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showInkAnnotation="0" codeName="EstaPasta_de_trabalho" defaultThemeVersion="124226"/>
  <mc:AlternateContent xmlns:mc="http://schemas.openxmlformats.org/markup-compatibility/2006">
    <mc:Choice Requires="x15">
      <x15ac:absPath xmlns:x15ac="http://schemas.microsoft.com/office/spreadsheetml/2010/11/ac" url="https://d.docs.live.net/41440dee7be50dff/2021/PRAÇAS DE TIUMA/PRAÇA SANTO ANTÔNIO/ULTRA/"/>
    </mc:Choice>
  </mc:AlternateContent>
  <xr:revisionPtr revIDLastSave="1957" documentId="13_ncr:1_{A440F715-5139-434A-B730-3F997A652916}" xr6:coauthVersionLast="47" xr6:coauthVersionMax="47" xr10:uidLastSave="{9D9D0185-53B6-4779-92B9-8FC7F25CF205}"/>
  <bookViews>
    <workbookView xWindow="-20610" yWindow="-120" windowWidth="20730" windowHeight="11040" firstSheet="7" activeTab="9" xr2:uid="{5B8C810D-EB49-49F8-89E0-9A21F27963C3}"/>
  </bookViews>
  <sheets>
    <sheet name="TABELAS" sheetId="15" state="hidden" r:id="rId1"/>
    <sheet name="PROJETO BÁSICO" sheetId="32" r:id="rId2"/>
    <sheet name="RESUMO" sheetId="31" r:id="rId3"/>
    <sheet name="COMPOSIÇÕES " sheetId="12" r:id="rId4"/>
    <sheet name="MEMÓRIA" sheetId="1" r:id="rId5"/>
    <sheet name="PLANILHA COMPARATIVA" sheetId="44" r:id="rId6"/>
    <sheet name="PLANILHA ONERADA" sheetId="38" r:id="rId7"/>
    <sheet name="QCI" sheetId="46" r:id="rId8"/>
    <sheet name="CURVA ABC ONERADA" sheetId="40" r:id="rId9"/>
    <sheet name="CRONOGRAMA" sheetId="5" r:id="rId10"/>
    <sheet name="COTAÇÃO" sheetId="26" r:id="rId11"/>
    <sheet name="ENCARGOS SOCIAIS " sheetId="25" r:id="rId12"/>
    <sheet name="RELATÓRIO FOTOGRÁFICO" sheetId="18" r:id="rId13"/>
  </sheets>
  <externalReferences>
    <externalReference r:id="rId14"/>
    <externalReference r:id="rId15"/>
    <externalReference r:id="rId16"/>
    <externalReference r:id="rId17"/>
    <externalReference r:id="rId18"/>
    <externalReference r:id="rId19"/>
  </externalReferences>
  <definedNames>
    <definedName name="_xlnm._FilterDatabase" localSheetId="0" hidden="1">TABELAS!$A$5:$F$12113</definedName>
    <definedName name="a" localSheetId="3">#REF!</definedName>
    <definedName name="a" localSheetId="9">#REF!</definedName>
    <definedName name="a" localSheetId="8">#REF!</definedName>
    <definedName name="a" localSheetId="5">#REF!</definedName>
    <definedName name="a" localSheetId="6">#REF!</definedName>
    <definedName name="a" localSheetId="7">#REF!</definedName>
    <definedName name="a">#REF!</definedName>
    <definedName name="_xlnm.Print_Area" localSheetId="3">'COMPOSIÇÕES '!$A$1:$J$589</definedName>
    <definedName name="_xlnm.Print_Area" localSheetId="10">COTAÇÃO!$A$1:$K$27</definedName>
    <definedName name="_xlnm.Print_Area" localSheetId="9">CRONOGRAMA!$A$1:$M$39</definedName>
    <definedName name="_xlnm.Print_Area" localSheetId="8">'CURVA ABC ONERADA'!$B$1:$N$59</definedName>
    <definedName name="_xlnm.Print_Area" localSheetId="11">'ENCARGOS SOCIAIS '!$A$1:$H$50</definedName>
    <definedName name="_xlnm.Print_Area" localSheetId="4">MEMÓRIA!$A$1:$N$247</definedName>
    <definedName name="_xlnm.Print_Area" localSheetId="5">'PLANILHA COMPARATIVA'!$A$1:$N$72</definedName>
    <definedName name="_xlnm.Print_Area" localSheetId="6">'PLANILHA ONERADA'!$A$1:$M$72</definedName>
    <definedName name="_xlnm.Print_Area" localSheetId="7">QCI!$A$1:$M$70</definedName>
    <definedName name="_xlnm.Print_Area" localSheetId="12">'RELATÓRIO FOTOGRÁFICO'!$A$1:$I$89</definedName>
    <definedName name="_xlnm.Print_Area" localSheetId="2">RESUMO!$A$1:$D$28</definedName>
    <definedName name="_xlnm.Print_Area" localSheetId="0">TABELAS!$A$1:$F$12483</definedName>
    <definedName name="_xlnm.Database">TEXT([1]Dados!$G$29,"mm-aaaa")</definedName>
    <definedName name="BDI" localSheetId="3">#REF!</definedName>
    <definedName name="BDI" localSheetId="9">#REF!</definedName>
    <definedName name="BDI" localSheetId="8">#REF!</definedName>
    <definedName name="BDI" localSheetId="5">#REF!</definedName>
    <definedName name="BDI" localSheetId="6">#REF!</definedName>
    <definedName name="BDI" localSheetId="7">#REF!</definedName>
    <definedName name="BDI">#REF!</definedName>
    <definedName name="dados" localSheetId="8">#REF!</definedName>
    <definedName name="dados">TABELAS!$A$7:$D$6192</definedName>
    <definedName name="e" localSheetId="3">#REF!</definedName>
    <definedName name="e" localSheetId="9">#REF!</definedName>
    <definedName name="e" localSheetId="8">#REF!</definedName>
    <definedName name="e" localSheetId="5">#REF!</definedName>
    <definedName name="e" localSheetId="6">#REF!</definedName>
    <definedName name="e" localSheetId="7">#REF!</definedName>
    <definedName name="e">#REF!</definedName>
    <definedName name="empr">[2]Planilha1!$A$3:$A$6</definedName>
    <definedName name="empre" localSheetId="8">#REF!</definedName>
    <definedName name="empre">#REF!</definedName>
    <definedName name="empreendimento" localSheetId="8">[3]MEMÓRIA!$R$7:$R$10</definedName>
    <definedName name="empreendimento">MEMÓRIA!$R$7:$R$10</definedName>
    <definedName name="EU" localSheetId="5">#REF!</definedName>
    <definedName name="EU" localSheetId="6">#REF!</definedName>
    <definedName name="EU" localSheetId="7">#REF!</definedName>
    <definedName name="EU">#REF!</definedName>
    <definedName name="Fábio" localSheetId="3">#REF!</definedName>
    <definedName name="Fábio" localSheetId="9">#REF!</definedName>
    <definedName name="Fábio" localSheetId="8">#REF!</definedName>
    <definedName name="Fábio" localSheetId="5">#REF!</definedName>
    <definedName name="Fábio" localSheetId="6">#REF!</definedName>
    <definedName name="Fábio" localSheetId="7">#REF!</definedName>
    <definedName name="Fábio">#REF!</definedName>
    <definedName name="mme">'[4]SIIG 03-08-2010'!$A$3:$F$6454</definedName>
    <definedName name="plan" localSheetId="3">#REF!</definedName>
    <definedName name="plan" localSheetId="9">#REF!</definedName>
    <definedName name="plan" localSheetId="8">#REF!</definedName>
    <definedName name="plan" localSheetId="5">#REF!</definedName>
    <definedName name="plan" localSheetId="6">#REF!</definedName>
    <definedName name="plan" localSheetId="7">#REF!</definedName>
    <definedName name="plan">#REF!</definedName>
    <definedName name="PLAN01" localSheetId="8">#REF!</definedName>
    <definedName name="PLAN01">#REF!</definedName>
    <definedName name="plan1" localSheetId="3">#REF!</definedName>
    <definedName name="plan1" localSheetId="9">#REF!</definedName>
    <definedName name="plan1" localSheetId="8">#REF!</definedName>
    <definedName name="plan1" localSheetId="5">#REF!</definedName>
    <definedName name="plan1" localSheetId="6">#REF!</definedName>
    <definedName name="plan1" localSheetId="7">#REF!</definedName>
    <definedName name="plan1">#REF!</definedName>
    <definedName name="_xlnm.Print_Titles" localSheetId="3">'COMPOSIÇÕES '!$1:$10</definedName>
    <definedName name="_xlnm.Print_Titles" localSheetId="8">'CURVA ABC ONERADA'!$1:$8</definedName>
    <definedName name="_xlnm.Print_Titles" localSheetId="4">MEMÓRIA!$1:$10</definedName>
    <definedName name="_xlnm.Print_Titles" localSheetId="5">'PLANILHA COMPARATIVA'!$1:$11</definedName>
    <definedName name="_xlnm.Print_Titles" localSheetId="6">'PLANILHA ONERADA'!$1:$11</definedName>
    <definedName name="_xlnm.Print_Titles" localSheetId="7">QCI!$1:$11</definedName>
    <definedName name="_xlnm.Print_Titles" localSheetId="12">'RELATÓRIO FOTOGRÁFICO'!$1:$8</definedName>
    <definedName name="VANTAJOSA" localSheetId="8">#REF!</definedName>
    <definedName name="VANTAJOSA">#REF!</definedName>
  </definedNames>
  <calcPr calcId="191028"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8" i="5" l="1"/>
  <c r="N179" i="1"/>
  <c r="N170" i="1"/>
  <c r="N171" i="1"/>
  <c r="N172" i="1"/>
  <c r="N173" i="1"/>
  <c r="N168" i="1"/>
  <c r="N169" i="1"/>
  <c r="N174" i="1"/>
  <c r="N175" i="1"/>
  <c r="N176" i="1"/>
  <c r="N177" i="1"/>
  <c r="N178" i="1"/>
  <c r="N180" i="1"/>
  <c r="N181" i="1"/>
  <c r="N182" i="1"/>
  <c r="N183" i="1"/>
  <c r="D27" i="5"/>
  <c r="L15" i="40"/>
  <c r="M15" i="40"/>
  <c r="M16" i="40"/>
  <c r="D48" i="12"/>
  <c r="D47" i="12"/>
  <c r="D242" i="1"/>
  <c r="N241" i="1"/>
  <c r="N242" i="1" s="1"/>
  <c r="O240" i="1" s="1"/>
  <c r="I227" i="12"/>
  <c r="J227" i="12" s="1"/>
  <c r="G227" i="12"/>
  <c r="H227" i="12" s="1"/>
  <c r="E227" i="12"/>
  <c r="D227" i="12"/>
  <c r="B227" i="12"/>
  <c r="I226" i="12"/>
  <c r="J226" i="12" s="1"/>
  <c r="G226" i="12"/>
  <c r="H226" i="12" s="1"/>
  <c r="E226" i="12"/>
  <c r="D226" i="12"/>
  <c r="B226" i="12"/>
  <c r="N18" i="5"/>
  <c r="N17" i="5"/>
  <c r="O19" i="5"/>
  <c r="H59" i="44"/>
  <c r="H57" i="44"/>
  <c r="H56" i="44"/>
  <c r="H55" i="44"/>
  <c r="H54" i="44"/>
  <c r="H53" i="44"/>
  <c r="H52" i="44"/>
  <c r="H51" i="44"/>
  <c r="H50" i="44"/>
  <c r="H49" i="44"/>
  <c r="H48" i="44"/>
  <c r="H47" i="44"/>
  <c r="H46" i="44"/>
  <c r="H45" i="44"/>
  <c r="H44" i="44"/>
  <c r="H43" i="44"/>
  <c r="H42" i="44"/>
  <c r="H41" i="44"/>
  <c r="H40" i="44"/>
  <c r="H39" i="44"/>
  <c r="H38" i="44"/>
  <c r="H37" i="44"/>
  <c r="H36" i="44"/>
  <c r="H35" i="44"/>
  <c r="H34" i="44"/>
  <c r="H33" i="44"/>
  <c r="H32" i="44"/>
  <c r="H31" i="44"/>
  <c r="H30" i="44"/>
  <c r="H27" i="44"/>
  <c r="H26" i="44"/>
  <c r="H25" i="44"/>
  <c r="H24" i="44"/>
  <c r="H23" i="44"/>
  <c r="H22" i="44"/>
  <c r="H21" i="44"/>
  <c r="H20" i="44"/>
  <c r="H19" i="44"/>
  <c r="H18" i="44"/>
  <c r="H17" i="44"/>
  <c r="H16" i="44"/>
  <c r="I215" i="12"/>
  <c r="J215" i="12" s="1"/>
  <c r="G215" i="12"/>
  <c r="H215" i="12" s="1"/>
  <c r="E215" i="12"/>
  <c r="D215" i="12"/>
  <c r="B215" i="12"/>
  <c r="I214" i="12"/>
  <c r="J214" i="12" s="1"/>
  <c r="J216" i="12" s="1"/>
  <c r="G214" i="12"/>
  <c r="H214" i="12" s="1"/>
  <c r="E214" i="12"/>
  <c r="D214" i="12"/>
  <c r="B214" i="12"/>
  <c r="I213" i="12"/>
  <c r="J213" i="12" s="1"/>
  <c r="G213" i="12"/>
  <c r="H213" i="12" s="1"/>
  <c r="E213" i="12"/>
  <c r="D213" i="12"/>
  <c r="B213" i="12"/>
  <c r="I212" i="12"/>
  <c r="J212" i="12" s="1"/>
  <c r="G212" i="12"/>
  <c r="H212" i="12" s="1"/>
  <c r="E212" i="12"/>
  <c r="D212" i="12"/>
  <c r="B212" i="12"/>
  <c r="M48" i="40"/>
  <c r="M49" i="40"/>
  <c r="C59" i="46"/>
  <c r="D58" i="46"/>
  <c r="C25" i="46"/>
  <c r="C26" i="46"/>
  <c r="C27" i="46"/>
  <c r="C59" i="38"/>
  <c r="D58" i="38"/>
  <c r="B16" i="5" s="1"/>
  <c r="C59" i="44"/>
  <c r="D58" i="44"/>
  <c r="C25" i="38"/>
  <c r="C26" i="38"/>
  <c r="C27" i="38"/>
  <c r="C26" i="44"/>
  <c r="C27" i="44"/>
  <c r="I190" i="12"/>
  <c r="J190" i="12" s="1"/>
  <c r="J193" i="12" s="1"/>
  <c r="G190" i="12"/>
  <c r="H190" i="12" s="1"/>
  <c r="H193" i="12" s="1"/>
  <c r="E190" i="12"/>
  <c r="D190" i="12"/>
  <c r="B190" i="12"/>
  <c r="I189" i="12"/>
  <c r="J189" i="12" s="1"/>
  <c r="J192" i="12" s="1"/>
  <c r="G189" i="12"/>
  <c r="H189" i="12" s="1"/>
  <c r="H192" i="12" s="1"/>
  <c r="E189" i="12"/>
  <c r="D189" i="12"/>
  <c r="B189" i="12"/>
  <c r="D78" i="1"/>
  <c r="N77" i="1"/>
  <c r="N78" i="1" s="1"/>
  <c r="O76" i="1" s="1"/>
  <c r="F27" i="44" s="1"/>
  <c r="D75" i="1"/>
  <c r="N74" i="1"/>
  <c r="N75" i="1" s="1"/>
  <c r="O73" i="1" s="1"/>
  <c r="F26" i="44" s="1"/>
  <c r="Q73" i="1"/>
  <c r="K26" i="44" s="1"/>
  <c r="M26" i="44" s="1"/>
  <c r="P73" i="1"/>
  <c r="G26" i="44" s="1"/>
  <c r="I26" i="44" s="1"/>
  <c r="E73" i="1"/>
  <c r="E26" i="38" s="1"/>
  <c r="D73" i="1"/>
  <c r="D26" i="44" s="1"/>
  <c r="B73" i="1"/>
  <c r="B26" i="44" s="1"/>
  <c r="C25" i="44"/>
  <c r="D72" i="1"/>
  <c r="Q70" i="1"/>
  <c r="K25" i="44" s="1"/>
  <c r="M25" i="44" s="1"/>
  <c r="P70" i="1"/>
  <c r="G25" i="44" s="1"/>
  <c r="I25" i="44" s="1"/>
  <c r="E70" i="1"/>
  <c r="E25" i="44" s="1"/>
  <c r="D70" i="1"/>
  <c r="D25" i="44" s="1"/>
  <c r="B70" i="1"/>
  <c r="B25" i="44" s="1"/>
  <c r="N184" i="1" l="1"/>
  <c r="H229" i="12"/>
  <c r="H217" i="12"/>
  <c r="J229" i="12"/>
  <c r="J231" i="12" s="1"/>
  <c r="J217" i="12"/>
  <c r="J219" i="12" s="1"/>
  <c r="H216" i="12"/>
  <c r="H224" i="12"/>
  <c r="H231" i="12"/>
  <c r="J224" i="12"/>
  <c r="H210" i="12"/>
  <c r="J210" i="12"/>
  <c r="H219" i="12"/>
  <c r="G26" i="46"/>
  <c r="B25" i="46"/>
  <c r="F27" i="46"/>
  <c r="F26" i="46"/>
  <c r="B26" i="46"/>
  <c r="E25" i="46"/>
  <c r="F59" i="44"/>
  <c r="B59" i="44"/>
  <c r="E26" i="46"/>
  <c r="J25" i="46"/>
  <c r="L25" i="46" s="1"/>
  <c r="D25" i="46"/>
  <c r="B59" i="46"/>
  <c r="F59" i="46"/>
  <c r="B59" i="38"/>
  <c r="F59" i="38"/>
  <c r="J26" i="46"/>
  <c r="L26" i="46" s="1"/>
  <c r="D26" i="46"/>
  <c r="G25" i="46"/>
  <c r="B16" i="31"/>
  <c r="B26" i="5"/>
  <c r="J26" i="38"/>
  <c r="L26" i="38" s="1"/>
  <c r="E26" i="44"/>
  <c r="D26" i="38"/>
  <c r="E25" i="38"/>
  <c r="G26" i="38"/>
  <c r="J25" i="38"/>
  <c r="L25" i="38" s="1"/>
  <c r="D25" i="38"/>
  <c r="F26" i="38"/>
  <c r="B26" i="38"/>
  <c r="G25" i="38"/>
  <c r="F27" i="38"/>
  <c r="B25" i="38"/>
  <c r="N26" i="44"/>
  <c r="J26" i="44"/>
  <c r="J194" i="12"/>
  <c r="H194" i="12"/>
  <c r="H187" i="12"/>
  <c r="J187" i="12"/>
  <c r="N214" i="1"/>
  <c r="N213" i="1"/>
  <c r="N212" i="1"/>
  <c r="N211" i="1"/>
  <c r="N210" i="1"/>
  <c r="N209" i="1"/>
  <c r="N208" i="1"/>
  <c r="D223" i="1"/>
  <c r="N222" i="1"/>
  <c r="N221" i="1"/>
  <c r="N220" i="1"/>
  <c r="N219" i="1"/>
  <c r="N218" i="1"/>
  <c r="N217" i="1"/>
  <c r="Q216" i="1"/>
  <c r="P216" i="1"/>
  <c r="E216" i="1"/>
  <c r="D216" i="1"/>
  <c r="B216" i="1"/>
  <c r="N204" i="1"/>
  <c r="D215" i="1"/>
  <c r="Q207" i="1"/>
  <c r="P207" i="1"/>
  <c r="E207" i="1"/>
  <c r="D207" i="1"/>
  <c r="B207" i="1"/>
  <c r="N28" i="1"/>
  <c r="N29" i="1"/>
  <c r="N30" i="1"/>
  <c r="N31" i="1"/>
  <c r="B57" i="44"/>
  <c r="C57" i="44"/>
  <c r="N27" i="1"/>
  <c r="N26" i="1"/>
  <c r="N25" i="1"/>
  <c r="N24" i="1"/>
  <c r="N23" i="1"/>
  <c r="N22" i="1"/>
  <c r="N21" i="1"/>
  <c r="F20" i="1"/>
  <c r="N20" i="1" s="1"/>
  <c r="F19" i="1"/>
  <c r="N19" i="1" s="1"/>
  <c r="F18" i="1"/>
  <c r="N18" i="1" s="1"/>
  <c r="N120" i="1"/>
  <c r="N119" i="1"/>
  <c r="N118" i="1"/>
  <c r="N117" i="1"/>
  <c r="N116" i="1"/>
  <c r="N115" i="1"/>
  <c r="N114" i="1"/>
  <c r="N113" i="1"/>
  <c r="N112" i="1"/>
  <c r="F111" i="1"/>
  <c r="N111" i="1" s="1"/>
  <c r="F110" i="1"/>
  <c r="N110" i="1" s="1"/>
  <c r="F109" i="1"/>
  <c r="N109" i="1" s="1"/>
  <c r="N83" i="1"/>
  <c r="N85" i="1"/>
  <c r="N87" i="1"/>
  <c r="N88" i="1"/>
  <c r="N89" i="1"/>
  <c r="N90" i="1"/>
  <c r="N91" i="1"/>
  <c r="N92" i="1"/>
  <c r="N93" i="1"/>
  <c r="N94" i="1"/>
  <c r="N95" i="1"/>
  <c r="N96" i="1"/>
  <c r="N97" i="1"/>
  <c r="N98" i="1"/>
  <c r="F86" i="1"/>
  <c r="N86" i="1" s="1"/>
  <c r="F84" i="1"/>
  <c r="N84" i="1" s="1"/>
  <c r="F82" i="1"/>
  <c r="N159" i="1"/>
  <c r="D160" i="1"/>
  <c r="N158" i="1"/>
  <c r="N131" i="1"/>
  <c r="N130" i="1"/>
  <c r="N129" i="1"/>
  <c r="D180" i="12"/>
  <c r="N200" i="1"/>
  <c r="N201" i="1"/>
  <c r="N202" i="1"/>
  <c r="N203" i="1"/>
  <c r="N205" i="1"/>
  <c r="N191" i="1"/>
  <c r="M26" i="38" l="1"/>
  <c r="M26" i="46"/>
  <c r="N215" i="1"/>
  <c r="N223" i="1"/>
  <c r="O216" i="1" s="1"/>
  <c r="N32" i="1"/>
  <c r="F57" i="1" s="1"/>
  <c r="N121" i="1"/>
  <c r="N160" i="1"/>
  <c r="B100" i="12"/>
  <c r="D100" i="12"/>
  <c r="E100" i="12"/>
  <c r="G100" i="12"/>
  <c r="H100" i="12" s="1"/>
  <c r="I100" i="12"/>
  <c r="J100" i="12" s="1"/>
  <c r="B101" i="12"/>
  <c r="D101" i="12"/>
  <c r="E101" i="12"/>
  <c r="G101" i="12"/>
  <c r="H101" i="12" s="1"/>
  <c r="I101" i="12"/>
  <c r="J101" i="12" s="1"/>
  <c r="B102" i="12"/>
  <c r="D102" i="12"/>
  <c r="E102" i="12"/>
  <c r="G102" i="12"/>
  <c r="H102" i="12" s="1"/>
  <c r="I102" i="12"/>
  <c r="J102" i="12" s="1"/>
  <c r="B103" i="12"/>
  <c r="D103" i="12"/>
  <c r="E103" i="12"/>
  <c r="G103" i="12"/>
  <c r="H103" i="12" s="1"/>
  <c r="I103" i="12"/>
  <c r="J103" i="12" s="1"/>
  <c r="I179" i="12"/>
  <c r="J179" i="12" s="1"/>
  <c r="G179" i="12"/>
  <c r="H179" i="12" s="1"/>
  <c r="E179" i="12"/>
  <c r="D179" i="12"/>
  <c r="B179" i="12"/>
  <c r="I178" i="12"/>
  <c r="J178" i="12" s="1"/>
  <c r="G178" i="12"/>
  <c r="H178" i="12" s="1"/>
  <c r="E178" i="12"/>
  <c r="D178" i="12"/>
  <c r="B178" i="12"/>
  <c r="C57" i="46"/>
  <c r="C56" i="46"/>
  <c r="C55" i="46"/>
  <c r="C54" i="46"/>
  <c r="C53" i="46"/>
  <c r="C52" i="46"/>
  <c r="C51" i="46"/>
  <c r="C50" i="46"/>
  <c r="C49" i="46"/>
  <c r="C48" i="46"/>
  <c r="C47" i="46"/>
  <c r="C46" i="46"/>
  <c r="C45" i="46"/>
  <c r="C44" i="46"/>
  <c r="C43" i="46"/>
  <c r="C42" i="46"/>
  <c r="C41" i="46"/>
  <c r="C40" i="46"/>
  <c r="C39" i="46"/>
  <c r="C38" i="46"/>
  <c r="C37" i="46"/>
  <c r="C36" i="46"/>
  <c r="C35" i="46"/>
  <c r="C34" i="46"/>
  <c r="C33" i="46"/>
  <c r="C32" i="46"/>
  <c r="C31" i="46"/>
  <c r="C30" i="46"/>
  <c r="D29" i="46"/>
  <c r="D28" i="46"/>
  <c r="C24" i="46"/>
  <c r="C23" i="46"/>
  <c r="C22" i="46"/>
  <c r="C21" i="46"/>
  <c r="C20" i="46"/>
  <c r="C19" i="46"/>
  <c r="C18" i="46"/>
  <c r="C17" i="46"/>
  <c r="C16" i="46"/>
  <c r="D15" i="46"/>
  <c r="C14" i="46"/>
  <c r="D13" i="46"/>
  <c r="D12" i="46"/>
  <c r="O10" i="46"/>
  <c r="E8" i="46"/>
  <c r="D8" i="46"/>
  <c r="A8" i="46"/>
  <c r="E7" i="46"/>
  <c r="D7" i="46"/>
  <c r="A7" i="46"/>
  <c r="M5" i="46"/>
  <c r="E5" i="46"/>
  <c r="D5" i="46"/>
  <c r="A5" i="46"/>
  <c r="M4" i="46"/>
  <c r="I4" i="46"/>
  <c r="E4" i="46"/>
  <c r="D4" i="46"/>
  <c r="A4" i="46"/>
  <c r="D166" i="12"/>
  <c r="E166" i="12"/>
  <c r="G166" i="12"/>
  <c r="H166" i="12" s="1"/>
  <c r="I166" i="12"/>
  <c r="J166" i="12" s="1"/>
  <c r="D167" i="12"/>
  <c r="E167" i="12"/>
  <c r="G167" i="12"/>
  <c r="H167" i="12" s="1"/>
  <c r="I167" i="12"/>
  <c r="J167" i="12" s="1"/>
  <c r="D168" i="12"/>
  <c r="E168" i="12"/>
  <c r="G168" i="12"/>
  <c r="H168" i="12" s="1"/>
  <c r="I168" i="12"/>
  <c r="J168" i="12" s="1"/>
  <c r="I165" i="12"/>
  <c r="J165" i="12" s="1"/>
  <c r="G165" i="12"/>
  <c r="H165" i="12" s="1"/>
  <c r="E165" i="12"/>
  <c r="D165" i="12"/>
  <c r="I164" i="12"/>
  <c r="J164" i="12" s="1"/>
  <c r="G164" i="12"/>
  <c r="H164" i="12" s="1"/>
  <c r="E164" i="12"/>
  <c r="D164" i="12"/>
  <c r="I163" i="12"/>
  <c r="J163" i="12" s="1"/>
  <c r="G163" i="12"/>
  <c r="H163" i="12" s="1"/>
  <c r="E163" i="12"/>
  <c r="D163" i="12"/>
  <c r="E12482" i="15"/>
  <c r="E12481" i="15"/>
  <c r="E12480" i="15"/>
  <c r="E12479" i="15"/>
  <c r="E12478" i="15"/>
  <c r="E12477" i="15"/>
  <c r="E12476" i="15"/>
  <c r="E12475" i="15"/>
  <c r="E12474" i="15"/>
  <c r="E12473" i="15"/>
  <c r="E12472" i="15"/>
  <c r="E12471" i="15"/>
  <c r="E12470" i="15"/>
  <c r="E12469" i="15"/>
  <c r="E12468" i="15"/>
  <c r="E12467" i="15"/>
  <c r="E12466" i="15"/>
  <c r="E12465" i="15"/>
  <c r="E12464" i="15"/>
  <c r="E12463" i="15"/>
  <c r="E12462" i="15"/>
  <c r="E12461" i="15"/>
  <c r="E12460" i="15"/>
  <c r="E12459" i="15"/>
  <c r="E12458" i="15"/>
  <c r="E12457" i="15"/>
  <c r="E12456" i="15"/>
  <c r="E12455" i="15"/>
  <c r="E12454" i="15"/>
  <c r="E12453" i="15"/>
  <c r="E12452" i="15"/>
  <c r="E12451" i="15"/>
  <c r="E12450" i="15"/>
  <c r="E12449" i="15"/>
  <c r="E12448" i="15"/>
  <c r="E12447" i="15"/>
  <c r="E12446" i="15"/>
  <c r="E12445" i="15"/>
  <c r="E12444" i="15"/>
  <c r="E12443" i="15"/>
  <c r="E12442" i="15"/>
  <c r="E12441" i="15"/>
  <c r="E12440" i="15"/>
  <c r="E12439" i="15"/>
  <c r="E12438" i="15"/>
  <c r="E12437" i="15"/>
  <c r="E12436" i="15"/>
  <c r="E12435" i="15"/>
  <c r="E12434" i="15"/>
  <c r="E12433" i="15"/>
  <c r="E12432" i="15"/>
  <c r="E12431" i="15"/>
  <c r="E12430" i="15"/>
  <c r="E12429" i="15"/>
  <c r="E12428" i="15"/>
  <c r="E12427" i="15"/>
  <c r="E12426" i="15"/>
  <c r="E12425" i="15"/>
  <c r="E12424" i="15"/>
  <c r="E12423" i="15"/>
  <c r="E12422" i="15"/>
  <c r="E12421" i="15"/>
  <c r="E12420" i="15"/>
  <c r="E12419" i="15"/>
  <c r="E12418" i="15"/>
  <c r="E12417" i="15"/>
  <c r="E12416" i="15"/>
  <c r="E12415" i="15"/>
  <c r="E12414" i="15"/>
  <c r="E12413" i="15"/>
  <c r="E12412" i="15"/>
  <c r="E12411" i="15"/>
  <c r="E12410" i="15"/>
  <c r="E12409" i="15"/>
  <c r="E12408" i="15"/>
  <c r="E12407" i="15"/>
  <c r="E12406" i="15"/>
  <c r="E12405" i="15"/>
  <c r="E12404" i="15"/>
  <c r="E12403" i="15"/>
  <c r="E12402" i="15"/>
  <c r="E12401" i="15"/>
  <c r="E12400" i="15"/>
  <c r="E12399" i="15"/>
  <c r="E12398" i="15"/>
  <c r="E12397" i="15"/>
  <c r="E12396" i="15"/>
  <c r="E12395" i="15"/>
  <c r="E12394" i="15"/>
  <c r="E12393" i="15"/>
  <c r="E12392" i="15"/>
  <c r="E12391" i="15"/>
  <c r="E12390" i="15"/>
  <c r="E12389" i="15"/>
  <c r="E12388" i="15"/>
  <c r="E12387" i="15"/>
  <c r="E12386" i="15"/>
  <c r="E12385" i="15"/>
  <c r="E12384" i="15"/>
  <c r="E12383" i="15"/>
  <c r="E12382" i="15"/>
  <c r="E12381" i="15"/>
  <c r="E12380" i="15"/>
  <c r="E12379" i="15"/>
  <c r="E12378" i="15"/>
  <c r="E12377" i="15"/>
  <c r="E12376" i="15"/>
  <c r="E12375" i="15"/>
  <c r="E12374" i="15"/>
  <c r="E12373" i="15"/>
  <c r="E12372" i="15"/>
  <c r="E12371" i="15"/>
  <c r="E12370" i="15"/>
  <c r="E12369" i="15"/>
  <c r="E12368" i="15"/>
  <c r="E12367" i="15"/>
  <c r="E12366" i="15"/>
  <c r="E12365" i="15"/>
  <c r="E12364" i="15"/>
  <c r="E12363" i="15"/>
  <c r="E12362" i="15"/>
  <c r="E12361" i="15"/>
  <c r="E12360" i="15"/>
  <c r="E12359" i="15"/>
  <c r="E12358" i="15"/>
  <c r="E12357" i="15"/>
  <c r="E12356" i="15"/>
  <c r="E12355" i="15"/>
  <c r="E12354" i="15"/>
  <c r="E12353" i="15"/>
  <c r="E12352" i="15"/>
  <c r="E12351" i="15"/>
  <c r="E12350" i="15"/>
  <c r="E12349" i="15"/>
  <c r="E12348" i="15"/>
  <c r="E12347" i="15"/>
  <c r="E12346" i="15"/>
  <c r="E12345" i="15"/>
  <c r="E12344" i="15"/>
  <c r="E12343" i="15"/>
  <c r="E12342" i="15"/>
  <c r="E12341" i="15"/>
  <c r="E12340" i="15"/>
  <c r="E12339" i="15"/>
  <c r="E12338" i="15"/>
  <c r="E12337" i="15"/>
  <c r="E12336" i="15"/>
  <c r="E12335" i="15"/>
  <c r="E12334" i="15"/>
  <c r="E12333" i="15"/>
  <c r="E12332" i="15"/>
  <c r="E12331" i="15"/>
  <c r="E12330" i="15"/>
  <c r="E12329" i="15"/>
  <c r="E12328" i="15"/>
  <c r="E12327" i="15"/>
  <c r="E12326" i="15"/>
  <c r="E12325" i="15"/>
  <c r="E12324" i="15"/>
  <c r="E12323" i="15"/>
  <c r="E12322" i="15"/>
  <c r="E12321" i="15"/>
  <c r="E12320" i="15"/>
  <c r="E12319" i="15"/>
  <c r="E12318" i="15"/>
  <c r="E12317" i="15"/>
  <c r="E12316" i="15"/>
  <c r="E12315" i="15"/>
  <c r="E12314" i="15"/>
  <c r="E12313" i="15"/>
  <c r="E12312" i="15"/>
  <c r="E12311" i="15"/>
  <c r="E12310" i="15"/>
  <c r="E12309" i="15"/>
  <c r="E12308" i="15"/>
  <c r="E12307" i="15"/>
  <c r="E12306" i="15"/>
  <c r="E12305" i="15"/>
  <c r="E12304" i="15"/>
  <c r="E12303" i="15"/>
  <c r="E12302" i="15"/>
  <c r="E12301" i="15"/>
  <c r="E12300" i="15"/>
  <c r="E12299" i="15"/>
  <c r="E12298" i="15"/>
  <c r="E12297" i="15"/>
  <c r="E12296" i="15"/>
  <c r="E12295" i="15"/>
  <c r="E12294" i="15"/>
  <c r="E12293" i="15"/>
  <c r="E12292" i="15"/>
  <c r="E12291" i="15"/>
  <c r="E12290" i="15"/>
  <c r="E12289" i="15"/>
  <c r="E12288" i="15"/>
  <c r="E12287" i="15"/>
  <c r="E12286" i="15"/>
  <c r="E12285" i="15"/>
  <c r="E12284" i="15"/>
  <c r="E12283" i="15"/>
  <c r="E12282" i="15"/>
  <c r="E12281" i="15"/>
  <c r="E12280" i="15"/>
  <c r="E12279" i="15"/>
  <c r="E12278" i="15"/>
  <c r="E12277" i="15"/>
  <c r="E12276" i="15"/>
  <c r="E12275" i="15"/>
  <c r="E12274" i="15"/>
  <c r="E12273" i="15"/>
  <c r="E12272" i="15"/>
  <c r="E12271" i="15"/>
  <c r="E12270" i="15"/>
  <c r="E12269" i="15"/>
  <c r="E12268" i="15"/>
  <c r="E12267" i="15"/>
  <c r="E12266" i="15"/>
  <c r="E12265" i="15"/>
  <c r="E12264" i="15"/>
  <c r="E12263" i="15"/>
  <c r="E12262" i="15"/>
  <c r="E12261" i="15"/>
  <c r="E12260" i="15"/>
  <c r="E12259" i="15"/>
  <c r="E12258" i="15"/>
  <c r="E12257" i="15"/>
  <c r="E12256" i="15"/>
  <c r="E12255" i="15"/>
  <c r="E12254" i="15"/>
  <c r="E12253" i="15"/>
  <c r="E12252" i="15"/>
  <c r="E12251" i="15"/>
  <c r="E12250" i="15"/>
  <c r="E12249" i="15"/>
  <c r="E12248" i="15"/>
  <c r="E12247" i="15"/>
  <c r="E12246" i="15"/>
  <c r="E12245" i="15"/>
  <c r="E12244" i="15"/>
  <c r="E12243" i="15"/>
  <c r="E12242" i="15"/>
  <c r="E12241" i="15"/>
  <c r="E12240" i="15"/>
  <c r="E12239" i="15"/>
  <c r="E12238" i="15"/>
  <c r="E12237" i="15"/>
  <c r="E12236" i="15"/>
  <c r="E12235" i="15"/>
  <c r="E12234" i="15"/>
  <c r="E12233" i="15"/>
  <c r="E12232" i="15"/>
  <c r="E12231" i="15"/>
  <c r="E12230" i="15"/>
  <c r="E12229" i="15"/>
  <c r="E12228" i="15"/>
  <c r="E12227" i="15"/>
  <c r="E12226" i="15"/>
  <c r="E12225" i="15"/>
  <c r="E12224" i="15"/>
  <c r="E12223" i="15"/>
  <c r="E12222" i="15"/>
  <c r="E12221" i="15"/>
  <c r="E12220" i="15"/>
  <c r="E12219" i="15"/>
  <c r="E12218" i="15"/>
  <c r="E12217" i="15"/>
  <c r="E12216" i="15"/>
  <c r="E12215" i="15"/>
  <c r="E12214" i="15"/>
  <c r="E12213" i="15"/>
  <c r="E12212" i="15"/>
  <c r="E12211" i="15"/>
  <c r="E12210" i="15"/>
  <c r="E12209" i="15"/>
  <c r="E12208" i="15"/>
  <c r="E12207" i="15"/>
  <c r="E12206" i="15"/>
  <c r="E12205" i="15"/>
  <c r="E12204" i="15"/>
  <c r="E12203" i="15"/>
  <c r="E12202" i="15"/>
  <c r="E12201" i="15"/>
  <c r="E12200" i="15"/>
  <c r="E12199" i="15"/>
  <c r="E12198" i="15"/>
  <c r="E12197" i="15"/>
  <c r="E12196" i="15"/>
  <c r="E12195" i="15"/>
  <c r="E12194" i="15"/>
  <c r="E12193" i="15"/>
  <c r="E12192" i="15"/>
  <c r="E12191" i="15"/>
  <c r="E12190" i="15"/>
  <c r="E12189" i="15"/>
  <c r="E12188" i="15"/>
  <c r="E12187" i="15"/>
  <c r="E12186" i="15"/>
  <c r="E12185" i="15"/>
  <c r="E12184" i="15"/>
  <c r="E12183" i="15"/>
  <c r="E12182" i="15"/>
  <c r="E12181" i="15"/>
  <c r="E12180" i="15"/>
  <c r="E12179" i="15"/>
  <c r="E12178" i="15"/>
  <c r="E12177" i="15"/>
  <c r="E12176" i="15"/>
  <c r="E12175" i="15"/>
  <c r="E12174" i="15"/>
  <c r="E12173" i="15"/>
  <c r="E12172" i="15"/>
  <c r="E12171" i="15"/>
  <c r="E12170" i="15"/>
  <c r="E12169" i="15"/>
  <c r="E12168" i="15"/>
  <c r="E12167" i="15"/>
  <c r="E12166" i="15"/>
  <c r="E12165" i="15"/>
  <c r="E12164" i="15"/>
  <c r="E12163" i="15"/>
  <c r="E12162" i="15"/>
  <c r="E12161" i="15"/>
  <c r="E12160" i="15"/>
  <c r="E12159" i="15"/>
  <c r="E12158" i="15"/>
  <c r="E12157" i="15"/>
  <c r="E12156" i="15"/>
  <c r="E12155" i="15"/>
  <c r="E12154" i="15"/>
  <c r="E12153" i="15"/>
  <c r="E12152" i="15"/>
  <c r="E12151" i="15"/>
  <c r="E12150" i="15"/>
  <c r="E12149" i="15"/>
  <c r="E12148" i="15"/>
  <c r="E12147" i="15"/>
  <c r="E12146" i="15"/>
  <c r="E12145" i="15"/>
  <c r="E12144" i="15"/>
  <c r="E12143" i="15"/>
  <c r="E12142" i="15"/>
  <c r="E12141" i="15"/>
  <c r="E12140" i="15"/>
  <c r="E12139" i="15"/>
  <c r="E12138" i="15"/>
  <c r="E12137" i="15"/>
  <c r="E12136" i="15"/>
  <c r="E12135" i="15"/>
  <c r="E12134" i="15"/>
  <c r="E12133" i="15"/>
  <c r="E12132" i="15"/>
  <c r="E12131" i="15"/>
  <c r="E12130" i="15"/>
  <c r="E12129" i="15"/>
  <c r="E12128" i="15"/>
  <c r="E12127" i="15"/>
  <c r="E12126" i="15"/>
  <c r="E12125" i="15"/>
  <c r="E12124" i="15"/>
  <c r="E12123" i="15"/>
  <c r="E12122" i="15"/>
  <c r="E12121" i="15"/>
  <c r="E12120" i="15"/>
  <c r="E12119" i="15"/>
  <c r="E12118" i="15"/>
  <c r="E12117" i="15"/>
  <c r="E12116" i="15"/>
  <c r="E12115" i="15"/>
  <c r="E12114" i="15"/>
  <c r="E12113" i="15"/>
  <c r="E12112" i="15"/>
  <c r="E12111" i="15"/>
  <c r="E12110" i="15"/>
  <c r="E12109" i="15"/>
  <c r="E12108" i="15"/>
  <c r="E12107" i="15"/>
  <c r="E12106" i="15"/>
  <c r="E12105" i="15"/>
  <c r="E12104" i="15"/>
  <c r="E12103" i="15"/>
  <c r="E12102" i="15"/>
  <c r="E12101" i="15"/>
  <c r="E12100" i="15"/>
  <c r="E12099" i="15"/>
  <c r="E12098" i="15"/>
  <c r="E12097" i="15"/>
  <c r="E12096" i="15"/>
  <c r="E12095" i="15"/>
  <c r="E12094" i="15"/>
  <c r="E12093" i="15"/>
  <c r="E12092" i="15"/>
  <c r="E12091" i="15"/>
  <c r="E12090" i="15"/>
  <c r="E12089" i="15"/>
  <c r="E12088" i="15"/>
  <c r="E12087" i="15"/>
  <c r="E12086" i="15"/>
  <c r="E12085" i="15"/>
  <c r="E12084" i="15"/>
  <c r="E12083" i="15"/>
  <c r="E12082" i="15"/>
  <c r="E12081" i="15"/>
  <c r="E12080" i="15"/>
  <c r="E12079" i="15"/>
  <c r="E12078" i="15"/>
  <c r="E12077" i="15"/>
  <c r="E12076" i="15"/>
  <c r="E12075" i="15"/>
  <c r="E12074" i="15"/>
  <c r="E12073" i="15"/>
  <c r="E12072" i="15"/>
  <c r="E12071" i="15"/>
  <c r="E12070" i="15"/>
  <c r="E12069" i="15"/>
  <c r="E12068" i="15"/>
  <c r="E12067" i="15"/>
  <c r="E12066" i="15"/>
  <c r="E12065" i="15"/>
  <c r="E12064" i="15"/>
  <c r="E12063" i="15"/>
  <c r="E12062" i="15"/>
  <c r="E12061" i="15"/>
  <c r="E12060" i="15"/>
  <c r="E12059" i="15"/>
  <c r="E12058" i="15"/>
  <c r="E12057" i="15"/>
  <c r="E12056" i="15"/>
  <c r="E12055" i="15"/>
  <c r="E12054" i="15"/>
  <c r="E12053" i="15"/>
  <c r="E12052" i="15"/>
  <c r="E12051" i="15"/>
  <c r="E12050" i="15"/>
  <c r="E12049" i="15"/>
  <c r="E12048" i="15"/>
  <c r="E12047" i="15"/>
  <c r="E12046" i="15"/>
  <c r="E12045" i="15"/>
  <c r="E12044" i="15"/>
  <c r="E12043" i="15"/>
  <c r="E12042" i="15"/>
  <c r="E12041" i="15"/>
  <c r="E12040" i="15"/>
  <c r="E12039" i="15"/>
  <c r="E12038" i="15"/>
  <c r="E12037" i="15"/>
  <c r="E12036" i="15"/>
  <c r="E12035" i="15"/>
  <c r="E12034" i="15"/>
  <c r="E12033" i="15"/>
  <c r="E12032" i="15"/>
  <c r="E12031" i="15"/>
  <c r="E12030" i="15"/>
  <c r="E12029" i="15"/>
  <c r="E12028" i="15"/>
  <c r="E12027" i="15"/>
  <c r="E12026" i="15"/>
  <c r="E12025" i="15"/>
  <c r="E12024" i="15"/>
  <c r="E12023" i="15"/>
  <c r="E12022" i="15"/>
  <c r="E12021" i="15"/>
  <c r="E12020" i="15"/>
  <c r="E12019" i="15"/>
  <c r="E12018" i="15"/>
  <c r="E12017" i="15"/>
  <c r="E12016" i="15"/>
  <c r="E12015" i="15"/>
  <c r="E12014" i="15"/>
  <c r="E12013" i="15"/>
  <c r="E12012" i="15"/>
  <c r="E12011" i="15"/>
  <c r="E12010" i="15"/>
  <c r="E12009" i="15"/>
  <c r="E12008" i="15"/>
  <c r="E12007" i="15"/>
  <c r="E12006" i="15"/>
  <c r="E12005" i="15"/>
  <c r="E12004" i="15"/>
  <c r="E12003" i="15"/>
  <c r="E12002" i="15"/>
  <c r="E12001" i="15"/>
  <c r="E12000" i="15"/>
  <c r="E11999" i="15"/>
  <c r="E11998" i="15"/>
  <c r="E11997" i="15"/>
  <c r="E11996" i="15"/>
  <c r="E11995" i="15"/>
  <c r="E11994" i="15"/>
  <c r="E11993" i="15"/>
  <c r="E11992" i="15"/>
  <c r="E11991" i="15"/>
  <c r="E11990" i="15"/>
  <c r="E11989" i="15"/>
  <c r="E11988" i="15"/>
  <c r="E11987" i="15"/>
  <c r="E11986" i="15"/>
  <c r="E11985" i="15"/>
  <c r="E11984" i="15"/>
  <c r="E11983" i="15"/>
  <c r="E11982" i="15"/>
  <c r="E11981" i="15"/>
  <c r="E11980" i="15"/>
  <c r="E11979" i="15"/>
  <c r="E11978" i="15"/>
  <c r="E11977" i="15"/>
  <c r="E11976" i="15"/>
  <c r="E11975" i="15"/>
  <c r="E11974" i="15"/>
  <c r="E11973" i="15"/>
  <c r="E11972" i="15"/>
  <c r="E11971" i="15"/>
  <c r="E11970" i="15"/>
  <c r="E11969" i="15"/>
  <c r="E11968" i="15"/>
  <c r="E11967" i="15"/>
  <c r="E11966" i="15"/>
  <c r="E11965" i="15"/>
  <c r="E11964" i="15"/>
  <c r="E11963" i="15"/>
  <c r="E11962" i="15"/>
  <c r="E11961" i="15"/>
  <c r="E11960" i="15"/>
  <c r="E11959" i="15"/>
  <c r="E11958" i="15"/>
  <c r="E11957" i="15"/>
  <c r="E11956" i="15"/>
  <c r="E11955" i="15"/>
  <c r="E11954" i="15"/>
  <c r="E11953" i="15"/>
  <c r="E11952" i="15"/>
  <c r="E11951" i="15"/>
  <c r="E11950" i="15"/>
  <c r="E11949" i="15"/>
  <c r="E11948" i="15"/>
  <c r="E11947" i="15"/>
  <c r="E11946" i="15"/>
  <c r="E11945" i="15"/>
  <c r="E11944" i="15"/>
  <c r="E11943" i="15"/>
  <c r="E11942" i="15"/>
  <c r="E11941" i="15"/>
  <c r="E11940" i="15"/>
  <c r="E11939" i="15"/>
  <c r="E11938" i="15"/>
  <c r="E11937" i="15"/>
  <c r="E11936" i="15"/>
  <c r="E11935" i="15"/>
  <c r="E11934" i="15"/>
  <c r="E11933" i="15"/>
  <c r="E11932" i="15"/>
  <c r="E11931" i="15"/>
  <c r="E11930" i="15"/>
  <c r="E11929" i="15"/>
  <c r="E11928" i="15"/>
  <c r="E11927" i="15"/>
  <c r="E11926" i="15"/>
  <c r="E11925" i="15"/>
  <c r="E11924" i="15"/>
  <c r="E11923" i="15"/>
  <c r="E11922" i="15"/>
  <c r="E11921" i="15"/>
  <c r="E11920" i="15"/>
  <c r="E11919" i="15"/>
  <c r="E11918" i="15"/>
  <c r="E11917" i="15"/>
  <c r="E11916" i="15"/>
  <c r="E11915" i="15"/>
  <c r="E11914" i="15"/>
  <c r="E11913" i="15"/>
  <c r="E11912" i="15"/>
  <c r="E11911" i="15"/>
  <c r="E11910" i="15"/>
  <c r="E11909" i="15"/>
  <c r="E11908" i="15"/>
  <c r="E11907" i="15"/>
  <c r="E11906" i="15"/>
  <c r="E11905" i="15"/>
  <c r="E11904" i="15"/>
  <c r="E11903" i="15"/>
  <c r="E11902" i="15"/>
  <c r="E11901" i="15"/>
  <c r="E11900" i="15"/>
  <c r="E11899" i="15"/>
  <c r="E11898" i="15"/>
  <c r="E11897" i="15"/>
  <c r="E11896" i="15"/>
  <c r="E11895" i="15"/>
  <c r="E11894" i="15"/>
  <c r="E11893" i="15"/>
  <c r="E11892" i="15"/>
  <c r="E11891" i="15"/>
  <c r="E11890" i="15"/>
  <c r="E11889" i="15"/>
  <c r="E11888" i="15"/>
  <c r="E11887" i="15"/>
  <c r="E11886" i="15"/>
  <c r="E11885" i="15"/>
  <c r="E11884" i="15"/>
  <c r="E11883" i="15"/>
  <c r="E11882" i="15"/>
  <c r="E11881" i="15"/>
  <c r="E11880" i="15"/>
  <c r="E11879" i="15"/>
  <c r="E11878" i="15"/>
  <c r="E11877" i="15"/>
  <c r="E11876" i="15"/>
  <c r="E11875" i="15"/>
  <c r="E11874" i="15"/>
  <c r="E11873" i="15"/>
  <c r="E11872" i="15"/>
  <c r="E11871" i="15"/>
  <c r="E11870" i="15"/>
  <c r="E11869" i="15"/>
  <c r="E11868" i="15"/>
  <c r="E11867" i="15"/>
  <c r="E11866" i="15"/>
  <c r="E11865" i="15"/>
  <c r="E11864" i="15"/>
  <c r="E11863" i="15"/>
  <c r="E11862" i="15"/>
  <c r="E11861" i="15"/>
  <c r="E11860" i="15"/>
  <c r="E11859" i="15"/>
  <c r="E11858" i="15"/>
  <c r="E11857" i="15"/>
  <c r="E11856" i="15"/>
  <c r="E11855" i="15"/>
  <c r="E11854" i="15"/>
  <c r="E11853" i="15"/>
  <c r="E11852" i="15"/>
  <c r="E11851" i="15"/>
  <c r="E11850" i="15"/>
  <c r="E11849" i="15"/>
  <c r="E11848" i="15"/>
  <c r="E11847" i="15"/>
  <c r="E11846" i="15"/>
  <c r="E11845" i="15"/>
  <c r="E11844" i="15"/>
  <c r="E11843" i="15"/>
  <c r="E11842" i="15"/>
  <c r="E11841" i="15"/>
  <c r="E11840" i="15"/>
  <c r="E11839" i="15"/>
  <c r="E11838" i="15"/>
  <c r="E11837" i="15"/>
  <c r="E11836" i="15"/>
  <c r="E11835" i="15"/>
  <c r="E11834" i="15"/>
  <c r="E11833" i="15"/>
  <c r="E11832" i="15"/>
  <c r="E11831" i="15"/>
  <c r="E11830" i="15"/>
  <c r="E11829" i="15"/>
  <c r="E11828" i="15"/>
  <c r="E11827" i="15"/>
  <c r="E11826" i="15"/>
  <c r="E11825" i="15"/>
  <c r="E11824" i="15"/>
  <c r="E11823" i="15"/>
  <c r="E11822" i="15"/>
  <c r="E11821" i="15"/>
  <c r="E11820" i="15"/>
  <c r="E11819" i="15"/>
  <c r="E11818" i="15"/>
  <c r="E11817" i="15"/>
  <c r="E11816" i="15"/>
  <c r="E11815" i="15"/>
  <c r="E11814" i="15"/>
  <c r="E11813" i="15"/>
  <c r="E11812" i="15"/>
  <c r="E11811" i="15"/>
  <c r="E11810" i="15"/>
  <c r="E11809" i="15"/>
  <c r="E11808" i="15"/>
  <c r="E11807" i="15"/>
  <c r="E11806" i="15"/>
  <c r="E11805" i="15"/>
  <c r="E11804" i="15"/>
  <c r="E11803" i="15"/>
  <c r="E11802" i="15"/>
  <c r="E11801" i="15"/>
  <c r="E11800" i="15"/>
  <c r="E11799" i="15"/>
  <c r="E11798" i="15"/>
  <c r="E11797" i="15"/>
  <c r="E11796" i="15"/>
  <c r="E11795" i="15"/>
  <c r="E11794" i="15"/>
  <c r="E11793" i="15"/>
  <c r="E11792" i="15"/>
  <c r="E11791" i="15"/>
  <c r="E11790" i="15"/>
  <c r="E11789" i="15"/>
  <c r="E11788" i="15"/>
  <c r="E11787" i="15"/>
  <c r="E11786" i="15"/>
  <c r="E11785" i="15"/>
  <c r="E11784" i="15"/>
  <c r="E11783" i="15"/>
  <c r="E11782" i="15"/>
  <c r="E11781" i="15"/>
  <c r="E11780" i="15"/>
  <c r="E11779" i="15"/>
  <c r="E11778" i="15"/>
  <c r="E11777" i="15"/>
  <c r="E11776" i="15"/>
  <c r="E11775" i="15"/>
  <c r="E11774" i="15"/>
  <c r="E11773" i="15"/>
  <c r="E11772" i="15"/>
  <c r="E11771" i="15"/>
  <c r="E11770" i="15"/>
  <c r="E11769" i="15"/>
  <c r="E11768" i="15"/>
  <c r="E11767" i="15"/>
  <c r="E11766" i="15"/>
  <c r="E11765" i="15"/>
  <c r="E11764" i="15"/>
  <c r="E11763" i="15"/>
  <c r="E11762" i="15"/>
  <c r="E11761" i="15"/>
  <c r="E11760" i="15"/>
  <c r="E11759" i="15"/>
  <c r="E11758" i="15"/>
  <c r="E11757" i="15"/>
  <c r="E11756" i="15"/>
  <c r="E11755" i="15"/>
  <c r="E11754" i="15"/>
  <c r="E11753" i="15"/>
  <c r="E11752" i="15"/>
  <c r="E11751" i="15"/>
  <c r="E11750" i="15"/>
  <c r="E11749" i="15"/>
  <c r="E11748" i="15"/>
  <c r="E11747" i="15"/>
  <c r="E11746" i="15"/>
  <c r="E11745" i="15"/>
  <c r="E11744" i="15"/>
  <c r="E11743" i="15"/>
  <c r="E11742" i="15"/>
  <c r="E11741" i="15"/>
  <c r="E11740" i="15"/>
  <c r="E11739" i="15"/>
  <c r="E11738" i="15"/>
  <c r="E11737" i="15"/>
  <c r="E11736" i="15"/>
  <c r="E11735" i="15"/>
  <c r="E11734" i="15"/>
  <c r="E11733" i="15"/>
  <c r="E11732" i="15"/>
  <c r="E11731" i="15"/>
  <c r="E11730" i="15"/>
  <c r="E11729" i="15"/>
  <c r="E11728" i="15"/>
  <c r="E11727" i="15"/>
  <c r="E11726" i="15"/>
  <c r="E11725" i="15"/>
  <c r="E11724" i="15"/>
  <c r="E11723" i="15"/>
  <c r="E11722" i="15"/>
  <c r="E11721" i="15"/>
  <c r="E11720" i="15"/>
  <c r="E11719" i="15"/>
  <c r="E11718" i="15"/>
  <c r="E11717" i="15"/>
  <c r="E11716" i="15"/>
  <c r="E11715" i="15"/>
  <c r="E11714" i="15"/>
  <c r="E11713" i="15"/>
  <c r="E11712" i="15"/>
  <c r="E11711" i="15"/>
  <c r="E11710" i="15"/>
  <c r="E11709" i="15"/>
  <c r="E11708" i="15"/>
  <c r="E11707" i="15"/>
  <c r="E11706" i="15"/>
  <c r="E11705" i="15"/>
  <c r="E11704" i="15"/>
  <c r="E11703" i="15"/>
  <c r="E11702" i="15"/>
  <c r="E11701" i="15"/>
  <c r="E11700" i="15"/>
  <c r="E11699" i="15"/>
  <c r="E11698" i="15"/>
  <c r="E11697" i="15"/>
  <c r="E11696" i="15"/>
  <c r="E11695" i="15"/>
  <c r="E11694" i="15"/>
  <c r="E11693" i="15"/>
  <c r="E11692" i="15"/>
  <c r="E11691" i="15"/>
  <c r="E11690" i="15"/>
  <c r="E11689" i="15"/>
  <c r="E11688" i="15"/>
  <c r="E11687" i="15"/>
  <c r="E11686" i="15"/>
  <c r="E11685" i="15"/>
  <c r="E11684" i="15"/>
  <c r="E11683" i="15"/>
  <c r="E11682" i="15"/>
  <c r="E11681" i="15"/>
  <c r="E11680" i="15"/>
  <c r="E11679" i="15"/>
  <c r="E11678" i="15"/>
  <c r="E11677" i="15"/>
  <c r="E11676" i="15"/>
  <c r="E11675" i="15"/>
  <c r="E11674" i="15"/>
  <c r="E11673" i="15"/>
  <c r="E11672" i="15"/>
  <c r="E11671" i="15"/>
  <c r="E11670" i="15"/>
  <c r="E11669" i="15"/>
  <c r="E11668" i="15"/>
  <c r="E11667" i="15"/>
  <c r="E11666" i="15"/>
  <c r="E11665" i="15"/>
  <c r="E11664" i="15"/>
  <c r="E11663" i="15"/>
  <c r="E11662" i="15"/>
  <c r="E11661" i="15"/>
  <c r="E11660" i="15"/>
  <c r="E11659" i="15"/>
  <c r="E11658" i="15"/>
  <c r="E11657" i="15"/>
  <c r="E11656" i="15"/>
  <c r="E11655" i="15"/>
  <c r="E11654" i="15"/>
  <c r="E11653" i="15"/>
  <c r="E11652" i="15"/>
  <c r="E11651" i="15"/>
  <c r="E11650" i="15"/>
  <c r="E11649" i="15"/>
  <c r="E11648" i="15"/>
  <c r="E11647" i="15"/>
  <c r="E11646" i="15"/>
  <c r="E11645" i="15"/>
  <c r="E11644" i="15"/>
  <c r="E11643" i="15"/>
  <c r="E11642" i="15"/>
  <c r="E11641" i="15"/>
  <c r="E11640" i="15"/>
  <c r="E11639" i="15"/>
  <c r="E11638" i="15"/>
  <c r="E11637" i="15"/>
  <c r="E11636" i="15"/>
  <c r="E11635" i="15"/>
  <c r="E11634" i="15"/>
  <c r="E11633" i="15"/>
  <c r="E11632" i="15"/>
  <c r="E11631" i="15"/>
  <c r="E11630" i="15"/>
  <c r="E11629" i="15"/>
  <c r="E11628" i="15"/>
  <c r="E11627" i="15"/>
  <c r="E11626" i="15"/>
  <c r="E11625" i="15"/>
  <c r="E11624" i="15"/>
  <c r="E11623" i="15"/>
  <c r="E11622" i="15"/>
  <c r="E11621" i="15"/>
  <c r="E11620" i="15"/>
  <c r="E11619" i="15"/>
  <c r="E11618" i="15"/>
  <c r="E11617" i="15"/>
  <c r="E11616" i="15"/>
  <c r="E11615" i="15"/>
  <c r="E11614" i="15"/>
  <c r="E11613" i="15"/>
  <c r="E11612" i="15"/>
  <c r="E11611" i="15"/>
  <c r="E11610" i="15"/>
  <c r="E11609" i="15"/>
  <c r="E11608" i="15"/>
  <c r="E11607" i="15"/>
  <c r="E11606" i="15"/>
  <c r="E11605" i="15"/>
  <c r="E11604" i="15"/>
  <c r="E11603" i="15"/>
  <c r="E11602" i="15"/>
  <c r="E11601" i="15"/>
  <c r="E11600" i="15"/>
  <c r="E11599" i="15"/>
  <c r="E11598" i="15"/>
  <c r="E11597" i="15"/>
  <c r="E11596" i="15"/>
  <c r="E11595" i="15"/>
  <c r="E11594" i="15"/>
  <c r="E11593" i="15"/>
  <c r="E11592" i="15"/>
  <c r="E11591" i="15"/>
  <c r="E11590" i="15"/>
  <c r="E11589" i="15"/>
  <c r="E11588" i="15"/>
  <c r="E11587" i="15"/>
  <c r="E11586" i="15"/>
  <c r="E11585" i="15"/>
  <c r="E11584" i="15"/>
  <c r="E11583" i="15"/>
  <c r="E11582" i="15"/>
  <c r="E11581" i="15"/>
  <c r="E11580" i="15"/>
  <c r="E11579" i="15"/>
  <c r="E11578" i="15"/>
  <c r="E11577" i="15"/>
  <c r="E11576" i="15"/>
  <c r="E11575" i="15"/>
  <c r="E11574" i="15"/>
  <c r="E11573" i="15"/>
  <c r="E11572" i="15"/>
  <c r="E11571" i="15"/>
  <c r="E11570" i="15"/>
  <c r="E11569" i="15"/>
  <c r="E11568" i="15"/>
  <c r="E11567" i="15"/>
  <c r="E11566" i="15"/>
  <c r="E11565" i="15"/>
  <c r="E11564" i="15"/>
  <c r="E11563" i="15"/>
  <c r="E11562" i="15"/>
  <c r="E11561" i="15"/>
  <c r="E11560" i="15"/>
  <c r="E11559" i="15"/>
  <c r="E11558" i="15"/>
  <c r="E11557" i="15"/>
  <c r="E11556" i="15"/>
  <c r="E11555" i="15"/>
  <c r="E11554" i="15"/>
  <c r="E11553" i="15"/>
  <c r="E11552" i="15"/>
  <c r="E11551" i="15"/>
  <c r="E11550" i="15"/>
  <c r="E11549" i="15"/>
  <c r="E11548" i="15"/>
  <c r="E11547" i="15"/>
  <c r="E11546" i="15"/>
  <c r="E11545" i="15"/>
  <c r="E11544" i="15"/>
  <c r="E11543" i="15"/>
  <c r="E11542" i="15"/>
  <c r="E11541" i="15"/>
  <c r="E11540" i="15"/>
  <c r="E11539" i="15"/>
  <c r="E11538" i="15"/>
  <c r="E11537" i="15"/>
  <c r="E11536" i="15"/>
  <c r="E11535" i="15"/>
  <c r="E11534" i="15"/>
  <c r="E11533" i="15"/>
  <c r="E11532" i="15"/>
  <c r="E11531" i="15"/>
  <c r="E11530" i="15"/>
  <c r="E11529" i="15"/>
  <c r="E11528" i="15"/>
  <c r="E11527" i="15"/>
  <c r="E11526" i="15"/>
  <c r="E11525" i="15"/>
  <c r="E11524" i="15"/>
  <c r="E11523" i="15"/>
  <c r="E11522" i="15"/>
  <c r="E11521" i="15"/>
  <c r="E11520" i="15"/>
  <c r="E11519" i="15"/>
  <c r="E11518" i="15"/>
  <c r="E11517" i="15"/>
  <c r="E11516" i="15"/>
  <c r="E11515" i="15"/>
  <c r="E11514" i="15"/>
  <c r="E11513" i="15"/>
  <c r="E11512" i="15"/>
  <c r="E11511" i="15"/>
  <c r="E11510" i="15"/>
  <c r="E11509" i="15"/>
  <c r="E11508" i="15"/>
  <c r="E11507" i="15"/>
  <c r="E11506" i="15"/>
  <c r="E11505" i="15"/>
  <c r="E11504" i="15"/>
  <c r="E11503" i="15"/>
  <c r="E11502" i="15"/>
  <c r="E11501" i="15"/>
  <c r="E11500" i="15"/>
  <c r="E11499" i="15"/>
  <c r="E11498" i="15"/>
  <c r="E11497" i="15"/>
  <c r="E11496" i="15"/>
  <c r="E11495" i="15"/>
  <c r="E11494" i="15"/>
  <c r="E11493" i="15"/>
  <c r="E11492" i="15"/>
  <c r="E11491" i="15"/>
  <c r="E11490" i="15"/>
  <c r="E11489" i="15"/>
  <c r="E11488" i="15"/>
  <c r="E11487" i="15"/>
  <c r="E11486" i="15"/>
  <c r="E11485" i="15"/>
  <c r="E11484" i="15"/>
  <c r="E11483" i="15"/>
  <c r="E11482" i="15"/>
  <c r="E11481" i="15"/>
  <c r="E11480" i="15"/>
  <c r="E11479" i="15"/>
  <c r="E11478" i="15"/>
  <c r="E11477" i="15"/>
  <c r="E11476" i="15"/>
  <c r="E11475" i="15"/>
  <c r="E11474" i="15"/>
  <c r="E11473" i="15"/>
  <c r="E11472" i="15"/>
  <c r="E11471" i="15"/>
  <c r="E11470" i="15"/>
  <c r="E11469" i="15"/>
  <c r="E11468" i="15"/>
  <c r="E11467" i="15"/>
  <c r="E11466" i="15"/>
  <c r="E11465" i="15"/>
  <c r="E11464" i="15"/>
  <c r="E11463" i="15"/>
  <c r="E11462" i="15"/>
  <c r="E11461" i="15"/>
  <c r="E11460" i="15"/>
  <c r="E11459" i="15"/>
  <c r="E11458" i="15"/>
  <c r="E11457" i="15"/>
  <c r="E11456" i="15"/>
  <c r="E11455" i="15"/>
  <c r="E11454" i="15"/>
  <c r="E11453" i="15"/>
  <c r="E11452" i="15"/>
  <c r="E11451" i="15"/>
  <c r="E11450" i="15"/>
  <c r="E11449" i="15"/>
  <c r="E11448" i="15"/>
  <c r="E11447" i="15"/>
  <c r="E11446" i="15"/>
  <c r="E11445" i="15"/>
  <c r="E11444" i="15"/>
  <c r="E11443" i="15"/>
  <c r="E11442" i="15"/>
  <c r="E11441" i="15"/>
  <c r="E11440" i="15"/>
  <c r="E11439" i="15"/>
  <c r="E11438" i="15"/>
  <c r="E11437" i="15"/>
  <c r="E11436" i="15"/>
  <c r="E11435" i="15"/>
  <c r="E11434" i="15"/>
  <c r="E11433" i="15"/>
  <c r="E11432" i="15"/>
  <c r="E11431" i="15"/>
  <c r="E11430" i="15"/>
  <c r="E11429" i="15"/>
  <c r="E11428" i="15"/>
  <c r="E11427" i="15"/>
  <c r="E11426" i="15"/>
  <c r="E11425" i="15"/>
  <c r="E11424" i="15"/>
  <c r="E11423" i="15"/>
  <c r="E11422" i="15"/>
  <c r="E11421" i="15"/>
  <c r="E11420" i="15"/>
  <c r="E11419" i="15"/>
  <c r="E11418" i="15"/>
  <c r="E11417" i="15"/>
  <c r="E11416" i="15"/>
  <c r="E11415" i="15"/>
  <c r="E11414" i="15"/>
  <c r="E11413" i="15"/>
  <c r="E11412" i="15"/>
  <c r="E11411" i="15"/>
  <c r="E11410" i="15"/>
  <c r="E11409" i="15"/>
  <c r="E11408" i="15"/>
  <c r="E11407" i="15"/>
  <c r="E11406" i="15"/>
  <c r="E11405" i="15"/>
  <c r="E11404" i="15"/>
  <c r="E11403" i="15"/>
  <c r="E11402" i="15"/>
  <c r="E11401" i="15"/>
  <c r="E11400" i="15"/>
  <c r="E11399" i="15"/>
  <c r="E11398" i="15"/>
  <c r="E11397" i="15"/>
  <c r="E11396" i="15"/>
  <c r="E11395" i="15"/>
  <c r="E11394" i="15"/>
  <c r="E11393" i="15"/>
  <c r="E11392" i="15"/>
  <c r="E11391" i="15"/>
  <c r="E11390" i="15"/>
  <c r="E11389" i="15"/>
  <c r="E11388" i="15"/>
  <c r="E11387" i="15"/>
  <c r="E11386" i="15"/>
  <c r="E11385" i="15"/>
  <c r="E11384" i="15"/>
  <c r="E11383" i="15"/>
  <c r="E11382" i="15"/>
  <c r="E11381" i="15"/>
  <c r="E11380" i="15"/>
  <c r="E11379" i="15"/>
  <c r="E11378" i="15"/>
  <c r="E11377" i="15"/>
  <c r="E11376" i="15"/>
  <c r="E11375" i="15"/>
  <c r="E11374" i="15"/>
  <c r="E11373" i="15"/>
  <c r="E11372" i="15"/>
  <c r="E11371" i="15"/>
  <c r="E11370" i="15"/>
  <c r="E11369" i="15"/>
  <c r="E11368" i="15"/>
  <c r="E11367" i="15"/>
  <c r="E11366" i="15"/>
  <c r="E11365" i="15"/>
  <c r="E11364" i="15"/>
  <c r="E11363" i="15"/>
  <c r="E11362" i="15"/>
  <c r="E11361" i="15"/>
  <c r="E11360" i="15"/>
  <c r="E11359" i="15"/>
  <c r="E11358" i="15"/>
  <c r="E11357" i="15"/>
  <c r="E11356" i="15"/>
  <c r="E11355" i="15"/>
  <c r="E11354" i="15"/>
  <c r="E11353" i="15"/>
  <c r="E11352" i="15"/>
  <c r="E11351" i="15"/>
  <c r="E11350" i="15"/>
  <c r="E11349" i="15"/>
  <c r="E11348" i="15"/>
  <c r="E11347" i="15"/>
  <c r="E11346" i="15"/>
  <c r="E11345" i="15"/>
  <c r="E11344" i="15"/>
  <c r="E11343" i="15"/>
  <c r="E11342" i="15"/>
  <c r="E11341" i="15"/>
  <c r="E11340" i="15"/>
  <c r="E11339" i="15"/>
  <c r="E11338" i="15"/>
  <c r="E11337" i="15"/>
  <c r="E11336" i="15"/>
  <c r="E11335" i="15"/>
  <c r="E11334" i="15"/>
  <c r="E11333" i="15"/>
  <c r="E11332" i="15"/>
  <c r="E11331" i="15"/>
  <c r="E11330" i="15"/>
  <c r="E11329" i="15"/>
  <c r="E11328" i="15"/>
  <c r="E11327" i="15"/>
  <c r="E11326" i="15"/>
  <c r="E11325" i="15"/>
  <c r="E11324" i="15"/>
  <c r="E11323" i="15"/>
  <c r="E11322" i="15"/>
  <c r="E11321" i="15"/>
  <c r="E11320" i="15"/>
  <c r="E11319" i="15"/>
  <c r="E11318" i="15"/>
  <c r="E11317" i="15"/>
  <c r="E11316" i="15"/>
  <c r="E11315" i="15"/>
  <c r="E11314" i="15"/>
  <c r="E11313" i="15"/>
  <c r="E11312" i="15"/>
  <c r="E11311" i="15"/>
  <c r="E11310" i="15"/>
  <c r="E11309" i="15"/>
  <c r="E11308" i="15"/>
  <c r="E11307" i="15"/>
  <c r="E11306" i="15"/>
  <c r="E11305" i="15"/>
  <c r="E11304" i="15"/>
  <c r="E11303" i="15"/>
  <c r="E11302" i="15"/>
  <c r="E11301" i="15"/>
  <c r="E11300" i="15"/>
  <c r="E11299" i="15"/>
  <c r="E11298" i="15"/>
  <c r="E11297" i="15"/>
  <c r="E11296" i="15"/>
  <c r="E11295" i="15"/>
  <c r="E11294" i="15"/>
  <c r="E11293" i="15"/>
  <c r="E11292" i="15"/>
  <c r="E11291" i="15"/>
  <c r="E11290" i="15"/>
  <c r="E11289" i="15"/>
  <c r="E11288" i="15"/>
  <c r="E11287" i="15"/>
  <c r="E11286" i="15"/>
  <c r="E11285" i="15"/>
  <c r="E11284" i="15"/>
  <c r="E11283" i="15"/>
  <c r="E11282" i="15"/>
  <c r="E11281" i="15"/>
  <c r="E11280" i="15"/>
  <c r="E11279" i="15"/>
  <c r="E11278" i="15"/>
  <c r="E11277" i="15"/>
  <c r="E11276" i="15"/>
  <c r="E11275" i="15"/>
  <c r="E11274" i="15"/>
  <c r="E11273" i="15"/>
  <c r="E11272" i="15"/>
  <c r="E11271" i="15"/>
  <c r="E11270" i="15"/>
  <c r="E11269" i="15"/>
  <c r="E11268" i="15"/>
  <c r="E11267" i="15"/>
  <c r="E11266" i="15"/>
  <c r="E11265" i="15"/>
  <c r="E11264" i="15"/>
  <c r="E11263" i="15"/>
  <c r="E11262" i="15"/>
  <c r="E11261" i="15"/>
  <c r="E11260" i="15"/>
  <c r="E11259" i="15"/>
  <c r="E11258" i="15"/>
  <c r="E11257" i="15"/>
  <c r="E11256" i="15"/>
  <c r="E11255" i="15"/>
  <c r="E11254" i="15"/>
  <c r="E11253" i="15"/>
  <c r="E11252" i="15"/>
  <c r="E11251" i="15"/>
  <c r="E11250" i="15"/>
  <c r="E11249" i="15"/>
  <c r="E11248" i="15"/>
  <c r="E11247" i="15"/>
  <c r="E11246" i="15"/>
  <c r="E11245" i="15"/>
  <c r="E11244" i="15"/>
  <c r="E11243" i="15"/>
  <c r="E11242" i="15"/>
  <c r="E11241" i="15"/>
  <c r="E11240" i="15"/>
  <c r="E11239" i="15"/>
  <c r="E11238" i="15"/>
  <c r="E11237" i="15"/>
  <c r="E11236" i="15"/>
  <c r="E11235" i="15"/>
  <c r="E11234" i="15"/>
  <c r="E11233" i="15"/>
  <c r="E11232" i="15"/>
  <c r="E11231" i="15"/>
  <c r="E11230" i="15"/>
  <c r="E11229" i="15"/>
  <c r="E11228" i="15"/>
  <c r="E11227" i="15"/>
  <c r="E11226" i="15"/>
  <c r="E11225" i="15"/>
  <c r="E11224" i="15"/>
  <c r="E11223" i="15"/>
  <c r="E11222" i="15"/>
  <c r="E11221" i="15"/>
  <c r="E11220" i="15"/>
  <c r="E11219" i="15"/>
  <c r="E11218" i="15"/>
  <c r="E11217" i="15"/>
  <c r="E11216" i="15"/>
  <c r="E11215" i="15"/>
  <c r="E11214" i="15"/>
  <c r="E11213" i="15"/>
  <c r="E11212" i="15"/>
  <c r="E11211" i="15"/>
  <c r="E11210" i="15"/>
  <c r="E11209" i="15"/>
  <c r="E11208" i="15"/>
  <c r="E11207" i="15"/>
  <c r="E11206" i="15"/>
  <c r="E11205" i="15"/>
  <c r="E11204" i="15"/>
  <c r="E11203" i="15"/>
  <c r="E11202" i="15"/>
  <c r="E11201" i="15"/>
  <c r="E11200" i="15"/>
  <c r="E11199" i="15"/>
  <c r="E11198" i="15"/>
  <c r="E11197" i="15"/>
  <c r="E11196" i="15"/>
  <c r="E11195" i="15"/>
  <c r="E11194" i="15"/>
  <c r="E11193" i="15"/>
  <c r="E11192" i="15"/>
  <c r="E11191" i="15"/>
  <c r="E11190" i="15"/>
  <c r="E11189" i="15"/>
  <c r="E11188" i="15"/>
  <c r="E11187" i="15"/>
  <c r="E11186" i="15"/>
  <c r="E11185" i="15"/>
  <c r="E11184" i="15"/>
  <c r="E11183" i="15"/>
  <c r="E11182" i="15"/>
  <c r="E11181" i="15"/>
  <c r="E11180" i="15"/>
  <c r="E11179" i="15"/>
  <c r="E11178" i="15"/>
  <c r="E11177" i="15"/>
  <c r="E11176" i="15"/>
  <c r="E11175" i="15"/>
  <c r="E11174" i="15"/>
  <c r="E11173" i="15"/>
  <c r="E11172" i="15"/>
  <c r="E11171" i="15"/>
  <c r="E11170" i="15"/>
  <c r="E11169" i="15"/>
  <c r="E11168" i="15"/>
  <c r="E11167" i="15"/>
  <c r="E11166" i="15"/>
  <c r="E11165" i="15"/>
  <c r="E11164" i="15"/>
  <c r="E11163" i="15"/>
  <c r="E11162" i="15"/>
  <c r="E11161" i="15"/>
  <c r="E11160" i="15"/>
  <c r="E11159" i="15"/>
  <c r="E11158" i="15"/>
  <c r="E11157" i="15"/>
  <c r="E11156" i="15"/>
  <c r="E11155" i="15"/>
  <c r="E11154" i="15"/>
  <c r="E11153" i="15"/>
  <c r="E11152" i="15"/>
  <c r="E11151" i="15"/>
  <c r="E11150" i="15"/>
  <c r="E11149" i="15"/>
  <c r="E11148" i="15"/>
  <c r="E11147" i="15"/>
  <c r="E11146" i="15"/>
  <c r="E11145" i="15"/>
  <c r="E11144" i="15"/>
  <c r="E11143" i="15"/>
  <c r="E11142" i="15"/>
  <c r="E11141" i="15"/>
  <c r="E11140" i="15"/>
  <c r="E11139" i="15"/>
  <c r="E11138" i="15"/>
  <c r="E11137" i="15"/>
  <c r="E11136" i="15"/>
  <c r="E11135" i="15"/>
  <c r="E11134" i="15"/>
  <c r="E11133" i="15"/>
  <c r="E11132" i="15"/>
  <c r="E11131" i="15"/>
  <c r="E11130" i="15"/>
  <c r="E11129" i="15"/>
  <c r="E11128" i="15"/>
  <c r="E11127" i="15"/>
  <c r="E11126" i="15"/>
  <c r="E11125" i="15"/>
  <c r="E11124" i="15"/>
  <c r="E11123" i="15"/>
  <c r="E11122" i="15"/>
  <c r="E11121" i="15"/>
  <c r="E11120" i="15"/>
  <c r="E11119" i="15"/>
  <c r="E11118" i="15"/>
  <c r="E11117" i="15"/>
  <c r="E11116" i="15"/>
  <c r="E11115" i="15"/>
  <c r="E11114" i="15"/>
  <c r="E11113" i="15"/>
  <c r="E11112" i="15"/>
  <c r="E11111" i="15"/>
  <c r="E11110" i="15"/>
  <c r="E11109" i="15"/>
  <c r="E11108" i="15"/>
  <c r="E11107" i="15"/>
  <c r="E11106" i="15"/>
  <c r="E11105" i="15"/>
  <c r="E11104" i="15"/>
  <c r="E11103" i="15"/>
  <c r="E11102" i="15"/>
  <c r="E11101" i="15"/>
  <c r="E11100" i="15"/>
  <c r="E11099" i="15"/>
  <c r="E11098" i="15"/>
  <c r="E11097" i="15"/>
  <c r="E11096" i="15"/>
  <c r="E11095" i="15"/>
  <c r="E11094" i="15"/>
  <c r="E11093" i="15"/>
  <c r="E11092" i="15"/>
  <c r="E11091" i="15"/>
  <c r="E11090" i="15"/>
  <c r="E11089" i="15"/>
  <c r="E11088" i="15"/>
  <c r="E11087" i="15"/>
  <c r="E11086" i="15"/>
  <c r="E11085" i="15"/>
  <c r="E11084" i="15"/>
  <c r="E11083" i="15"/>
  <c r="E11082" i="15"/>
  <c r="E11081" i="15"/>
  <c r="E11080" i="15"/>
  <c r="E11079" i="15"/>
  <c r="E11078" i="15"/>
  <c r="E11077" i="15"/>
  <c r="E11076" i="15"/>
  <c r="E11075" i="15"/>
  <c r="E11074" i="15"/>
  <c r="E11073" i="15"/>
  <c r="E11072" i="15"/>
  <c r="E11071" i="15"/>
  <c r="E11070" i="15"/>
  <c r="E11069" i="15"/>
  <c r="E11068" i="15"/>
  <c r="E11067" i="15"/>
  <c r="E11066" i="15"/>
  <c r="E11065" i="15"/>
  <c r="E11064" i="15"/>
  <c r="E11063" i="15"/>
  <c r="E11062" i="15"/>
  <c r="E11061" i="15"/>
  <c r="E11060" i="15"/>
  <c r="E11059" i="15"/>
  <c r="E11058" i="15"/>
  <c r="E11057" i="15"/>
  <c r="E11056" i="15"/>
  <c r="E11055" i="15"/>
  <c r="E11054" i="15"/>
  <c r="E11053" i="15"/>
  <c r="E11052" i="15"/>
  <c r="E11051" i="15"/>
  <c r="E11050" i="15"/>
  <c r="E11049" i="15"/>
  <c r="E11048" i="15"/>
  <c r="E11047" i="15"/>
  <c r="E11046" i="15"/>
  <c r="E11045" i="15"/>
  <c r="E11044" i="15"/>
  <c r="E11043" i="15"/>
  <c r="E11042" i="15"/>
  <c r="E11041" i="15"/>
  <c r="E11040" i="15"/>
  <c r="E11039" i="15"/>
  <c r="E11038" i="15"/>
  <c r="E11037" i="15"/>
  <c r="E11036" i="15"/>
  <c r="E11035" i="15"/>
  <c r="E11034" i="15"/>
  <c r="E11033" i="15"/>
  <c r="E11032" i="15"/>
  <c r="E11031" i="15"/>
  <c r="E11030" i="15"/>
  <c r="E11029" i="15"/>
  <c r="E11028" i="15"/>
  <c r="E11027" i="15"/>
  <c r="E11026" i="15"/>
  <c r="E11025" i="15"/>
  <c r="E11024" i="15"/>
  <c r="E11023" i="15"/>
  <c r="E11022" i="15"/>
  <c r="E11021" i="15"/>
  <c r="E11020" i="15"/>
  <c r="E11019" i="15"/>
  <c r="E11018" i="15"/>
  <c r="E11017" i="15"/>
  <c r="E11016" i="15"/>
  <c r="E11015" i="15"/>
  <c r="E11014" i="15"/>
  <c r="E11013" i="15"/>
  <c r="E11012" i="15"/>
  <c r="E11011" i="15"/>
  <c r="E11010" i="15"/>
  <c r="E11009" i="15"/>
  <c r="E11008" i="15"/>
  <c r="E11007" i="15"/>
  <c r="E11006" i="15"/>
  <c r="E11005" i="15"/>
  <c r="E11004" i="15"/>
  <c r="E11003" i="15"/>
  <c r="E11002" i="15"/>
  <c r="E11001" i="15"/>
  <c r="E11000" i="15"/>
  <c r="E10999" i="15"/>
  <c r="E10998" i="15"/>
  <c r="E10997" i="15"/>
  <c r="E10996" i="15"/>
  <c r="E10995" i="15"/>
  <c r="E10994" i="15"/>
  <c r="E10993" i="15"/>
  <c r="E10992" i="15"/>
  <c r="E10991" i="15"/>
  <c r="E10990" i="15"/>
  <c r="E10989" i="15"/>
  <c r="E10988" i="15"/>
  <c r="E10987" i="15"/>
  <c r="E10986" i="15"/>
  <c r="E10985" i="15"/>
  <c r="E10984" i="15"/>
  <c r="E10983" i="15"/>
  <c r="E10982" i="15"/>
  <c r="E10981" i="15"/>
  <c r="E10980" i="15"/>
  <c r="E10979" i="15"/>
  <c r="E10978" i="15"/>
  <c r="E10977" i="15"/>
  <c r="E10976" i="15"/>
  <c r="E10975" i="15"/>
  <c r="E10974" i="15"/>
  <c r="E10973" i="15"/>
  <c r="E10972" i="15"/>
  <c r="E10971" i="15"/>
  <c r="E10970" i="15"/>
  <c r="E10969" i="15"/>
  <c r="E10968" i="15"/>
  <c r="E10967" i="15"/>
  <c r="E10966" i="15"/>
  <c r="E10965" i="15"/>
  <c r="E10964" i="15"/>
  <c r="E10963" i="15"/>
  <c r="E10962" i="15"/>
  <c r="E10961" i="15"/>
  <c r="E10960" i="15"/>
  <c r="E10959" i="15"/>
  <c r="E10958" i="15"/>
  <c r="E10957" i="15"/>
  <c r="E10956" i="15"/>
  <c r="E10955" i="15"/>
  <c r="E10954" i="15"/>
  <c r="E10953" i="15"/>
  <c r="E10952" i="15"/>
  <c r="E10951" i="15"/>
  <c r="E10950" i="15"/>
  <c r="E10949" i="15"/>
  <c r="E10948" i="15"/>
  <c r="E10947" i="15"/>
  <c r="E10946" i="15"/>
  <c r="E10945" i="15"/>
  <c r="E10944" i="15"/>
  <c r="E10943" i="15"/>
  <c r="E10942" i="15"/>
  <c r="E10941" i="15"/>
  <c r="E10940" i="15"/>
  <c r="E10939" i="15"/>
  <c r="E10938" i="15"/>
  <c r="E10937" i="15"/>
  <c r="E10936" i="15"/>
  <c r="E10935" i="15"/>
  <c r="E10934" i="15"/>
  <c r="E10933" i="15"/>
  <c r="E10932" i="15"/>
  <c r="E10931" i="15"/>
  <c r="E10930" i="15"/>
  <c r="E10929" i="15"/>
  <c r="E10928" i="15"/>
  <c r="E10927" i="15"/>
  <c r="E10926" i="15"/>
  <c r="E10925" i="15"/>
  <c r="E10924" i="15"/>
  <c r="E10923" i="15"/>
  <c r="E10922" i="15"/>
  <c r="E10921" i="15"/>
  <c r="E10920" i="15"/>
  <c r="E10919" i="15"/>
  <c r="E10918" i="15"/>
  <c r="E10917" i="15"/>
  <c r="E10916" i="15"/>
  <c r="E10915" i="15"/>
  <c r="E10914" i="15"/>
  <c r="E10913" i="15"/>
  <c r="E10912" i="15"/>
  <c r="E10911" i="15"/>
  <c r="E10910" i="15"/>
  <c r="E10909" i="15"/>
  <c r="E10908" i="15"/>
  <c r="E10907" i="15"/>
  <c r="E10906" i="15"/>
  <c r="E10905" i="15"/>
  <c r="E10904" i="15"/>
  <c r="E10903" i="15"/>
  <c r="E10902" i="15"/>
  <c r="E10901" i="15"/>
  <c r="E10900" i="15"/>
  <c r="E10899" i="15"/>
  <c r="E10898" i="15"/>
  <c r="E10897" i="15"/>
  <c r="E10896" i="15"/>
  <c r="E10895" i="15"/>
  <c r="E10894" i="15"/>
  <c r="E10893" i="15"/>
  <c r="E10892" i="15"/>
  <c r="E10891" i="15"/>
  <c r="E10890" i="15"/>
  <c r="E10889" i="15"/>
  <c r="E10888" i="15"/>
  <c r="E10887" i="15"/>
  <c r="E10886" i="15"/>
  <c r="E10885" i="15"/>
  <c r="E10884" i="15"/>
  <c r="E10883" i="15"/>
  <c r="E10882" i="15"/>
  <c r="E10881" i="15"/>
  <c r="E10880" i="15"/>
  <c r="E10879" i="15"/>
  <c r="E10878" i="15"/>
  <c r="E10877" i="15"/>
  <c r="E10876" i="15"/>
  <c r="E10875" i="15"/>
  <c r="E10874" i="15"/>
  <c r="E10873" i="15"/>
  <c r="E10872" i="15"/>
  <c r="E10871" i="15"/>
  <c r="E10870" i="15"/>
  <c r="E10869" i="15"/>
  <c r="E10868" i="15"/>
  <c r="E10867" i="15"/>
  <c r="E10866" i="15"/>
  <c r="E10865" i="15"/>
  <c r="E10864" i="15"/>
  <c r="E10863" i="15"/>
  <c r="E10862" i="15"/>
  <c r="E10861" i="15"/>
  <c r="E10860" i="15"/>
  <c r="E10859" i="15"/>
  <c r="E10858" i="15"/>
  <c r="E10857" i="15"/>
  <c r="E10856" i="15"/>
  <c r="E10855" i="15"/>
  <c r="E10854" i="15"/>
  <c r="E10853" i="15"/>
  <c r="E10852" i="15"/>
  <c r="E10851" i="15"/>
  <c r="E10850" i="15"/>
  <c r="E10849" i="15"/>
  <c r="E10848" i="15"/>
  <c r="E10847" i="15"/>
  <c r="E10846" i="15"/>
  <c r="E10845" i="15"/>
  <c r="E10844" i="15"/>
  <c r="E10843" i="15"/>
  <c r="E10842" i="15"/>
  <c r="E10841" i="15"/>
  <c r="E10840" i="15"/>
  <c r="E10839" i="15"/>
  <c r="E10838" i="15"/>
  <c r="E10837" i="15"/>
  <c r="E10836" i="15"/>
  <c r="E10835" i="15"/>
  <c r="E10834" i="15"/>
  <c r="E10833" i="15"/>
  <c r="E10832" i="15"/>
  <c r="E10831" i="15"/>
  <c r="E10830" i="15"/>
  <c r="E10829" i="15"/>
  <c r="E10828" i="15"/>
  <c r="E10827" i="15"/>
  <c r="E10826" i="15"/>
  <c r="E10825" i="15"/>
  <c r="E10824" i="15"/>
  <c r="E10823" i="15"/>
  <c r="E10822" i="15"/>
  <c r="E10821" i="15"/>
  <c r="E10820" i="15"/>
  <c r="E10819" i="15"/>
  <c r="E10818" i="15"/>
  <c r="E10817" i="15"/>
  <c r="E10816" i="15"/>
  <c r="E10815" i="15"/>
  <c r="E10814" i="15"/>
  <c r="E10813" i="15"/>
  <c r="E10812" i="15"/>
  <c r="E10811" i="15"/>
  <c r="E10810" i="15"/>
  <c r="E10809" i="15"/>
  <c r="E10808" i="15"/>
  <c r="E10807" i="15"/>
  <c r="E10806" i="15"/>
  <c r="E10805" i="15"/>
  <c r="E10804" i="15"/>
  <c r="E10803" i="15"/>
  <c r="E10802" i="15"/>
  <c r="E10801" i="15"/>
  <c r="E10800" i="15"/>
  <c r="E10799" i="15"/>
  <c r="E10798" i="15"/>
  <c r="E10797" i="15"/>
  <c r="E10796" i="15"/>
  <c r="E10795" i="15"/>
  <c r="E10794" i="15"/>
  <c r="E10793" i="15"/>
  <c r="E10792" i="15"/>
  <c r="E10791" i="15"/>
  <c r="E10790" i="15"/>
  <c r="E10789" i="15"/>
  <c r="E10788" i="15"/>
  <c r="E10787" i="15"/>
  <c r="E10786" i="15"/>
  <c r="E10785" i="15"/>
  <c r="E10784" i="15"/>
  <c r="E10783" i="15"/>
  <c r="E10782" i="15"/>
  <c r="E10781" i="15"/>
  <c r="E10780" i="15"/>
  <c r="E10779" i="15"/>
  <c r="E10778" i="15"/>
  <c r="E10777" i="15"/>
  <c r="E10776" i="15"/>
  <c r="E10775" i="15"/>
  <c r="E10774" i="15"/>
  <c r="E10773" i="15"/>
  <c r="E10772" i="15"/>
  <c r="E10771" i="15"/>
  <c r="E10770" i="15"/>
  <c r="E10769" i="15"/>
  <c r="E10768" i="15"/>
  <c r="E10767" i="15"/>
  <c r="E10766" i="15"/>
  <c r="E10765" i="15"/>
  <c r="E10764" i="15"/>
  <c r="E10763" i="15"/>
  <c r="E10762" i="15"/>
  <c r="E10761" i="15"/>
  <c r="E10760" i="15"/>
  <c r="E10759" i="15"/>
  <c r="E10758" i="15"/>
  <c r="E10757" i="15"/>
  <c r="E10756" i="15"/>
  <c r="E10755" i="15"/>
  <c r="E10754" i="15"/>
  <c r="E10753" i="15"/>
  <c r="E10752" i="15"/>
  <c r="E10751" i="15"/>
  <c r="E10750" i="15"/>
  <c r="E10749" i="15"/>
  <c r="E10748" i="15"/>
  <c r="E10747" i="15"/>
  <c r="E10746" i="15"/>
  <c r="E10745" i="15"/>
  <c r="E10744" i="15"/>
  <c r="E10743" i="15"/>
  <c r="E10742" i="15"/>
  <c r="E10741" i="15"/>
  <c r="E10740" i="15"/>
  <c r="E10739" i="15"/>
  <c r="E10738" i="15"/>
  <c r="E10737" i="15"/>
  <c r="E10736" i="15"/>
  <c r="E10735" i="15"/>
  <c r="E10734" i="15"/>
  <c r="E10733" i="15"/>
  <c r="E10732" i="15"/>
  <c r="E10731" i="15"/>
  <c r="E10730" i="15"/>
  <c r="E10729" i="15"/>
  <c r="E10728" i="15"/>
  <c r="E10727" i="15"/>
  <c r="E10726" i="15"/>
  <c r="E10725" i="15"/>
  <c r="E10724" i="15"/>
  <c r="E10723" i="15"/>
  <c r="E10722" i="15"/>
  <c r="E10721" i="15"/>
  <c r="E10720" i="15"/>
  <c r="E10719" i="15"/>
  <c r="E10718" i="15"/>
  <c r="E10717" i="15"/>
  <c r="E10716" i="15"/>
  <c r="E10715" i="15"/>
  <c r="E10714" i="15"/>
  <c r="E10713" i="15"/>
  <c r="E10712" i="15"/>
  <c r="E10711" i="15"/>
  <c r="E10710" i="15"/>
  <c r="E10709" i="15"/>
  <c r="E10708" i="15"/>
  <c r="E10707" i="15"/>
  <c r="E10706" i="15"/>
  <c r="E10705" i="15"/>
  <c r="E10704" i="15"/>
  <c r="E10703" i="15"/>
  <c r="E10702" i="15"/>
  <c r="E10701" i="15"/>
  <c r="E10700" i="15"/>
  <c r="E10699" i="15"/>
  <c r="E10698" i="15"/>
  <c r="E10697" i="15"/>
  <c r="E10696" i="15"/>
  <c r="E10695" i="15"/>
  <c r="E10694" i="15"/>
  <c r="E10693" i="15"/>
  <c r="E10692" i="15"/>
  <c r="E10691" i="15"/>
  <c r="E10690" i="15"/>
  <c r="E10689" i="15"/>
  <c r="E10688" i="15"/>
  <c r="E10687" i="15"/>
  <c r="E10686" i="15"/>
  <c r="E10685" i="15"/>
  <c r="E10684" i="15"/>
  <c r="E10683" i="15"/>
  <c r="E10682" i="15"/>
  <c r="E10681" i="15"/>
  <c r="E10680" i="15"/>
  <c r="E10679" i="15"/>
  <c r="E10678" i="15"/>
  <c r="E10677" i="15"/>
  <c r="E10676" i="15"/>
  <c r="E10675" i="15"/>
  <c r="E10674" i="15"/>
  <c r="E10673" i="15"/>
  <c r="E10672" i="15"/>
  <c r="E10671" i="15"/>
  <c r="E10670" i="15"/>
  <c r="E10669" i="15"/>
  <c r="E10668" i="15"/>
  <c r="E10667" i="15"/>
  <c r="E10666" i="15"/>
  <c r="E10665" i="15"/>
  <c r="E10664" i="15"/>
  <c r="E10663" i="15"/>
  <c r="E10662" i="15"/>
  <c r="E10661" i="15"/>
  <c r="E10660" i="15"/>
  <c r="E10659" i="15"/>
  <c r="E10658" i="15"/>
  <c r="E10657" i="15"/>
  <c r="E10656" i="15"/>
  <c r="E10655" i="15"/>
  <c r="E10654" i="15"/>
  <c r="E10653" i="15"/>
  <c r="E10652" i="15"/>
  <c r="E10651" i="15"/>
  <c r="E10650" i="15"/>
  <c r="E10649" i="15"/>
  <c r="E10648" i="15"/>
  <c r="E10647" i="15"/>
  <c r="E10646" i="15"/>
  <c r="E10645" i="15"/>
  <c r="E10644" i="15"/>
  <c r="E10643" i="15"/>
  <c r="E10642" i="15"/>
  <c r="E10641" i="15"/>
  <c r="E10640" i="15"/>
  <c r="E10639" i="15"/>
  <c r="E10638" i="15"/>
  <c r="E10637" i="15"/>
  <c r="E10636" i="15"/>
  <c r="E10635" i="15"/>
  <c r="E10634" i="15"/>
  <c r="E10633" i="15"/>
  <c r="E10632" i="15"/>
  <c r="E10631" i="15"/>
  <c r="E10630" i="15"/>
  <c r="E10629" i="15"/>
  <c r="E10628" i="15"/>
  <c r="E10627" i="15"/>
  <c r="E10626" i="15"/>
  <c r="E10625" i="15"/>
  <c r="E10624" i="15"/>
  <c r="E10623" i="15"/>
  <c r="E10622" i="15"/>
  <c r="E10621" i="15"/>
  <c r="E10620" i="15"/>
  <c r="E10619" i="15"/>
  <c r="E10618" i="15"/>
  <c r="E10617" i="15"/>
  <c r="E10616" i="15"/>
  <c r="E10615" i="15"/>
  <c r="E10614" i="15"/>
  <c r="E10613" i="15"/>
  <c r="E10612" i="15"/>
  <c r="E10611" i="15"/>
  <c r="E10610" i="15"/>
  <c r="E10609" i="15"/>
  <c r="E10608" i="15"/>
  <c r="E10607" i="15"/>
  <c r="E10606" i="15"/>
  <c r="E10605" i="15"/>
  <c r="E10604" i="15"/>
  <c r="E10603" i="15"/>
  <c r="E10602" i="15"/>
  <c r="E10601" i="15"/>
  <c r="E10600" i="15"/>
  <c r="E10599" i="15"/>
  <c r="E10598" i="15"/>
  <c r="E10597" i="15"/>
  <c r="E10596" i="15"/>
  <c r="E10595" i="15"/>
  <c r="E10594" i="15"/>
  <c r="E10593" i="15"/>
  <c r="E10592" i="15"/>
  <c r="E10591" i="15"/>
  <c r="E10590" i="15"/>
  <c r="E10589" i="15"/>
  <c r="E10588" i="15"/>
  <c r="E10587" i="15"/>
  <c r="E10586" i="15"/>
  <c r="E10585" i="15"/>
  <c r="E10584" i="15"/>
  <c r="E10583" i="15"/>
  <c r="E10582" i="15"/>
  <c r="E10581" i="15"/>
  <c r="E10580" i="15"/>
  <c r="E10579" i="15"/>
  <c r="E10578" i="15"/>
  <c r="E10577" i="15"/>
  <c r="E10576" i="15"/>
  <c r="E10575" i="15"/>
  <c r="E10574" i="15"/>
  <c r="E10573" i="15"/>
  <c r="E10572" i="15"/>
  <c r="E10571" i="15"/>
  <c r="E10570" i="15"/>
  <c r="E10569" i="15"/>
  <c r="E10568" i="15"/>
  <c r="E10567" i="15"/>
  <c r="E10566" i="15"/>
  <c r="E10565" i="15"/>
  <c r="E10564" i="15"/>
  <c r="E10563" i="15"/>
  <c r="E10562" i="15"/>
  <c r="E10561" i="15"/>
  <c r="E10560" i="15"/>
  <c r="E10559" i="15"/>
  <c r="E10558" i="15"/>
  <c r="E10557" i="15"/>
  <c r="E10556" i="15"/>
  <c r="E10555" i="15"/>
  <c r="E10554" i="15"/>
  <c r="E10553" i="15"/>
  <c r="E10552" i="15"/>
  <c r="E10551" i="15"/>
  <c r="E10550" i="15"/>
  <c r="E10549" i="15"/>
  <c r="E10548" i="15"/>
  <c r="E10547" i="15"/>
  <c r="E10546" i="15"/>
  <c r="E10545" i="15"/>
  <c r="E10544" i="15"/>
  <c r="E10543" i="15"/>
  <c r="E10542" i="15"/>
  <c r="E10541" i="15"/>
  <c r="E10540" i="15"/>
  <c r="E10539" i="15"/>
  <c r="E10538" i="15"/>
  <c r="E10537" i="15"/>
  <c r="E10536" i="15"/>
  <c r="E10535" i="15"/>
  <c r="E10534" i="15"/>
  <c r="E10533" i="15"/>
  <c r="E10532" i="15"/>
  <c r="E10531" i="15"/>
  <c r="E10530" i="15"/>
  <c r="E10529" i="15"/>
  <c r="E10528" i="15"/>
  <c r="E10527" i="15"/>
  <c r="E10526" i="15"/>
  <c r="E10525" i="15"/>
  <c r="E10524" i="15"/>
  <c r="E10523" i="15"/>
  <c r="E10522" i="15"/>
  <c r="E10521" i="15"/>
  <c r="E10520" i="15"/>
  <c r="E10519" i="15"/>
  <c r="E10518" i="15"/>
  <c r="E10517" i="15"/>
  <c r="E10516" i="15"/>
  <c r="E10515" i="15"/>
  <c r="E10514" i="15"/>
  <c r="E10513" i="15"/>
  <c r="E10512" i="15"/>
  <c r="E10511" i="15"/>
  <c r="E10510" i="15"/>
  <c r="E10509" i="15"/>
  <c r="E10508" i="15"/>
  <c r="E10507" i="15"/>
  <c r="E10506" i="15"/>
  <c r="E10505" i="15"/>
  <c r="E10504" i="15"/>
  <c r="E10503" i="15"/>
  <c r="E10502" i="15"/>
  <c r="E10501" i="15"/>
  <c r="E10500" i="15"/>
  <c r="E10499" i="15"/>
  <c r="E10498" i="15"/>
  <c r="E10497" i="15"/>
  <c r="E10496" i="15"/>
  <c r="E10495" i="15"/>
  <c r="E10494" i="15"/>
  <c r="E10493" i="15"/>
  <c r="E10492" i="15"/>
  <c r="E10491" i="15"/>
  <c r="E10490" i="15"/>
  <c r="E10489" i="15"/>
  <c r="E10488" i="15"/>
  <c r="E10487" i="15"/>
  <c r="E10486" i="15"/>
  <c r="E10485" i="15"/>
  <c r="E10484" i="15"/>
  <c r="E10483" i="15"/>
  <c r="E10482" i="15"/>
  <c r="E10481" i="15"/>
  <c r="E10480" i="15"/>
  <c r="E10479" i="15"/>
  <c r="E10478" i="15"/>
  <c r="E10477" i="15"/>
  <c r="E10476" i="15"/>
  <c r="E10475" i="15"/>
  <c r="E10474" i="15"/>
  <c r="E10473" i="15"/>
  <c r="E10472" i="15"/>
  <c r="E10471" i="15"/>
  <c r="E10470" i="15"/>
  <c r="E10469" i="15"/>
  <c r="E10468" i="15"/>
  <c r="E10467" i="15"/>
  <c r="E10466" i="15"/>
  <c r="E10465" i="15"/>
  <c r="E10464" i="15"/>
  <c r="E10463" i="15"/>
  <c r="E10462" i="15"/>
  <c r="E10461" i="15"/>
  <c r="E10460" i="15"/>
  <c r="E10459" i="15"/>
  <c r="E10458" i="15"/>
  <c r="E10457" i="15"/>
  <c r="E10456" i="15"/>
  <c r="E10455" i="15"/>
  <c r="E10454" i="15"/>
  <c r="E10453" i="15"/>
  <c r="E10452" i="15"/>
  <c r="E10451" i="15"/>
  <c r="E10450" i="15"/>
  <c r="E10449" i="15"/>
  <c r="E10448" i="15"/>
  <c r="E10447" i="15"/>
  <c r="E10446" i="15"/>
  <c r="E10445" i="15"/>
  <c r="E10444" i="15"/>
  <c r="E10443" i="15"/>
  <c r="E10442" i="15"/>
  <c r="E10441" i="15"/>
  <c r="E10440" i="15"/>
  <c r="E10439" i="15"/>
  <c r="E10438" i="15"/>
  <c r="E10437" i="15"/>
  <c r="E10436" i="15"/>
  <c r="E10435" i="15"/>
  <c r="E10434" i="15"/>
  <c r="E10433" i="15"/>
  <c r="E10432" i="15"/>
  <c r="E10431" i="15"/>
  <c r="E10430" i="15"/>
  <c r="E10429" i="15"/>
  <c r="E10428" i="15"/>
  <c r="E10427" i="15"/>
  <c r="E10426" i="15"/>
  <c r="E10425" i="15"/>
  <c r="E10424" i="15"/>
  <c r="E10423" i="15"/>
  <c r="E10422" i="15"/>
  <c r="E10421" i="15"/>
  <c r="E10420" i="15"/>
  <c r="E10419" i="15"/>
  <c r="E10418" i="15"/>
  <c r="E10417" i="15"/>
  <c r="E10416" i="15"/>
  <c r="E10415" i="15"/>
  <c r="E10414" i="15"/>
  <c r="E10413" i="15"/>
  <c r="E10412" i="15"/>
  <c r="E10411" i="15"/>
  <c r="E10410" i="15"/>
  <c r="E10409" i="15"/>
  <c r="E10408" i="15"/>
  <c r="E10407" i="15"/>
  <c r="E10406" i="15"/>
  <c r="E10405" i="15"/>
  <c r="E10404" i="15"/>
  <c r="E10403" i="15"/>
  <c r="E10402" i="15"/>
  <c r="E10401" i="15"/>
  <c r="E10400" i="15"/>
  <c r="E10399" i="15"/>
  <c r="E10398" i="15"/>
  <c r="E10397" i="15"/>
  <c r="E10396" i="15"/>
  <c r="E10395" i="15"/>
  <c r="E10394" i="15"/>
  <c r="E10393" i="15"/>
  <c r="E10392" i="15"/>
  <c r="E10391" i="15"/>
  <c r="E10390" i="15"/>
  <c r="E10389" i="15"/>
  <c r="E10388" i="15"/>
  <c r="E10387" i="15"/>
  <c r="E10386" i="15"/>
  <c r="E10385" i="15"/>
  <c r="E10384" i="15"/>
  <c r="E10383" i="15"/>
  <c r="E10382" i="15"/>
  <c r="E10381" i="15"/>
  <c r="E10380" i="15"/>
  <c r="E10379" i="15"/>
  <c r="E10378" i="15"/>
  <c r="E10377" i="15"/>
  <c r="E10376" i="15"/>
  <c r="E10375" i="15"/>
  <c r="E10374" i="15"/>
  <c r="E10373" i="15"/>
  <c r="E10372" i="15"/>
  <c r="E10371" i="15"/>
  <c r="E10370" i="15"/>
  <c r="E10369" i="15"/>
  <c r="E10368" i="15"/>
  <c r="E10367" i="15"/>
  <c r="E10366" i="15"/>
  <c r="E10365" i="15"/>
  <c r="E10364" i="15"/>
  <c r="E10363" i="15"/>
  <c r="E10362" i="15"/>
  <c r="E10361" i="15"/>
  <c r="E10360" i="15"/>
  <c r="E10359" i="15"/>
  <c r="E10358" i="15"/>
  <c r="E10357" i="15"/>
  <c r="E10356" i="15"/>
  <c r="E10355" i="15"/>
  <c r="E10354" i="15"/>
  <c r="E10353" i="15"/>
  <c r="E10352" i="15"/>
  <c r="E10351" i="15"/>
  <c r="E10350" i="15"/>
  <c r="E10349" i="15"/>
  <c r="E10348" i="15"/>
  <c r="E10347" i="15"/>
  <c r="E10346" i="15"/>
  <c r="E10345" i="15"/>
  <c r="E10344" i="15"/>
  <c r="E10343" i="15"/>
  <c r="E10342" i="15"/>
  <c r="E10341" i="15"/>
  <c r="E10340" i="15"/>
  <c r="E10339" i="15"/>
  <c r="E10338" i="15"/>
  <c r="E10337" i="15"/>
  <c r="E10336" i="15"/>
  <c r="E10335" i="15"/>
  <c r="E10334" i="15"/>
  <c r="E10333" i="15"/>
  <c r="E10332" i="15"/>
  <c r="E10331" i="15"/>
  <c r="E10330" i="15"/>
  <c r="E10329" i="15"/>
  <c r="E10328" i="15"/>
  <c r="E10327" i="15"/>
  <c r="E10326" i="15"/>
  <c r="E10325" i="15"/>
  <c r="E10324" i="15"/>
  <c r="E10323" i="15"/>
  <c r="E10322" i="15"/>
  <c r="E10321" i="15"/>
  <c r="E10320" i="15"/>
  <c r="E10319" i="15"/>
  <c r="E10318" i="15"/>
  <c r="E10317" i="15"/>
  <c r="E10316" i="15"/>
  <c r="E10315" i="15"/>
  <c r="E10314" i="15"/>
  <c r="E10313" i="15"/>
  <c r="E10312" i="15"/>
  <c r="E10311" i="15"/>
  <c r="E10310" i="15"/>
  <c r="E10309" i="15"/>
  <c r="E10308" i="15"/>
  <c r="E10307" i="15"/>
  <c r="E10306" i="15"/>
  <c r="E10305" i="15"/>
  <c r="E10304" i="15"/>
  <c r="E10303" i="15"/>
  <c r="E10302" i="15"/>
  <c r="E10301" i="15"/>
  <c r="E10300" i="15"/>
  <c r="E10299" i="15"/>
  <c r="E10298" i="15"/>
  <c r="E10297" i="15"/>
  <c r="E10296" i="15"/>
  <c r="E10295" i="15"/>
  <c r="E10294" i="15"/>
  <c r="E10293" i="15"/>
  <c r="E10292" i="15"/>
  <c r="E10291" i="15"/>
  <c r="E10290" i="15"/>
  <c r="E10289" i="15"/>
  <c r="E10288" i="15"/>
  <c r="E10287" i="15"/>
  <c r="E10286" i="15"/>
  <c r="E10285" i="15"/>
  <c r="E10284" i="15"/>
  <c r="E10283" i="15"/>
  <c r="E10282" i="15"/>
  <c r="E10281" i="15"/>
  <c r="E10280" i="15"/>
  <c r="E10279" i="15"/>
  <c r="E10278" i="15"/>
  <c r="E10277" i="15"/>
  <c r="E10276" i="15"/>
  <c r="E10275" i="15"/>
  <c r="E10274" i="15"/>
  <c r="E10273" i="15"/>
  <c r="E10272" i="15"/>
  <c r="E10271" i="15"/>
  <c r="E10270" i="15"/>
  <c r="E10269" i="15"/>
  <c r="E10268" i="15"/>
  <c r="E10267" i="15"/>
  <c r="E10266" i="15"/>
  <c r="E10265" i="15"/>
  <c r="E10264" i="15"/>
  <c r="E10263" i="15"/>
  <c r="E10262" i="15"/>
  <c r="E10261" i="15"/>
  <c r="E10260" i="15"/>
  <c r="E10259" i="15"/>
  <c r="E10258" i="15"/>
  <c r="E10257" i="15"/>
  <c r="E10256" i="15"/>
  <c r="E10255" i="15"/>
  <c r="E10254" i="15"/>
  <c r="E10253" i="15"/>
  <c r="E10252" i="15"/>
  <c r="E10251" i="15"/>
  <c r="E10250" i="15"/>
  <c r="E10249" i="15"/>
  <c r="E10248" i="15"/>
  <c r="E10247" i="15"/>
  <c r="E10246" i="15"/>
  <c r="E10245" i="15"/>
  <c r="E10244" i="15"/>
  <c r="E10243" i="15"/>
  <c r="E10242" i="15"/>
  <c r="E10241" i="15"/>
  <c r="E10240" i="15"/>
  <c r="E10239" i="15"/>
  <c r="E10238" i="15"/>
  <c r="E10237" i="15"/>
  <c r="E10236" i="15"/>
  <c r="E10235" i="15"/>
  <c r="E10234" i="15"/>
  <c r="E10233" i="15"/>
  <c r="E10232" i="15"/>
  <c r="E10231" i="15"/>
  <c r="E10230" i="15"/>
  <c r="E10229" i="15"/>
  <c r="E10228" i="15"/>
  <c r="E10227" i="15"/>
  <c r="E10226" i="15"/>
  <c r="E10225" i="15"/>
  <c r="E10224" i="15"/>
  <c r="E10223" i="15"/>
  <c r="E10222" i="15"/>
  <c r="E10221" i="15"/>
  <c r="E10220" i="15"/>
  <c r="E10219" i="15"/>
  <c r="E10218" i="15"/>
  <c r="E10217" i="15"/>
  <c r="E10216" i="15"/>
  <c r="E10215" i="15"/>
  <c r="E10214" i="15"/>
  <c r="E10213" i="15"/>
  <c r="E10212" i="15"/>
  <c r="E10211" i="15"/>
  <c r="E10210" i="15"/>
  <c r="E10209" i="15"/>
  <c r="E10208" i="15"/>
  <c r="E10207" i="15"/>
  <c r="E10206" i="15"/>
  <c r="E10205" i="15"/>
  <c r="E10204" i="15"/>
  <c r="E10203" i="15"/>
  <c r="E10202" i="15"/>
  <c r="E10201" i="15"/>
  <c r="E10200" i="15"/>
  <c r="E10199" i="15"/>
  <c r="E10198" i="15"/>
  <c r="E10197" i="15"/>
  <c r="E10196" i="15"/>
  <c r="E10195" i="15"/>
  <c r="E10194" i="15"/>
  <c r="E10193" i="15"/>
  <c r="E10192" i="15"/>
  <c r="E10191" i="15"/>
  <c r="E10190" i="15"/>
  <c r="E10189" i="15"/>
  <c r="E10188" i="15"/>
  <c r="E10187" i="15"/>
  <c r="E10186" i="15"/>
  <c r="E10185" i="15"/>
  <c r="E10184" i="15"/>
  <c r="E10183" i="15"/>
  <c r="E10182" i="15"/>
  <c r="E10181" i="15"/>
  <c r="E10180" i="15"/>
  <c r="E10179" i="15"/>
  <c r="E10178" i="15"/>
  <c r="E10177" i="15"/>
  <c r="E10176" i="15"/>
  <c r="E10175" i="15"/>
  <c r="E10174" i="15"/>
  <c r="E10173" i="15"/>
  <c r="E10172" i="15"/>
  <c r="E10171" i="15"/>
  <c r="E10170" i="15"/>
  <c r="E10169" i="15"/>
  <c r="E10168" i="15"/>
  <c r="E10167" i="15"/>
  <c r="E10166" i="15"/>
  <c r="E10165" i="15"/>
  <c r="E10164" i="15"/>
  <c r="E10163" i="15"/>
  <c r="E10162" i="15"/>
  <c r="E10161" i="15"/>
  <c r="E10160" i="15"/>
  <c r="E10159" i="15"/>
  <c r="E10158" i="15"/>
  <c r="E10157" i="15"/>
  <c r="E10156" i="15"/>
  <c r="E10155" i="15"/>
  <c r="E10154" i="15"/>
  <c r="E10153" i="15"/>
  <c r="E10152" i="15"/>
  <c r="E10151" i="15"/>
  <c r="E10150" i="15"/>
  <c r="E10149" i="15"/>
  <c r="E10148" i="15"/>
  <c r="E10147" i="15"/>
  <c r="E10146" i="15"/>
  <c r="E10145" i="15"/>
  <c r="E10144" i="15"/>
  <c r="E10143" i="15"/>
  <c r="E10142" i="15"/>
  <c r="E10141" i="15"/>
  <c r="E10140" i="15"/>
  <c r="E10139" i="15"/>
  <c r="E10138" i="15"/>
  <c r="E10137" i="15"/>
  <c r="E10136" i="15"/>
  <c r="E10135" i="15"/>
  <c r="E10134" i="15"/>
  <c r="E10133" i="15"/>
  <c r="E10132" i="15"/>
  <c r="E10131" i="15"/>
  <c r="E10130" i="15"/>
  <c r="E10129" i="15"/>
  <c r="E10128" i="15"/>
  <c r="E10127" i="15"/>
  <c r="E10126" i="15"/>
  <c r="E10125" i="15"/>
  <c r="E10124" i="15"/>
  <c r="E10123" i="15"/>
  <c r="E10122" i="15"/>
  <c r="E10121" i="15"/>
  <c r="E10120" i="15"/>
  <c r="E10119" i="15"/>
  <c r="E10118" i="15"/>
  <c r="E10117" i="15"/>
  <c r="E10116" i="15"/>
  <c r="E10115" i="15"/>
  <c r="E10114" i="15"/>
  <c r="E10113" i="15"/>
  <c r="E10112" i="15"/>
  <c r="E10111" i="15"/>
  <c r="E10110" i="15"/>
  <c r="E10109" i="15"/>
  <c r="E10108" i="15"/>
  <c r="E10107" i="15"/>
  <c r="E10106" i="15"/>
  <c r="E10105" i="15"/>
  <c r="E10104" i="15"/>
  <c r="E10103" i="15"/>
  <c r="E10102" i="15"/>
  <c r="E10101" i="15"/>
  <c r="E10100" i="15"/>
  <c r="E10099" i="15"/>
  <c r="E10098" i="15"/>
  <c r="E10097" i="15"/>
  <c r="E10096" i="15"/>
  <c r="E10095" i="15"/>
  <c r="E10094" i="15"/>
  <c r="E10093" i="15"/>
  <c r="E10092" i="15"/>
  <c r="E10091" i="15"/>
  <c r="E10090" i="15"/>
  <c r="E10089" i="15"/>
  <c r="E10088" i="15"/>
  <c r="E10087" i="15"/>
  <c r="E10086" i="15"/>
  <c r="E10085" i="15"/>
  <c r="E10084" i="15"/>
  <c r="E10083" i="15"/>
  <c r="E10082" i="15"/>
  <c r="E10081" i="15"/>
  <c r="E10080" i="15"/>
  <c r="E10079" i="15"/>
  <c r="E10078" i="15"/>
  <c r="E10077" i="15"/>
  <c r="E10076" i="15"/>
  <c r="E10075" i="15"/>
  <c r="E10074" i="15"/>
  <c r="E10073" i="15"/>
  <c r="E10072" i="15"/>
  <c r="E10071" i="15"/>
  <c r="E10070" i="15"/>
  <c r="E10069" i="15"/>
  <c r="E10068" i="15"/>
  <c r="E10067" i="15"/>
  <c r="E10066" i="15"/>
  <c r="E10065" i="15"/>
  <c r="E10064" i="15"/>
  <c r="E10063" i="15"/>
  <c r="E10062" i="15"/>
  <c r="E10061" i="15"/>
  <c r="E10060" i="15"/>
  <c r="E10059" i="15"/>
  <c r="E10058" i="15"/>
  <c r="E10057" i="15"/>
  <c r="E10056" i="15"/>
  <c r="E10055" i="15"/>
  <c r="E10054" i="15"/>
  <c r="E10053" i="15"/>
  <c r="E10052" i="15"/>
  <c r="E10051" i="15"/>
  <c r="E10050" i="15"/>
  <c r="E10049" i="15"/>
  <c r="E10048" i="15"/>
  <c r="E10047" i="15"/>
  <c r="E10046" i="15"/>
  <c r="E10045" i="15"/>
  <c r="E10044" i="15"/>
  <c r="E10043" i="15"/>
  <c r="E10042" i="15"/>
  <c r="E10041" i="15"/>
  <c r="E10040" i="15"/>
  <c r="E10039" i="15"/>
  <c r="E10038" i="15"/>
  <c r="E10037" i="15"/>
  <c r="E10036" i="15"/>
  <c r="E10035" i="15"/>
  <c r="E10034" i="15"/>
  <c r="E10033" i="15"/>
  <c r="E10032" i="15"/>
  <c r="E10031" i="15"/>
  <c r="E10030" i="15"/>
  <c r="E10029" i="15"/>
  <c r="E10028" i="15"/>
  <c r="E10027" i="15"/>
  <c r="E10026" i="15"/>
  <c r="E10025" i="15"/>
  <c r="E10024" i="15"/>
  <c r="E10023" i="15"/>
  <c r="E10022" i="15"/>
  <c r="E10021" i="15"/>
  <c r="E10020" i="15"/>
  <c r="E10019" i="15"/>
  <c r="E10018" i="15"/>
  <c r="E10017" i="15"/>
  <c r="E10016" i="15"/>
  <c r="E10015" i="15"/>
  <c r="E10014" i="15"/>
  <c r="E10013" i="15"/>
  <c r="E10012" i="15"/>
  <c r="E10011" i="15"/>
  <c r="E10010" i="15"/>
  <c r="E10009" i="15"/>
  <c r="E10008" i="15"/>
  <c r="E10007" i="15"/>
  <c r="E10006" i="15"/>
  <c r="E10005" i="15"/>
  <c r="E10004" i="15"/>
  <c r="E10003" i="15"/>
  <c r="E10002" i="15"/>
  <c r="E10001" i="15"/>
  <c r="E10000" i="15"/>
  <c r="E9999" i="15"/>
  <c r="E9998" i="15"/>
  <c r="E9997" i="15"/>
  <c r="E9996" i="15"/>
  <c r="E9995" i="15"/>
  <c r="E9994" i="15"/>
  <c r="E9993" i="15"/>
  <c r="E9992" i="15"/>
  <c r="E9991" i="15"/>
  <c r="E9990" i="15"/>
  <c r="E9989" i="15"/>
  <c r="E9988" i="15"/>
  <c r="E9987" i="15"/>
  <c r="E9986" i="15"/>
  <c r="E9985" i="15"/>
  <c r="E9984" i="15"/>
  <c r="E9983" i="15"/>
  <c r="E9982" i="15"/>
  <c r="E9981" i="15"/>
  <c r="E9980" i="15"/>
  <c r="E9979" i="15"/>
  <c r="E9978" i="15"/>
  <c r="E9977" i="15"/>
  <c r="E9976" i="15"/>
  <c r="E9975" i="15"/>
  <c r="E9974" i="15"/>
  <c r="E9973" i="15"/>
  <c r="E9972" i="15"/>
  <c r="E9971" i="15"/>
  <c r="E9970" i="15"/>
  <c r="E9969" i="15"/>
  <c r="E9968" i="15"/>
  <c r="E9967" i="15"/>
  <c r="E9966" i="15"/>
  <c r="E9965" i="15"/>
  <c r="E9964" i="15"/>
  <c r="E9963" i="15"/>
  <c r="E9962" i="15"/>
  <c r="E9961" i="15"/>
  <c r="E9960" i="15"/>
  <c r="E9959" i="15"/>
  <c r="E9958" i="15"/>
  <c r="E9957" i="15"/>
  <c r="E9956" i="15"/>
  <c r="E9955" i="15"/>
  <c r="E9954" i="15"/>
  <c r="E9953" i="15"/>
  <c r="E9952" i="15"/>
  <c r="E9951" i="15"/>
  <c r="E9950" i="15"/>
  <c r="E9949" i="15"/>
  <c r="E9948" i="15"/>
  <c r="E9947" i="15"/>
  <c r="E9946" i="15"/>
  <c r="E9945" i="15"/>
  <c r="E9944" i="15"/>
  <c r="E9943" i="15"/>
  <c r="E9942" i="15"/>
  <c r="E9941" i="15"/>
  <c r="E9940" i="15"/>
  <c r="E9939" i="15"/>
  <c r="E9938" i="15"/>
  <c r="E9937" i="15"/>
  <c r="E9936" i="15"/>
  <c r="E9935" i="15"/>
  <c r="E9934" i="15"/>
  <c r="E9933" i="15"/>
  <c r="E9932" i="15"/>
  <c r="E9931" i="15"/>
  <c r="E9930" i="15"/>
  <c r="E9929" i="15"/>
  <c r="E9928" i="15"/>
  <c r="E9927" i="15"/>
  <c r="E9926" i="15"/>
  <c r="E9925" i="15"/>
  <c r="E9924" i="15"/>
  <c r="E9923" i="15"/>
  <c r="E9922" i="15"/>
  <c r="E9921" i="15"/>
  <c r="E9920" i="15"/>
  <c r="E9919" i="15"/>
  <c r="E9918" i="15"/>
  <c r="E9917" i="15"/>
  <c r="E9916" i="15"/>
  <c r="E9915" i="15"/>
  <c r="E9914" i="15"/>
  <c r="E9913" i="15"/>
  <c r="E9912" i="15"/>
  <c r="E9911" i="15"/>
  <c r="E9910" i="15"/>
  <c r="E9909" i="15"/>
  <c r="E9908" i="15"/>
  <c r="E9907" i="15"/>
  <c r="E9906" i="15"/>
  <c r="E9905" i="15"/>
  <c r="E9904" i="15"/>
  <c r="E9903" i="15"/>
  <c r="E9902" i="15"/>
  <c r="E9901" i="15"/>
  <c r="E9900" i="15"/>
  <c r="E9899" i="15"/>
  <c r="E9898" i="15"/>
  <c r="E9897" i="15"/>
  <c r="E9896" i="15"/>
  <c r="E9895" i="15"/>
  <c r="E9894" i="15"/>
  <c r="E9893" i="15"/>
  <c r="E9892" i="15"/>
  <c r="E9891" i="15"/>
  <c r="E9890" i="15"/>
  <c r="E9889" i="15"/>
  <c r="E9888" i="15"/>
  <c r="E9887" i="15"/>
  <c r="E9886" i="15"/>
  <c r="E9885" i="15"/>
  <c r="E9884" i="15"/>
  <c r="E9883" i="15"/>
  <c r="E9882" i="15"/>
  <c r="E9881" i="15"/>
  <c r="E9880" i="15"/>
  <c r="E9879" i="15"/>
  <c r="E9878" i="15"/>
  <c r="E9877" i="15"/>
  <c r="E9876" i="15"/>
  <c r="E9875" i="15"/>
  <c r="E9874" i="15"/>
  <c r="E9873" i="15"/>
  <c r="E9872" i="15"/>
  <c r="E9871" i="15"/>
  <c r="E9870" i="15"/>
  <c r="E9869" i="15"/>
  <c r="E9868" i="15"/>
  <c r="E9867" i="15"/>
  <c r="E9866" i="15"/>
  <c r="E9865" i="15"/>
  <c r="E9864" i="15"/>
  <c r="E9863" i="15"/>
  <c r="E9862" i="15"/>
  <c r="E9861" i="15"/>
  <c r="E9860" i="15"/>
  <c r="E9859" i="15"/>
  <c r="E9858" i="15"/>
  <c r="E9857" i="15"/>
  <c r="E9856" i="15"/>
  <c r="E9855" i="15"/>
  <c r="E9854" i="15"/>
  <c r="E9853" i="15"/>
  <c r="E9852" i="15"/>
  <c r="E9851" i="15"/>
  <c r="E9850" i="15"/>
  <c r="E9849" i="15"/>
  <c r="E9848" i="15"/>
  <c r="E9847" i="15"/>
  <c r="E9846" i="15"/>
  <c r="E9845" i="15"/>
  <c r="E9844" i="15"/>
  <c r="E9843" i="15"/>
  <c r="E9842" i="15"/>
  <c r="E9841" i="15"/>
  <c r="E9840" i="15"/>
  <c r="E9839" i="15"/>
  <c r="E9838" i="15"/>
  <c r="E9837" i="15"/>
  <c r="E9836" i="15"/>
  <c r="E9835" i="15"/>
  <c r="E9834" i="15"/>
  <c r="E9833" i="15"/>
  <c r="E9832" i="15"/>
  <c r="E9831" i="15"/>
  <c r="E9830" i="15"/>
  <c r="E9829" i="15"/>
  <c r="E9828" i="15"/>
  <c r="E9827" i="15"/>
  <c r="E9826" i="15"/>
  <c r="E9825" i="15"/>
  <c r="E9824" i="15"/>
  <c r="E9823" i="15"/>
  <c r="E9822" i="15"/>
  <c r="E9821" i="15"/>
  <c r="E9820" i="15"/>
  <c r="E9819" i="15"/>
  <c r="E9818" i="15"/>
  <c r="E9817" i="15"/>
  <c r="E9816" i="15"/>
  <c r="E9815" i="15"/>
  <c r="E9814" i="15"/>
  <c r="E9813" i="15"/>
  <c r="E9812" i="15"/>
  <c r="E9811" i="15"/>
  <c r="E9810" i="15"/>
  <c r="E9809" i="15"/>
  <c r="E9808" i="15"/>
  <c r="E9807" i="15"/>
  <c r="E9806" i="15"/>
  <c r="E9805" i="15"/>
  <c r="E9804" i="15"/>
  <c r="E9803" i="15"/>
  <c r="E9802" i="15"/>
  <c r="E9801" i="15"/>
  <c r="E9800" i="15"/>
  <c r="E9799" i="15"/>
  <c r="E9798" i="15"/>
  <c r="E9797" i="15"/>
  <c r="E9796" i="15"/>
  <c r="E9795" i="15"/>
  <c r="E9794" i="15"/>
  <c r="E9793" i="15"/>
  <c r="E9792" i="15"/>
  <c r="E9791" i="15"/>
  <c r="E9790" i="15"/>
  <c r="E9789" i="15"/>
  <c r="E9788" i="15"/>
  <c r="E9787" i="15"/>
  <c r="E9786" i="15"/>
  <c r="E9785" i="15"/>
  <c r="E9784" i="15"/>
  <c r="E9783" i="15"/>
  <c r="E9782" i="15"/>
  <c r="E9781" i="15"/>
  <c r="E9780" i="15"/>
  <c r="E9779" i="15"/>
  <c r="E9778" i="15"/>
  <c r="E9777" i="15"/>
  <c r="E9776" i="15"/>
  <c r="E9775" i="15"/>
  <c r="E9774" i="15"/>
  <c r="E9773" i="15"/>
  <c r="E9772" i="15"/>
  <c r="E9771" i="15"/>
  <c r="E9770" i="15"/>
  <c r="E9769" i="15"/>
  <c r="E9768" i="15"/>
  <c r="E9767" i="15"/>
  <c r="E9766" i="15"/>
  <c r="E9765" i="15"/>
  <c r="E9764" i="15"/>
  <c r="E9763" i="15"/>
  <c r="E9762" i="15"/>
  <c r="E9761" i="15"/>
  <c r="E9760" i="15"/>
  <c r="E9759" i="15"/>
  <c r="E9758" i="15"/>
  <c r="E9757" i="15"/>
  <c r="E9756" i="15"/>
  <c r="E9755" i="15"/>
  <c r="E9754" i="15"/>
  <c r="E9753" i="15"/>
  <c r="E9752" i="15"/>
  <c r="E9751" i="15"/>
  <c r="E9750" i="15"/>
  <c r="E9749" i="15"/>
  <c r="E9748" i="15"/>
  <c r="E9747" i="15"/>
  <c r="E9746" i="15"/>
  <c r="E9745" i="15"/>
  <c r="E9744" i="15"/>
  <c r="E9743" i="15"/>
  <c r="E9742" i="15"/>
  <c r="E9741" i="15"/>
  <c r="E9740" i="15"/>
  <c r="E9739" i="15"/>
  <c r="E9738" i="15"/>
  <c r="E9737" i="15"/>
  <c r="E9736" i="15"/>
  <c r="E9735" i="15"/>
  <c r="E9734" i="15"/>
  <c r="E9733" i="15"/>
  <c r="E9732" i="15"/>
  <c r="E9731" i="15"/>
  <c r="E9730" i="15"/>
  <c r="E9729" i="15"/>
  <c r="E9728" i="15"/>
  <c r="E9727" i="15"/>
  <c r="E9726" i="15"/>
  <c r="E9725" i="15"/>
  <c r="E9724" i="15"/>
  <c r="E9723" i="15"/>
  <c r="E9722" i="15"/>
  <c r="E9721" i="15"/>
  <c r="E9720" i="15"/>
  <c r="E9719" i="15"/>
  <c r="E9718" i="15"/>
  <c r="E9717" i="15"/>
  <c r="E9716" i="15"/>
  <c r="E9715" i="15"/>
  <c r="E9714" i="15"/>
  <c r="E9713" i="15"/>
  <c r="E9712" i="15"/>
  <c r="E9711" i="15"/>
  <c r="E9710" i="15"/>
  <c r="E9709" i="15"/>
  <c r="E9708" i="15"/>
  <c r="E9707" i="15"/>
  <c r="E9706" i="15"/>
  <c r="E9705" i="15"/>
  <c r="E9704" i="15"/>
  <c r="E9703" i="15"/>
  <c r="E9702" i="15"/>
  <c r="E9701" i="15"/>
  <c r="E9700" i="15"/>
  <c r="E9699" i="15"/>
  <c r="E9698" i="15"/>
  <c r="E9697" i="15"/>
  <c r="E9696" i="15"/>
  <c r="E9695" i="15"/>
  <c r="E9694" i="15"/>
  <c r="E9693" i="15"/>
  <c r="E9692" i="15"/>
  <c r="E9691" i="15"/>
  <c r="E9690" i="15"/>
  <c r="E9689" i="15"/>
  <c r="E9688" i="15"/>
  <c r="E9687" i="15"/>
  <c r="E9686" i="15"/>
  <c r="E9685" i="15"/>
  <c r="E9684" i="15"/>
  <c r="E9683" i="15"/>
  <c r="E9682" i="15"/>
  <c r="E9681" i="15"/>
  <c r="E9680" i="15"/>
  <c r="E9679" i="15"/>
  <c r="E9678" i="15"/>
  <c r="E9677" i="15"/>
  <c r="E9676" i="15"/>
  <c r="E9675" i="15"/>
  <c r="E9674" i="15"/>
  <c r="E9673" i="15"/>
  <c r="E9672" i="15"/>
  <c r="E9671" i="15"/>
  <c r="E9670" i="15"/>
  <c r="E9669" i="15"/>
  <c r="E9668" i="15"/>
  <c r="E9667" i="15"/>
  <c r="E9666" i="15"/>
  <c r="E9665" i="15"/>
  <c r="E9664" i="15"/>
  <c r="E9663" i="15"/>
  <c r="E9662" i="15"/>
  <c r="E9661" i="15"/>
  <c r="E9660" i="15"/>
  <c r="E9659" i="15"/>
  <c r="E9658" i="15"/>
  <c r="E9657" i="15"/>
  <c r="E9656" i="15"/>
  <c r="E9655" i="15"/>
  <c r="E9654" i="15"/>
  <c r="E9653" i="15"/>
  <c r="E9652" i="15"/>
  <c r="E9651" i="15"/>
  <c r="E9650" i="15"/>
  <c r="E9649" i="15"/>
  <c r="E9648" i="15"/>
  <c r="E9647" i="15"/>
  <c r="E9646" i="15"/>
  <c r="E9645" i="15"/>
  <c r="E9644" i="15"/>
  <c r="E9643" i="15"/>
  <c r="E9642" i="15"/>
  <c r="E9641" i="15"/>
  <c r="E9640" i="15"/>
  <c r="E9639" i="15"/>
  <c r="E9638" i="15"/>
  <c r="E9637" i="15"/>
  <c r="E9636" i="15"/>
  <c r="E9635" i="15"/>
  <c r="E9634" i="15"/>
  <c r="E9633" i="15"/>
  <c r="E9632" i="15"/>
  <c r="E9631" i="15"/>
  <c r="E9630" i="15"/>
  <c r="E9629" i="15"/>
  <c r="E9628" i="15"/>
  <c r="E9627" i="15"/>
  <c r="E9626" i="15"/>
  <c r="E9625" i="15"/>
  <c r="E9624" i="15"/>
  <c r="E9623" i="15"/>
  <c r="E9622" i="15"/>
  <c r="E9621" i="15"/>
  <c r="E9620" i="15"/>
  <c r="E9619" i="15"/>
  <c r="E9618" i="15"/>
  <c r="E9617" i="15"/>
  <c r="E9616" i="15"/>
  <c r="E9615" i="15"/>
  <c r="E9614" i="15"/>
  <c r="E9613" i="15"/>
  <c r="E9612" i="15"/>
  <c r="E9611" i="15"/>
  <c r="E9610" i="15"/>
  <c r="E9609" i="15"/>
  <c r="E9608" i="15"/>
  <c r="E9607" i="15"/>
  <c r="E9606" i="15"/>
  <c r="E9605" i="15"/>
  <c r="E9604" i="15"/>
  <c r="E9603" i="15"/>
  <c r="E9602" i="15"/>
  <c r="E9601" i="15"/>
  <c r="E9600" i="15"/>
  <c r="E9599" i="15"/>
  <c r="E9598" i="15"/>
  <c r="E9597" i="15"/>
  <c r="E9596" i="15"/>
  <c r="E9595" i="15"/>
  <c r="E9594" i="15"/>
  <c r="E9593" i="15"/>
  <c r="E9592" i="15"/>
  <c r="E9591" i="15"/>
  <c r="E9590" i="15"/>
  <c r="E9589" i="15"/>
  <c r="E9588" i="15"/>
  <c r="E9587" i="15"/>
  <c r="E9586" i="15"/>
  <c r="E9585" i="15"/>
  <c r="E9584" i="15"/>
  <c r="E9583" i="15"/>
  <c r="E9582" i="15"/>
  <c r="E9581" i="15"/>
  <c r="E9580" i="15"/>
  <c r="E9579" i="15"/>
  <c r="E9578" i="15"/>
  <c r="E9577" i="15"/>
  <c r="E9576" i="15"/>
  <c r="E9575" i="15"/>
  <c r="E9574" i="15"/>
  <c r="E9573" i="15"/>
  <c r="E9572" i="15"/>
  <c r="E9571" i="15"/>
  <c r="E9570" i="15"/>
  <c r="E9569" i="15"/>
  <c r="E9568" i="15"/>
  <c r="E9567" i="15"/>
  <c r="E9566" i="15"/>
  <c r="E9565" i="15"/>
  <c r="E9564" i="15"/>
  <c r="E9563" i="15"/>
  <c r="E9562" i="15"/>
  <c r="E9561" i="15"/>
  <c r="E9560" i="15"/>
  <c r="E9559" i="15"/>
  <c r="E9558" i="15"/>
  <c r="E9557" i="15"/>
  <c r="E9556" i="15"/>
  <c r="E9555" i="15"/>
  <c r="E9554" i="15"/>
  <c r="E9553" i="15"/>
  <c r="E9552" i="15"/>
  <c r="E9551" i="15"/>
  <c r="E9550" i="15"/>
  <c r="E9549" i="15"/>
  <c r="E9548" i="15"/>
  <c r="E9547" i="15"/>
  <c r="E9546" i="15"/>
  <c r="E9545" i="15"/>
  <c r="E9544" i="15"/>
  <c r="E9543" i="15"/>
  <c r="E9542" i="15"/>
  <c r="E9541" i="15"/>
  <c r="E9540" i="15"/>
  <c r="E9539" i="15"/>
  <c r="E9538" i="15"/>
  <c r="E9537" i="15"/>
  <c r="E9536" i="15"/>
  <c r="E9535" i="15"/>
  <c r="E9534" i="15"/>
  <c r="E9533" i="15"/>
  <c r="E9532" i="15"/>
  <c r="E9531" i="15"/>
  <c r="E9530" i="15"/>
  <c r="E9529" i="15"/>
  <c r="E9528" i="15"/>
  <c r="E9527" i="15"/>
  <c r="E9526" i="15"/>
  <c r="E9525" i="15"/>
  <c r="E9524" i="15"/>
  <c r="E9523" i="15"/>
  <c r="E9522" i="15"/>
  <c r="E9521" i="15"/>
  <c r="E9520" i="15"/>
  <c r="E9519" i="15"/>
  <c r="E9518" i="15"/>
  <c r="E9517" i="15"/>
  <c r="E9516" i="15"/>
  <c r="E9515" i="15"/>
  <c r="E9514" i="15"/>
  <c r="E9513" i="15"/>
  <c r="E9512" i="15"/>
  <c r="E9511" i="15"/>
  <c r="E9510" i="15"/>
  <c r="E9509" i="15"/>
  <c r="E9508" i="15"/>
  <c r="E9507" i="15"/>
  <c r="E9506" i="15"/>
  <c r="E9505" i="15"/>
  <c r="E9504" i="15"/>
  <c r="E9503" i="15"/>
  <c r="E9502" i="15"/>
  <c r="E9501" i="15"/>
  <c r="E9500" i="15"/>
  <c r="E9499" i="15"/>
  <c r="E9498" i="15"/>
  <c r="E9497" i="15"/>
  <c r="E9496" i="15"/>
  <c r="E9495" i="15"/>
  <c r="E9494" i="15"/>
  <c r="E9493" i="15"/>
  <c r="E9492" i="15"/>
  <c r="E9491" i="15"/>
  <c r="E9490" i="15"/>
  <c r="E9489" i="15"/>
  <c r="E9488" i="15"/>
  <c r="E9487" i="15"/>
  <c r="E9486" i="15"/>
  <c r="E9485" i="15"/>
  <c r="E9484" i="15"/>
  <c r="E9483" i="15"/>
  <c r="E9482" i="15"/>
  <c r="E9481" i="15"/>
  <c r="E9480" i="15"/>
  <c r="E9479" i="15"/>
  <c r="E9478" i="15"/>
  <c r="E9477" i="15"/>
  <c r="E9476" i="15"/>
  <c r="E9475" i="15"/>
  <c r="E9474" i="15"/>
  <c r="E9473" i="15"/>
  <c r="E9472" i="15"/>
  <c r="E9471" i="15"/>
  <c r="E9470" i="15"/>
  <c r="E9469" i="15"/>
  <c r="E9468" i="15"/>
  <c r="E9467" i="15"/>
  <c r="E9466" i="15"/>
  <c r="E9465" i="15"/>
  <c r="E9464" i="15"/>
  <c r="E9463" i="15"/>
  <c r="E9462" i="15"/>
  <c r="E9461" i="15"/>
  <c r="E9460" i="15"/>
  <c r="E9459" i="15"/>
  <c r="E9458" i="15"/>
  <c r="E9457" i="15"/>
  <c r="E9456" i="15"/>
  <c r="E9455" i="15"/>
  <c r="E9454" i="15"/>
  <c r="E9453" i="15"/>
  <c r="E9452" i="15"/>
  <c r="E9451" i="15"/>
  <c r="E9450" i="15"/>
  <c r="E9449" i="15"/>
  <c r="E9448" i="15"/>
  <c r="E9447" i="15"/>
  <c r="E9446" i="15"/>
  <c r="E9445" i="15"/>
  <c r="E9444" i="15"/>
  <c r="E9443" i="15"/>
  <c r="E9442" i="15"/>
  <c r="E9441" i="15"/>
  <c r="E9440" i="15"/>
  <c r="E9439" i="15"/>
  <c r="E9438" i="15"/>
  <c r="E9437" i="15"/>
  <c r="E9436" i="15"/>
  <c r="E9435" i="15"/>
  <c r="E9434" i="15"/>
  <c r="E9433" i="15"/>
  <c r="E9432" i="15"/>
  <c r="E9431" i="15"/>
  <c r="E9430" i="15"/>
  <c r="E9429" i="15"/>
  <c r="E9428" i="15"/>
  <c r="E9427" i="15"/>
  <c r="E9426" i="15"/>
  <c r="E9425" i="15"/>
  <c r="E9424" i="15"/>
  <c r="E9423" i="15"/>
  <c r="E9422" i="15"/>
  <c r="E9421" i="15"/>
  <c r="E9420" i="15"/>
  <c r="E9419" i="15"/>
  <c r="E9418" i="15"/>
  <c r="E9417" i="15"/>
  <c r="E9416" i="15"/>
  <c r="E9415" i="15"/>
  <c r="E9414" i="15"/>
  <c r="E9413" i="15"/>
  <c r="E9412" i="15"/>
  <c r="E9411" i="15"/>
  <c r="E9410" i="15"/>
  <c r="E9409" i="15"/>
  <c r="E9408" i="15"/>
  <c r="E9407" i="15"/>
  <c r="E9406" i="15"/>
  <c r="E9405" i="15"/>
  <c r="E9404" i="15"/>
  <c r="E9403" i="15"/>
  <c r="E9402" i="15"/>
  <c r="E9401" i="15"/>
  <c r="E9400" i="15"/>
  <c r="E9399" i="15"/>
  <c r="E9398" i="15"/>
  <c r="E9397" i="15"/>
  <c r="E9396" i="15"/>
  <c r="E9395" i="15"/>
  <c r="E9394" i="15"/>
  <c r="E9393" i="15"/>
  <c r="E9392" i="15"/>
  <c r="E9391" i="15"/>
  <c r="E9390" i="15"/>
  <c r="E9389" i="15"/>
  <c r="E9388" i="15"/>
  <c r="E9387" i="15"/>
  <c r="E9386" i="15"/>
  <c r="E9385" i="15"/>
  <c r="E9384" i="15"/>
  <c r="E9383" i="15"/>
  <c r="E9382" i="15"/>
  <c r="E9381" i="15"/>
  <c r="E9380" i="15"/>
  <c r="E9379" i="15"/>
  <c r="E9378" i="15"/>
  <c r="E9377" i="15"/>
  <c r="E9376" i="15"/>
  <c r="E9375" i="15"/>
  <c r="E9374" i="15"/>
  <c r="E9373" i="15"/>
  <c r="E9372" i="15"/>
  <c r="E9371" i="15"/>
  <c r="E9370" i="15"/>
  <c r="E9369" i="15"/>
  <c r="E9368" i="15"/>
  <c r="E9367" i="15"/>
  <c r="E9366" i="15"/>
  <c r="E9365" i="15"/>
  <c r="E9364" i="15"/>
  <c r="E9363" i="15"/>
  <c r="E9362" i="15"/>
  <c r="E9361" i="15"/>
  <c r="E9360" i="15"/>
  <c r="E9359" i="15"/>
  <c r="E9358" i="15"/>
  <c r="E9357" i="15"/>
  <c r="E9356" i="15"/>
  <c r="E9355" i="15"/>
  <c r="E9354" i="15"/>
  <c r="E9353" i="15"/>
  <c r="E9352" i="15"/>
  <c r="E9351" i="15"/>
  <c r="E9350" i="15"/>
  <c r="E9349" i="15"/>
  <c r="E9348" i="15"/>
  <c r="E9347" i="15"/>
  <c r="E9346" i="15"/>
  <c r="E9345" i="15"/>
  <c r="E9344" i="15"/>
  <c r="E9343" i="15"/>
  <c r="E9342" i="15"/>
  <c r="E9341" i="15"/>
  <c r="E9340" i="15"/>
  <c r="E9339" i="15"/>
  <c r="E9338" i="15"/>
  <c r="E9337" i="15"/>
  <c r="E9336" i="15"/>
  <c r="E9335" i="15"/>
  <c r="E9334" i="15"/>
  <c r="E9333" i="15"/>
  <c r="E9332" i="15"/>
  <c r="E9331" i="15"/>
  <c r="E9330" i="15"/>
  <c r="E9329" i="15"/>
  <c r="E9328" i="15"/>
  <c r="E9327" i="15"/>
  <c r="E9326" i="15"/>
  <c r="E9325" i="15"/>
  <c r="E9324" i="15"/>
  <c r="E9323" i="15"/>
  <c r="E9322" i="15"/>
  <c r="E9321" i="15"/>
  <c r="E9320" i="15"/>
  <c r="E9319" i="15"/>
  <c r="E9318" i="15"/>
  <c r="E9317" i="15"/>
  <c r="E9316" i="15"/>
  <c r="E9315" i="15"/>
  <c r="E9314" i="15"/>
  <c r="E9313" i="15"/>
  <c r="E9312" i="15"/>
  <c r="E9311" i="15"/>
  <c r="E9310" i="15"/>
  <c r="E9309" i="15"/>
  <c r="E9308" i="15"/>
  <c r="E9307" i="15"/>
  <c r="E9306" i="15"/>
  <c r="E9305" i="15"/>
  <c r="E9304" i="15"/>
  <c r="E9303" i="15"/>
  <c r="E9302" i="15"/>
  <c r="E9301" i="15"/>
  <c r="E9300" i="15"/>
  <c r="E9299" i="15"/>
  <c r="E9298" i="15"/>
  <c r="E9297" i="15"/>
  <c r="E9296" i="15"/>
  <c r="E9295" i="15"/>
  <c r="E9294" i="15"/>
  <c r="E9293" i="15"/>
  <c r="E9292" i="15"/>
  <c r="E9291" i="15"/>
  <c r="E9290" i="15"/>
  <c r="E9289" i="15"/>
  <c r="E9288" i="15"/>
  <c r="E9287" i="15"/>
  <c r="E9286" i="15"/>
  <c r="E9285" i="15"/>
  <c r="E9284" i="15"/>
  <c r="E9283" i="15"/>
  <c r="E9282" i="15"/>
  <c r="E9281" i="15"/>
  <c r="E9280" i="15"/>
  <c r="E9279" i="15"/>
  <c r="E9278" i="15"/>
  <c r="E9277" i="15"/>
  <c r="E9276" i="15"/>
  <c r="E9275" i="15"/>
  <c r="E9274" i="15"/>
  <c r="E9273" i="15"/>
  <c r="E9272" i="15"/>
  <c r="E9271" i="15"/>
  <c r="E9270" i="15"/>
  <c r="E9269" i="15"/>
  <c r="E9268" i="15"/>
  <c r="E9267" i="15"/>
  <c r="E9266" i="15"/>
  <c r="E9265" i="15"/>
  <c r="E9264" i="15"/>
  <c r="E9263" i="15"/>
  <c r="E9262" i="15"/>
  <c r="E9261" i="15"/>
  <c r="E9260" i="15"/>
  <c r="E9259" i="15"/>
  <c r="E9258" i="15"/>
  <c r="E9257" i="15"/>
  <c r="E9256" i="15"/>
  <c r="E9255" i="15"/>
  <c r="E9254" i="15"/>
  <c r="E9253" i="15"/>
  <c r="E9252" i="15"/>
  <c r="E9251" i="15"/>
  <c r="E9250" i="15"/>
  <c r="E9249" i="15"/>
  <c r="E9248" i="15"/>
  <c r="E9247" i="15"/>
  <c r="E9246" i="15"/>
  <c r="E9245" i="15"/>
  <c r="E9244" i="15"/>
  <c r="E9243" i="15"/>
  <c r="E9242" i="15"/>
  <c r="E9241" i="15"/>
  <c r="E9240" i="15"/>
  <c r="E9239" i="15"/>
  <c r="E9238" i="15"/>
  <c r="E9237" i="15"/>
  <c r="E9236" i="15"/>
  <c r="E9235" i="15"/>
  <c r="E9234" i="15"/>
  <c r="E9233" i="15"/>
  <c r="E9232" i="15"/>
  <c r="E9231" i="15"/>
  <c r="E9230" i="15"/>
  <c r="E9229" i="15"/>
  <c r="E9228" i="15"/>
  <c r="E9227" i="15"/>
  <c r="E9226" i="15"/>
  <c r="E9225" i="15"/>
  <c r="E9224" i="15"/>
  <c r="E9223" i="15"/>
  <c r="E9222" i="15"/>
  <c r="E9221" i="15"/>
  <c r="E9220" i="15"/>
  <c r="E9219" i="15"/>
  <c r="E9218" i="15"/>
  <c r="E9217" i="15"/>
  <c r="E9216" i="15"/>
  <c r="E9215" i="15"/>
  <c r="E9214" i="15"/>
  <c r="E9213" i="15"/>
  <c r="E9212" i="15"/>
  <c r="E9211" i="15"/>
  <c r="E9210" i="15"/>
  <c r="E9209" i="15"/>
  <c r="E9208" i="15"/>
  <c r="E9207" i="15"/>
  <c r="E9206" i="15"/>
  <c r="E9205" i="15"/>
  <c r="E9204" i="15"/>
  <c r="E9203" i="15"/>
  <c r="E9202" i="15"/>
  <c r="E9201" i="15"/>
  <c r="E9200" i="15"/>
  <c r="E9199" i="15"/>
  <c r="E9198" i="15"/>
  <c r="E9197" i="15"/>
  <c r="E9196" i="15"/>
  <c r="E9195" i="15"/>
  <c r="E9194" i="15"/>
  <c r="E9193" i="15"/>
  <c r="E9192" i="15"/>
  <c r="E9191" i="15"/>
  <c r="E9190" i="15"/>
  <c r="E9189" i="15"/>
  <c r="E9188" i="15"/>
  <c r="E9187" i="15"/>
  <c r="E9186" i="15"/>
  <c r="E9185" i="15"/>
  <c r="E9184" i="15"/>
  <c r="E9183" i="15"/>
  <c r="E9182" i="15"/>
  <c r="E9181" i="15"/>
  <c r="E9180" i="15"/>
  <c r="E9179" i="15"/>
  <c r="E9178" i="15"/>
  <c r="E9177" i="15"/>
  <c r="E9176" i="15"/>
  <c r="E9175" i="15"/>
  <c r="E9174" i="15"/>
  <c r="E9173" i="15"/>
  <c r="E9172" i="15"/>
  <c r="E9171" i="15"/>
  <c r="E9170" i="15"/>
  <c r="E9169" i="15"/>
  <c r="E9168" i="15"/>
  <c r="E9167" i="15"/>
  <c r="E9166" i="15"/>
  <c r="E9165" i="15"/>
  <c r="E9164" i="15"/>
  <c r="E9163" i="15"/>
  <c r="E9162" i="15"/>
  <c r="E9161" i="15"/>
  <c r="E9160" i="15"/>
  <c r="E9159" i="15"/>
  <c r="E9158" i="15"/>
  <c r="E9157" i="15"/>
  <c r="E9156" i="15"/>
  <c r="E9155" i="15"/>
  <c r="E9154" i="15"/>
  <c r="E9153" i="15"/>
  <c r="E9152" i="15"/>
  <c r="E9151" i="15"/>
  <c r="E9150" i="15"/>
  <c r="E9149" i="15"/>
  <c r="E9148" i="15"/>
  <c r="E9147" i="15"/>
  <c r="E9146" i="15"/>
  <c r="E9145" i="15"/>
  <c r="E9144" i="15"/>
  <c r="E9143" i="15"/>
  <c r="E9142" i="15"/>
  <c r="E9141" i="15"/>
  <c r="E9140" i="15"/>
  <c r="E9139" i="15"/>
  <c r="E9138" i="15"/>
  <c r="E9137" i="15"/>
  <c r="E9136" i="15"/>
  <c r="E9135" i="15"/>
  <c r="E9134" i="15"/>
  <c r="E9133" i="15"/>
  <c r="E9132" i="15"/>
  <c r="E9131" i="15"/>
  <c r="E9130" i="15"/>
  <c r="E9129" i="15"/>
  <c r="E9128" i="15"/>
  <c r="E9127" i="15"/>
  <c r="E9126" i="15"/>
  <c r="E9125" i="15"/>
  <c r="E9124" i="15"/>
  <c r="E9123" i="15"/>
  <c r="E9122" i="15"/>
  <c r="E9121" i="15"/>
  <c r="E9120" i="15"/>
  <c r="E9119" i="15"/>
  <c r="E9118" i="15"/>
  <c r="E9117" i="15"/>
  <c r="E9116" i="15"/>
  <c r="E9115" i="15"/>
  <c r="E9114" i="15"/>
  <c r="E9113" i="15"/>
  <c r="E9112" i="15"/>
  <c r="E9111" i="15"/>
  <c r="E9110" i="15"/>
  <c r="E9109" i="15"/>
  <c r="E9108" i="15"/>
  <c r="E9107" i="15"/>
  <c r="E9106" i="15"/>
  <c r="E9105" i="15"/>
  <c r="E9104" i="15"/>
  <c r="E9103" i="15"/>
  <c r="E9102" i="15"/>
  <c r="E9101" i="15"/>
  <c r="E9100" i="15"/>
  <c r="E9099" i="15"/>
  <c r="E9098" i="15"/>
  <c r="E9097" i="15"/>
  <c r="E9096" i="15"/>
  <c r="E9095" i="15"/>
  <c r="E9094" i="15"/>
  <c r="E9093" i="15"/>
  <c r="E9092" i="15"/>
  <c r="E9091" i="15"/>
  <c r="E9090" i="15"/>
  <c r="E9089" i="15"/>
  <c r="E9088" i="15"/>
  <c r="E9087" i="15"/>
  <c r="E9086" i="15"/>
  <c r="E9085" i="15"/>
  <c r="E9084" i="15"/>
  <c r="E9083" i="15"/>
  <c r="E9082" i="15"/>
  <c r="E9081" i="15"/>
  <c r="E9080" i="15"/>
  <c r="E9079" i="15"/>
  <c r="E9078" i="15"/>
  <c r="E9077" i="15"/>
  <c r="E9076" i="15"/>
  <c r="E9075" i="15"/>
  <c r="E9074" i="15"/>
  <c r="E9073" i="15"/>
  <c r="E9072" i="15"/>
  <c r="E9071" i="15"/>
  <c r="E9070" i="15"/>
  <c r="E9069" i="15"/>
  <c r="E9068" i="15"/>
  <c r="E9067" i="15"/>
  <c r="E9066" i="15"/>
  <c r="E9065" i="15"/>
  <c r="E9064" i="15"/>
  <c r="E9063" i="15"/>
  <c r="E9062" i="15"/>
  <c r="E9061" i="15"/>
  <c r="E9060" i="15"/>
  <c r="E9059" i="15"/>
  <c r="E9058" i="15"/>
  <c r="E9057" i="15"/>
  <c r="E9056" i="15"/>
  <c r="E9055" i="15"/>
  <c r="E9054" i="15"/>
  <c r="E9053" i="15"/>
  <c r="E9052" i="15"/>
  <c r="E9051" i="15"/>
  <c r="E9050" i="15"/>
  <c r="E9049" i="15"/>
  <c r="E9048" i="15"/>
  <c r="E9047" i="15"/>
  <c r="E9046" i="15"/>
  <c r="E9045" i="15"/>
  <c r="E9044" i="15"/>
  <c r="E9043" i="15"/>
  <c r="E9042" i="15"/>
  <c r="E9041" i="15"/>
  <c r="E9040" i="15"/>
  <c r="E9039" i="15"/>
  <c r="E9038" i="15"/>
  <c r="E9037" i="15"/>
  <c r="E9036" i="15"/>
  <c r="E9035" i="15"/>
  <c r="E9034" i="15"/>
  <c r="E9033" i="15"/>
  <c r="E9032" i="15"/>
  <c r="E9031" i="15"/>
  <c r="E9030" i="15"/>
  <c r="E9029" i="15"/>
  <c r="E9028" i="15"/>
  <c r="E9027" i="15"/>
  <c r="E9026" i="15"/>
  <c r="E9025" i="15"/>
  <c r="E9024" i="15"/>
  <c r="E9023" i="15"/>
  <c r="E9022" i="15"/>
  <c r="E9021" i="15"/>
  <c r="E9020" i="15"/>
  <c r="E9019" i="15"/>
  <c r="E9018" i="15"/>
  <c r="E9017" i="15"/>
  <c r="E9016" i="15"/>
  <c r="E9015" i="15"/>
  <c r="E9014" i="15"/>
  <c r="E9013" i="15"/>
  <c r="E9012" i="15"/>
  <c r="E9011" i="15"/>
  <c r="E9010" i="15"/>
  <c r="E9009" i="15"/>
  <c r="E9008" i="15"/>
  <c r="E9007" i="15"/>
  <c r="E9006" i="15"/>
  <c r="E9005" i="15"/>
  <c r="E9004" i="15"/>
  <c r="E9003" i="15"/>
  <c r="E9002" i="15"/>
  <c r="E9001" i="15"/>
  <c r="E9000" i="15"/>
  <c r="E8999" i="15"/>
  <c r="E8998" i="15"/>
  <c r="E8997" i="15"/>
  <c r="E8996" i="15"/>
  <c r="E8995" i="15"/>
  <c r="E8994" i="15"/>
  <c r="E8993" i="15"/>
  <c r="E8992" i="15"/>
  <c r="E8991" i="15"/>
  <c r="E8990" i="15"/>
  <c r="E8989" i="15"/>
  <c r="E8988" i="15"/>
  <c r="E8987" i="15"/>
  <c r="E8986" i="15"/>
  <c r="E8985" i="15"/>
  <c r="E8984" i="15"/>
  <c r="E8983" i="15"/>
  <c r="E8982" i="15"/>
  <c r="E8981" i="15"/>
  <c r="E8980" i="15"/>
  <c r="E8979" i="15"/>
  <c r="E8978" i="15"/>
  <c r="E8977" i="15"/>
  <c r="E8976" i="15"/>
  <c r="E8975" i="15"/>
  <c r="E8974" i="15"/>
  <c r="E8973" i="15"/>
  <c r="E8972" i="15"/>
  <c r="E8971" i="15"/>
  <c r="E8970" i="15"/>
  <c r="E8969" i="15"/>
  <c r="E8968" i="15"/>
  <c r="E8967" i="15"/>
  <c r="E8966" i="15"/>
  <c r="E8965" i="15"/>
  <c r="E8964" i="15"/>
  <c r="E8963" i="15"/>
  <c r="E8962" i="15"/>
  <c r="E8961" i="15"/>
  <c r="E8960" i="15"/>
  <c r="E8959" i="15"/>
  <c r="E8958" i="15"/>
  <c r="E8957" i="15"/>
  <c r="E8956" i="15"/>
  <c r="E8955" i="15"/>
  <c r="E8954" i="15"/>
  <c r="E8953" i="15"/>
  <c r="E8952" i="15"/>
  <c r="E8951" i="15"/>
  <c r="E8950" i="15"/>
  <c r="E8949" i="15"/>
  <c r="E8948" i="15"/>
  <c r="E8947" i="15"/>
  <c r="E8946" i="15"/>
  <c r="E8945" i="15"/>
  <c r="E8944" i="15"/>
  <c r="E8943" i="15"/>
  <c r="E8942" i="15"/>
  <c r="E8941" i="15"/>
  <c r="E8940" i="15"/>
  <c r="E8939" i="15"/>
  <c r="E8938" i="15"/>
  <c r="E8937" i="15"/>
  <c r="E8936" i="15"/>
  <c r="E8935" i="15"/>
  <c r="E8934" i="15"/>
  <c r="E8933" i="15"/>
  <c r="E8932" i="15"/>
  <c r="E8931" i="15"/>
  <c r="E8930" i="15"/>
  <c r="E8929" i="15"/>
  <c r="E8928" i="15"/>
  <c r="E8927" i="15"/>
  <c r="E8926" i="15"/>
  <c r="E8925" i="15"/>
  <c r="E8924" i="15"/>
  <c r="E8923" i="15"/>
  <c r="E8922" i="15"/>
  <c r="E8921" i="15"/>
  <c r="E8920" i="15"/>
  <c r="E8919" i="15"/>
  <c r="E8918" i="15"/>
  <c r="E8917" i="15"/>
  <c r="E8916" i="15"/>
  <c r="E8915" i="15"/>
  <c r="E8914" i="15"/>
  <c r="E8913" i="15"/>
  <c r="E8912" i="15"/>
  <c r="E8911" i="15"/>
  <c r="E8910" i="15"/>
  <c r="E8909" i="15"/>
  <c r="E8908" i="15"/>
  <c r="E8907" i="15"/>
  <c r="E8906" i="15"/>
  <c r="E8905" i="15"/>
  <c r="E8904" i="15"/>
  <c r="E8903" i="15"/>
  <c r="E8902" i="15"/>
  <c r="E8901" i="15"/>
  <c r="E8900" i="15"/>
  <c r="E8899" i="15"/>
  <c r="E8898" i="15"/>
  <c r="E8897" i="15"/>
  <c r="E8896" i="15"/>
  <c r="E8895" i="15"/>
  <c r="E8894" i="15"/>
  <c r="E8893" i="15"/>
  <c r="E8892" i="15"/>
  <c r="E8891" i="15"/>
  <c r="E8890" i="15"/>
  <c r="E8889" i="15"/>
  <c r="E8888" i="15"/>
  <c r="E8887" i="15"/>
  <c r="E8886" i="15"/>
  <c r="E8885" i="15"/>
  <c r="E8884" i="15"/>
  <c r="E8883" i="15"/>
  <c r="E8882" i="15"/>
  <c r="E8881" i="15"/>
  <c r="E8880" i="15"/>
  <c r="E8879" i="15"/>
  <c r="E8878" i="15"/>
  <c r="E8877" i="15"/>
  <c r="E8876" i="15"/>
  <c r="E8875" i="15"/>
  <c r="E8874" i="15"/>
  <c r="E8873" i="15"/>
  <c r="E8872" i="15"/>
  <c r="E8871" i="15"/>
  <c r="E8870" i="15"/>
  <c r="E8869" i="15"/>
  <c r="E8868" i="15"/>
  <c r="E8867" i="15"/>
  <c r="E8866" i="15"/>
  <c r="E8865" i="15"/>
  <c r="E8864" i="15"/>
  <c r="E8863" i="15"/>
  <c r="E8862" i="15"/>
  <c r="E8861" i="15"/>
  <c r="E8860" i="15"/>
  <c r="E8859" i="15"/>
  <c r="E8858" i="15"/>
  <c r="E8857" i="15"/>
  <c r="E8856" i="15"/>
  <c r="E8855" i="15"/>
  <c r="E8854" i="15"/>
  <c r="E8853" i="15"/>
  <c r="E8852" i="15"/>
  <c r="E8851" i="15"/>
  <c r="E8850" i="15"/>
  <c r="E8849" i="15"/>
  <c r="E8848" i="15"/>
  <c r="E8847" i="15"/>
  <c r="E8846" i="15"/>
  <c r="E8845" i="15"/>
  <c r="E8844" i="15"/>
  <c r="E8843" i="15"/>
  <c r="E8842" i="15"/>
  <c r="E8841" i="15"/>
  <c r="E8840" i="15"/>
  <c r="E8839" i="15"/>
  <c r="E8838" i="15"/>
  <c r="E8837" i="15"/>
  <c r="E8836" i="15"/>
  <c r="E8835" i="15"/>
  <c r="E8834" i="15"/>
  <c r="E8833" i="15"/>
  <c r="E8832" i="15"/>
  <c r="E8831" i="15"/>
  <c r="E8830" i="15"/>
  <c r="E8829" i="15"/>
  <c r="E8828" i="15"/>
  <c r="E8827" i="15"/>
  <c r="E8826" i="15"/>
  <c r="E8825" i="15"/>
  <c r="E8824" i="15"/>
  <c r="E8823" i="15"/>
  <c r="E8822" i="15"/>
  <c r="E8821" i="15"/>
  <c r="E8820" i="15"/>
  <c r="E8819" i="15"/>
  <c r="E8818" i="15"/>
  <c r="E8817" i="15"/>
  <c r="E8816" i="15"/>
  <c r="E8815" i="15"/>
  <c r="E8814" i="15"/>
  <c r="E8813" i="15"/>
  <c r="E8812" i="15"/>
  <c r="E8811" i="15"/>
  <c r="E8810" i="15"/>
  <c r="E8809" i="15"/>
  <c r="E8808" i="15"/>
  <c r="E8807" i="15"/>
  <c r="E8806" i="15"/>
  <c r="E8805" i="15"/>
  <c r="E8804" i="15"/>
  <c r="E8803" i="15"/>
  <c r="E8802" i="15"/>
  <c r="E8801" i="15"/>
  <c r="E8800" i="15"/>
  <c r="E8799" i="15"/>
  <c r="E8798" i="15"/>
  <c r="E8797" i="15"/>
  <c r="E8796" i="15"/>
  <c r="E8795" i="15"/>
  <c r="E8794" i="15"/>
  <c r="E8793" i="15"/>
  <c r="E8792" i="15"/>
  <c r="E8791" i="15"/>
  <c r="E8790" i="15"/>
  <c r="E8789" i="15"/>
  <c r="E8788" i="15"/>
  <c r="E8787" i="15"/>
  <c r="E8786" i="15"/>
  <c r="E8785" i="15"/>
  <c r="E8784" i="15"/>
  <c r="E8783" i="15"/>
  <c r="E8782" i="15"/>
  <c r="E8781" i="15"/>
  <c r="E8780" i="15"/>
  <c r="E8779" i="15"/>
  <c r="E8778" i="15"/>
  <c r="E8777" i="15"/>
  <c r="E8776" i="15"/>
  <c r="E8775" i="15"/>
  <c r="E8774" i="15"/>
  <c r="E8773" i="15"/>
  <c r="E8772" i="15"/>
  <c r="E8771" i="15"/>
  <c r="E8770" i="15"/>
  <c r="E8769" i="15"/>
  <c r="E8768" i="15"/>
  <c r="E8767" i="15"/>
  <c r="E8766" i="15"/>
  <c r="E8765" i="15"/>
  <c r="E8764" i="15"/>
  <c r="E8763" i="15"/>
  <c r="E8762" i="15"/>
  <c r="E8761" i="15"/>
  <c r="E8760" i="15"/>
  <c r="E8759" i="15"/>
  <c r="E8758" i="15"/>
  <c r="E8757" i="15"/>
  <c r="E8756" i="15"/>
  <c r="E8755" i="15"/>
  <c r="E8754" i="15"/>
  <c r="E8753" i="15"/>
  <c r="E8752" i="15"/>
  <c r="E8751" i="15"/>
  <c r="E8750" i="15"/>
  <c r="E8749" i="15"/>
  <c r="E8748" i="15"/>
  <c r="E8747" i="15"/>
  <c r="E8746" i="15"/>
  <c r="E8745" i="15"/>
  <c r="E8744" i="15"/>
  <c r="E8743" i="15"/>
  <c r="E8742" i="15"/>
  <c r="E8741" i="15"/>
  <c r="E8740" i="15"/>
  <c r="E8739" i="15"/>
  <c r="E8738" i="15"/>
  <c r="E8737" i="15"/>
  <c r="E8736" i="15"/>
  <c r="E8735" i="15"/>
  <c r="E8734" i="15"/>
  <c r="E8733" i="15"/>
  <c r="E8732" i="15"/>
  <c r="E8731" i="15"/>
  <c r="E8730" i="15"/>
  <c r="E8729" i="15"/>
  <c r="E8728" i="15"/>
  <c r="E8727" i="15"/>
  <c r="E8726" i="15"/>
  <c r="E8725" i="15"/>
  <c r="E8724" i="15"/>
  <c r="E8723" i="15"/>
  <c r="E8722" i="15"/>
  <c r="E8721" i="15"/>
  <c r="E8720" i="15"/>
  <c r="E8719" i="15"/>
  <c r="E8718" i="15"/>
  <c r="E8717" i="15"/>
  <c r="E8716" i="15"/>
  <c r="E8715" i="15"/>
  <c r="E8714" i="15"/>
  <c r="E8713" i="15"/>
  <c r="E8712" i="15"/>
  <c r="E8711" i="15"/>
  <c r="E8710" i="15"/>
  <c r="E8709" i="15"/>
  <c r="E8708" i="15"/>
  <c r="E8707" i="15"/>
  <c r="E8706" i="15"/>
  <c r="E8705" i="15"/>
  <c r="E8704" i="15"/>
  <c r="E8703" i="15"/>
  <c r="E8702" i="15"/>
  <c r="E8701" i="15"/>
  <c r="E8700" i="15"/>
  <c r="E8699" i="15"/>
  <c r="E8698" i="15"/>
  <c r="E8697" i="15"/>
  <c r="E8696" i="15"/>
  <c r="E8695" i="15"/>
  <c r="E8694" i="15"/>
  <c r="E8693" i="15"/>
  <c r="E8692" i="15"/>
  <c r="E8691" i="15"/>
  <c r="E8690" i="15"/>
  <c r="E8689" i="15"/>
  <c r="E8688" i="15"/>
  <c r="E8687" i="15"/>
  <c r="E8686" i="15"/>
  <c r="E8685" i="15"/>
  <c r="E8684" i="15"/>
  <c r="E8683" i="15"/>
  <c r="E8682" i="15"/>
  <c r="E8681" i="15"/>
  <c r="E8680" i="15"/>
  <c r="E8679" i="15"/>
  <c r="E8678" i="15"/>
  <c r="E8677" i="15"/>
  <c r="E8676" i="15"/>
  <c r="E8675" i="15"/>
  <c r="E8674" i="15"/>
  <c r="E8673" i="15"/>
  <c r="E8672" i="15"/>
  <c r="E8671" i="15"/>
  <c r="E8670" i="15"/>
  <c r="E8669" i="15"/>
  <c r="E8668" i="15"/>
  <c r="E8667" i="15"/>
  <c r="E8666" i="15"/>
  <c r="E8665" i="15"/>
  <c r="E8664" i="15"/>
  <c r="E8663" i="15"/>
  <c r="E8662" i="15"/>
  <c r="E8661" i="15"/>
  <c r="E8660" i="15"/>
  <c r="E8659" i="15"/>
  <c r="E8658" i="15"/>
  <c r="E8657" i="15"/>
  <c r="E8656" i="15"/>
  <c r="E8655" i="15"/>
  <c r="E8654" i="15"/>
  <c r="E8653" i="15"/>
  <c r="E8652" i="15"/>
  <c r="E8651" i="15"/>
  <c r="E8650" i="15"/>
  <c r="E8649" i="15"/>
  <c r="E8648" i="15"/>
  <c r="E8647" i="15"/>
  <c r="E8646" i="15"/>
  <c r="E8645" i="15"/>
  <c r="E8644" i="15"/>
  <c r="E8643" i="15"/>
  <c r="E8642" i="15"/>
  <c r="E8641" i="15"/>
  <c r="E8640" i="15"/>
  <c r="E8639" i="15"/>
  <c r="E8638" i="15"/>
  <c r="E8637" i="15"/>
  <c r="E8636" i="15"/>
  <c r="E8635" i="15"/>
  <c r="E8634" i="15"/>
  <c r="E8633" i="15"/>
  <c r="E8632" i="15"/>
  <c r="E8631" i="15"/>
  <c r="E8630" i="15"/>
  <c r="E8629" i="15"/>
  <c r="E8628" i="15"/>
  <c r="E8627" i="15"/>
  <c r="E8626" i="15"/>
  <c r="E8625" i="15"/>
  <c r="E8624" i="15"/>
  <c r="E8623" i="15"/>
  <c r="E8622" i="15"/>
  <c r="E8621" i="15"/>
  <c r="E8620" i="15"/>
  <c r="E8619" i="15"/>
  <c r="E8618" i="15"/>
  <c r="E8617" i="15"/>
  <c r="E8616" i="15"/>
  <c r="E8615" i="15"/>
  <c r="E8614" i="15"/>
  <c r="E8613" i="15"/>
  <c r="E8612" i="15"/>
  <c r="E8611" i="15"/>
  <c r="E8610" i="15"/>
  <c r="E8609" i="15"/>
  <c r="E8608" i="15"/>
  <c r="E8607" i="15"/>
  <c r="E8606" i="15"/>
  <c r="E8605" i="15"/>
  <c r="E8604" i="15"/>
  <c r="E8603" i="15"/>
  <c r="E8602" i="15"/>
  <c r="E8601" i="15"/>
  <c r="E8600" i="15"/>
  <c r="E8599" i="15"/>
  <c r="E8598" i="15"/>
  <c r="E8597" i="15"/>
  <c r="E8596" i="15"/>
  <c r="E8595" i="15"/>
  <c r="E8594" i="15"/>
  <c r="E8593" i="15"/>
  <c r="E8592" i="15"/>
  <c r="E8591" i="15"/>
  <c r="E8590" i="15"/>
  <c r="E8589" i="15"/>
  <c r="E8588" i="15"/>
  <c r="E8587" i="15"/>
  <c r="E8586" i="15"/>
  <c r="E8585" i="15"/>
  <c r="E8584" i="15"/>
  <c r="E8583" i="15"/>
  <c r="E8582" i="15"/>
  <c r="E8581" i="15"/>
  <c r="E8580" i="15"/>
  <c r="E8579" i="15"/>
  <c r="E8578" i="15"/>
  <c r="E8577" i="15"/>
  <c r="E8576" i="15"/>
  <c r="E8575" i="15"/>
  <c r="E8574" i="15"/>
  <c r="E8573" i="15"/>
  <c r="E8572" i="15"/>
  <c r="E8571" i="15"/>
  <c r="E8570" i="15"/>
  <c r="E8569" i="15"/>
  <c r="E8568" i="15"/>
  <c r="E8567" i="15"/>
  <c r="E8566" i="15"/>
  <c r="E8565" i="15"/>
  <c r="E8564" i="15"/>
  <c r="E8563" i="15"/>
  <c r="E8562" i="15"/>
  <c r="E8561" i="15"/>
  <c r="E8560" i="15"/>
  <c r="E8559" i="15"/>
  <c r="E8558" i="15"/>
  <c r="E8557" i="15"/>
  <c r="E8556" i="15"/>
  <c r="E8555" i="15"/>
  <c r="E8554" i="15"/>
  <c r="E8553" i="15"/>
  <c r="E8552" i="15"/>
  <c r="E8551" i="15"/>
  <c r="E8550" i="15"/>
  <c r="E8549" i="15"/>
  <c r="E8548" i="15"/>
  <c r="E8547" i="15"/>
  <c r="E8546" i="15"/>
  <c r="E8545" i="15"/>
  <c r="E8544" i="15"/>
  <c r="E8543" i="15"/>
  <c r="E8542" i="15"/>
  <c r="E8541" i="15"/>
  <c r="E8540" i="15"/>
  <c r="E8539" i="15"/>
  <c r="E8538" i="15"/>
  <c r="E8537" i="15"/>
  <c r="E8536" i="15"/>
  <c r="E8535" i="15"/>
  <c r="E8534" i="15"/>
  <c r="E8533" i="15"/>
  <c r="E8532" i="15"/>
  <c r="E8531" i="15"/>
  <c r="E8530" i="15"/>
  <c r="E8529" i="15"/>
  <c r="E8528" i="15"/>
  <c r="E8527" i="15"/>
  <c r="E8526" i="15"/>
  <c r="E8525" i="15"/>
  <c r="E8524" i="15"/>
  <c r="E8523" i="15"/>
  <c r="E8522" i="15"/>
  <c r="E8521" i="15"/>
  <c r="E8520" i="15"/>
  <c r="E8519" i="15"/>
  <c r="E8518" i="15"/>
  <c r="E8517" i="15"/>
  <c r="E8516" i="15"/>
  <c r="E8515" i="15"/>
  <c r="E8514" i="15"/>
  <c r="E8513" i="15"/>
  <c r="E8512" i="15"/>
  <c r="E8511" i="15"/>
  <c r="E8510" i="15"/>
  <c r="E8509" i="15"/>
  <c r="E8508" i="15"/>
  <c r="E8507" i="15"/>
  <c r="E8506" i="15"/>
  <c r="E8505" i="15"/>
  <c r="E8504" i="15"/>
  <c r="E8503" i="15"/>
  <c r="E8502" i="15"/>
  <c r="E8501" i="15"/>
  <c r="E8500" i="15"/>
  <c r="E8499" i="15"/>
  <c r="E8498" i="15"/>
  <c r="E8497" i="15"/>
  <c r="E8496" i="15"/>
  <c r="E8495" i="15"/>
  <c r="E8494" i="15"/>
  <c r="E8493" i="15"/>
  <c r="E8492" i="15"/>
  <c r="E8491" i="15"/>
  <c r="E8490" i="15"/>
  <c r="E8489" i="15"/>
  <c r="E8488" i="15"/>
  <c r="E8487" i="15"/>
  <c r="E8486" i="15"/>
  <c r="E8485" i="15"/>
  <c r="E8484" i="15"/>
  <c r="E8483" i="15"/>
  <c r="E8482" i="15"/>
  <c r="E8481" i="15"/>
  <c r="E8480" i="15"/>
  <c r="E8479" i="15"/>
  <c r="E8478" i="15"/>
  <c r="E8477" i="15"/>
  <c r="E8476" i="15"/>
  <c r="E8475" i="15"/>
  <c r="E8474" i="15"/>
  <c r="E8473" i="15"/>
  <c r="E8472" i="15"/>
  <c r="E8471" i="15"/>
  <c r="E8470" i="15"/>
  <c r="E8469" i="15"/>
  <c r="E8468" i="15"/>
  <c r="E8467" i="15"/>
  <c r="E8466" i="15"/>
  <c r="E8465" i="15"/>
  <c r="E8464" i="15"/>
  <c r="E8463" i="15"/>
  <c r="E8462" i="15"/>
  <c r="E8461" i="15"/>
  <c r="E8460" i="15"/>
  <c r="E8459" i="15"/>
  <c r="E8458" i="15"/>
  <c r="E8457" i="15"/>
  <c r="E8456" i="15"/>
  <c r="E8455" i="15"/>
  <c r="E8454" i="15"/>
  <c r="E8453" i="15"/>
  <c r="E8452" i="15"/>
  <c r="E8451" i="15"/>
  <c r="E8450" i="15"/>
  <c r="E8449" i="15"/>
  <c r="E8448" i="15"/>
  <c r="E8447" i="15"/>
  <c r="E8446" i="15"/>
  <c r="E8445" i="15"/>
  <c r="E8444" i="15"/>
  <c r="E8443" i="15"/>
  <c r="E8442" i="15"/>
  <c r="E8441" i="15"/>
  <c r="E8440" i="15"/>
  <c r="E8439" i="15"/>
  <c r="E8438" i="15"/>
  <c r="E8437" i="15"/>
  <c r="E8436" i="15"/>
  <c r="E8435" i="15"/>
  <c r="E8434" i="15"/>
  <c r="E8433" i="15"/>
  <c r="E8432" i="15"/>
  <c r="E8431" i="15"/>
  <c r="E8430" i="15"/>
  <c r="E8429" i="15"/>
  <c r="E8428" i="15"/>
  <c r="E8427" i="15"/>
  <c r="E8426" i="15"/>
  <c r="E8425" i="15"/>
  <c r="E8424" i="15"/>
  <c r="E8423" i="15"/>
  <c r="E8422" i="15"/>
  <c r="E8421" i="15"/>
  <c r="E8420" i="15"/>
  <c r="E8419" i="15"/>
  <c r="E8418" i="15"/>
  <c r="E8417" i="15"/>
  <c r="E8416" i="15"/>
  <c r="E8415" i="15"/>
  <c r="E8414" i="15"/>
  <c r="E8413" i="15"/>
  <c r="E8412" i="15"/>
  <c r="E8411" i="15"/>
  <c r="E8410" i="15"/>
  <c r="E8409" i="15"/>
  <c r="E8408" i="15"/>
  <c r="E8407" i="15"/>
  <c r="E8406" i="15"/>
  <c r="E8405" i="15"/>
  <c r="E8404" i="15"/>
  <c r="E8403" i="15"/>
  <c r="E8402" i="15"/>
  <c r="E8401" i="15"/>
  <c r="E8400" i="15"/>
  <c r="E8399" i="15"/>
  <c r="E8398" i="15"/>
  <c r="E8397" i="15"/>
  <c r="E8396" i="15"/>
  <c r="E8395" i="15"/>
  <c r="E8394" i="15"/>
  <c r="E8393" i="15"/>
  <c r="E8392" i="15"/>
  <c r="E8391" i="15"/>
  <c r="E8390" i="15"/>
  <c r="E8389" i="15"/>
  <c r="E8388" i="15"/>
  <c r="E8387" i="15"/>
  <c r="E8386" i="15"/>
  <c r="E8385" i="15"/>
  <c r="E8384" i="15"/>
  <c r="E8383" i="15"/>
  <c r="E8382" i="15"/>
  <c r="E8381" i="15"/>
  <c r="E8380" i="15"/>
  <c r="E8379" i="15"/>
  <c r="E8378" i="15"/>
  <c r="E8377" i="15"/>
  <c r="E8376" i="15"/>
  <c r="E8375" i="15"/>
  <c r="E8374" i="15"/>
  <c r="E8373" i="15"/>
  <c r="E8372" i="15"/>
  <c r="E8371" i="15"/>
  <c r="E8370" i="15"/>
  <c r="E8369" i="15"/>
  <c r="E8368" i="15"/>
  <c r="E8367" i="15"/>
  <c r="E8366" i="15"/>
  <c r="E8365" i="15"/>
  <c r="E8364" i="15"/>
  <c r="E8363" i="15"/>
  <c r="E8362" i="15"/>
  <c r="E8361" i="15"/>
  <c r="E8360" i="15"/>
  <c r="E8359" i="15"/>
  <c r="E8358" i="15"/>
  <c r="E8357" i="15"/>
  <c r="E8356" i="15"/>
  <c r="E8355" i="15"/>
  <c r="E8354" i="15"/>
  <c r="E8353" i="15"/>
  <c r="E8352" i="15"/>
  <c r="E8351" i="15"/>
  <c r="E8350" i="15"/>
  <c r="E8349" i="15"/>
  <c r="E8348" i="15"/>
  <c r="E8347" i="15"/>
  <c r="E8346" i="15"/>
  <c r="E8345" i="15"/>
  <c r="E8344" i="15"/>
  <c r="E8343" i="15"/>
  <c r="E8342" i="15"/>
  <c r="E8341" i="15"/>
  <c r="E8340" i="15"/>
  <c r="E8339" i="15"/>
  <c r="E8338" i="15"/>
  <c r="E8337" i="15"/>
  <c r="E8336" i="15"/>
  <c r="E8335" i="15"/>
  <c r="E8334" i="15"/>
  <c r="E8333" i="15"/>
  <c r="E8332" i="15"/>
  <c r="E8331" i="15"/>
  <c r="E8330" i="15"/>
  <c r="E8329" i="15"/>
  <c r="E8328" i="15"/>
  <c r="E8327" i="15"/>
  <c r="E8326" i="15"/>
  <c r="E8325" i="15"/>
  <c r="E8324" i="15"/>
  <c r="E8323" i="15"/>
  <c r="E8322" i="15"/>
  <c r="E8321" i="15"/>
  <c r="E8320" i="15"/>
  <c r="E8319" i="15"/>
  <c r="E8318" i="15"/>
  <c r="E8317" i="15"/>
  <c r="E8316" i="15"/>
  <c r="E8315" i="15"/>
  <c r="E8314" i="15"/>
  <c r="E8313" i="15"/>
  <c r="E8312" i="15"/>
  <c r="E8311" i="15"/>
  <c r="E8310" i="15"/>
  <c r="E8309" i="15"/>
  <c r="E8308" i="15"/>
  <c r="E8307" i="15"/>
  <c r="E8306" i="15"/>
  <c r="E8305" i="15"/>
  <c r="E8304" i="15"/>
  <c r="E8303" i="15"/>
  <c r="E8302" i="15"/>
  <c r="E8301" i="15"/>
  <c r="E8300" i="15"/>
  <c r="E8299" i="15"/>
  <c r="E8298" i="15"/>
  <c r="E8297" i="15"/>
  <c r="E8296" i="15"/>
  <c r="E8295" i="15"/>
  <c r="E8294" i="15"/>
  <c r="E8293" i="15"/>
  <c r="E8292" i="15"/>
  <c r="E8291" i="15"/>
  <c r="E8290" i="15"/>
  <c r="E8289" i="15"/>
  <c r="E8288" i="15"/>
  <c r="E8287" i="15"/>
  <c r="E8286" i="15"/>
  <c r="E8285" i="15"/>
  <c r="E8284" i="15"/>
  <c r="E8283" i="15"/>
  <c r="E8282" i="15"/>
  <c r="E8281" i="15"/>
  <c r="E8280" i="15"/>
  <c r="E8279" i="15"/>
  <c r="E8278" i="15"/>
  <c r="E8277" i="15"/>
  <c r="E8276" i="15"/>
  <c r="E8275" i="15"/>
  <c r="E8274" i="15"/>
  <c r="E8273" i="15"/>
  <c r="E8272" i="15"/>
  <c r="E8271" i="15"/>
  <c r="E8270" i="15"/>
  <c r="E8269" i="15"/>
  <c r="E8268" i="15"/>
  <c r="E8267" i="15"/>
  <c r="E8266" i="15"/>
  <c r="E8265" i="15"/>
  <c r="E8264" i="15"/>
  <c r="E8263" i="15"/>
  <c r="E8262" i="15"/>
  <c r="E8261" i="15"/>
  <c r="E8260" i="15"/>
  <c r="E8259" i="15"/>
  <c r="E8258" i="15"/>
  <c r="E8257" i="15"/>
  <c r="E8256" i="15"/>
  <c r="E8255" i="15"/>
  <c r="E8254" i="15"/>
  <c r="E8253" i="15"/>
  <c r="E8252" i="15"/>
  <c r="E8251" i="15"/>
  <c r="E8250" i="15"/>
  <c r="E8249" i="15"/>
  <c r="E8248" i="15"/>
  <c r="E8247" i="15"/>
  <c r="E8246" i="15"/>
  <c r="E8245" i="15"/>
  <c r="E8244" i="15"/>
  <c r="E8243" i="15"/>
  <c r="E8242" i="15"/>
  <c r="E8241" i="15"/>
  <c r="E8240" i="15"/>
  <c r="E8239" i="15"/>
  <c r="E8238" i="15"/>
  <c r="E8237" i="15"/>
  <c r="E8236" i="15"/>
  <c r="E8235" i="15"/>
  <c r="E8234" i="15"/>
  <c r="E8233" i="15"/>
  <c r="E8232" i="15"/>
  <c r="E8231" i="15"/>
  <c r="E8230" i="15"/>
  <c r="E8229" i="15"/>
  <c r="E8228" i="15"/>
  <c r="E8227" i="15"/>
  <c r="E8226" i="15"/>
  <c r="E8225" i="15"/>
  <c r="E8224" i="15"/>
  <c r="E8223" i="15"/>
  <c r="E8222" i="15"/>
  <c r="E8221" i="15"/>
  <c r="E8220" i="15"/>
  <c r="E8219" i="15"/>
  <c r="E8218" i="15"/>
  <c r="E8217" i="15"/>
  <c r="E8216" i="15"/>
  <c r="E8215" i="15"/>
  <c r="E8214" i="15"/>
  <c r="E8213" i="15"/>
  <c r="E8212" i="15"/>
  <c r="E8211" i="15"/>
  <c r="E8210" i="15"/>
  <c r="E8209" i="15"/>
  <c r="E8208" i="15"/>
  <c r="E8207" i="15"/>
  <c r="E8206" i="15"/>
  <c r="E8205" i="15"/>
  <c r="E8204" i="15"/>
  <c r="E8203" i="15"/>
  <c r="E8202" i="15"/>
  <c r="E8201" i="15"/>
  <c r="E8200" i="15"/>
  <c r="E8199" i="15"/>
  <c r="E8198" i="15"/>
  <c r="E8197" i="15"/>
  <c r="E8196" i="15"/>
  <c r="E8195" i="15"/>
  <c r="E8194" i="15"/>
  <c r="E8193" i="15"/>
  <c r="E8192" i="15"/>
  <c r="E8191" i="15"/>
  <c r="E8190" i="15"/>
  <c r="E8189" i="15"/>
  <c r="E8188" i="15"/>
  <c r="E8187" i="15"/>
  <c r="E8186" i="15"/>
  <c r="E8185" i="15"/>
  <c r="E8184" i="15"/>
  <c r="E8183" i="15"/>
  <c r="E8182" i="15"/>
  <c r="E8181" i="15"/>
  <c r="E8180" i="15"/>
  <c r="E8179" i="15"/>
  <c r="E8178" i="15"/>
  <c r="E8177" i="15"/>
  <c r="E8176" i="15"/>
  <c r="E8175" i="15"/>
  <c r="E8174" i="15"/>
  <c r="E8173" i="15"/>
  <c r="E8172" i="15"/>
  <c r="E8171" i="15"/>
  <c r="E8170" i="15"/>
  <c r="E8169" i="15"/>
  <c r="E8168" i="15"/>
  <c r="E8167" i="15"/>
  <c r="E8166" i="15"/>
  <c r="E8165" i="15"/>
  <c r="E8164" i="15"/>
  <c r="E8163" i="15"/>
  <c r="E8162" i="15"/>
  <c r="E8161" i="15"/>
  <c r="E8160" i="15"/>
  <c r="E8159" i="15"/>
  <c r="E8158" i="15"/>
  <c r="E8157" i="15"/>
  <c r="E8156" i="15"/>
  <c r="E8155" i="15"/>
  <c r="E8154" i="15"/>
  <c r="E8153" i="15"/>
  <c r="E8152" i="15"/>
  <c r="E8151" i="15"/>
  <c r="E8150" i="15"/>
  <c r="E8149" i="15"/>
  <c r="E8148" i="15"/>
  <c r="E8147" i="15"/>
  <c r="E8146" i="15"/>
  <c r="E8145" i="15"/>
  <c r="E8144" i="15"/>
  <c r="E8143" i="15"/>
  <c r="E8142" i="15"/>
  <c r="E8141" i="15"/>
  <c r="E8140" i="15"/>
  <c r="E8139" i="15"/>
  <c r="E8138" i="15"/>
  <c r="E8137" i="15"/>
  <c r="E8136" i="15"/>
  <c r="E8135" i="15"/>
  <c r="E8134" i="15"/>
  <c r="E8133" i="15"/>
  <c r="E8132" i="15"/>
  <c r="E8131" i="15"/>
  <c r="E8130" i="15"/>
  <c r="E8129" i="15"/>
  <c r="E8128" i="15"/>
  <c r="E8127" i="15"/>
  <c r="E8126" i="15"/>
  <c r="E8125" i="15"/>
  <c r="E8124" i="15"/>
  <c r="E8123" i="15"/>
  <c r="E8122" i="15"/>
  <c r="E8121" i="15"/>
  <c r="E8120" i="15"/>
  <c r="E8119" i="15"/>
  <c r="E8118" i="15"/>
  <c r="E8117" i="15"/>
  <c r="E8116" i="15"/>
  <c r="E8115" i="15"/>
  <c r="E8114" i="15"/>
  <c r="E8113" i="15"/>
  <c r="E8112" i="15"/>
  <c r="E8111" i="15"/>
  <c r="E8110" i="15"/>
  <c r="E8109" i="15"/>
  <c r="E8108" i="15"/>
  <c r="E8107" i="15"/>
  <c r="E8106" i="15"/>
  <c r="E8105" i="15"/>
  <c r="E8104" i="15"/>
  <c r="E8103" i="15"/>
  <c r="E8102" i="15"/>
  <c r="E8101" i="15"/>
  <c r="E8100" i="15"/>
  <c r="E8099" i="15"/>
  <c r="E8098" i="15"/>
  <c r="E8097" i="15"/>
  <c r="E8096" i="15"/>
  <c r="E8095" i="15"/>
  <c r="E8094" i="15"/>
  <c r="E8093" i="15"/>
  <c r="E8092" i="15"/>
  <c r="E8091" i="15"/>
  <c r="E8090" i="15"/>
  <c r="E8089" i="15"/>
  <c r="E8088" i="15"/>
  <c r="E8087" i="15"/>
  <c r="E8086" i="15"/>
  <c r="E8085" i="15"/>
  <c r="E8084" i="15"/>
  <c r="E8083" i="15"/>
  <c r="E8082" i="15"/>
  <c r="E8081" i="15"/>
  <c r="E8080" i="15"/>
  <c r="E8079" i="15"/>
  <c r="E8078" i="15"/>
  <c r="E8077" i="15"/>
  <c r="E8076" i="15"/>
  <c r="E8075" i="15"/>
  <c r="E8074" i="15"/>
  <c r="E8073" i="15"/>
  <c r="E8072" i="15"/>
  <c r="E8071" i="15"/>
  <c r="E8070" i="15"/>
  <c r="E8069" i="15"/>
  <c r="E8068" i="15"/>
  <c r="E8067" i="15"/>
  <c r="E8066" i="15"/>
  <c r="E8065" i="15"/>
  <c r="E8064" i="15"/>
  <c r="E8063" i="15"/>
  <c r="E8062" i="15"/>
  <c r="E8061" i="15"/>
  <c r="E8060" i="15"/>
  <c r="E8059" i="15"/>
  <c r="E8058" i="15"/>
  <c r="E8057" i="15"/>
  <c r="E8056" i="15"/>
  <c r="E8055" i="15"/>
  <c r="E8054" i="15"/>
  <c r="E8053" i="15"/>
  <c r="E8052" i="15"/>
  <c r="E8051" i="15"/>
  <c r="E8050" i="15"/>
  <c r="E8049" i="15"/>
  <c r="E8048" i="15"/>
  <c r="E8047" i="15"/>
  <c r="E8046" i="15"/>
  <c r="E8045" i="15"/>
  <c r="E8044" i="15"/>
  <c r="E8043" i="15"/>
  <c r="E8042" i="15"/>
  <c r="E8041" i="15"/>
  <c r="E8040" i="15"/>
  <c r="E8039" i="15"/>
  <c r="E8038" i="15"/>
  <c r="E8037" i="15"/>
  <c r="E8036" i="15"/>
  <c r="E8035" i="15"/>
  <c r="E8034" i="15"/>
  <c r="E8033" i="15"/>
  <c r="E8032" i="15"/>
  <c r="E8031" i="15"/>
  <c r="E8030" i="15"/>
  <c r="E8029" i="15"/>
  <c r="E8028" i="15"/>
  <c r="E8027" i="15"/>
  <c r="E8026" i="15"/>
  <c r="E8025" i="15"/>
  <c r="E8024" i="15"/>
  <c r="E8023" i="15"/>
  <c r="E8022" i="15"/>
  <c r="E8021" i="15"/>
  <c r="E8020" i="15"/>
  <c r="E8019" i="15"/>
  <c r="E8018" i="15"/>
  <c r="E8017" i="15"/>
  <c r="E8016" i="15"/>
  <c r="E8015" i="15"/>
  <c r="E8014" i="15"/>
  <c r="E8013" i="15"/>
  <c r="E8012" i="15"/>
  <c r="E8011" i="15"/>
  <c r="E8010" i="15"/>
  <c r="E8009" i="15"/>
  <c r="E8008" i="15"/>
  <c r="E8007" i="15"/>
  <c r="E8006" i="15"/>
  <c r="E8005" i="15"/>
  <c r="E8004" i="15"/>
  <c r="E8003" i="15"/>
  <c r="E8002" i="15"/>
  <c r="E8001" i="15"/>
  <c r="E8000" i="15"/>
  <c r="E7999" i="15"/>
  <c r="E7998" i="15"/>
  <c r="E7997" i="15"/>
  <c r="E7996" i="15"/>
  <c r="E7995" i="15"/>
  <c r="E7994" i="15"/>
  <c r="E7993" i="15"/>
  <c r="E7992" i="15"/>
  <c r="E7991" i="15"/>
  <c r="E7990" i="15"/>
  <c r="E7989" i="15"/>
  <c r="E7988" i="15"/>
  <c r="E7987" i="15"/>
  <c r="E7986" i="15"/>
  <c r="E7985" i="15"/>
  <c r="E7984" i="15"/>
  <c r="E7983" i="15"/>
  <c r="E7982" i="15"/>
  <c r="E7981" i="15"/>
  <c r="E7980" i="15"/>
  <c r="E7979" i="15"/>
  <c r="E7978" i="15"/>
  <c r="E7977" i="15"/>
  <c r="E7976" i="15"/>
  <c r="E7975" i="15"/>
  <c r="E7974" i="15"/>
  <c r="E7973" i="15"/>
  <c r="E7972" i="15"/>
  <c r="E7971" i="15"/>
  <c r="E7970" i="15"/>
  <c r="E7969" i="15"/>
  <c r="E7968" i="15"/>
  <c r="E7967" i="15"/>
  <c r="E7966" i="15"/>
  <c r="E7965" i="15"/>
  <c r="E7964" i="15"/>
  <c r="E7963" i="15"/>
  <c r="E7962" i="15"/>
  <c r="E7961" i="15"/>
  <c r="E7960" i="15"/>
  <c r="E7959" i="15"/>
  <c r="E7958" i="15"/>
  <c r="E7957" i="15"/>
  <c r="E7956" i="15"/>
  <c r="E7955" i="15"/>
  <c r="E7954" i="15"/>
  <c r="E7953" i="15"/>
  <c r="E7952" i="15"/>
  <c r="E7951" i="15"/>
  <c r="E7950" i="15"/>
  <c r="E7949" i="15"/>
  <c r="E7948" i="15"/>
  <c r="E7947" i="15"/>
  <c r="E7946" i="15"/>
  <c r="E7945" i="15"/>
  <c r="E7944" i="15"/>
  <c r="E7943" i="15"/>
  <c r="E7942" i="15"/>
  <c r="E7941" i="15"/>
  <c r="E7940" i="15"/>
  <c r="E7939" i="15"/>
  <c r="E7938" i="15"/>
  <c r="E7937" i="15"/>
  <c r="E7936" i="15"/>
  <c r="E7935" i="15"/>
  <c r="E7934" i="15"/>
  <c r="E7933" i="15"/>
  <c r="E7932" i="15"/>
  <c r="E7931" i="15"/>
  <c r="E7930" i="15"/>
  <c r="E7929" i="15"/>
  <c r="E7928" i="15"/>
  <c r="E7927" i="15"/>
  <c r="E7926" i="15"/>
  <c r="E7925" i="15"/>
  <c r="E7924" i="15"/>
  <c r="E7923" i="15"/>
  <c r="E7922" i="15"/>
  <c r="E7921" i="15"/>
  <c r="E7920" i="15"/>
  <c r="E7919" i="15"/>
  <c r="E7918" i="15"/>
  <c r="E7917" i="15"/>
  <c r="E7916" i="15"/>
  <c r="E7915" i="15"/>
  <c r="E7914" i="15"/>
  <c r="E7913" i="15"/>
  <c r="E7912" i="15"/>
  <c r="E7911" i="15"/>
  <c r="E7910" i="15"/>
  <c r="E7909" i="15"/>
  <c r="E7908" i="15"/>
  <c r="E7907" i="15"/>
  <c r="E7906" i="15"/>
  <c r="E7905" i="15"/>
  <c r="E7904" i="15"/>
  <c r="E7903" i="15"/>
  <c r="E7902" i="15"/>
  <c r="E7901" i="15"/>
  <c r="E7900" i="15"/>
  <c r="E7899" i="15"/>
  <c r="E7898" i="15"/>
  <c r="E7897" i="15"/>
  <c r="E7896" i="15"/>
  <c r="E7895" i="15"/>
  <c r="E7894" i="15"/>
  <c r="E7893" i="15"/>
  <c r="E7892" i="15"/>
  <c r="E7891" i="15"/>
  <c r="E7890" i="15"/>
  <c r="E7889" i="15"/>
  <c r="E7888" i="15"/>
  <c r="E7887" i="15"/>
  <c r="E7886" i="15"/>
  <c r="E7885" i="15"/>
  <c r="E7884" i="15"/>
  <c r="E7883" i="15"/>
  <c r="E7882" i="15"/>
  <c r="E7881" i="15"/>
  <c r="E7880" i="15"/>
  <c r="E7879" i="15"/>
  <c r="E7878" i="15"/>
  <c r="E7877" i="15"/>
  <c r="E7876" i="15"/>
  <c r="E7875" i="15"/>
  <c r="E7874" i="15"/>
  <c r="E7873" i="15"/>
  <c r="E7872" i="15"/>
  <c r="E7871" i="15"/>
  <c r="E7870" i="15"/>
  <c r="E7869" i="15"/>
  <c r="E7868" i="15"/>
  <c r="E7867" i="15"/>
  <c r="E7866" i="15"/>
  <c r="E7865" i="15"/>
  <c r="E7864" i="15"/>
  <c r="E7863" i="15"/>
  <c r="E7862" i="15"/>
  <c r="E7861" i="15"/>
  <c r="E7860" i="15"/>
  <c r="E7859" i="15"/>
  <c r="E7858" i="15"/>
  <c r="E7857" i="15"/>
  <c r="E7856" i="15"/>
  <c r="E7855" i="15"/>
  <c r="E7854" i="15"/>
  <c r="E7853" i="15"/>
  <c r="E7852" i="15"/>
  <c r="E7851" i="15"/>
  <c r="E7850" i="15"/>
  <c r="E7849" i="15"/>
  <c r="E7848" i="15"/>
  <c r="E7847" i="15"/>
  <c r="E7846" i="15"/>
  <c r="E7845" i="15"/>
  <c r="E7844" i="15"/>
  <c r="E7843" i="15"/>
  <c r="E7842" i="15"/>
  <c r="E7841" i="15"/>
  <c r="E7840" i="15"/>
  <c r="E7839" i="15"/>
  <c r="E7838" i="15"/>
  <c r="E7837" i="15"/>
  <c r="E7836" i="15"/>
  <c r="E7835" i="15"/>
  <c r="E7834" i="15"/>
  <c r="E7833" i="15"/>
  <c r="E7832" i="15"/>
  <c r="E7831" i="15"/>
  <c r="E7830" i="15"/>
  <c r="E7829" i="15"/>
  <c r="E7828" i="15"/>
  <c r="E7827" i="15"/>
  <c r="E7826" i="15"/>
  <c r="E7825" i="15"/>
  <c r="E7824" i="15"/>
  <c r="E7823" i="15"/>
  <c r="E7822" i="15"/>
  <c r="E7821" i="15"/>
  <c r="E7820" i="15"/>
  <c r="E7819" i="15"/>
  <c r="E7818" i="15"/>
  <c r="E7817" i="15"/>
  <c r="E7816" i="15"/>
  <c r="E7815" i="15"/>
  <c r="E7814" i="15"/>
  <c r="E7813" i="15"/>
  <c r="E7812" i="15"/>
  <c r="E7811" i="15"/>
  <c r="E7810" i="15"/>
  <c r="E7809" i="15"/>
  <c r="E7808" i="15"/>
  <c r="E7807" i="15"/>
  <c r="E7806" i="15"/>
  <c r="E7805" i="15"/>
  <c r="E7804" i="15"/>
  <c r="E7803" i="15"/>
  <c r="E7802" i="15"/>
  <c r="E7801" i="15"/>
  <c r="E7800" i="15"/>
  <c r="E7799" i="15"/>
  <c r="E7798" i="15"/>
  <c r="E7797" i="15"/>
  <c r="E7796" i="15"/>
  <c r="E7795" i="15"/>
  <c r="E7794" i="15"/>
  <c r="E7793" i="15"/>
  <c r="E7792" i="15"/>
  <c r="E7791" i="15"/>
  <c r="E7790" i="15"/>
  <c r="E7789" i="15"/>
  <c r="E7788" i="15"/>
  <c r="E7787" i="15"/>
  <c r="E7786" i="15"/>
  <c r="E7785" i="15"/>
  <c r="E7784" i="15"/>
  <c r="E7783" i="15"/>
  <c r="E7782" i="15"/>
  <c r="E7781" i="15"/>
  <c r="E7780" i="15"/>
  <c r="E7779" i="15"/>
  <c r="E7778" i="15"/>
  <c r="E7777" i="15"/>
  <c r="E7776" i="15"/>
  <c r="E7775" i="15"/>
  <c r="E7774" i="15"/>
  <c r="E7773" i="15"/>
  <c r="E7772" i="15"/>
  <c r="E7771" i="15"/>
  <c r="E7770" i="15"/>
  <c r="E7769" i="15"/>
  <c r="E7768" i="15"/>
  <c r="E7767" i="15"/>
  <c r="E7766" i="15"/>
  <c r="E7765" i="15"/>
  <c r="E7764" i="15"/>
  <c r="E7763" i="15"/>
  <c r="E7762" i="15"/>
  <c r="E7761" i="15"/>
  <c r="E7760" i="15"/>
  <c r="E7759" i="15"/>
  <c r="E7758" i="15"/>
  <c r="E7757" i="15"/>
  <c r="E7756" i="15"/>
  <c r="E7755" i="15"/>
  <c r="E7754" i="15"/>
  <c r="E7753" i="15"/>
  <c r="E7752" i="15"/>
  <c r="E7751" i="15"/>
  <c r="E7750" i="15"/>
  <c r="E7749" i="15"/>
  <c r="E7748" i="15"/>
  <c r="E7747" i="15"/>
  <c r="E7746" i="15"/>
  <c r="E7745" i="15"/>
  <c r="E7744" i="15"/>
  <c r="E7743" i="15"/>
  <c r="E7742" i="15"/>
  <c r="E7741" i="15"/>
  <c r="E7740" i="15"/>
  <c r="E7739" i="15"/>
  <c r="E7738" i="15"/>
  <c r="E7737" i="15"/>
  <c r="E7736" i="15"/>
  <c r="E7735" i="15"/>
  <c r="E7734" i="15"/>
  <c r="E7733" i="15"/>
  <c r="E7732" i="15"/>
  <c r="E7731" i="15"/>
  <c r="E7730" i="15"/>
  <c r="E7729" i="15"/>
  <c r="E7728" i="15"/>
  <c r="E7727" i="15"/>
  <c r="E7726" i="15"/>
  <c r="E7725" i="15"/>
  <c r="E7724" i="15"/>
  <c r="E7723" i="15"/>
  <c r="E7722" i="15"/>
  <c r="E7721" i="15"/>
  <c r="E7720" i="15"/>
  <c r="E7719" i="15"/>
  <c r="E7718" i="15"/>
  <c r="E7717" i="15"/>
  <c r="E7716" i="15"/>
  <c r="E7715" i="15"/>
  <c r="E7714" i="15"/>
  <c r="E7713" i="15"/>
  <c r="E7712" i="15"/>
  <c r="E7711" i="15"/>
  <c r="E7710" i="15"/>
  <c r="E7709" i="15"/>
  <c r="E7708" i="15"/>
  <c r="E7707" i="15"/>
  <c r="E7706" i="15"/>
  <c r="E7705" i="15"/>
  <c r="E7704" i="15"/>
  <c r="E7703" i="15"/>
  <c r="E7702" i="15"/>
  <c r="E7701" i="15"/>
  <c r="E7700" i="15"/>
  <c r="E7699" i="15"/>
  <c r="E7698" i="15"/>
  <c r="E7697" i="15"/>
  <c r="E7696" i="15"/>
  <c r="E7695" i="15"/>
  <c r="E7694" i="15"/>
  <c r="E7693" i="15"/>
  <c r="E7692" i="15"/>
  <c r="E7691" i="15"/>
  <c r="E7690" i="15"/>
  <c r="E7689" i="15"/>
  <c r="E7688" i="15"/>
  <c r="E7687" i="15"/>
  <c r="E7686" i="15"/>
  <c r="E7685" i="15"/>
  <c r="E7684" i="15"/>
  <c r="E7683" i="15"/>
  <c r="E7682" i="15"/>
  <c r="E7681" i="15"/>
  <c r="E7680" i="15"/>
  <c r="E7679" i="15"/>
  <c r="E7678" i="15"/>
  <c r="E7677" i="15"/>
  <c r="E7676" i="15"/>
  <c r="E7675" i="15"/>
  <c r="E7674" i="15"/>
  <c r="E7673" i="15"/>
  <c r="E7672" i="15"/>
  <c r="E7671" i="15"/>
  <c r="E7670" i="15"/>
  <c r="E7669" i="15"/>
  <c r="E7668" i="15"/>
  <c r="E7667" i="15"/>
  <c r="E7666" i="15"/>
  <c r="E7665" i="15"/>
  <c r="E7664" i="15"/>
  <c r="E7663" i="15"/>
  <c r="E7662" i="15"/>
  <c r="E7661" i="15"/>
  <c r="E7660" i="15"/>
  <c r="E7659" i="15"/>
  <c r="E7658" i="15"/>
  <c r="E7657" i="15"/>
  <c r="E7656" i="15"/>
  <c r="E7655" i="15"/>
  <c r="E7654" i="15"/>
  <c r="E7653" i="15"/>
  <c r="E7652" i="15"/>
  <c r="E7651" i="15"/>
  <c r="E7650" i="15"/>
  <c r="E7649" i="15"/>
  <c r="E7648" i="15"/>
  <c r="E7647" i="15"/>
  <c r="E7646" i="15"/>
  <c r="E7645" i="15"/>
  <c r="E7644" i="15"/>
  <c r="E7643" i="15"/>
  <c r="E7642" i="15"/>
  <c r="E7641" i="15"/>
  <c r="E7640" i="15"/>
  <c r="E7639" i="15"/>
  <c r="E7638" i="15"/>
  <c r="E7637" i="15"/>
  <c r="E7636" i="15"/>
  <c r="E7635" i="15"/>
  <c r="E7634" i="15"/>
  <c r="E7633" i="15"/>
  <c r="E7632" i="15"/>
  <c r="E7631" i="15"/>
  <c r="E7630" i="15"/>
  <c r="E7629" i="15"/>
  <c r="E7628" i="15"/>
  <c r="E7627" i="15"/>
  <c r="E7626" i="15"/>
  <c r="E7625" i="15"/>
  <c r="E7624" i="15"/>
  <c r="E7623" i="15"/>
  <c r="E7622" i="15"/>
  <c r="E7621" i="15"/>
  <c r="E7620" i="15"/>
  <c r="E7619" i="15"/>
  <c r="E7618" i="15"/>
  <c r="E7617" i="15"/>
  <c r="E7616" i="15"/>
  <c r="E7615" i="15"/>
  <c r="E7614" i="15"/>
  <c r="E7613" i="15"/>
  <c r="E7612" i="15"/>
  <c r="E7611" i="15"/>
  <c r="E7610" i="15"/>
  <c r="E7609" i="15"/>
  <c r="E7608" i="15"/>
  <c r="E7607" i="15"/>
  <c r="E7606" i="15"/>
  <c r="E7605" i="15"/>
  <c r="E7604" i="15"/>
  <c r="E7603" i="15"/>
  <c r="E7602" i="15"/>
  <c r="E7601" i="15"/>
  <c r="E7600" i="15"/>
  <c r="E7599" i="15"/>
  <c r="E7598" i="15"/>
  <c r="E7597" i="15"/>
  <c r="E7596" i="15"/>
  <c r="E7595" i="15"/>
  <c r="E7594" i="15"/>
  <c r="E7593" i="15"/>
  <c r="E7592" i="15"/>
  <c r="E7591" i="15"/>
  <c r="E7590" i="15"/>
  <c r="E7589" i="15"/>
  <c r="E7588" i="15"/>
  <c r="E7587" i="15"/>
  <c r="E7586" i="15"/>
  <c r="E7585" i="15"/>
  <c r="E7584" i="15"/>
  <c r="E7583" i="15"/>
  <c r="E7582" i="15"/>
  <c r="E7581" i="15"/>
  <c r="E7580" i="15"/>
  <c r="E7579" i="15"/>
  <c r="E7578" i="15"/>
  <c r="E7577" i="15"/>
  <c r="E7576" i="15"/>
  <c r="E7575" i="15"/>
  <c r="E7574" i="15"/>
  <c r="E7573" i="15"/>
  <c r="E7572" i="15"/>
  <c r="E7571" i="15"/>
  <c r="E7570" i="15"/>
  <c r="E7569" i="15"/>
  <c r="E7568" i="15"/>
  <c r="E7567" i="15"/>
  <c r="E7566" i="15"/>
  <c r="E7565" i="15"/>
  <c r="E7564" i="15"/>
  <c r="E7563" i="15"/>
  <c r="E7562" i="15"/>
  <c r="E7561" i="15"/>
  <c r="E7560" i="15"/>
  <c r="E7559" i="15"/>
  <c r="E7558" i="15"/>
  <c r="E7557" i="15"/>
  <c r="E7556" i="15"/>
  <c r="E7555" i="15"/>
  <c r="E7554" i="15"/>
  <c r="E7553" i="15"/>
  <c r="E7552" i="15"/>
  <c r="E7551" i="15"/>
  <c r="E7550" i="15"/>
  <c r="E7549" i="15"/>
  <c r="E7548" i="15"/>
  <c r="E7547" i="15"/>
  <c r="E7546" i="15"/>
  <c r="E7545" i="15"/>
  <c r="E7544" i="15"/>
  <c r="E7543" i="15"/>
  <c r="E7542" i="15"/>
  <c r="E7541" i="15"/>
  <c r="E7540" i="15"/>
  <c r="E7539" i="15"/>
  <c r="E7538" i="15"/>
  <c r="E7537" i="15"/>
  <c r="E7536" i="15"/>
  <c r="E7535" i="15"/>
  <c r="E7534" i="15"/>
  <c r="E7533" i="15"/>
  <c r="E7532" i="15"/>
  <c r="E7531" i="15"/>
  <c r="E7530" i="15"/>
  <c r="E7529" i="15"/>
  <c r="E7528" i="15"/>
  <c r="E7527" i="15"/>
  <c r="E7526" i="15"/>
  <c r="E7525" i="15"/>
  <c r="E7524" i="15"/>
  <c r="E7523" i="15"/>
  <c r="E7522" i="15"/>
  <c r="E7521" i="15"/>
  <c r="E7520" i="15"/>
  <c r="E7519" i="15"/>
  <c r="E7518" i="15"/>
  <c r="E7517" i="15"/>
  <c r="E7516" i="15"/>
  <c r="E7515" i="15"/>
  <c r="E7514" i="15"/>
  <c r="E7513" i="15"/>
  <c r="E7512" i="15"/>
  <c r="E7511" i="15"/>
  <c r="E7510" i="15"/>
  <c r="E7509" i="15"/>
  <c r="E7508" i="15"/>
  <c r="E7507" i="15"/>
  <c r="E7506" i="15"/>
  <c r="E7505" i="15"/>
  <c r="E7504" i="15"/>
  <c r="E7503" i="15"/>
  <c r="E7502" i="15"/>
  <c r="E7501" i="15"/>
  <c r="E7500" i="15"/>
  <c r="E7499" i="15"/>
  <c r="E7498" i="15"/>
  <c r="E7497" i="15"/>
  <c r="E7496" i="15"/>
  <c r="E7495" i="15"/>
  <c r="E7494" i="15"/>
  <c r="E7493" i="15"/>
  <c r="E7492" i="15"/>
  <c r="E7491" i="15"/>
  <c r="E7490" i="15"/>
  <c r="E7489" i="15"/>
  <c r="E7488" i="15"/>
  <c r="E7487" i="15"/>
  <c r="E7486" i="15"/>
  <c r="E7485" i="15"/>
  <c r="E7484" i="15"/>
  <c r="E7483" i="15"/>
  <c r="E7482" i="15"/>
  <c r="E7481" i="15"/>
  <c r="E7480" i="15"/>
  <c r="E7479" i="15"/>
  <c r="E7478" i="15"/>
  <c r="E7477" i="15"/>
  <c r="E7476" i="15"/>
  <c r="E7475" i="15"/>
  <c r="E7474" i="15"/>
  <c r="E7473" i="15"/>
  <c r="E7472" i="15"/>
  <c r="E7471" i="15"/>
  <c r="E7470" i="15"/>
  <c r="E7469" i="15"/>
  <c r="E7468" i="15"/>
  <c r="E7467" i="15"/>
  <c r="E7466" i="15"/>
  <c r="E7465" i="15"/>
  <c r="E7464" i="15"/>
  <c r="E7463" i="15"/>
  <c r="E7462" i="15"/>
  <c r="E7461" i="15"/>
  <c r="E7460" i="15"/>
  <c r="E7459" i="15"/>
  <c r="E7458" i="15"/>
  <c r="E7457" i="15"/>
  <c r="E7456" i="15"/>
  <c r="E7455" i="15"/>
  <c r="E7454" i="15"/>
  <c r="E7453" i="15"/>
  <c r="E7452" i="15"/>
  <c r="E7451" i="15"/>
  <c r="E7450" i="15"/>
  <c r="E7449" i="15"/>
  <c r="E7448" i="15"/>
  <c r="E7447" i="15"/>
  <c r="E7446" i="15"/>
  <c r="E7445" i="15"/>
  <c r="E7444" i="15"/>
  <c r="E7443" i="15"/>
  <c r="E7442" i="15"/>
  <c r="E7441" i="15"/>
  <c r="E7440" i="15"/>
  <c r="E7439" i="15"/>
  <c r="E7438" i="15"/>
  <c r="E7437" i="15"/>
  <c r="E7436" i="15"/>
  <c r="E7435" i="15"/>
  <c r="E7434" i="15"/>
  <c r="E7433" i="15"/>
  <c r="E7432" i="15"/>
  <c r="E7431" i="15"/>
  <c r="E7430" i="15"/>
  <c r="E7429" i="15"/>
  <c r="E7428" i="15"/>
  <c r="E7427" i="15"/>
  <c r="E7426" i="15"/>
  <c r="E7425" i="15"/>
  <c r="E7424" i="15"/>
  <c r="E7423" i="15"/>
  <c r="E7422" i="15"/>
  <c r="E7421" i="15"/>
  <c r="E7420" i="15"/>
  <c r="E7419" i="15"/>
  <c r="E7418" i="15"/>
  <c r="E7417" i="15"/>
  <c r="E7416" i="15"/>
  <c r="E7415" i="15"/>
  <c r="E7414" i="15"/>
  <c r="E7413" i="15"/>
  <c r="E7412" i="15"/>
  <c r="E7411" i="15"/>
  <c r="E7410" i="15"/>
  <c r="E7409" i="15"/>
  <c r="E7408" i="15"/>
  <c r="E7407" i="15"/>
  <c r="E7406" i="15"/>
  <c r="E7405" i="15"/>
  <c r="E7404" i="15"/>
  <c r="E7403" i="15"/>
  <c r="E7402" i="15"/>
  <c r="E7401" i="15"/>
  <c r="E7400" i="15"/>
  <c r="E7399" i="15"/>
  <c r="E7398" i="15"/>
  <c r="E7397" i="15"/>
  <c r="E7396" i="15"/>
  <c r="E7395" i="15"/>
  <c r="E7394" i="15"/>
  <c r="E7393" i="15"/>
  <c r="E7392" i="15"/>
  <c r="E7391" i="15"/>
  <c r="E7390" i="15"/>
  <c r="E7389" i="15"/>
  <c r="E7388" i="15"/>
  <c r="E7387" i="15"/>
  <c r="E7386" i="15"/>
  <c r="E7385" i="15"/>
  <c r="E7384" i="15"/>
  <c r="E7383" i="15"/>
  <c r="E7382" i="15"/>
  <c r="E7381" i="15"/>
  <c r="E7380" i="15"/>
  <c r="E7379" i="15"/>
  <c r="E7378" i="15"/>
  <c r="E7377" i="15"/>
  <c r="E7376" i="15"/>
  <c r="E7375" i="15"/>
  <c r="E7374" i="15"/>
  <c r="E7373" i="15"/>
  <c r="E7372" i="15"/>
  <c r="E7371" i="15"/>
  <c r="E7370" i="15"/>
  <c r="E7369" i="15"/>
  <c r="E7368" i="15"/>
  <c r="E7367" i="15"/>
  <c r="E7366" i="15"/>
  <c r="E7365" i="15"/>
  <c r="E7364" i="15"/>
  <c r="E7363" i="15"/>
  <c r="E7362" i="15"/>
  <c r="E7361" i="15"/>
  <c r="E7360" i="15"/>
  <c r="E7359" i="15"/>
  <c r="E7358" i="15"/>
  <c r="E7357" i="15"/>
  <c r="E7356" i="15"/>
  <c r="E7355" i="15"/>
  <c r="E7354" i="15"/>
  <c r="E7353" i="15"/>
  <c r="E7352" i="15"/>
  <c r="E7351" i="15"/>
  <c r="E7350" i="15"/>
  <c r="E7349" i="15"/>
  <c r="E7348" i="15"/>
  <c r="E7347" i="15"/>
  <c r="E7346" i="15"/>
  <c r="E7345" i="15"/>
  <c r="E7344" i="15"/>
  <c r="E7343" i="15"/>
  <c r="E7342" i="15"/>
  <c r="E7341" i="15"/>
  <c r="E7340" i="15"/>
  <c r="E7339" i="15"/>
  <c r="E7338" i="15"/>
  <c r="E7337" i="15"/>
  <c r="E7336" i="15"/>
  <c r="E7335" i="15"/>
  <c r="E7334" i="15"/>
  <c r="E7333" i="15"/>
  <c r="E7332" i="15"/>
  <c r="E7331" i="15"/>
  <c r="E7330" i="15"/>
  <c r="E7329" i="15"/>
  <c r="E7328" i="15"/>
  <c r="E7327" i="15"/>
  <c r="E7326" i="15"/>
  <c r="E7325" i="15"/>
  <c r="E7324" i="15"/>
  <c r="E7323" i="15"/>
  <c r="E7322" i="15"/>
  <c r="E7321" i="15"/>
  <c r="E7320" i="15"/>
  <c r="E7319" i="15"/>
  <c r="E7318" i="15"/>
  <c r="E7317" i="15"/>
  <c r="E7316" i="15"/>
  <c r="E7315" i="15"/>
  <c r="E7314" i="15"/>
  <c r="E7313" i="15"/>
  <c r="E7312" i="15"/>
  <c r="E7311" i="15"/>
  <c r="E7310" i="15"/>
  <c r="E7309" i="15"/>
  <c r="E7308" i="15"/>
  <c r="E7307" i="15"/>
  <c r="E7306" i="15"/>
  <c r="E7305" i="15"/>
  <c r="E7304" i="15"/>
  <c r="E7303" i="15"/>
  <c r="E7302" i="15"/>
  <c r="E7301" i="15"/>
  <c r="E7300" i="15"/>
  <c r="E7299" i="15"/>
  <c r="E7298" i="15"/>
  <c r="E7297" i="15"/>
  <c r="E7296" i="15"/>
  <c r="E7295" i="15"/>
  <c r="E7294" i="15"/>
  <c r="E7293" i="15"/>
  <c r="E7292" i="15"/>
  <c r="E7291" i="15"/>
  <c r="E7290" i="15"/>
  <c r="E7289" i="15"/>
  <c r="E7288" i="15"/>
  <c r="E7287" i="15"/>
  <c r="E7286" i="15"/>
  <c r="E7285" i="15"/>
  <c r="E7284" i="15"/>
  <c r="E7283" i="15"/>
  <c r="E7282" i="15"/>
  <c r="E7281" i="15"/>
  <c r="E7280" i="15"/>
  <c r="E7279" i="15"/>
  <c r="E7278" i="15"/>
  <c r="E7277" i="15"/>
  <c r="E7276" i="15"/>
  <c r="E7275" i="15"/>
  <c r="E7274" i="15"/>
  <c r="E7273" i="15"/>
  <c r="E7272" i="15"/>
  <c r="E7271" i="15"/>
  <c r="E7270" i="15"/>
  <c r="E7269" i="15"/>
  <c r="E7268" i="15"/>
  <c r="E7267" i="15"/>
  <c r="E7266" i="15"/>
  <c r="E7265" i="15"/>
  <c r="E7264" i="15"/>
  <c r="E7263" i="15"/>
  <c r="E7262" i="15"/>
  <c r="E7261" i="15"/>
  <c r="E7260" i="15"/>
  <c r="E7259" i="15"/>
  <c r="E7258" i="15"/>
  <c r="E7257" i="15"/>
  <c r="E7256" i="15"/>
  <c r="E7255" i="15"/>
  <c r="E7254" i="15"/>
  <c r="E7253" i="15"/>
  <c r="E7252" i="15"/>
  <c r="E7251" i="15"/>
  <c r="E7250" i="15"/>
  <c r="E7249" i="15"/>
  <c r="E7248" i="15"/>
  <c r="E7247" i="15"/>
  <c r="E7246" i="15"/>
  <c r="E7245" i="15"/>
  <c r="E7244" i="15"/>
  <c r="E7243" i="15"/>
  <c r="E7242" i="15"/>
  <c r="E7241" i="15"/>
  <c r="E7240" i="15"/>
  <c r="E7239" i="15"/>
  <c r="E7238" i="15"/>
  <c r="E7237" i="15"/>
  <c r="E7236" i="15"/>
  <c r="E7235" i="15"/>
  <c r="E7234" i="15"/>
  <c r="E7233" i="15"/>
  <c r="E7232" i="15"/>
  <c r="E7231" i="15"/>
  <c r="E7230" i="15"/>
  <c r="E7229" i="15"/>
  <c r="E7228" i="15"/>
  <c r="E7227" i="15"/>
  <c r="E7226" i="15"/>
  <c r="E7225" i="15"/>
  <c r="E7224" i="15"/>
  <c r="E7223" i="15"/>
  <c r="E7222" i="15"/>
  <c r="E7221" i="15"/>
  <c r="E7220" i="15"/>
  <c r="E7219" i="15"/>
  <c r="E7218" i="15"/>
  <c r="E7217" i="15"/>
  <c r="E7216" i="15"/>
  <c r="E7215" i="15"/>
  <c r="E7214" i="15"/>
  <c r="E7213" i="15"/>
  <c r="E7212" i="15"/>
  <c r="E7211" i="15"/>
  <c r="E7210" i="15"/>
  <c r="E7209" i="15"/>
  <c r="E7208" i="15"/>
  <c r="E7207" i="15"/>
  <c r="E7206" i="15"/>
  <c r="E7205" i="15"/>
  <c r="E7204" i="15"/>
  <c r="E7203" i="15"/>
  <c r="E7202" i="15"/>
  <c r="E7201" i="15"/>
  <c r="E7200" i="15"/>
  <c r="E7199" i="15"/>
  <c r="E7198" i="15"/>
  <c r="E7197" i="15"/>
  <c r="E7196" i="15"/>
  <c r="E7195" i="15"/>
  <c r="E7194" i="15"/>
  <c r="E7193" i="15"/>
  <c r="E7192" i="15"/>
  <c r="E7191" i="15"/>
  <c r="E7190" i="15"/>
  <c r="E7189" i="15"/>
  <c r="E7188" i="15"/>
  <c r="E7187" i="15"/>
  <c r="E7186" i="15"/>
  <c r="E7185" i="15"/>
  <c r="E7184" i="15"/>
  <c r="E7183" i="15"/>
  <c r="E7182" i="15"/>
  <c r="E7181" i="15"/>
  <c r="E7180" i="15"/>
  <c r="E7179" i="15"/>
  <c r="E7178" i="15"/>
  <c r="E7177" i="15"/>
  <c r="E7176" i="15"/>
  <c r="E7175" i="15"/>
  <c r="E7174" i="15"/>
  <c r="E7173" i="15"/>
  <c r="E7172" i="15"/>
  <c r="E7171" i="15"/>
  <c r="E7170" i="15"/>
  <c r="E7169" i="15"/>
  <c r="E7168" i="15"/>
  <c r="E7167" i="15"/>
  <c r="E7166" i="15"/>
  <c r="E7165" i="15"/>
  <c r="E7164" i="15"/>
  <c r="E7163" i="15"/>
  <c r="E7162" i="15"/>
  <c r="E7161" i="15"/>
  <c r="E7160" i="15"/>
  <c r="E7159" i="15"/>
  <c r="E7158" i="15"/>
  <c r="E7157" i="15"/>
  <c r="E7156" i="15"/>
  <c r="E7155" i="15"/>
  <c r="E7154" i="15"/>
  <c r="E7153" i="15"/>
  <c r="E7152" i="15"/>
  <c r="E7151" i="15"/>
  <c r="E7150" i="15"/>
  <c r="E7149" i="15"/>
  <c r="E7148" i="15"/>
  <c r="E7147" i="15"/>
  <c r="E7146" i="15"/>
  <c r="E7145" i="15"/>
  <c r="E7144" i="15"/>
  <c r="E7143" i="15"/>
  <c r="E7142" i="15"/>
  <c r="E7141" i="15"/>
  <c r="E7140" i="15"/>
  <c r="E7139" i="15"/>
  <c r="E7138" i="15"/>
  <c r="E7137" i="15"/>
  <c r="E7136" i="15"/>
  <c r="E7135" i="15"/>
  <c r="E7134" i="15"/>
  <c r="E7133" i="15"/>
  <c r="E7132" i="15"/>
  <c r="E7131" i="15"/>
  <c r="E7130" i="15"/>
  <c r="E7129" i="15"/>
  <c r="E7128" i="15"/>
  <c r="E7127" i="15"/>
  <c r="E7126" i="15"/>
  <c r="E7125" i="15"/>
  <c r="E7124" i="15"/>
  <c r="E7123" i="15"/>
  <c r="E7122" i="15"/>
  <c r="E7121" i="15"/>
  <c r="E7120" i="15"/>
  <c r="E7119" i="15"/>
  <c r="E7118" i="15"/>
  <c r="E7117" i="15"/>
  <c r="E7116" i="15"/>
  <c r="E7115" i="15"/>
  <c r="E7114" i="15"/>
  <c r="E7113" i="15"/>
  <c r="E7112" i="15"/>
  <c r="E7111" i="15"/>
  <c r="E7110" i="15"/>
  <c r="E7109" i="15"/>
  <c r="E7108" i="15"/>
  <c r="E7107" i="15"/>
  <c r="E7106" i="15"/>
  <c r="E7105" i="15"/>
  <c r="E7104" i="15"/>
  <c r="E7103" i="15"/>
  <c r="E7102" i="15"/>
  <c r="E7101" i="15"/>
  <c r="E7100" i="15"/>
  <c r="E7099" i="15"/>
  <c r="E7098" i="15"/>
  <c r="E7097" i="15"/>
  <c r="E7096" i="15"/>
  <c r="E7095" i="15"/>
  <c r="E7094" i="15"/>
  <c r="E7093" i="15"/>
  <c r="E7092" i="15"/>
  <c r="E7091" i="15"/>
  <c r="E7090" i="15"/>
  <c r="E7089" i="15"/>
  <c r="E7088" i="15"/>
  <c r="E7087" i="15"/>
  <c r="E7086" i="15"/>
  <c r="E7085" i="15"/>
  <c r="E7084" i="15"/>
  <c r="E7083" i="15"/>
  <c r="E7082" i="15"/>
  <c r="E7081" i="15"/>
  <c r="E7080" i="15"/>
  <c r="E7079" i="15"/>
  <c r="E7078" i="15"/>
  <c r="E7077" i="15"/>
  <c r="E7076" i="15"/>
  <c r="E7075" i="15"/>
  <c r="E7074" i="15"/>
  <c r="E7073" i="15"/>
  <c r="E7072" i="15"/>
  <c r="E7071" i="15"/>
  <c r="E7070" i="15"/>
  <c r="E7069" i="15"/>
  <c r="E7068" i="15"/>
  <c r="E7067" i="15"/>
  <c r="E7066" i="15"/>
  <c r="E7065" i="15"/>
  <c r="E7064" i="15"/>
  <c r="E7063" i="15"/>
  <c r="E7062" i="15"/>
  <c r="E7061" i="15"/>
  <c r="E7060" i="15"/>
  <c r="E7059" i="15"/>
  <c r="E7058" i="15"/>
  <c r="E7057" i="15"/>
  <c r="E7056" i="15"/>
  <c r="E7055" i="15"/>
  <c r="E7054" i="15"/>
  <c r="E7053" i="15"/>
  <c r="E7052" i="15"/>
  <c r="E7051" i="15"/>
  <c r="E7050" i="15"/>
  <c r="E7049" i="15"/>
  <c r="E7048" i="15"/>
  <c r="E7047" i="15"/>
  <c r="E7046" i="15"/>
  <c r="E7045" i="15"/>
  <c r="E7044" i="15"/>
  <c r="E7043" i="15"/>
  <c r="E7042" i="15"/>
  <c r="E7041" i="15"/>
  <c r="E7040" i="15"/>
  <c r="E7039" i="15"/>
  <c r="E7038" i="15"/>
  <c r="E7037" i="15"/>
  <c r="E7036" i="15"/>
  <c r="E7035" i="15"/>
  <c r="E7034" i="15"/>
  <c r="E7033" i="15"/>
  <c r="E7032" i="15"/>
  <c r="E7031" i="15"/>
  <c r="E7030" i="15"/>
  <c r="E7029" i="15"/>
  <c r="E7028" i="15"/>
  <c r="E7027" i="15"/>
  <c r="E7026" i="15"/>
  <c r="E7025" i="15"/>
  <c r="E7024" i="15"/>
  <c r="E7023" i="15"/>
  <c r="E7022" i="15"/>
  <c r="E7021" i="15"/>
  <c r="E7020" i="15"/>
  <c r="E7019" i="15"/>
  <c r="E7018" i="15"/>
  <c r="E7017" i="15"/>
  <c r="E7016" i="15"/>
  <c r="E7015" i="15"/>
  <c r="E7014" i="15"/>
  <c r="E7013" i="15"/>
  <c r="E7012" i="15"/>
  <c r="E7011" i="15"/>
  <c r="E7010" i="15"/>
  <c r="E7009" i="15"/>
  <c r="E7008" i="15"/>
  <c r="E7007" i="15"/>
  <c r="E7006" i="15"/>
  <c r="E7005" i="15"/>
  <c r="E7004" i="15"/>
  <c r="E7003" i="15"/>
  <c r="E7002" i="15"/>
  <c r="E7001" i="15"/>
  <c r="E7000" i="15"/>
  <c r="E6999" i="15"/>
  <c r="E6998" i="15"/>
  <c r="E6997" i="15"/>
  <c r="E6996" i="15"/>
  <c r="E6995" i="15"/>
  <c r="E6994" i="15"/>
  <c r="E6993" i="15"/>
  <c r="E6992" i="15"/>
  <c r="E6991" i="15"/>
  <c r="E6990" i="15"/>
  <c r="E6989" i="15"/>
  <c r="E6988" i="15"/>
  <c r="E6987" i="15"/>
  <c r="E6986" i="15"/>
  <c r="E6985" i="15"/>
  <c r="E6984" i="15"/>
  <c r="E6983" i="15"/>
  <c r="E6982" i="15"/>
  <c r="E6981" i="15"/>
  <c r="E6980" i="15"/>
  <c r="E6979" i="15"/>
  <c r="E6978" i="15"/>
  <c r="E6977" i="15"/>
  <c r="E6976" i="15"/>
  <c r="E6975" i="15"/>
  <c r="E6974" i="15"/>
  <c r="E6973" i="15"/>
  <c r="E6972" i="15"/>
  <c r="E6971" i="15"/>
  <c r="E6970" i="15"/>
  <c r="E6969" i="15"/>
  <c r="E6968" i="15"/>
  <c r="E6967" i="15"/>
  <c r="E6966" i="15"/>
  <c r="E6965" i="15"/>
  <c r="E6964" i="15"/>
  <c r="E6963" i="15"/>
  <c r="E6962" i="15"/>
  <c r="E6961" i="15"/>
  <c r="E6960" i="15"/>
  <c r="E6959" i="15"/>
  <c r="E6958" i="15"/>
  <c r="E6957" i="15"/>
  <c r="E6956" i="15"/>
  <c r="E6955" i="15"/>
  <c r="E6954" i="15"/>
  <c r="E6953" i="15"/>
  <c r="E6952" i="15"/>
  <c r="E6951" i="15"/>
  <c r="E6950" i="15"/>
  <c r="E6949" i="15"/>
  <c r="E6948" i="15"/>
  <c r="E6947" i="15"/>
  <c r="E6946" i="15"/>
  <c r="E6945" i="15"/>
  <c r="E6944" i="15"/>
  <c r="E6943" i="15"/>
  <c r="E6942" i="15"/>
  <c r="E6941" i="15"/>
  <c r="E6940" i="15"/>
  <c r="E6939" i="15"/>
  <c r="E6938" i="15"/>
  <c r="E6937" i="15"/>
  <c r="E6936" i="15"/>
  <c r="E6935" i="15"/>
  <c r="E6934" i="15"/>
  <c r="E6933" i="15"/>
  <c r="E6932" i="15"/>
  <c r="E6931" i="15"/>
  <c r="E6930" i="15"/>
  <c r="E6929" i="15"/>
  <c r="E6928" i="15"/>
  <c r="E6927" i="15"/>
  <c r="E6926" i="15"/>
  <c r="E6925" i="15"/>
  <c r="E6924" i="15"/>
  <c r="E6923" i="15"/>
  <c r="E6922" i="15"/>
  <c r="E6921" i="15"/>
  <c r="E6920" i="15"/>
  <c r="E6919" i="15"/>
  <c r="E6918" i="15"/>
  <c r="E6917" i="15"/>
  <c r="E6916" i="15"/>
  <c r="E6915" i="15"/>
  <c r="E6914" i="15"/>
  <c r="E6913" i="15"/>
  <c r="E6912" i="15"/>
  <c r="E6911" i="15"/>
  <c r="E6910" i="15"/>
  <c r="E6909" i="15"/>
  <c r="E6908" i="15"/>
  <c r="E6907" i="15"/>
  <c r="E6906" i="15"/>
  <c r="E6905" i="15"/>
  <c r="E6904" i="15"/>
  <c r="E6903" i="15"/>
  <c r="E6902" i="15"/>
  <c r="E6901" i="15"/>
  <c r="E6900" i="15"/>
  <c r="E6899" i="15"/>
  <c r="E6898" i="15"/>
  <c r="E6897" i="15"/>
  <c r="E6896" i="15"/>
  <c r="E6895" i="15"/>
  <c r="E6894" i="15"/>
  <c r="E6893" i="15"/>
  <c r="E6892" i="15"/>
  <c r="E6891" i="15"/>
  <c r="E6890" i="15"/>
  <c r="E6889" i="15"/>
  <c r="E6888" i="15"/>
  <c r="E6887" i="15"/>
  <c r="E6886" i="15"/>
  <c r="E6885" i="15"/>
  <c r="E6884" i="15"/>
  <c r="E6883" i="15"/>
  <c r="E6882" i="15"/>
  <c r="E6881" i="15"/>
  <c r="E6880" i="15"/>
  <c r="E6879" i="15"/>
  <c r="E6878" i="15"/>
  <c r="E6877" i="15"/>
  <c r="E6876" i="15"/>
  <c r="E6875" i="15"/>
  <c r="E6874" i="15"/>
  <c r="E6873" i="15"/>
  <c r="E6872" i="15"/>
  <c r="E6871" i="15"/>
  <c r="E6870" i="15"/>
  <c r="E6869" i="15"/>
  <c r="E6868" i="15"/>
  <c r="E6867" i="15"/>
  <c r="E6866" i="15"/>
  <c r="E6865" i="15"/>
  <c r="E6864" i="15"/>
  <c r="E6863" i="15"/>
  <c r="E6862" i="15"/>
  <c r="E6861" i="15"/>
  <c r="E6860" i="15"/>
  <c r="E6859" i="15"/>
  <c r="E6858" i="15"/>
  <c r="E6857" i="15"/>
  <c r="E6856" i="15"/>
  <c r="E6855" i="15"/>
  <c r="E6854" i="15"/>
  <c r="E6853" i="15"/>
  <c r="E6852" i="15"/>
  <c r="E6851" i="15"/>
  <c r="E6850" i="15"/>
  <c r="E6849" i="15"/>
  <c r="E6848" i="15"/>
  <c r="E6847" i="15"/>
  <c r="E6846" i="15"/>
  <c r="E6845" i="15"/>
  <c r="E6844" i="15"/>
  <c r="E6843" i="15"/>
  <c r="E6842" i="15"/>
  <c r="E6841" i="15"/>
  <c r="E6840" i="15"/>
  <c r="E6839" i="15"/>
  <c r="E6838" i="15"/>
  <c r="E6837" i="15"/>
  <c r="E6836" i="15"/>
  <c r="E6835" i="15"/>
  <c r="E6834" i="15"/>
  <c r="E6833" i="15"/>
  <c r="E6832" i="15"/>
  <c r="E6831" i="15"/>
  <c r="E6830" i="15"/>
  <c r="E6829" i="15"/>
  <c r="E6828" i="15"/>
  <c r="E6827" i="15"/>
  <c r="E6826" i="15"/>
  <c r="E6825" i="15"/>
  <c r="E6824" i="15"/>
  <c r="E6823" i="15"/>
  <c r="E6822" i="15"/>
  <c r="E6821" i="15"/>
  <c r="E6820" i="15"/>
  <c r="E6819" i="15"/>
  <c r="E6818" i="15"/>
  <c r="E6817" i="15"/>
  <c r="E6816" i="15"/>
  <c r="E6815" i="15"/>
  <c r="E6814" i="15"/>
  <c r="E6813" i="15"/>
  <c r="E6812" i="15"/>
  <c r="E6811" i="15"/>
  <c r="E6810" i="15"/>
  <c r="E6809" i="15"/>
  <c r="E6808" i="15"/>
  <c r="E6807" i="15"/>
  <c r="E6806" i="15"/>
  <c r="E6805" i="15"/>
  <c r="E6804" i="15"/>
  <c r="E6803" i="15"/>
  <c r="E6802" i="15"/>
  <c r="E6801" i="15"/>
  <c r="E6800" i="15"/>
  <c r="E6799" i="15"/>
  <c r="E6798" i="15"/>
  <c r="E6797" i="15"/>
  <c r="E6796" i="15"/>
  <c r="E6795" i="15"/>
  <c r="E6794" i="15"/>
  <c r="E6793" i="15"/>
  <c r="E6792" i="15"/>
  <c r="E6791" i="15"/>
  <c r="E6790" i="15"/>
  <c r="E6789" i="15"/>
  <c r="E6788" i="15"/>
  <c r="E6787" i="15"/>
  <c r="E6786" i="15"/>
  <c r="E6785" i="15"/>
  <c r="E6784" i="15"/>
  <c r="E6783" i="15"/>
  <c r="E6782" i="15"/>
  <c r="E6781" i="15"/>
  <c r="E6780" i="15"/>
  <c r="E6779" i="15"/>
  <c r="E6778" i="15"/>
  <c r="E6777" i="15"/>
  <c r="E6776" i="15"/>
  <c r="E6775" i="15"/>
  <c r="E6774" i="15"/>
  <c r="E6773" i="15"/>
  <c r="E6772" i="15"/>
  <c r="E6771" i="15"/>
  <c r="E6770" i="15"/>
  <c r="E6769" i="15"/>
  <c r="E6768" i="15"/>
  <c r="E6767" i="15"/>
  <c r="E6766" i="15"/>
  <c r="E6765" i="15"/>
  <c r="E6764" i="15"/>
  <c r="E6763" i="15"/>
  <c r="E6762" i="15"/>
  <c r="E6761" i="15"/>
  <c r="E6760" i="15"/>
  <c r="E6759" i="15"/>
  <c r="E6758" i="15"/>
  <c r="E6757" i="15"/>
  <c r="E6756" i="15"/>
  <c r="E6755" i="15"/>
  <c r="E6754" i="15"/>
  <c r="E6753" i="15"/>
  <c r="E6752" i="15"/>
  <c r="E6751" i="15"/>
  <c r="E6750" i="15"/>
  <c r="E6749" i="15"/>
  <c r="E6748" i="15"/>
  <c r="E6747" i="15"/>
  <c r="E6746" i="15"/>
  <c r="E6745" i="15"/>
  <c r="E6744" i="15"/>
  <c r="E6743" i="15"/>
  <c r="E6742" i="15"/>
  <c r="E6741" i="15"/>
  <c r="E6740" i="15"/>
  <c r="E6739" i="15"/>
  <c r="E6738" i="15"/>
  <c r="E6737" i="15"/>
  <c r="E6736" i="15"/>
  <c r="E6735" i="15"/>
  <c r="E6734" i="15"/>
  <c r="E6733" i="15"/>
  <c r="E6732" i="15"/>
  <c r="E6731" i="15"/>
  <c r="E6730" i="15"/>
  <c r="E6729" i="15"/>
  <c r="E6728" i="15"/>
  <c r="E6727" i="15"/>
  <c r="E6726" i="15"/>
  <c r="E6725" i="15"/>
  <c r="E6724" i="15"/>
  <c r="E6723" i="15"/>
  <c r="E6722" i="15"/>
  <c r="E6721" i="15"/>
  <c r="E6720" i="15"/>
  <c r="E6719" i="15"/>
  <c r="E6718" i="15"/>
  <c r="E6717" i="15"/>
  <c r="E6716" i="15"/>
  <c r="E6715" i="15"/>
  <c r="E6714" i="15"/>
  <c r="E6713" i="15"/>
  <c r="E6712" i="15"/>
  <c r="E6711" i="15"/>
  <c r="E6710" i="15"/>
  <c r="E6709" i="15"/>
  <c r="E6708" i="15"/>
  <c r="E6707" i="15"/>
  <c r="E6706" i="15"/>
  <c r="E6705" i="15"/>
  <c r="E6704" i="15"/>
  <c r="E6703" i="15"/>
  <c r="E6702" i="15"/>
  <c r="E6701" i="15"/>
  <c r="E6700" i="15"/>
  <c r="E6699" i="15"/>
  <c r="E6698" i="15"/>
  <c r="E6697" i="15"/>
  <c r="E6696" i="15"/>
  <c r="E6695" i="15"/>
  <c r="E6694" i="15"/>
  <c r="E6693" i="15"/>
  <c r="E6692" i="15"/>
  <c r="E6691" i="15"/>
  <c r="E6690" i="15"/>
  <c r="E6689" i="15"/>
  <c r="E6688" i="15"/>
  <c r="E6687" i="15"/>
  <c r="E6686" i="15"/>
  <c r="E6685" i="15"/>
  <c r="E6684" i="15"/>
  <c r="E6683" i="15"/>
  <c r="E6682" i="15"/>
  <c r="E6681" i="15"/>
  <c r="E6680" i="15"/>
  <c r="E6679" i="15"/>
  <c r="E6678" i="15"/>
  <c r="E6677" i="15"/>
  <c r="E6676" i="15"/>
  <c r="E6675" i="15"/>
  <c r="E6674" i="15"/>
  <c r="E6673" i="15"/>
  <c r="E6672" i="15"/>
  <c r="E6671" i="15"/>
  <c r="E6670" i="15"/>
  <c r="E6669" i="15"/>
  <c r="E6668" i="15"/>
  <c r="E6667" i="15"/>
  <c r="E6666" i="15"/>
  <c r="E6665" i="15"/>
  <c r="E6664" i="15"/>
  <c r="E6663" i="15"/>
  <c r="E6662" i="15"/>
  <c r="E6661" i="15"/>
  <c r="E6660" i="15"/>
  <c r="E6659" i="15"/>
  <c r="E6658" i="15"/>
  <c r="E6657" i="15"/>
  <c r="E6656" i="15"/>
  <c r="E6655" i="15"/>
  <c r="E6654" i="15"/>
  <c r="E6653" i="15"/>
  <c r="E6652" i="15"/>
  <c r="E6651" i="15"/>
  <c r="E6650" i="15"/>
  <c r="E6649" i="15"/>
  <c r="E6648" i="15"/>
  <c r="E6647" i="15"/>
  <c r="E6646" i="15"/>
  <c r="E6645" i="15"/>
  <c r="E6644" i="15"/>
  <c r="E6643" i="15"/>
  <c r="E6642" i="15"/>
  <c r="E6641" i="15"/>
  <c r="E6640" i="15"/>
  <c r="E6639" i="15"/>
  <c r="E6638" i="15"/>
  <c r="E6637" i="15"/>
  <c r="E6636" i="15"/>
  <c r="E6635" i="15"/>
  <c r="E6634" i="15"/>
  <c r="E6633" i="15"/>
  <c r="E6632" i="15"/>
  <c r="E6631" i="15"/>
  <c r="E6630" i="15"/>
  <c r="E6629" i="15"/>
  <c r="E6628" i="15"/>
  <c r="E6627" i="15"/>
  <c r="E6626" i="15"/>
  <c r="E6625" i="15"/>
  <c r="E6624" i="15"/>
  <c r="E6623" i="15"/>
  <c r="E6622" i="15"/>
  <c r="E6621" i="15"/>
  <c r="E6620" i="15"/>
  <c r="E6619" i="15"/>
  <c r="E6618" i="15"/>
  <c r="E6617" i="15"/>
  <c r="E6616" i="15"/>
  <c r="E6615" i="15"/>
  <c r="E6614" i="15"/>
  <c r="E6613" i="15"/>
  <c r="E6612" i="15"/>
  <c r="E6611" i="15"/>
  <c r="E6610" i="15"/>
  <c r="E6609" i="15"/>
  <c r="E6608" i="15"/>
  <c r="E6607" i="15"/>
  <c r="E6606" i="15"/>
  <c r="E6605" i="15"/>
  <c r="E6604" i="15"/>
  <c r="E6603" i="15"/>
  <c r="E6602" i="15"/>
  <c r="E6601" i="15"/>
  <c r="E6600" i="15"/>
  <c r="E6599" i="15"/>
  <c r="E6598" i="15"/>
  <c r="E6597" i="15"/>
  <c r="E6596" i="15"/>
  <c r="E6595" i="15"/>
  <c r="E6594" i="15"/>
  <c r="E6593" i="15"/>
  <c r="E6592" i="15"/>
  <c r="E6591" i="15"/>
  <c r="E6590" i="15"/>
  <c r="E6589" i="15"/>
  <c r="E6588" i="15"/>
  <c r="E6587" i="15"/>
  <c r="E6586" i="15"/>
  <c r="E6585" i="15"/>
  <c r="E6584" i="15"/>
  <c r="E6583" i="15"/>
  <c r="E6582" i="15"/>
  <c r="E6581" i="15"/>
  <c r="E6580" i="15"/>
  <c r="E6579" i="15"/>
  <c r="E6578" i="15"/>
  <c r="E6577" i="15"/>
  <c r="E6576" i="15"/>
  <c r="E6575" i="15"/>
  <c r="E6574" i="15"/>
  <c r="E6573" i="15"/>
  <c r="E6572" i="15"/>
  <c r="E6571" i="15"/>
  <c r="E6570" i="15"/>
  <c r="E6569" i="15"/>
  <c r="E6568" i="15"/>
  <c r="E6567" i="15"/>
  <c r="E6566" i="15"/>
  <c r="E6565" i="15"/>
  <c r="E6564" i="15"/>
  <c r="E6563" i="15"/>
  <c r="E6562" i="15"/>
  <c r="E6561" i="15"/>
  <c r="E6560" i="15"/>
  <c r="E6559" i="15"/>
  <c r="E6558" i="15"/>
  <c r="E6557" i="15"/>
  <c r="E6556" i="15"/>
  <c r="E6555" i="15"/>
  <c r="E6554" i="15"/>
  <c r="E6553" i="15"/>
  <c r="E6552" i="15"/>
  <c r="E6551" i="15"/>
  <c r="E6550" i="15"/>
  <c r="E6549" i="15"/>
  <c r="E6548" i="15"/>
  <c r="E6547" i="15"/>
  <c r="E6546" i="15"/>
  <c r="E6545" i="15"/>
  <c r="E6544" i="15"/>
  <c r="E6543" i="15"/>
  <c r="E6542" i="15"/>
  <c r="E6541" i="15"/>
  <c r="E6540" i="15"/>
  <c r="E6539" i="15"/>
  <c r="E6538" i="15"/>
  <c r="E6537" i="15"/>
  <c r="E6536" i="15"/>
  <c r="E6535" i="15"/>
  <c r="E6534" i="15"/>
  <c r="E6533" i="15"/>
  <c r="E6532" i="15"/>
  <c r="E6531" i="15"/>
  <c r="E6530" i="15"/>
  <c r="E6529" i="15"/>
  <c r="E6528" i="15"/>
  <c r="E6527" i="15"/>
  <c r="E6526" i="15"/>
  <c r="E6525" i="15"/>
  <c r="E6524" i="15"/>
  <c r="E6523" i="15"/>
  <c r="E6522" i="15"/>
  <c r="E6521" i="15"/>
  <c r="E6520" i="15"/>
  <c r="E6519" i="15"/>
  <c r="E6518" i="15"/>
  <c r="E6517" i="15"/>
  <c r="E6516" i="15"/>
  <c r="E6515" i="15"/>
  <c r="E6514" i="15"/>
  <c r="E6513" i="15"/>
  <c r="E6512" i="15"/>
  <c r="E6511" i="15"/>
  <c r="E6510" i="15"/>
  <c r="E6509" i="15"/>
  <c r="E6508" i="15"/>
  <c r="E6507" i="15"/>
  <c r="E6506" i="15"/>
  <c r="E6505" i="15"/>
  <c r="E6504" i="15"/>
  <c r="E6503" i="15"/>
  <c r="E6502" i="15"/>
  <c r="E6501" i="15"/>
  <c r="E6500" i="15"/>
  <c r="E6499" i="15"/>
  <c r="E6498" i="15"/>
  <c r="E6497" i="15"/>
  <c r="E6496" i="15"/>
  <c r="E6495" i="15"/>
  <c r="E6494" i="15"/>
  <c r="E6493" i="15"/>
  <c r="E6492" i="15"/>
  <c r="E6491" i="15"/>
  <c r="E6490" i="15"/>
  <c r="E6489" i="15"/>
  <c r="E6488" i="15"/>
  <c r="E6487" i="15"/>
  <c r="E6486" i="15"/>
  <c r="E6485" i="15"/>
  <c r="E6484" i="15"/>
  <c r="E6483" i="15"/>
  <c r="E6482" i="15"/>
  <c r="E6481" i="15"/>
  <c r="E6480" i="15"/>
  <c r="E6479" i="15"/>
  <c r="E6478" i="15"/>
  <c r="E6477" i="15"/>
  <c r="E6476" i="15"/>
  <c r="E6475" i="15"/>
  <c r="E6474" i="15"/>
  <c r="E6473" i="15"/>
  <c r="E6472" i="15"/>
  <c r="E6471" i="15"/>
  <c r="E6470" i="15"/>
  <c r="E6469" i="15"/>
  <c r="E6468" i="15"/>
  <c r="E6467" i="15"/>
  <c r="E6466" i="15"/>
  <c r="E6465" i="15"/>
  <c r="E6464" i="15"/>
  <c r="E6463" i="15"/>
  <c r="E6462" i="15"/>
  <c r="E6461" i="15"/>
  <c r="E6460" i="15"/>
  <c r="E6459" i="15"/>
  <c r="E6458" i="15"/>
  <c r="E6457" i="15"/>
  <c r="E6456" i="15"/>
  <c r="E6455" i="15"/>
  <c r="E6454" i="15"/>
  <c r="E6453" i="15"/>
  <c r="E6452" i="15"/>
  <c r="E6451" i="15"/>
  <c r="E6450" i="15"/>
  <c r="E6449" i="15"/>
  <c r="E6448" i="15"/>
  <c r="E6447" i="15"/>
  <c r="E6446" i="15"/>
  <c r="E6445" i="15"/>
  <c r="E6444" i="15"/>
  <c r="E6443" i="15"/>
  <c r="E6442" i="15"/>
  <c r="E6441" i="15"/>
  <c r="E6440" i="15"/>
  <c r="E6439" i="15"/>
  <c r="E6438" i="15"/>
  <c r="E6437" i="15"/>
  <c r="E6436" i="15"/>
  <c r="E6435" i="15"/>
  <c r="E6434" i="15"/>
  <c r="E6433" i="15"/>
  <c r="E6432" i="15"/>
  <c r="E6431" i="15"/>
  <c r="E6430" i="15"/>
  <c r="E6429" i="15"/>
  <c r="E6428" i="15"/>
  <c r="E6427" i="15"/>
  <c r="E6426" i="15"/>
  <c r="E6425" i="15"/>
  <c r="E6424" i="15"/>
  <c r="E6423" i="15"/>
  <c r="E6422" i="15"/>
  <c r="E6421" i="15"/>
  <c r="E6420" i="15"/>
  <c r="E6419" i="15"/>
  <c r="E6418" i="15"/>
  <c r="E6417" i="15"/>
  <c r="E6416" i="15"/>
  <c r="E6415" i="15"/>
  <c r="E6414" i="15"/>
  <c r="E6413" i="15"/>
  <c r="E6412" i="15"/>
  <c r="E6411" i="15"/>
  <c r="E6410" i="15"/>
  <c r="E6409" i="15"/>
  <c r="E6408" i="15"/>
  <c r="E6407" i="15"/>
  <c r="E6406" i="15"/>
  <c r="E6405" i="15"/>
  <c r="E6404" i="15"/>
  <c r="E6403" i="15"/>
  <c r="E6402" i="15"/>
  <c r="E6401" i="15"/>
  <c r="E6400" i="15"/>
  <c r="E6399" i="15"/>
  <c r="E6398" i="15"/>
  <c r="E6397" i="15"/>
  <c r="E6396" i="15"/>
  <c r="E6395" i="15"/>
  <c r="E6394" i="15"/>
  <c r="E6393" i="15"/>
  <c r="E6392" i="15"/>
  <c r="E6391" i="15"/>
  <c r="E6390" i="15"/>
  <c r="E6389" i="15"/>
  <c r="E6388" i="15"/>
  <c r="E6387" i="15"/>
  <c r="E6386" i="15"/>
  <c r="E6385" i="15"/>
  <c r="E6384" i="15"/>
  <c r="E6383" i="15"/>
  <c r="E6382" i="15"/>
  <c r="E6381" i="15"/>
  <c r="E6380" i="15"/>
  <c r="E6379" i="15"/>
  <c r="E6378" i="15"/>
  <c r="E6377" i="15"/>
  <c r="E6376" i="15"/>
  <c r="E6375" i="15"/>
  <c r="E6374" i="15"/>
  <c r="E6373" i="15"/>
  <c r="E6372" i="15"/>
  <c r="E6371" i="15"/>
  <c r="E6370" i="15"/>
  <c r="E6369" i="15"/>
  <c r="E6368" i="15"/>
  <c r="E6367" i="15"/>
  <c r="E6366" i="15"/>
  <c r="E6365" i="15"/>
  <c r="E6364" i="15"/>
  <c r="E6363" i="15"/>
  <c r="E6362" i="15"/>
  <c r="E6361" i="15"/>
  <c r="E6360" i="15"/>
  <c r="E6359" i="15"/>
  <c r="E6358" i="15"/>
  <c r="E6357" i="15"/>
  <c r="E6356" i="15"/>
  <c r="E6355" i="15"/>
  <c r="E6354" i="15"/>
  <c r="E6353" i="15"/>
  <c r="E6352" i="15"/>
  <c r="E6351" i="15"/>
  <c r="E6350" i="15"/>
  <c r="E6349" i="15"/>
  <c r="E6348" i="15"/>
  <c r="E6347" i="15"/>
  <c r="E6346" i="15"/>
  <c r="E6345" i="15"/>
  <c r="E6344" i="15"/>
  <c r="E6343" i="15"/>
  <c r="E6342" i="15"/>
  <c r="E6341" i="15"/>
  <c r="E6340" i="15"/>
  <c r="E6339" i="15"/>
  <c r="E6338" i="15"/>
  <c r="E6337" i="15"/>
  <c r="E6336" i="15"/>
  <c r="E6335" i="15"/>
  <c r="E6334" i="15"/>
  <c r="E6333" i="15"/>
  <c r="E6332" i="15"/>
  <c r="E6331" i="15"/>
  <c r="E6330" i="15"/>
  <c r="E6329" i="15"/>
  <c r="E6328" i="15"/>
  <c r="E6327" i="15"/>
  <c r="E6326" i="15"/>
  <c r="E6325" i="15"/>
  <c r="E6324" i="15"/>
  <c r="E6323" i="15"/>
  <c r="E6322" i="15"/>
  <c r="E6321" i="15"/>
  <c r="E6320" i="15"/>
  <c r="E6319" i="15"/>
  <c r="E6318" i="15"/>
  <c r="E6317" i="15"/>
  <c r="E6316" i="15"/>
  <c r="E6315" i="15"/>
  <c r="E6314" i="15"/>
  <c r="E6313" i="15"/>
  <c r="E6312" i="15"/>
  <c r="E6311" i="15"/>
  <c r="E6310" i="15"/>
  <c r="E6309" i="15"/>
  <c r="E6308" i="15"/>
  <c r="E6307" i="15"/>
  <c r="E6306" i="15"/>
  <c r="E6305" i="15"/>
  <c r="E6304" i="15"/>
  <c r="E6303" i="15"/>
  <c r="E6302" i="15"/>
  <c r="E6301" i="15"/>
  <c r="E6300" i="15"/>
  <c r="E6299" i="15"/>
  <c r="E6298" i="15"/>
  <c r="E6297" i="15"/>
  <c r="E6296" i="15"/>
  <c r="E6295" i="15"/>
  <c r="E6294" i="15"/>
  <c r="E6293" i="15"/>
  <c r="E6292" i="15"/>
  <c r="E6291" i="15"/>
  <c r="E6290" i="15"/>
  <c r="E6289" i="15"/>
  <c r="E6288" i="15"/>
  <c r="E6287" i="15"/>
  <c r="E6286" i="15"/>
  <c r="E6285" i="15"/>
  <c r="E6284" i="15"/>
  <c r="E6283" i="15"/>
  <c r="E6282" i="15"/>
  <c r="E6281" i="15"/>
  <c r="E6280" i="15"/>
  <c r="E6279" i="15"/>
  <c r="E6278" i="15"/>
  <c r="E6277" i="15"/>
  <c r="E6276" i="15"/>
  <c r="E6275" i="15"/>
  <c r="E6274" i="15"/>
  <c r="E6273" i="15"/>
  <c r="E6272" i="15"/>
  <c r="E6271" i="15"/>
  <c r="E6270" i="15"/>
  <c r="E6269" i="15"/>
  <c r="E6268" i="15"/>
  <c r="E6267" i="15"/>
  <c r="E6266" i="15"/>
  <c r="E6265" i="15"/>
  <c r="E6264" i="15"/>
  <c r="E6263" i="15"/>
  <c r="E6262" i="15"/>
  <c r="E6261" i="15"/>
  <c r="E6260" i="15"/>
  <c r="E6259" i="15"/>
  <c r="E6258" i="15"/>
  <c r="E6257" i="15"/>
  <c r="E6256" i="15"/>
  <c r="E6255" i="15"/>
  <c r="E6254" i="15"/>
  <c r="E6253" i="15"/>
  <c r="E6252" i="15"/>
  <c r="E6251" i="15"/>
  <c r="E6250" i="15"/>
  <c r="E6249" i="15"/>
  <c r="E6248" i="15"/>
  <c r="E6247" i="15"/>
  <c r="E6246" i="15"/>
  <c r="E6245" i="15"/>
  <c r="E6244" i="15"/>
  <c r="E6243" i="15"/>
  <c r="E6242" i="15"/>
  <c r="E6241" i="15"/>
  <c r="E6240" i="15"/>
  <c r="E6239" i="15"/>
  <c r="E6238" i="15"/>
  <c r="E6237" i="15"/>
  <c r="E6236" i="15"/>
  <c r="E6235" i="15"/>
  <c r="E6234" i="15"/>
  <c r="E6233" i="15"/>
  <c r="E6232" i="15"/>
  <c r="E6231" i="15"/>
  <c r="E6230" i="15"/>
  <c r="E6229" i="15"/>
  <c r="E6228" i="15"/>
  <c r="E6227" i="15"/>
  <c r="E6226" i="15"/>
  <c r="E6225" i="15"/>
  <c r="E6224" i="15"/>
  <c r="E6223" i="15"/>
  <c r="E6222" i="15"/>
  <c r="E6221" i="15"/>
  <c r="E6220" i="15"/>
  <c r="E6219" i="15"/>
  <c r="E6218" i="15"/>
  <c r="E6217" i="15"/>
  <c r="E6216" i="15"/>
  <c r="E6215" i="15"/>
  <c r="E6214" i="15"/>
  <c r="E6213" i="15"/>
  <c r="E6212" i="15"/>
  <c r="E6211" i="15"/>
  <c r="E6210" i="15"/>
  <c r="E6209" i="15"/>
  <c r="E6208" i="15"/>
  <c r="E6207" i="15"/>
  <c r="E6206" i="15"/>
  <c r="E6205" i="15"/>
  <c r="E6204" i="15"/>
  <c r="E6203" i="15"/>
  <c r="E6202" i="15"/>
  <c r="E6201" i="15"/>
  <c r="E6200" i="15"/>
  <c r="E6199" i="15"/>
  <c r="E6198" i="15"/>
  <c r="E6197" i="15"/>
  <c r="E6196" i="15"/>
  <c r="E6195" i="15"/>
  <c r="E6194" i="15"/>
  <c r="E6193" i="15"/>
  <c r="E6192" i="15"/>
  <c r="E6191" i="15"/>
  <c r="E6190" i="15"/>
  <c r="E6189" i="15"/>
  <c r="E6188" i="15"/>
  <c r="E6187" i="15"/>
  <c r="E6186" i="15"/>
  <c r="E6185" i="15"/>
  <c r="E6184" i="15"/>
  <c r="E6183" i="15"/>
  <c r="E6182" i="15"/>
  <c r="E6181" i="15"/>
  <c r="E6180" i="15"/>
  <c r="E6179" i="15"/>
  <c r="E6178" i="15"/>
  <c r="E6177" i="15"/>
  <c r="E6176" i="15"/>
  <c r="E6175" i="15"/>
  <c r="E6174" i="15"/>
  <c r="E6173" i="15"/>
  <c r="E6172" i="15"/>
  <c r="E6171" i="15"/>
  <c r="E6170" i="15"/>
  <c r="E6169" i="15"/>
  <c r="E6168" i="15"/>
  <c r="E6167" i="15"/>
  <c r="E6166" i="15"/>
  <c r="E6165" i="15"/>
  <c r="E6164" i="15"/>
  <c r="E6163" i="15"/>
  <c r="E6162" i="15"/>
  <c r="E6161" i="15"/>
  <c r="E6160" i="15"/>
  <c r="E6159" i="15"/>
  <c r="E6158" i="15"/>
  <c r="E6157" i="15"/>
  <c r="E6156" i="15"/>
  <c r="E6155" i="15"/>
  <c r="E6154" i="15"/>
  <c r="E6153" i="15"/>
  <c r="E6152" i="15"/>
  <c r="E6151" i="15"/>
  <c r="E6150" i="15"/>
  <c r="E6149" i="15"/>
  <c r="E6148" i="15"/>
  <c r="E6147" i="15"/>
  <c r="E6146" i="15"/>
  <c r="E6145" i="15"/>
  <c r="E6144" i="15"/>
  <c r="E6143" i="15"/>
  <c r="E6142" i="15"/>
  <c r="E6141" i="15"/>
  <c r="E6140" i="15"/>
  <c r="E6139" i="15"/>
  <c r="E6138" i="15"/>
  <c r="E6137" i="15"/>
  <c r="E6136" i="15"/>
  <c r="E6135" i="15"/>
  <c r="E6134" i="15"/>
  <c r="E6133" i="15"/>
  <c r="E6132" i="15"/>
  <c r="E6131" i="15"/>
  <c r="E6130" i="15"/>
  <c r="E6129" i="15"/>
  <c r="E6128" i="15"/>
  <c r="E6127" i="15"/>
  <c r="E6126" i="15"/>
  <c r="E6125" i="15"/>
  <c r="E6124" i="15"/>
  <c r="E6123" i="15"/>
  <c r="E6122" i="15"/>
  <c r="E6121" i="15"/>
  <c r="E6120" i="15"/>
  <c r="E6119" i="15"/>
  <c r="E6118" i="15"/>
  <c r="E6117" i="15"/>
  <c r="E6116" i="15"/>
  <c r="E6115" i="15"/>
  <c r="E6114" i="15"/>
  <c r="E6113" i="15"/>
  <c r="E6112" i="15"/>
  <c r="E6111" i="15"/>
  <c r="E6110" i="15"/>
  <c r="E6109" i="15"/>
  <c r="E6108" i="15"/>
  <c r="E6107" i="15"/>
  <c r="E6106" i="15"/>
  <c r="E6105" i="15"/>
  <c r="E6104" i="15"/>
  <c r="E6103" i="15"/>
  <c r="E6102" i="15"/>
  <c r="E6101" i="15"/>
  <c r="E6100" i="15"/>
  <c r="E6099" i="15"/>
  <c r="E6098" i="15"/>
  <c r="E6097" i="15"/>
  <c r="E6096" i="15"/>
  <c r="E6095" i="15"/>
  <c r="E6094" i="15"/>
  <c r="E6093" i="15"/>
  <c r="E6092" i="15"/>
  <c r="E6091" i="15"/>
  <c r="E6090" i="15"/>
  <c r="E6089" i="15"/>
  <c r="E6088" i="15"/>
  <c r="E6087" i="15"/>
  <c r="E6086" i="15"/>
  <c r="E6085" i="15"/>
  <c r="E6084" i="15"/>
  <c r="E6083" i="15"/>
  <c r="E6082" i="15"/>
  <c r="E6081" i="15"/>
  <c r="E6080" i="15"/>
  <c r="E6079" i="15"/>
  <c r="E6078" i="15"/>
  <c r="E6077" i="15"/>
  <c r="E6076" i="15"/>
  <c r="E6075" i="15"/>
  <c r="E6074" i="15"/>
  <c r="E6073" i="15"/>
  <c r="E6072" i="15"/>
  <c r="E6071" i="15"/>
  <c r="E6070" i="15"/>
  <c r="E6069" i="15"/>
  <c r="E6068" i="15"/>
  <c r="E6067" i="15"/>
  <c r="E6066" i="15"/>
  <c r="E6065" i="15"/>
  <c r="E6064" i="15"/>
  <c r="E6063" i="15"/>
  <c r="E6062" i="15"/>
  <c r="E6061" i="15"/>
  <c r="E6060" i="15"/>
  <c r="E6059" i="15"/>
  <c r="E6058" i="15"/>
  <c r="E6057" i="15"/>
  <c r="E6056" i="15"/>
  <c r="E6055" i="15"/>
  <c r="E6054" i="15"/>
  <c r="E6053" i="15"/>
  <c r="E6052" i="15"/>
  <c r="E6051" i="15"/>
  <c r="E6050" i="15"/>
  <c r="E6049" i="15"/>
  <c r="E6048" i="15"/>
  <c r="E6047" i="15"/>
  <c r="E6046" i="15"/>
  <c r="E6045" i="15"/>
  <c r="E6044" i="15"/>
  <c r="E6043" i="15"/>
  <c r="E6042" i="15"/>
  <c r="E6041" i="15"/>
  <c r="E6040" i="15"/>
  <c r="E6039" i="15"/>
  <c r="E6038" i="15"/>
  <c r="E6037" i="15"/>
  <c r="E6036" i="15"/>
  <c r="E6035" i="15"/>
  <c r="E6034" i="15"/>
  <c r="E6033" i="15"/>
  <c r="E6032" i="15"/>
  <c r="E6031" i="15"/>
  <c r="E6030" i="15"/>
  <c r="E6029" i="15"/>
  <c r="E6028" i="15"/>
  <c r="E6027" i="15"/>
  <c r="E6026" i="15"/>
  <c r="E6025" i="15"/>
  <c r="E6024" i="15"/>
  <c r="E6023" i="15"/>
  <c r="E6022" i="15"/>
  <c r="E6021" i="15"/>
  <c r="E6020" i="15"/>
  <c r="E6019" i="15"/>
  <c r="E6018" i="15"/>
  <c r="E6017" i="15"/>
  <c r="E6016" i="15"/>
  <c r="E6015" i="15"/>
  <c r="E6014" i="15"/>
  <c r="E6013" i="15"/>
  <c r="E6012" i="15"/>
  <c r="E6011" i="15"/>
  <c r="E6010" i="15"/>
  <c r="E6009" i="15"/>
  <c r="E6008" i="15"/>
  <c r="E6007" i="15"/>
  <c r="E6006" i="15"/>
  <c r="E6005" i="15"/>
  <c r="E6004" i="15"/>
  <c r="E6003" i="15"/>
  <c r="E6002" i="15"/>
  <c r="E6001" i="15"/>
  <c r="E6000" i="15"/>
  <c r="E5999" i="15"/>
  <c r="E5998" i="15"/>
  <c r="E5997" i="15"/>
  <c r="E5996" i="15"/>
  <c r="E5995" i="15"/>
  <c r="E5994" i="15"/>
  <c r="E5993" i="15"/>
  <c r="E5992" i="15"/>
  <c r="E5991" i="15"/>
  <c r="E5990" i="15"/>
  <c r="E5989" i="15"/>
  <c r="E5988" i="15"/>
  <c r="E5987" i="15"/>
  <c r="E5986" i="15"/>
  <c r="E5985" i="15"/>
  <c r="E5984" i="15"/>
  <c r="E5983" i="15"/>
  <c r="E5982" i="15"/>
  <c r="E5981" i="15"/>
  <c r="E5980" i="15"/>
  <c r="E5979" i="15"/>
  <c r="E5978" i="15"/>
  <c r="E5977" i="15"/>
  <c r="E5976" i="15"/>
  <c r="E5975" i="15"/>
  <c r="E5974" i="15"/>
  <c r="E5973" i="15"/>
  <c r="E5972" i="15"/>
  <c r="E5971" i="15"/>
  <c r="E5970" i="15"/>
  <c r="E5969" i="15"/>
  <c r="E5968" i="15"/>
  <c r="E5967" i="15"/>
  <c r="E5966" i="15"/>
  <c r="E5965" i="15"/>
  <c r="E5964" i="15"/>
  <c r="E5963" i="15"/>
  <c r="E5962" i="15"/>
  <c r="E5961" i="15"/>
  <c r="E5960" i="15"/>
  <c r="E5959" i="15"/>
  <c r="E5958" i="15"/>
  <c r="E5957" i="15"/>
  <c r="E5956" i="15"/>
  <c r="E5955" i="15"/>
  <c r="E5954" i="15"/>
  <c r="E5953" i="15"/>
  <c r="E5952" i="15"/>
  <c r="E5951" i="15"/>
  <c r="E5950" i="15"/>
  <c r="E5949" i="15"/>
  <c r="E5948" i="15"/>
  <c r="E5947" i="15"/>
  <c r="E5946" i="15"/>
  <c r="E5945" i="15"/>
  <c r="E5944" i="15"/>
  <c r="E5943" i="15"/>
  <c r="E5942" i="15"/>
  <c r="E5941" i="15"/>
  <c r="E5940" i="15"/>
  <c r="E5939" i="15"/>
  <c r="E5938" i="15"/>
  <c r="E5937" i="15"/>
  <c r="E5936" i="15"/>
  <c r="E5935" i="15"/>
  <c r="E5934" i="15"/>
  <c r="E5933" i="15"/>
  <c r="E5932" i="15"/>
  <c r="E5931" i="15"/>
  <c r="E5930" i="15"/>
  <c r="E5929" i="15"/>
  <c r="E5928" i="15"/>
  <c r="E5927" i="15"/>
  <c r="E5926" i="15"/>
  <c r="E5925" i="15"/>
  <c r="E5924" i="15"/>
  <c r="E5923" i="15"/>
  <c r="E5922" i="15"/>
  <c r="E5921" i="15"/>
  <c r="E5920" i="15"/>
  <c r="E5919" i="15"/>
  <c r="E5918" i="15"/>
  <c r="E5917" i="15"/>
  <c r="E5916" i="15"/>
  <c r="E5915" i="15"/>
  <c r="E5914" i="15"/>
  <c r="E5913" i="15"/>
  <c r="E5912" i="15"/>
  <c r="E5911" i="15"/>
  <c r="E5910" i="15"/>
  <c r="E5909" i="15"/>
  <c r="E5908" i="15"/>
  <c r="E5907" i="15"/>
  <c r="E5906" i="15"/>
  <c r="E5905" i="15"/>
  <c r="E5904" i="15"/>
  <c r="E5903" i="15"/>
  <c r="E5902" i="15"/>
  <c r="E5901" i="15"/>
  <c r="E5900" i="15"/>
  <c r="E5899" i="15"/>
  <c r="E5898" i="15"/>
  <c r="E5897" i="15"/>
  <c r="E5896" i="15"/>
  <c r="E5895" i="15"/>
  <c r="E5894" i="15"/>
  <c r="E5893" i="15"/>
  <c r="E5892" i="15"/>
  <c r="E5891" i="15"/>
  <c r="E5890" i="15"/>
  <c r="E5889" i="15"/>
  <c r="E5888" i="15"/>
  <c r="E5887" i="15"/>
  <c r="E5886" i="15"/>
  <c r="E5885" i="15"/>
  <c r="E5884" i="15"/>
  <c r="E5883" i="15"/>
  <c r="E5882" i="15"/>
  <c r="E5881" i="15"/>
  <c r="E5880" i="15"/>
  <c r="E5879" i="15"/>
  <c r="E5878" i="15"/>
  <c r="E5877" i="15"/>
  <c r="E5876" i="15"/>
  <c r="E5875" i="15"/>
  <c r="E5874" i="15"/>
  <c r="E5873" i="15"/>
  <c r="E5872" i="15"/>
  <c r="E5871" i="15"/>
  <c r="E5870" i="15"/>
  <c r="E5869" i="15"/>
  <c r="E5868" i="15"/>
  <c r="E5867" i="15"/>
  <c r="E5866" i="15"/>
  <c r="E5865" i="15"/>
  <c r="E5864" i="15"/>
  <c r="E5863" i="15"/>
  <c r="E5862" i="15"/>
  <c r="E5861" i="15"/>
  <c r="E5860" i="15"/>
  <c r="E5859" i="15"/>
  <c r="E5858" i="15"/>
  <c r="E5857" i="15"/>
  <c r="E5856" i="15"/>
  <c r="E5855" i="15"/>
  <c r="E5854" i="15"/>
  <c r="E5853" i="15"/>
  <c r="E5852" i="15"/>
  <c r="E5851" i="15"/>
  <c r="E5850" i="15"/>
  <c r="E5849" i="15"/>
  <c r="E5848" i="15"/>
  <c r="E5847" i="15"/>
  <c r="E5846" i="15"/>
  <c r="E5845" i="15"/>
  <c r="E5844" i="15"/>
  <c r="E5843" i="15"/>
  <c r="E5842" i="15"/>
  <c r="E5841" i="15"/>
  <c r="E5840" i="15"/>
  <c r="E5839" i="15"/>
  <c r="E5838" i="15"/>
  <c r="E5837" i="15"/>
  <c r="E5836" i="15"/>
  <c r="E5835" i="15"/>
  <c r="E5834" i="15"/>
  <c r="E5833" i="15"/>
  <c r="E5832" i="15"/>
  <c r="E5831" i="15"/>
  <c r="E5830" i="15"/>
  <c r="E5829" i="15"/>
  <c r="E5828" i="15"/>
  <c r="E5827" i="15"/>
  <c r="E5826" i="15"/>
  <c r="E5825" i="15"/>
  <c r="E5824" i="15"/>
  <c r="E5823" i="15"/>
  <c r="E5822" i="15"/>
  <c r="E5821" i="15"/>
  <c r="E5820" i="15"/>
  <c r="E5819" i="15"/>
  <c r="E5818" i="15"/>
  <c r="E5817" i="15"/>
  <c r="E5816" i="15"/>
  <c r="E5815" i="15"/>
  <c r="E5814" i="15"/>
  <c r="E5813" i="15"/>
  <c r="E5812" i="15"/>
  <c r="E5811" i="15"/>
  <c r="E5810" i="15"/>
  <c r="E5809" i="15"/>
  <c r="E5808" i="15"/>
  <c r="E5807" i="15"/>
  <c r="E5806" i="15"/>
  <c r="E5805" i="15"/>
  <c r="E5804" i="15"/>
  <c r="E5803" i="15"/>
  <c r="E5802" i="15"/>
  <c r="E5801" i="15"/>
  <c r="E5800" i="15"/>
  <c r="E5799" i="15"/>
  <c r="E5798" i="15"/>
  <c r="E5797" i="15"/>
  <c r="E5796" i="15"/>
  <c r="E5795" i="15"/>
  <c r="E5794" i="15"/>
  <c r="E5793" i="15"/>
  <c r="E5792" i="15"/>
  <c r="E5791" i="15"/>
  <c r="E5790" i="15"/>
  <c r="E5789" i="15"/>
  <c r="E5788" i="15"/>
  <c r="E5787" i="15"/>
  <c r="E5786" i="15"/>
  <c r="E5785" i="15"/>
  <c r="E5784" i="15"/>
  <c r="E5783" i="15"/>
  <c r="E5782" i="15"/>
  <c r="E5781" i="15"/>
  <c r="E5780" i="15"/>
  <c r="E5779" i="15"/>
  <c r="E5778" i="15"/>
  <c r="E5777" i="15"/>
  <c r="E5776" i="15"/>
  <c r="E5775" i="15"/>
  <c r="E5774" i="15"/>
  <c r="E5773" i="15"/>
  <c r="E5772" i="15"/>
  <c r="E5771" i="15"/>
  <c r="E5770" i="15"/>
  <c r="E5769" i="15"/>
  <c r="E5768" i="15"/>
  <c r="E5767" i="15"/>
  <c r="E5766" i="15"/>
  <c r="E5765" i="15"/>
  <c r="E5764" i="15"/>
  <c r="E5763" i="15"/>
  <c r="E5762" i="15"/>
  <c r="E5761" i="15"/>
  <c r="E5760" i="15"/>
  <c r="E5759" i="15"/>
  <c r="E5758" i="15"/>
  <c r="E5757" i="15"/>
  <c r="E5756" i="15"/>
  <c r="E5755" i="15"/>
  <c r="E5754" i="15"/>
  <c r="E5753" i="15"/>
  <c r="E5752" i="15"/>
  <c r="E5751" i="15"/>
  <c r="E5750" i="15"/>
  <c r="E5749" i="15"/>
  <c r="E5748" i="15"/>
  <c r="E5747" i="15"/>
  <c r="E5746" i="15"/>
  <c r="E5745" i="15"/>
  <c r="E5744" i="15"/>
  <c r="E5743" i="15"/>
  <c r="E5742" i="15"/>
  <c r="E5741" i="15"/>
  <c r="E5740" i="15"/>
  <c r="E5739" i="15"/>
  <c r="E5738" i="15"/>
  <c r="E5737" i="15"/>
  <c r="E5736" i="15"/>
  <c r="E5735" i="15"/>
  <c r="E5734" i="15"/>
  <c r="E5733" i="15"/>
  <c r="E5732" i="15"/>
  <c r="E5731" i="15"/>
  <c r="E5730" i="15"/>
  <c r="E5729" i="15"/>
  <c r="E5728" i="15"/>
  <c r="E5727" i="15"/>
  <c r="E5726" i="15"/>
  <c r="E5725" i="15"/>
  <c r="E5724" i="15"/>
  <c r="E5723" i="15"/>
  <c r="E5722" i="15"/>
  <c r="E5721" i="15"/>
  <c r="E5720" i="15"/>
  <c r="E5719" i="15"/>
  <c r="E5718" i="15"/>
  <c r="E5717" i="15"/>
  <c r="E5716" i="15"/>
  <c r="E5715" i="15"/>
  <c r="E5714" i="15"/>
  <c r="E5713" i="15"/>
  <c r="E5712" i="15"/>
  <c r="E5711" i="15"/>
  <c r="E5710" i="15"/>
  <c r="E5709" i="15"/>
  <c r="E5708" i="15"/>
  <c r="E5707" i="15"/>
  <c r="E5706" i="15"/>
  <c r="E5705" i="15"/>
  <c r="E5704" i="15"/>
  <c r="E5703" i="15"/>
  <c r="E5702" i="15"/>
  <c r="E5701" i="15"/>
  <c r="E5700" i="15"/>
  <c r="E5699" i="15"/>
  <c r="E5698" i="15"/>
  <c r="E5697" i="15"/>
  <c r="E5696" i="15"/>
  <c r="E5695" i="15"/>
  <c r="E5694" i="15"/>
  <c r="E5693" i="15"/>
  <c r="E5692" i="15"/>
  <c r="E5691" i="15"/>
  <c r="E5690" i="15"/>
  <c r="E5689" i="15"/>
  <c r="E5688" i="15"/>
  <c r="E5687" i="15"/>
  <c r="E5686" i="15"/>
  <c r="E5685" i="15"/>
  <c r="E5684" i="15"/>
  <c r="E5683" i="15"/>
  <c r="E5682" i="15"/>
  <c r="E5681" i="15"/>
  <c r="E5680" i="15"/>
  <c r="E5679" i="15"/>
  <c r="E5678" i="15"/>
  <c r="E5677" i="15"/>
  <c r="E5676" i="15"/>
  <c r="E5675" i="15"/>
  <c r="E5674" i="15"/>
  <c r="E5673" i="15"/>
  <c r="E5672" i="15"/>
  <c r="E5671" i="15"/>
  <c r="E5670" i="15"/>
  <c r="E5669" i="15"/>
  <c r="E5668" i="15"/>
  <c r="E5667" i="15"/>
  <c r="E5666" i="15"/>
  <c r="E5665" i="15"/>
  <c r="E5664" i="15"/>
  <c r="E5663" i="15"/>
  <c r="E5662" i="15"/>
  <c r="E5661" i="15"/>
  <c r="E5660" i="15"/>
  <c r="E5659" i="15"/>
  <c r="E5658" i="15"/>
  <c r="E5657" i="15"/>
  <c r="E5656" i="15"/>
  <c r="E5655" i="15"/>
  <c r="E5654" i="15"/>
  <c r="E5653" i="15"/>
  <c r="E5652" i="15"/>
  <c r="E5651" i="15"/>
  <c r="E5650" i="15"/>
  <c r="E5649" i="15"/>
  <c r="E5648" i="15"/>
  <c r="E5647" i="15"/>
  <c r="E5646" i="15"/>
  <c r="E5645" i="15"/>
  <c r="E5644" i="15"/>
  <c r="E5643" i="15"/>
  <c r="E5642" i="15"/>
  <c r="E5641" i="15"/>
  <c r="E5640" i="15"/>
  <c r="E5639" i="15"/>
  <c r="E5638" i="15"/>
  <c r="E5637" i="15"/>
  <c r="E5636" i="15"/>
  <c r="E5635" i="15"/>
  <c r="E5634" i="15"/>
  <c r="E5633" i="15"/>
  <c r="E5632" i="15"/>
  <c r="E5631" i="15"/>
  <c r="E5630" i="15"/>
  <c r="E5629" i="15"/>
  <c r="E5628" i="15"/>
  <c r="E5627" i="15"/>
  <c r="E5626" i="15"/>
  <c r="E5625" i="15"/>
  <c r="E5624" i="15"/>
  <c r="E5623" i="15"/>
  <c r="E5622" i="15"/>
  <c r="E5621" i="15"/>
  <c r="E5620" i="15"/>
  <c r="E5619" i="15"/>
  <c r="E5618" i="15"/>
  <c r="E5617" i="15"/>
  <c r="E5616" i="15"/>
  <c r="E5615" i="15"/>
  <c r="E5614" i="15"/>
  <c r="E5613" i="15"/>
  <c r="E5612" i="15"/>
  <c r="E5611" i="15"/>
  <c r="E5610" i="15"/>
  <c r="E5609" i="15"/>
  <c r="E5608" i="15"/>
  <c r="E5607" i="15"/>
  <c r="E5606" i="15"/>
  <c r="E5605" i="15"/>
  <c r="E5604" i="15"/>
  <c r="E5603" i="15"/>
  <c r="E5602" i="15"/>
  <c r="E5601" i="15"/>
  <c r="E5600" i="15"/>
  <c r="E5599" i="15"/>
  <c r="E5598" i="15"/>
  <c r="E5597" i="15"/>
  <c r="E5596" i="15"/>
  <c r="E5595" i="15"/>
  <c r="E5594" i="15"/>
  <c r="E5593" i="15"/>
  <c r="E5592" i="15"/>
  <c r="E5591" i="15"/>
  <c r="E5590" i="15"/>
  <c r="E5589" i="15"/>
  <c r="E5588" i="15"/>
  <c r="E5587" i="15"/>
  <c r="E5586" i="15"/>
  <c r="E5585" i="15"/>
  <c r="E5584" i="15"/>
  <c r="E5583" i="15"/>
  <c r="E5582" i="15"/>
  <c r="E5581" i="15"/>
  <c r="E5580" i="15"/>
  <c r="E5579" i="15"/>
  <c r="E5578" i="15"/>
  <c r="E5577" i="15"/>
  <c r="E5576" i="15"/>
  <c r="E5575" i="15"/>
  <c r="E5574" i="15"/>
  <c r="E5573" i="15"/>
  <c r="E5572" i="15"/>
  <c r="E5571" i="15"/>
  <c r="E5570" i="15"/>
  <c r="E5569" i="15"/>
  <c r="E5568" i="15"/>
  <c r="E5567" i="15"/>
  <c r="E5566" i="15"/>
  <c r="B163" i="12" s="1"/>
  <c r="E5565" i="15"/>
  <c r="E5564" i="15"/>
  <c r="E5563" i="15"/>
  <c r="E5562" i="15"/>
  <c r="E5561" i="15"/>
  <c r="E5560" i="15"/>
  <c r="E5559" i="15"/>
  <c r="E5558" i="15"/>
  <c r="E5557" i="15"/>
  <c r="E5556" i="15"/>
  <c r="E5555" i="15"/>
  <c r="E5554" i="15"/>
  <c r="E5553" i="15"/>
  <c r="E5552" i="15"/>
  <c r="E5551" i="15"/>
  <c r="E5550" i="15"/>
  <c r="E5549" i="15"/>
  <c r="E5548" i="15"/>
  <c r="B166" i="12" s="1"/>
  <c r="E5547" i="15"/>
  <c r="E5546" i="15"/>
  <c r="E5545" i="15"/>
  <c r="E5544" i="15"/>
  <c r="E5543" i="15"/>
  <c r="E5542" i="15"/>
  <c r="E5541" i="15"/>
  <c r="E5540" i="15"/>
  <c r="E5539" i="15"/>
  <c r="E5538" i="15"/>
  <c r="E5537" i="15"/>
  <c r="E5536" i="15"/>
  <c r="E5535" i="15"/>
  <c r="E5534" i="15"/>
  <c r="E5533" i="15"/>
  <c r="E5532" i="15"/>
  <c r="E5531" i="15"/>
  <c r="E5530" i="15"/>
  <c r="E5529" i="15"/>
  <c r="E5528" i="15"/>
  <c r="E5527" i="15"/>
  <c r="E5526" i="15"/>
  <c r="E5525" i="15"/>
  <c r="E5524" i="15"/>
  <c r="E5523" i="15"/>
  <c r="E5522" i="15"/>
  <c r="E5521" i="15"/>
  <c r="E5520" i="15"/>
  <c r="E5519" i="15"/>
  <c r="E5518" i="15"/>
  <c r="E5517" i="15"/>
  <c r="E5516" i="15"/>
  <c r="E5515" i="15"/>
  <c r="E5514" i="15"/>
  <c r="E5513" i="15"/>
  <c r="E5512" i="15"/>
  <c r="E5511" i="15"/>
  <c r="E5510" i="15"/>
  <c r="E5509" i="15"/>
  <c r="E5508" i="15"/>
  <c r="E5507" i="15"/>
  <c r="E5506" i="15"/>
  <c r="E5505" i="15"/>
  <c r="E5504" i="15"/>
  <c r="E5503" i="15"/>
  <c r="E5502" i="15"/>
  <c r="E5501" i="15"/>
  <c r="E5500" i="15"/>
  <c r="E5499" i="15"/>
  <c r="E5498" i="15"/>
  <c r="E5497" i="15"/>
  <c r="E5496" i="15"/>
  <c r="E5495" i="15"/>
  <c r="E5494" i="15"/>
  <c r="E5493" i="15"/>
  <c r="E5492" i="15"/>
  <c r="E5491" i="15"/>
  <c r="E5490" i="15"/>
  <c r="E5489" i="15"/>
  <c r="E5488" i="15"/>
  <c r="E5487" i="15"/>
  <c r="E5486" i="15"/>
  <c r="E5485" i="15"/>
  <c r="E5484" i="15"/>
  <c r="E5483" i="15"/>
  <c r="E5482" i="15"/>
  <c r="E5481" i="15"/>
  <c r="E5480" i="15"/>
  <c r="E5479" i="15"/>
  <c r="E5478" i="15"/>
  <c r="E5477" i="15"/>
  <c r="E5476" i="15"/>
  <c r="E5475" i="15"/>
  <c r="E5474" i="15"/>
  <c r="E5473" i="15"/>
  <c r="E5472" i="15"/>
  <c r="E5471" i="15"/>
  <c r="E5470" i="15"/>
  <c r="E5469" i="15"/>
  <c r="E5468" i="15"/>
  <c r="E5467" i="15"/>
  <c r="E5466" i="15"/>
  <c r="E5465" i="15"/>
  <c r="E5464" i="15"/>
  <c r="E5463" i="15"/>
  <c r="E5462" i="15"/>
  <c r="E5461" i="15"/>
  <c r="E5460" i="15"/>
  <c r="E5459" i="15"/>
  <c r="E5458" i="15"/>
  <c r="E5457" i="15"/>
  <c r="E5456" i="15"/>
  <c r="E5455" i="15"/>
  <c r="E5454" i="15"/>
  <c r="E5453" i="15"/>
  <c r="E5452" i="15"/>
  <c r="E5451" i="15"/>
  <c r="E5450" i="15"/>
  <c r="E5449" i="15"/>
  <c r="E5448" i="15"/>
  <c r="E5447" i="15"/>
  <c r="E5446" i="15"/>
  <c r="E5445" i="15"/>
  <c r="E5444" i="15"/>
  <c r="E5443" i="15"/>
  <c r="E5442" i="15"/>
  <c r="E5441" i="15"/>
  <c r="E5440" i="15"/>
  <c r="E5439" i="15"/>
  <c r="E5438" i="15"/>
  <c r="E5437" i="15"/>
  <c r="E5436" i="15"/>
  <c r="E5435" i="15"/>
  <c r="E5434" i="15"/>
  <c r="E5433" i="15"/>
  <c r="E5432" i="15"/>
  <c r="E5431" i="15"/>
  <c r="E5430" i="15"/>
  <c r="E5429" i="15"/>
  <c r="E5428" i="15"/>
  <c r="E5427" i="15"/>
  <c r="E5426" i="15"/>
  <c r="E5425" i="15"/>
  <c r="E5424" i="15"/>
  <c r="E5423" i="15"/>
  <c r="E5422" i="15"/>
  <c r="E5421" i="15"/>
  <c r="E5420" i="15"/>
  <c r="E5419" i="15"/>
  <c r="E5418" i="15"/>
  <c r="E5417" i="15"/>
  <c r="E5416" i="15"/>
  <c r="E5415" i="15"/>
  <c r="E5414" i="15"/>
  <c r="E5413" i="15"/>
  <c r="E5412" i="15"/>
  <c r="E5411" i="15"/>
  <c r="E5410" i="15"/>
  <c r="E5409" i="15"/>
  <c r="E5408" i="15"/>
  <c r="E5407" i="15"/>
  <c r="E5406" i="15"/>
  <c r="E5405" i="15"/>
  <c r="E5404" i="15"/>
  <c r="E5403" i="15"/>
  <c r="E5402" i="15"/>
  <c r="E5401" i="15"/>
  <c r="E5400" i="15"/>
  <c r="E5399" i="15"/>
  <c r="E5398" i="15"/>
  <c r="E5397" i="15"/>
  <c r="E5396" i="15"/>
  <c r="E5395" i="15"/>
  <c r="E5394" i="15"/>
  <c r="E5393" i="15"/>
  <c r="E5392" i="15"/>
  <c r="E5391" i="15"/>
  <c r="E5390" i="15"/>
  <c r="E5389" i="15"/>
  <c r="E5388" i="15"/>
  <c r="E5387" i="15"/>
  <c r="E5386" i="15"/>
  <c r="E5385" i="15"/>
  <c r="E5384" i="15"/>
  <c r="E5383" i="15"/>
  <c r="E5382" i="15"/>
  <c r="E5381" i="15"/>
  <c r="E5380" i="15"/>
  <c r="E5379" i="15"/>
  <c r="E5378" i="15"/>
  <c r="E5377" i="15"/>
  <c r="E5376" i="15"/>
  <c r="E5375" i="15"/>
  <c r="E5374" i="15"/>
  <c r="E5373" i="15"/>
  <c r="E5372" i="15"/>
  <c r="E5371" i="15"/>
  <c r="E5370" i="15"/>
  <c r="E5369" i="15"/>
  <c r="E5368" i="15"/>
  <c r="E5367" i="15"/>
  <c r="E5366" i="15"/>
  <c r="E5365" i="15"/>
  <c r="E5364" i="15"/>
  <c r="E5363" i="15"/>
  <c r="E5362" i="15"/>
  <c r="E5361" i="15"/>
  <c r="E5360" i="15"/>
  <c r="E5359" i="15"/>
  <c r="E5358" i="15"/>
  <c r="E5357" i="15"/>
  <c r="E5356" i="15"/>
  <c r="E5355" i="15"/>
  <c r="E5354" i="15"/>
  <c r="E5353" i="15"/>
  <c r="E5352" i="15"/>
  <c r="E5351" i="15"/>
  <c r="E5350" i="15"/>
  <c r="E5349" i="15"/>
  <c r="E5348" i="15"/>
  <c r="E5347" i="15"/>
  <c r="E5346" i="15"/>
  <c r="E5345" i="15"/>
  <c r="E5344" i="15"/>
  <c r="E5343" i="15"/>
  <c r="E5342" i="15"/>
  <c r="E5341" i="15"/>
  <c r="E5340" i="15"/>
  <c r="E5339" i="15"/>
  <c r="E5338" i="15"/>
  <c r="E5337" i="15"/>
  <c r="E5336" i="15"/>
  <c r="E5335" i="15"/>
  <c r="E5334" i="15"/>
  <c r="E5333" i="15"/>
  <c r="E5332" i="15"/>
  <c r="E5331" i="15"/>
  <c r="E5330" i="15"/>
  <c r="E5329" i="15"/>
  <c r="E5328" i="15"/>
  <c r="E5327" i="15"/>
  <c r="E5326" i="15"/>
  <c r="E5325" i="15"/>
  <c r="E5324" i="15"/>
  <c r="E5323" i="15"/>
  <c r="E5322" i="15"/>
  <c r="E5321" i="15"/>
  <c r="E5320" i="15"/>
  <c r="E5319" i="15"/>
  <c r="E5318" i="15"/>
  <c r="E5317" i="15"/>
  <c r="E5316" i="15"/>
  <c r="E5315" i="15"/>
  <c r="E5314" i="15"/>
  <c r="E5313" i="15"/>
  <c r="E5312" i="15"/>
  <c r="E5311" i="15"/>
  <c r="E5310" i="15"/>
  <c r="E5309" i="15"/>
  <c r="E5308" i="15"/>
  <c r="E5307" i="15"/>
  <c r="E5306" i="15"/>
  <c r="E5305" i="15"/>
  <c r="E5304" i="15"/>
  <c r="E5303" i="15"/>
  <c r="E5302" i="15"/>
  <c r="E5301" i="15"/>
  <c r="E5300" i="15"/>
  <c r="E5299" i="15"/>
  <c r="E5298" i="15"/>
  <c r="E5297" i="15"/>
  <c r="E5296" i="15"/>
  <c r="E5295" i="15"/>
  <c r="E5294" i="15"/>
  <c r="E5293" i="15"/>
  <c r="E5292" i="15"/>
  <c r="E5291" i="15"/>
  <c r="E5290" i="15"/>
  <c r="E5289" i="15"/>
  <c r="E5288" i="15"/>
  <c r="E5287" i="15"/>
  <c r="E5286" i="15"/>
  <c r="E5285" i="15"/>
  <c r="E5284" i="15"/>
  <c r="E5283" i="15"/>
  <c r="E5282" i="15"/>
  <c r="E5281" i="15"/>
  <c r="E5280" i="15"/>
  <c r="E5279" i="15"/>
  <c r="E5278" i="15"/>
  <c r="E5277" i="15"/>
  <c r="E5276" i="15"/>
  <c r="E5275" i="15"/>
  <c r="E5274" i="15"/>
  <c r="E5273" i="15"/>
  <c r="E5272" i="15"/>
  <c r="E5271" i="15"/>
  <c r="E5270" i="15"/>
  <c r="E5269" i="15"/>
  <c r="E5268" i="15"/>
  <c r="E5267" i="15"/>
  <c r="E5266" i="15"/>
  <c r="E5265" i="15"/>
  <c r="E5264" i="15"/>
  <c r="E5263" i="15"/>
  <c r="E5262" i="15"/>
  <c r="E5261" i="15"/>
  <c r="E5260" i="15"/>
  <c r="E5259" i="15"/>
  <c r="E5258" i="15"/>
  <c r="E5257" i="15"/>
  <c r="E5256" i="15"/>
  <c r="E5255" i="15"/>
  <c r="E5254" i="15"/>
  <c r="E5253" i="15"/>
  <c r="E5252" i="15"/>
  <c r="E5251" i="15"/>
  <c r="E5250" i="15"/>
  <c r="E5249" i="15"/>
  <c r="E5248" i="15"/>
  <c r="E5247" i="15"/>
  <c r="E5246" i="15"/>
  <c r="E5245" i="15"/>
  <c r="E5244" i="15"/>
  <c r="E5243" i="15"/>
  <c r="E5242" i="15"/>
  <c r="E5241" i="15"/>
  <c r="E5240" i="15"/>
  <c r="E5239" i="15"/>
  <c r="E5238" i="15"/>
  <c r="E5237" i="15"/>
  <c r="E5236" i="15"/>
  <c r="E5235" i="15"/>
  <c r="E5234" i="15"/>
  <c r="E5233" i="15"/>
  <c r="E5232" i="15"/>
  <c r="E5231" i="15"/>
  <c r="E5230" i="15"/>
  <c r="E5229" i="15"/>
  <c r="E5228" i="15"/>
  <c r="E5227" i="15"/>
  <c r="E5226" i="15"/>
  <c r="E5225" i="15"/>
  <c r="E5224" i="15"/>
  <c r="E5223" i="15"/>
  <c r="E5222" i="15"/>
  <c r="E5221" i="15"/>
  <c r="E5220" i="15"/>
  <c r="E5219" i="15"/>
  <c r="E5218" i="15"/>
  <c r="E5217" i="15"/>
  <c r="E5216" i="15"/>
  <c r="E5215" i="15"/>
  <c r="E5214" i="15"/>
  <c r="E5213" i="15"/>
  <c r="E5212" i="15"/>
  <c r="E5211" i="15"/>
  <c r="E5210" i="15"/>
  <c r="E5209" i="15"/>
  <c r="E5208" i="15"/>
  <c r="E5207" i="15"/>
  <c r="E5206" i="15"/>
  <c r="E5205" i="15"/>
  <c r="E5204" i="15"/>
  <c r="E5203" i="15"/>
  <c r="E5202" i="15"/>
  <c r="E5201" i="15"/>
  <c r="E5200" i="15"/>
  <c r="E5199" i="15"/>
  <c r="E5198" i="15"/>
  <c r="E5197" i="15"/>
  <c r="E5196" i="15"/>
  <c r="E5195" i="15"/>
  <c r="E5194" i="15"/>
  <c r="E5193" i="15"/>
  <c r="E5192" i="15"/>
  <c r="E5191" i="15"/>
  <c r="E5190" i="15"/>
  <c r="E5189" i="15"/>
  <c r="E5188" i="15"/>
  <c r="E5187" i="15"/>
  <c r="E5186" i="15"/>
  <c r="E5185" i="15"/>
  <c r="E5184" i="15"/>
  <c r="E5183" i="15"/>
  <c r="E5182" i="15"/>
  <c r="E5181" i="15"/>
  <c r="E5180" i="15"/>
  <c r="E5179" i="15"/>
  <c r="E5178" i="15"/>
  <c r="E5177" i="15"/>
  <c r="E5176" i="15"/>
  <c r="E5175" i="15"/>
  <c r="E5174" i="15"/>
  <c r="E5173" i="15"/>
  <c r="E5172" i="15"/>
  <c r="E5171" i="15"/>
  <c r="E5170" i="15"/>
  <c r="E5169" i="15"/>
  <c r="E5168" i="15"/>
  <c r="E5167" i="15"/>
  <c r="E5166" i="15"/>
  <c r="E5165" i="15"/>
  <c r="E5164" i="15"/>
  <c r="E5163" i="15"/>
  <c r="E5162" i="15"/>
  <c r="E5161" i="15"/>
  <c r="E5160" i="15"/>
  <c r="E5159" i="15"/>
  <c r="E5158" i="15"/>
  <c r="E5157" i="15"/>
  <c r="E5156" i="15"/>
  <c r="E5155" i="15"/>
  <c r="E5154" i="15"/>
  <c r="E5153" i="15"/>
  <c r="E5152" i="15"/>
  <c r="E5151" i="15"/>
  <c r="E5150" i="15"/>
  <c r="E5149" i="15"/>
  <c r="E5148" i="15"/>
  <c r="E5147" i="15"/>
  <c r="E5146" i="15"/>
  <c r="E5145" i="15"/>
  <c r="E5144" i="15"/>
  <c r="E5143" i="15"/>
  <c r="E5142" i="15"/>
  <c r="E5141" i="15"/>
  <c r="E5140" i="15"/>
  <c r="E5139" i="15"/>
  <c r="E5138" i="15"/>
  <c r="E5137" i="15"/>
  <c r="E5136" i="15"/>
  <c r="E5135" i="15"/>
  <c r="E5134" i="15"/>
  <c r="E5133" i="15"/>
  <c r="E5132" i="15"/>
  <c r="E5131" i="15"/>
  <c r="E5130" i="15"/>
  <c r="E5129" i="15"/>
  <c r="E5128" i="15"/>
  <c r="E5127" i="15"/>
  <c r="E5126" i="15"/>
  <c r="E5125" i="15"/>
  <c r="E5124" i="15"/>
  <c r="E5123" i="15"/>
  <c r="E5122" i="15"/>
  <c r="E5121" i="15"/>
  <c r="E5120" i="15"/>
  <c r="E5119" i="15"/>
  <c r="E5118" i="15"/>
  <c r="E5117" i="15"/>
  <c r="E5116" i="15"/>
  <c r="E5115" i="15"/>
  <c r="E5114" i="15"/>
  <c r="E5113" i="15"/>
  <c r="E5112" i="15"/>
  <c r="E5111" i="15"/>
  <c r="E5110" i="15"/>
  <c r="E5109" i="15"/>
  <c r="E5108" i="15"/>
  <c r="E5107" i="15"/>
  <c r="E5106" i="15"/>
  <c r="E5105" i="15"/>
  <c r="E5104" i="15"/>
  <c r="E5103" i="15"/>
  <c r="E5102" i="15"/>
  <c r="E5101" i="15"/>
  <c r="E5100" i="15"/>
  <c r="E5099" i="15"/>
  <c r="E5098" i="15"/>
  <c r="E5097" i="15"/>
  <c r="E5096" i="15"/>
  <c r="E5095" i="15"/>
  <c r="E5094" i="15"/>
  <c r="E5093" i="15"/>
  <c r="E5092" i="15"/>
  <c r="E5091" i="15"/>
  <c r="E5090" i="15"/>
  <c r="E5089" i="15"/>
  <c r="E5088" i="15"/>
  <c r="E5087" i="15"/>
  <c r="E5086" i="15"/>
  <c r="E5085" i="15"/>
  <c r="E5084" i="15"/>
  <c r="E5083" i="15"/>
  <c r="E5082" i="15"/>
  <c r="E5081" i="15"/>
  <c r="E5080" i="15"/>
  <c r="E5079" i="15"/>
  <c r="E5078" i="15"/>
  <c r="E5077" i="15"/>
  <c r="E5076" i="15"/>
  <c r="E5075" i="15"/>
  <c r="E5074" i="15"/>
  <c r="E5073" i="15"/>
  <c r="E5072" i="15"/>
  <c r="E5071" i="15"/>
  <c r="E5070" i="15"/>
  <c r="E5069" i="15"/>
  <c r="E5068" i="15"/>
  <c r="E5067" i="15"/>
  <c r="E5066" i="15"/>
  <c r="E5065" i="15"/>
  <c r="E5064" i="15"/>
  <c r="E5063" i="15"/>
  <c r="E5062" i="15"/>
  <c r="E5061" i="15"/>
  <c r="E5060" i="15"/>
  <c r="E5059" i="15"/>
  <c r="E5058" i="15"/>
  <c r="E5057" i="15"/>
  <c r="E5056" i="15"/>
  <c r="E5055" i="15"/>
  <c r="E5054" i="15"/>
  <c r="E5053" i="15"/>
  <c r="E5052" i="15"/>
  <c r="E5051" i="15"/>
  <c r="E5050" i="15"/>
  <c r="E5049" i="15"/>
  <c r="E5048" i="15"/>
  <c r="E5047" i="15"/>
  <c r="E5046" i="15"/>
  <c r="E5045" i="15"/>
  <c r="E5044" i="15"/>
  <c r="E5043" i="15"/>
  <c r="E5042" i="15"/>
  <c r="E5041" i="15"/>
  <c r="E5040" i="15"/>
  <c r="E5039" i="15"/>
  <c r="E5038" i="15"/>
  <c r="E5037" i="15"/>
  <c r="E5036" i="15"/>
  <c r="E5035" i="15"/>
  <c r="E5034" i="15"/>
  <c r="E5033" i="15"/>
  <c r="E5032" i="15"/>
  <c r="E5031" i="15"/>
  <c r="E5030" i="15"/>
  <c r="E5029" i="15"/>
  <c r="E5028" i="15"/>
  <c r="E5027" i="15"/>
  <c r="E5026" i="15"/>
  <c r="E5025" i="15"/>
  <c r="E5024" i="15"/>
  <c r="E5023" i="15"/>
  <c r="E5022" i="15"/>
  <c r="E5021" i="15"/>
  <c r="E5020" i="15"/>
  <c r="E5019" i="15"/>
  <c r="E5018" i="15"/>
  <c r="E5017" i="15"/>
  <c r="E5016" i="15"/>
  <c r="E5015" i="15"/>
  <c r="E5014" i="15"/>
  <c r="E5013" i="15"/>
  <c r="E5012" i="15"/>
  <c r="E5011" i="15"/>
  <c r="E5010" i="15"/>
  <c r="E5009" i="15"/>
  <c r="E5008" i="15"/>
  <c r="E5007" i="15"/>
  <c r="E5006" i="15"/>
  <c r="E5005" i="15"/>
  <c r="E5004" i="15"/>
  <c r="E5003" i="15"/>
  <c r="E5002" i="15"/>
  <c r="E5001" i="15"/>
  <c r="E5000" i="15"/>
  <c r="E4999" i="15"/>
  <c r="E4998" i="15"/>
  <c r="E4997" i="15"/>
  <c r="E4996" i="15"/>
  <c r="E4995" i="15"/>
  <c r="E4994" i="15"/>
  <c r="E4993" i="15"/>
  <c r="E4992" i="15"/>
  <c r="E4991" i="15"/>
  <c r="E4990" i="15"/>
  <c r="E4989" i="15"/>
  <c r="E4988" i="15"/>
  <c r="E4987" i="15"/>
  <c r="E4986" i="15"/>
  <c r="E4985" i="15"/>
  <c r="E4984" i="15"/>
  <c r="E4983" i="15"/>
  <c r="E4982" i="15"/>
  <c r="E4981" i="15"/>
  <c r="E4980" i="15"/>
  <c r="E4979" i="15"/>
  <c r="E4978" i="15"/>
  <c r="E4977" i="15"/>
  <c r="E4976" i="15"/>
  <c r="E4975" i="15"/>
  <c r="E4974" i="15"/>
  <c r="E4973" i="15"/>
  <c r="E4972" i="15"/>
  <c r="E4971" i="15"/>
  <c r="E4970" i="15"/>
  <c r="E4969" i="15"/>
  <c r="E4968" i="15"/>
  <c r="E4967" i="15"/>
  <c r="E4966" i="15"/>
  <c r="E4965" i="15"/>
  <c r="E4964" i="15"/>
  <c r="E4963" i="15"/>
  <c r="E4962" i="15"/>
  <c r="E4961" i="15"/>
  <c r="E4960" i="15"/>
  <c r="E4959" i="15"/>
  <c r="E4958" i="15"/>
  <c r="E4957" i="15"/>
  <c r="E4956" i="15"/>
  <c r="E4955" i="15"/>
  <c r="E4954" i="15"/>
  <c r="E4953" i="15"/>
  <c r="E4952" i="15"/>
  <c r="E4951" i="15"/>
  <c r="E4950" i="15"/>
  <c r="E4949" i="15"/>
  <c r="E4948" i="15"/>
  <c r="E4947" i="15"/>
  <c r="E4946" i="15"/>
  <c r="E4945" i="15"/>
  <c r="E4944" i="15"/>
  <c r="E4943" i="15"/>
  <c r="E4942" i="15"/>
  <c r="E4941" i="15"/>
  <c r="E4940" i="15"/>
  <c r="E4939" i="15"/>
  <c r="E4938" i="15"/>
  <c r="E4937" i="15"/>
  <c r="E4936" i="15"/>
  <c r="E4935" i="15"/>
  <c r="E4934" i="15"/>
  <c r="E4933" i="15"/>
  <c r="E4932" i="15"/>
  <c r="E4931" i="15"/>
  <c r="E4930" i="15"/>
  <c r="E4929" i="15"/>
  <c r="E4928" i="15"/>
  <c r="E4927" i="15"/>
  <c r="E4926" i="15"/>
  <c r="E4925" i="15"/>
  <c r="E4924" i="15"/>
  <c r="E4923" i="15"/>
  <c r="E4922" i="15"/>
  <c r="E4921" i="15"/>
  <c r="E4920" i="15"/>
  <c r="E4919" i="15"/>
  <c r="E4918" i="15"/>
  <c r="E4917" i="15"/>
  <c r="E4916" i="15"/>
  <c r="E4915" i="15"/>
  <c r="E4914" i="15"/>
  <c r="E4913" i="15"/>
  <c r="E4912" i="15"/>
  <c r="E4911" i="15"/>
  <c r="E4910" i="15"/>
  <c r="E4909" i="15"/>
  <c r="E4908" i="15"/>
  <c r="E4907" i="15"/>
  <c r="E4906" i="15"/>
  <c r="E4905" i="15"/>
  <c r="E4904" i="15"/>
  <c r="E4903" i="15"/>
  <c r="E4902" i="15"/>
  <c r="E4901" i="15"/>
  <c r="E4900" i="15"/>
  <c r="E4899" i="15"/>
  <c r="E4898" i="15"/>
  <c r="E4897" i="15"/>
  <c r="E4896" i="15"/>
  <c r="E4895" i="15"/>
  <c r="E4894" i="15"/>
  <c r="E4893" i="15"/>
  <c r="E4892" i="15"/>
  <c r="E4891" i="15"/>
  <c r="E4890" i="15"/>
  <c r="E4889" i="15"/>
  <c r="E4888" i="15"/>
  <c r="E4887" i="15"/>
  <c r="E4886" i="15"/>
  <c r="E4885" i="15"/>
  <c r="E4884" i="15"/>
  <c r="E4883" i="15"/>
  <c r="E4882" i="15"/>
  <c r="E4881" i="15"/>
  <c r="E4880" i="15"/>
  <c r="E4879" i="15"/>
  <c r="E4878" i="15"/>
  <c r="E4877" i="15"/>
  <c r="E4876" i="15"/>
  <c r="E4875" i="15"/>
  <c r="E4874" i="15"/>
  <c r="E4873" i="15"/>
  <c r="E4872" i="15"/>
  <c r="E4871" i="15"/>
  <c r="E4870" i="15"/>
  <c r="E4869" i="15"/>
  <c r="E4868" i="15"/>
  <c r="E4867" i="15"/>
  <c r="E4866" i="15"/>
  <c r="E4865" i="15"/>
  <c r="E4864" i="15"/>
  <c r="E4863" i="15"/>
  <c r="E4862" i="15"/>
  <c r="E4861" i="15"/>
  <c r="E4860" i="15"/>
  <c r="E4859" i="15"/>
  <c r="E4858" i="15"/>
  <c r="E4857" i="15"/>
  <c r="E4856" i="15"/>
  <c r="E4855" i="15"/>
  <c r="E4854" i="15"/>
  <c r="E4853" i="15"/>
  <c r="E4852" i="15"/>
  <c r="E4851" i="15"/>
  <c r="E4850" i="15"/>
  <c r="E4849" i="15"/>
  <c r="E4848" i="15"/>
  <c r="E4847" i="15"/>
  <c r="E4846" i="15"/>
  <c r="E4845" i="15"/>
  <c r="E4844" i="15"/>
  <c r="E4843" i="15"/>
  <c r="E4842" i="15"/>
  <c r="E4841" i="15"/>
  <c r="E4840" i="15"/>
  <c r="E4839" i="15"/>
  <c r="E4838" i="15"/>
  <c r="E4837" i="15"/>
  <c r="E4836" i="15"/>
  <c r="E4835" i="15"/>
  <c r="E4834" i="15"/>
  <c r="E4833" i="15"/>
  <c r="E4832" i="15"/>
  <c r="E4831" i="15"/>
  <c r="E4830" i="15"/>
  <c r="E4829" i="15"/>
  <c r="E4828" i="15"/>
  <c r="E4827" i="15"/>
  <c r="E4826" i="15"/>
  <c r="E4825" i="15"/>
  <c r="E4824" i="15"/>
  <c r="E4823" i="15"/>
  <c r="E4822" i="15"/>
  <c r="E4821" i="15"/>
  <c r="E4820" i="15"/>
  <c r="E4819" i="15"/>
  <c r="E4818" i="15"/>
  <c r="E4817" i="15"/>
  <c r="E4816" i="15"/>
  <c r="E4815" i="15"/>
  <c r="E4814" i="15"/>
  <c r="E4813" i="15"/>
  <c r="E4812" i="15"/>
  <c r="E4811" i="15"/>
  <c r="E4810" i="15"/>
  <c r="E4809" i="15"/>
  <c r="E4808" i="15"/>
  <c r="E4807" i="15"/>
  <c r="E4806" i="15"/>
  <c r="E4805" i="15"/>
  <c r="E4804" i="15"/>
  <c r="E4803" i="15"/>
  <c r="E4802" i="15"/>
  <c r="E4801" i="15"/>
  <c r="E4800" i="15"/>
  <c r="E4799" i="15"/>
  <c r="E4798" i="15"/>
  <c r="E4797" i="15"/>
  <c r="E4796" i="15"/>
  <c r="E4795" i="15"/>
  <c r="E4794" i="15"/>
  <c r="E4793" i="15"/>
  <c r="E4792" i="15"/>
  <c r="E4791" i="15"/>
  <c r="E4790" i="15"/>
  <c r="E4789" i="15"/>
  <c r="E4788" i="15"/>
  <c r="E4787" i="15"/>
  <c r="E4786" i="15"/>
  <c r="E4785" i="15"/>
  <c r="E4784" i="15"/>
  <c r="E4783" i="15"/>
  <c r="E4782" i="15"/>
  <c r="E4781" i="15"/>
  <c r="E4780" i="15"/>
  <c r="E4779" i="15"/>
  <c r="E4778" i="15"/>
  <c r="E4777" i="15"/>
  <c r="E4776" i="15"/>
  <c r="E4775" i="15"/>
  <c r="E4774" i="15"/>
  <c r="E4773" i="15"/>
  <c r="E4772" i="15"/>
  <c r="E4771" i="15"/>
  <c r="E4770" i="15"/>
  <c r="E4769" i="15"/>
  <c r="E4768" i="15"/>
  <c r="E4767" i="15"/>
  <c r="E4766" i="15"/>
  <c r="E4765" i="15"/>
  <c r="E4764" i="15"/>
  <c r="E4763" i="15"/>
  <c r="E4762" i="15"/>
  <c r="E4761" i="15"/>
  <c r="E4760" i="15"/>
  <c r="E4759" i="15"/>
  <c r="E4758" i="15"/>
  <c r="E4757" i="15"/>
  <c r="E4756" i="15"/>
  <c r="E4755" i="15"/>
  <c r="E4754" i="15"/>
  <c r="E4753" i="15"/>
  <c r="E4752" i="15"/>
  <c r="E4751" i="15"/>
  <c r="E4750" i="15"/>
  <c r="E4749" i="15"/>
  <c r="E4748" i="15"/>
  <c r="E4747" i="15"/>
  <c r="E4746" i="15"/>
  <c r="E4745" i="15"/>
  <c r="E4744" i="15"/>
  <c r="E4743" i="15"/>
  <c r="E4742" i="15"/>
  <c r="E4741" i="15"/>
  <c r="E4740" i="15"/>
  <c r="E4739" i="15"/>
  <c r="E4738" i="15"/>
  <c r="E4737" i="15"/>
  <c r="E4736" i="15"/>
  <c r="E4735" i="15"/>
  <c r="E4734" i="15"/>
  <c r="E4733" i="15"/>
  <c r="E4732" i="15"/>
  <c r="E4731" i="15"/>
  <c r="E4730" i="15"/>
  <c r="E4729" i="15"/>
  <c r="E4728" i="15"/>
  <c r="E4727" i="15"/>
  <c r="E4726" i="15"/>
  <c r="E4725" i="15"/>
  <c r="E4724" i="15"/>
  <c r="E4723" i="15"/>
  <c r="E4722" i="15"/>
  <c r="E4721" i="15"/>
  <c r="E4720" i="15"/>
  <c r="E4719" i="15"/>
  <c r="E4718" i="15"/>
  <c r="E4717" i="15"/>
  <c r="E4716" i="15"/>
  <c r="E4715" i="15"/>
  <c r="E4714" i="15"/>
  <c r="E4713" i="15"/>
  <c r="E4712" i="15"/>
  <c r="E4711" i="15"/>
  <c r="E4710" i="15"/>
  <c r="E4709" i="15"/>
  <c r="E4708" i="15"/>
  <c r="E4707" i="15"/>
  <c r="E4706" i="15"/>
  <c r="E4705" i="15"/>
  <c r="E4704" i="15"/>
  <c r="E4703" i="15"/>
  <c r="E4702" i="15"/>
  <c r="E4701" i="15"/>
  <c r="E4700" i="15"/>
  <c r="E4699" i="15"/>
  <c r="E4698" i="15"/>
  <c r="E4697" i="15"/>
  <c r="E4696" i="15"/>
  <c r="E4695" i="15"/>
  <c r="E4694" i="15"/>
  <c r="E4693" i="15"/>
  <c r="E4692" i="15"/>
  <c r="E4691" i="15"/>
  <c r="E4690" i="15"/>
  <c r="E4689" i="15"/>
  <c r="E4688" i="15"/>
  <c r="E4687" i="15"/>
  <c r="E4686" i="15"/>
  <c r="E4685" i="15"/>
  <c r="E4684" i="15"/>
  <c r="E4683" i="15"/>
  <c r="E4682" i="15"/>
  <c r="E4681" i="15"/>
  <c r="E4680" i="15"/>
  <c r="E4679" i="15"/>
  <c r="E4678" i="15"/>
  <c r="E4677" i="15"/>
  <c r="E4676" i="15"/>
  <c r="E4675" i="15"/>
  <c r="E4674" i="15"/>
  <c r="E4673" i="15"/>
  <c r="E4672" i="15"/>
  <c r="E4671" i="15"/>
  <c r="E4670" i="15"/>
  <c r="E4669" i="15"/>
  <c r="E4668" i="15"/>
  <c r="E4667" i="15"/>
  <c r="E4666" i="15"/>
  <c r="E4665" i="15"/>
  <c r="E4664" i="15"/>
  <c r="E4663" i="15"/>
  <c r="E4662" i="15"/>
  <c r="E4661" i="15"/>
  <c r="E4660" i="15"/>
  <c r="E4659" i="15"/>
  <c r="E4658" i="15"/>
  <c r="E4657" i="15"/>
  <c r="E4656" i="15"/>
  <c r="E4655" i="15"/>
  <c r="E4654" i="15"/>
  <c r="E4653" i="15"/>
  <c r="E4652" i="15"/>
  <c r="E4651" i="15"/>
  <c r="E4650" i="15"/>
  <c r="E4649" i="15"/>
  <c r="E4648" i="15"/>
  <c r="E4647" i="15"/>
  <c r="E4646" i="15"/>
  <c r="E4645" i="15"/>
  <c r="E4644" i="15"/>
  <c r="E4643" i="15"/>
  <c r="E4642" i="15"/>
  <c r="E4641" i="15"/>
  <c r="E4640" i="15"/>
  <c r="E4639" i="15"/>
  <c r="E4638" i="15"/>
  <c r="E4637" i="15"/>
  <c r="E4636" i="15"/>
  <c r="E4635" i="15"/>
  <c r="E4634" i="15"/>
  <c r="E4633" i="15"/>
  <c r="E4632" i="15"/>
  <c r="E4631" i="15"/>
  <c r="E4630" i="15"/>
  <c r="E4629" i="15"/>
  <c r="E4628" i="15"/>
  <c r="E4627" i="15"/>
  <c r="E4626" i="15"/>
  <c r="E4625" i="15"/>
  <c r="E4624" i="15"/>
  <c r="E4623" i="15"/>
  <c r="E4622" i="15"/>
  <c r="E4621" i="15"/>
  <c r="E4620" i="15"/>
  <c r="E4619" i="15"/>
  <c r="E4618" i="15"/>
  <c r="E4617" i="15"/>
  <c r="E4616" i="15"/>
  <c r="E4615" i="15"/>
  <c r="E4614" i="15"/>
  <c r="E4613" i="15"/>
  <c r="E4612" i="15"/>
  <c r="E4611" i="15"/>
  <c r="E4610" i="15"/>
  <c r="E4609" i="15"/>
  <c r="E4608" i="15"/>
  <c r="E4607" i="15"/>
  <c r="E4606" i="15"/>
  <c r="E4605" i="15"/>
  <c r="E4604" i="15"/>
  <c r="E4603" i="15"/>
  <c r="E4602" i="15"/>
  <c r="E4601" i="15"/>
  <c r="E4600" i="15"/>
  <c r="E4599" i="15"/>
  <c r="E4598" i="15"/>
  <c r="E4597" i="15"/>
  <c r="E4596" i="15"/>
  <c r="E4595" i="15"/>
  <c r="E4594" i="15"/>
  <c r="E4593" i="15"/>
  <c r="E4592" i="15"/>
  <c r="E4591" i="15"/>
  <c r="E4590" i="15"/>
  <c r="E4589" i="15"/>
  <c r="E4588" i="15"/>
  <c r="E4587" i="15"/>
  <c r="E4586" i="15"/>
  <c r="E4585" i="15"/>
  <c r="E4584" i="15"/>
  <c r="E4583" i="15"/>
  <c r="E4582" i="15"/>
  <c r="E4581" i="15"/>
  <c r="E4580" i="15"/>
  <c r="E4579" i="15"/>
  <c r="E4578" i="15"/>
  <c r="E4577" i="15"/>
  <c r="E4576" i="15"/>
  <c r="E4575" i="15"/>
  <c r="E4574" i="15"/>
  <c r="E4573" i="15"/>
  <c r="E4572" i="15"/>
  <c r="E4571" i="15"/>
  <c r="E4570" i="15"/>
  <c r="E4569" i="15"/>
  <c r="E4568" i="15"/>
  <c r="E4567" i="15"/>
  <c r="E4566" i="15"/>
  <c r="E4565" i="15"/>
  <c r="E4564" i="15"/>
  <c r="E4563" i="15"/>
  <c r="E4562" i="15"/>
  <c r="E4561" i="15"/>
  <c r="E4560" i="15"/>
  <c r="E4559" i="15"/>
  <c r="E4558" i="15"/>
  <c r="E4557" i="15"/>
  <c r="E4556" i="15"/>
  <c r="E4555" i="15"/>
  <c r="E4554" i="15"/>
  <c r="E4553" i="15"/>
  <c r="E4552" i="15"/>
  <c r="E4551" i="15"/>
  <c r="E4550" i="15"/>
  <c r="E4549" i="15"/>
  <c r="E4548" i="15"/>
  <c r="E4547" i="15"/>
  <c r="E4546" i="15"/>
  <c r="E4545" i="15"/>
  <c r="E4544" i="15"/>
  <c r="E4543" i="15"/>
  <c r="E4542" i="15"/>
  <c r="E4541" i="15"/>
  <c r="E4540" i="15"/>
  <c r="E4539" i="15"/>
  <c r="E4538" i="15"/>
  <c r="E4537" i="15"/>
  <c r="E4536" i="15"/>
  <c r="E4535" i="15"/>
  <c r="E4534" i="15"/>
  <c r="E4533" i="15"/>
  <c r="E4532" i="15"/>
  <c r="E4531" i="15"/>
  <c r="E4530" i="15"/>
  <c r="E4529" i="15"/>
  <c r="E4528" i="15"/>
  <c r="E4527" i="15"/>
  <c r="E4526" i="15"/>
  <c r="E4525" i="15"/>
  <c r="E4524" i="15"/>
  <c r="E4523" i="15"/>
  <c r="E4522" i="15"/>
  <c r="E4521" i="15"/>
  <c r="E4520" i="15"/>
  <c r="E4519" i="15"/>
  <c r="E4518" i="15"/>
  <c r="E4517" i="15"/>
  <c r="E4516" i="15"/>
  <c r="E4515" i="15"/>
  <c r="E4514" i="15"/>
  <c r="E4513" i="15"/>
  <c r="E4512" i="15"/>
  <c r="E4511" i="15"/>
  <c r="E4510" i="15"/>
  <c r="E4509" i="15"/>
  <c r="E4508" i="15"/>
  <c r="E4507" i="15"/>
  <c r="E4506" i="15"/>
  <c r="E4505" i="15"/>
  <c r="E4504" i="15"/>
  <c r="E4503" i="15"/>
  <c r="E4502" i="15"/>
  <c r="E4501" i="15"/>
  <c r="E4500" i="15"/>
  <c r="E4499" i="15"/>
  <c r="E4498" i="15"/>
  <c r="E4497" i="15"/>
  <c r="E4496" i="15"/>
  <c r="E4495" i="15"/>
  <c r="E4494" i="15"/>
  <c r="E4493" i="15"/>
  <c r="E4492" i="15"/>
  <c r="E4491" i="15"/>
  <c r="E4490" i="15"/>
  <c r="E4489" i="15"/>
  <c r="E4488" i="15"/>
  <c r="E4487" i="15"/>
  <c r="E4486" i="15"/>
  <c r="E4485" i="15"/>
  <c r="E4484" i="15"/>
  <c r="E4483" i="15"/>
  <c r="E4482" i="15"/>
  <c r="E4481" i="15"/>
  <c r="E4480" i="15"/>
  <c r="E4479" i="15"/>
  <c r="E4478" i="15"/>
  <c r="E4477" i="15"/>
  <c r="E4476" i="15"/>
  <c r="E4475" i="15"/>
  <c r="E4474" i="15"/>
  <c r="E4473" i="15"/>
  <c r="E4472" i="15"/>
  <c r="E4471" i="15"/>
  <c r="E4470" i="15"/>
  <c r="E4469" i="15"/>
  <c r="E4468" i="15"/>
  <c r="E4467" i="15"/>
  <c r="E4466" i="15"/>
  <c r="E4465" i="15"/>
  <c r="E4464" i="15"/>
  <c r="E4463" i="15"/>
  <c r="E4462" i="15"/>
  <c r="E4461" i="15"/>
  <c r="E4460" i="15"/>
  <c r="E4459" i="15"/>
  <c r="E4458" i="15"/>
  <c r="E4457" i="15"/>
  <c r="E4456" i="15"/>
  <c r="E4455" i="15"/>
  <c r="E4454" i="15"/>
  <c r="E4453" i="15"/>
  <c r="E4452" i="15"/>
  <c r="E4451" i="15"/>
  <c r="E4450" i="15"/>
  <c r="E4449" i="15"/>
  <c r="E4448" i="15"/>
  <c r="E4447" i="15"/>
  <c r="E4446" i="15"/>
  <c r="E4445" i="15"/>
  <c r="E4444" i="15"/>
  <c r="E4443" i="15"/>
  <c r="E4442" i="15"/>
  <c r="E4441" i="15"/>
  <c r="E4440" i="15"/>
  <c r="E4439" i="15"/>
  <c r="E4438" i="15"/>
  <c r="E4437" i="15"/>
  <c r="E4436" i="15"/>
  <c r="E4435" i="15"/>
  <c r="E4434" i="15"/>
  <c r="E4433" i="15"/>
  <c r="E4432" i="15"/>
  <c r="E4431" i="15"/>
  <c r="E4430" i="15"/>
  <c r="E4429" i="15"/>
  <c r="E4428" i="15"/>
  <c r="E4427" i="15"/>
  <c r="E4426" i="15"/>
  <c r="E4425" i="15"/>
  <c r="E4424" i="15"/>
  <c r="E4423" i="15"/>
  <c r="E4422" i="15"/>
  <c r="E4421" i="15"/>
  <c r="E4420" i="15"/>
  <c r="E4419" i="15"/>
  <c r="E4418" i="15"/>
  <c r="E4417" i="15"/>
  <c r="E4416" i="15"/>
  <c r="E4415" i="15"/>
  <c r="E4414" i="15"/>
  <c r="E4413" i="15"/>
  <c r="E4412" i="15"/>
  <c r="E4411" i="15"/>
  <c r="E4410" i="15"/>
  <c r="E4409" i="15"/>
  <c r="E4408" i="15"/>
  <c r="E4407" i="15"/>
  <c r="E4406" i="15"/>
  <c r="E4405" i="15"/>
  <c r="E4404" i="15"/>
  <c r="E4403" i="15"/>
  <c r="E4402" i="15"/>
  <c r="E4401" i="15"/>
  <c r="E4400" i="15"/>
  <c r="E4399" i="15"/>
  <c r="E4398" i="15"/>
  <c r="E4397" i="15"/>
  <c r="E4396" i="15"/>
  <c r="E4395" i="15"/>
  <c r="E4394" i="15"/>
  <c r="E4393" i="15"/>
  <c r="E4392" i="15"/>
  <c r="E4391" i="15"/>
  <c r="E4390" i="15"/>
  <c r="E4389" i="15"/>
  <c r="E4388" i="15"/>
  <c r="E4387" i="15"/>
  <c r="E4386" i="15"/>
  <c r="E4385" i="15"/>
  <c r="E4384" i="15"/>
  <c r="E4383" i="15"/>
  <c r="E4382" i="15"/>
  <c r="E4381" i="15"/>
  <c r="E4380" i="15"/>
  <c r="E4379" i="15"/>
  <c r="E4378" i="15"/>
  <c r="E4377" i="15"/>
  <c r="E4376" i="15"/>
  <c r="E4375" i="15"/>
  <c r="E4374" i="15"/>
  <c r="E4373" i="15"/>
  <c r="E4372" i="15"/>
  <c r="E4371" i="15"/>
  <c r="E4370" i="15"/>
  <c r="E4369" i="15"/>
  <c r="E4368" i="15"/>
  <c r="E4367" i="15"/>
  <c r="E4366" i="15"/>
  <c r="E4365" i="15"/>
  <c r="E4364" i="15"/>
  <c r="E4363" i="15"/>
  <c r="E4362" i="15"/>
  <c r="E4361" i="15"/>
  <c r="E4360" i="15"/>
  <c r="E4359" i="15"/>
  <c r="E4358" i="15"/>
  <c r="E4357" i="15"/>
  <c r="E4356" i="15"/>
  <c r="E4355" i="15"/>
  <c r="E4354" i="15"/>
  <c r="E4353" i="15"/>
  <c r="E4352" i="15"/>
  <c r="E4351" i="15"/>
  <c r="E4350" i="15"/>
  <c r="E4349" i="15"/>
  <c r="E4348" i="15"/>
  <c r="E4347" i="15"/>
  <c r="E4346" i="15"/>
  <c r="E4345" i="15"/>
  <c r="E4344" i="15"/>
  <c r="E4343" i="15"/>
  <c r="E4342" i="15"/>
  <c r="E4341" i="15"/>
  <c r="E4340" i="15"/>
  <c r="E4339" i="15"/>
  <c r="E4338" i="15"/>
  <c r="E4337" i="15"/>
  <c r="E4336" i="15"/>
  <c r="E4335" i="15"/>
  <c r="E4334" i="15"/>
  <c r="E4333" i="15"/>
  <c r="E4332" i="15"/>
  <c r="E4331" i="15"/>
  <c r="E4330" i="15"/>
  <c r="E4329" i="15"/>
  <c r="E4328" i="15"/>
  <c r="E4327" i="15"/>
  <c r="E4326" i="15"/>
  <c r="E4325" i="15"/>
  <c r="E4324" i="15"/>
  <c r="E4323" i="15"/>
  <c r="E4322" i="15"/>
  <c r="E4321" i="15"/>
  <c r="E4320" i="15"/>
  <c r="E4319" i="15"/>
  <c r="E4318" i="15"/>
  <c r="E4317" i="15"/>
  <c r="E4316" i="15"/>
  <c r="E4315" i="15"/>
  <c r="E4314" i="15"/>
  <c r="E4313" i="15"/>
  <c r="E4312" i="15"/>
  <c r="E4311" i="15"/>
  <c r="E4310" i="15"/>
  <c r="E4309" i="15"/>
  <c r="E4308" i="15"/>
  <c r="E4307" i="15"/>
  <c r="E4306" i="15"/>
  <c r="E4305" i="15"/>
  <c r="E4304" i="15"/>
  <c r="E4303" i="15"/>
  <c r="E4302" i="15"/>
  <c r="E4301" i="15"/>
  <c r="E4300" i="15"/>
  <c r="E4299" i="15"/>
  <c r="E4298" i="15"/>
  <c r="E4297" i="15"/>
  <c r="E4296" i="15"/>
  <c r="E4295" i="15"/>
  <c r="E4294" i="15"/>
  <c r="E4293" i="15"/>
  <c r="E4292" i="15"/>
  <c r="E4291" i="15"/>
  <c r="E4290" i="15"/>
  <c r="E4289" i="15"/>
  <c r="E4288" i="15"/>
  <c r="E4287" i="15"/>
  <c r="E4286" i="15"/>
  <c r="E4285" i="15"/>
  <c r="E4284" i="15"/>
  <c r="E4283" i="15"/>
  <c r="E4282" i="15"/>
  <c r="E4281" i="15"/>
  <c r="E4280" i="15"/>
  <c r="E4279" i="15"/>
  <c r="E4278" i="15"/>
  <c r="E4277" i="15"/>
  <c r="E4276" i="15"/>
  <c r="E4275" i="15"/>
  <c r="E4274" i="15"/>
  <c r="E4273" i="15"/>
  <c r="E4272" i="15"/>
  <c r="E4271" i="15"/>
  <c r="E4270" i="15"/>
  <c r="E4269" i="15"/>
  <c r="E4268" i="15"/>
  <c r="E4267" i="15"/>
  <c r="E4266" i="15"/>
  <c r="E4265" i="15"/>
  <c r="E4264" i="15"/>
  <c r="E4263" i="15"/>
  <c r="E4262" i="15"/>
  <c r="E4261" i="15"/>
  <c r="E4260" i="15"/>
  <c r="E4259" i="15"/>
  <c r="E4258" i="15"/>
  <c r="E4257" i="15"/>
  <c r="E4256" i="15"/>
  <c r="E4255" i="15"/>
  <c r="E4254" i="15"/>
  <c r="E4253" i="15"/>
  <c r="E4252" i="15"/>
  <c r="E4251" i="15"/>
  <c r="E4250" i="15"/>
  <c r="E4249" i="15"/>
  <c r="E4248" i="15"/>
  <c r="E4247" i="15"/>
  <c r="E4246" i="15"/>
  <c r="E4245" i="15"/>
  <c r="E4244" i="15"/>
  <c r="E4243" i="15"/>
  <c r="E4242" i="15"/>
  <c r="E4241" i="15"/>
  <c r="E4240" i="15"/>
  <c r="E4239" i="15"/>
  <c r="E4238" i="15"/>
  <c r="E4237" i="15"/>
  <c r="E4236" i="15"/>
  <c r="E4235" i="15"/>
  <c r="E4234" i="15"/>
  <c r="E4233" i="15"/>
  <c r="E4232" i="15"/>
  <c r="E4231" i="15"/>
  <c r="E4230" i="15"/>
  <c r="E4229" i="15"/>
  <c r="E4228" i="15"/>
  <c r="E4227" i="15"/>
  <c r="E4226" i="15"/>
  <c r="E4225" i="15"/>
  <c r="E4224" i="15"/>
  <c r="E4223" i="15"/>
  <c r="E4222" i="15"/>
  <c r="E4221" i="15"/>
  <c r="E4220" i="15"/>
  <c r="E4219" i="15"/>
  <c r="E4218" i="15"/>
  <c r="E4217" i="15"/>
  <c r="E4216" i="15"/>
  <c r="E4215" i="15"/>
  <c r="E4214" i="15"/>
  <c r="E4213" i="15"/>
  <c r="E4212" i="15"/>
  <c r="E4211" i="15"/>
  <c r="E4210" i="15"/>
  <c r="E4209" i="15"/>
  <c r="E4208" i="15"/>
  <c r="E4207" i="15"/>
  <c r="E4206" i="15"/>
  <c r="E4205" i="15"/>
  <c r="E4204" i="15"/>
  <c r="E4203" i="15"/>
  <c r="E4202" i="15"/>
  <c r="E4201" i="15"/>
  <c r="E4200" i="15"/>
  <c r="E4199" i="15"/>
  <c r="E4198" i="15"/>
  <c r="E4197" i="15"/>
  <c r="E4196" i="15"/>
  <c r="E4195" i="15"/>
  <c r="E4194" i="15"/>
  <c r="E4193" i="15"/>
  <c r="E4192" i="15"/>
  <c r="E4191" i="15"/>
  <c r="E4190" i="15"/>
  <c r="E4189" i="15"/>
  <c r="E4188" i="15"/>
  <c r="E4187" i="15"/>
  <c r="E4186" i="15"/>
  <c r="E4185" i="15"/>
  <c r="E4184" i="15"/>
  <c r="E4183" i="15"/>
  <c r="E4182" i="15"/>
  <c r="E4181" i="15"/>
  <c r="E4180" i="15"/>
  <c r="E4179" i="15"/>
  <c r="E4178" i="15"/>
  <c r="E4177" i="15"/>
  <c r="E4176" i="15"/>
  <c r="E4175" i="15"/>
  <c r="E4174" i="15"/>
  <c r="E4173" i="15"/>
  <c r="E4172" i="15"/>
  <c r="E4171" i="15"/>
  <c r="E4170" i="15"/>
  <c r="E4169" i="15"/>
  <c r="E4168" i="15"/>
  <c r="E4167" i="15"/>
  <c r="E4166" i="15"/>
  <c r="E4165" i="15"/>
  <c r="E4164" i="15"/>
  <c r="E4163" i="15"/>
  <c r="E4162" i="15"/>
  <c r="E4161" i="15"/>
  <c r="E4160" i="15"/>
  <c r="E4159" i="15"/>
  <c r="E4158" i="15"/>
  <c r="E4157" i="15"/>
  <c r="E4156" i="15"/>
  <c r="E4155" i="15"/>
  <c r="E4154" i="15"/>
  <c r="E4153" i="15"/>
  <c r="E4152" i="15"/>
  <c r="E4151" i="15"/>
  <c r="E4150" i="15"/>
  <c r="E4149" i="15"/>
  <c r="E4148" i="15"/>
  <c r="E4147" i="15"/>
  <c r="E4146" i="15"/>
  <c r="E4145" i="15"/>
  <c r="E4144" i="15"/>
  <c r="E4143" i="15"/>
  <c r="E4142" i="15"/>
  <c r="E4141" i="15"/>
  <c r="E4140" i="15"/>
  <c r="E4139" i="15"/>
  <c r="E4138" i="15"/>
  <c r="E4137" i="15"/>
  <c r="E4136" i="15"/>
  <c r="E4135" i="15"/>
  <c r="E4134" i="15"/>
  <c r="E4133" i="15"/>
  <c r="E4132" i="15"/>
  <c r="E4131" i="15"/>
  <c r="E4130" i="15"/>
  <c r="E4129" i="15"/>
  <c r="E4128" i="15"/>
  <c r="E4127" i="15"/>
  <c r="E4126" i="15"/>
  <c r="E4125" i="15"/>
  <c r="E4124" i="15"/>
  <c r="E4123" i="15"/>
  <c r="E4122" i="15"/>
  <c r="E4121" i="15"/>
  <c r="E4120" i="15"/>
  <c r="E4119" i="15"/>
  <c r="E4118" i="15"/>
  <c r="E4117" i="15"/>
  <c r="E4116" i="15"/>
  <c r="E4115" i="15"/>
  <c r="E4114" i="15"/>
  <c r="E4113" i="15"/>
  <c r="E4112" i="15"/>
  <c r="E4111" i="15"/>
  <c r="E4110" i="15"/>
  <c r="E4109" i="15"/>
  <c r="E4108" i="15"/>
  <c r="E4107" i="15"/>
  <c r="E4106" i="15"/>
  <c r="E4105" i="15"/>
  <c r="E4104" i="15"/>
  <c r="E4103" i="15"/>
  <c r="E4102" i="15"/>
  <c r="E4101" i="15"/>
  <c r="E4100" i="15"/>
  <c r="E4099" i="15"/>
  <c r="E4098" i="15"/>
  <c r="E4097" i="15"/>
  <c r="E4096" i="15"/>
  <c r="E4095" i="15"/>
  <c r="E4094" i="15"/>
  <c r="E4093" i="15"/>
  <c r="E4092" i="15"/>
  <c r="E4091" i="15"/>
  <c r="E4090" i="15"/>
  <c r="E4089" i="15"/>
  <c r="E4088" i="15"/>
  <c r="E4087" i="15"/>
  <c r="E4086" i="15"/>
  <c r="E4085" i="15"/>
  <c r="E4084" i="15"/>
  <c r="E4083" i="15"/>
  <c r="E4082" i="15"/>
  <c r="E4081" i="15"/>
  <c r="E4080" i="15"/>
  <c r="E4079" i="15"/>
  <c r="E4078" i="15"/>
  <c r="E4077" i="15"/>
  <c r="E4076" i="15"/>
  <c r="E4075" i="15"/>
  <c r="E4074" i="15"/>
  <c r="E4073" i="15"/>
  <c r="E4072" i="15"/>
  <c r="E4071" i="15"/>
  <c r="E4070" i="15"/>
  <c r="E4069" i="15"/>
  <c r="E4068" i="15"/>
  <c r="E4067" i="15"/>
  <c r="E4066" i="15"/>
  <c r="E4065" i="15"/>
  <c r="E4064" i="15"/>
  <c r="E4063" i="15"/>
  <c r="E4062" i="15"/>
  <c r="E4061" i="15"/>
  <c r="E4060" i="15"/>
  <c r="E4059" i="15"/>
  <c r="E4058" i="15"/>
  <c r="E4057" i="15"/>
  <c r="E4056" i="15"/>
  <c r="E4055" i="15"/>
  <c r="E4054" i="15"/>
  <c r="E4053" i="15"/>
  <c r="E4052" i="15"/>
  <c r="E4051" i="15"/>
  <c r="E4050" i="15"/>
  <c r="E4049" i="15"/>
  <c r="E4048" i="15"/>
  <c r="E4047" i="15"/>
  <c r="E4046" i="15"/>
  <c r="E4045" i="15"/>
  <c r="E4044" i="15"/>
  <c r="E4043" i="15"/>
  <c r="E4042" i="15"/>
  <c r="E4041" i="15"/>
  <c r="E4040" i="15"/>
  <c r="E4039" i="15"/>
  <c r="E4038" i="15"/>
  <c r="E4037" i="15"/>
  <c r="E4036" i="15"/>
  <c r="E4035" i="15"/>
  <c r="E4034" i="15"/>
  <c r="E4033" i="15"/>
  <c r="E4032" i="15"/>
  <c r="E4031" i="15"/>
  <c r="E4030" i="15"/>
  <c r="E4029" i="15"/>
  <c r="E4028" i="15"/>
  <c r="E4027" i="15"/>
  <c r="E4026" i="15"/>
  <c r="E4025" i="15"/>
  <c r="E4024" i="15"/>
  <c r="E4023" i="15"/>
  <c r="E4022" i="15"/>
  <c r="E4021" i="15"/>
  <c r="E4020" i="15"/>
  <c r="E4019" i="15"/>
  <c r="E4018" i="15"/>
  <c r="E4017" i="15"/>
  <c r="E4016" i="15"/>
  <c r="E4015" i="15"/>
  <c r="E4014" i="15"/>
  <c r="E4013" i="15"/>
  <c r="E4012" i="15"/>
  <c r="E4011" i="15"/>
  <c r="E4010" i="15"/>
  <c r="E4009" i="15"/>
  <c r="E4008" i="15"/>
  <c r="E4007" i="15"/>
  <c r="E4006" i="15"/>
  <c r="E4005" i="15"/>
  <c r="E4004" i="15"/>
  <c r="E4003" i="15"/>
  <c r="E4002" i="15"/>
  <c r="E4001" i="15"/>
  <c r="E4000" i="15"/>
  <c r="E3999" i="15"/>
  <c r="E3998" i="15"/>
  <c r="E3997" i="15"/>
  <c r="E3996" i="15"/>
  <c r="E3995" i="15"/>
  <c r="E3994" i="15"/>
  <c r="E3993" i="15"/>
  <c r="E3992" i="15"/>
  <c r="E3991" i="15"/>
  <c r="E3990" i="15"/>
  <c r="E3989" i="15"/>
  <c r="E3988" i="15"/>
  <c r="E3987" i="15"/>
  <c r="E3986" i="15"/>
  <c r="E3985" i="15"/>
  <c r="E3984" i="15"/>
  <c r="E3983" i="15"/>
  <c r="E3982" i="15"/>
  <c r="E3981" i="15"/>
  <c r="E3980" i="15"/>
  <c r="E3979" i="15"/>
  <c r="E3978" i="15"/>
  <c r="E3977" i="15"/>
  <c r="E3976" i="15"/>
  <c r="E3975" i="15"/>
  <c r="E3974" i="15"/>
  <c r="E3973" i="15"/>
  <c r="E3972" i="15"/>
  <c r="E3971" i="15"/>
  <c r="E3970" i="15"/>
  <c r="E3969" i="15"/>
  <c r="E3968" i="15"/>
  <c r="E3967" i="15"/>
  <c r="E3966" i="15"/>
  <c r="E3965" i="15"/>
  <c r="E3964" i="15"/>
  <c r="E3963" i="15"/>
  <c r="E3962" i="15"/>
  <c r="E3961" i="15"/>
  <c r="E3960" i="15"/>
  <c r="E3959" i="15"/>
  <c r="E3958" i="15"/>
  <c r="E3957" i="15"/>
  <c r="E3956" i="15"/>
  <c r="E3955" i="15"/>
  <c r="E3954" i="15"/>
  <c r="E3953" i="15"/>
  <c r="E3952" i="15"/>
  <c r="E3951" i="15"/>
  <c r="E3950" i="15"/>
  <c r="E3949" i="15"/>
  <c r="E3948" i="15"/>
  <c r="E3947" i="15"/>
  <c r="E3946" i="15"/>
  <c r="E3945" i="15"/>
  <c r="E3944" i="15"/>
  <c r="E3943" i="15"/>
  <c r="E3942" i="15"/>
  <c r="E3941" i="15"/>
  <c r="E3940" i="15"/>
  <c r="E3939" i="15"/>
  <c r="E3938" i="15"/>
  <c r="E3937" i="15"/>
  <c r="E3936" i="15"/>
  <c r="E3935" i="15"/>
  <c r="E3934" i="15"/>
  <c r="E3933" i="15"/>
  <c r="E3932" i="15"/>
  <c r="E3931" i="15"/>
  <c r="E3930" i="15"/>
  <c r="E3929" i="15"/>
  <c r="E3928" i="15"/>
  <c r="E3927" i="15"/>
  <c r="E3926" i="15"/>
  <c r="E3925" i="15"/>
  <c r="E3924" i="15"/>
  <c r="E3923" i="15"/>
  <c r="E3922" i="15"/>
  <c r="E3921" i="15"/>
  <c r="E3920" i="15"/>
  <c r="E3919" i="15"/>
  <c r="E3918" i="15"/>
  <c r="E3917" i="15"/>
  <c r="E3916" i="15"/>
  <c r="E3915" i="15"/>
  <c r="E3914" i="15"/>
  <c r="E3913" i="15"/>
  <c r="E3912" i="15"/>
  <c r="E3911" i="15"/>
  <c r="E3910" i="15"/>
  <c r="E3909" i="15"/>
  <c r="E3908" i="15"/>
  <c r="E3907" i="15"/>
  <c r="E3906" i="15"/>
  <c r="E3905" i="15"/>
  <c r="E3904" i="15"/>
  <c r="E3903" i="15"/>
  <c r="E3902" i="15"/>
  <c r="E3901" i="15"/>
  <c r="E3900" i="15"/>
  <c r="E3899" i="15"/>
  <c r="E3898" i="15"/>
  <c r="E3897" i="15"/>
  <c r="E3896" i="15"/>
  <c r="E3895" i="15"/>
  <c r="E3894" i="15"/>
  <c r="E3893" i="15"/>
  <c r="E3892" i="15"/>
  <c r="E3891" i="15"/>
  <c r="E3890" i="15"/>
  <c r="E3889" i="15"/>
  <c r="E3888" i="15"/>
  <c r="E3887" i="15"/>
  <c r="E3886" i="15"/>
  <c r="E3885" i="15"/>
  <c r="E3884" i="15"/>
  <c r="E3883" i="15"/>
  <c r="E3882" i="15"/>
  <c r="E3881" i="15"/>
  <c r="E3880" i="15"/>
  <c r="E3879" i="15"/>
  <c r="E3878" i="15"/>
  <c r="E3877" i="15"/>
  <c r="E3876" i="15"/>
  <c r="B167" i="12" s="1"/>
  <c r="E3875" i="15"/>
  <c r="E3874" i="15"/>
  <c r="E3873" i="15"/>
  <c r="E3872" i="15"/>
  <c r="E3871" i="15"/>
  <c r="E3870" i="15"/>
  <c r="E3869" i="15"/>
  <c r="E3868" i="15"/>
  <c r="E3867" i="15"/>
  <c r="E3866" i="15"/>
  <c r="E3865" i="15"/>
  <c r="E3864" i="15"/>
  <c r="E3863" i="15"/>
  <c r="E3862" i="15"/>
  <c r="E3861" i="15"/>
  <c r="E3860" i="15"/>
  <c r="E3859" i="15"/>
  <c r="E3858" i="15"/>
  <c r="E3857" i="15"/>
  <c r="E3856" i="15"/>
  <c r="E3855" i="15"/>
  <c r="E3854" i="15"/>
  <c r="E3853" i="15"/>
  <c r="E3852" i="15"/>
  <c r="E3851" i="15"/>
  <c r="E3850" i="15"/>
  <c r="E3849" i="15"/>
  <c r="E3848" i="15"/>
  <c r="B164" i="12" s="1"/>
  <c r="E3847" i="15"/>
  <c r="E3846" i="15"/>
  <c r="E3845" i="15"/>
  <c r="E3844" i="15"/>
  <c r="B165" i="12" s="1"/>
  <c r="E3843" i="15"/>
  <c r="E3842" i="15"/>
  <c r="E3841" i="15"/>
  <c r="E3840" i="15"/>
  <c r="E3839" i="15"/>
  <c r="E3838" i="15"/>
  <c r="E3837" i="15"/>
  <c r="E3836" i="15"/>
  <c r="E3835" i="15"/>
  <c r="E3834" i="15"/>
  <c r="E3833" i="15"/>
  <c r="E3832" i="15"/>
  <c r="E3831" i="15"/>
  <c r="E3830" i="15"/>
  <c r="E3829" i="15"/>
  <c r="E3828" i="15"/>
  <c r="E3827" i="15"/>
  <c r="E3826" i="15"/>
  <c r="E3825" i="15"/>
  <c r="E3824" i="15"/>
  <c r="E3823" i="15"/>
  <c r="E3822" i="15"/>
  <c r="E3821" i="15"/>
  <c r="E3820" i="15"/>
  <c r="E3819" i="15"/>
  <c r="E3818" i="15"/>
  <c r="E3817" i="15"/>
  <c r="E3816" i="15"/>
  <c r="E3815" i="15"/>
  <c r="E3814" i="15"/>
  <c r="E3813" i="15"/>
  <c r="E3812" i="15"/>
  <c r="E3811" i="15"/>
  <c r="E3810" i="15"/>
  <c r="E3809" i="15"/>
  <c r="E3808" i="15"/>
  <c r="E3807" i="15"/>
  <c r="E3806" i="15"/>
  <c r="E3805" i="15"/>
  <c r="E3804" i="15"/>
  <c r="E3803" i="15"/>
  <c r="E3802" i="15"/>
  <c r="E3801" i="15"/>
  <c r="E3800" i="15"/>
  <c r="E3799" i="15"/>
  <c r="E3798" i="15"/>
  <c r="E3797" i="15"/>
  <c r="E3796" i="15"/>
  <c r="E3795" i="15"/>
  <c r="E3794" i="15"/>
  <c r="E3793" i="15"/>
  <c r="E3792" i="15"/>
  <c r="E3791" i="15"/>
  <c r="E3790" i="15"/>
  <c r="E3789" i="15"/>
  <c r="E3788" i="15"/>
  <c r="E3787" i="15"/>
  <c r="E3786" i="15"/>
  <c r="E3785" i="15"/>
  <c r="E3784" i="15"/>
  <c r="E3783" i="15"/>
  <c r="E3782" i="15"/>
  <c r="E3781" i="15"/>
  <c r="E3780" i="15"/>
  <c r="E3779" i="15"/>
  <c r="E3778" i="15"/>
  <c r="E3777" i="15"/>
  <c r="E3776" i="15"/>
  <c r="E3775" i="15"/>
  <c r="E3774" i="15"/>
  <c r="E3773" i="15"/>
  <c r="E3772" i="15"/>
  <c r="E3771" i="15"/>
  <c r="E3770" i="15"/>
  <c r="E3769" i="15"/>
  <c r="E3768" i="15"/>
  <c r="E3767" i="15"/>
  <c r="E3766" i="15"/>
  <c r="E3765" i="15"/>
  <c r="E3764" i="15"/>
  <c r="E3763" i="15"/>
  <c r="E3762" i="15"/>
  <c r="E3761" i="15"/>
  <c r="E3760" i="15"/>
  <c r="E3759" i="15"/>
  <c r="E3758" i="15"/>
  <c r="E3757" i="15"/>
  <c r="E3756" i="15"/>
  <c r="E3755" i="15"/>
  <c r="E3754" i="15"/>
  <c r="E3753" i="15"/>
  <c r="E3752" i="15"/>
  <c r="E3751" i="15"/>
  <c r="E3750" i="15"/>
  <c r="E3749" i="15"/>
  <c r="E3748" i="15"/>
  <c r="E3747" i="15"/>
  <c r="E3746" i="15"/>
  <c r="E3745" i="15"/>
  <c r="E3744" i="15"/>
  <c r="E3743" i="15"/>
  <c r="E3742" i="15"/>
  <c r="E3741" i="15"/>
  <c r="E3740" i="15"/>
  <c r="E3739" i="15"/>
  <c r="E3738" i="15"/>
  <c r="E3737" i="15"/>
  <c r="E3736" i="15"/>
  <c r="E3735" i="15"/>
  <c r="E3734" i="15"/>
  <c r="E3733" i="15"/>
  <c r="E3732" i="15"/>
  <c r="E3731" i="15"/>
  <c r="E3730" i="15"/>
  <c r="E3729" i="15"/>
  <c r="E3728" i="15"/>
  <c r="E3727" i="15"/>
  <c r="E3726" i="15"/>
  <c r="E3725" i="15"/>
  <c r="E3724" i="15"/>
  <c r="E3723" i="15"/>
  <c r="E3722" i="15"/>
  <c r="E3721" i="15"/>
  <c r="E3720" i="15"/>
  <c r="E3719" i="15"/>
  <c r="E3718" i="15"/>
  <c r="E3717" i="15"/>
  <c r="E3716" i="15"/>
  <c r="E3715" i="15"/>
  <c r="E3714" i="15"/>
  <c r="E3713" i="15"/>
  <c r="E3712" i="15"/>
  <c r="E3711" i="15"/>
  <c r="E3710" i="15"/>
  <c r="E3709" i="15"/>
  <c r="E3708" i="15"/>
  <c r="E3707" i="15"/>
  <c r="E3706" i="15"/>
  <c r="E3705" i="15"/>
  <c r="E3704" i="15"/>
  <c r="E3703" i="15"/>
  <c r="E3702" i="15"/>
  <c r="E3701" i="15"/>
  <c r="E3700" i="15"/>
  <c r="E3699" i="15"/>
  <c r="E3698" i="15"/>
  <c r="E3697" i="15"/>
  <c r="E3696" i="15"/>
  <c r="E3695" i="15"/>
  <c r="E3694" i="15"/>
  <c r="E3693" i="15"/>
  <c r="E3692" i="15"/>
  <c r="E3691" i="15"/>
  <c r="E3690" i="15"/>
  <c r="E3689" i="15"/>
  <c r="E3688" i="15"/>
  <c r="E3687" i="15"/>
  <c r="E3686" i="15"/>
  <c r="E3685" i="15"/>
  <c r="E3684" i="15"/>
  <c r="E3683" i="15"/>
  <c r="E3682" i="15"/>
  <c r="E3681" i="15"/>
  <c r="E3680" i="15"/>
  <c r="E3679" i="15"/>
  <c r="E3678" i="15"/>
  <c r="E3677" i="15"/>
  <c r="E3676" i="15"/>
  <c r="E3675" i="15"/>
  <c r="E3674" i="15"/>
  <c r="E3673" i="15"/>
  <c r="E3672" i="15"/>
  <c r="E3671" i="15"/>
  <c r="E3670" i="15"/>
  <c r="E3669" i="15"/>
  <c r="E3668" i="15"/>
  <c r="E3667" i="15"/>
  <c r="E3666" i="15"/>
  <c r="E3665" i="15"/>
  <c r="E3664" i="15"/>
  <c r="E3663" i="15"/>
  <c r="E3662" i="15"/>
  <c r="E3661" i="15"/>
  <c r="E3660" i="15"/>
  <c r="E3659" i="15"/>
  <c r="E3658" i="15"/>
  <c r="E3657" i="15"/>
  <c r="E3656" i="15"/>
  <c r="E3655" i="15"/>
  <c r="E3654" i="15"/>
  <c r="E3653" i="15"/>
  <c r="E3652" i="15"/>
  <c r="E3651" i="15"/>
  <c r="E3650" i="15"/>
  <c r="E3649" i="15"/>
  <c r="E3648" i="15"/>
  <c r="E3647" i="15"/>
  <c r="E3646" i="15"/>
  <c r="E3645" i="15"/>
  <c r="E3644" i="15"/>
  <c r="E3643" i="15"/>
  <c r="E3642" i="15"/>
  <c r="E3641" i="15"/>
  <c r="E3640" i="15"/>
  <c r="E3639" i="15"/>
  <c r="E3638" i="15"/>
  <c r="E3637" i="15"/>
  <c r="E3636" i="15"/>
  <c r="E3635" i="15"/>
  <c r="E3634" i="15"/>
  <c r="E3633" i="15"/>
  <c r="E3632" i="15"/>
  <c r="E3631" i="15"/>
  <c r="E3630" i="15"/>
  <c r="E3629" i="15"/>
  <c r="E3628" i="15"/>
  <c r="E3627" i="15"/>
  <c r="E3626" i="15"/>
  <c r="E3625" i="15"/>
  <c r="E3624" i="15"/>
  <c r="E3623" i="15"/>
  <c r="E3622" i="15"/>
  <c r="E3621" i="15"/>
  <c r="E3620" i="15"/>
  <c r="E3619" i="15"/>
  <c r="E3618" i="15"/>
  <c r="E3617" i="15"/>
  <c r="E3616" i="15"/>
  <c r="E3615" i="15"/>
  <c r="E3614" i="15"/>
  <c r="E3613" i="15"/>
  <c r="E3612" i="15"/>
  <c r="E3611" i="15"/>
  <c r="E3610" i="15"/>
  <c r="E3609" i="15"/>
  <c r="E3608" i="15"/>
  <c r="E3607" i="15"/>
  <c r="E3606" i="15"/>
  <c r="E3605" i="15"/>
  <c r="E3604" i="15"/>
  <c r="E3603" i="15"/>
  <c r="E3602" i="15"/>
  <c r="E3601" i="15"/>
  <c r="E3600" i="15"/>
  <c r="E3599" i="15"/>
  <c r="E3598" i="15"/>
  <c r="E3597" i="15"/>
  <c r="E3596" i="15"/>
  <c r="E3595" i="15"/>
  <c r="E3594" i="15"/>
  <c r="E3593" i="15"/>
  <c r="E3592" i="15"/>
  <c r="E3591" i="15"/>
  <c r="E3590" i="15"/>
  <c r="E3589" i="15"/>
  <c r="E3588" i="15"/>
  <c r="E3587" i="15"/>
  <c r="E3586" i="15"/>
  <c r="E3585" i="15"/>
  <c r="E3584" i="15"/>
  <c r="E3583" i="15"/>
  <c r="E3582" i="15"/>
  <c r="B168" i="12" s="1"/>
  <c r="E3581" i="15"/>
  <c r="E3580" i="15"/>
  <c r="E3579" i="15"/>
  <c r="E3578" i="15"/>
  <c r="E3577" i="15"/>
  <c r="E3576" i="15"/>
  <c r="E3575" i="15"/>
  <c r="E3574" i="15"/>
  <c r="E3573" i="15"/>
  <c r="E3572" i="15"/>
  <c r="E3571" i="15"/>
  <c r="E3570" i="15"/>
  <c r="E3569" i="15"/>
  <c r="E3568" i="15"/>
  <c r="E3567" i="15"/>
  <c r="E3566" i="15"/>
  <c r="E3565" i="15"/>
  <c r="E3564" i="15"/>
  <c r="E3563" i="15"/>
  <c r="E3562" i="15"/>
  <c r="E3561" i="15"/>
  <c r="E3560" i="15"/>
  <c r="E3559" i="15"/>
  <c r="E3558" i="15"/>
  <c r="E3557" i="15"/>
  <c r="E3556" i="15"/>
  <c r="E3555" i="15"/>
  <c r="E3554" i="15"/>
  <c r="E3553" i="15"/>
  <c r="E3552" i="15"/>
  <c r="E3551" i="15"/>
  <c r="E3550" i="15"/>
  <c r="E3549" i="15"/>
  <c r="E3548" i="15"/>
  <c r="E3547" i="15"/>
  <c r="E3546" i="15"/>
  <c r="E3545" i="15"/>
  <c r="E3544" i="15"/>
  <c r="E3543" i="15"/>
  <c r="E3542" i="15"/>
  <c r="E3541" i="15"/>
  <c r="E3540" i="15"/>
  <c r="E3539" i="15"/>
  <c r="E3538" i="15"/>
  <c r="E3537" i="15"/>
  <c r="E3536" i="15"/>
  <c r="E3535" i="15"/>
  <c r="E3534" i="15"/>
  <c r="E3533" i="15"/>
  <c r="E3532" i="15"/>
  <c r="E3531" i="15"/>
  <c r="E3530" i="15"/>
  <c r="E3529" i="15"/>
  <c r="E3528" i="15"/>
  <c r="E3527" i="15"/>
  <c r="E3526" i="15"/>
  <c r="E3525" i="15"/>
  <c r="E3524" i="15"/>
  <c r="E3523" i="15"/>
  <c r="E3522" i="15"/>
  <c r="E3521" i="15"/>
  <c r="E3520" i="15"/>
  <c r="E3519" i="15"/>
  <c r="E3518" i="15"/>
  <c r="E3517" i="15"/>
  <c r="E3516" i="15"/>
  <c r="E3515" i="15"/>
  <c r="E3514" i="15"/>
  <c r="E3513" i="15"/>
  <c r="E3512" i="15"/>
  <c r="E3511" i="15"/>
  <c r="E3510" i="15"/>
  <c r="E3509" i="15"/>
  <c r="E3508" i="15"/>
  <c r="E3507" i="15"/>
  <c r="E3506" i="15"/>
  <c r="E3505" i="15"/>
  <c r="E3504" i="15"/>
  <c r="E3503" i="15"/>
  <c r="E3502" i="15"/>
  <c r="E3501" i="15"/>
  <c r="E3500" i="15"/>
  <c r="E3499" i="15"/>
  <c r="E3498" i="15"/>
  <c r="E3497" i="15"/>
  <c r="E3496" i="15"/>
  <c r="E3495" i="15"/>
  <c r="E3494" i="15"/>
  <c r="E3493" i="15"/>
  <c r="E3492" i="15"/>
  <c r="E3491" i="15"/>
  <c r="E3490" i="15"/>
  <c r="E3489" i="15"/>
  <c r="E3488" i="15"/>
  <c r="E3487" i="15"/>
  <c r="E3486" i="15"/>
  <c r="E3485" i="15"/>
  <c r="E3484" i="15"/>
  <c r="E3483" i="15"/>
  <c r="E3482" i="15"/>
  <c r="E3481" i="15"/>
  <c r="E3480" i="15"/>
  <c r="E3479" i="15"/>
  <c r="E3478" i="15"/>
  <c r="E3477" i="15"/>
  <c r="E3476" i="15"/>
  <c r="E3475" i="15"/>
  <c r="E3474" i="15"/>
  <c r="E3473" i="15"/>
  <c r="E3472" i="15"/>
  <c r="E3471" i="15"/>
  <c r="E3470" i="15"/>
  <c r="E3469" i="15"/>
  <c r="E3468" i="15"/>
  <c r="E3467" i="15"/>
  <c r="E3466" i="15"/>
  <c r="E3465" i="15"/>
  <c r="E3464" i="15"/>
  <c r="E3463" i="15"/>
  <c r="E3462" i="15"/>
  <c r="E3461" i="15"/>
  <c r="E3460" i="15"/>
  <c r="E3459" i="15"/>
  <c r="E3458" i="15"/>
  <c r="E3457" i="15"/>
  <c r="E3456" i="15"/>
  <c r="E3455" i="15"/>
  <c r="E3454" i="15"/>
  <c r="E3453" i="15"/>
  <c r="E3452" i="15"/>
  <c r="E3451" i="15"/>
  <c r="E3450" i="15"/>
  <c r="E3449" i="15"/>
  <c r="E3448" i="15"/>
  <c r="E3447" i="15"/>
  <c r="E3446" i="15"/>
  <c r="E3445" i="15"/>
  <c r="E3444" i="15"/>
  <c r="E3443" i="15"/>
  <c r="E3442" i="15"/>
  <c r="E3441" i="15"/>
  <c r="E3440" i="15"/>
  <c r="E3439" i="15"/>
  <c r="E3438" i="15"/>
  <c r="E3437" i="15"/>
  <c r="E3436" i="15"/>
  <c r="E3435" i="15"/>
  <c r="E3434" i="15"/>
  <c r="E3433" i="15"/>
  <c r="E3432" i="15"/>
  <c r="E3431" i="15"/>
  <c r="E3430" i="15"/>
  <c r="E3429" i="15"/>
  <c r="E3428" i="15"/>
  <c r="E3427" i="15"/>
  <c r="E3426" i="15"/>
  <c r="E3425" i="15"/>
  <c r="E3424" i="15"/>
  <c r="E3423" i="15"/>
  <c r="E3422" i="15"/>
  <c r="E3421" i="15"/>
  <c r="E3420" i="15"/>
  <c r="E3419" i="15"/>
  <c r="E3418" i="15"/>
  <c r="E3417" i="15"/>
  <c r="E3416" i="15"/>
  <c r="E3415" i="15"/>
  <c r="E3414" i="15"/>
  <c r="E3413" i="15"/>
  <c r="E3412" i="15"/>
  <c r="E3411" i="15"/>
  <c r="E3410" i="15"/>
  <c r="E3409" i="15"/>
  <c r="E3408" i="15"/>
  <c r="E3407" i="15"/>
  <c r="E3406" i="15"/>
  <c r="E3405" i="15"/>
  <c r="E3404" i="15"/>
  <c r="E3403" i="15"/>
  <c r="E3402" i="15"/>
  <c r="E3401" i="15"/>
  <c r="E3400" i="15"/>
  <c r="E3399" i="15"/>
  <c r="E3398" i="15"/>
  <c r="E3397" i="15"/>
  <c r="E3396" i="15"/>
  <c r="E3395" i="15"/>
  <c r="E3394" i="15"/>
  <c r="E3393" i="15"/>
  <c r="E3392" i="15"/>
  <c r="E3391" i="15"/>
  <c r="E3390" i="15"/>
  <c r="E3389" i="15"/>
  <c r="E3388" i="15"/>
  <c r="E3387" i="15"/>
  <c r="E3386" i="15"/>
  <c r="E3385" i="15"/>
  <c r="E3384" i="15"/>
  <c r="E3383" i="15"/>
  <c r="E3382" i="15"/>
  <c r="E3381" i="15"/>
  <c r="E3380" i="15"/>
  <c r="E3379" i="15"/>
  <c r="E3378" i="15"/>
  <c r="E3377" i="15"/>
  <c r="E3376" i="15"/>
  <c r="E3375" i="15"/>
  <c r="E3374" i="15"/>
  <c r="E3373" i="15"/>
  <c r="E3372" i="15"/>
  <c r="E3371" i="15"/>
  <c r="E3370" i="15"/>
  <c r="E3369" i="15"/>
  <c r="E3368" i="15"/>
  <c r="E3367" i="15"/>
  <c r="E3366" i="15"/>
  <c r="E3365" i="15"/>
  <c r="E3364" i="15"/>
  <c r="E3363" i="15"/>
  <c r="E3362" i="15"/>
  <c r="E3361" i="15"/>
  <c r="E3360" i="15"/>
  <c r="E3359" i="15"/>
  <c r="E3358" i="15"/>
  <c r="E3357" i="15"/>
  <c r="E3356" i="15"/>
  <c r="E3355" i="15"/>
  <c r="E3354" i="15"/>
  <c r="E3353" i="15"/>
  <c r="E3352" i="15"/>
  <c r="E3351" i="15"/>
  <c r="E3350" i="15"/>
  <c r="E3349" i="15"/>
  <c r="E3348" i="15"/>
  <c r="E3347" i="15"/>
  <c r="E3346" i="15"/>
  <c r="E3345" i="15"/>
  <c r="E3344" i="15"/>
  <c r="E3343" i="15"/>
  <c r="E3342" i="15"/>
  <c r="E3341" i="15"/>
  <c r="E3340" i="15"/>
  <c r="E3339" i="15"/>
  <c r="E3338" i="15"/>
  <c r="E3337" i="15"/>
  <c r="E3336" i="15"/>
  <c r="E3335" i="15"/>
  <c r="E3334" i="15"/>
  <c r="E3333" i="15"/>
  <c r="E3332" i="15"/>
  <c r="E3331" i="15"/>
  <c r="E3330" i="15"/>
  <c r="E3329" i="15"/>
  <c r="E3328" i="15"/>
  <c r="E3327" i="15"/>
  <c r="E3326" i="15"/>
  <c r="E3325" i="15"/>
  <c r="E3324" i="15"/>
  <c r="E3323" i="15"/>
  <c r="E3322" i="15"/>
  <c r="E3321" i="15"/>
  <c r="E3320" i="15"/>
  <c r="E3319" i="15"/>
  <c r="E3318" i="15"/>
  <c r="E3317" i="15"/>
  <c r="E3316" i="15"/>
  <c r="E3315" i="15"/>
  <c r="E3314" i="15"/>
  <c r="E3313" i="15"/>
  <c r="E3312" i="15"/>
  <c r="E3311" i="15"/>
  <c r="E3310" i="15"/>
  <c r="E3309" i="15"/>
  <c r="E3308" i="15"/>
  <c r="E3307" i="15"/>
  <c r="E3306" i="15"/>
  <c r="E3305" i="15"/>
  <c r="E3304" i="15"/>
  <c r="E3303" i="15"/>
  <c r="E3302" i="15"/>
  <c r="E3301" i="15"/>
  <c r="E3300" i="15"/>
  <c r="E3299" i="15"/>
  <c r="E3298" i="15"/>
  <c r="E3297" i="15"/>
  <c r="E3296" i="15"/>
  <c r="E3295" i="15"/>
  <c r="E3294" i="15"/>
  <c r="E3293" i="15"/>
  <c r="E3292" i="15"/>
  <c r="E3291" i="15"/>
  <c r="E3290" i="15"/>
  <c r="E3289" i="15"/>
  <c r="E3288" i="15"/>
  <c r="E3287" i="15"/>
  <c r="E3286" i="15"/>
  <c r="E3285" i="15"/>
  <c r="E3284" i="15"/>
  <c r="E3283" i="15"/>
  <c r="E3282" i="15"/>
  <c r="E3281" i="15"/>
  <c r="E3280" i="15"/>
  <c r="E3279" i="15"/>
  <c r="E3278" i="15"/>
  <c r="E3277" i="15"/>
  <c r="E3276" i="15"/>
  <c r="E3275" i="15"/>
  <c r="E3274" i="15"/>
  <c r="E3273" i="15"/>
  <c r="E3272" i="15"/>
  <c r="E3271" i="15"/>
  <c r="E3270" i="15"/>
  <c r="E3269" i="15"/>
  <c r="E3268" i="15"/>
  <c r="E3267" i="15"/>
  <c r="E3266" i="15"/>
  <c r="E3265" i="15"/>
  <c r="E3264" i="15"/>
  <c r="E3263" i="15"/>
  <c r="E3262" i="15"/>
  <c r="E3261" i="15"/>
  <c r="E3260" i="15"/>
  <c r="E3259" i="15"/>
  <c r="E3258" i="15"/>
  <c r="E3257" i="15"/>
  <c r="E3256" i="15"/>
  <c r="E3255" i="15"/>
  <c r="E3254" i="15"/>
  <c r="E3253" i="15"/>
  <c r="E3252" i="15"/>
  <c r="E3251" i="15"/>
  <c r="E3250" i="15"/>
  <c r="E3249" i="15"/>
  <c r="E3248" i="15"/>
  <c r="E3247" i="15"/>
  <c r="E3246" i="15"/>
  <c r="E3245" i="15"/>
  <c r="E3244" i="15"/>
  <c r="E3243" i="15"/>
  <c r="E3242" i="15"/>
  <c r="E3241" i="15"/>
  <c r="E3240" i="15"/>
  <c r="E3239" i="15"/>
  <c r="E3238" i="15"/>
  <c r="E3237" i="15"/>
  <c r="E3236" i="15"/>
  <c r="E3235" i="15"/>
  <c r="E3234" i="15"/>
  <c r="E3233" i="15"/>
  <c r="E3232" i="15"/>
  <c r="E3231" i="15"/>
  <c r="E3230" i="15"/>
  <c r="E3229" i="15"/>
  <c r="E3228" i="15"/>
  <c r="E3227" i="15"/>
  <c r="E3226" i="15"/>
  <c r="E3225" i="15"/>
  <c r="E3224" i="15"/>
  <c r="E3223" i="15"/>
  <c r="E3222" i="15"/>
  <c r="E3221" i="15"/>
  <c r="E3220" i="15"/>
  <c r="E3219" i="15"/>
  <c r="E3218" i="15"/>
  <c r="E3217" i="15"/>
  <c r="E3216" i="15"/>
  <c r="E3215" i="15"/>
  <c r="E3214" i="15"/>
  <c r="E3213" i="15"/>
  <c r="E3212" i="15"/>
  <c r="E3211" i="15"/>
  <c r="E3210" i="15"/>
  <c r="E3209" i="15"/>
  <c r="E3208" i="15"/>
  <c r="E3207" i="15"/>
  <c r="E3206" i="15"/>
  <c r="E3205" i="15"/>
  <c r="E3204" i="15"/>
  <c r="E3203" i="15"/>
  <c r="E3202" i="15"/>
  <c r="E3201" i="15"/>
  <c r="E3200" i="15"/>
  <c r="E3199" i="15"/>
  <c r="E3198" i="15"/>
  <c r="E3197" i="15"/>
  <c r="E3196" i="15"/>
  <c r="E3195" i="15"/>
  <c r="E3194" i="15"/>
  <c r="E3193" i="15"/>
  <c r="E3192" i="15"/>
  <c r="E3191" i="15"/>
  <c r="E3190" i="15"/>
  <c r="E3189" i="15"/>
  <c r="E3188" i="15"/>
  <c r="E3187" i="15"/>
  <c r="E3186" i="15"/>
  <c r="E3185" i="15"/>
  <c r="E3184" i="15"/>
  <c r="E3183" i="15"/>
  <c r="E3182" i="15"/>
  <c r="E3181" i="15"/>
  <c r="E3180" i="15"/>
  <c r="E3179" i="15"/>
  <c r="E3178" i="15"/>
  <c r="E3177" i="15"/>
  <c r="E3176" i="15"/>
  <c r="E3175" i="15"/>
  <c r="E3174" i="15"/>
  <c r="E3173" i="15"/>
  <c r="E3172" i="15"/>
  <c r="E3171" i="15"/>
  <c r="E3170" i="15"/>
  <c r="E3169" i="15"/>
  <c r="E3168" i="15"/>
  <c r="E3167" i="15"/>
  <c r="E3166" i="15"/>
  <c r="E3165" i="15"/>
  <c r="E3164" i="15"/>
  <c r="E3163" i="15"/>
  <c r="E3162" i="15"/>
  <c r="E3161" i="15"/>
  <c r="E3160" i="15"/>
  <c r="E3159" i="15"/>
  <c r="E3158" i="15"/>
  <c r="E3157" i="15"/>
  <c r="E3156" i="15"/>
  <c r="E3155" i="15"/>
  <c r="E3154" i="15"/>
  <c r="E3153" i="15"/>
  <c r="E3152" i="15"/>
  <c r="E3151" i="15"/>
  <c r="E3150" i="15"/>
  <c r="E3149" i="15"/>
  <c r="E3148" i="15"/>
  <c r="E3147" i="15"/>
  <c r="E3146" i="15"/>
  <c r="E3145" i="15"/>
  <c r="E3144" i="15"/>
  <c r="E3143" i="15"/>
  <c r="E3142" i="15"/>
  <c r="E3141" i="15"/>
  <c r="E3140" i="15"/>
  <c r="E3139" i="15"/>
  <c r="E3138" i="15"/>
  <c r="E3137" i="15"/>
  <c r="E3136" i="15"/>
  <c r="E3135" i="15"/>
  <c r="E3134" i="15"/>
  <c r="E3133" i="15"/>
  <c r="E3132" i="15"/>
  <c r="E3131" i="15"/>
  <c r="E3130" i="15"/>
  <c r="E3129" i="15"/>
  <c r="E3128" i="15"/>
  <c r="E3127" i="15"/>
  <c r="E3126" i="15"/>
  <c r="E3125" i="15"/>
  <c r="E3124" i="15"/>
  <c r="E3123" i="15"/>
  <c r="E3122" i="15"/>
  <c r="E3121" i="15"/>
  <c r="E3120" i="15"/>
  <c r="E3119" i="15"/>
  <c r="E3118" i="15"/>
  <c r="E3117" i="15"/>
  <c r="E3116" i="15"/>
  <c r="E3115" i="15"/>
  <c r="E3114" i="15"/>
  <c r="E3113" i="15"/>
  <c r="E3112" i="15"/>
  <c r="E3111" i="15"/>
  <c r="E3110" i="15"/>
  <c r="E3109" i="15"/>
  <c r="E3108" i="15"/>
  <c r="E3107" i="15"/>
  <c r="E3106" i="15"/>
  <c r="E3105" i="15"/>
  <c r="E3104" i="15"/>
  <c r="E3103" i="15"/>
  <c r="E3102" i="15"/>
  <c r="E3101" i="15"/>
  <c r="E3100" i="15"/>
  <c r="E3099" i="15"/>
  <c r="E3098" i="15"/>
  <c r="E3097" i="15"/>
  <c r="E3096" i="15"/>
  <c r="E3095" i="15"/>
  <c r="E3094" i="15"/>
  <c r="E3093" i="15"/>
  <c r="E3092" i="15"/>
  <c r="E3091" i="15"/>
  <c r="E3090" i="15"/>
  <c r="E3089" i="15"/>
  <c r="E3088" i="15"/>
  <c r="E3087" i="15"/>
  <c r="E3086" i="15"/>
  <c r="E3085" i="15"/>
  <c r="E3084" i="15"/>
  <c r="E3083" i="15"/>
  <c r="E3082" i="15"/>
  <c r="E3081" i="15"/>
  <c r="E3080" i="15"/>
  <c r="E3079" i="15"/>
  <c r="E3078" i="15"/>
  <c r="E3077" i="15"/>
  <c r="E3076" i="15"/>
  <c r="E3075" i="15"/>
  <c r="E3074" i="15"/>
  <c r="E3073" i="15"/>
  <c r="E3072" i="15"/>
  <c r="E3071" i="15"/>
  <c r="E3070" i="15"/>
  <c r="E3069" i="15"/>
  <c r="E3068" i="15"/>
  <c r="E3067" i="15"/>
  <c r="E3066" i="15"/>
  <c r="E3065" i="15"/>
  <c r="E3064" i="15"/>
  <c r="E3063" i="15"/>
  <c r="E3062" i="15"/>
  <c r="E3061" i="15"/>
  <c r="E3060" i="15"/>
  <c r="E3059" i="15"/>
  <c r="E3058" i="15"/>
  <c r="E3057" i="15"/>
  <c r="E3056" i="15"/>
  <c r="E3055" i="15"/>
  <c r="E3054" i="15"/>
  <c r="E3053" i="15"/>
  <c r="E3052" i="15"/>
  <c r="E3051" i="15"/>
  <c r="E3050" i="15"/>
  <c r="E3049" i="15"/>
  <c r="E3048" i="15"/>
  <c r="E3047" i="15"/>
  <c r="E3046" i="15"/>
  <c r="E3045" i="15"/>
  <c r="E3044" i="15"/>
  <c r="E3043" i="15"/>
  <c r="E3042" i="15"/>
  <c r="E3041" i="15"/>
  <c r="E3040" i="15"/>
  <c r="E3039" i="15"/>
  <c r="E3038" i="15"/>
  <c r="E3037" i="15"/>
  <c r="E3036" i="15"/>
  <c r="E3035" i="15"/>
  <c r="E3034" i="15"/>
  <c r="E3033" i="15"/>
  <c r="E3032" i="15"/>
  <c r="E3031" i="15"/>
  <c r="E3030" i="15"/>
  <c r="E3029" i="15"/>
  <c r="E3028" i="15"/>
  <c r="E3027" i="15"/>
  <c r="E3026" i="15"/>
  <c r="E3025" i="15"/>
  <c r="E3024" i="15"/>
  <c r="E3023" i="15"/>
  <c r="E3022" i="15"/>
  <c r="E3021" i="15"/>
  <c r="E3020" i="15"/>
  <c r="E3019" i="15"/>
  <c r="E3018" i="15"/>
  <c r="E3017" i="15"/>
  <c r="E3016" i="15"/>
  <c r="E3015" i="15"/>
  <c r="E3014" i="15"/>
  <c r="E3013" i="15"/>
  <c r="E3012" i="15"/>
  <c r="E3011" i="15"/>
  <c r="E3010" i="15"/>
  <c r="E3009" i="15"/>
  <c r="E3008" i="15"/>
  <c r="E3007" i="15"/>
  <c r="E3006" i="15"/>
  <c r="E3005" i="15"/>
  <c r="E3004" i="15"/>
  <c r="E3003" i="15"/>
  <c r="E3002" i="15"/>
  <c r="E3001" i="15"/>
  <c r="E3000" i="15"/>
  <c r="E2999" i="15"/>
  <c r="E2998" i="15"/>
  <c r="E2997" i="15"/>
  <c r="E2996" i="15"/>
  <c r="E2995" i="15"/>
  <c r="E2994" i="15"/>
  <c r="E2993" i="15"/>
  <c r="E2992" i="15"/>
  <c r="E2991" i="15"/>
  <c r="E2990" i="15"/>
  <c r="E2989" i="15"/>
  <c r="E2988" i="15"/>
  <c r="E2987" i="15"/>
  <c r="E2986" i="15"/>
  <c r="E2985" i="15"/>
  <c r="E2984" i="15"/>
  <c r="E2983" i="15"/>
  <c r="E2982" i="15"/>
  <c r="E2981" i="15"/>
  <c r="E2980" i="15"/>
  <c r="E2979" i="15"/>
  <c r="E2978" i="15"/>
  <c r="E2977" i="15"/>
  <c r="E2976" i="15"/>
  <c r="E2975" i="15"/>
  <c r="E2974" i="15"/>
  <c r="E2973" i="15"/>
  <c r="E2972" i="15"/>
  <c r="E2971" i="15"/>
  <c r="E2970" i="15"/>
  <c r="E2969" i="15"/>
  <c r="E2968" i="15"/>
  <c r="E2967" i="15"/>
  <c r="E2966" i="15"/>
  <c r="E2965" i="15"/>
  <c r="E2964" i="15"/>
  <c r="E2963" i="15"/>
  <c r="E2962" i="15"/>
  <c r="E2961" i="15"/>
  <c r="E2960" i="15"/>
  <c r="E2959" i="15"/>
  <c r="E2958" i="15"/>
  <c r="E2957" i="15"/>
  <c r="E2956" i="15"/>
  <c r="E2955" i="15"/>
  <c r="E2954" i="15"/>
  <c r="E2953" i="15"/>
  <c r="E2952" i="15"/>
  <c r="E2951" i="15"/>
  <c r="E2950" i="15"/>
  <c r="E2949" i="15"/>
  <c r="E2948" i="15"/>
  <c r="E2947" i="15"/>
  <c r="E2946" i="15"/>
  <c r="E2945" i="15"/>
  <c r="E2944" i="15"/>
  <c r="E2943" i="15"/>
  <c r="E2942" i="15"/>
  <c r="E2941" i="15"/>
  <c r="E2940" i="15"/>
  <c r="E2939" i="15"/>
  <c r="E2938" i="15"/>
  <c r="E2937" i="15"/>
  <c r="E2936" i="15"/>
  <c r="E2935" i="15"/>
  <c r="E2934" i="15"/>
  <c r="E2933" i="15"/>
  <c r="E2932" i="15"/>
  <c r="E2931" i="15"/>
  <c r="E2930" i="15"/>
  <c r="E2929" i="15"/>
  <c r="E2928" i="15"/>
  <c r="E2927" i="15"/>
  <c r="E2926" i="15"/>
  <c r="E2925" i="15"/>
  <c r="E2924" i="15"/>
  <c r="E2923" i="15"/>
  <c r="E2922" i="15"/>
  <c r="E2921" i="15"/>
  <c r="E2920" i="15"/>
  <c r="E2919" i="15"/>
  <c r="E2918" i="15"/>
  <c r="E2917" i="15"/>
  <c r="E2916" i="15"/>
  <c r="E2915" i="15"/>
  <c r="E2914" i="15"/>
  <c r="E2913" i="15"/>
  <c r="E2912" i="15"/>
  <c r="E2911" i="15"/>
  <c r="E2910" i="15"/>
  <c r="E2909" i="15"/>
  <c r="E2908" i="15"/>
  <c r="E2907" i="15"/>
  <c r="E2906" i="15"/>
  <c r="E2905" i="15"/>
  <c r="E2904" i="15"/>
  <c r="E2903" i="15"/>
  <c r="E2902" i="15"/>
  <c r="E2901" i="15"/>
  <c r="E2900" i="15"/>
  <c r="E2899" i="15"/>
  <c r="E2898" i="15"/>
  <c r="E2897" i="15"/>
  <c r="E2896" i="15"/>
  <c r="E2895" i="15"/>
  <c r="E2894" i="15"/>
  <c r="E2893" i="15"/>
  <c r="E2892" i="15"/>
  <c r="E2891" i="15"/>
  <c r="E2890" i="15"/>
  <c r="E2889" i="15"/>
  <c r="E2888" i="15"/>
  <c r="E2887" i="15"/>
  <c r="E2886" i="15"/>
  <c r="E2885" i="15"/>
  <c r="E2884" i="15"/>
  <c r="E2883" i="15"/>
  <c r="E2882" i="15"/>
  <c r="E2881" i="15"/>
  <c r="E2880" i="15"/>
  <c r="E2879" i="15"/>
  <c r="E2878" i="15"/>
  <c r="E2877" i="15"/>
  <c r="E2876" i="15"/>
  <c r="E2875" i="15"/>
  <c r="E2874" i="15"/>
  <c r="E2873" i="15"/>
  <c r="E2872" i="15"/>
  <c r="E2871" i="15"/>
  <c r="E2870" i="15"/>
  <c r="E2869" i="15"/>
  <c r="E2868" i="15"/>
  <c r="E2867" i="15"/>
  <c r="E2866" i="15"/>
  <c r="E2865" i="15"/>
  <c r="E2864" i="15"/>
  <c r="E2863" i="15"/>
  <c r="E2862" i="15"/>
  <c r="E2861" i="15"/>
  <c r="E2860" i="15"/>
  <c r="E2859" i="15"/>
  <c r="E2858" i="15"/>
  <c r="E2857" i="15"/>
  <c r="E2856" i="15"/>
  <c r="E2855" i="15"/>
  <c r="E2854" i="15"/>
  <c r="E2853" i="15"/>
  <c r="E2852" i="15"/>
  <c r="E2851" i="15"/>
  <c r="E2850" i="15"/>
  <c r="E2849" i="15"/>
  <c r="E2848" i="15"/>
  <c r="E2847" i="15"/>
  <c r="E2846" i="15"/>
  <c r="E2845" i="15"/>
  <c r="E2844" i="15"/>
  <c r="E2843" i="15"/>
  <c r="E2842" i="15"/>
  <c r="E2841" i="15"/>
  <c r="E2840" i="15"/>
  <c r="E2839" i="15"/>
  <c r="E2838" i="15"/>
  <c r="E2837" i="15"/>
  <c r="E2836" i="15"/>
  <c r="E2835" i="15"/>
  <c r="E2834" i="15"/>
  <c r="E2833" i="15"/>
  <c r="E2832" i="15"/>
  <c r="E2831" i="15"/>
  <c r="E2830" i="15"/>
  <c r="E2829" i="15"/>
  <c r="E2828" i="15"/>
  <c r="E2827" i="15"/>
  <c r="E2826" i="15"/>
  <c r="E2825" i="15"/>
  <c r="E2824" i="15"/>
  <c r="E2823" i="15"/>
  <c r="E2822" i="15"/>
  <c r="E2821" i="15"/>
  <c r="E2820" i="15"/>
  <c r="E2819" i="15"/>
  <c r="E2818" i="15"/>
  <c r="E2817" i="15"/>
  <c r="E2816" i="15"/>
  <c r="E2815" i="15"/>
  <c r="E2814" i="15"/>
  <c r="E2813" i="15"/>
  <c r="E2812" i="15"/>
  <c r="E2811" i="15"/>
  <c r="E2810" i="15"/>
  <c r="E2809" i="15"/>
  <c r="E2808" i="15"/>
  <c r="E2807" i="15"/>
  <c r="E2806" i="15"/>
  <c r="E2805" i="15"/>
  <c r="E2804" i="15"/>
  <c r="E2803" i="15"/>
  <c r="E2802" i="15"/>
  <c r="E2801" i="15"/>
  <c r="E2800" i="15"/>
  <c r="E2799" i="15"/>
  <c r="E2798" i="15"/>
  <c r="E2797" i="15"/>
  <c r="E2796" i="15"/>
  <c r="E2795" i="15"/>
  <c r="E2794" i="15"/>
  <c r="E2793" i="15"/>
  <c r="E2792" i="15"/>
  <c r="E2791" i="15"/>
  <c r="E2790" i="15"/>
  <c r="E2789" i="15"/>
  <c r="E2788" i="15"/>
  <c r="E2787" i="15"/>
  <c r="E2786" i="15"/>
  <c r="E2785" i="15"/>
  <c r="E2784" i="15"/>
  <c r="E2783" i="15"/>
  <c r="E2782" i="15"/>
  <c r="E2781" i="15"/>
  <c r="E2780" i="15"/>
  <c r="E2779" i="15"/>
  <c r="E2778" i="15"/>
  <c r="E2777" i="15"/>
  <c r="E2776" i="15"/>
  <c r="E2775" i="15"/>
  <c r="E2774" i="15"/>
  <c r="E2773" i="15"/>
  <c r="E2772" i="15"/>
  <c r="E2771" i="15"/>
  <c r="E2770" i="15"/>
  <c r="E2769" i="15"/>
  <c r="E2768" i="15"/>
  <c r="E2767" i="15"/>
  <c r="E2766" i="15"/>
  <c r="E2765" i="15"/>
  <c r="E2764" i="15"/>
  <c r="E2763" i="15"/>
  <c r="E2762" i="15"/>
  <c r="E2761" i="15"/>
  <c r="E2760" i="15"/>
  <c r="E2759" i="15"/>
  <c r="E2758" i="15"/>
  <c r="E2757" i="15"/>
  <c r="E2756" i="15"/>
  <c r="E2755" i="15"/>
  <c r="E2754" i="15"/>
  <c r="E2753" i="15"/>
  <c r="E2752" i="15"/>
  <c r="E2751" i="15"/>
  <c r="E2750" i="15"/>
  <c r="E2749" i="15"/>
  <c r="E2748" i="15"/>
  <c r="E2747" i="15"/>
  <c r="E2746" i="15"/>
  <c r="E2745" i="15"/>
  <c r="E2744" i="15"/>
  <c r="E2743" i="15"/>
  <c r="E2742" i="15"/>
  <c r="E2741" i="15"/>
  <c r="E2740" i="15"/>
  <c r="E2739" i="15"/>
  <c r="E2738" i="15"/>
  <c r="E2737" i="15"/>
  <c r="E2736" i="15"/>
  <c r="E2735" i="15"/>
  <c r="E2734" i="15"/>
  <c r="E2733" i="15"/>
  <c r="E2732" i="15"/>
  <c r="E2731" i="15"/>
  <c r="E2730" i="15"/>
  <c r="E2729" i="15"/>
  <c r="E2728" i="15"/>
  <c r="E2727" i="15"/>
  <c r="E2726" i="15"/>
  <c r="E2725" i="15"/>
  <c r="E2724" i="15"/>
  <c r="E2723" i="15"/>
  <c r="E2722" i="15"/>
  <c r="E2721" i="15"/>
  <c r="E2720" i="15"/>
  <c r="E2719" i="15"/>
  <c r="E2718" i="15"/>
  <c r="E2717" i="15"/>
  <c r="E2716" i="15"/>
  <c r="E2715" i="15"/>
  <c r="E2714" i="15"/>
  <c r="E2713" i="15"/>
  <c r="E2712" i="15"/>
  <c r="E2711" i="15"/>
  <c r="E2710" i="15"/>
  <c r="E2709" i="15"/>
  <c r="E2708" i="15"/>
  <c r="E2707" i="15"/>
  <c r="E2706" i="15"/>
  <c r="E2705" i="15"/>
  <c r="E2704" i="15"/>
  <c r="E2703" i="15"/>
  <c r="E2702" i="15"/>
  <c r="E2701" i="15"/>
  <c r="E2700" i="15"/>
  <c r="E2699" i="15"/>
  <c r="E2698" i="15"/>
  <c r="E2697" i="15"/>
  <c r="E2696" i="15"/>
  <c r="E2695" i="15"/>
  <c r="E2694" i="15"/>
  <c r="E2693" i="15"/>
  <c r="E2692" i="15"/>
  <c r="E2691" i="15"/>
  <c r="E2690" i="15"/>
  <c r="E2689" i="15"/>
  <c r="E2688" i="15"/>
  <c r="E2687" i="15"/>
  <c r="E2686" i="15"/>
  <c r="E2685" i="15"/>
  <c r="E2684" i="15"/>
  <c r="E2683" i="15"/>
  <c r="E2682" i="15"/>
  <c r="E2681" i="15"/>
  <c r="E2680" i="15"/>
  <c r="E2679" i="15"/>
  <c r="E2678" i="15"/>
  <c r="E2677" i="15"/>
  <c r="E2676" i="15"/>
  <c r="E2675" i="15"/>
  <c r="E2674" i="15"/>
  <c r="E2673" i="15"/>
  <c r="E2672" i="15"/>
  <c r="E2671" i="15"/>
  <c r="E2670" i="15"/>
  <c r="E2669" i="15"/>
  <c r="E2668" i="15"/>
  <c r="E2667" i="15"/>
  <c r="E2666" i="15"/>
  <c r="E2665" i="15"/>
  <c r="E2664" i="15"/>
  <c r="E2663" i="15"/>
  <c r="E2662" i="15"/>
  <c r="E2661" i="15"/>
  <c r="E2660" i="15"/>
  <c r="E2659" i="15"/>
  <c r="E2658" i="15"/>
  <c r="E2657" i="15"/>
  <c r="E2656" i="15"/>
  <c r="E2655" i="15"/>
  <c r="E2654" i="15"/>
  <c r="E2653" i="15"/>
  <c r="E2652" i="15"/>
  <c r="E2651" i="15"/>
  <c r="E2650" i="15"/>
  <c r="E2649" i="15"/>
  <c r="E2648" i="15"/>
  <c r="E2647" i="15"/>
  <c r="E2646" i="15"/>
  <c r="E2645" i="15"/>
  <c r="E2644" i="15"/>
  <c r="E2643" i="15"/>
  <c r="E2642" i="15"/>
  <c r="E2641" i="15"/>
  <c r="E2640" i="15"/>
  <c r="E2639" i="15"/>
  <c r="E2638" i="15"/>
  <c r="E2637" i="15"/>
  <c r="E2636" i="15"/>
  <c r="E2635" i="15"/>
  <c r="E2634" i="15"/>
  <c r="E2633" i="15"/>
  <c r="E2632" i="15"/>
  <c r="E2631" i="15"/>
  <c r="E2630" i="15"/>
  <c r="E2629" i="15"/>
  <c r="E2628" i="15"/>
  <c r="E2627" i="15"/>
  <c r="E2626" i="15"/>
  <c r="E2625" i="15"/>
  <c r="E2624" i="15"/>
  <c r="E2623" i="15"/>
  <c r="E2622" i="15"/>
  <c r="E2621" i="15"/>
  <c r="E2620" i="15"/>
  <c r="E2619" i="15"/>
  <c r="E2618" i="15"/>
  <c r="E2617" i="15"/>
  <c r="E2616" i="15"/>
  <c r="E2615" i="15"/>
  <c r="E2614" i="15"/>
  <c r="E2613" i="15"/>
  <c r="E2612" i="15"/>
  <c r="E2611" i="15"/>
  <c r="E2610" i="15"/>
  <c r="E2609" i="15"/>
  <c r="E2608" i="15"/>
  <c r="E2607" i="15"/>
  <c r="E2606" i="15"/>
  <c r="E2605" i="15"/>
  <c r="E2604" i="15"/>
  <c r="E2603" i="15"/>
  <c r="E2602" i="15"/>
  <c r="E2601" i="15"/>
  <c r="E2600" i="15"/>
  <c r="E2599" i="15"/>
  <c r="E2598" i="15"/>
  <c r="E2597" i="15"/>
  <c r="E2596" i="15"/>
  <c r="E2595" i="15"/>
  <c r="E2594" i="15"/>
  <c r="E2593" i="15"/>
  <c r="E2592" i="15"/>
  <c r="E2591" i="15"/>
  <c r="E2590" i="15"/>
  <c r="E2589" i="15"/>
  <c r="E2588" i="15"/>
  <c r="E2587" i="15"/>
  <c r="E2586" i="15"/>
  <c r="E2585" i="15"/>
  <c r="E2584" i="15"/>
  <c r="E2583" i="15"/>
  <c r="E2582" i="15"/>
  <c r="E2581" i="15"/>
  <c r="E2580" i="15"/>
  <c r="E2579" i="15"/>
  <c r="E2578" i="15"/>
  <c r="E2577" i="15"/>
  <c r="E2576" i="15"/>
  <c r="E2575" i="15"/>
  <c r="E2574" i="15"/>
  <c r="E2573" i="15"/>
  <c r="E2572" i="15"/>
  <c r="E2571" i="15"/>
  <c r="E2570" i="15"/>
  <c r="E2569" i="15"/>
  <c r="E2568" i="15"/>
  <c r="E2567" i="15"/>
  <c r="E2566" i="15"/>
  <c r="E2565" i="15"/>
  <c r="E2564" i="15"/>
  <c r="E2563" i="15"/>
  <c r="E2562" i="15"/>
  <c r="E2561" i="15"/>
  <c r="E2560" i="15"/>
  <c r="E2559" i="15"/>
  <c r="E2558" i="15"/>
  <c r="E2557" i="15"/>
  <c r="E2556" i="15"/>
  <c r="E2555" i="15"/>
  <c r="E2554" i="15"/>
  <c r="E2553" i="15"/>
  <c r="E2552" i="15"/>
  <c r="E2551" i="15"/>
  <c r="E2550" i="15"/>
  <c r="E2549" i="15"/>
  <c r="E2548" i="15"/>
  <c r="E2547" i="15"/>
  <c r="E2546" i="15"/>
  <c r="E2545" i="15"/>
  <c r="E2544" i="15"/>
  <c r="E2543" i="15"/>
  <c r="E2542" i="15"/>
  <c r="E2541" i="15"/>
  <c r="E2540" i="15"/>
  <c r="E2539" i="15"/>
  <c r="E2538" i="15"/>
  <c r="E2537" i="15"/>
  <c r="E2536" i="15"/>
  <c r="E2535" i="15"/>
  <c r="E2534" i="15"/>
  <c r="E2533" i="15"/>
  <c r="E2532" i="15"/>
  <c r="E2531" i="15"/>
  <c r="E2530" i="15"/>
  <c r="E2529" i="15"/>
  <c r="E2528" i="15"/>
  <c r="E2527" i="15"/>
  <c r="E2526" i="15"/>
  <c r="E2525" i="15"/>
  <c r="E2524" i="15"/>
  <c r="E2523" i="15"/>
  <c r="E2522" i="15"/>
  <c r="E2521" i="15"/>
  <c r="E2520" i="15"/>
  <c r="E2519" i="15"/>
  <c r="E2518" i="15"/>
  <c r="E2517" i="15"/>
  <c r="E2516" i="15"/>
  <c r="E2515" i="15"/>
  <c r="E2514" i="15"/>
  <c r="E2513" i="15"/>
  <c r="E2512" i="15"/>
  <c r="E2511" i="15"/>
  <c r="E2510" i="15"/>
  <c r="E2509" i="15"/>
  <c r="E2508" i="15"/>
  <c r="E2507" i="15"/>
  <c r="E2506" i="15"/>
  <c r="E2505" i="15"/>
  <c r="E2504" i="15"/>
  <c r="E2503" i="15"/>
  <c r="E2502" i="15"/>
  <c r="E2501" i="15"/>
  <c r="E2500" i="15"/>
  <c r="E2499" i="15"/>
  <c r="E2498" i="15"/>
  <c r="E2497" i="15"/>
  <c r="E2496" i="15"/>
  <c r="E2495" i="15"/>
  <c r="E2494" i="15"/>
  <c r="E2493" i="15"/>
  <c r="E2492" i="15"/>
  <c r="E2491" i="15"/>
  <c r="E2490" i="15"/>
  <c r="E2489" i="15"/>
  <c r="E2488" i="15"/>
  <c r="E2487" i="15"/>
  <c r="E2486" i="15"/>
  <c r="E2485" i="15"/>
  <c r="E2484" i="15"/>
  <c r="E2483" i="15"/>
  <c r="E2482" i="15"/>
  <c r="E2481" i="15"/>
  <c r="E2480" i="15"/>
  <c r="E2479" i="15"/>
  <c r="E2478" i="15"/>
  <c r="E2477" i="15"/>
  <c r="E2476" i="15"/>
  <c r="E2475" i="15"/>
  <c r="E2474" i="15"/>
  <c r="E2473" i="15"/>
  <c r="E2472" i="15"/>
  <c r="E2471" i="15"/>
  <c r="E2470" i="15"/>
  <c r="E2469" i="15"/>
  <c r="E2468" i="15"/>
  <c r="E2467" i="15"/>
  <c r="E2466" i="15"/>
  <c r="E2465" i="15"/>
  <c r="E2464" i="15"/>
  <c r="E2463" i="15"/>
  <c r="E2462" i="15"/>
  <c r="E2461" i="15"/>
  <c r="E2460" i="15"/>
  <c r="E2459" i="15"/>
  <c r="E2458" i="15"/>
  <c r="E2457" i="15"/>
  <c r="E2456" i="15"/>
  <c r="E2455" i="15"/>
  <c r="E2454" i="15"/>
  <c r="E2453" i="15"/>
  <c r="E2452" i="15"/>
  <c r="E2451" i="15"/>
  <c r="E2450" i="15"/>
  <c r="E2449" i="15"/>
  <c r="E2448" i="15"/>
  <c r="E2447" i="15"/>
  <c r="E2446" i="15"/>
  <c r="E2445" i="15"/>
  <c r="E2444" i="15"/>
  <c r="E2443" i="15"/>
  <c r="E2442" i="15"/>
  <c r="E2441" i="15"/>
  <c r="E2440" i="15"/>
  <c r="E2439" i="15"/>
  <c r="E2438" i="15"/>
  <c r="E2437" i="15"/>
  <c r="E2436" i="15"/>
  <c r="E2435" i="15"/>
  <c r="E2434" i="15"/>
  <c r="E2433" i="15"/>
  <c r="E2432" i="15"/>
  <c r="E2431" i="15"/>
  <c r="E2430" i="15"/>
  <c r="E2429" i="15"/>
  <c r="E2428" i="15"/>
  <c r="E2427" i="15"/>
  <c r="E2426" i="15"/>
  <c r="E2425" i="15"/>
  <c r="E2424" i="15"/>
  <c r="E2423" i="15"/>
  <c r="E2422" i="15"/>
  <c r="E2421" i="15"/>
  <c r="E2420" i="15"/>
  <c r="E2419" i="15"/>
  <c r="E2418" i="15"/>
  <c r="E2417" i="15"/>
  <c r="E2416" i="15"/>
  <c r="E2415" i="15"/>
  <c r="E2414" i="15"/>
  <c r="E2413" i="15"/>
  <c r="E2412" i="15"/>
  <c r="E2411" i="15"/>
  <c r="E2410" i="15"/>
  <c r="E2409" i="15"/>
  <c r="E2408" i="15"/>
  <c r="E2407" i="15"/>
  <c r="E2406" i="15"/>
  <c r="E2405" i="15"/>
  <c r="E2404" i="15"/>
  <c r="E2403" i="15"/>
  <c r="E2402" i="15"/>
  <c r="E2401" i="15"/>
  <c r="E2400" i="15"/>
  <c r="E2399" i="15"/>
  <c r="E2398" i="15"/>
  <c r="E2397" i="15"/>
  <c r="E2396" i="15"/>
  <c r="E2395" i="15"/>
  <c r="E2394" i="15"/>
  <c r="E2393" i="15"/>
  <c r="E2392" i="15"/>
  <c r="E2391" i="15"/>
  <c r="E2390" i="15"/>
  <c r="E2389" i="15"/>
  <c r="E2388" i="15"/>
  <c r="E2387" i="15"/>
  <c r="E2386" i="15"/>
  <c r="E2385" i="15"/>
  <c r="E2384" i="15"/>
  <c r="E2383" i="15"/>
  <c r="E2382" i="15"/>
  <c r="E2381" i="15"/>
  <c r="E2380" i="15"/>
  <c r="E2379" i="15"/>
  <c r="E2378" i="15"/>
  <c r="E2377" i="15"/>
  <c r="E2376" i="15"/>
  <c r="E2375" i="15"/>
  <c r="E2374" i="15"/>
  <c r="E2373" i="15"/>
  <c r="E2372" i="15"/>
  <c r="E2371" i="15"/>
  <c r="E2370" i="15"/>
  <c r="E2369" i="15"/>
  <c r="E2368" i="15"/>
  <c r="E2367" i="15"/>
  <c r="E2366" i="15"/>
  <c r="E2365" i="15"/>
  <c r="E2364" i="15"/>
  <c r="E2363" i="15"/>
  <c r="E2362" i="15"/>
  <c r="E2361" i="15"/>
  <c r="E2360" i="15"/>
  <c r="E2359" i="15"/>
  <c r="E2358" i="15"/>
  <c r="E2357" i="15"/>
  <c r="E2356" i="15"/>
  <c r="E2355" i="15"/>
  <c r="E2354" i="15"/>
  <c r="E2353" i="15"/>
  <c r="E2352" i="15"/>
  <c r="E2351" i="15"/>
  <c r="E2350" i="15"/>
  <c r="E2349" i="15"/>
  <c r="E2348" i="15"/>
  <c r="E2347" i="15"/>
  <c r="E2346" i="15"/>
  <c r="E2345" i="15"/>
  <c r="E2344" i="15"/>
  <c r="E2343" i="15"/>
  <c r="E2342" i="15"/>
  <c r="E2341" i="15"/>
  <c r="E2340" i="15"/>
  <c r="E2339" i="15"/>
  <c r="E2338" i="15"/>
  <c r="E2337" i="15"/>
  <c r="E2336" i="15"/>
  <c r="E2335" i="15"/>
  <c r="E2334" i="15"/>
  <c r="E2333" i="15"/>
  <c r="E2332" i="15"/>
  <c r="E2331" i="15"/>
  <c r="E2330" i="15"/>
  <c r="E2329" i="15"/>
  <c r="E2328" i="15"/>
  <c r="E2327" i="15"/>
  <c r="E2326" i="15"/>
  <c r="E2325" i="15"/>
  <c r="E2324" i="15"/>
  <c r="E2323" i="15"/>
  <c r="E2322" i="15"/>
  <c r="E2321" i="15"/>
  <c r="E2320" i="15"/>
  <c r="E2319" i="15"/>
  <c r="E2318" i="15"/>
  <c r="E2317" i="15"/>
  <c r="E2316" i="15"/>
  <c r="E2315" i="15"/>
  <c r="E2314" i="15"/>
  <c r="E2313" i="15"/>
  <c r="E2312" i="15"/>
  <c r="E2311" i="15"/>
  <c r="E2310" i="15"/>
  <c r="E2309" i="15"/>
  <c r="E2308" i="15"/>
  <c r="E2307" i="15"/>
  <c r="E2306" i="15"/>
  <c r="E2305" i="15"/>
  <c r="E2304" i="15"/>
  <c r="E2303" i="15"/>
  <c r="E2302" i="15"/>
  <c r="E2301" i="15"/>
  <c r="E2300" i="15"/>
  <c r="E2299" i="15"/>
  <c r="E2298" i="15"/>
  <c r="E2297" i="15"/>
  <c r="E2296" i="15"/>
  <c r="E2295" i="15"/>
  <c r="E2294" i="15"/>
  <c r="E2293" i="15"/>
  <c r="E2292" i="15"/>
  <c r="E2291" i="15"/>
  <c r="E2290" i="15"/>
  <c r="E2289" i="15"/>
  <c r="E2288" i="15"/>
  <c r="E2287" i="15"/>
  <c r="E2286" i="15"/>
  <c r="E2285" i="15"/>
  <c r="E2284" i="15"/>
  <c r="E2283" i="15"/>
  <c r="E2282" i="15"/>
  <c r="E2281" i="15"/>
  <c r="E2280" i="15"/>
  <c r="E2279" i="15"/>
  <c r="E2278" i="15"/>
  <c r="E2277" i="15"/>
  <c r="E2276" i="15"/>
  <c r="E2275" i="15"/>
  <c r="E2274" i="15"/>
  <c r="E2273" i="15"/>
  <c r="E2272" i="15"/>
  <c r="E2271" i="15"/>
  <c r="E2270" i="15"/>
  <c r="E2269" i="15"/>
  <c r="E2268" i="15"/>
  <c r="E2267" i="15"/>
  <c r="E2266" i="15"/>
  <c r="E2265" i="15"/>
  <c r="E2264" i="15"/>
  <c r="E2263" i="15"/>
  <c r="E2262" i="15"/>
  <c r="E2261" i="15"/>
  <c r="E2260" i="15"/>
  <c r="E2259" i="15"/>
  <c r="E2258" i="15"/>
  <c r="E2257" i="15"/>
  <c r="E2256" i="15"/>
  <c r="E2255" i="15"/>
  <c r="E2254" i="15"/>
  <c r="E2253" i="15"/>
  <c r="E2252" i="15"/>
  <c r="E2251" i="15"/>
  <c r="E2250" i="15"/>
  <c r="E2249" i="15"/>
  <c r="E2248" i="15"/>
  <c r="E2247" i="15"/>
  <c r="E2246" i="15"/>
  <c r="E2245" i="15"/>
  <c r="E2244" i="15"/>
  <c r="E2243" i="15"/>
  <c r="E2242" i="15"/>
  <c r="E2241" i="15"/>
  <c r="E2240" i="15"/>
  <c r="E2239" i="15"/>
  <c r="E2238" i="15"/>
  <c r="E2237" i="15"/>
  <c r="E2236" i="15"/>
  <c r="E2235" i="15"/>
  <c r="E2234" i="15"/>
  <c r="E2233" i="15"/>
  <c r="E2232" i="15"/>
  <c r="E2231" i="15"/>
  <c r="E2230" i="15"/>
  <c r="E2229" i="15"/>
  <c r="E2228" i="15"/>
  <c r="E2227" i="15"/>
  <c r="E2226" i="15"/>
  <c r="E2225" i="15"/>
  <c r="E2224" i="15"/>
  <c r="E2223" i="15"/>
  <c r="E2222" i="15"/>
  <c r="E2221" i="15"/>
  <c r="E2220" i="15"/>
  <c r="E2219" i="15"/>
  <c r="E2218" i="15"/>
  <c r="E2217" i="15"/>
  <c r="E2216" i="15"/>
  <c r="E2215" i="15"/>
  <c r="E2214" i="15"/>
  <c r="E2213" i="15"/>
  <c r="E2212" i="15"/>
  <c r="E2211" i="15"/>
  <c r="E2210" i="15"/>
  <c r="E2209" i="15"/>
  <c r="E2208" i="15"/>
  <c r="E2207" i="15"/>
  <c r="E2206" i="15"/>
  <c r="E2205" i="15"/>
  <c r="E2204" i="15"/>
  <c r="E2203" i="15"/>
  <c r="E2202" i="15"/>
  <c r="E2201" i="15"/>
  <c r="E2200" i="15"/>
  <c r="E2199" i="15"/>
  <c r="E2198" i="15"/>
  <c r="E2197" i="15"/>
  <c r="E2196" i="15"/>
  <c r="E2195" i="15"/>
  <c r="E2194" i="15"/>
  <c r="E2193" i="15"/>
  <c r="E2192" i="15"/>
  <c r="E2191" i="15"/>
  <c r="E2190" i="15"/>
  <c r="E2189" i="15"/>
  <c r="E2188" i="15"/>
  <c r="E2187" i="15"/>
  <c r="E2186" i="15"/>
  <c r="E2185" i="15"/>
  <c r="E2184" i="15"/>
  <c r="E2183" i="15"/>
  <c r="E2182" i="15"/>
  <c r="E2181" i="15"/>
  <c r="E2180" i="15"/>
  <c r="E2179" i="15"/>
  <c r="E2178" i="15"/>
  <c r="E2177" i="15"/>
  <c r="E2176" i="15"/>
  <c r="E2175" i="15"/>
  <c r="E2174" i="15"/>
  <c r="E2173" i="15"/>
  <c r="E2172" i="15"/>
  <c r="E2171" i="15"/>
  <c r="E2170" i="15"/>
  <c r="E2169" i="15"/>
  <c r="E2168" i="15"/>
  <c r="E2167" i="15"/>
  <c r="E2166" i="15"/>
  <c r="E2165" i="15"/>
  <c r="E2164" i="15"/>
  <c r="E2163" i="15"/>
  <c r="E2162" i="15"/>
  <c r="E2161" i="15"/>
  <c r="E2160" i="15"/>
  <c r="E2159" i="15"/>
  <c r="E2158" i="15"/>
  <c r="E2157" i="15"/>
  <c r="E2156" i="15"/>
  <c r="E2155" i="15"/>
  <c r="E2154" i="15"/>
  <c r="E2153" i="15"/>
  <c r="E2152" i="15"/>
  <c r="E2151" i="15"/>
  <c r="E2150" i="15"/>
  <c r="E2149" i="15"/>
  <c r="E2148" i="15"/>
  <c r="E2147" i="15"/>
  <c r="E2146" i="15"/>
  <c r="E2145" i="15"/>
  <c r="E2144" i="15"/>
  <c r="E2143" i="15"/>
  <c r="E2142" i="15"/>
  <c r="E2141" i="15"/>
  <c r="E2140" i="15"/>
  <c r="E2139" i="15"/>
  <c r="E2138" i="15"/>
  <c r="E2137" i="15"/>
  <c r="E2136" i="15"/>
  <c r="E2135" i="15"/>
  <c r="E2134" i="15"/>
  <c r="E2133" i="15"/>
  <c r="E2132" i="15"/>
  <c r="E2131" i="15"/>
  <c r="E2130" i="15"/>
  <c r="E2129" i="15"/>
  <c r="E2128" i="15"/>
  <c r="E2127" i="15"/>
  <c r="E2126" i="15"/>
  <c r="E2125" i="15"/>
  <c r="E2124" i="15"/>
  <c r="E2123" i="15"/>
  <c r="E2122" i="15"/>
  <c r="E2121" i="15"/>
  <c r="E2120" i="15"/>
  <c r="E2119" i="15"/>
  <c r="E2118" i="15"/>
  <c r="E2117" i="15"/>
  <c r="E2116" i="15"/>
  <c r="E2115" i="15"/>
  <c r="E2114" i="15"/>
  <c r="E2113" i="15"/>
  <c r="E2112" i="15"/>
  <c r="E2111" i="15"/>
  <c r="E2110" i="15"/>
  <c r="E2109" i="15"/>
  <c r="E2108" i="15"/>
  <c r="E2107" i="15"/>
  <c r="E2106" i="15"/>
  <c r="E2105" i="15"/>
  <c r="E2104" i="15"/>
  <c r="E2103" i="15"/>
  <c r="E2102" i="15"/>
  <c r="E2101" i="15"/>
  <c r="E2100" i="15"/>
  <c r="E2099" i="15"/>
  <c r="E2098" i="15"/>
  <c r="E2097" i="15"/>
  <c r="E2096" i="15"/>
  <c r="E2095" i="15"/>
  <c r="E2094" i="15"/>
  <c r="E2093" i="15"/>
  <c r="E2092" i="15"/>
  <c r="E2091" i="15"/>
  <c r="E2090" i="15"/>
  <c r="E2089" i="15"/>
  <c r="E2088" i="15"/>
  <c r="E2087" i="15"/>
  <c r="E2086" i="15"/>
  <c r="E2085" i="15"/>
  <c r="E2084" i="15"/>
  <c r="E2083" i="15"/>
  <c r="E2082" i="15"/>
  <c r="E2081" i="15"/>
  <c r="E2080" i="15"/>
  <c r="E2079" i="15"/>
  <c r="E2078" i="15"/>
  <c r="E2077" i="15"/>
  <c r="E2076" i="15"/>
  <c r="E2075" i="15"/>
  <c r="E2074" i="15"/>
  <c r="E2073" i="15"/>
  <c r="E2072" i="15"/>
  <c r="E2071" i="15"/>
  <c r="E2070" i="15"/>
  <c r="E2069" i="15"/>
  <c r="E2068" i="15"/>
  <c r="E2067" i="15"/>
  <c r="E2066" i="15"/>
  <c r="E2065" i="15"/>
  <c r="E2064" i="15"/>
  <c r="E2063" i="15"/>
  <c r="E2062" i="15"/>
  <c r="E2061" i="15"/>
  <c r="E2060" i="15"/>
  <c r="E2059" i="15"/>
  <c r="E2058" i="15"/>
  <c r="E2057" i="15"/>
  <c r="E2056" i="15"/>
  <c r="E2055" i="15"/>
  <c r="E2054" i="15"/>
  <c r="E2053" i="15"/>
  <c r="E2052" i="15"/>
  <c r="E2051" i="15"/>
  <c r="E2050" i="15"/>
  <c r="E2049" i="15"/>
  <c r="E2048" i="15"/>
  <c r="E2047" i="15"/>
  <c r="E2046" i="15"/>
  <c r="E2045" i="15"/>
  <c r="E2044" i="15"/>
  <c r="E2043" i="15"/>
  <c r="E2042" i="15"/>
  <c r="E2041" i="15"/>
  <c r="E2040" i="15"/>
  <c r="E2039" i="15"/>
  <c r="E2038" i="15"/>
  <c r="E2037" i="15"/>
  <c r="E2036" i="15"/>
  <c r="E2035" i="15"/>
  <c r="E2034" i="15"/>
  <c r="E2033" i="15"/>
  <c r="E2032" i="15"/>
  <c r="E2031" i="15"/>
  <c r="E2030" i="15"/>
  <c r="E2029" i="15"/>
  <c r="E2028" i="15"/>
  <c r="E2027" i="15"/>
  <c r="E2026" i="15"/>
  <c r="E2025" i="15"/>
  <c r="E2024" i="15"/>
  <c r="E2023" i="15"/>
  <c r="E2022" i="15"/>
  <c r="E2021" i="15"/>
  <c r="E2020" i="15"/>
  <c r="E2019" i="15"/>
  <c r="E2018" i="15"/>
  <c r="E2017" i="15"/>
  <c r="E2016" i="15"/>
  <c r="E2015" i="15"/>
  <c r="E2014" i="15"/>
  <c r="E2013" i="15"/>
  <c r="E2012" i="15"/>
  <c r="E2011" i="15"/>
  <c r="E2010" i="15"/>
  <c r="E2009" i="15"/>
  <c r="E2008" i="15"/>
  <c r="E2007" i="15"/>
  <c r="E2006" i="15"/>
  <c r="E2005" i="15"/>
  <c r="E2004" i="15"/>
  <c r="E2003" i="15"/>
  <c r="E2002" i="15"/>
  <c r="E2001" i="15"/>
  <c r="E2000" i="15"/>
  <c r="E1999" i="15"/>
  <c r="E1998" i="15"/>
  <c r="E1997" i="15"/>
  <c r="E1996" i="15"/>
  <c r="E1995" i="15"/>
  <c r="E1994" i="15"/>
  <c r="E1993" i="15"/>
  <c r="E1992" i="15"/>
  <c r="E1991" i="15"/>
  <c r="E1990" i="15"/>
  <c r="E1989" i="15"/>
  <c r="E1988" i="15"/>
  <c r="E1987" i="15"/>
  <c r="E1986" i="15"/>
  <c r="E1985" i="15"/>
  <c r="E1984" i="15"/>
  <c r="E1983" i="15"/>
  <c r="E1982" i="15"/>
  <c r="E1981" i="15"/>
  <c r="E1980" i="15"/>
  <c r="E1979" i="15"/>
  <c r="E1978" i="15"/>
  <c r="E1977" i="15"/>
  <c r="E1976" i="15"/>
  <c r="E1975" i="15"/>
  <c r="E1974" i="15"/>
  <c r="E1973" i="15"/>
  <c r="E1972" i="15"/>
  <c r="E1971" i="15"/>
  <c r="E1970" i="15"/>
  <c r="E1969" i="15"/>
  <c r="E1968" i="15"/>
  <c r="E1967" i="15"/>
  <c r="E1966" i="15"/>
  <c r="E1965" i="15"/>
  <c r="E1964" i="15"/>
  <c r="E1963" i="15"/>
  <c r="E1962" i="15"/>
  <c r="E1961" i="15"/>
  <c r="E1960" i="15"/>
  <c r="E1959" i="15"/>
  <c r="E1958" i="15"/>
  <c r="E1957" i="15"/>
  <c r="E1956" i="15"/>
  <c r="E1955" i="15"/>
  <c r="E1954" i="15"/>
  <c r="E1953" i="15"/>
  <c r="E1952" i="15"/>
  <c r="E1951" i="15"/>
  <c r="E1950" i="15"/>
  <c r="E1949" i="15"/>
  <c r="E1948" i="15"/>
  <c r="E1947" i="15"/>
  <c r="E1946" i="15"/>
  <c r="E1945" i="15"/>
  <c r="E1944" i="15"/>
  <c r="E1943" i="15"/>
  <c r="E1942" i="15"/>
  <c r="E1941" i="15"/>
  <c r="E1940" i="15"/>
  <c r="E1939" i="15"/>
  <c r="E1938" i="15"/>
  <c r="E1937" i="15"/>
  <c r="E1936" i="15"/>
  <c r="E1935" i="15"/>
  <c r="E1934" i="15"/>
  <c r="E1933" i="15"/>
  <c r="E1932" i="15"/>
  <c r="E1931" i="15"/>
  <c r="E1930" i="15"/>
  <c r="E1929" i="15"/>
  <c r="E1928" i="15"/>
  <c r="E1927" i="15"/>
  <c r="E1926" i="15"/>
  <c r="E1925" i="15"/>
  <c r="E1924" i="15"/>
  <c r="E1923" i="15"/>
  <c r="E1922" i="15"/>
  <c r="E1921" i="15"/>
  <c r="E1920" i="15"/>
  <c r="E1919" i="15"/>
  <c r="E1918" i="15"/>
  <c r="E1917" i="15"/>
  <c r="E1916" i="15"/>
  <c r="E1915" i="15"/>
  <c r="E1914" i="15"/>
  <c r="E1913" i="15"/>
  <c r="E1912" i="15"/>
  <c r="E1911" i="15"/>
  <c r="E1910" i="15"/>
  <c r="E1909" i="15"/>
  <c r="E1908" i="15"/>
  <c r="E1907" i="15"/>
  <c r="E1906" i="15"/>
  <c r="E1905" i="15"/>
  <c r="E1904" i="15"/>
  <c r="E1903" i="15"/>
  <c r="E1902" i="15"/>
  <c r="E1901" i="15"/>
  <c r="E1900" i="15"/>
  <c r="E1899" i="15"/>
  <c r="E1898" i="15"/>
  <c r="E1897" i="15"/>
  <c r="E1896" i="15"/>
  <c r="E1895" i="15"/>
  <c r="E1894" i="15"/>
  <c r="E1893" i="15"/>
  <c r="E1892" i="15"/>
  <c r="E1891" i="15"/>
  <c r="E1890" i="15"/>
  <c r="E1889" i="15"/>
  <c r="E1888" i="15"/>
  <c r="E1887" i="15"/>
  <c r="E1886" i="15"/>
  <c r="E1885" i="15"/>
  <c r="E1884" i="15"/>
  <c r="E1883" i="15"/>
  <c r="E1882" i="15"/>
  <c r="E1881" i="15"/>
  <c r="E1880" i="15"/>
  <c r="E1879" i="15"/>
  <c r="E1878" i="15"/>
  <c r="E1877" i="15"/>
  <c r="E1876" i="15"/>
  <c r="E1875" i="15"/>
  <c r="E1874" i="15"/>
  <c r="E1873" i="15"/>
  <c r="E1872" i="15"/>
  <c r="E1871" i="15"/>
  <c r="E1870" i="15"/>
  <c r="E1869" i="15"/>
  <c r="E1868" i="15"/>
  <c r="E1867" i="15"/>
  <c r="E1866" i="15"/>
  <c r="E1865" i="15"/>
  <c r="E1864" i="15"/>
  <c r="E1863" i="15"/>
  <c r="E1862" i="15"/>
  <c r="E1861" i="15"/>
  <c r="E1860" i="15"/>
  <c r="E1859" i="15"/>
  <c r="E1858" i="15"/>
  <c r="E1857" i="15"/>
  <c r="E1856" i="15"/>
  <c r="E1855" i="15"/>
  <c r="E1854" i="15"/>
  <c r="E1853" i="15"/>
  <c r="E1852" i="15"/>
  <c r="E1851" i="15"/>
  <c r="E1850" i="15"/>
  <c r="E1849" i="15"/>
  <c r="E1848" i="15"/>
  <c r="E1847" i="15"/>
  <c r="E1846" i="15"/>
  <c r="E1845" i="15"/>
  <c r="E1844" i="15"/>
  <c r="E1843" i="15"/>
  <c r="E1842" i="15"/>
  <c r="E1841" i="15"/>
  <c r="E1840" i="15"/>
  <c r="E1839" i="15"/>
  <c r="E1838" i="15"/>
  <c r="E1837" i="15"/>
  <c r="E1836" i="15"/>
  <c r="E1835" i="15"/>
  <c r="E1834" i="15"/>
  <c r="E1833" i="15"/>
  <c r="E1832" i="15"/>
  <c r="E1831" i="15"/>
  <c r="E1830" i="15"/>
  <c r="E1829" i="15"/>
  <c r="E1828" i="15"/>
  <c r="E1827" i="15"/>
  <c r="E1826" i="15"/>
  <c r="E1825" i="15"/>
  <c r="E1824" i="15"/>
  <c r="E1823" i="15"/>
  <c r="E1822" i="15"/>
  <c r="E1821" i="15"/>
  <c r="E1820" i="15"/>
  <c r="E1819" i="15"/>
  <c r="E1818" i="15"/>
  <c r="E1817" i="15"/>
  <c r="E1816" i="15"/>
  <c r="E1815" i="15"/>
  <c r="E1814" i="15"/>
  <c r="E1813" i="15"/>
  <c r="E1812" i="15"/>
  <c r="E1811" i="15"/>
  <c r="E1810" i="15"/>
  <c r="E1809" i="15"/>
  <c r="E1808" i="15"/>
  <c r="E1807" i="15"/>
  <c r="E1806" i="15"/>
  <c r="E1805" i="15"/>
  <c r="E1804" i="15"/>
  <c r="E1803" i="15"/>
  <c r="E1802" i="15"/>
  <c r="E1801" i="15"/>
  <c r="E1800" i="15"/>
  <c r="E1799" i="15"/>
  <c r="E1798" i="15"/>
  <c r="E1797" i="15"/>
  <c r="E1796" i="15"/>
  <c r="E1795" i="15"/>
  <c r="E1794" i="15"/>
  <c r="E1793" i="15"/>
  <c r="E1792" i="15"/>
  <c r="E1791" i="15"/>
  <c r="E1790" i="15"/>
  <c r="E1789" i="15"/>
  <c r="E1788" i="15"/>
  <c r="E1787" i="15"/>
  <c r="E1786" i="15"/>
  <c r="E1785" i="15"/>
  <c r="E1784" i="15"/>
  <c r="E1783" i="15"/>
  <c r="E1782" i="15"/>
  <c r="E1781" i="15"/>
  <c r="E1780" i="15"/>
  <c r="E1779" i="15"/>
  <c r="E1778" i="15"/>
  <c r="E1777" i="15"/>
  <c r="E1776" i="15"/>
  <c r="E1775" i="15"/>
  <c r="E1774" i="15"/>
  <c r="E1773" i="15"/>
  <c r="E1772" i="15"/>
  <c r="E1771" i="15"/>
  <c r="E1770" i="15"/>
  <c r="E1769" i="15"/>
  <c r="E1768" i="15"/>
  <c r="E1767" i="15"/>
  <c r="E1766" i="15"/>
  <c r="E1765" i="15"/>
  <c r="E1764" i="15"/>
  <c r="E1763" i="15"/>
  <c r="E1762" i="15"/>
  <c r="E1761" i="15"/>
  <c r="E1760" i="15"/>
  <c r="E1759" i="15"/>
  <c r="E1758" i="15"/>
  <c r="E1757" i="15"/>
  <c r="E1756" i="15"/>
  <c r="E1755" i="15"/>
  <c r="E1754" i="15"/>
  <c r="E1753" i="15"/>
  <c r="E1752" i="15"/>
  <c r="E1751" i="15"/>
  <c r="E1750" i="15"/>
  <c r="E1749" i="15"/>
  <c r="E1748" i="15"/>
  <c r="E1747" i="15"/>
  <c r="E1746" i="15"/>
  <c r="E1745" i="15"/>
  <c r="E1744" i="15"/>
  <c r="E1743" i="15"/>
  <c r="E1742" i="15"/>
  <c r="E1741" i="15"/>
  <c r="E1740" i="15"/>
  <c r="E1739" i="15"/>
  <c r="E1738" i="15"/>
  <c r="E1737" i="15"/>
  <c r="E1736" i="15"/>
  <c r="E1735" i="15"/>
  <c r="E1734" i="15"/>
  <c r="E1733" i="15"/>
  <c r="E1732" i="15"/>
  <c r="E1731" i="15"/>
  <c r="E1730" i="15"/>
  <c r="E1729" i="15"/>
  <c r="E1728" i="15"/>
  <c r="E1727" i="15"/>
  <c r="E1726" i="15"/>
  <c r="E1725" i="15"/>
  <c r="E1724" i="15"/>
  <c r="E1723" i="15"/>
  <c r="E1722" i="15"/>
  <c r="E1721" i="15"/>
  <c r="E1720" i="15"/>
  <c r="E1719" i="15"/>
  <c r="E1718" i="15"/>
  <c r="E1717" i="15"/>
  <c r="E1716" i="15"/>
  <c r="E1715" i="15"/>
  <c r="E1714" i="15"/>
  <c r="E1713" i="15"/>
  <c r="E1712" i="15"/>
  <c r="E1711" i="15"/>
  <c r="E1710" i="15"/>
  <c r="E1709" i="15"/>
  <c r="E1708" i="15"/>
  <c r="E1707" i="15"/>
  <c r="E1706" i="15"/>
  <c r="E1705" i="15"/>
  <c r="E1704" i="15"/>
  <c r="E1703" i="15"/>
  <c r="E1702" i="15"/>
  <c r="E1701" i="15"/>
  <c r="E1700" i="15"/>
  <c r="E1699" i="15"/>
  <c r="E1698" i="15"/>
  <c r="E1697" i="15"/>
  <c r="E1696" i="15"/>
  <c r="E1695" i="15"/>
  <c r="E1694" i="15"/>
  <c r="E1693" i="15"/>
  <c r="E1692" i="15"/>
  <c r="E1691" i="15"/>
  <c r="E1690" i="15"/>
  <c r="E1689" i="15"/>
  <c r="E1688" i="15"/>
  <c r="E1687" i="15"/>
  <c r="E1686" i="15"/>
  <c r="E1685" i="15"/>
  <c r="E1684" i="15"/>
  <c r="E1683" i="15"/>
  <c r="E1682" i="15"/>
  <c r="E1681" i="15"/>
  <c r="E1680" i="15"/>
  <c r="E1679" i="15"/>
  <c r="E1678" i="15"/>
  <c r="E1677" i="15"/>
  <c r="E1676" i="15"/>
  <c r="E1675" i="15"/>
  <c r="E1674" i="15"/>
  <c r="E1673" i="15"/>
  <c r="E1672" i="15"/>
  <c r="E1671" i="15"/>
  <c r="E1670" i="15"/>
  <c r="E1669" i="15"/>
  <c r="E1668" i="15"/>
  <c r="E1667" i="15"/>
  <c r="E1666" i="15"/>
  <c r="E1665" i="15"/>
  <c r="E1664" i="15"/>
  <c r="E1663" i="15"/>
  <c r="E1662" i="15"/>
  <c r="E1661" i="15"/>
  <c r="E1660" i="15"/>
  <c r="E1659" i="15"/>
  <c r="E1658" i="15"/>
  <c r="E1657" i="15"/>
  <c r="E1656" i="15"/>
  <c r="E1655" i="15"/>
  <c r="E1654" i="15"/>
  <c r="E1653" i="15"/>
  <c r="E1652" i="15"/>
  <c r="E1651" i="15"/>
  <c r="E1650" i="15"/>
  <c r="E1649" i="15"/>
  <c r="E1648" i="15"/>
  <c r="E1647" i="15"/>
  <c r="E1646" i="15"/>
  <c r="E1645" i="15"/>
  <c r="E1644" i="15"/>
  <c r="E1643" i="15"/>
  <c r="E1642" i="15"/>
  <c r="E1641" i="15"/>
  <c r="E1640" i="15"/>
  <c r="E1639" i="15"/>
  <c r="E1638" i="15"/>
  <c r="E1637" i="15"/>
  <c r="E1636" i="15"/>
  <c r="E1635" i="15"/>
  <c r="E1634" i="15"/>
  <c r="E1633" i="15"/>
  <c r="E1632" i="15"/>
  <c r="E1631" i="15"/>
  <c r="E1630" i="15"/>
  <c r="E1629" i="15"/>
  <c r="E1628" i="15"/>
  <c r="E1627" i="15"/>
  <c r="E1626" i="15"/>
  <c r="E1625" i="15"/>
  <c r="E1624" i="15"/>
  <c r="E1623" i="15"/>
  <c r="E1622" i="15"/>
  <c r="E1621" i="15"/>
  <c r="E1620" i="15"/>
  <c r="E1619" i="15"/>
  <c r="E1618" i="15"/>
  <c r="E1617" i="15"/>
  <c r="E1616" i="15"/>
  <c r="E1615" i="15"/>
  <c r="E1614" i="15"/>
  <c r="E1613" i="15"/>
  <c r="E1612" i="15"/>
  <c r="E1611" i="15"/>
  <c r="E1610" i="15"/>
  <c r="E1609" i="15"/>
  <c r="E1608" i="15"/>
  <c r="E1607" i="15"/>
  <c r="E1606" i="15"/>
  <c r="E1605" i="15"/>
  <c r="E1604" i="15"/>
  <c r="E1603" i="15"/>
  <c r="E1602" i="15"/>
  <c r="E1601" i="15"/>
  <c r="E1600" i="15"/>
  <c r="E1599" i="15"/>
  <c r="E1598" i="15"/>
  <c r="E1597" i="15"/>
  <c r="E1596" i="15"/>
  <c r="E1595" i="15"/>
  <c r="E1594" i="15"/>
  <c r="E1593" i="15"/>
  <c r="E1592" i="15"/>
  <c r="E1591" i="15"/>
  <c r="E1590" i="15"/>
  <c r="E1589" i="15"/>
  <c r="E1588" i="15"/>
  <c r="E1587" i="15"/>
  <c r="E1586" i="15"/>
  <c r="E1585" i="15"/>
  <c r="E1584" i="15"/>
  <c r="E1583" i="15"/>
  <c r="E1582" i="15"/>
  <c r="E1581" i="15"/>
  <c r="E1580" i="15"/>
  <c r="E1579" i="15"/>
  <c r="E1578" i="15"/>
  <c r="E1577" i="15"/>
  <c r="E1576" i="15"/>
  <c r="E1575" i="15"/>
  <c r="E1574" i="15"/>
  <c r="E1573" i="15"/>
  <c r="E1572" i="15"/>
  <c r="E1571" i="15"/>
  <c r="E1570" i="15"/>
  <c r="E1569" i="15"/>
  <c r="E1568" i="15"/>
  <c r="E1567" i="15"/>
  <c r="E1566" i="15"/>
  <c r="E1565" i="15"/>
  <c r="E1564" i="15"/>
  <c r="E1563" i="15"/>
  <c r="E1562" i="15"/>
  <c r="E1561" i="15"/>
  <c r="E1560" i="15"/>
  <c r="E1559" i="15"/>
  <c r="E1558" i="15"/>
  <c r="E1557" i="15"/>
  <c r="E1556" i="15"/>
  <c r="E1555" i="15"/>
  <c r="E1554" i="15"/>
  <c r="E1553" i="15"/>
  <c r="E1552" i="15"/>
  <c r="E1551" i="15"/>
  <c r="E1550" i="15"/>
  <c r="E1549" i="15"/>
  <c r="E1548" i="15"/>
  <c r="E1547" i="15"/>
  <c r="E1546" i="15"/>
  <c r="E1545" i="15"/>
  <c r="E1544" i="15"/>
  <c r="E1543" i="15"/>
  <c r="E1542" i="15"/>
  <c r="E1541" i="15"/>
  <c r="E1540" i="15"/>
  <c r="E1539" i="15"/>
  <c r="E1538" i="15"/>
  <c r="E1537" i="15"/>
  <c r="E1536" i="15"/>
  <c r="E1535" i="15"/>
  <c r="E1534" i="15"/>
  <c r="E1533" i="15"/>
  <c r="E1532" i="15"/>
  <c r="E1531" i="15"/>
  <c r="E1530" i="15"/>
  <c r="E1529" i="15"/>
  <c r="E1528" i="15"/>
  <c r="E1527" i="15"/>
  <c r="E1526" i="15"/>
  <c r="E1525" i="15"/>
  <c r="E1524" i="15"/>
  <c r="E1523" i="15"/>
  <c r="E1522" i="15"/>
  <c r="E1521" i="15"/>
  <c r="E1520" i="15"/>
  <c r="E1519" i="15"/>
  <c r="E1518" i="15"/>
  <c r="E1517" i="15"/>
  <c r="E1516" i="15"/>
  <c r="E1515" i="15"/>
  <c r="E1514" i="15"/>
  <c r="E1513" i="15"/>
  <c r="E1512" i="15"/>
  <c r="E1511" i="15"/>
  <c r="E1510" i="15"/>
  <c r="E1509" i="15"/>
  <c r="E1508" i="15"/>
  <c r="E1507" i="15"/>
  <c r="E1506" i="15"/>
  <c r="E1505" i="15"/>
  <c r="E1504" i="15"/>
  <c r="E1503" i="15"/>
  <c r="E1502" i="15"/>
  <c r="E1501" i="15"/>
  <c r="E1500" i="15"/>
  <c r="E1499" i="15"/>
  <c r="E1498" i="15"/>
  <c r="E1497" i="15"/>
  <c r="E1496" i="15"/>
  <c r="E1495" i="15"/>
  <c r="E1494" i="15"/>
  <c r="E1493" i="15"/>
  <c r="E1492" i="15"/>
  <c r="E1491" i="15"/>
  <c r="E1490" i="15"/>
  <c r="E1489" i="15"/>
  <c r="E1488" i="15"/>
  <c r="E1487" i="15"/>
  <c r="E1486" i="15"/>
  <c r="E1485" i="15"/>
  <c r="E1484" i="15"/>
  <c r="E1483" i="15"/>
  <c r="E1482" i="15"/>
  <c r="E1481" i="15"/>
  <c r="E1480" i="15"/>
  <c r="E1479" i="15"/>
  <c r="E1478" i="15"/>
  <c r="E1477" i="15"/>
  <c r="E1476" i="15"/>
  <c r="E1475" i="15"/>
  <c r="E1474" i="15"/>
  <c r="E1473" i="15"/>
  <c r="E1472" i="15"/>
  <c r="E1471" i="15"/>
  <c r="E1470" i="15"/>
  <c r="E1469" i="15"/>
  <c r="E1468" i="15"/>
  <c r="E1467" i="15"/>
  <c r="E1466" i="15"/>
  <c r="E1465" i="15"/>
  <c r="E1464" i="15"/>
  <c r="E1463" i="15"/>
  <c r="E1462" i="15"/>
  <c r="E1461" i="15"/>
  <c r="E1460" i="15"/>
  <c r="E1459" i="15"/>
  <c r="E1458" i="15"/>
  <c r="E1457" i="15"/>
  <c r="E1456" i="15"/>
  <c r="E1455" i="15"/>
  <c r="E1454" i="15"/>
  <c r="E1453" i="15"/>
  <c r="E1452" i="15"/>
  <c r="E1451" i="15"/>
  <c r="E1450" i="15"/>
  <c r="E1449" i="15"/>
  <c r="E1448" i="15"/>
  <c r="E1447" i="15"/>
  <c r="E1446" i="15"/>
  <c r="E1445" i="15"/>
  <c r="E1444" i="15"/>
  <c r="E1443" i="15"/>
  <c r="E1442" i="15"/>
  <c r="E1441" i="15"/>
  <c r="E1440" i="15"/>
  <c r="E1439" i="15"/>
  <c r="E1438" i="15"/>
  <c r="E1437" i="15"/>
  <c r="E1436" i="15"/>
  <c r="E1435" i="15"/>
  <c r="E1434" i="15"/>
  <c r="E1433" i="15"/>
  <c r="E1432" i="15"/>
  <c r="E1431" i="15"/>
  <c r="E1430" i="15"/>
  <c r="E1429" i="15"/>
  <c r="E1428" i="15"/>
  <c r="E1427" i="15"/>
  <c r="E1426" i="15"/>
  <c r="E1425" i="15"/>
  <c r="E1424" i="15"/>
  <c r="E1423" i="15"/>
  <c r="E1422" i="15"/>
  <c r="E1421" i="15"/>
  <c r="E1420" i="15"/>
  <c r="E1419" i="15"/>
  <c r="E1418" i="15"/>
  <c r="E1417" i="15"/>
  <c r="E1416" i="15"/>
  <c r="E1415" i="15"/>
  <c r="E1414" i="15"/>
  <c r="E1413" i="15"/>
  <c r="E1412" i="15"/>
  <c r="E1411" i="15"/>
  <c r="E1410" i="15"/>
  <c r="E1409" i="15"/>
  <c r="E1408" i="15"/>
  <c r="E1407" i="15"/>
  <c r="E1406" i="15"/>
  <c r="E1405" i="15"/>
  <c r="E1404" i="15"/>
  <c r="E1403" i="15"/>
  <c r="E1402" i="15"/>
  <c r="E1401" i="15"/>
  <c r="E1400" i="15"/>
  <c r="E1399" i="15"/>
  <c r="E1398" i="15"/>
  <c r="E1397" i="15"/>
  <c r="E1396" i="15"/>
  <c r="E1395" i="15"/>
  <c r="E1394" i="15"/>
  <c r="E1393" i="15"/>
  <c r="E1392" i="15"/>
  <c r="E1391" i="15"/>
  <c r="E1390" i="15"/>
  <c r="E1389" i="15"/>
  <c r="E1388" i="15"/>
  <c r="E1387" i="15"/>
  <c r="E1386" i="15"/>
  <c r="E1385" i="15"/>
  <c r="E1384" i="15"/>
  <c r="E1383" i="15"/>
  <c r="E1382" i="15"/>
  <c r="E1381" i="15"/>
  <c r="E1380" i="15"/>
  <c r="E1379" i="15"/>
  <c r="E1378" i="15"/>
  <c r="E1377" i="15"/>
  <c r="E1376" i="15"/>
  <c r="E1375" i="15"/>
  <c r="E1374" i="15"/>
  <c r="E1373" i="15"/>
  <c r="E1372" i="15"/>
  <c r="E1371" i="15"/>
  <c r="E1370" i="15"/>
  <c r="E1369" i="15"/>
  <c r="E1368" i="15"/>
  <c r="E1367" i="15"/>
  <c r="E1366" i="15"/>
  <c r="E1365" i="15"/>
  <c r="E1364" i="15"/>
  <c r="E1363" i="15"/>
  <c r="E1362" i="15"/>
  <c r="E1361" i="15"/>
  <c r="E1360" i="15"/>
  <c r="E1359" i="15"/>
  <c r="E1358" i="15"/>
  <c r="E1357" i="15"/>
  <c r="E1356" i="15"/>
  <c r="E1355" i="15"/>
  <c r="E1354" i="15"/>
  <c r="E1353" i="15"/>
  <c r="E1352" i="15"/>
  <c r="E1351" i="15"/>
  <c r="E1350" i="15"/>
  <c r="E1349" i="15"/>
  <c r="E1348" i="15"/>
  <c r="E1347" i="15"/>
  <c r="E1346" i="15"/>
  <c r="E1345" i="15"/>
  <c r="E1344" i="15"/>
  <c r="E1343" i="15"/>
  <c r="E1342" i="15"/>
  <c r="E1341" i="15"/>
  <c r="E1340" i="15"/>
  <c r="E1339" i="15"/>
  <c r="E1338" i="15"/>
  <c r="E1337" i="15"/>
  <c r="E1336" i="15"/>
  <c r="E1335" i="15"/>
  <c r="E1334" i="15"/>
  <c r="E1333" i="15"/>
  <c r="E1332" i="15"/>
  <c r="E1331" i="15"/>
  <c r="E1330" i="15"/>
  <c r="E1329" i="15"/>
  <c r="E1328" i="15"/>
  <c r="E1327" i="15"/>
  <c r="E1326" i="15"/>
  <c r="E1325" i="15"/>
  <c r="E1324" i="15"/>
  <c r="E1323" i="15"/>
  <c r="E1322" i="15"/>
  <c r="E1321" i="15"/>
  <c r="E1320" i="15"/>
  <c r="E1319" i="15"/>
  <c r="E1318" i="15"/>
  <c r="E1317" i="15"/>
  <c r="E1316" i="15"/>
  <c r="E1315" i="15"/>
  <c r="E1314" i="15"/>
  <c r="E1313" i="15"/>
  <c r="E1312" i="15"/>
  <c r="E1311" i="15"/>
  <c r="E1310" i="15"/>
  <c r="E1309" i="15"/>
  <c r="E1308" i="15"/>
  <c r="E1307" i="15"/>
  <c r="E1306" i="15"/>
  <c r="E1305" i="15"/>
  <c r="E1304" i="15"/>
  <c r="E1303" i="15"/>
  <c r="E1302" i="15"/>
  <c r="E1301" i="15"/>
  <c r="E1300" i="15"/>
  <c r="E1299" i="15"/>
  <c r="E1298" i="15"/>
  <c r="E1297" i="15"/>
  <c r="E1296" i="15"/>
  <c r="E1295" i="15"/>
  <c r="E1294" i="15"/>
  <c r="E1293" i="15"/>
  <c r="E1292" i="15"/>
  <c r="E1291" i="15"/>
  <c r="E1290" i="15"/>
  <c r="E1289" i="15"/>
  <c r="E1288" i="15"/>
  <c r="E1287" i="15"/>
  <c r="E1286" i="15"/>
  <c r="E1285" i="15"/>
  <c r="E1284" i="15"/>
  <c r="E1283" i="15"/>
  <c r="E1282" i="15"/>
  <c r="E1281" i="15"/>
  <c r="E1280" i="15"/>
  <c r="E1279" i="15"/>
  <c r="E1278" i="15"/>
  <c r="E1277" i="15"/>
  <c r="E1276" i="15"/>
  <c r="E1275" i="15"/>
  <c r="E1274" i="15"/>
  <c r="E1273" i="15"/>
  <c r="E1272" i="15"/>
  <c r="E1271" i="15"/>
  <c r="E1270" i="15"/>
  <c r="E1269" i="15"/>
  <c r="E1268" i="15"/>
  <c r="E1267" i="15"/>
  <c r="E1266" i="15"/>
  <c r="E1265" i="15"/>
  <c r="E1264" i="15"/>
  <c r="E1263" i="15"/>
  <c r="E1262" i="15"/>
  <c r="E1261" i="15"/>
  <c r="E1260" i="15"/>
  <c r="E1259" i="15"/>
  <c r="E1258" i="15"/>
  <c r="E1257" i="15"/>
  <c r="E1256" i="15"/>
  <c r="E1255" i="15"/>
  <c r="E1254" i="15"/>
  <c r="E1253" i="15"/>
  <c r="E1252" i="15"/>
  <c r="E1251" i="15"/>
  <c r="E1250" i="15"/>
  <c r="E1249" i="15"/>
  <c r="E1248" i="15"/>
  <c r="E1247" i="15"/>
  <c r="E1246" i="15"/>
  <c r="E1245" i="15"/>
  <c r="E1244" i="15"/>
  <c r="E1243" i="15"/>
  <c r="E1242" i="15"/>
  <c r="E1241" i="15"/>
  <c r="E1240" i="15"/>
  <c r="E1239" i="15"/>
  <c r="E1238" i="15"/>
  <c r="E1237" i="15"/>
  <c r="E1236" i="15"/>
  <c r="E1235" i="15"/>
  <c r="E1234" i="15"/>
  <c r="E1233" i="15"/>
  <c r="E1232" i="15"/>
  <c r="E1231" i="15"/>
  <c r="E1230" i="15"/>
  <c r="E1229" i="15"/>
  <c r="E1228" i="15"/>
  <c r="E1227" i="15"/>
  <c r="E1226" i="15"/>
  <c r="E1225" i="15"/>
  <c r="E1224" i="15"/>
  <c r="E1223" i="15"/>
  <c r="E1222" i="15"/>
  <c r="E1221" i="15"/>
  <c r="E1220" i="15"/>
  <c r="E1219" i="15"/>
  <c r="E1218" i="15"/>
  <c r="E1217" i="15"/>
  <c r="E1216" i="15"/>
  <c r="E1215" i="15"/>
  <c r="E1214" i="15"/>
  <c r="E1213" i="15"/>
  <c r="E1212" i="15"/>
  <c r="E1211" i="15"/>
  <c r="E1210" i="15"/>
  <c r="E1209" i="15"/>
  <c r="E1208" i="15"/>
  <c r="E1207" i="15"/>
  <c r="E1206" i="15"/>
  <c r="E1205" i="15"/>
  <c r="E1204" i="15"/>
  <c r="E1203" i="15"/>
  <c r="E1202" i="15"/>
  <c r="E1201" i="15"/>
  <c r="E1200" i="15"/>
  <c r="E1199" i="15"/>
  <c r="E1198" i="15"/>
  <c r="E1197" i="15"/>
  <c r="E1196" i="15"/>
  <c r="E1195" i="15"/>
  <c r="E1194" i="15"/>
  <c r="E1193" i="15"/>
  <c r="E1192" i="15"/>
  <c r="E1191" i="15"/>
  <c r="E1190" i="15"/>
  <c r="E1189" i="15"/>
  <c r="E1188" i="15"/>
  <c r="E1187" i="15"/>
  <c r="E1186" i="15"/>
  <c r="E1185" i="15"/>
  <c r="E1184" i="15"/>
  <c r="E1183" i="15"/>
  <c r="E1182" i="15"/>
  <c r="E1181" i="15"/>
  <c r="E1180" i="15"/>
  <c r="E1179" i="15"/>
  <c r="E1178" i="15"/>
  <c r="E1177" i="15"/>
  <c r="E1176" i="15"/>
  <c r="E1175" i="15"/>
  <c r="E1174" i="15"/>
  <c r="E1173" i="15"/>
  <c r="E1172" i="15"/>
  <c r="E1171" i="15"/>
  <c r="E1170" i="15"/>
  <c r="E1169" i="15"/>
  <c r="E1168" i="15"/>
  <c r="E1167" i="15"/>
  <c r="E1166" i="15"/>
  <c r="E1165" i="15"/>
  <c r="E1164" i="15"/>
  <c r="E1163" i="15"/>
  <c r="E1162" i="15"/>
  <c r="E1161" i="15"/>
  <c r="E1160" i="15"/>
  <c r="E1159" i="15"/>
  <c r="E1158" i="15"/>
  <c r="E1157" i="15"/>
  <c r="E1156" i="15"/>
  <c r="E1155" i="15"/>
  <c r="E1154" i="15"/>
  <c r="E1153" i="15"/>
  <c r="E1152" i="15"/>
  <c r="E1151" i="15"/>
  <c r="E1150" i="15"/>
  <c r="E1149" i="15"/>
  <c r="E1148" i="15"/>
  <c r="E1147" i="15"/>
  <c r="E1146" i="15"/>
  <c r="E1145" i="15"/>
  <c r="E1144" i="15"/>
  <c r="E1143" i="15"/>
  <c r="E1142" i="15"/>
  <c r="E1141" i="15"/>
  <c r="E1140" i="15"/>
  <c r="E1139" i="15"/>
  <c r="E1138" i="15"/>
  <c r="E1137" i="15"/>
  <c r="E1136" i="15"/>
  <c r="E1135" i="15"/>
  <c r="E1134" i="15"/>
  <c r="E1133" i="15"/>
  <c r="E1132" i="15"/>
  <c r="E1131" i="15"/>
  <c r="E1130" i="15"/>
  <c r="E1129" i="15"/>
  <c r="E1128" i="15"/>
  <c r="E1127" i="15"/>
  <c r="E1126" i="15"/>
  <c r="E1125" i="15"/>
  <c r="E1124" i="15"/>
  <c r="E1123" i="15"/>
  <c r="E1122" i="15"/>
  <c r="E1121" i="15"/>
  <c r="E1120" i="15"/>
  <c r="E1119" i="15"/>
  <c r="E1118" i="15"/>
  <c r="E1117" i="15"/>
  <c r="E1116" i="15"/>
  <c r="E1115" i="15"/>
  <c r="E1114" i="15"/>
  <c r="E1113" i="15"/>
  <c r="E1112" i="15"/>
  <c r="E1111" i="15"/>
  <c r="E1110" i="15"/>
  <c r="E1109" i="15"/>
  <c r="E1108" i="15"/>
  <c r="E1107" i="15"/>
  <c r="E1106" i="15"/>
  <c r="E1105" i="15"/>
  <c r="E1104" i="15"/>
  <c r="E1103" i="15"/>
  <c r="E1102" i="15"/>
  <c r="E1101" i="15"/>
  <c r="E1100" i="15"/>
  <c r="E1099" i="15"/>
  <c r="E1098" i="15"/>
  <c r="E1097" i="15"/>
  <c r="E1096" i="15"/>
  <c r="E1095" i="15"/>
  <c r="E1094" i="15"/>
  <c r="E1093" i="15"/>
  <c r="E1092" i="15"/>
  <c r="E1091" i="15"/>
  <c r="E1090" i="15"/>
  <c r="E1089" i="15"/>
  <c r="E1088" i="15"/>
  <c r="E1087" i="15"/>
  <c r="E1086" i="15"/>
  <c r="E1085" i="15"/>
  <c r="E1084" i="15"/>
  <c r="E1083" i="15"/>
  <c r="E1082" i="15"/>
  <c r="E1081" i="15"/>
  <c r="E1080" i="15"/>
  <c r="E1079" i="15"/>
  <c r="E1078" i="15"/>
  <c r="E1077" i="15"/>
  <c r="E1076" i="15"/>
  <c r="E1075" i="15"/>
  <c r="E1074" i="15"/>
  <c r="E1073" i="15"/>
  <c r="E1072" i="15"/>
  <c r="E1071" i="15"/>
  <c r="E1070" i="15"/>
  <c r="E1069" i="15"/>
  <c r="E1068" i="15"/>
  <c r="E1067" i="15"/>
  <c r="E1066" i="15"/>
  <c r="E1065" i="15"/>
  <c r="E1064" i="15"/>
  <c r="E1063" i="15"/>
  <c r="E1062" i="15"/>
  <c r="E1061" i="15"/>
  <c r="E1060" i="15"/>
  <c r="E1059" i="15"/>
  <c r="E1058" i="15"/>
  <c r="E1057" i="15"/>
  <c r="E1056" i="15"/>
  <c r="E1055" i="15"/>
  <c r="E1054" i="15"/>
  <c r="E1053" i="15"/>
  <c r="E1052" i="15"/>
  <c r="E1051" i="15"/>
  <c r="E1050" i="15"/>
  <c r="E1049" i="15"/>
  <c r="E1048" i="15"/>
  <c r="E1047" i="15"/>
  <c r="E1046" i="15"/>
  <c r="E1045" i="15"/>
  <c r="E1044" i="15"/>
  <c r="E1043" i="15"/>
  <c r="E1042" i="15"/>
  <c r="E1041" i="15"/>
  <c r="E1040" i="15"/>
  <c r="E1039" i="15"/>
  <c r="E1038" i="15"/>
  <c r="E1037" i="15"/>
  <c r="E1036" i="15"/>
  <c r="E1035" i="15"/>
  <c r="E1034" i="15"/>
  <c r="E1033" i="15"/>
  <c r="E1032" i="15"/>
  <c r="E1031" i="15"/>
  <c r="E1030" i="15"/>
  <c r="E1029" i="15"/>
  <c r="E1028" i="15"/>
  <c r="E1027" i="15"/>
  <c r="E1026" i="15"/>
  <c r="E1025" i="15"/>
  <c r="E1024" i="15"/>
  <c r="E1023" i="15"/>
  <c r="E1022" i="15"/>
  <c r="E1021" i="15"/>
  <c r="E1020" i="15"/>
  <c r="E1019" i="15"/>
  <c r="E1018" i="15"/>
  <c r="E1017" i="15"/>
  <c r="E1016" i="15"/>
  <c r="E1015" i="15"/>
  <c r="E1014" i="15"/>
  <c r="E1013" i="15"/>
  <c r="E1012" i="15"/>
  <c r="E1011" i="15"/>
  <c r="E1010" i="15"/>
  <c r="E1009" i="15"/>
  <c r="E1008" i="15"/>
  <c r="E1007" i="15"/>
  <c r="E1006" i="15"/>
  <c r="E1005" i="15"/>
  <c r="E1004" i="15"/>
  <c r="E1003" i="15"/>
  <c r="E1002" i="15"/>
  <c r="E1001" i="15"/>
  <c r="E1000" i="15"/>
  <c r="E999" i="15"/>
  <c r="E998" i="15"/>
  <c r="E997" i="15"/>
  <c r="E996" i="15"/>
  <c r="E995" i="15"/>
  <c r="E994" i="15"/>
  <c r="E993" i="15"/>
  <c r="E992" i="15"/>
  <c r="E991" i="15"/>
  <c r="E990" i="15"/>
  <c r="E989" i="15"/>
  <c r="E988" i="15"/>
  <c r="E987" i="15"/>
  <c r="E986" i="15"/>
  <c r="E985" i="15"/>
  <c r="E984" i="15"/>
  <c r="E983" i="15"/>
  <c r="E982" i="15"/>
  <c r="E981" i="15"/>
  <c r="E980" i="15"/>
  <c r="E979" i="15"/>
  <c r="E978" i="15"/>
  <c r="E977" i="15"/>
  <c r="E976" i="15"/>
  <c r="E975" i="15"/>
  <c r="E974" i="15"/>
  <c r="E973" i="15"/>
  <c r="E972" i="15"/>
  <c r="E971" i="15"/>
  <c r="E970" i="15"/>
  <c r="E969" i="15"/>
  <c r="E968" i="15"/>
  <c r="E967" i="15"/>
  <c r="E966" i="15"/>
  <c r="E965" i="15"/>
  <c r="E964" i="15"/>
  <c r="E963" i="15"/>
  <c r="E962" i="15"/>
  <c r="E961" i="15"/>
  <c r="E960" i="15"/>
  <c r="E959" i="15"/>
  <c r="E958" i="15"/>
  <c r="E957" i="15"/>
  <c r="E956" i="15"/>
  <c r="E955" i="15"/>
  <c r="E954" i="15"/>
  <c r="E953" i="15"/>
  <c r="E952" i="15"/>
  <c r="E951" i="15"/>
  <c r="E950" i="15"/>
  <c r="E949" i="15"/>
  <c r="E948" i="15"/>
  <c r="E947" i="15"/>
  <c r="E946" i="15"/>
  <c r="E945" i="15"/>
  <c r="E944" i="15"/>
  <c r="E943" i="15"/>
  <c r="E942" i="15"/>
  <c r="E941" i="15"/>
  <c r="E940" i="15"/>
  <c r="E939" i="15"/>
  <c r="E938" i="15"/>
  <c r="E937" i="15"/>
  <c r="E936" i="15"/>
  <c r="E935" i="15"/>
  <c r="E934" i="15"/>
  <c r="E933" i="15"/>
  <c r="E932" i="15"/>
  <c r="E931" i="15"/>
  <c r="E930" i="15"/>
  <c r="E929" i="15"/>
  <c r="E928" i="15"/>
  <c r="E927" i="15"/>
  <c r="E926" i="15"/>
  <c r="E925" i="15"/>
  <c r="E924" i="15"/>
  <c r="E923" i="15"/>
  <c r="E922" i="15"/>
  <c r="E921" i="15"/>
  <c r="E920" i="15"/>
  <c r="E919" i="15"/>
  <c r="E918" i="15"/>
  <c r="E917" i="15"/>
  <c r="E916" i="15"/>
  <c r="E915" i="15"/>
  <c r="E914" i="15"/>
  <c r="E913" i="15"/>
  <c r="E912" i="15"/>
  <c r="E911" i="15"/>
  <c r="E910" i="15"/>
  <c r="E909" i="15"/>
  <c r="E908" i="15"/>
  <c r="E907" i="15"/>
  <c r="E906" i="15"/>
  <c r="E905" i="15"/>
  <c r="E904" i="15"/>
  <c r="E903" i="15"/>
  <c r="E902" i="15"/>
  <c r="E901" i="15"/>
  <c r="E900" i="15"/>
  <c r="E899" i="15"/>
  <c r="E898" i="15"/>
  <c r="E897" i="15"/>
  <c r="E896" i="15"/>
  <c r="E895" i="15"/>
  <c r="E894" i="15"/>
  <c r="E893" i="15"/>
  <c r="E892" i="15"/>
  <c r="E891" i="15"/>
  <c r="E890" i="15"/>
  <c r="E889" i="15"/>
  <c r="E888" i="15"/>
  <c r="E887" i="15"/>
  <c r="E886" i="15"/>
  <c r="E885" i="15"/>
  <c r="E884" i="15"/>
  <c r="E883" i="15"/>
  <c r="E882" i="15"/>
  <c r="E881" i="15"/>
  <c r="E880" i="15"/>
  <c r="E879" i="15"/>
  <c r="E878" i="15"/>
  <c r="E877" i="15"/>
  <c r="E876" i="15"/>
  <c r="E875" i="15"/>
  <c r="E874" i="15"/>
  <c r="E873" i="15"/>
  <c r="E872" i="15"/>
  <c r="E871" i="15"/>
  <c r="E870" i="15"/>
  <c r="E869" i="15"/>
  <c r="E868" i="15"/>
  <c r="E867" i="15"/>
  <c r="E866" i="15"/>
  <c r="E865" i="15"/>
  <c r="E864" i="15"/>
  <c r="E863" i="15"/>
  <c r="E862" i="15"/>
  <c r="E861" i="15"/>
  <c r="E860" i="15"/>
  <c r="E859" i="15"/>
  <c r="E858" i="15"/>
  <c r="E857" i="15"/>
  <c r="E856" i="15"/>
  <c r="E855" i="15"/>
  <c r="E854" i="15"/>
  <c r="E853" i="15"/>
  <c r="E852" i="15"/>
  <c r="E851" i="15"/>
  <c r="E850" i="15"/>
  <c r="E849" i="15"/>
  <c r="E848" i="15"/>
  <c r="E847" i="15"/>
  <c r="E846" i="15"/>
  <c r="E845" i="15"/>
  <c r="E844" i="15"/>
  <c r="E843" i="15"/>
  <c r="E842" i="15"/>
  <c r="E841" i="15"/>
  <c r="E840" i="15"/>
  <c r="E839" i="15"/>
  <c r="E838" i="15"/>
  <c r="E837" i="15"/>
  <c r="E836" i="15"/>
  <c r="E835" i="15"/>
  <c r="E834" i="15"/>
  <c r="E833" i="15"/>
  <c r="E832" i="15"/>
  <c r="E831" i="15"/>
  <c r="E830" i="15"/>
  <c r="E829" i="15"/>
  <c r="E828" i="15"/>
  <c r="E827" i="15"/>
  <c r="E826" i="15"/>
  <c r="E825" i="15"/>
  <c r="E824" i="15"/>
  <c r="E823" i="15"/>
  <c r="E822" i="15"/>
  <c r="E821" i="15"/>
  <c r="E820" i="15"/>
  <c r="E819" i="15"/>
  <c r="E818" i="15"/>
  <c r="E817" i="15"/>
  <c r="E816" i="15"/>
  <c r="E815" i="15"/>
  <c r="E814" i="15"/>
  <c r="E813" i="15"/>
  <c r="E812" i="15"/>
  <c r="E811" i="15"/>
  <c r="E810" i="15"/>
  <c r="E809" i="15"/>
  <c r="E808" i="15"/>
  <c r="E807" i="15"/>
  <c r="E806" i="15"/>
  <c r="E805" i="15"/>
  <c r="E804" i="15"/>
  <c r="E803" i="15"/>
  <c r="E802" i="15"/>
  <c r="E801" i="15"/>
  <c r="E800" i="15"/>
  <c r="E799" i="15"/>
  <c r="E798" i="15"/>
  <c r="E797" i="15"/>
  <c r="E796" i="15"/>
  <c r="E795" i="15"/>
  <c r="E794" i="15"/>
  <c r="E793" i="15"/>
  <c r="E792" i="15"/>
  <c r="E791" i="15"/>
  <c r="E790" i="15"/>
  <c r="E789" i="15"/>
  <c r="E788" i="15"/>
  <c r="E787" i="15"/>
  <c r="E786" i="15"/>
  <c r="E785" i="15"/>
  <c r="E784" i="15"/>
  <c r="E783" i="15"/>
  <c r="E782" i="15"/>
  <c r="E781" i="15"/>
  <c r="E780" i="15"/>
  <c r="E779" i="15"/>
  <c r="E778" i="15"/>
  <c r="E777" i="15"/>
  <c r="E776" i="15"/>
  <c r="E775" i="15"/>
  <c r="E774" i="15"/>
  <c r="E773" i="15"/>
  <c r="E772" i="15"/>
  <c r="E771" i="15"/>
  <c r="E770" i="15"/>
  <c r="E769" i="15"/>
  <c r="E768" i="15"/>
  <c r="E767" i="15"/>
  <c r="E766" i="15"/>
  <c r="E765" i="15"/>
  <c r="E764" i="15"/>
  <c r="E763" i="15"/>
  <c r="E762" i="15"/>
  <c r="E761" i="15"/>
  <c r="E760" i="15"/>
  <c r="E759" i="15"/>
  <c r="E758" i="15"/>
  <c r="E757" i="15"/>
  <c r="E756" i="15"/>
  <c r="E755" i="15"/>
  <c r="E754" i="15"/>
  <c r="E753" i="15"/>
  <c r="E752" i="15"/>
  <c r="E751" i="15"/>
  <c r="E750" i="15"/>
  <c r="E749" i="15"/>
  <c r="E748" i="15"/>
  <c r="E747" i="15"/>
  <c r="E746" i="15"/>
  <c r="E745" i="15"/>
  <c r="E744" i="15"/>
  <c r="E743" i="15"/>
  <c r="E742" i="15"/>
  <c r="E741" i="15"/>
  <c r="E740" i="15"/>
  <c r="E739" i="15"/>
  <c r="E738" i="15"/>
  <c r="E737" i="15"/>
  <c r="E736" i="15"/>
  <c r="E735" i="15"/>
  <c r="E734" i="15"/>
  <c r="E733" i="15"/>
  <c r="E732" i="15"/>
  <c r="E731" i="15"/>
  <c r="E730" i="15"/>
  <c r="E729" i="15"/>
  <c r="E728" i="15"/>
  <c r="E727" i="15"/>
  <c r="E726" i="15"/>
  <c r="E725" i="15"/>
  <c r="E724" i="15"/>
  <c r="E723" i="15"/>
  <c r="E722" i="15"/>
  <c r="E721" i="15"/>
  <c r="E720" i="15"/>
  <c r="E719" i="15"/>
  <c r="E718" i="15"/>
  <c r="E717" i="15"/>
  <c r="E716" i="15"/>
  <c r="E715" i="15"/>
  <c r="E714" i="15"/>
  <c r="E713" i="15"/>
  <c r="E712" i="15"/>
  <c r="E711" i="15"/>
  <c r="E710" i="15"/>
  <c r="E709" i="15"/>
  <c r="E708" i="15"/>
  <c r="E707" i="15"/>
  <c r="E706" i="15"/>
  <c r="E705" i="15"/>
  <c r="E704" i="15"/>
  <c r="E703" i="15"/>
  <c r="E702" i="15"/>
  <c r="E701" i="15"/>
  <c r="E700" i="15"/>
  <c r="E699" i="15"/>
  <c r="E698" i="15"/>
  <c r="E697" i="15"/>
  <c r="E696" i="15"/>
  <c r="E695" i="15"/>
  <c r="E694" i="15"/>
  <c r="E693" i="15"/>
  <c r="E692" i="15"/>
  <c r="E691" i="15"/>
  <c r="E690" i="15"/>
  <c r="E689" i="15"/>
  <c r="E688" i="15"/>
  <c r="E687" i="15"/>
  <c r="E686" i="15"/>
  <c r="E685" i="15"/>
  <c r="E684" i="15"/>
  <c r="E683" i="15"/>
  <c r="E682" i="15"/>
  <c r="E681" i="15"/>
  <c r="E680" i="15"/>
  <c r="E679" i="15"/>
  <c r="E678" i="15"/>
  <c r="E677" i="15"/>
  <c r="E676" i="15"/>
  <c r="E675" i="15"/>
  <c r="E674" i="15"/>
  <c r="E673" i="15"/>
  <c r="E672" i="15"/>
  <c r="E671" i="15"/>
  <c r="E670" i="15"/>
  <c r="E669" i="15"/>
  <c r="E668" i="15"/>
  <c r="E667" i="15"/>
  <c r="E666" i="15"/>
  <c r="E665" i="15"/>
  <c r="E664" i="15"/>
  <c r="E663" i="15"/>
  <c r="E662" i="15"/>
  <c r="E661" i="15"/>
  <c r="E660" i="15"/>
  <c r="E659" i="15"/>
  <c r="E658" i="15"/>
  <c r="E657" i="15"/>
  <c r="E656" i="15"/>
  <c r="E655" i="15"/>
  <c r="E654" i="15"/>
  <c r="E653" i="15"/>
  <c r="E652" i="15"/>
  <c r="E651" i="15"/>
  <c r="E650" i="15"/>
  <c r="E649" i="15"/>
  <c r="E648" i="15"/>
  <c r="E647" i="15"/>
  <c r="E646" i="15"/>
  <c r="E645" i="15"/>
  <c r="E644" i="15"/>
  <c r="E643" i="15"/>
  <c r="E642" i="15"/>
  <c r="E641" i="15"/>
  <c r="E640" i="15"/>
  <c r="E639" i="15"/>
  <c r="E638" i="15"/>
  <c r="E637" i="15"/>
  <c r="E636" i="15"/>
  <c r="E635" i="15"/>
  <c r="E634" i="15"/>
  <c r="E633" i="15"/>
  <c r="E632" i="15"/>
  <c r="E631" i="15"/>
  <c r="E630" i="15"/>
  <c r="E629" i="15"/>
  <c r="E628" i="15"/>
  <c r="E627" i="15"/>
  <c r="E626" i="15"/>
  <c r="E625" i="15"/>
  <c r="E624" i="15"/>
  <c r="E623" i="15"/>
  <c r="E622" i="15"/>
  <c r="E621" i="15"/>
  <c r="E620" i="15"/>
  <c r="E619" i="15"/>
  <c r="E618" i="15"/>
  <c r="E617" i="15"/>
  <c r="E616" i="15"/>
  <c r="E615" i="15"/>
  <c r="E614" i="15"/>
  <c r="E613" i="15"/>
  <c r="E612" i="15"/>
  <c r="E611" i="15"/>
  <c r="E610" i="15"/>
  <c r="E609" i="15"/>
  <c r="E608" i="15"/>
  <c r="E607" i="15"/>
  <c r="E606" i="15"/>
  <c r="E605" i="15"/>
  <c r="E604" i="15"/>
  <c r="E603" i="15"/>
  <c r="E602" i="15"/>
  <c r="E601" i="15"/>
  <c r="E600" i="15"/>
  <c r="E599" i="15"/>
  <c r="E598" i="15"/>
  <c r="E597" i="15"/>
  <c r="E596" i="15"/>
  <c r="E595" i="15"/>
  <c r="E594" i="15"/>
  <c r="E593" i="15"/>
  <c r="E592" i="15"/>
  <c r="E591" i="15"/>
  <c r="E590" i="15"/>
  <c r="E589" i="15"/>
  <c r="E588" i="15"/>
  <c r="E587" i="15"/>
  <c r="E586" i="15"/>
  <c r="E585" i="15"/>
  <c r="E584" i="15"/>
  <c r="E583" i="15"/>
  <c r="E582" i="15"/>
  <c r="E581" i="15"/>
  <c r="E580" i="15"/>
  <c r="E579" i="15"/>
  <c r="E578" i="15"/>
  <c r="E577" i="15"/>
  <c r="E576" i="15"/>
  <c r="E575" i="15"/>
  <c r="E574" i="15"/>
  <c r="E573" i="15"/>
  <c r="E572" i="15"/>
  <c r="E571" i="15"/>
  <c r="E570" i="15"/>
  <c r="E569" i="15"/>
  <c r="E568" i="15"/>
  <c r="E567" i="15"/>
  <c r="E566" i="15"/>
  <c r="E565" i="15"/>
  <c r="E564" i="15"/>
  <c r="E563" i="15"/>
  <c r="E562" i="15"/>
  <c r="E561" i="15"/>
  <c r="E560" i="15"/>
  <c r="E559" i="15"/>
  <c r="E558" i="15"/>
  <c r="E557" i="15"/>
  <c r="E556" i="15"/>
  <c r="E555" i="15"/>
  <c r="E554" i="15"/>
  <c r="E553" i="15"/>
  <c r="E552" i="15"/>
  <c r="E551" i="15"/>
  <c r="E550" i="15"/>
  <c r="E549" i="15"/>
  <c r="E548" i="15"/>
  <c r="E547" i="15"/>
  <c r="E546" i="15"/>
  <c r="E545" i="15"/>
  <c r="E544" i="15"/>
  <c r="E543" i="15"/>
  <c r="E542" i="15"/>
  <c r="E541" i="15"/>
  <c r="E540" i="15"/>
  <c r="E539" i="15"/>
  <c r="E538" i="15"/>
  <c r="E537" i="15"/>
  <c r="E536" i="15"/>
  <c r="E535" i="15"/>
  <c r="E534" i="15"/>
  <c r="E533" i="15"/>
  <c r="E532" i="15"/>
  <c r="E531" i="15"/>
  <c r="E530" i="15"/>
  <c r="E529" i="15"/>
  <c r="E528" i="15"/>
  <c r="E527" i="15"/>
  <c r="E526" i="15"/>
  <c r="E525" i="15"/>
  <c r="E524" i="15"/>
  <c r="E523" i="15"/>
  <c r="E522" i="15"/>
  <c r="E521" i="15"/>
  <c r="E520" i="15"/>
  <c r="E519" i="15"/>
  <c r="E518" i="15"/>
  <c r="E517" i="15"/>
  <c r="E516" i="15"/>
  <c r="E515" i="15"/>
  <c r="E514" i="15"/>
  <c r="E513" i="15"/>
  <c r="E512" i="15"/>
  <c r="E511" i="15"/>
  <c r="E510" i="15"/>
  <c r="E509" i="15"/>
  <c r="E508" i="15"/>
  <c r="E507" i="15"/>
  <c r="E506" i="15"/>
  <c r="E505" i="15"/>
  <c r="E504" i="15"/>
  <c r="E503" i="15"/>
  <c r="E502" i="15"/>
  <c r="E501" i="15"/>
  <c r="E500" i="15"/>
  <c r="E499" i="15"/>
  <c r="E498" i="15"/>
  <c r="E497" i="15"/>
  <c r="E496" i="15"/>
  <c r="E495" i="15"/>
  <c r="E494" i="15"/>
  <c r="E493" i="15"/>
  <c r="E492" i="15"/>
  <c r="E491" i="15"/>
  <c r="E490" i="15"/>
  <c r="E489" i="15"/>
  <c r="E488" i="15"/>
  <c r="E487" i="15"/>
  <c r="E486" i="15"/>
  <c r="E485" i="15"/>
  <c r="E484" i="15"/>
  <c r="E483" i="15"/>
  <c r="E482" i="15"/>
  <c r="E481" i="15"/>
  <c r="E480" i="15"/>
  <c r="E479" i="15"/>
  <c r="E478" i="15"/>
  <c r="E477" i="15"/>
  <c r="E476" i="15"/>
  <c r="E475" i="15"/>
  <c r="E474" i="15"/>
  <c r="E473" i="15"/>
  <c r="E472" i="15"/>
  <c r="E471" i="15"/>
  <c r="E470" i="15"/>
  <c r="E469" i="15"/>
  <c r="E468" i="15"/>
  <c r="E467" i="15"/>
  <c r="E466" i="15"/>
  <c r="E465" i="15"/>
  <c r="E464" i="15"/>
  <c r="E463" i="15"/>
  <c r="E462" i="15"/>
  <c r="E461" i="15"/>
  <c r="E460" i="15"/>
  <c r="E459" i="15"/>
  <c r="E458" i="15"/>
  <c r="E457" i="15"/>
  <c r="E456" i="15"/>
  <c r="E455" i="15"/>
  <c r="E454" i="15"/>
  <c r="E453" i="15"/>
  <c r="E452" i="15"/>
  <c r="E451" i="15"/>
  <c r="E450" i="15"/>
  <c r="E449" i="15"/>
  <c r="E448" i="15"/>
  <c r="E447" i="15"/>
  <c r="E446" i="15"/>
  <c r="E445" i="15"/>
  <c r="E444" i="15"/>
  <c r="E443" i="15"/>
  <c r="E442" i="15"/>
  <c r="E441" i="15"/>
  <c r="E440" i="15"/>
  <c r="E439" i="15"/>
  <c r="E438" i="15"/>
  <c r="E437" i="15"/>
  <c r="E436" i="15"/>
  <c r="E435" i="15"/>
  <c r="E434" i="15"/>
  <c r="E433" i="15"/>
  <c r="E432" i="15"/>
  <c r="E431" i="15"/>
  <c r="E430" i="15"/>
  <c r="E429" i="15"/>
  <c r="E428" i="15"/>
  <c r="E427" i="15"/>
  <c r="E426" i="15"/>
  <c r="E425" i="15"/>
  <c r="E424" i="15"/>
  <c r="E423" i="15"/>
  <c r="E422" i="15"/>
  <c r="E421" i="15"/>
  <c r="E420" i="15"/>
  <c r="E419" i="15"/>
  <c r="E418" i="15"/>
  <c r="E417" i="15"/>
  <c r="E416" i="15"/>
  <c r="E415" i="15"/>
  <c r="E414" i="15"/>
  <c r="E413" i="15"/>
  <c r="E412" i="15"/>
  <c r="E411" i="15"/>
  <c r="E410" i="15"/>
  <c r="E409" i="15"/>
  <c r="E408" i="15"/>
  <c r="E407" i="15"/>
  <c r="E406" i="15"/>
  <c r="E405" i="15"/>
  <c r="E404" i="15"/>
  <c r="E403" i="15"/>
  <c r="E402" i="15"/>
  <c r="E401" i="15"/>
  <c r="E400" i="15"/>
  <c r="E399" i="15"/>
  <c r="E398" i="15"/>
  <c r="E397" i="15"/>
  <c r="E396" i="15"/>
  <c r="E395" i="15"/>
  <c r="E394" i="15"/>
  <c r="E393" i="15"/>
  <c r="E392" i="15"/>
  <c r="E391" i="15"/>
  <c r="E390" i="15"/>
  <c r="E389" i="15"/>
  <c r="E388" i="15"/>
  <c r="E387" i="15"/>
  <c r="E386" i="15"/>
  <c r="E385" i="15"/>
  <c r="E384" i="15"/>
  <c r="E383" i="15"/>
  <c r="E382" i="15"/>
  <c r="E381" i="15"/>
  <c r="E380" i="15"/>
  <c r="E379" i="15"/>
  <c r="E378" i="15"/>
  <c r="E377" i="15"/>
  <c r="E376" i="15"/>
  <c r="E375" i="15"/>
  <c r="E374" i="15"/>
  <c r="E373" i="15"/>
  <c r="E372" i="15"/>
  <c r="E371" i="15"/>
  <c r="E370" i="15"/>
  <c r="E369" i="15"/>
  <c r="E368" i="15"/>
  <c r="E367" i="15"/>
  <c r="E366" i="15"/>
  <c r="E365" i="15"/>
  <c r="E364" i="15"/>
  <c r="E363" i="15"/>
  <c r="E362" i="15"/>
  <c r="E361" i="15"/>
  <c r="E360" i="15"/>
  <c r="E359" i="15"/>
  <c r="E358" i="15"/>
  <c r="E357" i="15"/>
  <c r="E356" i="15"/>
  <c r="E355" i="15"/>
  <c r="E354" i="15"/>
  <c r="E353" i="15"/>
  <c r="E352" i="15"/>
  <c r="E351" i="15"/>
  <c r="E350" i="15"/>
  <c r="E349" i="15"/>
  <c r="E348" i="15"/>
  <c r="E347" i="15"/>
  <c r="E346" i="15"/>
  <c r="E345" i="15"/>
  <c r="E344" i="15"/>
  <c r="E343" i="15"/>
  <c r="E342" i="15"/>
  <c r="E341" i="15"/>
  <c r="E340" i="15"/>
  <c r="E339" i="15"/>
  <c r="E338" i="15"/>
  <c r="E337" i="15"/>
  <c r="E336" i="15"/>
  <c r="E335" i="15"/>
  <c r="E334" i="15"/>
  <c r="E333" i="15"/>
  <c r="E332" i="15"/>
  <c r="E331" i="15"/>
  <c r="E330" i="15"/>
  <c r="E329" i="15"/>
  <c r="E328" i="15"/>
  <c r="E327" i="15"/>
  <c r="E326" i="15"/>
  <c r="E325" i="15"/>
  <c r="E324" i="15"/>
  <c r="E323" i="15"/>
  <c r="E322" i="15"/>
  <c r="E321" i="15"/>
  <c r="E320" i="15"/>
  <c r="E319" i="15"/>
  <c r="E318" i="15"/>
  <c r="E317" i="15"/>
  <c r="E316" i="15"/>
  <c r="E315" i="15"/>
  <c r="E314" i="15"/>
  <c r="E313" i="15"/>
  <c r="E312" i="15"/>
  <c r="E311" i="15"/>
  <c r="E310" i="15"/>
  <c r="E309" i="15"/>
  <c r="E308" i="15"/>
  <c r="E307" i="15"/>
  <c r="E306" i="15"/>
  <c r="E305" i="15"/>
  <c r="E304" i="15"/>
  <c r="E303" i="15"/>
  <c r="E302" i="15"/>
  <c r="E301" i="15"/>
  <c r="E300" i="15"/>
  <c r="E299" i="15"/>
  <c r="E298" i="15"/>
  <c r="E297" i="15"/>
  <c r="E296" i="15"/>
  <c r="E295" i="15"/>
  <c r="E294" i="15"/>
  <c r="E293" i="15"/>
  <c r="E292" i="15"/>
  <c r="E291" i="15"/>
  <c r="E290" i="15"/>
  <c r="E289" i="15"/>
  <c r="E288" i="15"/>
  <c r="E287" i="15"/>
  <c r="E286" i="15"/>
  <c r="E285" i="15"/>
  <c r="E284" i="15"/>
  <c r="E283" i="15"/>
  <c r="E282" i="15"/>
  <c r="E281" i="15"/>
  <c r="E280" i="15"/>
  <c r="E279" i="15"/>
  <c r="E278" i="15"/>
  <c r="E277" i="15"/>
  <c r="E276" i="15"/>
  <c r="E275" i="15"/>
  <c r="E274" i="15"/>
  <c r="E273" i="15"/>
  <c r="E272" i="15"/>
  <c r="E271" i="15"/>
  <c r="E270" i="15"/>
  <c r="E269" i="15"/>
  <c r="E268" i="15"/>
  <c r="E267" i="15"/>
  <c r="E266" i="15"/>
  <c r="E265" i="15"/>
  <c r="E264" i="15"/>
  <c r="E263" i="15"/>
  <c r="E262" i="15"/>
  <c r="E261" i="15"/>
  <c r="E260" i="15"/>
  <c r="E259" i="15"/>
  <c r="E258" i="15"/>
  <c r="E257" i="15"/>
  <c r="E256" i="15"/>
  <c r="E255" i="15"/>
  <c r="E254" i="15"/>
  <c r="E253" i="15"/>
  <c r="E252" i="15"/>
  <c r="E251" i="15"/>
  <c r="E250" i="15"/>
  <c r="E249" i="15"/>
  <c r="E248" i="15"/>
  <c r="E247" i="15"/>
  <c r="E246" i="15"/>
  <c r="E245" i="15"/>
  <c r="E244" i="15"/>
  <c r="E243" i="15"/>
  <c r="E242" i="15"/>
  <c r="E241" i="15"/>
  <c r="E240" i="15"/>
  <c r="E239" i="15"/>
  <c r="E238" i="15"/>
  <c r="E237" i="15"/>
  <c r="E236" i="15"/>
  <c r="E235" i="15"/>
  <c r="E234" i="15"/>
  <c r="E233" i="15"/>
  <c r="E232" i="15"/>
  <c r="E231" i="15"/>
  <c r="E230" i="15"/>
  <c r="E229" i="15"/>
  <c r="E228" i="15"/>
  <c r="E227" i="15"/>
  <c r="E226" i="15"/>
  <c r="E225" i="15"/>
  <c r="E224" i="15"/>
  <c r="E223" i="15"/>
  <c r="E222" i="15"/>
  <c r="E221" i="15"/>
  <c r="E220" i="15"/>
  <c r="E219" i="15"/>
  <c r="E218" i="15"/>
  <c r="E217" i="15"/>
  <c r="E216" i="15"/>
  <c r="E215" i="15"/>
  <c r="E214" i="15"/>
  <c r="E213" i="15"/>
  <c r="E212" i="15"/>
  <c r="E211" i="15"/>
  <c r="E210" i="15"/>
  <c r="E209" i="15"/>
  <c r="E208" i="15"/>
  <c r="E207" i="15"/>
  <c r="E206" i="15"/>
  <c r="E205" i="15"/>
  <c r="E204" i="15"/>
  <c r="E203" i="15"/>
  <c r="E202" i="15"/>
  <c r="E201" i="15"/>
  <c r="E200" i="15"/>
  <c r="E199" i="15"/>
  <c r="E198" i="15"/>
  <c r="E197" i="15"/>
  <c r="E196" i="15"/>
  <c r="E195" i="15"/>
  <c r="E194" i="15"/>
  <c r="E193" i="15"/>
  <c r="E192" i="15"/>
  <c r="E191" i="15"/>
  <c r="E190" i="15"/>
  <c r="E189" i="15"/>
  <c r="E188" i="15"/>
  <c r="E187" i="15"/>
  <c r="E186" i="15"/>
  <c r="E185" i="15"/>
  <c r="E184" i="15"/>
  <c r="E183" i="15"/>
  <c r="E182" i="15"/>
  <c r="E181" i="15"/>
  <c r="E180" i="15"/>
  <c r="E179" i="15"/>
  <c r="E178" i="15"/>
  <c r="E177" i="15"/>
  <c r="E176" i="15"/>
  <c r="E175" i="15"/>
  <c r="E174" i="15"/>
  <c r="E173" i="15"/>
  <c r="E172" i="15"/>
  <c r="E171" i="15"/>
  <c r="E170" i="15"/>
  <c r="E169" i="15"/>
  <c r="E168" i="15"/>
  <c r="E167" i="15"/>
  <c r="E166" i="15"/>
  <c r="E165" i="15"/>
  <c r="E164" i="15"/>
  <c r="E163" i="15"/>
  <c r="E162" i="15"/>
  <c r="E161" i="15"/>
  <c r="E160" i="15"/>
  <c r="E159" i="15"/>
  <c r="E158" i="15"/>
  <c r="E157" i="15"/>
  <c r="E156" i="15"/>
  <c r="E155" i="15"/>
  <c r="E154" i="15"/>
  <c r="E153" i="15"/>
  <c r="E152" i="15"/>
  <c r="E151" i="15"/>
  <c r="E150" i="15"/>
  <c r="E149" i="15"/>
  <c r="E148" i="15"/>
  <c r="E147" i="15"/>
  <c r="E146" i="15"/>
  <c r="E145" i="15"/>
  <c r="E144" i="15"/>
  <c r="E143" i="15"/>
  <c r="E142" i="15"/>
  <c r="E141" i="15"/>
  <c r="E140" i="15"/>
  <c r="E139" i="15"/>
  <c r="E138" i="15"/>
  <c r="E137" i="15"/>
  <c r="E136" i="15"/>
  <c r="E135" i="15"/>
  <c r="E134" i="15"/>
  <c r="E133" i="15"/>
  <c r="E132" i="15"/>
  <c r="E131" i="15"/>
  <c r="E130" i="15"/>
  <c r="E129" i="15"/>
  <c r="E128" i="15"/>
  <c r="E127" i="15"/>
  <c r="E126" i="15"/>
  <c r="E125" i="15"/>
  <c r="E124" i="15"/>
  <c r="E123" i="15"/>
  <c r="E122" i="15"/>
  <c r="E121" i="15"/>
  <c r="E120" i="15"/>
  <c r="E119" i="15"/>
  <c r="E118" i="15"/>
  <c r="E117" i="15"/>
  <c r="E116" i="15"/>
  <c r="E115" i="15"/>
  <c r="E114" i="15"/>
  <c r="E113" i="15"/>
  <c r="E112" i="15"/>
  <c r="E111" i="15"/>
  <c r="E110" i="15"/>
  <c r="E109" i="15"/>
  <c r="E108" i="15"/>
  <c r="E107" i="15"/>
  <c r="E106" i="15"/>
  <c r="E105" i="15"/>
  <c r="E104" i="15"/>
  <c r="E103" i="15"/>
  <c r="E102" i="15"/>
  <c r="E101" i="15"/>
  <c r="E100" i="15"/>
  <c r="E99" i="15"/>
  <c r="E98" i="15"/>
  <c r="E97" i="15"/>
  <c r="E96" i="15"/>
  <c r="E95" i="15"/>
  <c r="E94" i="15"/>
  <c r="E93" i="15"/>
  <c r="E92" i="15"/>
  <c r="E91" i="15"/>
  <c r="E90" i="15"/>
  <c r="E89" i="15"/>
  <c r="E88" i="15"/>
  <c r="E87" i="15"/>
  <c r="E86" i="15"/>
  <c r="E85" i="15"/>
  <c r="E84" i="15"/>
  <c r="E83" i="15"/>
  <c r="E82" i="15"/>
  <c r="E81" i="15"/>
  <c r="E80" i="15"/>
  <c r="E79" i="15"/>
  <c r="E78" i="15"/>
  <c r="E77" i="15"/>
  <c r="E76" i="15"/>
  <c r="E75" i="15"/>
  <c r="E74" i="15"/>
  <c r="E73" i="15"/>
  <c r="E72" i="15"/>
  <c r="E71" i="15"/>
  <c r="E70" i="15"/>
  <c r="E69" i="15"/>
  <c r="E68" i="15"/>
  <c r="E67" i="15"/>
  <c r="E66" i="15"/>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E33" i="15"/>
  <c r="E32" i="15"/>
  <c r="E31" i="15"/>
  <c r="E30" i="15"/>
  <c r="E29" i="15"/>
  <c r="E28" i="15"/>
  <c r="E27" i="15"/>
  <c r="E26" i="15"/>
  <c r="E25" i="15"/>
  <c r="E24" i="15"/>
  <c r="E23" i="15"/>
  <c r="E22" i="15"/>
  <c r="E21" i="15"/>
  <c r="E20" i="15"/>
  <c r="E19" i="15"/>
  <c r="E18" i="15"/>
  <c r="E17" i="15"/>
  <c r="E16" i="15"/>
  <c r="E15" i="15"/>
  <c r="E14" i="15"/>
  <c r="E13" i="15"/>
  <c r="E12" i="15"/>
  <c r="E11" i="15"/>
  <c r="E10" i="15"/>
  <c r="E9" i="15"/>
  <c r="E8" i="15"/>
  <c r="E7" i="15"/>
  <c r="O61" i="44"/>
  <c r="C56" i="44"/>
  <c r="C55" i="44"/>
  <c r="C54" i="44"/>
  <c r="C53" i="44"/>
  <c r="C52" i="44"/>
  <c r="C51" i="44"/>
  <c r="C50" i="44"/>
  <c r="C49" i="44"/>
  <c r="C48" i="44"/>
  <c r="C47" i="44"/>
  <c r="C46" i="44"/>
  <c r="C45" i="44"/>
  <c r="C44" i="44"/>
  <c r="C43" i="44"/>
  <c r="C42" i="44"/>
  <c r="C41" i="44"/>
  <c r="C40" i="44"/>
  <c r="C39" i="44"/>
  <c r="C38" i="44"/>
  <c r="C37" i="44"/>
  <c r="C36" i="44"/>
  <c r="C35" i="44"/>
  <c r="C34" i="44"/>
  <c r="C33" i="44"/>
  <c r="C32" i="44"/>
  <c r="C31" i="44"/>
  <c r="C30" i="44"/>
  <c r="D29" i="44"/>
  <c r="D28" i="44"/>
  <c r="C24" i="44"/>
  <c r="C23" i="44"/>
  <c r="C22" i="44"/>
  <c r="C21" i="44"/>
  <c r="C20" i="44"/>
  <c r="C19" i="44"/>
  <c r="C18" i="44"/>
  <c r="C17" i="44"/>
  <c r="C16" i="44"/>
  <c r="D15" i="44"/>
  <c r="C14" i="44"/>
  <c r="D13" i="44"/>
  <c r="D12" i="44"/>
  <c r="E8" i="44"/>
  <c r="D8" i="44"/>
  <c r="A8" i="44"/>
  <c r="E7" i="44"/>
  <c r="D7" i="44"/>
  <c r="A7" i="44"/>
  <c r="N5" i="44"/>
  <c r="E5" i="44"/>
  <c r="D5" i="44"/>
  <c r="A5" i="44"/>
  <c r="N4" i="44"/>
  <c r="E4" i="44"/>
  <c r="D4" i="44"/>
  <c r="A4" i="44"/>
  <c r="C31" i="38"/>
  <c r="C32" i="38"/>
  <c r="C33" i="38"/>
  <c r="C34" i="38"/>
  <c r="C35" i="38"/>
  <c r="C36" i="38"/>
  <c r="C37" i="38"/>
  <c r="C38" i="38"/>
  <c r="C39" i="38"/>
  <c r="C40" i="38"/>
  <c r="C41" i="38"/>
  <c r="C42" i="38"/>
  <c r="C43" i="38"/>
  <c r="C44" i="38"/>
  <c r="C45" i="38"/>
  <c r="C46" i="38"/>
  <c r="C47" i="38"/>
  <c r="C48" i="38"/>
  <c r="C49" i="38"/>
  <c r="C50" i="38"/>
  <c r="C51" i="38"/>
  <c r="C52" i="38"/>
  <c r="C53" i="38"/>
  <c r="C54" i="38"/>
  <c r="C55" i="38"/>
  <c r="C56" i="38"/>
  <c r="C57" i="38"/>
  <c r="C17" i="38"/>
  <c r="C18" i="38"/>
  <c r="C19" i="38"/>
  <c r="C20" i="38"/>
  <c r="C21" i="38"/>
  <c r="C22" i="38"/>
  <c r="C23" i="38"/>
  <c r="C24" i="38"/>
  <c r="D197" i="1"/>
  <c r="N196" i="1"/>
  <c r="N195" i="1"/>
  <c r="N194" i="1"/>
  <c r="Q193" i="1"/>
  <c r="P193" i="1"/>
  <c r="E193" i="1"/>
  <c r="D193" i="1"/>
  <c r="N82" i="1"/>
  <c r="N99" i="1" s="1"/>
  <c r="F54" i="1"/>
  <c r="N54" i="1" s="1"/>
  <c r="N55" i="1" s="1"/>
  <c r="F61" i="1" s="1"/>
  <c r="N61" i="1" s="1"/>
  <c r="F39" i="1"/>
  <c r="N39" i="1" s="1"/>
  <c r="F38" i="1"/>
  <c r="N38" i="1" s="1"/>
  <c r="F37" i="1"/>
  <c r="N37" i="1" s="1"/>
  <c r="F36" i="1"/>
  <c r="N36" i="1" s="1"/>
  <c r="F35" i="1"/>
  <c r="N35" i="1" s="1"/>
  <c r="F34" i="1"/>
  <c r="N34" i="1" s="1"/>
  <c r="M10" i="40"/>
  <c r="M9" i="40"/>
  <c r="M23" i="40"/>
  <c r="M14" i="40"/>
  <c r="D29" i="38"/>
  <c r="D69" i="1"/>
  <c r="N68" i="1"/>
  <c r="I154" i="12"/>
  <c r="J154" i="12" s="1"/>
  <c r="G154" i="12"/>
  <c r="H154" i="12" s="1"/>
  <c r="E154" i="12"/>
  <c r="D154" i="12"/>
  <c r="E136" i="1"/>
  <c r="E133" i="1"/>
  <c r="E101" i="1"/>
  <c r="E31" i="46" s="1"/>
  <c r="E81" i="1"/>
  <c r="E30" i="46" s="1"/>
  <c r="O121" i="1"/>
  <c r="D238" i="1"/>
  <c r="N237" i="1"/>
  <c r="N238" i="1" s="1"/>
  <c r="O236" i="1" s="1"/>
  <c r="I145" i="12"/>
  <c r="J145" i="12" s="1"/>
  <c r="G145" i="12"/>
  <c r="H145" i="12" s="1"/>
  <c r="E145" i="12"/>
  <c r="D145" i="12"/>
  <c r="I144" i="12"/>
  <c r="J144" i="12" s="1"/>
  <c r="J147" i="12" s="1"/>
  <c r="G144" i="12"/>
  <c r="H144" i="12" s="1"/>
  <c r="H147" i="12" s="1"/>
  <c r="E144" i="12"/>
  <c r="D144" i="12"/>
  <c r="Q167" i="1"/>
  <c r="P167" i="1"/>
  <c r="E167" i="1"/>
  <c r="D167" i="1"/>
  <c r="D124" i="12"/>
  <c r="I29" i="12"/>
  <c r="J29" i="12" s="1"/>
  <c r="M29" i="12" s="1"/>
  <c r="G29" i="12"/>
  <c r="H29" i="12" s="1"/>
  <c r="E29" i="12"/>
  <c r="D29" i="12"/>
  <c r="I9" i="5"/>
  <c r="I6" i="5"/>
  <c r="B145" i="12"/>
  <c r="B154" i="12"/>
  <c r="B144" i="12"/>
  <c r="B13" i="12"/>
  <c r="B193" i="1"/>
  <c r="B43" i="46"/>
  <c r="J5" i="12"/>
  <c r="J6" i="12"/>
  <c r="F7" i="40"/>
  <c r="F4" i="40"/>
  <c r="F6" i="40"/>
  <c r="E6" i="40"/>
  <c r="B6" i="40"/>
  <c r="A6" i="40"/>
  <c r="F3" i="40"/>
  <c r="E3" i="40"/>
  <c r="A3" i="40"/>
  <c r="M13" i="40"/>
  <c r="M40" i="40"/>
  <c r="M28" i="40"/>
  <c r="M44" i="40"/>
  <c r="M19" i="40"/>
  <c r="M17" i="40"/>
  <c r="M18" i="40"/>
  <c r="M29" i="40"/>
  <c r="M22" i="40"/>
  <c r="M47" i="40"/>
  <c r="M42" i="40"/>
  <c r="M39" i="40"/>
  <c r="M11" i="40"/>
  <c r="M24" i="40"/>
  <c r="M36" i="40"/>
  <c r="M20" i="40"/>
  <c r="M25" i="40"/>
  <c r="M38" i="40"/>
  <c r="M35" i="40"/>
  <c r="M12" i="40"/>
  <c r="M46" i="40"/>
  <c r="M41" i="40"/>
  <c r="M37" i="40"/>
  <c r="M32" i="40"/>
  <c r="M30" i="40"/>
  <c r="M31" i="40"/>
  <c r="M34" i="40"/>
  <c r="M45" i="40"/>
  <c r="M21" i="40"/>
  <c r="M26" i="40"/>
  <c r="M33" i="40"/>
  <c r="H44" i="40"/>
  <c r="I44" i="40" s="1"/>
  <c r="J44" i="40" s="1"/>
  <c r="H28" i="40"/>
  <c r="I28" i="40" s="1"/>
  <c r="J28" i="40" s="1"/>
  <c r="M27" i="40"/>
  <c r="H27" i="40"/>
  <c r="I27" i="40" s="1"/>
  <c r="J27" i="40" s="1"/>
  <c r="N61" i="38"/>
  <c r="C30" i="38"/>
  <c r="D28" i="38"/>
  <c r="B15" i="31" s="1"/>
  <c r="C16" i="38"/>
  <c r="D15" i="38"/>
  <c r="B14" i="31" s="1"/>
  <c r="C14" i="38"/>
  <c r="D13" i="38"/>
  <c r="D12" i="38"/>
  <c r="O10" i="38"/>
  <c r="E8" i="38"/>
  <c r="D8" i="38"/>
  <c r="E7" i="40" s="1"/>
  <c r="A8" i="38"/>
  <c r="A7" i="40" s="1"/>
  <c r="E7" i="38"/>
  <c r="D7" i="38"/>
  <c r="A7" i="38"/>
  <c r="M5" i="38"/>
  <c r="E5" i="38"/>
  <c r="D5" i="38"/>
  <c r="E4" i="40" s="1"/>
  <c r="A5" i="38"/>
  <c r="A4" i="40" s="1"/>
  <c r="M4" i="38"/>
  <c r="I4" i="38"/>
  <c r="E4" i="38"/>
  <c r="D4" i="38"/>
  <c r="A4" i="38"/>
  <c r="K7" i="26"/>
  <c r="C10" i="26"/>
  <c r="A10" i="26"/>
  <c r="E7" i="26"/>
  <c r="C7" i="26"/>
  <c r="A7" i="26"/>
  <c r="A4" i="18"/>
  <c r="D4" i="18"/>
  <c r="E4" i="18"/>
  <c r="A5" i="18"/>
  <c r="D5" i="18"/>
  <c r="E5" i="18"/>
  <c r="A7" i="18"/>
  <c r="D7" i="18"/>
  <c r="E7" i="18"/>
  <c r="A8" i="18"/>
  <c r="D8" i="18"/>
  <c r="E8" i="18"/>
  <c r="A5" i="5"/>
  <c r="C5" i="5"/>
  <c r="I5" i="5"/>
  <c r="A6" i="5"/>
  <c r="C6" i="5"/>
  <c r="A8" i="5"/>
  <c r="C8" i="5"/>
  <c r="I8" i="5"/>
  <c r="A9" i="5"/>
  <c r="C9" i="5"/>
  <c r="A5" i="12"/>
  <c r="C5" i="12"/>
  <c r="E5" i="12"/>
  <c r="A6" i="12"/>
  <c r="C6" i="12"/>
  <c r="E6" i="12"/>
  <c r="A8" i="12"/>
  <c r="C8" i="12"/>
  <c r="E8" i="12"/>
  <c r="A9" i="12"/>
  <c r="C9" i="12"/>
  <c r="E9" i="12"/>
  <c r="D13" i="12"/>
  <c r="E13" i="12"/>
  <c r="G13" i="12"/>
  <c r="H13" i="12" s="1"/>
  <c r="I13" i="12"/>
  <c r="J13" i="12" s="1"/>
  <c r="D14" i="12"/>
  <c r="E14" i="12"/>
  <c r="G14" i="12"/>
  <c r="H14" i="12" s="1"/>
  <c r="I14" i="12"/>
  <c r="J14" i="12" s="1"/>
  <c r="B15" i="12"/>
  <c r="D15" i="12"/>
  <c r="E15" i="12"/>
  <c r="G15" i="12"/>
  <c r="H15" i="12" s="1"/>
  <c r="I15" i="12"/>
  <c r="J15" i="12" s="1"/>
  <c r="B16" i="12"/>
  <c r="D16" i="12"/>
  <c r="E16" i="12"/>
  <c r="G16" i="12"/>
  <c r="H16" i="12" s="1"/>
  <c r="I16" i="12"/>
  <c r="J16" i="12" s="1"/>
  <c r="B17" i="12"/>
  <c r="D17" i="12"/>
  <c r="E17" i="12"/>
  <c r="G17" i="12"/>
  <c r="H17" i="12" s="1"/>
  <c r="I17" i="12"/>
  <c r="J17" i="12" s="1"/>
  <c r="B18" i="12"/>
  <c r="D18" i="12"/>
  <c r="E18" i="12"/>
  <c r="G18" i="12"/>
  <c r="H18" i="12" s="1"/>
  <c r="I18" i="12"/>
  <c r="J18" i="12" s="1"/>
  <c r="B19" i="12"/>
  <c r="D19" i="12"/>
  <c r="E19" i="12"/>
  <c r="G19" i="12"/>
  <c r="H19" i="12" s="1"/>
  <c r="I19" i="12"/>
  <c r="J19" i="12" s="1"/>
  <c r="B28" i="12"/>
  <c r="D28" i="12"/>
  <c r="E28" i="12"/>
  <c r="G28" i="12"/>
  <c r="H28" i="12" s="1"/>
  <c r="I28" i="12"/>
  <c r="J28" i="12" s="1"/>
  <c r="B38" i="12"/>
  <c r="E38" i="12"/>
  <c r="G38" i="12"/>
  <c r="H38" i="12" s="1"/>
  <c r="I38" i="12"/>
  <c r="J38" i="12" s="1"/>
  <c r="J36" i="12" s="1"/>
  <c r="J41" i="12"/>
  <c r="B47" i="12"/>
  <c r="E47" i="12"/>
  <c r="G47" i="12"/>
  <c r="H47" i="12" s="1"/>
  <c r="I47" i="12"/>
  <c r="J47" i="12" s="1"/>
  <c r="B48" i="12"/>
  <c r="E48" i="12"/>
  <c r="G48" i="12"/>
  <c r="H48" i="12" s="1"/>
  <c r="H50" i="12" s="1"/>
  <c r="I48" i="12"/>
  <c r="J48" i="12" s="1"/>
  <c r="H51" i="12"/>
  <c r="J51" i="12"/>
  <c r="B57" i="12"/>
  <c r="D57" i="12"/>
  <c r="E57" i="12"/>
  <c r="F57" i="12"/>
  <c r="G57" i="12"/>
  <c r="I57" i="12"/>
  <c r="B58" i="12"/>
  <c r="D58" i="12"/>
  <c r="E58" i="12"/>
  <c r="G58" i="12"/>
  <c r="H58" i="12" s="1"/>
  <c r="I58" i="12"/>
  <c r="J58" i="12" s="1"/>
  <c r="B59" i="12"/>
  <c r="D59" i="12"/>
  <c r="E59" i="12"/>
  <c r="G59" i="12"/>
  <c r="H59" i="12" s="1"/>
  <c r="I59" i="12"/>
  <c r="J59" i="12" s="1"/>
  <c r="B60" i="12"/>
  <c r="D60" i="12"/>
  <c r="E60" i="12"/>
  <c r="F60" i="12"/>
  <c r="G60" i="12"/>
  <c r="I60" i="12"/>
  <c r="B61" i="12"/>
  <c r="D61" i="12"/>
  <c r="E61" i="12"/>
  <c r="F61" i="12"/>
  <c r="G61" i="12"/>
  <c r="I61" i="12"/>
  <c r="B63" i="12"/>
  <c r="D63" i="12"/>
  <c r="E63" i="12"/>
  <c r="G63" i="12"/>
  <c r="H63" i="12" s="1"/>
  <c r="I63" i="12"/>
  <c r="J63" i="12" s="1"/>
  <c r="B64" i="12"/>
  <c r="D64" i="12"/>
  <c r="E64" i="12"/>
  <c r="G64" i="12"/>
  <c r="H64" i="12" s="1"/>
  <c r="I64" i="12"/>
  <c r="J64" i="12" s="1"/>
  <c r="B65" i="12"/>
  <c r="D65" i="12"/>
  <c r="E65" i="12"/>
  <c r="G65" i="12"/>
  <c r="H65" i="12" s="1"/>
  <c r="I65" i="12"/>
  <c r="J65" i="12" s="1"/>
  <c r="B66" i="12"/>
  <c r="D66" i="12"/>
  <c r="E66" i="12"/>
  <c r="G66" i="12"/>
  <c r="H66" i="12" s="1"/>
  <c r="I66" i="12"/>
  <c r="J66" i="12" s="1"/>
  <c r="B67" i="12"/>
  <c r="D67" i="12"/>
  <c r="E67" i="12"/>
  <c r="G67" i="12"/>
  <c r="H67" i="12" s="1"/>
  <c r="I67" i="12"/>
  <c r="J67" i="12" s="1"/>
  <c r="B68" i="12"/>
  <c r="D68" i="12"/>
  <c r="E68" i="12"/>
  <c r="G68" i="12"/>
  <c r="H68" i="12" s="1"/>
  <c r="I68" i="12"/>
  <c r="J68" i="12" s="1"/>
  <c r="B69" i="12"/>
  <c r="D69" i="12"/>
  <c r="E69" i="12"/>
  <c r="G69" i="12"/>
  <c r="H69" i="12" s="1"/>
  <c r="I69" i="12"/>
  <c r="J69" i="12" s="1"/>
  <c r="B70" i="12"/>
  <c r="D70" i="12"/>
  <c r="E70" i="12"/>
  <c r="F70" i="12"/>
  <c r="G70" i="12"/>
  <c r="I70" i="12"/>
  <c r="B71" i="12"/>
  <c r="D71" i="12"/>
  <c r="E71" i="12"/>
  <c r="G71" i="12"/>
  <c r="H71" i="12" s="1"/>
  <c r="I71" i="12"/>
  <c r="J71" i="12" s="1"/>
  <c r="B72" i="12"/>
  <c r="D72" i="12"/>
  <c r="E72" i="12"/>
  <c r="G72" i="12"/>
  <c r="H72" i="12" s="1"/>
  <c r="I72" i="12"/>
  <c r="J72" i="12" s="1"/>
  <c r="B73" i="12"/>
  <c r="D73" i="12"/>
  <c r="E73" i="12"/>
  <c r="G73" i="12"/>
  <c r="H73" i="12" s="1"/>
  <c r="I73" i="12"/>
  <c r="J73" i="12" s="1"/>
  <c r="B74" i="12"/>
  <c r="D74" i="12"/>
  <c r="E74" i="12"/>
  <c r="F74" i="12"/>
  <c r="G74" i="12"/>
  <c r="I74" i="12"/>
  <c r="B75" i="12"/>
  <c r="D75" i="12"/>
  <c r="E75" i="12"/>
  <c r="G75" i="12"/>
  <c r="H75" i="12" s="1"/>
  <c r="I75" i="12"/>
  <c r="J75" i="12" s="1"/>
  <c r="B76" i="12"/>
  <c r="D76" i="12"/>
  <c r="F76" i="12"/>
  <c r="G76" i="12"/>
  <c r="I76" i="12"/>
  <c r="B62" i="12"/>
  <c r="D62" i="12"/>
  <c r="E62" i="12"/>
  <c r="G62" i="12"/>
  <c r="H62" i="12" s="1"/>
  <c r="I62" i="12"/>
  <c r="J62" i="12" s="1"/>
  <c r="B77" i="12"/>
  <c r="D77" i="12"/>
  <c r="E77" i="12"/>
  <c r="F77" i="12"/>
  <c r="G77" i="12"/>
  <c r="I77" i="12"/>
  <c r="B78" i="12"/>
  <c r="D78" i="12"/>
  <c r="E78" i="12"/>
  <c r="G78" i="12"/>
  <c r="H78" i="12" s="1"/>
  <c r="I78" i="12"/>
  <c r="J78" i="12" s="1"/>
  <c r="B79" i="12"/>
  <c r="D79" i="12"/>
  <c r="E79" i="12"/>
  <c r="F79" i="12"/>
  <c r="G79" i="12"/>
  <c r="I79" i="12"/>
  <c r="B80" i="12"/>
  <c r="D80" i="12"/>
  <c r="E80" i="12"/>
  <c r="G80" i="12"/>
  <c r="H80" i="12" s="1"/>
  <c r="I80" i="12"/>
  <c r="J80" i="12" s="1"/>
  <c r="B81" i="12"/>
  <c r="D81" i="12"/>
  <c r="E81" i="12"/>
  <c r="F81" i="12"/>
  <c r="G81" i="12"/>
  <c r="I81" i="12"/>
  <c r="B82" i="12"/>
  <c r="D82" i="12"/>
  <c r="E82" i="12"/>
  <c r="G82" i="12"/>
  <c r="H82" i="12" s="1"/>
  <c r="I82" i="12"/>
  <c r="J82" i="12" s="1"/>
  <c r="B83" i="12"/>
  <c r="D83" i="12"/>
  <c r="E83" i="12"/>
  <c r="G83" i="12"/>
  <c r="H83" i="12" s="1"/>
  <c r="I83" i="12"/>
  <c r="J83" i="12" s="1"/>
  <c r="B84" i="12"/>
  <c r="D84" i="12"/>
  <c r="E84" i="12"/>
  <c r="G84" i="12"/>
  <c r="H84" i="12" s="1"/>
  <c r="I84" i="12"/>
  <c r="J84" i="12" s="1"/>
  <c r="B85" i="12"/>
  <c r="D85" i="12"/>
  <c r="E85" i="12"/>
  <c r="G85" i="12"/>
  <c r="H85" i="12" s="1"/>
  <c r="I85" i="12"/>
  <c r="J85" i="12" s="1"/>
  <c r="B86" i="12"/>
  <c r="D86" i="12"/>
  <c r="E86" i="12"/>
  <c r="G86" i="12"/>
  <c r="H86" i="12" s="1"/>
  <c r="I86" i="12"/>
  <c r="J86" i="12" s="1"/>
  <c r="B87" i="12"/>
  <c r="D87" i="12"/>
  <c r="E87" i="12"/>
  <c r="G87" i="12"/>
  <c r="H87" i="12" s="1"/>
  <c r="I87" i="12"/>
  <c r="J87" i="12" s="1"/>
  <c r="B88" i="12"/>
  <c r="D88" i="12"/>
  <c r="E88" i="12"/>
  <c r="G88" i="12"/>
  <c r="H88" i="12" s="1"/>
  <c r="I88" i="12"/>
  <c r="J88" i="12" s="1"/>
  <c r="B89" i="12"/>
  <c r="D89" i="12"/>
  <c r="E89" i="12"/>
  <c r="G89" i="12"/>
  <c r="H89" i="12" s="1"/>
  <c r="I89" i="12"/>
  <c r="J89" i="12" s="1"/>
  <c r="B90" i="12"/>
  <c r="D90" i="12"/>
  <c r="E90" i="12"/>
  <c r="G90" i="12"/>
  <c r="H90" i="12" s="1"/>
  <c r="I90" i="12"/>
  <c r="J90" i="12" s="1"/>
  <c r="B91" i="12"/>
  <c r="D91" i="12"/>
  <c r="E91" i="12"/>
  <c r="G91" i="12"/>
  <c r="H91" i="12" s="1"/>
  <c r="I91" i="12"/>
  <c r="J91" i="12" s="1"/>
  <c r="L92" i="12"/>
  <c r="B112" i="12"/>
  <c r="E112" i="12"/>
  <c r="G112" i="12"/>
  <c r="H112" i="12" s="1"/>
  <c r="H110" i="12" s="1"/>
  <c r="I112" i="12"/>
  <c r="J112" i="12" s="1"/>
  <c r="J115" i="12"/>
  <c r="B121" i="12"/>
  <c r="D121" i="12"/>
  <c r="E121" i="12"/>
  <c r="G121" i="12"/>
  <c r="H121" i="12" s="1"/>
  <c r="I121" i="12"/>
  <c r="J121" i="12" s="1"/>
  <c r="B122" i="12"/>
  <c r="D122" i="12"/>
  <c r="E122" i="12"/>
  <c r="G122" i="12"/>
  <c r="H122" i="12" s="1"/>
  <c r="I122" i="12"/>
  <c r="J122" i="12" s="1"/>
  <c r="B123" i="12"/>
  <c r="D123" i="12"/>
  <c r="E123" i="12"/>
  <c r="G123" i="12"/>
  <c r="H123" i="12" s="1"/>
  <c r="I123" i="12"/>
  <c r="J123" i="12" s="1"/>
  <c r="B124" i="12"/>
  <c r="E124" i="12"/>
  <c r="G124" i="12"/>
  <c r="H124" i="12" s="1"/>
  <c r="I124" i="12"/>
  <c r="J124" i="12" s="1"/>
  <c r="B125" i="12"/>
  <c r="D125" i="12"/>
  <c r="E125" i="12"/>
  <c r="G125" i="12"/>
  <c r="H125" i="12" s="1"/>
  <c r="I125" i="12"/>
  <c r="J125" i="12" s="1"/>
  <c r="C134" i="12"/>
  <c r="B134" i="12" s="1"/>
  <c r="C135" i="12"/>
  <c r="B135" i="12" s="1"/>
  <c r="N13" i="1"/>
  <c r="N14" i="1" s="1"/>
  <c r="O12" i="1" s="1"/>
  <c r="F14" i="38" s="1"/>
  <c r="D14" i="1"/>
  <c r="B16" i="1"/>
  <c r="P16" i="1"/>
  <c r="Q16" i="1"/>
  <c r="B17" i="1"/>
  <c r="B16" i="46" s="1"/>
  <c r="D17" i="1"/>
  <c r="D16" i="44" s="1"/>
  <c r="E17" i="1"/>
  <c r="E16" i="46" s="1"/>
  <c r="P17" i="1"/>
  <c r="G16" i="46" s="1"/>
  <c r="Q17" i="1"/>
  <c r="J16" i="46" s="1"/>
  <c r="L16" i="46" s="1"/>
  <c r="O16" i="1"/>
  <c r="D32" i="1"/>
  <c r="B33" i="1"/>
  <c r="B17" i="46" s="1"/>
  <c r="D33" i="1"/>
  <c r="D17" i="46" s="1"/>
  <c r="E33" i="1"/>
  <c r="E17" i="46" s="1"/>
  <c r="P33" i="1"/>
  <c r="G17" i="46" s="1"/>
  <c r="Q33" i="1"/>
  <c r="J17" i="46" s="1"/>
  <c r="L17" i="46" s="1"/>
  <c r="D40" i="1"/>
  <c r="F42" i="1"/>
  <c r="N42" i="1" s="1"/>
  <c r="F43" i="1"/>
  <c r="N43" i="1" s="1"/>
  <c r="N44" i="1"/>
  <c r="N45" i="1"/>
  <c r="D46" i="1"/>
  <c r="N48" i="1"/>
  <c r="N49" i="1" s="1"/>
  <c r="O47" i="1" s="1"/>
  <c r="F19" i="46" s="1"/>
  <c r="D49" i="1"/>
  <c r="N51" i="1"/>
  <c r="N52" i="1" s="1"/>
  <c r="O50" i="1" s="1"/>
  <c r="F20" i="38" s="1"/>
  <c r="D52" i="1"/>
  <c r="D55" i="1"/>
  <c r="B56" i="1"/>
  <c r="B22" i="46" s="1"/>
  <c r="D56" i="1"/>
  <c r="D22" i="44" s="1"/>
  <c r="E56" i="1"/>
  <c r="E22" i="46" s="1"/>
  <c r="P56" i="1"/>
  <c r="G22" i="46" s="1"/>
  <c r="Q56" i="1"/>
  <c r="J22" i="46" s="1"/>
  <c r="L22" i="46" s="1"/>
  <c r="D62" i="1"/>
  <c r="B63" i="1"/>
  <c r="B23" i="46" s="1"/>
  <c r="D63" i="1"/>
  <c r="D23" i="46" s="1"/>
  <c r="E63" i="1"/>
  <c r="E23" i="46" s="1"/>
  <c r="P63" i="1"/>
  <c r="G23" i="46" s="1"/>
  <c r="Q63" i="1"/>
  <c r="J23" i="46" s="1"/>
  <c r="L23" i="46" s="1"/>
  <c r="D66" i="1"/>
  <c r="P80" i="1"/>
  <c r="Q80" i="1"/>
  <c r="B81" i="1"/>
  <c r="B30" i="46" s="1"/>
  <c r="D81" i="1"/>
  <c r="D30" i="46" s="1"/>
  <c r="P81" i="1"/>
  <c r="G30" i="46" s="1"/>
  <c r="Q81" i="1"/>
  <c r="J30" i="46" s="1"/>
  <c r="L30" i="46" s="1"/>
  <c r="D99" i="1"/>
  <c r="B101" i="1"/>
  <c r="B31" i="46" s="1"/>
  <c r="D101" i="1"/>
  <c r="D32" i="46" s="1"/>
  <c r="P101" i="1"/>
  <c r="Q101" i="1"/>
  <c r="J31" i="46" s="1"/>
  <c r="L31" i="46" s="1"/>
  <c r="D103" i="1"/>
  <c r="B105" i="1"/>
  <c r="E105" i="1"/>
  <c r="P105" i="1"/>
  <c r="Q105" i="1"/>
  <c r="D107" i="1"/>
  <c r="B108" i="1"/>
  <c r="D108" i="1"/>
  <c r="D33" i="38" s="1"/>
  <c r="E108" i="1"/>
  <c r="P108" i="1"/>
  <c r="Q108" i="1"/>
  <c r="D121" i="1"/>
  <c r="B122" i="1"/>
  <c r="D122" i="1"/>
  <c r="E122" i="1"/>
  <c r="P122" i="1"/>
  <c r="Q122" i="1"/>
  <c r="N123" i="1"/>
  <c r="N124" i="1" s="1"/>
  <c r="D124" i="1"/>
  <c r="B125" i="1"/>
  <c r="D125" i="1"/>
  <c r="E125" i="1"/>
  <c r="P125" i="1"/>
  <c r="Q125" i="1"/>
  <c r="N126" i="1"/>
  <c r="N127" i="1"/>
  <c r="N128" i="1"/>
  <c r="D132" i="1"/>
  <c r="B133" i="1"/>
  <c r="D133" i="1"/>
  <c r="P133" i="1"/>
  <c r="Q133" i="1"/>
  <c r="N134" i="1"/>
  <c r="N135" i="1" s="1"/>
  <c r="O133" i="1" s="1"/>
  <c r="D135" i="1"/>
  <c r="B136" i="1"/>
  <c r="D136" i="1"/>
  <c r="P136" i="1"/>
  <c r="Q136" i="1"/>
  <c r="N137" i="1"/>
  <c r="N138" i="1"/>
  <c r="D139" i="1"/>
  <c r="N141" i="1"/>
  <c r="N142" i="1" s="1"/>
  <c r="O140" i="1" s="1"/>
  <c r="D142" i="1"/>
  <c r="N145" i="1"/>
  <c r="N146" i="1" s="1"/>
  <c r="O144" i="1" s="1"/>
  <c r="D146" i="1"/>
  <c r="N148" i="1"/>
  <c r="N149" i="1" s="1"/>
  <c r="O147" i="1" s="1"/>
  <c r="D149" i="1"/>
  <c r="B151" i="1"/>
  <c r="D151" i="1"/>
  <c r="E151" i="1"/>
  <c r="P151" i="1"/>
  <c r="Q151" i="1"/>
  <c r="N152" i="1"/>
  <c r="N153" i="1" s="1"/>
  <c r="O151" i="1" s="1"/>
  <c r="D153" i="1"/>
  <c r="B154" i="1"/>
  <c r="B42" i="46" s="1"/>
  <c r="D154" i="1"/>
  <c r="D42" i="44" s="1"/>
  <c r="E154" i="1"/>
  <c r="P154" i="1"/>
  <c r="Q154" i="1"/>
  <c r="J42" i="46" s="1"/>
  <c r="L42" i="46" s="1"/>
  <c r="N155" i="1"/>
  <c r="N156" i="1" s="1"/>
  <c r="O154" i="1" s="1"/>
  <c r="F42" i="46" s="1"/>
  <c r="D156" i="1"/>
  <c r="B161" i="1"/>
  <c r="D161" i="1"/>
  <c r="E161" i="1"/>
  <c r="P161" i="1"/>
  <c r="Q161" i="1"/>
  <c r="N162" i="1"/>
  <c r="N163" i="1" s="1"/>
  <c r="O161" i="1" s="1"/>
  <c r="D163" i="1"/>
  <c r="B164" i="1"/>
  <c r="D164" i="1"/>
  <c r="E164" i="1"/>
  <c r="P164" i="1"/>
  <c r="Q164" i="1"/>
  <c r="N165" i="1"/>
  <c r="N166" i="1" s="1"/>
  <c r="O164" i="1" s="1"/>
  <c r="D166" i="1"/>
  <c r="D184" i="1"/>
  <c r="B185" i="1"/>
  <c r="D185" i="1"/>
  <c r="E185" i="1"/>
  <c r="P185" i="1"/>
  <c r="Q185" i="1"/>
  <c r="N186" i="1"/>
  <c r="N187" i="1" s="1"/>
  <c r="O185" i="1" s="1"/>
  <c r="D187" i="1"/>
  <c r="B189" i="1"/>
  <c r="D189" i="1"/>
  <c r="E189" i="1"/>
  <c r="P189" i="1"/>
  <c r="Q189" i="1"/>
  <c r="N190" i="1"/>
  <c r="D192" i="1"/>
  <c r="B198" i="1"/>
  <c r="D198" i="1"/>
  <c r="E198" i="1"/>
  <c r="P198" i="1"/>
  <c r="Q198" i="1"/>
  <c r="N199" i="1"/>
  <c r="D206" i="1"/>
  <c r="B224" i="1"/>
  <c r="D224" i="1"/>
  <c r="E224" i="1"/>
  <c r="P224" i="1"/>
  <c r="Q224" i="1"/>
  <c r="N225" i="1"/>
  <c r="N226" i="1" s="1"/>
  <c r="O224" i="1" s="1"/>
  <c r="D226" i="1"/>
  <c r="B227" i="1"/>
  <c r="D227" i="1"/>
  <c r="E227" i="1"/>
  <c r="P227" i="1"/>
  <c r="Q227" i="1"/>
  <c r="N228" i="1" a="1"/>
  <c r="S228" i="1" s="1"/>
  <c r="D229" i="1"/>
  <c r="N231" i="1"/>
  <c r="N232" i="1" s="1"/>
  <c r="O230" i="1" s="1"/>
  <c r="D232" i="1"/>
  <c r="N234" i="1"/>
  <c r="D235" i="1"/>
  <c r="P243" i="1"/>
  <c r="Q243" i="1"/>
  <c r="J13" i="26"/>
  <c r="J14" i="26"/>
  <c r="J15" i="26"/>
  <c r="B5" i="32"/>
  <c r="B42" i="32"/>
  <c r="A5" i="31"/>
  <c r="C5" i="31"/>
  <c r="A6" i="31"/>
  <c r="C6" i="31"/>
  <c r="A8" i="31"/>
  <c r="C8" i="31"/>
  <c r="A9" i="31"/>
  <c r="C9" i="31"/>
  <c r="N14" i="5"/>
  <c r="N255" i="1"/>
  <c r="B29" i="12"/>
  <c r="B167" i="1"/>
  <c r="E30" i="38"/>
  <c r="E31" i="44"/>
  <c r="B43" i="44"/>
  <c r="B43" i="38"/>
  <c r="B14" i="12"/>
  <c r="O167" i="1" l="1"/>
  <c r="E240" i="1"/>
  <c r="Q240" i="1"/>
  <c r="P240" i="1"/>
  <c r="D240" i="1"/>
  <c r="H182" i="12"/>
  <c r="H156" i="12"/>
  <c r="H158" i="12" s="1"/>
  <c r="E157" i="1"/>
  <c r="D157" i="1"/>
  <c r="Q157" i="1"/>
  <c r="P157" i="1"/>
  <c r="O157" i="1"/>
  <c r="F43" i="46" s="1"/>
  <c r="M93" i="40"/>
  <c r="J171" i="12"/>
  <c r="J20" i="12"/>
  <c r="J128" i="12"/>
  <c r="H20" i="12"/>
  <c r="J21" i="12"/>
  <c r="H171" i="12"/>
  <c r="H128" i="12"/>
  <c r="H21" i="12"/>
  <c r="J156" i="12"/>
  <c r="J182" i="12"/>
  <c r="H22" i="46"/>
  <c r="H17" i="46"/>
  <c r="H25" i="46"/>
  <c r="H26" i="46"/>
  <c r="I26" i="46" s="1"/>
  <c r="H25" i="38"/>
  <c r="H26" i="38"/>
  <c r="I26" i="38" s="1"/>
  <c r="E76" i="1"/>
  <c r="E27" i="46" s="1"/>
  <c r="D76" i="1"/>
  <c r="D27" i="46" s="1"/>
  <c r="B76" i="1"/>
  <c r="B27" i="46" s="1"/>
  <c r="D47" i="1"/>
  <c r="D19" i="38" s="1"/>
  <c r="H79" i="12"/>
  <c r="B36" i="46"/>
  <c r="H77" i="12"/>
  <c r="H23" i="46"/>
  <c r="H30" i="46"/>
  <c r="H16" i="46"/>
  <c r="O207" i="1"/>
  <c r="F65" i="1"/>
  <c r="N65" i="1" s="1"/>
  <c r="J37" i="46"/>
  <c r="L37" i="46" s="1"/>
  <c r="B42" i="38"/>
  <c r="D42" i="38"/>
  <c r="G37" i="38"/>
  <c r="H37" i="38" s="1"/>
  <c r="E52" i="46"/>
  <c r="K46" i="44"/>
  <c r="M46" i="44" s="1"/>
  <c r="B46" i="46"/>
  <c r="G45" i="46"/>
  <c r="H45" i="46" s="1"/>
  <c r="E44" i="46"/>
  <c r="G32" i="46"/>
  <c r="H32" i="46" s="1"/>
  <c r="B42" i="44"/>
  <c r="J42" i="38"/>
  <c r="L42" i="38" s="1"/>
  <c r="E45" i="46"/>
  <c r="F44" i="46"/>
  <c r="D44" i="46"/>
  <c r="K42" i="44"/>
  <c r="M42" i="44" s="1"/>
  <c r="G34" i="46"/>
  <c r="H34" i="46" s="1"/>
  <c r="D33" i="44"/>
  <c r="G42" i="44"/>
  <c r="I42" i="44" s="1"/>
  <c r="G42" i="38"/>
  <c r="H42" i="38" s="1"/>
  <c r="E42" i="38"/>
  <c r="F42" i="38"/>
  <c r="B49" i="38"/>
  <c r="G49" i="38"/>
  <c r="H49" i="38" s="1"/>
  <c r="D49" i="38"/>
  <c r="E35" i="38"/>
  <c r="J34" i="46"/>
  <c r="L34" i="46" s="1"/>
  <c r="B34" i="46"/>
  <c r="E37" i="46"/>
  <c r="J44" i="46"/>
  <c r="L44" i="46" s="1"/>
  <c r="B33" i="46"/>
  <c r="D31" i="46"/>
  <c r="E42" i="44"/>
  <c r="E46" i="46"/>
  <c r="D45" i="46"/>
  <c r="B44" i="44"/>
  <c r="E42" i="46"/>
  <c r="D37" i="46"/>
  <c r="E36" i="46"/>
  <c r="F42" i="44"/>
  <c r="D46" i="44"/>
  <c r="J45" i="46"/>
  <c r="L45" i="46" s="1"/>
  <c r="B45" i="38"/>
  <c r="G44" i="46"/>
  <c r="H44" i="46" s="1"/>
  <c r="D42" i="46"/>
  <c r="B37" i="46"/>
  <c r="D36" i="46"/>
  <c r="J35" i="46"/>
  <c r="L35" i="46" s="1"/>
  <c r="B35" i="46"/>
  <c r="E34" i="46"/>
  <c r="J33" i="46"/>
  <c r="L33" i="46" s="1"/>
  <c r="B32" i="46"/>
  <c r="D49" i="46"/>
  <c r="J36" i="46"/>
  <c r="L36" i="46" s="1"/>
  <c r="G35" i="44"/>
  <c r="I35" i="44" s="1"/>
  <c r="D34" i="46"/>
  <c r="G33" i="46"/>
  <c r="H33" i="46" s="1"/>
  <c r="J32" i="38"/>
  <c r="L32" i="38" s="1"/>
  <c r="E32" i="46"/>
  <c r="G31" i="46"/>
  <c r="H31" i="46" s="1"/>
  <c r="D33" i="46"/>
  <c r="G42" i="46"/>
  <c r="H42" i="46" s="1"/>
  <c r="I42" i="46" s="1"/>
  <c r="G36" i="44"/>
  <c r="I36" i="44" s="1"/>
  <c r="H70" i="12"/>
  <c r="J40" i="12"/>
  <c r="J42" i="12" s="1"/>
  <c r="O53" i="1"/>
  <c r="F21" i="46" s="1"/>
  <c r="F102" i="1"/>
  <c r="N102" i="1" s="1"/>
  <c r="N103" i="1" s="1"/>
  <c r="O101" i="1" s="1"/>
  <c r="N46" i="1"/>
  <c r="F58" i="1" s="1"/>
  <c r="N58" i="1" s="1"/>
  <c r="D30" i="38"/>
  <c r="D49" i="44"/>
  <c r="B48" i="38"/>
  <c r="G47" i="38"/>
  <c r="H47" i="38" s="1"/>
  <c r="B16" i="38"/>
  <c r="J53" i="38"/>
  <c r="L53" i="38" s="1"/>
  <c r="F47" i="38"/>
  <c r="D47" i="38"/>
  <c r="J47" i="38"/>
  <c r="L47" i="38" s="1"/>
  <c r="B47" i="44"/>
  <c r="B17" i="44"/>
  <c r="B22" i="38"/>
  <c r="D16" i="46"/>
  <c r="E31" i="38"/>
  <c r="D51" i="44"/>
  <c r="D31" i="44"/>
  <c r="E17" i="38"/>
  <c r="E50" i="44"/>
  <c r="J16" i="38"/>
  <c r="L16" i="38" s="1"/>
  <c r="E49" i="46"/>
  <c r="K16" i="44"/>
  <c r="M16" i="44" s="1"/>
  <c r="B31" i="38"/>
  <c r="K22" i="44"/>
  <c r="M22" i="44" s="1"/>
  <c r="K17" i="44"/>
  <c r="M17" i="44" s="1"/>
  <c r="G34" i="38"/>
  <c r="H34" i="38" s="1"/>
  <c r="N69" i="1"/>
  <c r="N71" i="1" s="1"/>
  <c r="N72" i="1" s="1"/>
  <c r="O70" i="1" s="1"/>
  <c r="F25" i="46" s="1"/>
  <c r="M25" i="46" s="1"/>
  <c r="E134" i="12"/>
  <c r="D134" i="12"/>
  <c r="D16" i="38"/>
  <c r="G32" i="44"/>
  <c r="I32" i="44" s="1"/>
  <c r="G22" i="38"/>
  <c r="H22" i="38" s="1"/>
  <c r="F19" i="38"/>
  <c r="J36" i="38"/>
  <c r="L36" i="38" s="1"/>
  <c r="O122" i="1"/>
  <c r="J30" i="38"/>
  <c r="L30" i="38" s="1"/>
  <c r="B32" i="38"/>
  <c r="E22" i="38"/>
  <c r="J51" i="46"/>
  <c r="L51" i="46" s="1"/>
  <c r="B51" i="46"/>
  <c r="B23" i="38"/>
  <c r="E37" i="44"/>
  <c r="J52" i="46"/>
  <c r="L52" i="46" s="1"/>
  <c r="B52" i="46"/>
  <c r="G51" i="46"/>
  <c r="H51" i="46" s="1"/>
  <c r="G32" i="38"/>
  <c r="H32" i="38" s="1"/>
  <c r="D53" i="38"/>
  <c r="G53" i="46"/>
  <c r="H53" i="46" s="1"/>
  <c r="D31" i="38"/>
  <c r="J51" i="38"/>
  <c r="L51" i="38" s="1"/>
  <c r="G52" i="38"/>
  <c r="H52" i="38" s="1"/>
  <c r="E51" i="46"/>
  <c r="J53" i="46"/>
  <c r="L53" i="46" s="1"/>
  <c r="D53" i="46"/>
  <c r="B53" i="46"/>
  <c r="E53" i="46"/>
  <c r="N235" i="1"/>
  <c r="O233" i="1" s="1"/>
  <c r="G53" i="38"/>
  <c r="H53" i="38" s="1"/>
  <c r="E45" i="44"/>
  <c r="E53" i="38"/>
  <c r="E37" i="38"/>
  <c r="J23" i="38"/>
  <c r="L23" i="38" s="1"/>
  <c r="G33" i="38"/>
  <c r="H33" i="38" s="1"/>
  <c r="E16" i="38"/>
  <c r="N206" i="1"/>
  <c r="O198" i="1" s="1"/>
  <c r="G23" i="38"/>
  <c r="H23" i="38" s="1"/>
  <c r="K13" i="26"/>
  <c r="I180" i="12" s="1"/>
  <c r="J180" i="12" s="1"/>
  <c r="B34" i="38"/>
  <c r="E36" i="38"/>
  <c r="K48" i="44"/>
  <c r="M48" i="44" s="1"/>
  <c r="N192" i="1"/>
  <c r="O189" i="1" s="1"/>
  <c r="F48" i="46" s="1"/>
  <c r="B34" i="44"/>
  <c r="K37" i="44"/>
  <c r="M37" i="44" s="1"/>
  <c r="B50" i="38"/>
  <c r="E48" i="38"/>
  <c r="G50" i="38"/>
  <c r="H50" i="38" s="1"/>
  <c r="J48" i="38"/>
  <c r="L48" i="38" s="1"/>
  <c r="J48" i="46"/>
  <c r="L48" i="46" s="1"/>
  <c r="B48" i="46"/>
  <c r="G44" i="44"/>
  <c r="I44" i="44" s="1"/>
  <c r="E47" i="44"/>
  <c r="D47" i="44"/>
  <c r="K47" i="44"/>
  <c r="M47" i="44" s="1"/>
  <c r="E50" i="46"/>
  <c r="J47" i="46"/>
  <c r="L47" i="46" s="1"/>
  <c r="B47" i="46"/>
  <c r="G50" i="46"/>
  <c r="H50" i="46" s="1"/>
  <c r="D47" i="46"/>
  <c r="D50" i="38"/>
  <c r="E50" i="38"/>
  <c r="B47" i="38"/>
  <c r="E49" i="44"/>
  <c r="E47" i="38"/>
  <c r="J37" i="38"/>
  <c r="L37" i="38" s="1"/>
  <c r="G48" i="44"/>
  <c r="I48" i="44" s="1"/>
  <c r="O17" i="1"/>
  <c r="F16" i="46" s="1"/>
  <c r="J50" i="46"/>
  <c r="L50" i="46" s="1"/>
  <c r="E47" i="46"/>
  <c r="D50" i="46"/>
  <c r="G47" i="46"/>
  <c r="H47" i="46" s="1"/>
  <c r="O108" i="1"/>
  <c r="D22" i="46"/>
  <c r="E52" i="44"/>
  <c r="E36" i="44"/>
  <c r="G16" i="38"/>
  <c r="H16" i="38" s="1"/>
  <c r="J50" i="38"/>
  <c r="L50" i="38" s="1"/>
  <c r="J31" i="38"/>
  <c r="L31" i="38" s="1"/>
  <c r="D32" i="38"/>
  <c r="G16" i="44"/>
  <c r="I16" i="44" s="1"/>
  <c r="G17" i="38"/>
  <c r="H17" i="38" s="1"/>
  <c r="K31" i="44"/>
  <c r="M31" i="44" s="1"/>
  <c r="D32" i="44"/>
  <c r="D22" i="38"/>
  <c r="E23" i="38"/>
  <c r="E34" i="38"/>
  <c r="B30" i="38"/>
  <c r="E34" i="44"/>
  <c r="J45" i="38"/>
  <c r="L45" i="38" s="1"/>
  <c r="G51" i="38"/>
  <c r="H51" i="38" s="1"/>
  <c r="E46" i="44"/>
  <c r="D37" i="44"/>
  <c r="B35" i="44"/>
  <c r="N139" i="1"/>
  <c r="O136" i="1" s="1"/>
  <c r="F37" i="46" s="1"/>
  <c r="K23" i="44"/>
  <c r="M23" i="44" s="1"/>
  <c r="D52" i="44"/>
  <c r="D45" i="38"/>
  <c r="E44" i="38"/>
  <c r="K36" i="44"/>
  <c r="M36" i="44" s="1"/>
  <c r="K50" i="44"/>
  <c r="M50" i="44" s="1"/>
  <c r="P228" i="1"/>
  <c r="B23" i="44"/>
  <c r="B22" i="44"/>
  <c r="E23" i="44"/>
  <c r="O81" i="1"/>
  <c r="F30" i="38" s="1"/>
  <c r="D44" i="38"/>
  <c r="K44" i="44"/>
  <c r="M44" i="44" s="1"/>
  <c r="B37" i="38"/>
  <c r="N132" i="1"/>
  <c r="O125" i="1" s="1"/>
  <c r="F36" i="44" s="1"/>
  <c r="D44" i="44"/>
  <c r="B52" i="38"/>
  <c r="N228" i="1"/>
  <c r="N229" i="1" s="1"/>
  <c r="O227" i="1" s="1"/>
  <c r="E46" i="38"/>
  <c r="D23" i="38"/>
  <c r="D34" i="38"/>
  <c r="E17" i="44"/>
  <c r="B36" i="44"/>
  <c r="B32" i="44"/>
  <c r="E51" i="44"/>
  <c r="F44" i="38"/>
  <c r="E51" i="38"/>
  <c r="T228" i="1"/>
  <c r="B51" i="44"/>
  <c r="J44" i="38"/>
  <c r="L44" i="38" s="1"/>
  <c r="G23" i="44"/>
  <c r="I23" i="44" s="1"/>
  <c r="D23" i="44"/>
  <c r="N197" i="1"/>
  <c r="O193" i="1" s="1"/>
  <c r="F53" i="46" s="1"/>
  <c r="G30" i="38"/>
  <c r="H30" i="38" s="1"/>
  <c r="E32" i="38"/>
  <c r="D34" i="44"/>
  <c r="B53" i="38"/>
  <c r="G31" i="38"/>
  <c r="H31" i="38" s="1"/>
  <c r="J34" i="38"/>
  <c r="L34" i="38" s="1"/>
  <c r="J35" i="38"/>
  <c r="L35" i="38" s="1"/>
  <c r="K33" i="44"/>
  <c r="M33" i="44" s="1"/>
  <c r="D45" i="44"/>
  <c r="Q228" i="1"/>
  <c r="R228" i="1"/>
  <c r="O228" i="1"/>
  <c r="E44" i="44"/>
  <c r="J22" i="38"/>
  <c r="L22" i="38" s="1"/>
  <c r="B35" i="38"/>
  <c r="G44" i="38"/>
  <c r="H44" i="38" s="1"/>
  <c r="G31" i="44"/>
  <c r="I31" i="44" s="1"/>
  <c r="B36" i="38"/>
  <c r="B37" i="44"/>
  <c r="K45" i="44"/>
  <c r="M45" i="44" s="1"/>
  <c r="B33" i="44"/>
  <c r="K34" i="44"/>
  <c r="M34" i="44" s="1"/>
  <c r="E45" i="38"/>
  <c r="B48" i="44"/>
  <c r="K35" i="44"/>
  <c r="M35" i="44" s="1"/>
  <c r="B50" i="44"/>
  <c r="D37" i="38"/>
  <c r="G34" i="44"/>
  <c r="I34" i="44" s="1"/>
  <c r="N40" i="1"/>
  <c r="E49" i="38"/>
  <c r="J33" i="38"/>
  <c r="L33" i="38" s="1"/>
  <c r="G50" i="44"/>
  <c r="I50" i="44" s="1"/>
  <c r="B51" i="38"/>
  <c r="E16" i="44"/>
  <c r="F44" i="44"/>
  <c r="F46" i="46"/>
  <c r="F46" i="38"/>
  <c r="F46" i="44"/>
  <c r="F45" i="46"/>
  <c r="F45" i="44"/>
  <c r="F45" i="38"/>
  <c r="F39" i="46"/>
  <c r="F39" i="38"/>
  <c r="F39" i="44"/>
  <c r="F48" i="44"/>
  <c r="G46" i="46"/>
  <c r="H46" i="46" s="1"/>
  <c r="G46" i="38"/>
  <c r="H46" i="38" s="1"/>
  <c r="E33" i="46"/>
  <c r="E33" i="44"/>
  <c r="D36" i="38"/>
  <c r="F19" i="44"/>
  <c r="G52" i="46"/>
  <c r="H52" i="46" s="1"/>
  <c r="G51" i="44"/>
  <c r="I51" i="44" s="1"/>
  <c r="B44" i="46"/>
  <c r="B44" i="38"/>
  <c r="F14" i="46"/>
  <c r="F14" i="44"/>
  <c r="D52" i="46"/>
  <c r="D52" i="38"/>
  <c r="D48" i="46"/>
  <c r="D48" i="38"/>
  <c r="D35" i="46"/>
  <c r="D35" i="44"/>
  <c r="J52" i="38"/>
  <c r="L52" i="38" s="1"/>
  <c r="D36" i="44"/>
  <c r="D48" i="44"/>
  <c r="B50" i="46"/>
  <c r="B49" i="44"/>
  <c r="E52" i="38"/>
  <c r="G48" i="46"/>
  <c r="H48" i="46" s="1"/>
  <c r="G48" i="38"/>
  <c r="H48" i="38" s="1"/>
  <c r="J46" i="46"/>
  <c r="L46" i="46" s="1"/>
  <c r="J46" i="38"/>
  <c r="L46" i="38" s="1"/>
  <c r="D46" i="46"/>
  <c r="D46" i="38"/>
  <c r="G37" i="46"/>
  <c r="H37" i="46" s="1"/>
  <c r="G37" i="44"/>
  <c r="I37" i="44" s="1"/>
  <c r="G36" i="46"/>
  <c r="H36" i="46" s="1"/>
  <c r="G36" i="38"/>
  <c r="H36" i="38" s="1"/>
  <c r="G35" i="46"/>
  <c r="H35" i="46" s="1"/>
  <c r="G35" i="38"/>
  <c r="H35" i="38" s="1"/>
  <c r="J32" i="46"/>
  <c r="L32" i="46" s="1"/>
  <c r="K32" i="44"/>
  <c r="M32" i="44" s="1"/>
  <c r="F20" i="46"/>
  <c r="F20" i="44"/>
  <c r="F47" i="46"/>
  <c r="F47" i="44"/>
  <c r="E33" i="38"/>
  <c r="D35" i="38"/>
  <c r="G45" i="44"/>
  <c r="I45" i="44" s="1"/>
  <c r="B46" i="38"/>
  <c r="K51" i="44"/>
  <c r="M51" i="44" s="1"/>
  <c r="D51" i="46"/>
  <c r="D50" i="44"/>
  <c r="D51" i="38"/>
  <c r="J49" i="46"/>
  <c r="L49" i="46" s="1"/>
  <c r="J49" i="38"/>
  <c r="L49" i="38" s="1"/>
  <c r="E48" i="46"/>
  <c r="E48" i="44"/>
  <c r="G46" i="44"/>
  <c r="I46" i="44" s="1"/>
  <c r="B46" i="44"/>
  <c r="G45" i="38"/>
  <c r="H45" i="38" s="1"/>
  <c r="B45" i="46"/>
  <c r="B45" i="44"/>
  <c r="E35" i="46"/>
  <c r="E35" i="44"/>
  <c r="G33" i="44"/>
  <c r="I33" i="44" s="1"/>
  <c r="K30" i="44"/>
  <c r="M30" i="44" s="1"/>
  <c r="D30" i="44"/>
  <c r="E22" i="44"/>
  <c r="J17" i="38"/>
  <c r="L17" i="38" s="1"/>
  <c r="B16" i="44"/>
  <c r="B52" i="44"/>
  <c r="K49" i="44"/>
  <c r="M49" i="44" s="1"/>
  <c r="E30" i="44"/>
  <c r="G47" i="44"/>
  <c r="I47" i="44" s="1"/>
  <c r="K52" i="44"/>
  <c r="M52" i="44" s="1"/>
  <c r="B33" i="38"/>
  <c r="G30" i="44"/>
  <c r="I30" i="44" s="1"/>
  <c r="B30" i="44"/>
  <c r="G22" i="44"/>
  <c r="I22" i="44" s="1"/>
  <c r="G17" i="44"/>
  <c r="I17" i="44" s="1"/>
  <c r="B17" i="38"/>
  <c r="B31" i="44"/>
  <c r="G49" i="44"/>
  <c r="I49" i="44" s="1"/>
  <c r="E32" i="44"/>
  <c r="G52" i="44"/>
  <c r="I52" i="44" s="1"/>
  <c r="E147" i="1"/>
  <c r="D147" i="1"/>
  <c r="B147" i="1"/>
  <c r="D17" i="44"/>
  <c r="D17" i="38"/>
  <c r="I134" i="12"/>
  <c r="J134" i="12" s="1"/>
  <c r="G134" i="12"/>
  <c r="H134" i="12" s="1"/>
  <c r="H114" i="12"/>
  <c r="H116" i="12" s="1"/>
  <c r="J98" i="12"/>
  <c r="Q147" i="1" s="1"/>
  <c r="H98" i="12"/>
  <c r="P147" i="1" s="1"/>
  <c r="J104" i="12"/>
  <c r="H104" i="12"/>
  <c r="H76" i="12"/>
  <c r="J57" i="12"/>
  <c r="J79" i="12"/>
  <c r="J76" i="12"/>
  <c r="J50" i="12"/>
  <c r="J52" i="12" s="1"/>
  <c r="J81" i="12"/>
  <c r="J77" i="12"/>
  <c r="H52" i="12"/>
  <c r="H81" i="12"/>
  <c r="H61" i="12"/>
  <c r="D12" i="1"/>
  <c r="H161" i="12"/>
  <c r="P144" i="1" s="1"/>
  <c r="H57" i="12"/>
  <c r="J142" i="12"/>
  <c r="Q236" i="1" s="1"/>
  <c r="D233" i="1"/>
  <c r="E233" i="1"/>
  <c r="F41" i="46"/>
  <c r="F41" i="38"/>
  <c r="F41" i="44"/>
  <c r="F40" i="46"/>
  <c r="F40" i="44"/>
  <c r="F40" i="38"/>
  <c r="J74" i="12"/>
  <c r="H172" i="12"/>
  <c r="H40" i="12"/>
  <c r="H42" i="12" s="1"/>
  <c r="H36" i="12"/>
  <c r="P50" i="1" s="1"/>
  <c r="H26" i="12"/>
  <c r="P41" i="1" s="1"/>
  <c r="H11" i="12"/>
  <c r="P12" i="1" s="1"/>
  <c r="H146" i="12"/>
  <c r="H149" i="12" s="1"/>
  <c r="H142" i="12"/>
  <c r="P236" i="1" s="1"/>
  <c r="H31" i="12"/>
  <c r="H33" i="12" s="1"/>
  <c r="G135" i="12"/>
  <c r="H135" i="12" s="1"/>
  <c r="J105" i="12"/>
  <c r="Q50" i="1"/>
  <c r="J70" i="12"/>
  <c r="E47" i="1"/>
  <c r="P47" i="1"/>
  <c r="J61" i="12"/>
  <c r="H60" i="12"/>
  <c r="H45" i="12"/>
  <c r="P53" i="1" s="1"/>
  <c r="J45" i="12"/>
  <c r="Q53" i="1" s="1"/>
  <c r="E140" i="1"/>
  <c r="I135" i="12"/>
  <c r="J135" i="12" s="1"/>
  <c r="D135" i="12"/>
  <c r="J146" i="12"/>
  <c r="J149" i="12" s="1"/>
  <c r="D53" i="1"/>
  <c r="E135" i="12"/>
  <c r="H152" i="12"/>
  <c r="P67" i="1" s="1"/>
  <c r="E50" i="1"/>
  <c r="H74" i="12"/>
  <c r="B15" i="5"/>
  <c r="B14" i="5"/>
  <c r="H105" i="12"/>
  <c r="J11" i="12"/>
  <c r="Q12" i="1" s="1"/>
  <c r="H129" i="12"/>
  <c r="H119" i="12"/>
  <c r="P140" i="1" s="1"/>
  <c r="J129" i="12"/>
  <c r="J119" i="12"/>
  <c r="Q140" i="1" s="1"/>
  <c r="J26" i="12"/>
  <c r="Q41" i="1" s="1"/>
  <c r="M28" i="12"/>
  <c r="J31" i="12"/>
  <c r="J33" i="12" s="1"/>
  <c r="G14" i="46"/>
  <c r="H14" i="46" s="1"/>
  <c r="J158" i="12"/>
  <c r="J152" i="12"/>
  <c r="Q67" i="1" s="1"/>
  <c r="E53" i="1"/>
  <c r="D50" i="1"/>
  <c r="D140" i="1"/>
  <c r="E41" i="1"/>
  <c r="B41" i="1"/>
  <c r="J172" i="12"/>
  <c r="J161" i="12"/>
  <c r="Q144" i="1" s="1"/>
  <c r="E230" i="1"/>
  <c r="B67" i="1"/>
  <c r="B47" i="1"/>
  <c r="D41" i="1"/>
  <c r="E12" i="1"/>
  <c r="J60" i="12"/>
  <c r="D67" i="1"/>
  <c r="J110" i="12"/>
  <c r="Q47" i="1" s="1"/>
  <c r="J114" i="12"/>
  <c r="J116" i="12" s="1"/>
  <c r="G14" i="38"/>
  <c r="H14" i="38" s="1"/>
  <c r="I14" i="38" s="1"/>
  <c r="I13" i="38" s="1"/>
  <c r="I12" i="38" s="1"/>
  <c r="B230" i="1"/>
  <c r="E236" i="1"/>
  <c r="B50" i="1"/>
  <c r="B140" i="1"/>
  <c r="D236" i="1"/>
  <c r="B12" i="1"/>
  <c r="E67" i="1"/>
  <c r="B53" i="1"/>
  <c r="D230" i="1"/>
  <c r="B13" i="31"/>
  <c r="B13" i="5"/>
  <c r="M42" i="46"/>
  <c r="E144" i="1"/>
  <c r="D144" i="1"/>
  <c r="B144" i="1"/>
  <c r="P22" i="40"/>
  <c r="P20" i="40"/>
  <c r="F48" i="38" l="1"/>
  <c r="F56" i="38"/>
  <c r="L30" i="40"/>
  <c r="L16" i="40"/>
  <c r="L10" i="40"/>
  <c r="L20" i="40"/>
  <c r="L41" i="40"/>
  <c r="L9" i="40"/>
  <c r="L22" i="40"/>
  <c r="G59" i="38"/>
  <c r="H59" i="38" s="1"/>
  <c r="I59" i="38" s="1"/>
  <c r="I58" i="38" s="1"/>
  <c r="G59" i="44"/>
  <c r="I59" i="44" s="1"/>
  <c r="J59" i="44" s="1"/>
  <c r="J58" i="44" s="1"/>
  <c r="G59" i="46"/>
  <c r="H59" i="46" s="1"/>
  <c r="I59" i="46" s="1"/>
  <c r="K59" i="44"/>
  <c r="M59" i="44" s="1"/>
  <c r="N59" i="44" s="1"/>
  <c r="N58" i="44" s="1"/>
  <c r="J59" i="46"/>
  <c r="L59" i="46" s="1"/>
  <c r="M59" i="46" s="1"/>
  <c r="M58" i="46" s="1"/>
  <c r="J59" i="38"/>
  <c r="L59" i="38" s="1"/>
  <c r="M59" i="38" s="1"/>
  <c r="M58" i="38" s="1"/>
  <c r="E59" i="38"/>
  <c r="E59" i="44"/>
  <c r="E59" i="46"/>
  <c r="D59" i="46"/>
  <c r="D59" i="38"/>
  <c r="D59" i="44"/>
  <c r="F49" i="38"/>
  <c r="M49" i="38" s="1"/>
  <c r="F49" i="46"/>
  <c r="M49" i="46" s="1"/>
  <c r="G43" i="38"/>
  <c r="H43" i="38" s="1"/>
  <c r="G43" i="46"/>
  <c r="H43" i="46" s="1"/>
  <c r="I43" i="46" s="1"/>
  <c r="G43" i="44"/>
  <c r="I43" i="44" s="1"/>
  <c r="J43" i="46"/>
  <c r="L43" i="46" s="1"/>
  <c r="M43" i="46" s="1"/>
  <c r="K43" i="44"/>
  <c r="M43" i="44" s="1"/>
  <c r="J43" i="38"/>
  <c r="L43" i="38" s="1"/>
  <c r="G14" i="44"/>
  <c r="I14" i="44" s="1"/>
  <c r="J14" i="44" s="1"/>
  <c r="J13" i="44" s="1"/>
  <c r="J12" i="44" s="1"/>
  <c r="F43" i="44"/>
  <c r="F43" i="38"/>
  <c r="D43" i="46"/>
  <c r="D43" i="44"/>
  <c r="D43" i="38"/>
  <c r="E43" i="44"/>
  <c r="E43" i="38"/>
  <c r="E43" i="46"/>
  <c r="L31" i="40"/>
  <c r="L12" i="40"/>
  <c r="L11" i="40"/>
  <c r="L28" i="40"/>
  <c r="L18" i="40"/>
  <c r="L13" i="40"/>
  <c r="L26" i="40"/>
  <c r="L32" i="40"/>
  <c r="L38" i="40"/>
  <c r="L42" i="40"/>
  <c r="L19" i="40"/>
  <c r="L14" i="40"/>
  <c r="L34" i="40"/>
  <c r="L47" i="40"/>
  <c r="L48" i="40"/>
  <c r="L49" i="40"/>
  <c r="L36" i="40"/>
  <c r="L21" i="40"/>
  <c r="L29" i="40"/>
  <c r="L37" i="40"/>
  <c r="L40" i="40"/>
  <c r="L25" i="40"/>
  <c r="L33" i="40"/>
  <c r="L17" i="40"/>
  <c r="L44" i="40"/>
  <c r="L35" i="40"/>
  <c r="L23" i="40"/>
  <c r="L39" i="40"/>
  <c r="L46" i="40"/>
  <c r="L27" i="40"/>
  <c r="L24" i="40"/>
  <c r="L45" i="40"/>
  <c r="J176" i="12"/>
  <c r="J181" i="12"/>
  <c r="J184" i="12" s="1"/>
  <c r="I25" i="46"/>
  <c r="E27" i="44"/>
  <c r="E27" i="38"/>
  <c r="F25" i="44"/>
  <c r="J25" i="44" s="1"/>
  <c r="F25" i="38"/>
  <c r="M25" i="38" s="1"/>
  <c r="B27" i="38"/>
  <c r="B27" i="44"/>
  <c r="D27" i="44"/>
  <c r="D27" i="38"/>
  <c r="Q76" i="1"/>
  <c r="J27" i="46" s="1"/>
  <c r="L27" i="46" s="1"/>
  <c r="M27" i="46" s="1"/>
  <c r="P76" i="1"/>
  <c r="G27" i="46" s="1"/>
  <c r="H27" i="46" s="1"/>
  <c r="I27" i="46" s="1"/>
  <c r="H137" i="12"/>
  <c r="H139" i="12" s="1"/>
  <c r="J93" i="12"/>
  <c r="J137" i="12"/>
  <c r="J139" i="12" s="1"/>
  <c r="H23" i="12"/>
  <c r="F50" i="46"/>
  <c r="I50" i="46" s="1"/>
  <c r="F38" i="38"/>
  <c r="I16" i="46"/>
  <c r="I15" i="46" s="1"/>
  <c r="H107" i="12"/>
  <c r="I44" i="46"/>
  <c r="B14" i="44"/>
  <c r="D18" i="44"/>
  <c r="D38" i="38"/>
  <c r="J38" i="38"/>
  <c r="L38" i="38" s="1"/>
  <c r="D21" i="44"/>
  <c r="G18" i="38"/>
  <c r="H18" i="38" s="1"/>
  <c r="J21" i="38"/>
  <c r="L21" i="38" s="1"/>
  <c r="G19" i="38"/>
  <c r="H19" i="38" s="1"/>
  <c r="I19" i="38" s="1"/>
  <c r="B21" i="46"/>
  <c r="D54" i="46"/>
  <c r="B56" i="44"/>
  <c r="D24" i="38"/>
  <c r="B19" i="44"/>
  <c r="D19" i="44"/>
  <c r="K24" i="44"/>
  <c r="M24" i="44" s="1"/>
  <c r="E20" i="46"/>
  <c r="E38" i="44"/>
  <c r="G21" i="46"/>
  <c r="H21" i="46" s="1"/>
  <c r="I21" i="46" s="1"/>
  <c r="E19" i="46"/>
  <c r="B18" i="38"/>
  <c r="D20" i="38"/>
  <c r="G38" i="46"/>
  <c r="H38" i="46" s="1"/>
  <c r="D14" i="44"/>
  <c r="B20" i="46"/>
  <c r="E54" i="46"/>
  <c r="E18" i="38"/>
  <c r="E21" i="38"/>
  <c r="J20" i="38"/>
  <c r="L20" i="38" s="1"/>
  <c r="M20" i="38" s="1"/>
  <c r="M37" i="46"/>
  <c r="E57" i="44"/>
  <c r="D57" i="44"/>
  <c r="F57" i="44"/>
  <c r="N46" i="44"/>
  <c r="J42" i="44"/>
  <c r="B49" i="46"/>
  <c r="M45" i="46"/>
  <c r="I42" i="38"/>
  <c r="N42" i="44"/>
  <c r="M44" i="46"/>
  <c r="M42" i="38"/>
  <c r="F21" i="44"/>
  <c r="F34" i="38"/>
  <c r="M34" i="38" s="1"/>
  <c r="F21" i="38"/>
  <c r="F50" i="38"/>
  <c r="M50" i="38" s="1"/>
  <c r="F49" i="44"/>
  <c r="J49" i="44" s="1"/>
  <c r="G49" i="46"/>
  <c r="H49" i="46" s="1"/>
  <c r="E55" i="46"/>
  <c r="F51" i="38"/>
  <c r="M51" i="38" s="1"/>
  <c r="B54" i="44"/>
  <c r="D55" i="38"/>
  <c r="B55" i="46"/>
  <c r="B55" i="38"/>
  <c r="F37" i="44"/>
  <c r="J37" i="44" s="1"/>
  <c r="F59" i="1"/>
  <c r="N59" i="1" s="1"/>
  <c r="F37" i="38"/>
  <c r="M37" i="38" s="1"/>
  <c r="F51" i="46"/>
  <c r="M51" i="46" s="1"/>
  <c r="F35" i="38"/>
  <c r="M35" i="38" s="1"/>
  <c r="B39" i="38"/>
  <c r="B54" i="38"/>
  <c r="D54" i="38"/>
  <c r="E53" i="44"/>
  <c r="E38" i="46"/>
  <c r="B24" i="44"/>
  <c r="K38" i="44"/>
  <c r="M38" i="44" s="1"/>
  <c r="B54" i="46"/>
  <c r="E54" i="44"/>
  <c r="D53" i="44"/>
  <c r="G38" i="44"/>
  <c r="I38" i="44" s="1"/>
  <c r="B38" i="44"/>
  <c r="D54" i="44"/>
  <c r="D55" i="46"/>
  <c r="B38" i="46"/>
  <c r="J38" i="46"/>
  <c r="L38" i="46" s="1"/>
  <c r="E54" i="38"/>
  <c r="D38" i="44"/>
  <c r="B38" i="38"/>
  <c r="D39" i="44"/>
  <c r="G39" i="38"/>
  <c r="H39" i="38" s="1"/>
  <c r="I39" i="38" s="1"/>
  <c r="E39" i="44"/>
  <c r="E55" i="38"/>
  <c r="G38" i="38"/>
  <c r="H38" i="38" s="1"/>
  <c r="E38" i="38"/>
  <c r="B53" i="44"/>
  <c r="D38" i="46"/>
  <c r="O67" i="1"/>
  <c r="F60" i="1"/>
  <c r="N60" i="1" s="1"/>
  <c r="I47" i="38"/>
  <c r="F34" i="46"/>
  <c r="M34" i="46" s="1"/>
  <c r="F35" i="44"/>
  <c r="N35" i="44" s="1"/>
  <c r="M47" i="38"/>
  <c r="F106" i="1"/>
  <c r="N106" i="1" s="1"/>
  <c r="N107" i="1" s="1"/>
  <c r="O105" i="1" s="1"/>
  <c r="F32" i="46" s="1"/>
  <c r="F55" i="46"/>
  <c r="F38" i="46"/>
  <c r="F30" i="44"/>
  <c r="N30" i="44" s="1"/>
  <c r="F30" i="46"/>
  <c r="I30" i="46" s="1"/>
  <c r="F55" i="38"/>
  <c r="Q233" i="1"/>
  <c r="J107" i="12"/>
  <c r="H93" i="12"/>
  <c r="J92" i="12"/>
  <c r="E56" i="44"/>
  <c r="F35" i="46"/>
  <c r="I35" i="46" s="1"/>
  <c r="F50" i="44"/>
  <c r="N50" i="44" s="1"/>
  <c r="F38" i="44"/>
  <c r="F31" i="44"/>
  <c r="M53" i="46"/>
  <c r="D56" i="44"/>
  <c r="F54" i="44"/>
  <c r="F57" i="46"/>
  <c r="F57" i="38"/>
  <c r="F56" i="44"/>
  <c r="E55" i="44"/>
  <c r="E56" i="38"/>
  <c r="D56" i="38"/>
  <c r="E56" i="46"/>
  <c r="D55" i="44"/>
  <c r="D56" i="46"/>
  <c r="B55" i="44"/>
  <c r="B56" i="38"/>
  <c r="B56" i="46"/>
  <c r="F53" i="44"/>
  <c r="F54" i="46"/>
  <c r="F54" i="38"/>
  <c r="G180" i="12"/>
  <c r="H180" i="12" s="1"/>
  <c r="H181" i="12" s="1"/>
  <c r="M47" i="46"/>
  <c r="J48" i="44"/>
  <c r="F56" i="46"/>
  <c r="F16" i="38"/>
  <c r="M16" i="38" s="1"/>
  <c r="M48" i="38"/>
  <c r="F16" i="44"/>
  <c r="N16" i="44" s="1"/>
  <c r="F55" i="44"/>
  <c r="I48" i="38"/>
  <c r="F52" i="46"/>
  <c r="M52" i="46" s="1"/>
  <c r="F51" i="44"/>
  <c r="N51" i="44" s="1"/>
  <c r="F52" i="38"/>
  <c r="M52" i="38" s="1"/>
  <c r="F34" i="44"/>
  <c r="J34" i="44" s="1"/>
  <c r="M48" i="46"/>
  <c r="I48" i="46"/>
  <c r="M46" i="46"/>
  <c r="N57" i="1"/>
  <c r="F36" i="38"/>
  <c r="M36" i="38" s="1"/>
  <c r="F52" i="44"/>
  <c r="J52" i="44" s="1"/>
  <c r="F53" i="38"/>
  <c r="M53" i="38" s="1"/>
  <c r="N48" i="44"/>
  <c r="I44" i="38"/>
  <c r="I53" i="46"/>
  <c r="M44" i="38"/>
  <c r="J46" i="44"/>
  <c r="I37" i="46"/>
  <c r="N36" i="44"/>
  <c r="F36" i="46"/>
  <c r="M36" i="46" s="1"/>
  <c r="I30" i="38"/>
  <c r="O41" i="1"/>
  <c r="N44" i="44"/>
  <c r="O33" i="1"/>
  <c r="F17" i="46" s="1"/>
  <c r="I46" i="46"/>
  <c r="J44" i="44"/>
  <c r="I45" i="46"/>
  <c r="J47" i="44"/>
  <c r="M16" i="46"/>
  <c r="N45" i="44"/>
  <c r="D14" i="46"/>
  <c r="I45" i="38"/>
  <c r="M46" i="38"/>
  <c r="M45" i="38"/>
  <c r="J36" i="44"/>
  <c r="I47" i="46"/>
  <c r="N47" i="44"/>
  <c r="M30" i="38"/>
  <c r="I14" i="46"/>
  <c r="I13" i="46" s="1"/>
  <c r="I12" i="46" s="1"/>
  <c r="I46" i="38"/>
  <c r="J45" i="44"/>
  <c r="D41" i="38"/>
  <c r="D41" i="46"/>
  <c r="D41" i="44"/>
  <c r="J41" i="46"/>
  <c r="L41" i="46" s="1"/>
  <c r="M41" i="46" s="1"/>
  <c r="K41" i="44"/>
  <c r="M41" i="44" s="1"/>
  <c r="N41" i="44" s="1"/>
  <c r="J41" i="38"/>
  <c r="L41" i="38" s="1"/>
  <c r="M41" i="38" s="1"/>
  <c r="B41" i="46"/>
  <c r="B41" i="44"/>
  <c r="B41" i="38"/>
  <c r="E41" i="44"/>
  <c r="E41" i="46"/>
  <c r="E41" i="38"/>
  <c r="G41" i="44"/>
  <c r="I41" i="44" s="1"/>
  <c r="J41" i="44" s="1"/>
  <c r="G41" i="38"/>
  <c r="H41" i="38" s="1"/>
  <c r="I41" i="38" s="1"/>
  <c r="G41" i="46"/>
  <c r="H41" i="46" s="1"/>
  <c r="I41" i="46" s="1"/>
  <c r="D14" i="38"/>
  <c r="K20" i="44"/>
  <c r="M20" i="44" s="1"/>
  <c r="N20" i="44" s="1"/>
  <c r="E19" i="44"/>
  <c r="J23" i="12"/>
  <c r="H55" i="12"/>
  <c r="P230" i="1" s="1"/>
  <c r="H92" i="12"/>
  <c r="G21" i="44"/>
  <c r="I21" i="44" s="1"/>
  <c r="E19" i="38"/>
  <c r="G21" i="38"/>
  <c r="H21" i="38" s="1"/>
  <c r="E20" i="44"/>
  <c r="G19" i="46"/>
  <c r="H19" i="46" s="1"/>
  <c r="I19" i="46" s="1"/>
  <c r="J20" i="46"/>
  <c r="L20" i="46" s="1"/>
  <c r="M20" i="46" s="1"/>
  <c r="E20" i="38"/>
  <c r="E39" i="46"/>
  <c r="D24" i="44"/>
  <c r="D21" i="46"/>
  <c r="D24" i="46"/>
  <c r="G18" i="44"/>
  <c r="I18" i="44" s="1"/>
  <c r="D21" i="38"/>
  <c r="D19" i="46"/>
  <c r="G18" i="46"/>
  <c r="H18" i="46" s="1"/>
  <c r="G20" i="46"/>
  <c r="H20" i="46" s="1"/>
  <c r="I20" i="46" s="1"/>
  <c r="G20" i="38"/>
  <c r="H20" i="38" s="1"/>
  <c r="I20" i="38" s="1"/>
  <c r="G20" i="44"/>
  <c r="I20" i="44" s="1"/>
  <c r="J20" i="44" s="1"/>
  <c r="G19" i="44"/>
  <c r="I19" i="44" s="1"/>
  <c r="J19" i="44" s="1"/>
  <c r="H132" i="12"/>
  <c r="J132" i="12"/>
  <c r="J21" i="46"/>
  <c r="L21" i="46" s="1"/>
  <c r="M21" i="46" s="1"/>
  <c r="K21" i="44"/>
  <c r="M21" i="44" s="1"/>
  <c r="E39" i="38"/>
  <c r="D18" i="46"/>
  <c r="B39" i="46"/>
  <c r="B21" i="44"/>
  <c r="B21" i="38"/>
  <c r="E57" i="46"/>
  <c r="E57" i="38"/>
  <c r="B39" i="44"/>
  <c r="E21" i="46"/>
  <c r="E21" i="44"/>
  <c r="G39" i="44"/>
  <c r="I39" i="44" s="1"/>
  <c r="J39" i="44" s="1"/>
  <c r="G39" i="46"/>
  <c r="H39" i="46" s="1"/>
  <c r="I39" i="46" s="1"/>
  <c r="E18" i="44"/>
  <c r="J24" i="38"/>
  <c r="L24" i="38" s="1"/>
  <c r="D18" i="38"/>
  <c r="E18" i="46"/>
  <c r="J24" i="46"/>
  <c r="L24" i="46" s="1"/>
  <c r="B20" i="38"/>
  <c r="B20" i="44"/>
  <c r="J19" i="46"/>
  <c r="L19" i="46" s="1"/>
  <c r="M19" i="46" s="1"/>
  <c r="K19" i="44"/>
  <c r="M19" i="44" s="1"/>
  <c r="N19" i="44" s="1"/>
  <c r="J19" i="38"/>
  <c r="L19" i="38" s="1"/>
  <c r="M19" i="38" s="1"/>
  <c r="G24" i="46"/>
  <c r="H24" i="46" s="1"/>
  <c r="G24" i="44"/>
  <c r="I24" i="44" s="1"/>
  <c r="G24" i="38"/>
  <c r="H24" i="38" s="1"/>
  <c r="E24" i="38"/>
  <c r="E24" i="44"/>
  <c r="E24" i="46"/>
  <c r="B24" i="46"/>
  <c r="B24" i="38"/>
  <c r="E14" i="44"/>
  <c r="E14" i="46"/>
  <c r="E14" i="38"/>
  <c r="D57" i="46"/>
  <c r="D57" i="38"/>
  <c r="B14" i="46"/>
  <c r="B14" i="38"/>
  <c r="B57" i="46"/>
  <c r="B57" i="38"/>
  <c r="D20" i="46"/>
  <c r="D20" i="44"/>
  <c r="B19" i="46"/>
  <c r="B19" i="38"/>
  <c r="J18" i="46"/>
  <c r="L18" i="46" s="1"/>
  <c r="K18" i="44"/>
  <c r="M18" i="44" s="1"/>
  <c r="J18" i="38"/>
  <c r="L18" i="38" s="1"/>
  <c r="K39" i="44"/>
  <c r="M39" i="44" s="1"/>
  <c r="N39" i="44" s="1"/>
  <c r="J39" i="38"/>
  <c r="L39" i="38" s="1"/>
  <c r="M39" i="38" s="1"/>
  <c r="J39" i="46"/>
  <c r="L39" i="46" s="1"/>
  <c r="M39" i="46" s="1"/>
  <c r="J55" i="12"/>
  <c r="Q230" i="1" s="1"/>
  <c r="B18" i="46"/>
  <c r="B18" i="44"/>
  <c r="D39" i="46"/>
  <c r="D39" i="38"/>
  <c r="J14" i="38"/>
  <c r="L14" i="38" s="1"/>
  <c r="M14" i="38" s="1"/>
  <c r="M13" i="38" s="1"/>
  <c r="M12" i="38" s="1"/>
  <c r="K14" i="44"/>
  <c r="M14" i="44" s="1"/>
  <c r="N14" i="44" s="1"/>
  <c r="N13" i="44" s="1"/>
  <c r="N12" i="44" s="1"/>
  <c r="J14" i="46"/>
  <c r="L14" i="46" s="1"/>
  <c r="M14" i="46" s="1"/>
  <c r="M13" i="46" s="1"/>
  <c r="B40" i="46"/>
  <c r="B40" i="44"/>
  <c r="B40" i="38"/>
  <c r="D40" i="46"/>
  <c r="D40" i="44"/>
  <c r="D40" i="38"/>
  <c r="E40" i="46"/>
  <c r="E40" i="44"/>
  <c r="E40" i="38"/>
  <c r="G40" i="46"/>
  <c r="H40" i="46" s="1"/>
  <c r="I40" i="46" s="1"/>
  <c r="G40" i="44"/>
  <c r="I40" i="44" s="1"/>
  <c r="J40" i="44" s="1"/>
  <c r="G40" i="38"/>
  <c r="H40" i="38" s="1"/>
  <c r="I40" i="38" s="1"/>
  <c r="J40" i="46"/>
  <c r="L40" i="46" s="1"/>
  <c r="M40" i="46" s="1"/>
  <c r="J40" i="38"/>
  <c r="L40" i="38" s="1"/>
  <c r="M40" i="38" s="1"/>
  <c r="K40" i="44"/>
  <c r="M40" i="44" s="1"/>
  <c r="N40" i="44" s="1"/>
  <c r="I49" i="38" l="1"/>
  <c r="I49" i="46"/>
  <c r="M21" i="38"/>
  <c r="D16" i="31"/>
  <c r="D16" i="5"/>
  <c r="C26" i="5"/>
  <c r="I43" i="38"/>
  <c r="J43" i="44"/>
  <c r="M43" i="38"/>
  <c r="N43" i="44"/>
  <c r="J95" i="12"/>
  <c r="D28" i="5"/>
  <c r="N25" i="44"/>
  <c r="I25" i="38"/>
  <c r="G27" i="38"/>
  <c r="H27" i="38" s="1"/>
  <c r="I27" i="38" s="1"/>
  <c r="G27" i="44"/>
  <c r="I27" i="44" s="1"/>
  <c r="J27" i="44" s="1"/>
  <c r="J27" i="38"/>
  <c r="L27" i="38" s="1"/>
  <c r="M27" i="38" s="1"/>
  <c r="K27" i="44"/>
  <c r="M27" i="44" s="1"/>
  <c r="N27" i="44" s="1"/>
  <c r="I38" i="38"/>
  <c r="H95" i="12"/>
  <c r="M50" i="46"/>
  <c r="I38" i="46"/>
  <c r="M38" i="38"/>
  <c r="K57" i="44"/>
  <c r="M57" i="44" s="1"/>
  <c r="N57" i="44" s="1"/>
  <c r="I34" i="38"/>
  <c r="N21" i="44"/>
  <c r="J21" i="44"/>
  <c r="I21" i="38"/>
  <c r="N49" i="44"/>
  <c r="I51" i="38"/>
  <c r="N37" i="44"/>
  <c r="I51" i="46"/>
  <c r="I50" i="38"/>
  <c r="I35" i="38"/>
  <c r="N62" i="1"/>
  <c r="F64" i="1" s="1"/>
  <c r="N64" i="1" s="1"/>
  <c r="I37" i="38"/>
  <c r="I32" i="46"/>
  <c r="M32" i="46"/>
  <c r="F24" i="38"/>
  <c r="I24" i="38" s="1"/>
  <c r="F24" i="46"/>
  <c r="M24" i="46" s="1"/>
  <c r="F24" i="44"/>
  <c r="N24" i="44" s="1"/>
  <c r="F32" i="38"/>
  <c r="F32" i="44"/>
  <c r="N38" i="44"/>
  <c r="G54" i="46"/>
  <c r="H54" i="46" s="1"/>
  <c r="I54" i="46" s="1"/>
  <c r="G53" i="44"/>
  <c r="I53" i="44" s="1"/>
  <c r="J53" i="44" s="1"/>
  <c r="G54" i="38"/>
  <c r="H54" i="38" s="1"/>
  <c r="I54" i="38" s="1"/>
  <c r="K54" i="44"/>
  <c r="M54" i="44" s="1"/>
  <c r="N54" i="44" s="1"/>
  <c r="J55" i="46"/>
  <c r="L55" i="46" s="1"/>
  <c r="M55" i="46" s="1"/>
  <c r="J55" i="38"/>
  <c r="L55" i="38" s="1"/>
  <c r="M55" i="38" s="1"/>
  <c r="J54" i="46"/>
  <c r="L54" i="46" s="1"/>
  <c r="M54" i="46" s="1"/>
  <c r="J54" i="38"/>
  <c r="L54" i="38" s="1"/>
  <c r="M54" i="38" s="1"/>
  <c r="K53" i="44"/>
  <c r="M53" i="44" s="1"/>
  <c r="N53" i="44" s="1"/>
  <c r="I34" i="46"/>
  <c r="J35" i="44"/>
  <c r="M30" i="46"/>
  <c r="J30" i="44"/>
  <c r="J38" i="44"/>
  <c r="M38" i="46"/>
  <c r="F31" i="46"/>
  <c r="M31" i="46" s="1"/>
  <c r="F31" i="38"/>
  <c r="I31" i="38" s="1"/>
  <c r="M35" i="46"/>
  <c r="J50" i="44"/>
  <c r="F33" i="46"/>
  <c r="F33" i="38"/>
  <c r="F33" i="44"/>
  <c r="J56" i="46"/>
  <c r="L56" i="46" s="1"/>
  <c r="M56" i="46" s="1"/>
  <c r="K55" i="44"/>
  <c r="M55" i="44" s="1"/>
  <c r="N55" i="44" s="1"/>
  <c r="J56" i="38"/>
  <c r="L56" i="38" s="1"/>
  <c r="M56" i="38" s="1"/>
  <c r="F17" i="38"/>
  <c r="I17" i="38" s="1"/>
  <c r="H184" i="12"/>
  <c r="H176" i="12"/>
  <c r="I16" i="38"/>
  <c r="I15" i="38" s="1"/>
  <c r="I52" i="46"/>
  <c r="J16" i="44"/>
  <c r="J51" i="44"/>
  <c r="I52" i="38"/>
  <c r="N34" i="44"/>
  <c r="F17" i="44"/>
  <c r="N17" i="44" s="1"/>
  <c r="I53" i="38"/>
  <c r="I36" i="38"/>
  <c r="N52" i="44"/>
  <c r="I36" i="46"/>
  <c r="F18" i="44"/>
  <c r="N18" i="44" s="1"/>
  <c r="F18" i="46"/>
  <c r="I18" i="46" s="1"/>
  <c r="F18" i="38"/>
  <c r="I18" i="38" s="1"/>
  <c r="M17" i="46"/>
  <c r="I17" i="46"/>
  <c r="N31" i="44"/>
  <c r="J31" i="44"/>
  <c r="N13" i="46"/>
  <c r="O13" i="46" s="1"/>
  <c r="M12" i="46"/>
  <c r="J57" i="46"/>
  <c r="L57" i="46" s="1"/>
  <c r="M57" i="46" s="1"/>
  <c r="J57" i="38"/>
  <c r="L57" i="38" s="1"/>
  <c r="M57" i="38" s="1"/>
  <c r="K56" i="44"/>
  <c r="M56" i="44" s="1"/>
  <c r="N56" i="44" s="1"/>
  <c r="D13" i="5"/>
  <c r="D13" i="31"/>
  <c r="M24" i="38" l="1"/>
  <c r="M18" i="38"/>
  <c r="C24" i="5"/>
  <c r="C25" i="5"/>
  <c r="C23" i="5"/>
  <c r="C27" i="5" s="1"/>
  <c r="I26" i="5"/>
  <c r="M16" i="5"/>
  <c r="I16" i="5"/>
  <c r="L16" i="5"/>
  <c r="F16" i="5"/>
  <c r="M26" i="5"/>
  <c r="J26" i="5"/>
  <c r="G16" i="5"/>
  <c r="L26" i="5"/>
  <c r="G26" i="5"/>
  <c r="F26" i="5"/>
  <c r="J16" i="5"/>
  <c r="O56" i="1"/>
  <c r="F22" i="38" s="1"/>
  <c r="M22" i="38" s="1"/>
  <c r="N66" i="1"/>
  <c r="O63" i="1" s="1"/>
  <c r="I24" i="46"/>
  <c r="M31" i="38"/>
  <c r="N32" i="44"/>
  <c r="J32" i="44"/>
  <c r="J24" i="44"/>
  <c r="M32" i="38"/>
  <c r="I32" i="38"/>
  <c r="I31" i="46"/>
  <c r="P233" i="1"/>
  <c r="N33" i="44"/>
  <c r="J33" i="44"/>
  <c r="M33" i="38"/>
  <c r="I33" i="38"/>
  <c r="I33" i="46"/>
  <c r="M33" i="46"/>
  <c r="M29" i="46" s="1"/>
  <c r="M28" i="46" s="1"/>
  <c r="M17" i="38"/>
  <c r="J17" i="44"/>
  <c r="J18" i="44"/>
  <c r="M18" i="46"/>
  <c r="L23" i="5"/>
  <c r="I23" i="5"/>
  <c r="J13" i="5"/>
  <c r="G13" i="5"/>
  <c r="F13" i="5"/>
  <c r="M13" i="5"/>
  <c r="J23" i="5"/>
  <c r="I13" i="5"/>
  <c r="F23" i="5"/>
  <c r="L13" i="5"/>
  <c r="M23" i="5"/>
  <c r="G23" i="5"/>
  <c r="M29" i="38" l="1"/>
  <c r="M28" i="38" s="1"/>
  <c r="F22" i="44"/>
  <c r="F22" i="46"/>
  <c r="G57" i="44"/>
  <c r="I57" i="44" s="1"/>
  <c r="J57" i="44" s="1"/>
  <c r="I22" i="38"/>
  <c r="F23" i="46"/>
  <c r="F23" i="38"/>
  <c r="F23" i="44"/>
  <c r="N23" i="44" s="1"/>
  <c r="N29" i="44"/>
  <c r="N28" i="44" s="1"/>
  <c r="I29" i="38"/>
  <c r="I28" i="38" s="1"/>
  <c r="I60" i="38" s="1"/>
  <c r="G55" i="38"/>
  <c r="H55" i="38" s="1"/>
  <c r="I55" i="38" s="1"/>
  <c r="G55" i="46"/>
  <c r="H55" i="46" s="1"/>
  <c r="I55" i="46" s="1"/>
  <c r="G54" i="44"/>
  <c r="I54" i="44" s="1"/>
  <c r="J54" i="44" s="1"/>
  <c r="G56" i="38"/>
  <c r="H56" i="38" s="1"/>
  <c r="I56" i="38" s="1"/>
  <c r="G55" i="44"/>
  <c r="I55" i="44" s="1"/>
  <c r="J55" i="44" s="1"/>
  <c r="G56" i="46"/>
  <c r="H56" i="46" s="1"/>
  <c r="I56" i="46" s="1"/>
  <c r="I58" i="46"/>
  <c r="G57" i="46"/>
  <c r="H57" i="46" s="1"/>
  <c r="I57" i="46" s="1"/>
  <c r="I29" i="46"/>
  <c r="I28" i="46" s="1"/>
  <c r="G57" i="38"/>
  <c r="H57" i="38" s="1"/>
  <c r="I57" i="38" s="1"/>
  <c r="G56" i="44"/>
  <c r="I56" i="44" s="1"/>
  <c r="J56" i="44" s="1"/>
  <c r="I23" i="38" l="1"/>
  <c r="M23" i="38"/>
  <c r="M15" i="38" s="1"/>
  <c r="M60" i="38" s="1"/>
  <c r="D15" i="31"/>
  <c r="M22" i="46"/>
  <c r="I22" i="46"/>
  <c r="J22" i="44"/>
  <c r="N22" i="44"/>
  <c r="N15" i="44" s="1"/>
  <c r="J23" i="44"/>
  <c r="M23" i="46"/>
  <c r="I23" i="46"/>
  <c r="J29" i="44"/>
  <c r="J28" i="44" s="1"/>
  <c r="D15" i="5"/>
  <c r="N60" i="44" l="1"/>
  <c r="O67" i="44" s="1"/>
  <c r="J15" i="5"/>
  <c r="J17" i="5" s="1"/>
  <c r="J15" i="44"/>
  <c r="J60" i="44" s="1"/>
  <c r="M15" i="46"/>
  <c r="O60" i="44"/>
  <c r="D14" i="5"/>
  <c r="D17" i="5" s="1"/>
  <c r="C16" i="5" s="1"/>
  <c r="I25" i="5"/>
  <c r="I27" i="5" s="1"/>
  <c r="L25" i="5"/>
  <c r="L27" i="5" s="1"/>
  <c r="I15" i="5"/>
  <c r="I17" i="5" s="1"/>
  <c r="F15" i="5"/>
  <c r="F25" i="5"/>
  <c r="F27" i="5" s="1"/>
  <c r="O15" i="5"/>
  <c r="M25" i="5"/>
  <c r="M27" i="5" s="1"/>
  <c r="L15" i="5"/>
  <c r="L17" i="5" s="1"/>
  <c r="G25" i="5"/>
  <c r="G27" i="5" s="1"/>
  <c r="M15" i="5"/>
  <c r="M17" i="5" s="1"/>
  <c r="J25" i="5"/>
  <c r="J27" i="5" s="1"/>
  <c r="G15" i="5"/>
  <c r="O63" i="44" l="1"/>
  <c r="O65" i="44" s="1"/>
  <c r="O13" i="44"/>
  <c r="P13" i="44" s="1"/>
  <c r="E61" i="46"/>
  <c r="D14" i="31"/>
  <c r="D17" i="31" s="1"/>
  <c r="C16" i="31" s="1"/>
  <c r="N63" i="38"/>
  <c r="N65" i="38" s="1"/>
  <c r="O14" i="5"/>
  <c r="F14" i="5"/>
  <c r="C13" i="5"/>
  <c r="G14" i="5"/>
  <c r="O64" i="44" l="1"/>
  <c r="E62" i="46"/>
  <c r="G17" i="5"/>
  <c r="G18" i="5" s="1"/>
  <c r="J18" i="5" s="1"/>
  <c r="M18" i="5" s="1"/>
  <c r="G28" i="5" s="1"/>
  <c r="J28" i="5" s="1"/>
  <c r="M28" i="5" s="1"/>
  <c r="F17" i="5"/>
  <c r="F18" i="5" s="1"/>
  <c r="I18" i="5" s="1"/>
  <c r="L18" i="5" s="1"/>
  <c r="F28" i="5" s="1"/>
  <c r="I28" i="5" s="1"/>
  <c r="L28" i="5" s="1"/>
  <c r="N60" i="38"/>
  <c r="K17" i="5"/>
  <c r="K27" i="5"/>
  <c r="H17" i="5"/>
  <c r="C14" i="31"/>
  <c r="H27" i="5"/>
  <c r="C14" i="5"/>
  <c r="C15" i="5"/>
  <c r="N13" i="38"/>
  <c r="O13" i="38" s="1"/>
  <c r="D18" i="5"/>
  <c r="E27" i="5"/>
  <c r="C15" i="31"/>
  <c r="E27" i="32"/>
  <c r="P26" i="40"/>
  <c r="N64" i="38"/>
  <c r="E63" i="46" l="1"/>
  <c r="E64" i="46" s="1"/>
  <c r="C13" i="31"/>
  <c r="C17" i="31" s="1"/>
  <c r="E17" i="5"/>
  <c r="E18" i="5" s="1"/>
  <c r="H18" i="5" s="1"/>
  <c r="K18" i="5" s="1"/>
  <c r="E28" i="5" s="1"/>
  <c r="H28" i="5" s="1"/>
  <c r="C17" i="5"/>
  <c r="C18" i="5" s="1"/>
  <c r="P21" i="40"/>
  <c r="P23" i="40"/>
</calcChain>
</file>

<file path=xl/sharedStrings.xml><?xml version="1.0" encoding="utf-8"?>
<sst xmlns="http://schemas.openxmlformats.org/spreadsheetml/2006/main" count="26646" uniqueCount="12948">
  <si>
    <t>DATA BASE:</t>
  </si>
  <si>
    <t xml:space="preserve">SINAPI 07/2024  - Recife </t>
  </si>
  <si>
    <t>CODIGO</t>
  </si>
  <si>
    <t>DESCRICAO DA COMPOSICAO</t>
  </si>
  <si>
    <t>UNIDADE</t>
  </si>
  <si>
    <t>CUSTO TOTAL</t>
  </si>
  <si>
    <t>TABELA</t>
  </si>
  <si>
    <t>DES.</t>
  </si>
  <si>
    <t>NÃO DES.</t>
  </si>
  <si>
    <t>ASSENTAMENTO DE TUBO DE FERRO FUNDIDO PARA REDE DE ÁGUA, DN 80 MM, JUNTA ELÁSTICA, INSTALADO EM LOCAL COM NÍVEL ALTO DE INTERFERÊNCIAS (NÃO INCLUI FORNECIMENTO). AF_05/2024</t>
  </si>
  <si>
    <t>M</t>
  </si>
  <si>
    <t>SINAPI 07/2024</t>
  </si>
  <si>
    <t>ASSENTAMENTO DE TUBO DE FERRO FUNDIDO PARA REDE DE ÁGUA, DN 100 MM, JUNTA ELÁSTICA, INSTALADO EM LOCAL COM NÍVEL ALTO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</si>
  <si>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</si>
  <si>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</si>
  <si>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</si>
  <si>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</si>
  <si>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</si>
  <si>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</si>
  <si>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</si>
  <si>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</si>
  <si>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</si>
  <si>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</si>
  <si>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</si>
  <si>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</si>
  <si>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</si>
  <si>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</si>
  <si>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</si>
  <si>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</si>
  <si>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</si>
  <si>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</si>
  <si>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</si>
  <si>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</si>
  <si>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</si>
  <si>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</si>
  <si>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</si>
  <si>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</si>
  <si>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</si>
  <si>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</si>
  <si>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</si>
  <si>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BAIXO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</si>
  <si>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</si>
  <si>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</si>
  <si>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</si>
  <si>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UN</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</si>
  <si>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</si>
  <si>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</si>
  <si>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</si>
  <si>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</si>
  <si>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</si>
  <si>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</si>
  <si>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</si>
  <si>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</si>
  <si>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</si>
  <si>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</si>
  <si>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</si>
  <si>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</si>
  <si>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</si>
  <si>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</si>
  <si>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</si>
  <si>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</si>
  <si>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</si>
  <si>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</si>
  <si>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</si>
  <si>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</si>
  <si>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</si>
  <si>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</si>
  <si>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</si>
  <si>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</si>
  <si>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</si>
  <si>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</si>
  <si>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</si>
  <si>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</si>
  <si>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</si>
  <si>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</si>
  <si>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</si>
  <si>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</si>
  <si>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</si>
  <si>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</si>
  <si>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</si>
  <si>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</si>
  <si>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</si>
  <si>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</si>
  <si>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</si>
  <si>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</si>
  <si>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</si>
  <si>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</si>
  <si>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</si>
  <si>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</si>
  <si>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</si>
  <si>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</si>
  <si>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</si>
  <si>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</si>
  <si>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</si>
  <si>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</si>
  <si>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</si>
  <si>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</si>
  <si>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</si>
  <si>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</si>
  <si>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</si>
  <si>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</si>
  <si>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</si>
  <si>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</si>
  <si>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</si>
  <si>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</si>
  <si>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</si>
  <si>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</si>
  <si>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</si>
  <si>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</si>
  <si>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</si>
  <si>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</si>
  <si>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</si>
  <si>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</si>
  <si>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</si>
  <si>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</si>
  <si>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</si>
  <si>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</si>
  <si>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</si>
  <si>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1200, JUNTA ELÁSTICA, INSTALADO EM LOCAL COM NÍVEL ALTO DE INTERFERÊNCIAS (NÃO INCLUI FORNECIMENTO). AF_05/2024</t>
  </si>
  <si>
    <t>FORNECIMENTO E ASSENTAMENTO DE TE RANHURADO EM FERRO FUNDIDO, DN 80 (3") PARA REDE DE ÁGUA, INSTALADO EM LOCAL COM NÍVEL ALTO DE INTERFERÊNCIAS (INCLUI FORNECIMENTO). AF_05/2024</t>
  </si>
  <si>
    <t>FORNECIMENTO E ASSENTAMENTO DE CURVA 45 GRAUS RANHURADA EM FERRO FUNDIDO, DN 80 MM (3") PARA REDE DE ÁGUA, INSTALADO EM LOCAL COM NÍVEL ALTO DE INTERFERÊNCIAS (INCLUI FORNECIMENTO). AF_05/2024</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</si>
  <si>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</si>
  <si>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</si>
  <si>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</si>
  <si>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</si>
  <si>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</si>
  <si>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</si>
  <si>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</si>
  <si>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</si>
  <si>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</si>
  <si>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</si>
  <si>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</si>
  <si>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</si>
  <si>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</si>
  <si>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</si>
  <si>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</si>
  <si>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</si>
  <si>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</si>
  <si>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</si>
  <si>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</si>
  <si>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</si>
  <si>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</si>
  <si>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</si>
  <si>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</si>
  <si>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</si>
  <si>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</si>
  <si>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</si>
  <si>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</si>
  <si>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</si>
  <si>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</si>
  <si>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</si>
  <si>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</si>
  <si>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BAIXO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</si>
  <si>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</si>
  <si>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</si>
  <si>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</si>
  <si>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</si>
  <si>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</si>
  <si>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BAIXO DE INTERFERÊNCIAS (NÃO INCLUI FORNECIMENTO). AF_05/2024</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</si>
  <si>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</si>
  <si>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</si>
  <si>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</si>
  <si>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</si>
  <si>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</si>
  <si>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</si>
  <si>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</si>
  <si>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</si>
  <si>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</si>
  <si>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</si>
  <si>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</si>
  <si>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</si>
  <si>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</si>
  <si>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</si>
  <si>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</si>
  <si>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</si>
  <si>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</si>
  <si>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</si>
  <si>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</si>
  <si>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</si>
  <si>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</si>
  <si>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</si>
  <si>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</si>
  <si>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</si>
  <si>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</si>
  <si>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</si>
  <si>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</si>
  <si>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</si>
  <si>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</si>
  <si>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</si>
  <si>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</si>
  <si>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</si>
  <si>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</si>
  <si>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</si>
  <si>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</si>
  <si>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</si>
  <si>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</si>
  <si>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</si>
  <si>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</si>
  <si>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</si>
  <si>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</si>
  <si>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</si>
  <si>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</si>
  <si>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</si>
  <si>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</si>
  <si>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</si>
  <si>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</si>
  <si>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</si>
  <si>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</si>
  <si>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</si>
  <si>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</si>
  <si>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</si>
  <si>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</si>
  <si>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</si>
  <si>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BAIXO DE INTERFERÊNCIAS (NÃO INCLUI FORNECIMENTO). AF_05/2024</t>
  </si>
  <si>
    <t>ASSENTAMENTO DE TUBO DE PVC PBA PARA REDE DE ÁGUA, DN 100 MM, JUNTA ELÁSTICA INTEGRADA, INSTALADO EM LOCAL COM NÍVEL BAIXO DE INTERFERÊNCIAS (NÃO INCLUI FORNECIMENTO). AF_05/2024</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</si>
  <si>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</si>
  <si>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</si>
  <si>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</si>
  <si>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</si>
  <si>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</si>
  <si>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</si>
  <si>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</si>
  <si>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</si>
  <si>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</si>
  <si>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</si>
  <si>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</si>
  <si>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</si>
  <si>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</si>
  <si>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</si>
  <si>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</si>
  <si>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</si>
  <si>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</si>
  <si>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</si>
  <si>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CURVA PVC PBA, JE, PB, 45 GRAUS, DN 100 / DE 110 MM, PARA REDE AGUA, JUNTA ELÁSTICA INTEGRADA, INSTALADO EM LOCAL COM NÍVEL ALTO DE INTERFERÊNCIAS (INCLUI FORNECIMENTO). AF_05/2024</t>
  </si>
  <si>
    <t>ASSENTAMENTO DE TUBO DE PVC PBA PARA REDE DE ÁGUA, DN 125, JUNTA ELÁSTICA INTEGRADA, INSTALADO EM LOCAL COM NÍVEL ALTO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</si>
  <si>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</si>
  <si>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180, JUNTA ELÁSTICA INTEGRADA, INSTALADO EM LOCAL COM NÍVEL ALTO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</si>
  <si>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</si>
  <si>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</si>
  <si>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</si>
  <si>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BAIXO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</si>
  <si>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</si>
  <si>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FERRO FUNDIDO PARA REDE DE ÁGUA, DN 250, JUNTA ELÁSTICA, INSTALADO EM LOCAL COM NÍVEL BAIXO DE INTERFERÊNCIAS (NÃO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</si>
  <si>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</si>
  <si>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</si>
  <si>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</si>
  <si>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</si>
  <si>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</si>
  <si>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</si>
  <si>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</si>
  <si>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</si>
  <si>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</si>
  <si>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</si>
  <si>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</si>
  <si>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</si>
  <si>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DE TUBO DE PVC DEFOFO OU PRFV OU RPVC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</si>
  <si>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</si>
  <si>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</si>
  <si>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</si>
  <si>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</si>
  <si>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</si>
  <si>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</si>
  <si>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</si>
  <si>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</si>
  <si>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100, JUNTA ELÁSTICA INTEGRADA, INSTALADO EM LOCAL COM NÍVEL ALTO DE INTERFERÊNCIAS (NÃO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</si>
  <si>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</si>
  <si>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BAIXO DE INTERFERÊNCIAS (INCLUI FORNECIMENTO). AF_05/2024</t>
  </si>
  <si>
    <t>ASSENTAMENTO DE CONEXÃO 3 ACESSOS DE PVC PBA PARA REDE DE ÁGUA, DN 100, JUNTA ELÁSTICA INTEGRADA, INSTALADO EM LOCAL COM NÍVEL BAIXO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</si>
  <si>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</si>
  <si>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100, JUNTA ELÁSTICA, INSTALADO EM LOCAL COM NÍVEL BAIXO DE INTERFERÊNCIAS (NÃO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</si>
  <si>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</si>
  <si>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</si>
  <si>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</si>
  <si>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DE CONEXÃO 2 ACESSOS ALINHADOS DE PVC PBA PARA REDE DE ÁGUA, DN 75, JUNTA ELÁSTICA INTEGRADA, INSTALADO EM LOCAL COM NÍVEL BAIXO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</si>
  <si>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</si>
  <si>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</si>
  <si>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</si>
  <si>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</si>
  <si>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</si>
  <si>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BAIXO DE INTERFERÊNCIAS (NÃO INCLUI FORNECIMENTO). AF_05/2024</t>
  </si>
  <si>
    <t>TUBO DE CONCRETO PARA REDES COLETORAS DE ESGOTO SANITÁRIO, DIÂMETRO DE 300 MM, JUNTA ELÁSTICA, INSTALADO EM LOCAL COM BAIXO NÍVEL DE INTERFERÊNCIAS - FORNECIMENTO E ASSENTAMENTO. AF_03/2024</t>
  </si>
  <si>
    <t>ASSENTAMENTO DE TUBO DE CONCRETO PARA REDES COLETORAS DE ESGOTO SANITÁRIO, DIÂMETRO DE 300 MM, JUNTA ELÁSTICA, INSTALADO EM LOCAL COM BAIXO NÍVEL DE INTERFERÊNCIAS (NÃO INCLUI FORNECIMENTO). AF_03/2024</t>
  </si>
  <si>
    <t>TUBO DE CONCRETO PARA REDES COLETORAS DE ESGOTO SANITÁRIO, DIÂMETRO DE 400 MM, JUNTA ELÁSTICA, INSTALADO EM LOCAL COM BAIXO NÍVEL DE INTERFERÊNCIAS - FORNECIMENTO E ASSENTAMENTO. AF_03/2024</t>
  </si>
  <si>
    <t>ASSENTAMENTO DE TUBO DE CONCRETO PARA REDES COLETORAS DE ESGOTO SANITÁRIO, DIÂMETRO DE 400 MM, JUNTA ELÁSTICA, INSTALADO EM LOCAL COM BAIXO NÍVEL DE INTERFERÊNCIAS (NÃO INCLUI FORNECIMENTO). AF_03/2024</t>
  </si>
  <si>
    <t>TUBO DE CONCRETO PARA REDES COLETORAS DE ESGOTO SANITÁRIO, DIÂMETRO DE 500 MM, JUNTA ELÁSTICA, INSTALADO EM LOCAL COM BAIXO NÍVEL DE INTERFERÊNCIAS - FORNECIMENTO E ASSENTAMENTO. AF_03/2024</t>
  </si>
  <si>
    <t>ASSENTAMENTO DE TUBO DE CONCRETO PARA REDES COLETORAS DE ESGOTO SANITÁRIO, DIÂMETRO DE 500 MM, JUNTA ELÁSTICA, INSTALADO EM LOCAL COM BAIXO NÍVEL DE INTERFERÊNCIAS (NÃO INCLUI FORNECIMENTO). AF_03/2024</t>
  </si>
  <si>
    <t>TUBO DE CONCRETO PARA REDES COLETORAS DE ESGOTO SANITÁRIO, DIÂMETRO DE 600 MM, JUNTA ELÁSTICA, INSTALADO EM LOCAL COM BAIXO NÍVEL DE INTERFERÊNCIAS - FORNECIMENTO E ASSENTAMENTO. AF_03/2024</t>
  </si>
  <si>
    <t>ASSENTAMENTO DE TUBO DE CONCRETO PARA REDES COLETORAS DE ESGOTO SANITÁRIO, DIÂMETRO DE 600 MM, JUNTA ELÁSTICA, INSTALADO EM LOCAL COM BAIXO NÍVEL DE INTERFERÊNCIAS (NÃO INCLUI FORNECIMENTO). AF_03/2024</t>
  </si>
  <si>
    <t>TUBO DE CONCRETO PARA REDES COLETORAS DE ESGOTO SANITÁRIO, DIÂMETRO DE 700 MM, JUNTA ELÁSTICA, INSTALADO EM LOCAL COM BAIXO NÍVEL DE INTERFERÊNCIAS - FORNECIMENTO E ASSENTAMENTO. AF_03/2024</t>
  </si>
  <si>
    <t>ASSENTAMENTO DE TUBO DE CONCRETO PARA REDES COLETORAS DE ESGOTO SANITÁRIO, DIÂMETRO DE 700 MM, JUNTA ELÁSTICA, INSTALADO EM LOCAL COM BAIXO NÍVEL DE INTERFERÊNCIAS (NÃO INCLUI FORNECIMENTO). AF_03/2024</t>
  </si>
  <si>
    <t>TUBO DE CONCRETO PARA REDES COLETORAS DE ESGOTO SANITÁRIO, DIÂMETRO DE 800 MM, JUNTA ELÁSTICA, INSTALADO EM LOCAL COM BAIXO NÍVEL DE INTERFERÊNCIAS - FORNECIMENTO E ASSENTAMENTO. AF_03/2024</t>
  </si>
  <si>
    <t>ASSENTAMENTO DE TUBO DE CONCRETO PARA REDES COLETORAS DE ESGOTO SANITÁRIO, DIÂMETRO DE 800 MM, JUNTA ELÁSTICA, INSTALADO EM LOCAL COM BAIXO NÍVEL DE INTERFERÊNCIAS (NÃO INCLUI FORNECIMENTO). AF_03/2024</t>
  </si>
  <si>
    <t>TUBO DE CONCRETO PARA REDES COLETORAS DE ESGOTO SANITÁRIO, DIÂMETRO DE 900 MM, JUNTA ELÁSTICA, INSTALADO EM LOCAL COM BAIXO NÍVEL DE INTERFERÊNCIAS - FORNECIMENTO E ASSENTAMENTO. AF_03/2024</t>
  </si>
  <si>
    <t>ASSENTAMENTO DE TUBO DE CONCRETO PARA REDES COLETORAS DE ESGOTO SANITÁRIO, DIÂMETRO DE 900 MM, JUNTA ELÁSTICA, INSTALADO EM LOCAL COM BAIXO NÍVEL DE INTERFERÊNCIAS (NÃO INCLUI FORNECIMENTO). AF_03/2024</t>
  </si>
  <si>
    <t>TUBO DE CONCRETO PARA REDES COLETORAS DE ESGOTO SANITÁRIO, DIÂMETRO DE 1000 MM, JUNTA ELÁSTICA, INSTALADO EM LOCAL COM BAIXO NÍVEL DE INTERFERÊNCIAS - FORNECIMENTO E ASSENTAMENTO. AF_03/2024</t>
  </si>
  <si>
    <t>ASSENTAMENTO DE TUBO DE CONCRETO PARA REDES COLETORAS DE ESGOTO SANITÁRIO, DIÂMETRO DE 1000 MM, JUNTA ELÁSTICA, INSTALADO EM LOCAL COM BAIXO NÍVEL DE INTERFERÊNCIAS (NÃO INCLUI FORNECIMENTO). AF_03/2024</t>
  </si>
  <si>
    <t>TUBO DE CONCRETO PARA REDES COLETORAS DE ESGOTO SANITÁRIO, DIÂMETRO DE 300 MM, JUNTA ELÁSTICA, INSTALADO EM LOCAL COM ALTO NÍVEL DE INTERFERÊNCIAS - FORNECIMENTO E ASSENTAMENTO. AF_03/2024</t>
  </si>
  <si>
    <t>ASSENTAMENTO DE TUBO DE CONCRETO PARA REDES COLETORAS DE ESGOTO SANITÁRIO, DIÂMETRO DE 300 MM, JUNTA ELÁSTICA, INSTALADO EM LOCAL COM ALTO NÍVEL DE INTERFERÊNCIAS (NÃO INCLUI FORNECIMENTO). AF_03/2024</t>
  </si>
  <si>
    <t>TUBO DE CONCRETO PARA REDES COLETORAS DE ESGOTO SANITÁRIO, DIÂMETRO DE 400 MM, JUNTA ELÁSTICA, INSTALADO EM LOCAL COM ALTO NÍVEL DE INTERFERÊNCIAS - FORNECIMENTO E ASSENTAMENTO. AF_03/2024</t>
  </si>
  <si>
    <t>ASSENTAMENTO DE TUBO DE CONCRETO PARA REDES COLETORAS DE ESGOTO SANITÁRIO, DIÂMETRO DE 400 MM, JUNTA ELÁSTICA, INSTALADO EM LOCAL COM ALTO NÍVEL DE INTERFERÊNCIAS (NÃO INCLUI FORNECIMENTO). AF_03/2024</t>
  </si>
  <si>
    <t>TUBO DE CONCRETO PARA REDES COLETORAS DE ESGOTO SANITÁRIO, DIÂMETRO DE 500 MM, JUNTA ELÁSTICA, INSTALADO EM LOCAL COM ALTO NÍVEL DE INTERFERÊNCIAS - FORNECIMENTO E ASSENTAMENTO. AF_03/2024</t>
  </si>
  <si>
    <t>ASSENTAMENTO DE TUBO DE CONCRETO PARA REDES COLETORAS DE ESGOTO SANITÁRIO, DIÂMETRO DE 500 MM, JUNTA ELÁSTICA, INSTALADO EM LOCAL COM ALTO NÍVEL DE INTERFERÊNCIAS (NÃO INCLUI FORNECIMENTO). AF_03/2024</t>
  </si>
  <si>
    <t>TUBO DE CONCRETO PARA REDES COLETORAS DE ESGOTO SANITÁRIO, DIÂMETRO DE 600 MM, JUNTA ELÁSTICA, INSTALADO EM LOCAL COM ALTO NÍVEL DE INTERFERÊNCIAS - FORNECIMENTO E ASSENTAMENTO. AF_03/2024</t>
  </si>
  <si>
    <t>ASSENTAMENTO DE TUBO DE CONCRETO PARA REDES COLETORAS DE ESGOTO SANITÁRIO, DIÂMETRO DE 600 MM, JUNTA ELÁSTICA, INSTALADO EM LOCAL COM ALTO NÍVEL DE INTERFERÊNCIAS (NÃO INCLUI FORNECIMENTO). AF_03/2024</t>
  </si>
  <si>
    <t>TUBO DE CONCRETO PARA REDES COLETORAS DE ESGOTO SANITÁRIO, DIÂMETRO DE 700 MM, JUNTA ELÁSTICA, INSTALADO EM LOCAL COM ALTO NÍVEL DE INTERFERÊNCIAS - FORNECIMENTO E ASSENTAMENTO. AF_03/2024</t>
  </si>
  <si>
    <t>ASSENTAMENTO DE TUBO DE CONCRETO PARA REDES COLETORAS DE ESGOTO SANITÁRIO, DIÂMETRO DE 700 MM, JUNTA ELÁSTICA, INSTALADO EM LOCAL COM ALTO NÍVEL DE INTERFERÊNCIAS (NÃO INCLUI FORNECIMENTO). AF_03/2024</t>
  </si>
  <si>
    <t>TUBO DE CONCRETO PARA REDES COLETORAS DE ESGOTO SANITÁRIO, DIÂMETRO DE 800 MM, JUNTA ELÁSTICA, INSTALADO EM LOCAL COM ALTO NÍVEL DE INTERFERÊNCIAS - FORNECIMENTO E ASSENTAMENTO. AF_03/2024</t>
  </si>
  <si>
    <t>ASSENTAMENTO DE TUBO DE CONCRETO PARA REDES COLETORAS DE ESGOTO SANITÁRIO, DIÂMETRO DE 800 MM, JUNTA ELÁSTICA, INSTALADO EM LOCAL COM ALTO NÍVEL DE INTERFERÊNCIAS (NÃO INCLUI FORNECIMENTO). AF_03/2024</t>
  </si>
  <si>
    <t>TUBO DE CONCRETO PARA REDES COLETORAS DE ESGOTO SANITÁRIO, DIÂMETRO DE 900 MM, JUNTA ELÁSTICA, INSTALADO EM LOCAL COM ALTO NÍVEL DE INTERFERÊNCIAS - FORNECIMENTO E ASSENTAMENTO. AF_03/2024</t>
  </si>
  <si>
    <t>ASSENTAMENTO DE TUBO DE CONCRETO PARA REDES COLETORAS DE ESGOTO SANITÁRIO, DIÂMETRO DE 900 MM, JUNTA ELÁSTICA, INSTALADO EM LOCAL COM ALTO NÍVEL DE INTERFERÊNCIAS (NÃO INCLUI FORNECIMENTO). AF_03/2024</t>
  </si>
  <si>
    <t>TUBO DE CONCRETO PARA REDES COLETORAS DE ESGOTO SANITÁRIO, DIÂMETRO DE 1000 MM, JUNTA ELÁSTICA, INSTALADO EM LOCAL COM ALTO NÍVEL DE INTERFERÊNCIAS - FORNECIMENTO E ASSENTAMENTO. AF_03/2024</t>
  </si>
  <si>
    <t>ASSENTAMENTO DE TUBO DE CONCRETO PARA REDES COLETORAS DE ESGOTO SANITÁRIO, DIÂMETRO DE 1000 MM, JUNTA ELÁSTICA, INSTALADO EM LOCAL COM ALTO NÍVEL DE INTERFERÊNCIAS (NÃO INCLUI FORNECIMENTO).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</si>
  <si>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</si>
  <si>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</si>
  <si>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</si>
  <si>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</si>
  <si>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</si>
  <si>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BAIXO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</si>
  <si>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</si>
  <si>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</si>
  <si>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</si>
  <si>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</si>
  <si>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</si>
  <si>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</si>
  <si>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</si>
  <si>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1000 MM, JUNTA RÍGIDA, INSTALADO EM LOCAL COM ALTO NÍVEL DE INTERFERÊNCIAS - FORNECIMENTO E ASSENTAMENTO.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</si>
  <si>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</si>
  <si>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</si>
  <si>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</si>
  <si>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</si>
  <si>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</si>
  <si>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</si>
  <si>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BAIXO NÍVEL DE INTERFERÊNCIAS (NÃO INCLUI FORNECIMENTO). AF_03/2024</t>
  </si>
  <si>
    <t>ASSENTAMENTO DE TUBO DE CONCRETO PARA REDES COLETORAS DE ÁGUAS PLUVIAIS, DIÂMETRO DE 1000 MM, JUNTA RÍGIDA, INSTALADO EM LOCAL COM BAIXO NÍVEL DE INTERFERÊNCIAS (NÃO INCLUI FORNECIMENTO). AF_03/2024</t>
  </si>
  <si>
    <t>TUBO DE CONCRETO PARA REDES COLETORAS DE ÁGUAS PLUVIAIS, DIÂMETRO DE 1200 MM, JUNTA RÍGIDA, INSTALADO EM LOCAL COM BAIXO NÍVEL DE INTERFERÊNCIAS - FORNECIMENTO E ASSENTAMENTO. AF_03/2024</t>
  </si>
  <si>
    <t>ASSENTAMENTO DE TUBO DE CONCRETO PARA REDES COLETORAS DE ÁGUAS PLUVIAIS, DIÂMETRO DE 1200 MM, JUNTA RÍGIDA, INSTALADO EM LOCAL COM BAIXO NÍVEL DE INTERFERÊNCIAS (NÃO INCLUI FORNECIMENTO). AF_03/2024</t>
  </si>
  <si>
    <t>TUBO DE CONCRETO PARA REDES COLETORAS DE ÁGUAS PLUVIAIS, DIÂMETRO DE 1500 MM, JUNTA RÍGIDA, INSTALADO EM LOCAL COM BAIXO NÍVEL DE INTERFERÊNCIAS - FORNECIMENTO E ASSENTAMENTO.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</si>
  <si>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</si>
  <si>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</si>
  <si>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</si>
  <si>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</si>
  <si>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</si>
  <si>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</si>
  <si>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</si>
  <si>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</si>
  <si>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1000 MM, JUNTA RÍGIDA, INSTALADO EM LOCAL COM ALTO NÍVEL DE INTERFERÊNCIAS (NÃO INCLUI FORNECIMENTO). AF_03/2024</t>
  </si>
  <si>
    <t>TUBO DE CONCRETO PARA REDES COLETORAS DE ÁGUAS PLUVIAIS, DIÂMETRO DE 1200 MM, JUNTA RÍGIDA, INSTALADO EM LOCAL COM ALTO NÍVEL DE INTERFERÊNCIAS - FORNECIMENTO E ASSENTAMENTO. AF_03/2024</t>
  </si>
  <si>
    <t>ASSENTAMENTO DE TUBO DE CONCRETO PARA REDES COLETORAS DE ÁGUAS PLUVIAIS, DIÂMETRO DE 1200 MM, JUNTA RÍGIDA, INSTALADO EM LOCAL COM ALTO NÍVEL DE INTERFERÊNCIAS (NÃO INCLUI FORNECIMENTO). AF_03/2024</t>
  </si>
  <si>
    <t>TUBO DE CONCRETO PARA REDES COLETORAS DE ÁGUAS PLUVIAIS, DIÂMETRO DE 1500 MM, JUNTA RÍGIDA, INSTALADO EM LOCAL COM ALTO NÍVEL DE INTERFERÊNCIAS - FORNECIMENTO E ASSENTAMENTO. AF_03/2024</t>
  </si>
  <si>
    <t>ASSENTAMENTO DE TUBO DE CONCRETO PARA REDES COLETORAS DE ÁGUAS PLUVIAIS, DIÂMETRO DE 1500 MM, JUNTA RÍGIDA, INSTALADO EM LOCAL COM ALTO NÍVEL DE INTERFERÊNCIAS (NÃO INCLUI FORNECIMENTO).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</si>
  <si>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</si>
  <si>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</si>
  <si>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</si>
  <si>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</si>
  <si>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</si>
  <si>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</si>
  <si>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</si>
  <si>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500 MM, JUNTA RÍGIDA, INSTALADO EM LOCAL COM ALTO NÍVEL DE INTERFERÊNCIAS - FORNECIMENTO E ASSENTAMENTO. AF_03/2024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</si>
  <si>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</si>
  <si>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</si>
  <si>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</si>
  <si>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</si>
  <si>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</si>
  <si>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</si>
  <si>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</si>
  <si>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</si>
  <si>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</si>
  <si>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</si>
  <si>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</si>
  <si>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</si>
  <si>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</si>
  <si>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BAIXO DE INTERFERÊNCIAS (NÃO INCLUI FORNECIMENTO). AF_05/2024</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</si>
  <si>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</si>
  <si>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</si>
  <si>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</si>
  <si>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</si>
  <si>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</si>
  <si>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</si>
  <si>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</si>
  <si>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</si>
  <si>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</si>
  <si>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</si>
  <si>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</si>
  <si>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</si>
  <si>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</si>
  <si>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</si>
  <si>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</si>
  <si>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</si>
  <si>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</si>
  <si>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</si>
  <si>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</si>
  <si>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</si>
  <si>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</si>
  <si>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</si>
  <si>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</si>
  <si>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</si>
  <si>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</si>
  <si>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</si>
  <si>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</si>
  <si>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</si>
  <si>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</si>
  <si>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</si>
  <si>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</si>
  <si>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</si>
  <si>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</si>
  <si>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</si>
  <si>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</si>
  <si>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</si>
  <si>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</si>
  <si>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</si>
  <si>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</si>
  <si>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</si>
  <si>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</si>
  <si>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</si>
  <si>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</si>
  <si>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</si>
  <si>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</si>
  <si>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</si>
  <si>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</si>
  <si>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</si>
  <si>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</si>
  <si>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</si>
  <si>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</si>
  <si>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</si>
  <si>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</si>
  <si>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</si>
  <si>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</si>
  <si>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</si>
  <si>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</si>
  <si>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</si>
  <si>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</si>
  <si>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</si>
  <si>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</si>
  <si>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</si>
  <si>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</si>
  <si>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</si>
  <si>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</si>
  <si>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</si>
  <si>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</si>
  <si>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</si>
  <si>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</si>
  <si>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</si>
  <si>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</si>
  <si>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</si>
  <si>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</si>
  <si>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</si>
  <si>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</si>
  <si>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</si>
  <si>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</si>
  <si>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</si>
  <si>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</si>
  <si>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</si>
  <si>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</si>
  <si>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</si>
  <si>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</si>
  <si>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</si>
  <si>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</si>
  <si>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</si>
  <si>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</si>
  <si>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</si>
  <si>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</si>
  <si>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</si>
  <si>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</si>
  <si>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</si>
  <si>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</si>
  <si>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</si>
  <si>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</si>
  <si>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</si>
  <si>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</si>
  <si>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</si>
  <si>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</si>
  <si>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</si>
  <si>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</si>
  <si>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</si>
  <si>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</si>
  <si>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</si>
  <si>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</si>
  <si>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</si>
  <si>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</si>
  <si>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</si>
  <si>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</si>
  <si>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</si>
  <si>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</si>
  <si>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</si>
  <si>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</si>
  <si>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</si>
  <si>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</si>
  <si>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</si>
  <si>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</si>
  <si>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</si>
  <si>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</si>
  <si>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</si>
  <si>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</si>
  <si>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</si>
  <si>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PAREDE DE MADEIRA COMPENSADA PARA CONSTRUÇÃO TEMPORÁRIA EM CHAPA SIMPLES, EXTERNA, SEM VÃO. AF_03/2024</t>
  </si>
  <si>
    <t>M2</t>
  </si>
  <si>
    <t>PAREDE DE MADEIRA COMPENSADA PARA CONSTRUÇÃO TEMPORÁRIA EM CHAPA SIMPLES,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</si>
  <si>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</si>
  <si>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</si>
  <si>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</si>
  <si>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</si>
  <si>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DUPLA, EXTERNA, SEM VÃO. AF_03/2024</t>
  </si>
  <si>
    <t>PAREDE DE MADEIRA COMPENSADA PARA CONSTRUÇÃO TEMPORÁRIA EM CHAPA DUPLA, INTERNA, SEM VÃO.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</si>
  <si>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</si>
  <si>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</si>
  <si>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</si>
  <si>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</si>
  <si>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TAPUME COM COMPENSADO DE MADEIRA. AF_03/2024</t>
  </si>
  <si>
    <t>TAPUME COM TELHA METÁLICA. AF_03/2024</t>
  </si>
  <si>
    <t>PISO PARA CONSTRUÇÃO TEMPORÁRIA EM MADEIRA, SEM REAPROVEITAMENTO. AF_03/2024</t>
  </si>
  <si>
    <t>ESTRUTURA DE MADEIRA PROVISÓRIA PARA SUPORTE DE CAIXA DÁGUA ELEVADA DE 1000 LITROS. AF_03/2024</t>
  </si>
  <si>
    <t>ESTRUTURA DE MADEIRA PROVISÓRIA PARA SUPORTE DE CAIXA DÁGUA ELEVADA DE 3000 LITROS. AF_03/2024</t>
  </si>
  <si>
    <t>ESTRUTURA DE MADEIRA PROVISÓRIA PARA SUPORTE DE CAIXA D'ÁGUA ELEVADA DE 2000 LITROS. AF_03/2024</t>
  </si>
  <si>
    <t>EXECUÇÃO DOS APOIOS PARA CONTÊINER OU MÓDULO HABITÁVEL. AF_03/2024</t>
  </si>
  <si>
    <t>M3</t>
  </si>
  <si>
    <t>INSTALAÇÃO E DESINSTALAÇÃO MECANIZADA DE CONTÊINER OU MÓDULO HABITÁVEL DE USOS DIVERSOS. AF_03/2024</t>
  </si>
  <si>
    <t>INSTALAÇÃO E DESINSTALAÇÃO MANUAL DE CONTÊINER OU MÓDULO HABITÁVEL PEQUENO. AF_03/2024</t>
  </si>
  <si>
    <t>INSTALAÇÃO DE CONCERTINA SIMPLES, ESPIRAL DE 300 MM. AF_03/2024</t>
  </si>
  <si>
    <t>INSTALAÇÃO DE CONCERTINA DUPLA CLIPADA, ESPIRAL DE 300 MM. AF_03/2024</t>
  </si>
  <si>
    <t>INSTALAÇÃO DE CONCERTINA FLAT, ESPIRAL DE 300 MM. AF_03/2024</t>
  </si>
  <si>
    <t>EXECUÇÃO DE PILARETES PARA TAPUMES E CONSTRUÇÕES TEMPORÁRIAS. AF_03/2024</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</si>
  <si>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</si>
  <si>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</si>
  <si>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</si>
  <si>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</si>
  <si>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</si>
  <si>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</si>
  <si>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</si>
  <si>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</si>
  <si>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</si>
  <si>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</si>
  <si>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</si>
  <si>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</si>
  <si>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</si>
  <si>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</si>
  <si>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</si>
  <si>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</si>
  <si>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</si>
  <si>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</si>
  <si>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</si>
  <si>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</si>
  <si>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</si>
  <si>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</si>
  <si>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</si>
  <si>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</si>
  <si>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</si>
  <si>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</si>
  <si>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</si>
  <si>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</si>
  <si>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</si>
  <si>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</si>
  <si>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</si>
  <si>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</si>
  <si>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</si>
  <si>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AF_05/2023</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</si>
  <si>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</si>
  <si>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</si>
  <si>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</si>
  <si>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</si>
  <si>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</si>
  <si>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</si>
  <si>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</si>
  <si>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AF_05/2023</t>
  </si>
  <si>
    <t>GRUPO DE SOLDAGEM COM GERADOR A DIESEL 60 CV PARA SOLDA ELÉTRICA, SOBRE 04 RODAS, COM MOTOR 4 CILINDROS 600 A - CHP DIURNO. AF_02/2016</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</si>
  <si>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</si>
  <si>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</si>
  <si>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</si>
  <si>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</si>
  <si>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</si>
  <si>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</si>
  <si>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AF_05/2023</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</si>
  <si>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</si>
  <si>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</si>
  <si>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</si>
  <si>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AF_05/2023</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</si>
  <si>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</si>
  <si>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</si>
  <si>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AF_05/2023</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</si>
  <si>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</si>
  <si>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</si>
  <si>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</si>
  <si>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</si>
  <si>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</si>
  <si>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AF_05/2023</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</si>
  <si>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</si>
  <si>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</si>
  <si>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</si>
  <si>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</si>
  <si>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</si>
  <si>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</si>
  <si>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</si>
  <si>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</si>
  <si>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</si>
  <si>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</si>
  <si>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</si>
  <si>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AF_05/2023</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</si>
  <si>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</si>
  <si>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</si>
  <si>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AF_05/2023</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</si>
  <si>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</si>
  <si>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</si>
  <si>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</si>
  <si>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</si>
  <si>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</si>
  <si>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</si>
  <si>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</si>
  <si>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</si>
  <si>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</si>
  <si>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</si>
  <si>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</si>
  <si>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</si>
  <si>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</si>
  <si>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</si>
  <si>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</si>
  <si>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</si>
  <si>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</si>
  <si>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</si>
  <si>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</si>
  <si>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</si>
  <si>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</si>
  <si>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AF_05/2023</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</si>
  <si>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</si>
  <si>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</si>
  <si>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</si>
  <si>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</si>
  <si>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AF_05/2023</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</si>
  <si>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</si>
  <si>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</si>
  <si>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</si>
  <si>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AF_05/2023</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</si>
  <si>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</si>
  <si>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</si>
  <si>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</si>
  <si>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AF_05/2023</t>
  </si>
  <si>
    <t>USINA DE ASFALTO À FRIO, CAPACIDADE DE 40 A 60 TON/HORA, ELÉTRICA POTÊNCIA 30 CV - CHP DIURNO. AF_05/2023</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</si>
  <si>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</si>
  <si>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</si>
  <si>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</si>
  <si>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</si>
  <si>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AF_05/2023</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</si>
  <si>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</si>
  <si>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</si>
  <si>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</si>
  <si>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AF_05/2023</t>
  </si>
  <si>
    <t>DESEMPENADEIRA DE CONCRETO, PESO DE 78 KG, 4 PÁS, MOTOR A GASOLINA, POTÊNCIA 5,5 HP - CHP DIURNO. AF_05/2023</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</si>
  <si>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</si>
  <si>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</si>
  <si>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</si>
  <si>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</si>
  <si>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</si>
  <si>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</si>
  <si>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</si>
  <si>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</si>
  <si>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</si>
  <si>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</si>
  <si>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</si>
  <si>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</si>
  <si>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</si>
  <si>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</si>
  <si>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</si>
  <si>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</si>
  <si>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AF_05/2023</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</si>
  <si>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</si>
  <si>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</si>
  <si>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</si>
  <si>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</si>
  <si>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</si>
  <si>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</si>
  <si>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</si>
  <si>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</si>
  <si>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</si>
  <si>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</si>
  <si>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</si>
  <si>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</si>
  <si>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</si>
  <si>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</si>
  <si>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</si>
  <si>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</si>
  <si>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</si>
  <si>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</si>
  <si>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</si>
  <si>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</si>
  <si>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</si>
  <si>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</si>
  <si>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</si>
  <si>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</si>
  <si>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</si>
  <si>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</si>
  <si>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</si>
  <si>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</si>
  <si>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</si>
  <si>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</si>
  <si>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</si>
  <si>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</si>
  <si>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</si>
  <si>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</si>
  <si>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</si>
  <si>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</si>
  <si>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</si>
  <si>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</si>
  <si>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</si>
  <si>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AF_05/2023</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</si>
  <si>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</si>
  <si>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</si>
  <si>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</si>
  <si>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</si>
  <si>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</si>
  <si>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</si>
  <si>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</si>
  <si>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</si>
  <si>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</si>
  <si>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</si>
  <si>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</si>
  <si>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</si>
  <si>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AF_05/2023</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</si>
  <si>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</si>
  <si>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</si>
  <si>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</si>
  <si>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AF_05/2023</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</si>
  <si>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</si>
  <si>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</si>
  <si>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</si>
  <si>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AF_05/2023</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</si>
  <si>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</si>
  <si>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</si>
  <si>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</si>
  <si>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</si>
  <si>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</si>
  <si>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AF_05/2023</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</si>
  <si>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</si>
  <si>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</si>
  <si>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</si>
  <si>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</si>
  <si>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</si>
  <si>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</si>
  <si>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</si>
  <si>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</si>
  <si>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</si>
  <si>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</si>
  <si>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AF_05/2023</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</si>
  <si>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</si>
  <si>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</si>
  <si>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AF_05/2023</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</si>
  <si>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</si>
  <si>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</si>
  <si>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</si>
  <si>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</si>
  <si>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</si>
  <si>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</si>
  <si>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</si>
  <si>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</si>
  <si>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</si>
  <si>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</si>
  <si>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AF_05/2023</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</si>
  <si>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</si>
  <si>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</si>
  <si>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</si>
  <si>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</si>
  <si>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</si>
  <si>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</si>
  <si>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</si>
  <si>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</si>
  <si>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</si>
  <si>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</si>
  <si>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</si>
  <si>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AF_05/2023</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</si>
  <si>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</si>
  <si>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</si>
  <si>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</si>
  <si>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</si>
  <si>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</si>
  <si>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AF_05/2023</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</si>
  <si>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</si>
  <si>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</si>
  <si>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</si>
  <si>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AF_05/2023</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</si>
  <si>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</si>
  <si>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</si>
  <si>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</si>
  <si>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AF_05/2023</t>
  </si>
  <si>
    <t>USINA DE ASFALTO À FRIO, CAPACIDADE DE 40 A 60 TON/HORA, ELÉTRICA POTÊNCIA 30 CV - CHI DIURNO. AF_05/2023</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</si>
  <si>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</si>
  <si>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</si>
  <si>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</si>
  <si>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AF_05/2023</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</si>
  <si>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</si>
  <si>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</si>
  <si>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</si>
  <si>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AF_05/2023</t>
  </si>
  <si>
    <t>DESEMPENADEIRA DE CONCRETO, PESO DE 78 KG, 4 PÁS, MOTOR A GASOLINA, POTÊNCIA 5,5 HP - CHI DIURNO. AF_05/2023</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</si>
  <si>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</si>
  <si>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</si>
  <si>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</si>
  <si>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</si>
  <si>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</si>
  <si>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</si>
  <si>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</si>
  <si>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</si>
  <si>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</si>
  <si>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</si>
  <si>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</si>
  <si>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</si>
  <si>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</si>
  <si>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</si>
  <si>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</si>
  <si>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</si>
  <si>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</si>
  <si>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AF_05/2023</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</si>
  <si>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</si>
  <si>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</si>
  <si>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</si>
  <si>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TERMOFUSORA PARA TUBOS E CONEXÕES EM PPR COM DIÂMETROS DE 20 A 63 MM, POTÊNCIA DE 800 W, TENSAO 220 V - CHI DIURNO. AF_05/2022</t>
  </si>
  <si>
    <t>TERMOFUSORA PARA TUBOS E CONEXÕES EM PPR COM DIÂMETROS DE 75 A 110 MM, POTÊNCIA DE *1100* W, TENSÃO 220 V - CHI DIURNO. AF_05/2022</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</si>
  <si>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</si>
  <si>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</si>
  <si>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</si>
  <si>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</si>
  <si>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</si>
  <si>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</si>
  <si>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</si>
  <si>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</si>
  <si>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</si>
  <si>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</si>
  <si>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</si>
  <si>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</si>
  <si>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</si>
  <si>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</si>
  <si>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</si>
  <si>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</si>
  <si>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</si>
  <si>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</si>
  <si>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</si>
  <si>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</si>
  <si>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</si>
  <si>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</si>
  <si>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</si>
  <si>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</si>
  <si>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</si>
  <si>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</si>
  <si>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</si>
  <si>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</si>
  <si>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</si>
  <si>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</si>
  <si>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</si>
  <si>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</si>
  <si>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</si>
  <si>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</si>
  <si>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</si>
  <si>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</si>
  <si>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</si>
  <si>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</si>
  <si>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</si>
  <si>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</si>
  <si>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</si>
  <si>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</si>
  <si>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</si>
  <si>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</si>
  <si>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</si>
  <si>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</si>
  <si>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</si>
  <si>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</si>
  <si>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</si>
  <si>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</si>
  <si>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</si>
  <si>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</si>
  <si>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</si>
  <si>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</si>
  <si>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</si>
  <si>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</si>
  <si>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</si>
  <si>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</si>
  <si>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</si>
  <si>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</si>
  <si>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</si>
  <si>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</si>
  <si>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</si>
  <si>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</si>
  <si>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</si>
  <si>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</si>
  <si>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</si>
  <si>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</si>
  <si>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</si>
  <si>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</si>
  <si>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</si>
  <si>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</si>
  <si>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</si>
  <si>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</si>
  <si>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</si>
  <si>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</si>
  <si>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</si>
  <si>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</si>
  <si>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</si>
  <si>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</si>
  <si>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</si>
  <si>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</si>
  <si>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</si>
  <si>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</si>
  <si>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</si>
  <si>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</si>
  <si>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</si>
  <si>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</si>
  <si>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</si>
  <si>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</si>
  <si>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</si>
  <si>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</si>
  <si>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</si>
  <si>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</si>
  <si>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</si>
  <si>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</si>
  <si>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</si>
  <si>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</si>
  <si>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</si>
  <si>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</si>
  <si>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</si>
  <si>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</si>
  <si>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</si>
  <si>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</si>
  <si>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</si>
  <si>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</si>
  <si>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</si>
  <si>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</si>
  <si>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</si>
  <si>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</si>
  <si>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</si>
  <si>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</si>
  <si>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</si>
  <si>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</si>
  <si>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</si>
  <si>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</si>
  <si>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</si>
  <si>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</si>
  <si>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</si>
  <si>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</si>
  <si>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</si>
  <si>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</si>
  <si>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</si>
  <si>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</si>
  <si>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</si>
  <si>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</si>
  <si>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</si>
  <si>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</si>
  <si>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</si>
  <si>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</si>
  <si>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</si>
  <si>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</si>
  <si>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</si>
  <si>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</si>
  <si>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</si>
  <si>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</si>
  <si>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</si>
  <si>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</si>
  <si>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</si>
  <si>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</si>
  <si>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</si>
  <si>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</si>
  <si>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</si>
  <si>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</si>
  <si>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</si>
  <si>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</si>
  <si>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</si>
  <si>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</si>
  <si>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</si>
  <si>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</si>
  <si>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</si>
  <si>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</si>
  <si>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</si>
  <si>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</si>
  <si>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</si>
  <si>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</si>
  <si>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</si>
  <si>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</si>
  <si>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</si>
  <si>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</si>
  <si>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</si>
  <si>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</si>
  <si>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</si>
  <si>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</si>
  <si>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</si>
  <si>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</si>
  <si>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</si>
  <si>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</si>
  <si>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</si>
  <si>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</si>
  <si>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</si>
  <si>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</si>
  <si>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</si>
  <si>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</si>
  <si>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</si>
  <si>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</si>
  <si>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</si>
  <si>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</si>
  <si>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</si>
  <si>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</si>
  <si>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</si>
  <si>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</si>
  <si>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</si>
  <si>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</si>
  <si>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</si>
  <si>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</si>
  <si>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</si>
  <si>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</si>
  <si>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</si>
  <si>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</si>
  <si>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</si>
  <si>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</si>
  <si>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</si>
  <si>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</si>
  <si>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</si>
  <si>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</si>
  <si>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</si>
  <si>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</si>
  <si>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</si>
  <si>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</si>
  <si>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</si>
  <si>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</si>
  <si>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</si>
  <si>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</si>
  <si>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</si>
  <si>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</si>
  <si>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</si>
  <si>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</si>
  <si>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</si>
  <si>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</si>
  <si>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</si>
  <si>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</si>
  <si>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</si>
  <si>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</si>
  <si>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</si>
  <si>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</si>
  <si>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</si>
  <si>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</si>
  <si>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</si>
  <si>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</si>
  <si>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</si>
  <si>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</si>
  <si>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</si>
  <si>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</si>
  <si>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</si>
  <si>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</si>
  <si>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</si>
  <si>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</si>
  <si>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</si>
  <si>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</si>
  <si>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</si>
  <si>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</si>
  <si>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</si>
  <si>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</si>
  <si>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</si>
  <si>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</si>
  <si>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</si>
  <si>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</si>
  <si>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</si>
  <si>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</si>
  <si>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</si>
  <si>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</si>
  <si>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</si>
  <si>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</si>
  <si>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</si>
  <si>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</si>
  <si>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</si>
  <si>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</si>
  <si>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</si>
  <si>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</si>
  <si>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</si>
  <si>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</si>
  <si>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</si>
  <si>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</si>
  <si>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</si>
  <si>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</si>
  <si>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</si>
  <si>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</si>
  <si>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</si>
  <si>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</si>
  <si>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</si>
  <si>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</si>
  <si>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</si>
  <si>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</si>
  <si>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</si>
  <si>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</si>
  <si>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</si>
  <si>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</si>
  <si>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</si>
  <si>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</si>
  <si>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</si>
  <si>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</si>
  <si>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</si>
  <si>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</si>
  <si>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</si>
  <si>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</si>
  <si>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</si>
  <si>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</si>
  <si>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</si>
  <si>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</si>
  <si>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</si>
  <si>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</si>
  <si>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</si>
  <si>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</si>
  <si>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</si>
  <si>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</si>
  <si>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</si>
  <si>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</si>
  <si>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</si>
  <si>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</si>
  <si>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</si>
  <si>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</si>
  <si>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</si>
  <si>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</si>
  <si>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</si>
  <si>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</si>
  <si>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</si>
  <si>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</si>
  <si>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</si>
  <si>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</si>
  <si>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</si>
  <si>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</si>
  <si>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</si>
  <si>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</si>
  <si>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</si>
  <si>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</si>
  <si>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</si>
  <si>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</si>
  <si>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</si>
  <si>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</si>
  <si>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</si>
  <si>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</si>
  <si>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</si>
  <si>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</si>
  <si>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</si>
  <si>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</si>
  <si>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</si>
  <si>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</si>
  <si>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</si>
  <si>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</si>
  <si>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</si>
  <si>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</si>
  <si>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</si>
  <si>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</si>
  <si>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</si>
  <si>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</si>
  <si>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</si>
  <si>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</si>
  <si>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</si>
  <si>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</si>
  <si>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</si>
  <si>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</si>
  <si>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</si>
  <si>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</si>
  <si>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</si>
  <si>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</si>
  <si>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</si>
  <si>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</si>
  <si>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</si>
  <si>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</si>
  <si>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</si>
  <si>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</si>
  <si>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</si>
  <si>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</si>
  <si>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</si>
  <si>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</si>
  <si>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</si>
  <si>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</si>
  <si>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</si>
  <si>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</si>
  <si>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</si>
  <si>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</si>
  <si>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</si>
  <si>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</si>
  <si>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</si>
  <si>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</si>
  <si>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</si>
  <si>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</si>
  <si>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</si>
  <si>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</si>
  <si>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</si>
  <si>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</si>
  <si>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</si>
  <si>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</si>
  <si>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</si>
  <si>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</si>
  <si>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</si>
  <si>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</si>
  <si>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</si>
  <si>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</si>
  <si>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</si>
  <si>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</si>
  <si>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</si>
  <si>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</si>
  <si>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</si>
  <si>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</si>
  <si>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</si>
  <si>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</si>
  <si>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</si>
  <si>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</si>
  <si>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</si>
  <si>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</si>
  <si>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</si>
  <si>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</si>
  <si>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</si>
  <si>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</si>
  <si>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</si>
  <si>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</si>
  <si>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</si>
  <si>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</si>
  <si>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</si>
  <si>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</si>
  <si>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</si>
  <si>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</si>
  <si>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</si>
  <si>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</si>
  <si>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</si>
  <si>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</si>
  <si>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</si>
  <si>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</si>
  <si>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</si>
  <si>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</si>
  <si>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</si>
  <si>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</si>
  <si>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</si>
  <si>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</si>
  <si>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</si>
  <si>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</si>
  <si>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</si>
  <si>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</si>
  <si>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</si>
  <si>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</si>
  <si>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</si>
  <si>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</si>
  <si>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</si>
  <si>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</si>
  <si>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</si>
  <si>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</si>
  <si>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</si>
  <si>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</si>
  <si>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</si>
  <si>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</si>
  <si>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</si>
  <si>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</si>
  <si>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</si>
  <si>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</si>
  <si>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</si>
  <si>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</si>
  <si>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</si>
  <si>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</si>
  <si>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</si>
  <si>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</si>
  <si>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</si>
  <si>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</si>
  <si>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</si>
  <si>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</si>
  <si>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</si>
  <si>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</si>
  <si>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</si>
  <si>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</si>
  <si>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</si>
  <si>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</si>
  <si>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</si>
  <si>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</si>
  <si>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</si>
  <si>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</si>
  <si>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</si>
  <si>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</si>
  <si>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</si>
  <si>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</si>
  <si>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</si>
  <si>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</si>
  <si>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</si>
  <si>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</si>
  <si>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</si>
  <si>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</si>
  <si>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</si>
  <si>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</si>
  <si>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</si>
  <si>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</si>
  <si>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</si>
  <si>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</si>
  <si>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</si>
  <si>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</si>
  <si>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</si>
  <si>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</si>
  <si>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</si>
  <si>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</si>
  <si>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</si>
  <si>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</si>
  <si>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</si>
  <si>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</si>
  <si>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</si>
  <si>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</si>
  <si>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</si>
  <si>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</si>
  <si>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</si>
  <si>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</si>
  <si>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</si>
  <si>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</si>
  <si>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</si>
  <si>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</si>
  <si>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</si>
  <si>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</si>
  <si>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</si>
  <si>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</si>
  <si>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</si>
  <si>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</si>
  <si>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</si>
  <si>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</si>
  <si>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</si>
  <si>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</si>
  <si>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</si>
  <si>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</si>
  <si>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</si>
  <si>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</si>
  <si>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</si>
  <si>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</si>
  <si>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</si>
  <si>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</si>
  <si>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</si>
  <si>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</si>
  <si>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</si>
  <si>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</si>
  <si>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</si>
  <si>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</si>
  <si>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</si>
  <si>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</si>
  <si>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</si>
  <si>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</si>
  <si>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</si>
  <si>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</si>
  <si>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</si>
  <si>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</si>
  <si>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</si>
  <si>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</si>
  <si>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</si>
  <si>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</si>
  <si>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</si>
  <si>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</si>
  <si>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</si>
  <si>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</si>
  <si>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</si>
  <si>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</si>
  <si>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</si>
  <si>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</si>
  <si>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</si>
  <si>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</si>
  <si>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</si>
  <si>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</si>
  <si>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</si>
  <si>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</si>
  <si>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</si>
  <si>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</si>
  <si>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</si>
  <si>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</si>
  <si>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</si>
  <si>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</si>
  <si>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</si>
  <si>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</si>
  <si>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</si>
  <si>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</si>
  <si>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</si>
  <si>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</si>
  <si>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</si>
  <si>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</si>
  <si>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</si>
  <si>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</si>
  <si>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</si>
  <si>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</si>
  <si>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</si>
  <si>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</si>
  <si>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</si>
  <si>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</si>
  <si>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</si>
  <si>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</si>
  <si>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</si>
  <si>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</si>
  <si>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</si>
  <si>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</si>
  <si>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</si>
  <si>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</si>
  <si>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</si>
  <si>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</si>
  <si>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</si>
  <si>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</si>
  <si>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</si>
  <si>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</si>
  <si>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</si>
  <si>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</si>
  <si>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</si>
  <si>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</si>
  <si>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</si>
  <si>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</si>
  <si>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</si>
  <si>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</si>
  <si>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</si>
  <si>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</si>
  <si>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</si>
  <si>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</si>
  <si>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</si>
  <si>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</si>
  <si>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</si>
  <si>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</si>
  <si>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</si>
  <si>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</si>
  <si>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</si>
  <si>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</si>
  <si>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</si>
  <si>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AF_05/2023</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</si>
  <si>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</si>
  <si>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</si>
  <si>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</si>
  <si>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</si>
  <si>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</si>
  <si>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</si>
  <si>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AF_05/2023</t>
  </si>
  <si>
    <t>MÁQUINA SOLDA ARCO COM PISTOLA DE SOLDAGEM PARA STUD BOLT DE 5 MM A 22 MM - MATERIAIS NA OPERAÇÃO. AF_05/2023</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</si>
  <si>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</si>
  <si>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</si>
  <si>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</si>
  <si>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</si>
  <si>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</si>
  <si>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</si>
  <si>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</si>
  <si>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</si>
  <si>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</si>
  <si>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</si>
  <si>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</si>
  <si>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</si>
  <si>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</si>
  <si>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</si>
  <si>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</si>
  <si>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AF_05/2023</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</si>
  <si>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</si>
  <si>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</si>
  <si>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</si>
  <si>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</si>
  <si>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</si>
  <si>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</si>
  <si>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</si>
  <si>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</si>
  <si>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</si>
  <si>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</si>
  <si>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</si>
  <si>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</si>
  <si>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MINI GUINDASTE ARANHA SOBRE ESTEIRAS E LANCA TELESCÓPICA, CAPACIDADE MÁXIMA DE CARGA 3,0 TON, RAIO MÁXIMO DE TRABALHO 8,25 M, ALTURA DE LANÇA DO SOLO 9,2 M, 55 M DE CABO DE AÇO 8 MM, MOTOR ELÉTRICO 220/380 VOLTS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</si>
  <si>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</si>
  <si>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</si>
  <si>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</si>
  <si>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</si>
  <si>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</si>
  <si>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</si>
  <si>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</si>
  <si>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</si>
  <si>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</si>
  <si>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</si>
  <si>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</si>
  <si>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</si>
  <si>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</si>
  <si>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</si>
  <si>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</si>
  <si>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</si>
  <si>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</si>
  <si>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</si>
  <si>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</si>
  <si>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</si>
  <si>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</si>
  <si>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</si>
  <si>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</si>
  <si>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</si>
  <si>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</si>
  <si>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</si>
  <si>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</si>
  <si>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</si>
  <si>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</si>
  <si>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</si>
  <si>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</si>
  <si>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</si>
  <si>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</si>
  <si>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</si>
  <si>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</si>
  <si>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</si>
  <si>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</si>
  <si>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</si>
  <si>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</si>
  <si>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</si>
  <si>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</si>
  <si>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</si>
  <si>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</si>
  <si>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</si>
  <si>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</si>
  <si>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</si>
  <si>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</si>
  <si>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</si>
  <si>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</si>
  <si>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</si>
  <si>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</si>
  <si>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</si>
  <si>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</si>
  <si>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</si>
  <si>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</si>
  <si>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</si>
  <si>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</si>
  <si>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</si>
  <si>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</si>
  <si>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</si>
  <si>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</si>
  <si>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</si>
  <si>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</si>
  <si>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</si>
  <si>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</si>
  <si>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</si>
  <si>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</si>
  <si>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</si>
  <si>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</si>
  <si>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</si>
  <si>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</si>
  <si>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</si>
  <si>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</si>
  <si>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</si>
  <si>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</si>
  <si>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</si>
  <si>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</si>
  <si>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</si>
  <si>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</si>
  <si>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</si>
  <si>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</si>
  <si>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</si>
  <si>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</si>
  <si>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</si>
  <si>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AF_07/2019_PS</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</si>
  <si>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</si>
  <si>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</si>
  <si>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</si>
  <si>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</si>
  <si>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</si>
  <si>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</si>
  <si>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</si>
  <si>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</si>
  <si>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</si>
  <si>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</si>
  <si>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</si>
  <si>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</si>
  <si>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</si>
  <si>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</si>
  <si>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</si>
  <si>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</si>
  <si>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</si>
  <si>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</si>
  <si>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</si>
  <si>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</si>
  <si>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</si>
  <si>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</si>
  <si>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</si>
  <si>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</si>
  <si>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</si>
  <si>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</si>
  <si>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</si>
  <si>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</si>
  <si>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</si>
  <si>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</si>
  <si>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</si>
  <si>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</si>
  <si>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</si>
  <si>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</si>
  <si>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</si>
  <si>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</si>
  <si>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</si>
  <si>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</si>
  <si>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</si>
  <si>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AF_07/2019</t>
  </si>
  <si>
    <t>FABRICAÇÃO E INSTALAÇÃO DE TESOURA INTEIRA EM AÇO, VÃO DE 4 M, PARA TELHA CERÂMICA OU DE CONCRETO, INCLUSO IÇAMENTO. AF_07/2019</t>
  </si>
  <si>
    <t>FABRICAÇÃO E INSTALAÇÃO DE TESOURA INTEIRA EM AÇO, VÃO DE 5 M, PARA TELHA CERÂMICA OU DE CONCRETO, INCLUSO IÇAMENTO. AF_07/2019</t>
  </si>
  <si>
    <t>FABRICAÇÃO E INSTALAÇÃO DE TESOURA INTEIRA EM AÇO, VÃO DE 6 M, PARA TELHA CERÂMICA OU DE CONCRETO, INCLUSO IÇAMENTO. AF_07/2019</t>
  </si>
  <si>
    <t>FABRICAÇÃO E INSTALAÇÃO DE TESOURA INTEIRA EM AÇO, VÃO DE 7 M, PARA TELHA CERÂMICA OU DE CONCRETO, INCLUSO IÇAMENTO. AF_07/2019</t>
  </si>
  <si>
    <t>FABRICAÇÃO E INSTALAÇÃO DE TESOURA INTEIRA EM AÇO, VÃO DE 8 M, PARA TELHA CERÂMICA OU DE CONCRETO, INCLUSO IÇAMENTO. AF_07/2019</t>
  </si>
  <si>
    <t>FABRICAÇÃO E INSTALAÇÃO DE TESOURA INTEIRA EM AÇO, VÃO DE 9 M, PARA TELHA CERÂMICA OU DE CONCRETO, INCLUSO IÇAMENTO. AF_07/2019</t>
  </si>
  <si>
    <t>FABRICAÇÃO E INSTALAÇÃO DE TESOURA INTEIRA EM AÇO, VÃO DE 10 M, PARA TELHA CERÂMICA OU DE CONCRETO, INCLUSO IÇAMENTO. AF_07/2019</t>
  </si>
  <si>
    <t>FABRICAÇÃO E INSTALAÇÃO DE TESOURA INTEIRA EM AÇO, VÃO DE 11 M, PARA TELHA CERÂMICA OU DE CONCRETO, INCLUSO IÇAMENTO. AF_07/2019</t>
  </si>
  <si>
    <t>FABRICAÇÃO E INSTALAÇÃO DE TESOURA INTEIRA EM AÇO, VÃO DE 12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</si>
  <si>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</si>
  <si>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</si>
  <si>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</si>
  <si>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</si>
  <si>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</si>
  <si>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</si>
  <si>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ONDULADA DE FIBROCIMENTO, METÁLICA, PLÁSTICA OU TERMOACÚSTICA,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</si>
  <si>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</si>
  <si>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</si>
  <si>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</si>
  <si>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</si>
  <si>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</si>
  <si>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</si>
  <si>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</si>
  <si>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</si>
  <si>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</si>
  <si>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</si>
  <si>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</si>
  <si>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</si>
  <si>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</si>
  <si>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</si>
  <si>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</si>
  <si>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</si>
  <si>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</si>
  <si>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</si>
  <si>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</si>
  <si>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</si>
  <si>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</si>
  <si>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</si>
  <si>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</si>
  <si>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</si>
  <si>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KG</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</si>
  <si>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</si>
  <si>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</si>
  <si>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TRAMA DE AÇO COMPOSTA POR TERÇAS PARA TELHADOS DE ATÉ 2 ÁGUAS PARA TELHA ONDULADA DE FIBROCIMENTO, METÁLICA, PLÁSTICA OU TERMOACÚSTICA, INCLUSO TRANSPORTE VERTICAL (EM KG). AF_07/2019</t>
  </si>
  <si>
    <t>TELHAMENTO COM TELHA DE ENCAIXE, TIPO FRANCESA DE VIDRO, COM ATÉ 2 ÁGUAS, INCLUSO TRANSPORTE VERTICAL.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</si>
  <si>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</si>
  <si>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</si>
  <si>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</si>
  <si>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</si>
  <si>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</si>
  <si>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</si>
  <si>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</si>
  <si>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</si>
  <si>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</si>
  <si>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</si>
  <si>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</si>
  <si>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</si>
  <si>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</si>
  <si>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</si>
  <si>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</si>
  <si>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</si>
  <si>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</si>
  <si>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</si>
  <si>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</si>
  <si>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</si>
  <si>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</si>
  <si>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</si>
  <si>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</si>
  <si>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</si>
  <si>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</si>
  <si>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</si>
  <si>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</si>
  <si>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</si>
  <si>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</si>
  <si>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</si>
  <si>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</si>
  <si>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</si>
  <si>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</si>
  <si>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</si>
  <si>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</si>
  <si>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PEAD CORRUGADO PERFURADO, DN 100 MM, PARA DRENO - FORNECIMENTO E ASSENTAMENTO. AF_07/2021</t>
  </si>
  <si>
    <t>TUBO DE PVC CORRUGADO RÍGIDO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</si>
  <si>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</si>
  <si>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</si>
  <si>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</si>
  <si>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</si>
  <si>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</si>
  <si>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</si>
  <si>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</si>
  <si>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</si>
  <si>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</si>
  <si>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</si>
  <si>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</si>
  <si>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</si>
  <si>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RÍGIDO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</si>
  <si>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</si>
  <si>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</si>
  <si>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</si>
  <si>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</si>
  <si>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</si>
  <si>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</si>
  <si>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</si>
  <si>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</si>
  <si>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</si>
  <si>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</si>
  <si>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COM SOLO REFORÇADO, PARA MUROS COM ALTURA MENOR OU IGUAL A 4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</si>
  <si>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</si>
  <si>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</si>
  <si>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</si>
  <si>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RESÍDUO DE CONSTRUÇÃO E DEMOLIÇÃO, DE GRAVIDADE, COM GAIOLA TRAPEZOIDAL DE COMPRIMENTO IGUAL A 2 M, PARA MUROS COM ALTURA MENOR OU IGUAL A 2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</si>
  <si>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</si>
  <si>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</si>
  <si>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</si>
  <si>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</si>
  <si>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</si>
  <si>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</si>
  <si>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</si>
  <si>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</si>
  <si>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</si>
  <si>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</si>
  <si>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</si>
  <si>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</si>
  <si>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</si>
  <si>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</si>
  <si>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</si>
  <si>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</si>
  <si>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</si>
  <si>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</si>
  <si>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</si>
  <si>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</si>
  <si>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</si>
  <si>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</si>
  <si>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</si>
  <si>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</si>
  <si>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</si>
  <si>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</si>
  <si>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</si>
  <si>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</si>
  <si>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</si>
  <si>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</si>
  <si>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</si>
  <si>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</si>
  <si>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</si>
  <si>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</si>
  <si>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</si>
  <si>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</si>
  <si>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3 M³/H DE CAPACIDADE. AF_07/2024</t>
  </si>
  <si>
    <t>EXECUÇÃO DE GRAMPO PARA SOLO GRAMPEADO COM COMPRIMENTO MENOR OU IGUAL A 6 M, DIÂMETRO DE 10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</si>
  <si>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</si>
  <si>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10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</si>
  <si>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</si>
  <si>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</si>
  <si>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MAIOR QUE 7 M, DIÂMETRO DE 10 CM, PERFURAÇÃO COM EQUIPAMENTO MANUAL E ARMADURA COM DIÂMETRO DE 20 MM. AF_07/2024</t>
  </si>
  <si>
    <t>EXECUÇÃO DE PROTEÇÃO DA CABEÇA DO TIRANTE COM USO DE FÔRMAS METÁLICAS, 50 UTILIZAÇÕES, E CONCRETO FCK =15 MPA. AF_11/2023</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</si>
  <si>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</si>
  <si>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</si>
  <si>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</si>
  <si>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</si>
  <si>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</si>
  <si>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</si>
  <si>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</si>
  <si>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</si>
  <si>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</si>
  <si>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</si>
  <si>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</si>
  <si>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</si>
  <si>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</si>
  <si>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</si>
  <si>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</si>
  <si>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</si>
  <si>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</si>
  <si>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</si>
  <si>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</si>
  <si>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</si>
  <si>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</si>
  <si>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</si>
  <si>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</si>
  <si>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</si>
  <si>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</si>
  <si>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</si>
  <si>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</si>
  <si>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</si>
  <si>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</si>
  <si>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</si>
  <si>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</si>
  <si>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</si>
  <si>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</si>
  <si>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</si>
  <si>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</si>
  <si>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</si>
  <si>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</si>
  <si>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</si>
  <si>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</si>
  <si>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</si>
  <si>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</si>
  <si>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</si>
  <si>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</si>
  <si>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</si>
  <si>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</si>
  <si>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</si>
  <si>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</si>
  <si>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</si>
  <si>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</si>
  <si>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</si>
  <si>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</si>
  <si>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</si>
  <si>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</si>
  <si>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</si>
  <si>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</si>
  <si>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</si>
  <si>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</si>
  <si>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</si>
  <si>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</si>
  <si>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</si>
  <si>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</si>
  <si>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</si>
  <si>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</si>
  <si>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</si>
  <si>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</si>
  <si>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</si>
  <si>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</si>
  <si>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</si>
  <si>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</si>
  <si>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</si>
  <si>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</si>
  <si>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</si>
  <si>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</si>
  <si>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</si>
  <si>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</si>
  <si>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</si>
  <si>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</si>
  <si>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</si>
  <si>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</si>
  <si>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</si>
  <si>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</si>
  <si>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</si>
  <si>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</si>
  <si>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</si>
  <si>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1,20 M, PROFUNDIDADE = 1,40 M, EXCLUINDO TAMPÃO. AF_12/2020_PA</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</si>
  <si>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</si>
  <si>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</si>
  <si>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1,50 M, PROFUNDIDADE = 1,40 M, EXCLUINDO TAMPÃO. AF_12/2020_PA</t>
  </si>
  <si>
    <t>ACRÉSCIMO PARA POÇO DE VISITA CIRCULAR PARA  ESGOTO, EM ALVENARIA COM TIJOLOS CERÂMICOS MACIÇOS, DIÂMETRO INTERNO = 1,5 M. AF_12/2020</t>
  </si>
  <si>
    <t>BASE PARA POÇO DE VISITA RETANGULAR PARA  ESGOTO, EM ALVENARIA COM BLOCOS DE CONCRETO, DIMENSÕES INTERNAS = 1X1 M, PROFUNDIDADE = 1,40 M, EXCLUINDO TAMPÃO. AF_12/2020_PA</t>
  </si>
  <si>
    <t>ACRÉSCIMO PARA POÇO DE VISITA RETANGULAR PARA ESGOTO, EM ALVENARIA COM BLOCOS DE CONCRETO, DIMENSÕES INTERNAS = 1X1 M. AF_12/2020</t>
  </si>
  <si>
    <t>BASE PARA POÇO DE VISITA RETANGULAR PARA ESGOTO, EM ALVENARIA COM BLOCOS DE CONCRETO, DIMENSÕES INTERNAS = 1X1,5 M, PROFUNDIDADE = 1,40 M, EXCLUINDO TAMPÃO. AF_12/2020_PA</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</si>
  <si>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</si>
  <si>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</si>
  <si>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</si>
  <si>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1,40 M, EXCLUINDO TAMPÃO. AF_12/2020_PA</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</si>
  <si>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</si>
  <si>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</si>
  <si>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1,40 M, EXCLUINDO TAMPÃO. AF_12/2020_PA</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</si>
  <si>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</si>
  <si>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AF_12/2020_PA</t>
  </si>
  <si>
    <t>ACRÉSCIMO PARA POÇO DE VISITA RETANGULAR PARA ESGOTO, EM ALVENARIA COM BLOCOS DE CONCRETO, DIMENSÕES INTERNAS = 1,5X1,5 M. AF_12/2020</t>
  </si>
  <si>
    <t>BASE PARA POÇO DE VISITA RETANGULAR PARA ESGOTO, EM ALVENARIA COM BLOCOS DE CONCRETO, DIMENSÕES INTERNAS = 1,5X2 M, PROFUNDIDADE = 1,40 M, EXCLUINDO TAMPÃO. AF_12/2020_PA</t>
  </si>
  <si>
    <t>ACRÉSCIMO PARA POÇO DE VISITA RETANGULAR PARA ESGOTO, EM ALVENARIA COM BLOCOS DE CONCRETO, DIMENSÕES INTERNAS = 1,5X2 M. AF_12/2020</t>
  </si>
  <si>
    <t>BASE PARA POÇO DE VISITA RETANGULAR PARA ESGOTO, EM ALVENARIA COM BLOCOS DE CONCRETO, DIMENSÕES INTERNAS = 1,5X2,5 M, PROFUNDIDADE = 1,40 M, EXCLUINDO TAMPÃO. AF_12/2020_PA</t>
  </si>
  <si>
    <t>ACRÉSCIMO PARA POÇO DE VISITA RETANGULAR PARA ESGOTO, EM ALVENARIA COM BLOCOS DE CONCRETO, DIMENSÕES INTERNAS = 1,5X2,5 M. AF_12/2020</t>
  </si>
  <si>
    <t>BASE PARA POÇO DE VISITA RETANGULAR PARA ESGOTO, EM ALVENARIA COM BLOCOS DE CONCRETO, DIMENSÕES INTERNAS = 1,5X3 M, PROFUNDIDADE = 1,40 M, EXCLUINDO TAMPÃO. AF_12/2020_PA</t>
  </si>
  <si>
    <t>ACRÉSCIMO PARA POÇO DE VISITA RETANGULAR PARA ESGOTO, EM ALVENARIA COM BLOCOS DE CONCRETO, DIMENSÕES INTERNAS = 1,5X3 M. AF_12/2020</t>
  </si>
  <si>
    <t>BASE PARA POÇO DE VISITA RETANGULAR PARA ESGOTO, EM ALVENARIA COM BLOCOS DE CONCRETO, DIMENSÕES INTERNAS = 1,5X3,5 M, PROFUNDIDADE = 1,40 M, EXCLUINDO TAMPÃO. AF_12/2020_PA</t>
  </si>
  <si>
    <t>ACRÉSCIMO PARA POÇO DE VISITA RETANGULAR PARA ESGOTO, EM ALVENARIA COM BLOCOS DE CONCRETO, DIMENSÕES INTERNAS = 1,5X3,5 M. AF_12/2020</t>
  </si>
  <si>
    <t>BASE PARA POÇO DE VISITA RETANGULAR PARA ESGOTO, EM ALVENARIA COM BLOCOS DE CONCRETO, DIMENSÕES INTERNAS = 1,5X4 M, PROFUNDIDADE = 1,40 M, EXCLUINDO TAMPÃO. AF_12/2020_PA</t>
  </si>
  <si>
    <t>ACRÉSCIMO PARA POÇO DE VISITA RETANGULAR PARA ESGOTO, EM ALVENARIA COM BLOCOS DE CONCRETO, DIMENSÕES INTERNAS = 1,5X4 M. AF_12/2020</t>
  </si>
  <si>
    <t>BASE PARA POÇO DE VISITA RETANGULAR PARA ESGOTO, EM ALVENARIA COM BLOCOS DE CONCRETO, DIMENSÕES INTERNAS = 2X2 M, PROFUNDIDADE = 1,40 M, EXCLUINDO TAMPÃO. AF_12/2020_PA</t>
  </si>
  <si>
    <t>ACRÉSCIMO PARA POÇO DE VISITA RETANGULAR PARA ESGOTO, EM ALVENARIA COM BLOCOS DE CONCRETO, DIMENSÕES INTERNAS = 2X2 M. AF_12/2020</t>
  </si>
  <si>
    <t>BASE PARA POÇO DE VISITA RETANGULAR PARA ESGOTO, EM ALVENARIA COM BLOCOS DE CONCRETO, DIMENSÕES INTERNAS = 2X2,5 M, PROFUNDIDADE = 1,40 M, EXCLUINDO TAMPÃO. AF_12/2020_PA</t>
  </si>
  <si>
    <t>ACRÉSCIMO PARA POÇO DE VISITA RETANGULAR PARA ESGOTO, EM ALVENARIA COM BLOCOS DE CONCRETO, DIMENSÕES INTERNAS = 2X2,5 M. AF_12/2020</t>
  </si>
  <si>
    <t>BASE PARA POÇO DE VISITA RETANGULAR PARA ESGOTO, EM ALVENARIA COM BLOCOS DE CONCRETO, DIMENSÕES INTERNAS = 2X3 M, PROFUNDIDADE = 1,40 M, EXCLUINDO TAMPÃO. AF_12/2020_PA</t>
  </si>
  <si>
    <t>ACRÉSCIMO PARA POÇO DE VISITA RETANGULAR PARA ESGOTO, EM ALVENARIA COM BLOCOS DE CONCRETO, DIMENSÕES INTERNAS = 2X3 M. AF_12/2020</t>
  </si>
  <si>
    <t>BASE PARA POÇO DE VISITA RETANGULAR PARA ESGOTO, EM ALVENARIA COM BLOCOS DE CONCRETO, DIMENSÕES INTERNAS = 2X3,5 M, PROFUNDIDADE = 1,40 M, EXCLUINDO TAMPÃO. AF_12/2020_PA</t>
  </si>
  <si>
    <t>ACRÉSCIMO PARA POÇO DE VISITA RETANGULAR PARA ESGOTO, EM ALVENARIA COM BLOCOS DE CONCRETO, DIMENSÕES INTERNAS = 2X3,5 M. AF_12/2020</t>
  </si>
  <si>
    <t>BASE PARA POÇO DE VISITA RETANGULAR PARA ESGOTO, EM ALVENARIA COM BLOCOS DE CONCRETO, DIMENSÕES INTERNAS = 2X4 M, PROFUNDIDADE = 1,40 M, EXCLUINDO TAMPÃO. AF_12/2020_PA</t>
  </si>
  <si>
    <t>ACRÉSCIMO PARA POÇO DE VISITA RETANGULAR PARA ESGOTO, EM ALVENARIA COM BLOCOS DE CONCRETO, DIMENSÕES INTERNAS = 2X4 M. AF_12/2020</t>
  </si>
  <si>
    <t>BASE PARA POÇO DE VISITA RETANGULAR PARA ESGOTO, EM ALVENARIA COM BLOCOS DE CONCRETO, DIMENSÕES INTERNAS = 2,5X2,5 M, PROFUNDIDADE = 1,40 M, EXCLUINDO TAMPÃO. AF_12/2020_PA</t>
  </si>
  <si>
    <t>ACRÉSCIMO PARA POÇO DE VISITA RETANGULAR PARA ESGOTO, EM ALVENARIA COM BLOCOS DE CONCRETO, DIMENSÕES INTERNAS = 2,5X2,5 M. AF_12/2020</t>
  </si>
  <si>
    <t>BASE PARA POÇO DE VISITA RETANGULAR PARA ESGOTO, EM ALVENARIA COM BLOCOS DE CONCRETO, DIMENSÕES INTERNAS = 2,5X3 M, PROFUNDIDADE = 1,40 M, EXCLUINDO TAMPÃO. AF_12/2020_PA</t>
  </si>
  <si>
    <t>ACRÉSCIMO PARA POÇO DE VISITA RETANGULAR PARA ESGOTO, EM ALVENARIA COM BLOCOS DE CONCRETO, DIMENSÕES INTERNAS = 2,5X3 M. AF_12/2020</t>
  </si>
  <si>
    <t>BASE PARA POÇO DE VISITA RETANGULAR PARA ESGOTO, EM ALVENARIA COM BLOCOS DE CONCRETO, DIMENSÕES INTERNAS = 2,5X3,5 M, PROFUNDIDADE = 1,40 M, EXCLUINDO TAMPÃO. AF_12/2020_PA</t>
  </si>
  <si>
    <t>ACRÉSCIMO PARA POÇO DE VISITA RETANGULAR PARA ESGOTO, EM ALVENARIA COM BLOCOS DE CONCRETO, DIMENSÕES INTERNAS = 2,5X3,5 M. AF_12/2020</t>
  </si>
  <si>
    <t>BASE PARA POÇO DE VISITA RETANGULAR PARA ESGOTO, EM ALVENARIA COM BLOCOS DE CONCRETO, DIMENSÕES INTERNAS = 2,5X4 M, PROFUNDIDADE = 1,40 M, EXCLUINDO TAMPÃO. AF_12/2020_PA</t>
  </si>
  <si>
    <t>ACRÉSCIMO PARA POÇO DE VISITA RETANGULAR PARA ESGOTO, EM ALVENARIA COM BLOCOS DE CONCRETO, DIMENSÕES INTERNAS = 2,5X4 M. AF_12/2020</t>
  </si>
  <si>
    <t>BASE PARA POÇO DE VISITA RETANGULAR PARA ESGOTO, EM ALVENARIA COM BLOCOS DE CONCRETO, DIMENSÕES INTERNAS = 3X3 M, PROFUNDIDADE = 1,40 M, EXCLUINDO TAMPÃO. AF_12/2020_PA</t>
  </si>
  <si>
    <t>ACRÉSCIMO PARA POÇO DE VISITA RETANGULAR PARA ESGOTO, EM ALVENARIA COM BLOCOS DE CONCRETO, DIMENSÕES INTERNAS = 3X3 M. AF_12/2020</t>
  </si>
  <si>
    <t>BASE PARA POÇO DE VISITA RETANGULAR PARA ESGOTO, EM ALVENARIA COM BLOCOS DE CONCRETO, DIMENSÕES INTERNAS = 3X3,5 M, PROFUNDIDADE = 1,40 M, EXCLUINDO TAMPÃO. AF_12/2020_PA</t>
  </si>
  <si>
    <t>ACRÉSCIMO PARA POÇO DE VISITA RETANGULAR PARA ESGOTO, EM ALVENARIA COM BLOCOS DE CONCRETO, DIMENSÕES INTERNAS = 3X3,5 M. AF_12/2020</t>
  </si>
  <si>
    <t>BASE PARA POÇO DE VISITA RETANGULAR PARA ESGOTO, EM ALVENARIA COM BLOCOS DE CONCRETO, DIMENSÕES INTERNAS = 3X4 M, PROFUNDIDADE = 1,40 M, EXCLUINDO TAMPÃO. AF_12/2020_PA</t>
  </si>
  <si>
    <t>ACRÉSCIMO PARA POÇO DE VISITA RETANGULAR PARA ESGOTO, EM ALVENARIA COM BLOCOS DE CONCRETO, DIMENSÕES INTERNAS = 3X4 M. AF_12/2020</t>
  </si>
  <si>
    <t>BASE PARA POÇO DE VISITA RETANGULAR PARA ESGOTO, EM ALVENARIA COM BLOCOS DE CONCRETO, DIMENSÕES INTERNAS = 3,5X3,5 M, PROFUNDIDADE = 1,40 M, EXCLUINDO TAMPÃO. AF_12/2020_PA</t>
  </si>
  <si>
    <t>ACRÉSCIMO PARA POÇO DE VISITA RETANGULAR PARA ESGOTO, EM ALVENARIA COM BLOCOS DE CONCRETO, DIMENSÕES INTERNAS = 3,5X3,5 M. AF_12/2020</t>
  </si>
  <si>
    <t>BASE PARA POÇO DE VISITA RETANGULAR PARA ESGOTO, EM ALVENARIA COM BLOCOS DE CONCRETO, DIMENSÕES INTERNAS = 3,5X4 M, PROFUNDIDADE = 1,40 M, EXCLUINDO TAMPÃO. AF_12/2020_PA</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</si>
  <si>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</si>
  <si>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AF_12/2020_PA</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</si>
  <si>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</si>
  <si>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</si>
  <si>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</si>
  <si>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</si>
  <si>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</si>
  <si>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</si>
  <si>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</si>
  <si>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ACRÉSCIMO PARA POÇO DE VISITA CIRCULAR PARA ESGOTO, EM CONCRETO PRÉ-MOLDADO, DIÂMETRO INTERNO = 0,8 M. AF_12/2020</t>
  </si>
  <si>
    <t>BASE PARA POÇO DE VISITA CIRCULAR PARA ESGOTO, EM CONCRETO PRÉ-MOLDADO, DIÂMETRO INTERNO = 1,0 M, PROFUNDIDADE = 1,35 M, EXCLUINDO TAMPÃO. AF_12/2020_PA</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</si>
  <si>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</si>
  <si>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</si>
  <si>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1,40 M, EXCLUINDO TAMPÃO. AF_12/2020_PA</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</si>
  <si>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</si>
  <si>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1,40 M, EXCLUINDO TAMPÃO. AF_12/2020_PA</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</si>
  <si>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</si>
  <si>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</si>
  <si>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1,50 M, PROFUNDIDADE = 1,40 M, EXCLUINDO TAMPÃO. AF_12/2020_PA</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</si>
  <si>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</si>
  <si>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1,40 M, EXCLUINDO TAMPÃO. AF_12/2020_PA</t>
  </si>
  <si>
    <t>ACRÉSCIMO PARA POÇO DE VISITA RETANGULAR PARA DRENAGEM, EM ALVENARIA COM BLOCOS DE CONCRETO, DIMENSÕES INTERNAS = 1X1 M. AF_12/2020</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</si>
  <si>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</si>
  <si>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</si>
  <si>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</si>
  <si>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</si>
  <si>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1,40 M, EXCLUINDO TAMPÃO. AF_12/2020_PA</t>
  </si>
  <si>
    <t>ACRÉSCIMO PARA POÇO DE VISITA RETANGULAR PARA DRENAGEM, EM ALVENARIA COM BLOCOS DE CONCRETO, DIMENSÕES INTERNAS = 1X2 M. AF_12/2020</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</si>
  <si>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</si>
  <si>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</si>
  <si>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ACRÉSCIMO PARA POÇO DE VISITA RETANGULAR PARA DRENAGEM, EM ALVENARIA COM BLOCOS DE CONCRETO, DIMENSÕES INTERNAS = 1X2,5 M. AF_12/2020</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</si>
  <si>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</si>
  <si>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</si>
  <si>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</si>
  <si>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</si>
  <si>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</si>
  <si>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</si>
  <si>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</si>
  <si>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</si>
  <si>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</si>
  <si>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</si>
  <si>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</si>
  <si>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</si>
  <si>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</si>
  <si>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</si>
  <si>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</si>
  <si>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</si>
  <si>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</si>
  <si>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</si>
  <si>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</si>
  <si>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</si>
  <si>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1,40 M, EXCLUINDO TAMPÃO. AF_12/2020_PA</t>
  </si>
  <si>
    <t>ACRÉSCIMO PARA POÇO DE VISITA RETANGULAR PARA DRENAGEM, EM ALVENARIA COM BLOCOS DE CONCRETO, DIMENSÕES INTERNAS = 1,5X3,5 M. AF_12/2020</t>
  </si>
  <si>
    <t>BASE PARA POÇO DE VISITA CIRCULAR PARA DRENAGEM, EM ALVENARIA COM TIJOLOS CERÂMICOS MACIÇOS, DIÂMETRO INTERNO = 1,0 M, PROFUNDIDADE = 1,40 M, EXCLUINDO TAMPÃO. AF_12/2020_PA</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</si>
  <si>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</si>
  <si>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1,40 M, EXCLUINDO TAMPÃO. AF_12/2020_PA</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</si>
  <si>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</si>
  <si>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</si>
  <si>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1,40 M, EXCLUINDO TAMPÃO. AF_12/2020_PA</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</si>
  <si>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</si>
  <si>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</si>
  <si>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</si>
  <si>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ACRÉSCIMO PARA POÇO DE VISITA RETANGULAR PARA DRENAGEM, EM ALVENARIA COM BLOCOS DE CONCRETO, DIMENSÕES INTERNAS = 2,5X4 M. AF_12/2020</t>
  </si>
  <si>
    <t>BASE PARA POÇO DE VISITA RETANGULAR PARA DRENAGEM, EM ALVENARIA COM BLOCOS DE CONCRETO, DIMENSÕES INTERNAS = 3X3 M, PROFUNDIDADE = 1,40 M, EXCLUINDO TAMPÃO. AF_12/2020_PA</t>
  </si>
  <si>
    <t>ACRÉSCIMO PARA POÇO DE VISITA RETANGULAR PARA DRENAGEM, EM ALVENARIA COM BLOCOS DE CONCRETO, DIMENSÕES INTERNAS = 3X3 M. AF_12/2020</t>
  </si>
  <si>
    <t>BASE PARA POÇO DE VISITA RETANGULAR PARA DRENAGEM, EM ALVENARIA COM BLOCOS DE CONCRETO, DIMENSÕES INTERNAS = 3X3,5 M, PROFUNDIDADE = 1,40 M, EXCLUINDO TAMPÃO. AF_12/2020_PA</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</si>
  <si>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</si>
  <si>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</si>
  <si>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1,40 M, EXCLUINDO TAMPÃO. AF_12/2020_PA</t>
  </si>
  <si>
    <t>ACRÉSCIMO PARA POÇO DE VISITA RETANGULAR PARA DRENAGEM, EM ALVENARIA COM BLOCOS DE CONCRETO, DIMENSÕES INTERNAS = 3X4 M. AF_12/2020</t>
  </si>
  <si>
    <t>BASE PARA POÇO DE VISITA RETANGULAR PARA DRENAGEM, EM ALVENARIA COM BLOCOS DE CONCRETO, DIMENSÕES INTERNAS = 3,5X3,5 M, PROFUNDIDADE = 1,40 M, EXCLUINDO TAMPÃO. AF_12/2020_PA</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</si>
  <si>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</si>
  <si>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</si>
  <si>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</si>
  <si>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ACRÉSCIMO PARA POÇO DE VISITA RETANGULAR PARA DRENAGEM, EM ALVENARIA COM BLOCOS DE CONCRETO, DIMENSÕES INTERNAS = 3,5X4 M. AF_12/2020</t>
  </si>
  <si>
    <t>BASE PARA POÇO DE VISITA RETANGULAR PARA DRENAGEM, EM ALVENARIA COM BLOCOS DE CONCRETO, DIMENSÕES INTERNAS = 4X4 M, PROFUNDIDADE = 1,40 M, EXCLUINDO TAMPÃO. AF_12/2020_PA</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</si>
  <si>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</si>
  <si>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</si>
  <si>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</si>
  <si>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1,40 M, EXCLUINDO TAMPÃO. AF_12/2020_PA</t>
  </si>
  <si>
    <t>ACRÉSCIMO PARA POÇO DE VISITA RETANGULAR PARA DRENAGEM, EM ALVENARIA COM BLOCOS DE CONCRETO, DIMENSÕES INTERNAS = 2X3 M. AF_12/2020</t>
  </si>
  <si>
    <t>BASE PARA POÇO DE VISITA RETANGULAR PARA DRENAGEM, EM ALVENARIA COM BLOCOS DE CONCRETO, DIMENSÕES INTERNAS = 2X3,5 M, PROFUNDIDADE = 1,40 M, EXCLUINDO TAMPÃO. AF_12/2020_PA</t>
  </si>
  <si>
    <t>ACRÉSCIMO PARA POÇO DE VISITA RETANGULAR PARA DRENAGEM, EM ALVENARIA COM BLOCOS DE CONCRETO, DIMENSÕES INTERNAS = 2X3,5 M. AF_12/2020</t>
  </si>
  <si>
    <t>BASE PARA POÇO DE VISITA RETANGULAR PARA DRENAGEM, EM ALVENARIA COM BLOCOS DE CONCRETO, DIMENSÕES INTERNAS = 2X4 M, PROFUNDIDADE = 1,40 M, EXCLUINDO TAMPÃO. AF_12/2020_PA</t>
  </si>
  <si>
    <t>ACRÉSCIMO PARA POÇO DE VISITA RETANGULAR PARA DRENAGEM, EM ALVENARIA COM BLOCOS DE CONCRETO, DIMENSÕES INTERNAS = 2X4 M. AF_12/2020</t>
  </si>
  <si>
    <t>BASE PARA POÇO DE VISITA RETANGULAR PARA DRENAGEM, EM ALVENARIA COM BLOCOS DE CONCRETO, DIMENSÕES INTERNAS = 2,5X2,5 M, PROFUNDIDADE = 1,40 M, EXCLUINDO TAMPÃO. AF_12/2020_PA</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</si>
  <si>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</si>
  <si>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</si>
  <si>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</si>
  <si>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</si>
  <si>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</si>
  <si>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</si>
  <si>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</si>
  <si>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</si>
  <si>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</si>
  <si>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</si>
  <si>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</si>
  <si>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</si>
  <si>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</si>
  <si>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</si>
  <si>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</si>
  <si>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</si>
  <si>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</si>
  <si>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</si>
  <si>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</si>
  <si>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</si>
  <si>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</si>
  <si>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</si>
  <si>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</si>
  <si>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</si>
  <si>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</si>
  <si>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</si>
  <si>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</si>
  <si>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</si>
  <si>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</si>
  <si>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</si>
  <si>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</si>
  <si>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</si>
  <si>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</si>
  <si>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</si>
  <si>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</si>
  <si>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</si>
  <si>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</si>
  <si>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</si>
  <si>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</si>
  <si>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</si>
  <si>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</si>
  <si>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</si>
  <si>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</si>
  <si>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</si>
  <si>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</si>
  <si>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</si>
  <si>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</si>
  <si>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</si>
  <si>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</si>
  <si>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</si>
  <si>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</si>
  <si>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</si>
  <si>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</si>
  <si>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</si>
  <si>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</si>
  <si>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</si>
  <si>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</si>
  <si>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</si>
  <si>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</si>
  <si>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</si>
  <si>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</si>
  <si>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</si>
  <si>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</si>
  <si>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</si>
  <si>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</si>
  <si>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</si>
  <si>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</si>
  <si>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</si>
  <si>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</si>
  <si>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</si>
  <si>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</si>
  <si>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</si>
  <si>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</si>
  <si>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</si>
  <si>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</si>
  <si>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</si>
  <si>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</si>
  <si>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</si>
  <si>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</si>
  <si>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</si>
  <si>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</si>
  <si>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</si>
  <si>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</si>
  <si>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</si>
  <si>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</si>
  <si>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</si>
  <si>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</si>
  <si>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</si>
  <si>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</si>
  <si>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</si>
  <si>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</si>
  <si>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</si>
  <si>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</si>
  <si>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</si>
  <si>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</si>
  <si>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</si>
  <si>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</si>
  <si>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</si>
  <si>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</si>
  <si>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</si>
  <si>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</si>
  <si>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</si>
  <si>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</si>
  <si>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</si>
  <si>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</si>
  <si>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</si>
  <si>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</si>
  <si>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</si>
  <si>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</si>
  <si>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</si>
  <si>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</si>
  <si>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</si>
  <si>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</si>
  <si>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</si>
  <si>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</si>
  <si>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</si>
  <si>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</si>
  <si>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</si>
  <si>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</si>
  <si>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</si>
  <si>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</si>
  <si>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</si>
  <si>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</si>
  <si>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</si>
  <si>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</si>
  <si>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</si>
  <si>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</si>
  <si>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</si>
  <si>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</si>
  <si>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</si>
  <si>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</si>
  <si>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</si>
  <si>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</si>
  <si>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</si>
  <si>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</si>
  <si>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</si>
  <si>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</si>
  <si>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</si>
  <si>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</si>
  <si>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</si>
  <si>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</si>
  <si>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</si>
  <si>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</si>
  <si>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</si>
  <si>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</si>
  <si>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</si>
  <si>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</si>
  <si>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</si>
  <si>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</si>
  <si>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</si>
  <si>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</si>
  <si>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</si>
  <si>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</si>
  <si>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</si>
  <si>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</si>
  <si>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</si>
  <si>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</si>
  <si>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</si>
  <si>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</si>
  <si>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</si>
  <si>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</si>
  <si>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</si>
  <si>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</si>
  <si>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</si>
  <si>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</si>
  <si>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</si>
  <si>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</si>
  <si>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</si>
  <si>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</si>
  <si>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</si>
  <si>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</si>
  <si>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</si>
  <si>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</si>
  <si>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</si>
  <si>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</si>
  <si>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</si>
  <si>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</si>
  <si>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</si>
  <si>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</si>
  <si>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</si>
  <si>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</si>
  <si>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</si>
  <si>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</si>
  <si>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</si>
  <si>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</si>
  <si>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</si>
  <si>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</si>
  <si>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</si>
  <si>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</si>
  <si>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</si>
  <si>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</si>
  <si>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</si>
  <si>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</si>
  <si>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</si>
  <si>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</si>
  <si>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</si>
  <si>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</si>
  <si>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</si>
  <si>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</si>
  <si>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</si>
  <si>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</si>
  <si>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</si>
  <si>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</si>
  <si>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</si>
  <si>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</si>
  <si>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</si>
  <si>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</si>
  <si>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</si>
  <si>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</si>
  <si>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</si>
  <si>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</si>
  <si>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</si>
  <si>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</si>
  <si>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</si>
  <si>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</si>
  <si>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</si>
  <si>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</si>
  <si>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</si>
  <si>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</si>
  <si>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</si>
  <si>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</si>
  <si>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</si>
  <si>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</si>
  <si>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</si>
  <si>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</si>
  <si>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</si>
  <si>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</si>
  <si>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</si>
  <si>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</si>
  <si>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</si>
  <si>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</si>
  <si>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</si>
  <si>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</si>
  <si>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</si>
  <si>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</si>
  <si>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</si>
  <si>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</si>
  <si>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</si>
  <si>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</si>
  <si>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</si>
  <si>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</si>
  <si>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</si>
  <si>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</si>
  <si>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</si>
  <si>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</si>
  <si>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</si>
  <si>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</si>
  <si>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</si>
  <si>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</si>
  <si>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</si>
  <si>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</si>
  <si>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</si>
  <si>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</si>
  <si>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</si>
  <si>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</si>
  <si>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</si>
  <si>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</si>
  <si>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</si>
  <si>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</si>
  <si>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</si>
  <si>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</si>
  <si>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</si>
  <si>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</si>
  <si>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</si>
  <si>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</si>
  <si>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</si>
  <si>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</si>
  <si>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</si>
  <si>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</si>
  <si>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</si>
  <si>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</si>
  <si>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</si>
  <si>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</si>
  <si>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</si>
  <si>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</si>
  <si>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</si>
  <si>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</si>
  <si>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</si>
  <si>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</si>
  <si>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</si>
  <si>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</si>
  <si>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</si>
  <si>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</si>
  <si>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</si>
  <si>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</si>
  <si>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</si>
  <si>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</si>
  <si>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</si>
  <si>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</si>
  <si>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</si>
  <si>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</si>
  <si>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</si>
  <si>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</si>
  <si>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</si>
  <si>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</si>
  <si>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</si>
  <si>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</si>
  <si>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</si>
  <si>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</si>
  <si>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</si>
  <si>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</si>
  <si>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</si>
  <si>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</si>
  <si>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</si>
  <si>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</si>
  <si>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</si>
  <si>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</si>
  <si>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</si>
  <si>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</si>
  <si>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</si>
  <si>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</si>
  <si>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</si>
  <si>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</si>
  <si>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</si>
  <si>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</si>
  <si>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</si>
  <si>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</si>
  <si>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</si>
  <si>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</si>
  <si>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</si>
  <si>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</si>
  <si>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</si>
  <si>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</si>
  <si>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</si>
  <si>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</si>
  <si>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</si>
  <si>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</si>
  <si>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</si>
  <si>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</si>
  <si>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</si>
  <si>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</si>
  <si>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</si>
  <si>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</si>
  <si>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</si>
  <si>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</si>
  <si>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</si>
  <si>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</si>
  <si>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</si>
  <si>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</si>
  <si>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</si>
  <si>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</si>
  <si>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</si>
  <si>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</si>
  <si>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</si>
  <si>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</si>
  <si>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</si>
  <si>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</si>
  <si>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</si>
  <si>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</si>
  <si>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</si>
  <si>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</si>
  <si>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</si>
  <si>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</si>
  <si>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</si>
  <si>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</si>
  <si>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</si>
  <si>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FEITO EM OBRA E LANÇADO COM JERICA. AF_05/2020</t>
  </si>
  <si>
    <t>ALARGAMENTO DE BASE DE TUBULÃO A CÉU ABERTO, ESCAVAÇÃO MANUAL, CONCRETO USINADO E LANÇADO COM BOMBA OU DIRETAMENTE DO CAMINHÃO (EXCLUSIVE BOMBEAMENTO).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</si>
  <si>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</si>
  <si>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</si>
  <si>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</si>
  <si>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</si>
  <si>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</si>
  <si>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</si>
  <si>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</si>
  <si>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</si>
  <si>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</si>
  <si>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</si>
  <si>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</si>
  <si>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</si>
  <si>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</si>
  <si>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</si>
  <si>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</si>
  <si>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</si>
  <si>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</si>
  <si>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</si>
  <si>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</si>
  <si>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</si>
  <si>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</si>
  <si>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</si>
  <si>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</si>
  <si>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</si>
  <si>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</si>
  <si>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</si>
  <si>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</si>
  <si>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</si>
  <si>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</si>
  <si>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AF_05/2020_PA</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</si>
  <si>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</si>
  <si>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</si>
  <si>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</si>
  <si>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</si>
  <si>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</si>
  <si>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</si>
  <si>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</si>
  <si>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</si>
  <si>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</si>
  <si>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</si>
  <si>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</si>
  <si>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</si>
  <si>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</si>
  <si>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</si>
  <si>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</si>
  <si>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</si>
  <si>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</si>
  <si>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</si>
  <si>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</si>
  <si>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</si>
  <si>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</si>
  <si>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</si>
  <si>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</si>
  <si>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</si>
  <si>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</si>
  <si>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</si>
  <si>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</si>
  <si>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</si>
  <si>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</si>
  <si>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</si>
  <si>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</si>
  <si>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</si>
  <si>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</si>
  <si>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</si>
  <si>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</si>
  <si>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</si>
  <si>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</si>
  <si>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</si>
  <si>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</si>
  <si>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</si>
  <si>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</si>
  <si>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</si>
  <si>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</si>
  <si>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</si>
  <si>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</si>
  <si>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</si>
  <si>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</si>
  <si>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</si>
  <si>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</si>
  <si>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</si>
  <si>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</si>
  <si>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</si>
  <si>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</si>
  <si>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</si>
  <si>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</si>
  <si>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</si>
  <si>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</si>
  <si>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</si>
  <si>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</si>
  <si>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</si>
  <si>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</si>
  <si>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</si>
  <si>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</si>
  <si>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</si>
  <si>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</si>
  <si>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</si>
  <si>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</si>
  <si>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</si>
  <si>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</si>
  <si>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</si>
  <si>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</si>
  <si>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</si>
  <si>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</si>
  <si>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</si>
  <si>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</si>
  <si>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</si>
  <si>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</si>
  <si>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</si>
  <si>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</si>
  <si>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</si>
  <si>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</si>
  <si>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</si>
  <si>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</si>
  <si>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</si>
  <si>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</si>
  <si>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</si>
  <si>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</si>
  <si>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</si>
  <si>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</si>
  <si>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</si>
  <si>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</si>
  <si>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</si>
  <si>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</si>
  <si>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</si>
  <si>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</si>
  <si>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</si>
  <si>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</si>
  <si>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</si>
  <si>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</si>
  <si>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</si>
  <si>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</si>
  <si>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</si>
  <si>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</si>
  <si>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</si>
  <si>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</si>
  <si>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</si>
  <si>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</si>
  <si>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</si>
  <si>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</si>
  <si>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</si>
  <si>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</si>
  <si>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</si>
  <si>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</si>
  <si>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</si>
  <si>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</si>
  <si>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</si>
  <si>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</si>
  <si>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</si>
  <si>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</si>
  <si>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</si>
  <si>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</si>
  <si>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</si>
  <si>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</si>
  <si>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</si>
  <si>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</si>
  <si>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</si>
  <si>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</si>
  <si>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</si>
  <si>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</si>
  <si>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</si>
  <si>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</si>
  <si>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</si>
  <si>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</si>
  <si>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</si>
  <si>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</si>
  <si>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PÉ-DIREITO SIMPLES. AF_05/2024</t>
  </si>
  <si>
    <t>MONTAGEM E DESMONTAGEM DE FÔRMA DE PILARES CIRCULARES, PÉ-DIREITO SIMPLES, EM MADEIRA, 2 UTILIZAÇÕES. AF_05/2024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</si>
  <si>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</si>
  <si>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</si>
  <si>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</si>
  <si>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</si>
  <si>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</si>
  <si>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</si>
  <si>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</si>
  <si>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</si>
  <si>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</si>
  <si>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</si>
  <si>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</si>
  <si>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</si>
  <si>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</si>
  <si>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</si>
  <si>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</si>
  <si>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</si>
  <si>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</si>
  <si>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</si>
  <si>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</si>
  <si>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</si>
  <si>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</si>
  <si>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</si>
  <si>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</si>
  <si>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</si>
  <si>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</si>
  <si>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</si>
  <si>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</si>
  <si>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</si>
  <si>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</si>
  <si>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</si>
  <si>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</si>
  <si>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</si>
  <si>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</si>
  <si>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</si>
  <si>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</si>
  <si>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</si>
  <si>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</si>
  <si>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</si>
  <si>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</si>
  <si>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</si>
  <si>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</si>
  <si>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</si>
  <si>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</si>
  <si>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</si>
  <si>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</si>
  <si>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</si>
  <si>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</si>
  <si>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</si>
  <si>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</si>
  <si>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</si>
  <si>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</si>
  <si>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</si>
  <si>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</si>
  <si>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</si>
  <si>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</si>
  <si>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</si>
  <si>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</si>
  <si>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</si>
  <si>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</si>
  <si>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</si>
  <si>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</si>
  <si>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</si>
  <si>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</si>
  <si>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</si>
  <si>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</si>
  <si>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</si>
  <si>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</si>
  <si>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</si>
  <si>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</si>
  <si>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</si>
  <si>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</si>
  <si>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</si>
  <si>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</si>
  <si>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</si>
  <si>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</si>
  <si>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</si>
  <si>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</si>
  <si>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</si>
  <si>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</si>
  <si>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</si>
  <si>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</si>
  <si>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</si>
  <si>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</si>
  <si>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</si>
  <si>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</si>
  <si>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</si>
  <si>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</si>
  <si>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</si>
  <si>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</si>
  <si>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</si>
  <si>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</si>
  <si>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</si>
  <si>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</si>
  <si>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</si>
  <si>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</si>
  <si>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</si>
  <si>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</si>
  <si>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</si>
  <si>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</si>
  <si>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</si>
  <si>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</si>
  <si>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</si>
  <si>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</si>
  <si>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</si>
  <si>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</si>
  <si>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</si>
  <si>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</si>
  <si>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</si>
  <si>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</si>
  <si>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</si>
  <si>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</si>
  <si>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</si>
  <si>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</si>
  <si>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</si>
  <si>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</si>
  <si>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FABRICAÇÃO DE FÔRMA PARA PILARES CIRCULARES, EM CHAPA DE MADEIRA COMPENSADA RESINADA, PÉ-DIREITO DUPLO. AF_05/2024</t>
  </si>
  <si>
    <t>MONTAGEM E DESMONTAGEM DE FÔRMA DE PILARES CIRCULARES, PÉ-DIREITO DUPLO, EM MADEIRA, 2 UTILIZAÇÕES. AF_05/2024</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</si>
  <si>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</si>
  <si>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</si>
  <si>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</si>
  <si>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</si>
  <si>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</si>
  <si>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</si>
  <si>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</si>
  <si>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</si>
  <si>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</si>
  <si>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</si>
  <si>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</si>
  <si>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</si>
  <si>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</si>
  <si>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</si>
  <si>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</si>
  <si>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</si>
  <si>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</si>
  <si>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</si>
  <si>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</si>
  <si>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</si>
  <si>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</si>
  <si>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</si>
  <si>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</si>
  <si>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</si>
  <si>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</si>
  <si>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</si>
  <si>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</si>
  <si>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</si>
  <si>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</si>
  <si>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</si>
  <si>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</si>
  <si>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</si>
  <si>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</si>
  <si>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</si>
  <si>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</si>
  <si>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</si>
  <si>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</si>
  <si>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</si>
  <si>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</si>
  <si>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</si>
  <si>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</si>
  <si>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</si>
  <si>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</si>
  <si>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</si>
  <si>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</si>
  <si>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</si>
  <si>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</si>
  <si>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</si>
  <si>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</si>
  <si>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</si>
  <si>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</si>
  <si>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</si>
  <si>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</si>
  <si>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</si>
  <si>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</si>
  <si>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</si>
  <si>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</si>
  <si>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</si>
  <si>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</si>
  <si>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</si>
  <si>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</si>
  <si>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</si>
  <si>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</si>
  <si>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</si>
  <si>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</si>
  <si>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</si>
  <si>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</si>
  <si>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</si>
  <si>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</si>
  <si>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</si>
  <si>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</si>
  <si>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</si>
  <si>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</si>
  <si>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</si>
  <si>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</si>
  <si>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</si>
  <si>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</si>
  <si>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</si>
  <si>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</si>
  <si>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</si>
  <si>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</si>
  <si>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UTILIZANDO AÇO CA-50 DE 6,3 MM - MONTAGEM. AF_01/2024</t>
  </si>
  <si>
    <t>ARMAÇÃO DE BLOCO UTILIZANDO AÇO CA-50 DE 8 MM - MONTAGEM. AF_01/2024</t>
  </si>
  <si>
    <t>ARMAÇÃO DE BLOCO UTILIZANDO AÇO CA-50 DE 10 MM - MONTAGEM. AF_01/2024</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</si>
  <si>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</si>
  <si>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</si>
  <si>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</si>
  <si>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</si>
  <si>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</si>
  <si>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</si>
  <si>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</si>
  <si>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</si>
  <si>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</si>
  <si>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</si>
  <si>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</si>
  <si>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</si>
  <si>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</si>
  <si>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</si>
  <si>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</si>
  <si>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</si>
  <si>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</si>
  <si>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</si>
  <si>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</si>
  <si>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</si>
  <si>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</si>
  <si>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</si>
  <si>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</si>
  <si>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</si>
  <si>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</si>
  <si>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</si>
  <si>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</si>
  <si>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</si>
  <si>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</si>
  <si>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</si>
  <si>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</si>
  <si>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</si>
  <si>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</si>
  <si>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</si>
  <si>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</si>
  <si>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</si>
  <si>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</si>
  <si>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</si>
  <si>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</si>
  <si>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</si>
  <si>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</si>
  <si>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</si>
  <si>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</si>
  <si>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</si>
  <si>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</si>
  <si>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</si>
  <si>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</si>
  <si>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</si>
  <si>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</si>
  <si>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</si>
  <si>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</si>
  <si>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</si>
  <si>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</si>
  <si>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</si>
  <si>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</si>
  <si>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</si>
  <si>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</si>
  <si>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</si>
  <si>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</si>
  <si>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</si>
  <si>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</si>
  <si>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</si>
  <si>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</si>
  <si>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</si>
  <si>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</si>
  <si>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</si>
  <si>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</si>
  <si>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</si>
  <si>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</si>
  <si>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</si>
  <si>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</si>
  <si>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</si>
  <si>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</si>
  <si>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</si>
  <si>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</si>
  <si>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</si>
  <si>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</si>
  <si>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</si>
  <si>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</si>
  <si>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</si>
  <si>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</si>
  <si>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</si>
  <si>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</si>
  <si>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AF_02/2022_PS</t>
  </si>
  <si>
    <t>LANÇAMENTO COM USO DE BOMBA, ADENSAMENTO E ACABAMENTO DE CONCRETO EM ESTRUTURAS. AF_02/2022</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</si>
  <si>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</si>
  <si>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</si>
  <si>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</si>
  <si>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</si>
  <si>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</si>
  <si>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</si>
  <si>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</si>
  <si>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</si>
  <si>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</si>
  <si>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</si>
  <si>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</si>
  <si>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</si>
  <si>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</si>
  <si>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CONCRETAGEM DE PILARES, FCK=25 MPA, COM USO DE JERICAS EM ELEVADOR DE CABO - LANÇAMENTO, ADENSAMENTO E ACABAMENTO. AF_02/2022</t>
  </si>
  <si>
    <t>CONCRETAGEM DE PILARES, FCK=25 MPA, COM USO DE JERICAS EM CREMALHEIRA - LANÇAMENTO, ADENSAMENTO E ACABAMENTO. AF_02/2022</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</si>
  <si>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</si>
  <si>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</si>
  <si>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</si>
  <si>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</si>
  <si>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</si>
  <si>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</si>
  <si>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</si>
  <si>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</si>
  <si>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</si>
  <si>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</si>
  <si>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VERGA PRÉ-MOLDADA COM ATÉ 1,5 M DE VÃO, ESPESSURA DE *20* CM. AF_03/2024</t>
  </si>
  <si>
    <t>VERGA MOLDADA IN LOCO EM CONCRETO, ESPESSURA DE *20* CM. AF_03/2024</t>
  </si>
  <si>
    <t>VERGA MOLDADA IN LOCO COM UTILIZAÇÃO DE BLOCOS CANALETA, ESPESSURA DE *20* CM. AF_03/2024</t>
  </si>
  <si>
    <t>CONTRAVERGA PRÉ-MOLDADA, ESPESSURA DE *20* CM. AF_03/2024</t>
  </si>
  <si>
    <t>CONTRAVERGA MOLDADA IN LOCO EM CONCRETO, ESPESSURA DE *20* CM. AF_03/2024</t>
  </si>
  <si>
    <t>CONTRAVERGA MOLDADA IN LOCO COM UTILIZAÇÃO DE BLOCOS CANALETA, ESPESSURA DE *20* CM. AF_03/2024</t>
  </si>
  <si>
    <t>FIXAÇÃO (ENCUNHAMENTO) DE ALVENARIA DE VEDAÇÃO COM ARGAMASSA APLICADA COM BISNAGA. AF_03/2024</t>
  </si>
  <si>
    <t>FIXAÇÃO (ENCUNHAMENTO) DE ALVENARIA DE VEDAÇÃO COM TIJOLO MACIÇO. AF_03/2024</t>
  </si>
  <si>
    <t>FIXAÇÃO (ENCUNHAMENTO) DE ALVENARIA DE VEDAÇÃO COM ESPUMA DE POLIURETANO EXPANSIVA. AF_03/2024</t>
  </si>
  <si>
    <t>CINTA DE AMARRAÇÃO DE ALVENARIA MOLDADA IN LOCO COM UTILIZAÇÃO DE BLOCOS CANALETA, ESPESSURA DE *20* CM. AF_03/2024</t>
  </si>
  <si>
    <t>VERGA PRÉ-MOLDADA COM ATÉ 1,5 M DE VÃO, ESPESSURA DE *15* CM. AF_03/2024</t>
  </si>
  <si>
    <t>VERGA PRÉ-MOLDADA COM ATÉ 1,5 M DE VÃO, ESPESSURA DE *10* CM. AF_03/2024</t>
  </si>
  <si>
    <t>VERGA MOLDADA IN LOCO EM CONCRETO, ESPESSURA DE *15* CM. AF_03/2024</t>
  </si>
  <si>
    <t>VERGA MOLDADA IN LOCO EM CONCRETO, ESPESSURA DE *10* CM. AF_03/2024</t>
  </si>
  <si>
    <t>VERGA MOLDADA IN LOCO COM UTILIZAÇÃO DE BLOCOS CANALETA, ESPESSURA DE *15* CM. AF_03/2024</t>
  </si>
  <si>
    <t>VERGA MOLDADA IN LOCO COM UTILIZAÇÃO DE BLOCOS CANALETA, ESPESSURA DE *10* CM. AF_03/2024</t>
  </si>
  <si>
    <t>CONTRAVERGA PRÉ-MOLDADA, ESPESSURA DE *15* CM. AF_03/2024</t>
  </si>
  <si>
    <t>CONTRAVERGA PRÉ-MOLDADA, ESPESSURA DE *10* CM. AF_03/2024</t>
  </si>
  <si>
    <t>CONTRAVERGA MOLDADA IN LOCO EM CONCRETO, ESPESSURA DE *15* CM. AF_03/2024</t>
  </si>
  <si>
    <t>CONTRAVERGA MOLDADA IN LOCO EM CONCRETO, ESPESSURA DE *10* CM. AF_03/2024</t>
  </si>
  <si>
    <t>CONTRAVERGA MOLDADA IN LOCO COM UTILIZAÇÃO DE BLOCOS CANALETA, ESPESSURA DE *15* CM. AF_03/2024</t>
  </si>
  <si>
    <t>CONTRAVERGA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</si>
  <si>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</si>
  <si>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*10* CM. AF_03/2024</t>
  </si>
  <si>
    <t>VERGA PRÉ-FABRICADA COM ATÉ 1,5 M DE VÃO, ESPESSURA DE *20* CM. AF_03/2024</t>
  </si>
  <si>
    <t>VERGA PRÉ-FABRICADA COM ATÉ 1,5 M DE VÃO, ESPESSURA DE *15* CM. AF_03/2024</t>
  </si>
  <si>
    <t>VERGA PRÉ-FABRICADA COM ATÉ 1,5 M DE VÃO, ESPESSURA DE *10* CM. AF_03/2024</t>
  </si>
  <si>
    <t>CONTRAVERGA PRÉ-FABRICADA, ESPESSURA DE *20* CM. AF_03/2024</t>
  </si>
  <si>
    <t>CONTRAVERGA PRÉ-FABRICADA, ESPESSURA DE *15* CM. AF_03/2024</t>
  </si>
  <si>
    <t>CONTRAVERGA PRÉ-FABRICADA, ESPESSURA DE *10* CM. AF_03/2024</t>
  </si>
  <si>
    <t>PEÇA RETANGULAR PRÉ-MOLDADA, VOLUME DE CONCRETO DE ATÉ 10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</si>
  <si>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</si>
  <si>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</si>
  <si>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</si>
  <si>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30 A 70 LITROS , TAXA DE AÇO APROXIMADA DE 70KG/M³.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</si>
  <si>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</si>
  <si>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</si>
  <si>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CIRCULAR PRÉ-MOLDADA, VOLUME DE CONCRETO ACIMA DE 100 LITROS, TAXA DE AÇO APROXIMADA DE 30KG/M³. AF_03/2024</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</si>
  <si>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</si>
  <si>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</si>
  <si>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</si>
  <si>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</si>
  <si>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</si>
  <si>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</si>
  <si>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</si>
  <si>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</si>
  <si>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</si>
  <si>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</si>
  <si>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</si>
  <si>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</si>
  <si>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</si>
  <si>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</si>
  <si>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</si>
  <si>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</si>
  <si>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</si>
  <si>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</si>
  <si>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</si>
  <si>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</si>
  <si>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</si>
  <si>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</si>
  <si>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</si>
  <si>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</si>
  <si>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</si>
  <si>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</si>
  <si>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</si>
  <si>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</si>
  <si>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</si>
  <si>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</si>
  <si>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</si>
  <si>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</si>
  <si>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</si>
  <si>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</si>
  <si>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</si>
  <si>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</si>
  <si>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</si>
  <si>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</si>
  <si>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</si>
  <si>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</si>
  <si>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</si>
  <si>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</si>
  <si>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</si>
  <si>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</si>
  <si>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</si>
  <si>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</si>
  <si>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</si>
  <si>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</si>
  <si>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</si>
  <si>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</si>
  <si>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</si>
  <si>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</si>
  <si>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</si>
  <si>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</si>
  <si>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VIGA DE MADEIRA SERRADA, PINUS OU EQUIVALENTE DA REGIÃO, SEÇÃO RETANGULAR 7,5 X 10 CM. AF_03/2024</t>
  </si>
  <si>
    <t>PILAR DE MADEIRA ROLIÇA, EUCALIPTO OU EQUIVALENTE DA REGIÃO, FIXADO COM VERGALHÃO, DIÂMETRO DE 12 A 15 CM, APOIO ARTICULADO, COMPRIMENTO DE 3 M. AF_03/2024</t>
  </si>
  <si>
    <t>VIGA DE MADEIRA SERRADA, PINUS OU EQUIVALENTE DA REGIÃO, SEÇÃO RETANGULAR 7,5 X 15 CM. AF_03/2024</t>
  </si>
  <si>
    <t>PILAR DE MADEIRA ROLIÇA, EUCALIPTO OU EQUIVALENTE DA REGIÃO, FIXADO COM VERGALHÃO, DIÂMETRO DE 12 A 15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</si>
  <si>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</si>
  <si>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</si>
  <si>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</si>
  <si>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</si>
  <si>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</si>
  <si>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</si>
  <si>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</si>
  <si>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</si>
  <si>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</si>
  <si>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</si>
  <si>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</si>
  <si>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</si>
  <si>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</si>
  <si>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</si>
  <si>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</si>
  <si>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8 X 16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</si>
  <si>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</si>
  <si>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</si>
  <si>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</si>
  <si>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APARELHADA, SEÇÃO RETANGULAR 8 X 30 CM. AF_03/2024</t>
  </si>
  <si>
    <t>PISO DE MADEIRA, SOBRE VIGOTAS DE MADEIRA SEÇÃO 7,5 X 15 CM. AF_03/2024</t>
  </si>
  <si>
    <t>VIGA DE MADEIRA SERRADA, MAÇARANDUBA OU EQUIVALENTE DA REGIÃO, APARELHADA, SEÇÃO RETANGULAR 7,5 X 23 CM. AF_03/2024</t>
  </si>
  <si>
    <t>VIGA DE MADEIRA SERRADA, MAÇARANDUBA OU EQUIVALENTE DA REGIÃO, NÃO APARELHADA, SEÇÃO RETANGULAR 7,5 X 23 CM. AF_03/2024</t>
  </si>
  <si>
    <t>VIGA DE MADEIRA SERRADA, MAÇARANDUBA OU EQUIVALENTE DA REGIÃO, NÃO APARELHADA, SEÇÃO RETANGULAR 8 X 30 CM.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</si>
  <si>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</si>
  <si>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</si>
  <si>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</si>
  <si>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</si>
  <si>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</si>
  <si>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</si>
  <si>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IMPERMEABILIZAÇÃO DE SUPERFÍCIE COM ARGAMASSA DE CIMENTO E AREIA, COM ADITIVO IMPERMEABILIZANTE, E = 1,5CM. AF_09/2023</t>
  </si>
  <si>
    <t>IMPERMEABILIZAÇÃO DE SUPERFÍCIE COM ARGAMASSA POLIMÉRICA / MEMBRANA ACRÍLICA, 3 DEMÃOS. AF_09/2023</t>
  </si>
  <si>
    <t>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</si>
  <si>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</si>
  <si>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</si>
  <si>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</si>
  <si>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</si>
  <si>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</si>
  <si>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</si>
  <si>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</si>
  <si>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</si>
  <si>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</si>
  <si>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</si>
  <si>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</si>
  <si>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</si>
  <si>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</si>
  <si>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</si>
  <si>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</si>
  <si>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</si>
  <si>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</si>
  <si>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</si>
  <si>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PVC, DN 20 MM (1/2"), PARA CIRCUITOS TERMINAIS, INSTALADO EM FORRO - FORNECIMENTO E INSTALAÇÃO. AF_03/2023_PA</t>
  </si>
  <si>
    <t>ELETRODUTO FLEXÍVEL CORRUGADO REFORÇADO, PVC, DN 20 MM (1/2"), PARA CIRCUITOS TERMINAIS, INSTALADO EM FORRO - FORNECIMENTO E INSTALAÇÃO. AF_03/2023_PA</t>
  </si>
  <si>
    <t>ELETRODUTO FLEXÍVEL CORRUGADO, PVC, DN 25 MM (3/4"), PARA CIRCUITOS TERMINAIS, INSTALADO EM FORRO - FORNECIMENTO E INSTALAÇÃO. AF_03/2023_PA</t>
  </si>
  <si>
    <t>ELETRODUTO FLEXÍVEL CORRUGADO REFORÇADO, PVC, DN 25 MM (3/4"), PARA CIRCUITOS TERMINAIS, INSTALADO EM FORRO - FORNECIMENTO E INSTALAÇÃO. AF_03/2023_PA</t>
  </si>
  <si>
    <t>ELETRODUTO FLEXÍVEL CORRUGADO, PVC, DN 32 MM (1"), PARA CIRCUITOS TERMINAIS, INSTALADO EM FORRO - FORNECIMENTO E INSTALAÇÃO. AF_03/2023_PA</t>
  </si>
  <si>
    <t>ELETRODUTO FLEXÍVEL CORRUGADO REFORÇADO, PVC, DN 32 MM (1"), PARA CIRCUITOS TERMINAIS, INSTALADO EM FORRO - FORNECIMENTO E INSTALAÇÃO. AF_03/2023_PA</t>
  </si>
  <si>
    <t>ELETRODUTO FLEXÍVEL LISO, PEAD, DN 32 MM (1"), PARA CIRCUITOS TERMINAIS, INSTALADO EM FORRO - FORNECIMENTO E INSTALAÇÃO. AF_03/2023_PA</t>
  </si>
  <si>
    <t>ELETRODUTO FLEXÍVEL CORRUGADO, PEAD, DN 40 MM (1 1/4"), PARA CIRCUITOS TERMINAIS, INSTALADO EM FORRO - FORNECIMENTO E INSTALAÇÃO. AF_03/2023_PA</t>
  </si>
  <si>
    <t>ELETRODUTO FLEXÍVEL LISO, PEAD, DN 40 MM (1 1/4"), PARA CIRCUITOS TERMINAIS, INSTALADO EM FORRO - FORNECIMENTO E INSTALAÇÃO. AF_03/2023_PA</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</si>
  <si>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</si>
  <si>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</si>
  <si>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</si>
  <si>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</si>
  <si>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</si>
  <si>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</si>
  <si>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</si>
  <si>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</si>
  <si>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</si>
  <si>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</si>
  <si>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</si>
  <si>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</si>
  <si>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</si>
  <si>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</si>
  <si>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</si>
  <si>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</si>
  <si>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</si>
  <si>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</si>
  <si>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</si>
  <si>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</si>
  <si>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</si>
  <si>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</si>
  <si>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</si>
  <si>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</si>
  <si>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</si>
  <si>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</si>
  <si>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</si>
  <si>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</si>
  <si>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</si>
  <si>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</si>
  <si>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</si>
  <si>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</si>
  <si>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(1/2"), APARENTE - FORNECIMENTO E INSTALAÇÃO. AF_10/2022_PA</t>
  </si>
  <si>
    <t>ELETRODUTO RÍGIDO SOLDÁVEL, PVC, DN 25 MM (3/4), APARENTE - FORNECIMENTO E INSTALAÇÃO. AF_10/2022_PA</t>
  </si>
  <si>
    <t>ELETRODUTO RÍGIDO SOLDÁVEL, PVC, DN 32 MM (1), APARENTE - FORNECIMENTO E INSTALAÇÃO. AF_10/2022_PA</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</si>
  <si>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</si>
  <si>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</si>
  <si>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</si>
  <si>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</si>
  <si>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</si>
  <si>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</si>
  <si>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</si>
  <si>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</si>
  <si>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</si>
  <si>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</si>
  <si>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</si>
  <si>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</si>
  <si>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</si>
  <si>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</si>
  <si>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</si>
  <si>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</si>
  <si>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</si>
  <si>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</si>
  <si>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</si>
  <si>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</si>
  <si>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</si>
  <si>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</si>
  <si>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</si>
  <si>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</si>
  <si>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</si>
  <si>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</si>
  <si>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</si>
  <si>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</si>
  <si>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</si>
  <si>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</si>
  <si>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</si>
  <si>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</si>
  <si>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</si>
  <si>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</si>
  <si>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</si>
  <si>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</si>
  <si>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</si>
  <si>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</si>
  <si>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</si>
  <si>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</si>
  <si>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</si>
  <si>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</si>
  <si>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</si>
  <si>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</si>
  <si>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</si>
  <si>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</si>
  <si>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</si>
  <si>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</si>
  <si>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</si>
  <si>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</si>
  <si>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</si>
  <si>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</si>
  <si>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</si>
  <si>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</si>
  <si>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</si>
  <si>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</si>
  <si>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</si>
  <si>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</si>
  <si>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</si>
  <si>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</si>
  <si>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</si>
  <si>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</si>
  <si>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</si>
  <si>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</si>
  <si>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</si>
  <si>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</si>
  <si>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CABO DE COBRE FLEXÍVEL ISOLADO, 10 MM², ANTI-CHAMA 450/750 V, PARA DISTRIBUIÇÃO - FORNECIMENTO E INSTALAÇÃO. AF_10/2020</t>
  </si>
  <si>
    <t>CABO DE COBRE FLEXÍVEL ISOLADO, 10 MM², ANTI-CHAMA 0,6/1,0 KV, PARA DISTRIBUIÇÃO - FORNECIMENTO E INSTALAÇÃO. AF_10/2020</t>
  </si>
  <si>
    <t>CABO DE COBRE FLEXÍVEL ISOLADO, 16 MM², ANTI-CHAMA 450/750 V, PARA DISTRIBUIÇÃO - FORNECIMENTO E INSTALAÇÃO. AF_10/2020</t>
  </si>
  <si>
    <t>CABO DE COBRE FLEXÍVEL ISOLADO, 16 MM², ANTI-CHAMA 0,6/1,0 KV, PARA DISTRIBUIÇÃO - FORNECIMENTO E INSTALAÇÃO. AF_10/2020</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</si>
  <si>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</si>
  <si>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</si>
  <si>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</si>
  <si>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</si>
  <si>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</si>
  <si>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</si>
  <si>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</si>
  <si>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</si>
  <si>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</si>
  <si>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</si>
  <si>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</si>
  <si>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</si>
  <si>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</si>
  <si>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</si>
  <si>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</si>
  <si>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</si>
  <si>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</si>
  <si>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</si>
  <si>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</si>
  <si>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</si>
  <si>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</si>
  <si>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</si>
  <si>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</si>
  <si>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</si>
  <si>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</si>
  <si>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</si>
  <si>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</si>
  <si>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</si>
  <si>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</si>
  <si>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</si>
  <si>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</si>
  <si>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</si>
  <si>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</si>
  <si>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</si>
  <si>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</si>
  <si>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</si>
  <si>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</si>
  <si>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</si>
  <si>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</si>
  <si>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</si>
  <si>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</si>
  <si>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</si>
  <si>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</si>
  <si>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</si>
  <si>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</si>
  <si>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</si>
  <si>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</si>
  <si>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</si>
  <si>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</si>
  <si>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</si>
  <si>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</si>
  <si>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</si>
  <si>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</si>
  <si>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</si>
  <si>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</si>
  <si>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</si>
  <si>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</si>
  <si>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</si>
  <si>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</si>
  <si>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</si>
  <si>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</si>
  <si>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</si>
  <si>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</si>
  <si>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</si>
  <si>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</si>
  <si>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</si>
  <si>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</si>
  <si>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</si>
  <si>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</si>
  <si>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</si>
  <si>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</si>
  <si>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</si>
  <si>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</si>
  <si>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</si>
  <si>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</si>
  <si>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</si>
  <si>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</si>
  <si>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</si>
  <si>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</si>
  <si>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</si>
  <si>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</si>
  <si>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</si>
  <si>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</si>
  <si>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</si>
  <si>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</si>
  <si>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</si>
  <si>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</si>
  <si>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</si>
  <si>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</si>
  <si>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</si>
  <si>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</si>
  <si>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</si>
  <si>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</si>
  <si>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</si>
  <si>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</si>
  <si>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</si>
  <si>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</si>
  <si>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</si>
  <si>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</si>
  <si>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</si>
  <si>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</si>
  <si>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</si>
  <si>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</si>
  <si>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</si>
  <si>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</si>
  <si>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</si>
  <si>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</si>
  <si>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</si>
  <si>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</si>
  <si>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</si>
  <si>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</si>
  <si>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</si>
  <si>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</si>
  <si>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</si>
  <si>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</si>
  <si>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</si>
  <si>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</si>
  <si>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</si>
  <si>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</si>
  <si>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</si>
  <si>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</si>
  <si>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</si>
  <si>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</si>
  <si>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</si>
  <si>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</si>
  <si>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</si>
  <si>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</si>
  <si>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</si>
  <si>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</si>
  <si>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</si>
  <si>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</si>
  <si>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</si>
  <si>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</si>
  <si>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</si>
  <si>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</si>
  <si>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</si>
  <si>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</si>
  <si>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</si>
  <si>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</si>
  <si>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</si>
  <si>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</si>
  <si>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</si>
  <si>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</si>
  <si>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</si>
  <si>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</si>
  <si>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</si>
  <si>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</si>
  <si>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</si>
  <si>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</si>
  <si>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</si>
  <si>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</si>
  <si>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</si>
  <si>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</si>
  <si>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</si>
  <si>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</si>
  <si>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</si>
  <si>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</si>
  <si>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</si>
  <si>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</si>
  <si>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</si>
  <si>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</si>
  <si>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</si>
  <si>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</si>
  <si>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</si>
  <si>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</si>
  <si>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</si>
  <si>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</si>
  <si>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</si>
  <si>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</si>
  <si>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</si>
  <si>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</si>
  <si>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</si>
  <si>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</si>
  <si>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</si>
  <si>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</si>
  <si>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</si>
  <si>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</si>
  <si>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</si>
  <si>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</si>
  <si>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</si>
  <si>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</si>
  <si>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</si>
  <si>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</si>
  <si>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</si>
  <si>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</si>
  <si>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</si>
  <si>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</si>
  <si>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</si>
  <si>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</si>
  <si>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</si>
  <si>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</si>
  <si>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</si>
  <si>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</si>
  <si>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</si>
  <si>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</si>
  <si>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</si>
  <si>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</si>
  <si>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</si>
  <si>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</si>
  <si>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</si>
  <si>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</si>
  <si>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</si>
  <si>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</si>
  <si>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</si>
  <si>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</si>
  <si>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</si>
  <si>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</si>
  <si>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</si>
  <si>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</si>
  <si>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</si>
  <si>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</si>
  <si>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</si>
  <si>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</si>
  <si>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</si>
  <si>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</si>
  <si>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</si>
  <si>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</si>
  <si>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</si>
  <si>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</si>
  <si>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</si>
  <si>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</si>
  <si>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</si>
  <si>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</si>
  <si>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</si>
  <si>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</si>
  <si>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</si>
  <si>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</si>
  <si>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</si>
  <si>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LUMINÁRIA TIPO CALHA, DE SOBREPOR, COM 1 LÂMPADA TUBULAR FLUORESCENTE DE 36 W, COM REATOR DE PARTIDA RÁPIDA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</si>
  <si>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</si>
  <si>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</si>
  <si>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</si>
  <si>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</si>
  <si>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</si>
  <si>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</si>
  <si>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</si>
  <si>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TUBULAR LED DE 9/10 W, BASE G13 - FORNECIMENTO E INSTALAÇÃO. AF_02/2020_PS</t>
  </si>
  <si>
    <t>LÂMPADA TUBULAR LED DE 18/20 W, BASE G13 - FORNECIMENTO E INSTALAÇÃO. AF_02/2020_PS</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</si>
  <si>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</si>
  <si>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</si>
  <si>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</si>
  <si>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</si>
  <si>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</si>
  <si>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</si>
  <si>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</si>
  <si>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</si>
  <si>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</si>
  <si>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</si>
  <si>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</si>
  <si>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</si>
  <si>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</si>
  <si>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</si>
  <si>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</si>
  <si>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</si>
  <si>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</si>
  <si>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</si>
  <si>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</si>
  <si>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</si>
  <si>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</si>
  <si>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</si>
  <si>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</si>
  <si>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</si>
  <si>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</si>
  <si>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</si>
  <si>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</si>
  <si>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</si>
  <si>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</si>
  <si>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</si>
  <si>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</si>
  <si>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</si>
  <si>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</si>
  <si>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</si>
  <si>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</si>
  <si>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</si>
  <si>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</si>
  <si>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</si>
  <si>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</si>
  <si>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</si>
  <si>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</si>
  <si>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</si>
  <si>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</si>
  <si>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</si>
  <si>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</si>
  <si>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</si>
  <si>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</si>
  <si>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</si>
  <si>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</si>
  <si>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</si>
  <si>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</si>
  <si>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</si>
  <si>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</si>
  <si>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</si>
  <si>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</si>
  <si>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</si>
  <si>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</si>
  <si>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</si>
  <si>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</si>
  <si>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</si>
  <si>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</si>
  <si>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</si>
  <si>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</si>
  <si>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</si>
  <si>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</si>
  <si>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</si>
  <si>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</si>
  <si>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</si>
  <si>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</si>
  <si>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</si>
  <si>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</si>
  <si>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</si>
  <si>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</si>
  <si>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</si>
  <si>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SUBSTITUIÇÃO DE REATOR PARA ILUMINAÇÃO PÚBLICA (NÃO INCLUI FORNECIMENTO).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</si>
  <si>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</si>
  <si>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</si>
  <si>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</si>
  <si>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</si>
  <si>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SUBSTITUIÇÃO DE LÂMPADA PARA ILUMINAÇÃO PÚBLICA (NÃO INCLUI FORNECIMENTO).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</si>
  <si>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</si>
  <si>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</si>
  <si>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</si>
  <si>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</si>
  <si>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</si>
  <si>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</si>
  <si>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</si>
  <si>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</si>
  <si>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</si>
  <si>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</si>
  <si>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</si>
  <si>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</si>
  <si>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</si>
  <si>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</si>
  <si>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</si>
  <si>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</si>
  <si>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</si>
  <si>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</si>
  <si>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</si>
  <si>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</si>
  <si>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</si>
  <si>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</si>
  <si>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</si>
  <si>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</si>
  <si>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</si>
  <si>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</si>
  <si>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</si>
  <si>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</si>
  <si>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</si>
  <si>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</si>
  <si>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</si>
  <si>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</si>
  <si>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</si>
  <si>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</si>
  <si>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</si>
  <si>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</si>
  <si>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</si>
  <si>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</si>
  <si>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</si>
  <si>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</si>
  <si>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</si>
  <si>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</si>
  <si>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</si>
  <si>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</si>
  <si>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</si>
  <si>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</si>
  <si>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</si>
  <si>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</si>
  <si>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</si>
  <si>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</si>
  <si>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</si>
  <si>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</si>
  <si>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</si>
  <si>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</si>
  <si>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</si>
  <si>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</si>
  <si>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</si>
  <si>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</si>
  <si>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LUMINÁRIA ARANDELA TIPO MEIA LUA, DE SOBREPOR, COM 1 LÂMPADA LED DE 6 W, SEM REATOR - FORNECIMENTO E INSTALAÇÃO. AF_02/2020</t>
  </si>
  <si>
    <t>LUMINÁRIA ARANDELA TIPO TARTARUGA, DE SOBREPOR, COM 1 LÂMPADA LED DE 6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</si>
  <si>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</si>
  <si>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</si>
  <si>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</si>
  <si>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</si>
  <si>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</si>
  <si>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</si>
  <si>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</si>
  <si>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</si>
  <si>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</si>
  <si>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</si>
  <si>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</si>
  <si>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</si>
  <si>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</si>
  <si>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</si>
  <si>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</si>
  <si>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</si>
  <si>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</si>
  <si>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</si>
  <si>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</si>
  <si>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</si>
  <si>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</si>
  <si>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</si>
  <si>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</si>
  <si>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</si>
  <si>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</si>
  <si>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</si>
  <si>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</si>
  <si>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</si>
  <si>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</si>
  <si>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</si>
  <si>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</si>
  <si>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</si>
  <si>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</si>
  <si>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</si>
  <si>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</si>
  <si>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</si>
  <si>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</si>
  <si>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</si>
  <si>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</si>
  <si>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</si>
  <si>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</si>
  <si>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</si>
  <si>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</si>
  <si>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</si>
  <si>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</si>
  <si>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</si>
  <si>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</si>
  <si>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</si>
  <si>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</si>
  <si>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</si>
  <si>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</si>
  <si>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</si>
  <si>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</si>
  <si>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</si>
  <si>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</si>
  <si>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</si>
  <si>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</si>
  <si>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</si>
  <si>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</si>
  <si>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</si>
  <si>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</si>
  <si>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</si>
  <si>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</si>
  <si>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</si>
  <si>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</si>
  <si>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</si>
  <si>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</si>
  <si>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</si>
  <si>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</si>
  <si>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</si>
  <si>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</si>
  <si>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</si>
  <si>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</si>
  <si>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</si>
  <si>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</si>
  <si>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</si>
  <si>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</si>
  <si>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</si>
  <si>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</si>
  <si>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</si>
  <si>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</si>
  <si>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</si>
  <si>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</si>
  <si>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</si>
  <si>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</si>
  <si>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</si>
  <si>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</si>
  <si>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</si>
  <si>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</si>
  <si>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</si>
  <si>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</si>
  <si>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</si>
  <si>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</si>
  <si>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</si>
  <si>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</si>
  <si>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</si>
  <si>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</si>
  <si>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</si>
  <si>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</si>
  <si>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</si>
  <si>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</si>
  <si>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</si>
  <si>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</si>
  <si>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</si>
  <si>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</si>
  <si>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</si>
  <si>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</si>
  <si>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</si>
  <si>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</si>
  <si>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</si>
  <si>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</si>
  <si>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</si>
  <si>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AF_03/2024</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</si>
  <si>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</si>
  <si>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</si>
  <si>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</si>
  <si>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</si>
  <si>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</si>
  <si>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</si>
  <si>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</si>
  <si>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</si>
  <si>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</si>
  <si>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</si>
  <si>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</si>
  <si>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</si>
  <si>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AF_11/2021_PSE</t>
  </si>
  <si>
    <t>AR CONDICIONADO SPLIT ON/OFF, PISO TETO, 18.000 BTU/H, CICLO FRIO - FORNECIMENTO E INSTALAÇÃO. AF_11/2021_PSE</t>
  </si>
  <si>
    <t>AR CONDICIONADO SPLIT INVERTER, PISO TETO, 24000 BTU/H, CICLO FRIO - FORNECIMENTO E INSTALAÇÃO. AF_11/2021_PSE</t>
  </si>
  <si>
    <t>AR CONDICIONADO SPLIT ON/OFF,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</si>
  <si>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</si>
  <si>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</si>
  <si>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36.000 BTU/H, CICLO FRIO - FORNECIMENTO E INSTALAÇÃO. AF_11/2021_PSE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</si>
  <si>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</si>
  <si>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</si>
  <si>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</si>
  <si>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</si>
  <si>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</si>
  <si>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</si>
  <si>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</si>
  <si>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</si>
  <si>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</si>
  <si>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</si>
  <si>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</si>
  <si>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</si>
  <si>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</si>
  <si>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</si>
  <si>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</si>
  <si>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</si>
  <si>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</si>
  <si>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TUBO EM COBRE FLEXÍVEL, DN 1/4", COM ISOLAMENTO, INSTALADO EM FORRO, PARA RAMAL DE ALIMENTAÇÃO DE AR CONDICIONADO, INCLUSO FIXADOR. AF_11/2021_PA</t>
  </si>
  <si>
    <t>TUBO EM COBRE FLEXÍVEL, DN 3/8", COM ISOLAMENTO, INSTALADO EM FORRO, PARA RAMAL DE ALIMENTAÇÃO DE AR CONDICIONADO, INCLUSO FIXADOR. AF_11/2021_PA</t>
  </si>
  <si>
    <t>TUBO EM COBRE FLEXÍVEL, DN 1/2", COM ISOLAMENTO, INSTALADO EM FORRO, PARA RAMAL DE ALIMENTAÇÃO DE AR CONDICIONADO, INCLUSO FIXADOR. AF_11/2021_PA</t>
  </si>
  <si>
    <t>TUBO EM COBRE FLEXÍVEL, DN 5/8", COM ISOLAMENTO, INSTALADO EM FORRO, PARA RAMAL DE ALIMENTAÇÃO DE AR CONDICIONADO, INCLUSO FIXADOR. AF_11/2021_PA</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</si>
  <si>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</si>
  <si>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</si>
  <si>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</si>
  <si>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</si>
  <si>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</si>
  <si>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</si>
  <si>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</si>
  <si>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</si>
  <si>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</si>
  <si>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</si>
  <si>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</si>
  <si>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</si>
  <si>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RACK FECHADO PARA SERVIDOR - FORNECIMENTO E INSTALAÇÃO. AF_11/2019</t>
  </si>
  <si>
    <t>BLOCO DE ENGATE RÁPIDO PARA BASTIDOR TIPO M10 - FORNECIMENTO E INSTALAÇÃO. AF_11/2019</t>
  </si>
  <si>
    <t>TOMADA DE REDE RJ45 - FORNECIMENTO E INSTALAÇÃO. AF_11/2019</t>
  </si>
  <si>
    <t>TOMADA PARA TELEFONE RJ11 - FORNECIMENTO E INSTALAÇÃO. AF_11/2019</t>
  </si>
  <si>
    <t>PATCH PANEL 48 PORTAS, CATEGORIA 5E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</si>
  <si>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</si>
  <si>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</si>
  <si>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</si>
  <si>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DE 20MM, INSTALADO EM RAMAL OU SUB-RAMAL DE ÁGUA - FORNECIMENTO E INSTALAÇÃO. AF_06/2022</t>
  </si>
  <si>
    <t>TUBO, PVC, SOLDÁVEL, DE 25MM, INSTALADO EM RAMAL OU SUB-RAMAL DE ÁGUA - FORNECIMENTO E INSTALAÇÃO. AF_06/2022</t>
  </si>
  <si>
    <t>TUBO, PVC, SOLDÁVEL, DE 32MM, INSTALADO EM RAMAL OU SUB-RAMAL DE ÁGUA - FORNECIMENTO E INSTALAÇÃO. AF_06/2022</t>
  </si>
  <si>
    <t>TUBO, PVC, SOLDÁVEL, DE 20MM, INSTALADO EM RAMAL DE DISTRIBUIÇÃO DE ÁGUA - FORNECIMENTO E INSTALAÇÃO. AF_06/2022</t>
  </si>
  <si>
    <t>TUBO, PVC, SOLDÁVEL, DE 25MM, INSTALADO EM RAMAL DE DISTRIBUIÇÃO DE ÁGUA - FORNECIMENTO E INSTALAÇÃO. AF_06/2022</t>
  </si>
  <si>
    <t>TUBO, PVC, SOLDÁVEL, DE 32MM, INSTALADO EM RAMAL DE DISTRIBUIÇÃO DE ÁGUA - FORNECIMENTO E INSTALAÇÃO. AF_06/2022</t>
  </si>
  <si>
    <t>TUBO, PVC, SOLDÁVEL, DE 25MM, INSTALADO EM PRUMADA DE ÁGUA - FORNECIMENTO E INSTALAÇÃO. AF_06/2022</t>
  </si>
  <si>
    <t>TUBO, PVC, SOLDÁVEL, DE 32MM, INSTALADO EM PRUMADA DE ÁGUA - FORNECIMENTO E INSTALAÇÃO. AF_06/2022</t>
  </si>
  <si>
    <t>TUBO, PVC, SOLDÁVEL, DE 40MM, INSTALADO EM PRUMADA DE ÁGUA - FORNECIMENTO E INSTALAÇÃO. AF_06/2022</t>
  </si>
  <si>
    <t>TUBO, PVC, SOLDÁVEL, DE 50MM, INSTALADO EM PRUMADA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</si>
  <si>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</si>
  <si>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</si>
  <si>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</si>
  <si>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</si>
  <si>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</si>
  <si>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</si>
  <si>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</si>
  <si>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</si>
  <si>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</si>
  <si>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</si>
  <si>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</si>
  <si>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</si>
  <si>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</si>
  <si>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</si>
  <si>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</si>
  <si>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</si>
  <si>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</si>
  <si>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</si>
  <si>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</si>
  <si>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</si>
  <si>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</si>
  <si>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</si>
  <si>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</si>
  <si>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</si>
  <si>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</si>
  <si>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</si>
  <si>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</si>
  <si>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</si>
  <si>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</si>
  <si>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DE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</si>
  <si>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</si>
  <si>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</si>
  <si>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</si>
  <si>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</si>
  <si>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</si>
  <si>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</si>
  <si>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</si>
  <si>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</si>
  <si>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</si>
  <si>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</si>
  <si>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</si>
  <si>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</si>
  <si>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</si>
  <si>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</si>
  <si>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</si>
  <si>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</si>
  <si>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</si>
  <si>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</si>
  <si>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</si>
  <si>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</si>
  <si>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</si>
  <si>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</si>
  <si>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</si>
  <si>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</si>
  <si>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</si>
  <si>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</si>
  <si>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</si>
  <si>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</si>
  <si>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</si>
  <si>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</si>
  <si>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</si>
  <si>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</si>
  <si>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</si>
  <si>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</si>
  <si>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</si>
  <si>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</si>
  <si>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</si>
  <si>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</si>
  <si>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</si>
  <si>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</si>
  <si>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</si>
  <si>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</si>
  <si>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</si>
  <si>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</si>
  <si>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</si>
  <si>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</si>
  <si>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</si>
  <si>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</si>
  <si>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</si>
  <si>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</si>
  <si>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</si>
  <si>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</si>
  <si>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</si>
  <si>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</si>
  <si>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</si>
  <si>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</si>
  <si>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</si>
  <si>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</si>
  <si>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</si>
  <si>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</si>
  <si>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</si>
  <si>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</si>
  <si>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EM COBRE RÍGIDO, DN 104 MM, CLASSE E, SEM ISOLAMENTO, INSTALADO EM RESERVAÇÃO PREDIAL DE ÁGUA - FORNECIMENTO E INSTALAÇÃO. AF_04/2024</t>
  </si>
  <si>
    <t>TUBO, PVC, SOLDÁVEL, DE  25MM,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</si>
  <si>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</si>
  <si>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</si>
  <si>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</si>
  <si>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</si>
  <si>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</si>
  <si>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</si>
  <si>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TUBO, PVC, SOLDÁVEL, DE 110MM,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</si>
  <si>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</si>
  <si>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</si>
  <si>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</si>
  <si>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</si>
  <si>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</si>
  <si>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</si>
  <si>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</si>
  <si>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CPVC, SOLDÁVEL, DN 114 MM, INSTALADO EM RESERVAÇÃO PREDIAL DE ÁGUA - FORNECIMENTO E INSTALAÇÃO. AF_04/2024</t>
  </si>
  <si>
    <t>TUBO DE AÇO PRETO SEM COSTURA, CONEXÃO SOLDADA, DN 40 (1 1/2"), INSTALADO EM REDE DE ALIMENTAÇÃO PARA HIDRANTE - FORNECIMENTO E INSTALAÇÃO. AF_10/2020</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</si>
  <si>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</si>
  <si>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</si>
  <si>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</si>
  <si>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</si>
  <si>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</si>
  <si>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</si>
  <si>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</si>
  <si>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</si>
  <si>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</si>
  <si>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</si>
  <si>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</si>
  <si>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</si>
  <si>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</si>
  <si>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</si>
  <si>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</si>
  <si>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</si>
  <si>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</si>
  <si>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</si>
  <si>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</si>
  <si>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</si>
  <si>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</si>
  <si>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</si>
  <si>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</si>
  <si>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</si>
  <si>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PPR, DN 20 MM, CLASSE PN 20,  INSTALADO EM RESERVAÇÃO PREDIAL DE ÁGUA - FORNECIMENTO E INSTALAÇÃO. AF_04/2024</t>
  </si>
  <si>
    <t>TUBO, PPR, DN 25 MM, CLASSE PN 20,  INSTALADO EM RESERVAÇÃO PREDIAL DE ÁGUA - FORNECIMENTO E INSTALAÇÃO. AF_04/2024</t>
  </si>
  <si>
    <t>TUBO, PPR, DN 32 MM, CLASSE PN 12,  INSTALADO EM RESERVAÇÃO PREDIAL DE ÁGUA - FORNECIMENTO E INSTALAÇÃO. AF_04/2024</t>
  </si>
  <si>
    <t>TUBO, PPR, DN 40 MM, CLASSE PN 12,  INSTALADO EM RESERVAÇÃO PREDIAL DE ÁGUA - FORNECIMENTO E INSTALAÇÃO. AF_04/2024</t>
  </si>
  <si>
    <t>TUBO, PPR, DN 50 MM, CLASSE PN 12,  INSTALADO EM RESERVAÇÃO PREDIAL DE ÁGUA - FORNECIMENTO E INSTALAÇÃO. AF_04/2024</t>
  </si>
  <si>
    <t>TUBO, PPR, DN 63 MM, CLASSE PN 12,  INSTALADO EM RESERVAÇÃO PREDIAL DE ÁGUA - FORNECIMENTO E INSTALAÇÃO. AF_04/2024</t>
  </si>
  <si>
    <t>TUBO, PPR, DN 75 MM, CLASSE PN 12,  INSTALADO EM RESERVAÇÃO PREDIAL DE ÁGUA - FORNECIMENTO E INSTALAÇÃO. AF_04/2024</t>
  </si>
  <si>
    <t>TUBO, PPR, DN 90 MM, CLASSE PN 12,  INSTALADO EM RESERVAÇÃO PREDIAL DE ÁGUA - FORNECIMENTO E INSTALAÇÃO. AF_04/2024</t>
  </si>
  <si>
    <t>TUBO, PPR, DN 110 MM, CLASSE PN 12,  INSTALADO EM RESERVAÇÃO PREDIAL DE ÁGUA - FORNECIMENTO E INSTALAÇÃO. AF_04/2024</t>
  </si>
  <si>
    <t>TUBO, PPR, DN 20 MM, CLASSE PN 25,  INSTALADO EM RESERVAÇÃO PREDIAL DE ÁGUA - FORNECIMENTO E INSTALAÇÃO. AF_04/2024</t>
  </si>
  <si>
    <t>TUBO, PPR, DN 25 MM, CLASSE PN 25,  INSTALADO EM RESERVAÇÃO PREDIAL DE ÁGUA - FORNECIMENTO E INSTALAÇÃO. AF_04/2024</t>
  </si>
  <si>
    <t>TUBO, PPR, DN 32 MM, CLASSE PN 25,  INSTALADO EM RESERVAÇÃO PREDIAL DE ÁGUA - FORNECIMENTO E INSTALAÇÃO. AF_04/2024</t>
  </si>
  <si>
    <t>TUBO, PPR, DN 40 MM, CLASSE PN 25,  INSTALADO EM RESERVAÇÃO PREDIAL DE ÁGUA - FORNECIMENTO E INSTALAÇÃO. AF_04/2024</t>
  </si>
  <si>
    <t>TUBO, PPR, DN 50 MM, CLASSE PN 25,  INSTALADO EM RESERVAÇÃO PREDIAL DE ÁGUA - FORNECIMENTO E INSTALAÇÃO. AF_04/2024</t>
  </si>
  <si>
    <t>TUBO, PPR, DN 63 MM, CLASSE PN 25,  INSTALADO EM RESERVAÇÃO PREDIAL DE ÁGUA - FORNECIMENTO E INSTALAÇÃO. AF_04/2024</t>
  </si>
  <si>
    <t>TUBO, PPR, DN 75 MM, CLASSE PN 25,  INSTALADO EM RESERVAÇÃO PREDIAL DE ÁGUA - FORNECIMENTO E INSTALAÇÃO. AF_04/2024</t>
  </si>
  <si>
    <t>TUBO, PPR, DN 90 MM, CLASSE PN 25,  INSTALADO EM RESERVAÇÃO PREDIAL DE ÁGUA - FORNECIMENTO E INSTALAÇÃO. AF_04/2024</t>
  </si>
  <si>
    <t>TUBO, PPR, DN 110 MM, CLASSE PN 25,  INSTALADO EM RESERVAÇÃO PREDIAL DE ÁGUA - FORNECIMENTO E INSTALAÇÃO. AF_04/2024</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</si>
  <si>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</si>
  <si>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</si>
  <si>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</si>
  <si>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</si>
  <si>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</si>
  <si>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</si>
  <si>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</si>
  <si>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</si>
  <si>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</si>
  <si>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</si>
  <si>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</si>
  <si>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</si>
  <si>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</si>
  <si>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</si>
  <si>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</si>
  <si>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</si>
  <si>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</si>
  <si>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</si>
  <si>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</si>
  <si>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</si>
  <si>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</si>
  <si>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</si>
  <si>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</si>
  <si>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</si>
  <si>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</si>
  <si>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</si>
  <si>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</si>
  <si>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</si>
  <si>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</si>
  <si>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</si>
  <si>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</si>
  <si>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</si>
  <si>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</si>
  <si>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</si>
  <si>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</si>
  <si>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</si>
  <si>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</si>
  <si>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</si>
  <si>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</si>
  <si>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</si>
  <si>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</si>
  <si>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</si>
  <si>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</si>
  <si>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</si>
  <si>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</si>
  <si>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</si>
  <si>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</si>
  <si>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</si>
  <si>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</si>
  <si>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</si>
  <si>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</si>
  <si>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</si>
  <si>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</si>
  <si>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</si>
  <si>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</si>
  <si>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</si>
  <si>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</si>
  <si>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</si>
  <si>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</si>
  <si>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</si>
  <si>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</si>
  <si>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</si>
  <si>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</si>
  <si>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</si>
  <si>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</si>
  <si>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</si>
  <si>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</si>
  <si>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</si>
  <si>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</si>
  <si>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</si>
  <si>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</si>
  <si>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</si>
  <si>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</si>
  <si>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</si>
  <si>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</si>
  <si>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</si>
  <si>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</si>
  <si>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</si>
  <si>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</si>
  <si>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</si>
  <si>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DE 40MM, INSTALADO EM RAMAL DE DISTRIBUIÇÃO DE ÁGUA - FORNECIMENTO E INSTALAÇÃO. AF_06/2022</t>
  </si>
  <si>
    <t>TUBO, PVC, SOLDÁVEL, DE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</si>
  <si>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</si>
  <si>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</si>
  <si>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</si>
  <si>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</si>
  <si>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DE 20MM, INSTALADO EM DRENO DE AR CONDICIONADO - FORNECIMENTO E INSTALAÇÃO. AF_08/2022</t>
  </si>
  <si>
    <t>TUBO, PVC, SOLDÁVEL, DE 32MM, INSTALADO EM DRENO DE AR CONDICIONADO - FORNECIMENTO E INSTALAÇÃO. AF_08/2022</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</si>
  <si>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</si>
  <si>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</si>
  <si>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</si>
  <si>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</si>
  <si>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</si>
  <si>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</si>
  <si>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</si>
  <si>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SOLDÁVEL, PVC, DN 50 X 25 MM, INSTALADO EM RESERVAÇÃO PREDIAL DE ÁGUA - FORNECIMENTO E INSTALAÇÃO. AF_04/2024</t>
  </si>
  <si>
    <t>JOELHO PPR 45 GRAUS, SOLDÁVEL, DN 63 MM, INSTALADO EM RESERVAÇÃO PREDIAL DE ÁGUA - FORNECIMENTO E INSTALAÇÃO. AF_04/2024</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</si>
  <si>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</si>
  <si>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</si>
  <si>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</si>
  <si>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</si>
  <si>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</si>
  <si>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</si>
  <si>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</si>
  <si>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</si>
  <si>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</si>
  <si>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</si>
  <si>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</si>
  <si>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</si>
  <si>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</si>
  <si>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</si>
  <si>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</si>
  <si>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</si>
  <si>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</si>
  <si>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</si>
  <si>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</si>
  <si>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</si>
  <si>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</si>
  <si>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</si>
  <si>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</si>
  <si>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</si>
  <si>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</si>
  <si>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</si>
  <si>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</si>
  <si>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</si>
  <si>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</si>
  <si>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</si>
  <si>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</si>
  <si>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</si>
  <si>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</si>
  <si>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</si>
  <si>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</si>
  <si>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</si>
  <si>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</si>
  <si>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</si>
  <si>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</si>
  <si>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</si>
  <si>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</si>
  <si>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</si>
  <si>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</si>
  <si>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</si>
  <si>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</si>
  <si>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</si>
  <si>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</si>
  <si>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</si>
  <si>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</si>
  <si>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</si>
  <si>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</si>
  <si>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</si>
  <si>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</si>
  <si>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</si>
  <si>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</si>
  <si>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</si>
  <si>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</si>
  <si>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</si>
  <si>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</si>
  <si>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</si>
  <si>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</si>
  <si>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</si>
  <si>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</si>
  <si>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</si>
  <si>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</si>
  <si>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</si>
  <si>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</si>
  <si>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</si>
  <si>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</si>
  <si>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</si>
  <si>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</si>
  <si>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</si>
  <si>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</si>
  <si>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</si>
  <si>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</si>
  <si>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</si>
  <si>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</si>
  <si>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</si>
  <si>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</si>
  <si>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</si>
  <si>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</si>
  <si>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</si>
  <si>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</si>
  <si>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</si>
  <si>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</si>
  <si>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</si>
  <si>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</si>
  <si>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</si>
  <si>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</si>
  <si>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</si>
  <si>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</si>
  <si>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</si>
  <si>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</si>
  <si>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</si>
  <si>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</si>
  <si>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</si>
  <si>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</si>
  <si>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</si>
  <si>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</si>
  <si>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</si>
  <si>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</si>
  <si>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</si>
  <si>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</si>
  <si>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</si>
  <si>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</si>
  <si>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</si>
  <si>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</si>
  <si>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</si>
  <si>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</si>
  <si>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</si>
  <si>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</si>
  <si>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</si>
  <si>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</si>
  <si>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</si>
  <si>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</si>
  <si>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</si>
  <si>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</si>
  <si>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</si>
  <si>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</si>
  <si>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</si>
  <si>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</si>
  <si>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</si>
  <si>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</si>
  <si>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</si>
  <si>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</si>
  <si>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</si>
  <si>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</si>
  <si>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</si>
  <si>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</si>
  <si>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</si>
  <si>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</si>
  <si>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</si>
  <si>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</si>
  <si>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</si>
  <si>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</si>
  <si>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</si>
  <si>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</si>
  <si>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</si>
  <si>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</si>
  <si>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</si>
  <si>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</si>
  <si>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</si>
  <si>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</si>
  <si>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</si>
  <si>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</si>
  <si>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</si>
  <si>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</si>
  <si>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</si>
  <si>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</si>
  <si>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</si>
  <si>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</si>
  <si>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</si>
  <si>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</si>
  <si>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</si>
  <si>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</si>
  <si>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</si>
  <si>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</si>
  <si>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</si>
  <si>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</si>
  <si>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</si>
  <si>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</si>
  <si>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</si>
  <si>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</si>
  <si>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</si>
  <si>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</si>
  <si>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</si>
  <si>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</si>
  <si>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</si>
  <si>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</si>
  <si>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</si>
  <si>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</si>
  <si>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</si>
  <si>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</si>
  <si>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</si>
  <si>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</si>
  <si>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</si>
  <si>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</si>
  <si>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</si>
  <si>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</si>
  <si>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</si>
  <si>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</si>
  <si>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</si>
  <si>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</si>
  <si>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</si>
  <si>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</si>
  <si>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</si>
  <si>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</si>
  <si>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</si>
  <si>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</si>
  <si>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</si>
  <si>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</si>
  <si>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</si>
  <si>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</si>
  <si>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</si>
  <si>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</si>
  <si>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</si>
  <si>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</si>
  <si>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</si>
  <si>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</si>
  <si>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</si>
  <si>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</si>
  <si>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</si>
  <si>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</si>
  <si>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</si>
  <si>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</si>
  <si>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</si>
  <si>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</si>
  <si>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</si>
  <si>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</si>
  <si>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</si>
  <si>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</si>
  <si>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</si>
  <si>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</si>
  <si>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</si>
  <si>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</si>
  <si>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</si>
  <si>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</si>
  <si>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</si>
  <si>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</si>
  <si>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</si>
  <si>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</si>
  <si>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</si>
  <si>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</si>
  <si>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</si>
  <si>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</si>
  <si>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</si>
  <si>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</si>
  <si>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</si>
  <si>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</si>
  <si>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</si>
  <si>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</si>
  <si>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</si>
  <si>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</si>
  <si>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</si>
  <si>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</si>
  <si>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</si>
  <si>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</si>
  <si>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</si>
  <si>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</si>
  <si>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</si>
  <si>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</si>
  <si>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</si>
  <si>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</si>
  <si>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</si>
  <si>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</si>
  <si>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</si>
  <si>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</si>
  <si>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</si>
  <si>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</si>
  <si>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</si>
  <si>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</si>
  <si>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</si>
  <si>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</si>
  <si>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</si>
  <si>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</si>
  <si>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</si>
  <si>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</si>
  <si>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</si>
  <si>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</si>
  <si>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</si>
  <si>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</si>
  <si>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</si>
  <si>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</si>
  <si>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</si>
  <si>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</si>
  <si>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</si>
  <si>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</si>
  <si>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</si>
  <si>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</si>
  <si>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</si>
  <si>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</si>
  <si>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</si>
  <si>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</si>
  <si>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</si>
  <si>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</si>
  <si>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</si>
  <si>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</si>
  <si>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</si>
  <si>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</si>
  <si>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</si>
  <si>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</si>
  <si>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</si>
  <si>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</si>
  <si>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</si>
  <si>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</si>
  <si>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</si>
  <si>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</si>
  <si>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</si>
  <si>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</si>
  <si>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</si>
  <si>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</si>
  <si>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</si>
  <si>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</si>
  <si>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</si>
  <si>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</si>
  <si>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</si>
  <si>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</si>
  <si>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</si>
  <si>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</si>
  <si>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</si>
  <si>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</si>
  <si>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</si>
  <si>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</si>
  <si>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</si>
  <si>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</si>
  <si>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</si>
  <si>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</si>
  <si>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</si>
  <si>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</si>
  <si>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</si>
  <si>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</si>
  <si>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</si>
  <si>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</si>
  <si>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</si>
  <si>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</si>
  <si>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</si>
  <si>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</si>
  <si>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</si>
  <si>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</si>
  <si>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</si>
  <si>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</si>
  <si>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</si>
  <si>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</si>
  <si>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</si>
  <si>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</si>
  <si>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</si>
  <si>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</si>
  <si>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</si>
  <si>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</si>
  <si>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</si>
  <si>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</si>
  <si>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</si>
  <si>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</si>
  <si>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</si>
  <si>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</si>
  <si>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</si>
  <si>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</si>
  <si>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</si>
  <si>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</si>
  <si>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</si>
  <si>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</si>
  <si>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</si>
  <si>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</si>
  <si>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</si>
  <si>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</si>
  <si>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</si>
  <si>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</si>
  <si>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</si>
  <si>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</si>
  <si>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</si>
  <si>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</si>
  <si>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</si>
  <si>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</si>
  <si>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</si>
  <si>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</si>
  <si>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</si>
  <si>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</si>
  <si>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</si>
  <si>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</si>
  <si>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</si>
  <si>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</si>
  <si>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</si>
  <si>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</si>
  <si>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</si>
  <si>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</si>
  <si>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</si>
  <si>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</si>
  <si>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</si>
  <si>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</si>
  <si>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</si>
  <si>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</si>
  <si>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</si>
  <si>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</si>
  <si>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</si>
  <si>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</si>
  <si>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</si>
  <si>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</si>
  <si>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</si>
  <si>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</si>
  <si>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</si>
  <si>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</si>
  <si>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</si>
  <si>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</si>
  <si>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</si>
  <si>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</si>
  <si>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</si>
  <si>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</si>
  <si>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</si>
  <si>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</si>
  <si>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</si>
  <si>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</si>
  <si>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</si>
  <si>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</si>
  <si>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</si>
  <si>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</si>
  <si>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</si>
  <si>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</si>
  <si>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</si>
  <si>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</si>
  <si>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</si>
  <si>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</si>
  <si>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</si>
  <si>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</si>
  <si>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</si>
  <si>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</si>
  <si>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</si>
  <si>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</si>
  <si>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</si>
  <si>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</si>
  <si>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</si>
  <si>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</si>
  <si>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</si>
  <si>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</si>
  <si>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</si>
  <si>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</si>
  <si>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</si>
  <si>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</si>
  <si>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</si>
  <si>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</si>
  <si>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</si>
  <si>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</si>
  <si>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</si>
  <si>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</si>
  <si>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</si>
  <si>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</si>
  <si>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</si>
  <si>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</si>
  <si>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</si>
  <si>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</si>
  <si>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</si>
  <si>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</si>
  <si>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</si>
  <si>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</si>
  <si>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</si>
  <si>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</si>
  <si>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</si>
  <si>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</si>
  <si>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</si>
  <si>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</si>
  <si>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</si>
  <si>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</si>
  <si>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</si>
  <si>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</si>
  <si>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</si>
  <si>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</si>
  <si>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</si>
  <si>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</si>
  <si>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</si>
  <si>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</si>
  <si>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</si>
  <si>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</si>
  <si>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</si>
  <si>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</si>
  <si>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</si>
  <si>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</si>
  <si>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</si>
  <si>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</si>
  <si>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</si>
  <si>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</si>
  <si>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</si>
  <si>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</si>
  <si>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</si>
  <si>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</si>
  <si>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</si>
  <si>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</si>
  <si>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</si>
  <si>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</si>
  <si>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</si>
  <si>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</si>
  <si>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</si>
  <si>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</si>
  <si>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</si>
  <si>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</si>
  <si>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</si>
  <si>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</si>
  <si>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</si>
  <si>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</si>
  <si>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</si>
  <si>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</si>
  <si>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</si>
  <si>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</si>
  <si>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</si>
  <si>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</si>
  <si>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</si>
  <si>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</si>
  <si>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</si>
  <si>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</si>
  <si>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</si>
  <si>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</si>
  <si>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</si>
  <si>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</si>
  <si>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</si>
  <si>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</si>
  <si>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</si>
  <si>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</si>
  <si>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</si>
  <si>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</si>
  <si>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</si>
  <si>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</si>
  <si>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</si>
  <si>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</si>
  <si>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</si>
  <si>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</si>
  <si>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</si>
  <si>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</si>
  <si>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</si>
  <si>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</si>
  <si>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</si>
  <si>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</si>
  <si>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</si>
  <si>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</si>
  <si>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</si>
  <si>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</si>
  <si>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</si>
  <si>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</si>
  <si>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</si>
  <si>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</si>
  <si>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</si>
  <si>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</si>
  <si>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</si>
  <si>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</si>
  <si>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</si>
  <si>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</si>
  <si>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</si>
  <si>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</si>
  <si>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</si>
  <si>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</si>
  <si>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</si>
  <si>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</si>
  <si>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</si>
  <si>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</si>
  <si>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</si>
  <si>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</si>
  <si>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</si>
  <si>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</si>
  <si>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</si>
  <si>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</si>
  <si>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</si>
  <si>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</si>
  <si>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</si>
  <si>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</si>
  <si>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</si>
  <si>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</si>
  <si>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</si>
  <si>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</si>
  <si>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</si>
  <si>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</si>
  <si>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</si>
  <si>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</si>
  <si>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</si>
  <si>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</si>
  <si>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</si>
  <si>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</si>
  <si>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</si>
  <si>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</si>
  <si>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</si>
  <si>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</si>
  <si>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</si>
  <si>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</si>
  <si>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</si>
  <si>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</si>
  <si>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</si>
  <si>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</si>
  <si>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</si>
  <si>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</si>
  <si>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</si>
  <si>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</si>
  <si>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</si>
  <si>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</si>
  <si>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</si>
  <si>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</si>
  <si>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</si>
  <si>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</si>
  <si>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</si>
  <si>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</si>
  <si>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</si>
  <si>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</si>
  <si>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</si>
  <si>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</si>
  <si>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</si>
  <si>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</si>
  <si>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</si>
  <si>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</si>
  <si>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</si>
  <si>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</si>
  <si>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</si>
  <si>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</si>
  <si>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</si>
  <si>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</si>
  <si>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</si>
  <si>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</si>
  <si>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</si>
  <si>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</si>
  <si>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</si>
  <si>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</si>
  <si>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</si>
  <si>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</si>
  <si>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</si>
  <si>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</si>
  <si>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</si>
  <si>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</si>
  <si>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</si>
  <si>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</si>
  <si>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</si>
  <si>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</si>
  <si>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</si>
  <si>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</si>
  <si>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</si>
  <si>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</si>
  <si>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</si>
  <si>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</si>
  <si>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</si>
  <si>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</si>
  <si>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</si>
  <si>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</si>
  <si>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</si>
  <si>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</si>
  <si>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</si>
  <si>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</si>
  <si>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</si>
  <si>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</si>
  <si>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</si>
  <si>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</si>
  <si>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</si>
  <si>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</si>
  <si>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</si>
  <si>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</si>
  <si>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</si>
  <si>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</si>
  <si>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</si>
  <si>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</si>
  <si>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</si>
  <si>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</si>
  <si>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</si>
  <si>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</si>
  <si>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</si>
  <si>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</si>
  <si>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</si>
  <si>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</si>
  <si>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</si>
  <si>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</si>
  <si>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</si>
  <si>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</si>
  <si>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</si>
  <si>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</si>
  <si>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</si>
  <si>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</si>
  <si>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</si>
  <si>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</si>
  <si>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</si>
  <si>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</si>
  <si>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</si>
  <si>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</si>
  <si>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</si>
  <si>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</si>
  <si>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</si>
  <si>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</si>
  <si>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</si>
  <si>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MM (2"), INSTALADO EM RESERVAÇÃO PREDIAL DE ÁGUA - FORNECIMENTO E INSTALAÇÃO. AF_04/2024</t>
  </si>
  <si>
    <t>NIPLE,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</si>
  <si>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</si>
  <si>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NIPLE,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</si>
  <si>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</si>
  <si>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NIPLE,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</si>
  <si>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</si>
  <si>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45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</si>
  <si>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</si>
  <si>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45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</si>
  <si>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</si>
  <si>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45 GRAUS, EM FERRO GALVANIZADO, CONEXÃO ROSQUEADA, DN 80 MM (3"),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</si>
  <si>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</si>
  <si>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</si>
  <si>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</si>
  <si>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</si>
  <si>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</si>
  <si>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</si>
  <si>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DE COBRE, DN 104 MM, SEM ANEL DE SOLDA, INSTALADO EM RESERVAÇÃO PREDIAL DE ÁGUA - FORNECIMENTO E INSTALAÇÃO. AF_04/2024</t>
  </si>
  <si>
    <t>COTOVELO EM COBRE, DN 54 MM, 90 GRAUS, SEM ANEL DE SOLDA, INSTALADO EM RESERVAÇÃO PREDIAL DE ÁGUA - FORNECIMENTO E INSTALAÇÃO. AF_04/2024</t>
  </si>
  <si>
    <t>CURVA EM COBRE, DN 54 MM, 45 GRAUS, SEM ANEL DE SOLDA, BOLSA X BOLSA, INSTALADO EM RESERVAÇÃO PREDIAL DE ÁGUA - FORNECIMENTO E INSTALAÇÃO. AF_04/2024</t>
  </si>
  <si>
    <t>COTOVELO EM COBRE, DN 66 MM, 90 GRAUS, SEM ANEL DE SOLDA, INSTALADO EM RESERVAÇÃO PREDIAL DE ÁGUA - FORNECIMENTO E INSTALAÇÃO. AF_04/2024</t>
  </si>
  <si>
    <t>CURVA EM COBRE, DN 66 MM, 45 GRAUS, SEM ANEL DE SOLDA, BOLSA X BOLSA, INSTALADO EM RESERVAÇÃO PREDIAL DE ÁGUA - FORNECIMENTO E INSTALAÇÃO. AF_04/2024</t>
  </si>
  <si>
    <t>COTOVELO EM COBRE, DN 79 MM, 90 GRAUS, SEM ANEL DE SOLDA, INSTALADO EM RESERVAÇÃO PREDIAL DE ÁGUA - FORNECIMENTO E INSTALAÇÃO. AF_04/2024</t>
  </si>
  <si>
    <t>COTOVELO EM COBRE, DN 104 MM, 90 GRAUS,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</si>
  <si>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</si>
  <si>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</si>
  <si>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</si>
  <si>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EM COBRE, DN 104 MM, SEM ANEL DE SOLDA, INSTALADO EM RESERVAÇÃO PREDIAL DE ÁGUA - FORNECIMENTO E INSTALAÇÃO. AF_04/2024</t>
  </si>
  <si>
    <t>ADAPTADOR CURTO COM BOLSA E ROSCA PARA REGISTRO, PVC, SOLDÁVEL, DN  25 MM X 3/4", INSTALADO EM RESERVAÇÃO PREDIAL DE ÁGUA - FORNECIMENTO E INSTALAÇÃO. AF_04/2024</t>
  </si>
  <si>
    <t>LUVA PVC, SOLDÁVEL, DN  25 MM, INSTALADO EM RESERVAÇÃO PREDIAL DE ÁGUA - FORNECIMENTO E INSTALAÇÃO. AF_04/2024</t>
  </si>
  <si>
    <t>ADAPTADOR CURTO COM BOLSA E ROSCA PARA REGISTRO, PVC, SOLDÁVEL, DN 32 MM X 1", INSTALADO EM RESERVAÇÃO PREDIAL DE ÁGUA - FORNECIMENTO E INSTALAÇÃO. AF_04/2024</t>
  </si>
  <si>
    <t>LUVA PVC, SOLDÁVEL, DN 32 MM, INSTALADO EM RESERVAÇÃO PREDIAL DE ÁGUA - FORNECIMENTO E INSTALAÇÃO. AF_04/2024</t>
  </si>
  <si>
    <t>ADAPTADOR CURTO COM BOLSA E ROSCA PARA REGISTRO, PVC, SOLDÁVEL, DN 40 MM X 1 1/4", INSTALADO EM RESERVAÇÃO PREDIAL DE ÁGUA - FORNECIMENTO E INSTALAÇÃO. AF_04/2024</t>
  </si>
  <si>
    <t>LUVA, PVC, SOLDÁVEL, DN 40 MM, INSTALADO EM RESERVAÇÃO PREDIAL DE ÁGUA - FORNECIMENTO E INSTALAÇÃO. AF_04/2024</t>
  </si>
  <si>
    <t>ADAPTADOR CURTO COM BOLSA E ROSCA PARA REGISTRO, PVC, SOLDÁVEL, DN 50 MM X 1 1/2", INSTALADO EM RESERVAÇÃO PREDIAL DE ÁGUA - FORNECIMENTO E INSTALAÇÃO. AF_04/2024</t>
  </si>
  <si>
    <t>LUVA, PVC, SOLDÁVEL, DN 50 MM, INSTALADO EM RESERVAÇÃO PREDIAL DE ÁGUA - FORNECIMENTO E INSTALAÇÃO. AF_04/2024</t>
  </si>
  <si>
    <t>ADAPTADOR CURTO COM BOLSA E ROSCA PARA REGISTRO, PVC, SOLDÁVEL, DN 60 MM X 2", INSTALADO EM RESERVAÇÃO PREDIAL DE ÁGUA - FORNECIMENTO E INSTALAÇÃO. AF_04/2024</t>
  </si>
  <si>
    <t>LUVA, PVC, SOLDÁVEL, DN 60 MM, INSTALADO EM RESERVAÇÃO PREDIAL DE ÁGUA - FORNECIMENTO E INSTALAÇÃO. AF_04/2024</t>
  </si>
  <si>
    <t>ADAPTADOR CURTO COM BOLSA E ROSCA PARA REGISTRO, PVC, SOLDÁVEL, DN 75 MM X 2 1/2", INSTALADO EM RESERVAÇÃO PREDIAL DE ÁGUA - FORNECIMENTO E INSTALAÇÃO. AF_04/2024</t>
  </si>
  <si>
    <t>LUVA, PVC, SOLDÁVEL, DN 75 MM, INSTALADO EM RESERVAÇÃO PREDIAL DE ÁGUA - FORNECIMENTO E INSTALAÇÃO. AF_04/2024</t>
  </si>
  <si>
    <t>ADAPTADOR CURTO COM BOLSA E ROSCA PARA REGISTRO, PVC, SOLDÁVEL, DN 85 MM X 3", INSTALADO EM RESERVAÇÃO PREDIAL DE ÁGUA - FORNECIMENTO E INSTALAÇÃO. AF_04/2024</t>
  </si>
  <si>
    <t>LUVA, PVC, SOLDÁVEL, DN 85 MM, INSTALADO EM RESERVAÇÃO PREDIAL DE ÁGUA - FORNECIMENTO E INSTALAÇÃO. AF_04/2024</t>
  </si>
  <si>
    <t>ADAPTADOR CURTO COM BOLSA E ROSCA PARA REGISTRO, PVC, SOLDÁVEL, DN 110 MM X 4", INSTALADO EM RESERVAÇÃO PREDIAL DE ÁGUA - FORNECIMENTO E INSTALAÇÃO. AF_04/2024</t>
  </si>
  <si>
    <t>LUVA, PVC, SOLDÁVEL, DN 110 MM, INSTALADO EM RESERVAÇÃO PREDIAL DE ÁGUA - FORNECIMENTO E INSTALAÇÃO. AF_04/2024</t>
  </si>
  <si>
    <t>JOELHO 90 GRAUS COM BUCHA DE LATÃO, PVC, SOLDÁVEL, DN  25 MM X 3/4", INSTALADO EM RESERVAÇÃO PREDIAL DE ÁGUA - FORNECIMENTO E INSTALAÇÃO. AF_04/2024</t>
  </si>
  <si>
    <t>CURVA 90 GRAUS, PVC, SOLDÁVEL, DN  25 MM, INSTALADO EM RESERVAÇÃO PREDIAL DE ÁGUA - FORNECIMENTO E INSTALAÇÃO. AF_04/2024</t>
  </si>
  <si>
    <t>JOELHO 90 GRAUS, PVC, SOLDÁVEL, DN 32 MM INSTALADO EM RESERVAÇÃO PREDIAL DE ÁGUA - FORNECIMENTO E INSTALAÇÃO. AF_04/2024</t>
  </si>
  <si>
    <t>CURVA 90 GRAUS, PVC, SOLDÁVEL, DN 32 MM, INSTALADO EM RESERVAÇÃO PREDIAL DE ÁGUA - FORNECIMENTO E INSTALAÇÃO. AF_04/2024</t>
  </si>
  <si>
    <t>JOELHO 90 GRAUS, PVC, SOLDÁVEL, DN 40 MM INSTALADO EM RESERVAÇÃO PREDIAL DE ÁGUA - FORNECIMENTO E INSTALAÇÃO. AF_04/2024</t>
  </si>
  <si>
    <t>CURVA 90 GRAUS, PVC, SOLDÁVEL, DN 40 MM, INSTALADO EM RESERVAÇÃO PREDIAL DE ÁGUA - FORNECIMENTO E INSTALAÇÃO. AF_04/2024</t>
  </si>
  <si>
    <t>JOELHO 90 GRAUS, PVC, SOLDÁVEL, DN 50 MM INSTALADO EM RESERVAÇÃO PREDIAL DE ÁGUA - FORNECIMENTO E INSTALAÇÃO. AF_04/2024</t>
  </si>
  <si>
    <t>CURVA 90 GRAUS, PVC, SOLDÁVEL, DN 50 MM, INSTALADO EM RESERVAÇÃO PREDIAL DE ÁGUA - FORNECIMENTO E INSTALAÇÃO. AF_04/2024</t>
  </si>
  <si>
    <t>JOELHO 90 GRAUS, PVC, SOLDÁVEL, DN 60 MM INSTALADO EM RESERVAÇÃO PREDIAL DE ÁGUA - FORNECIMENTO E INSTALAÇÃO. AF_04/2024</t>
  </si>
  <si>
    <t>CURVA 90 GRAUS, PVC, SOLDÁVEL, DN 60 MM, INSTALADO EM RESERVAÇÃO PREDIAL DE ÁGUA - FORNECIMENTO E INSTALAÇÃO. AF_04/2024</t>
  </si>
  <si>
    <t>JOELHO 90 GRAUS, PVC, SOLDÁVEL, DN 75 MM INSTALADO EM RESERVAÇÃO PREDIAL DE ÁGUA - FORNECIMENTO E INSTALAÇÃO. AF_04/2024</t>
  </si>
  <si>
    <t>CURVA 90 GRAUS, PVC, SOLDÁVEL, DN 75 MM, INSTALADO EM RESERVAÇÃO PREDIAL DE ÁGUA - FORNECIMENTO E INSTALAÇÃO. AF_04/2024</t>
  </si>
  <si>
    <t>JOELHO 90 GRAUS, PVC, SOLDÁVEL, DN 85 MM INSTALADO EM RESERVAÇÃO PREDIAL DE ÁGUA - FORNECIMENTO E INSTALAÇÃO. AF_04/2024</t>
  </si>
  <si>
    <t>CURVA 90 GRAUS, PVC, SOLDÁVEL, DN 85 MM, INSTALADO EM RESERVAÇÃO PREDIAL DE ÁGUA - FORNECIMENTO E INSTALAÇÃO. AF_04/2024</t>
  </si>
  <si>
    <t>JOELHO 90 GRAUS, PVC, SOLDÁVEL, DN 110 MM INSTALADO EM RESERVAÇÃO PREDIAL DE ÁGUA - FORNECIMENTO E INSTALAÇÃO. AF_04/2024</t>
  </si>
  <si>
    <t>CURVA 90 GRAUS, PVC, SOLDÁVEL, DN 110 MM, INSTALADO EM RESERVAÇÃO PREDIAL DE ÁGUA - FORNECIMENTO E INSTALAÇÃO. AF_04/2024</t>
  </si>
  <si>
    <t>TÊ, PVC, SOLDÁVEL, DN  25 MM INSTALADO EM RESERVAÇÃO PREDIAL DE ÁGUA - FORNECIMENTO E INSTALAÇÃO. AF_04/2024</t>
  </si>
  <si>
    <t>TÊ COM BUCHA DE LATÃO NA BOLSA CENTRAL, PVC, SOLDÁVEL, DN  25 MM X 3/4", INSTALADO EM RESERVAÇÃO PREDIAL DE ÁGUA - FORNECIMENTO E INSTALAÇÃO. AF_04/2024</t>
  </si>
  <si>
    <t>TÊ, PVC, SOLDÁVEL, DN 32 MM INSTALADO EM RESERVAÇÃO PREDIAL DE ÁGUA - FORNECIMENTO E INSTALAÇÃO. AF_04/2024</t>
  </si>
  <si>
    <t>TÊ DE REDUÇÃO, PVC, SOLDÁVEL, DN 32 MM X  25 MM, INSTALADO EM RESERVAÇÃO PREDIAL DE ÁGUA - FORNECIMENTO E INSTALAÇÃO. AF_04/2024</t>
  </si>
  <si>
    <t>TÊ, PVC, SOLDÁVEL, DN 40 MM INSTALADO EM RESERVAÇÃO PREDIAL DE ÁGUA - FORNECIMENTO E INSTALAÇÃO. AF_04/2024</t>
  </si>
  <si>
    <t>TÊ DE REDUÇÃO, PVC, SOLDÁVEL, DN 40 MM X 32 MM, INSTALADO EM RESERVAÇÃO PREDIAL DE ÁGUA - FORNECIMENTO E INSTALAÇÃO. AF_04/2024</t>
  </si>
  <si>
    <t>TÊ, PVC, SOLDÁVEL, DN 50 MM INSTALADO EM RESERVAÇÃO PREDIAL DE ÁGUA - FORNECIMENTO E INSTALAÇÃO. AF_04/2024</t>
  </si>
  <si>
    <t>TÊ DE REDUÇÃO, PVC, SOLDÁVEL, DN 50 MM X 40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</si>
  <si>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</si>
  <si>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</si>
  <si>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DE REDUÇÃO, PVC, SOLDÁVEL, DN 75 MM X 50 MM, INSTALADO EM RESERVAÇÃO PREDIAL DE ÁGUA - FORNECIMENTO E INSTALAÇÃO. AF_04/2024</t>
  </si>
  <si>
    <t>TÊ, PVC, SOLDÁVEL, DN 85 MM INSTALADO EM RESERVAÇÃO PREDIAL DE ÁGUA - FORNECIMENTO E INSTALAÇÃO. AF_04/2024</t>
  </si>
  <si>
    <t>TÊ DE REDUÇÃO, PVC, SOLDÁVEL, DN 85 MM X 60 MM, INSTALADO EM RESERVAÇÃO PREDIAL DE ÁGUA - FORNECIMENTO E INSTALAÇÃO. AF_04/2024</t>
  </si>
  <si>
    <t>TÊ, PVC, SOLDÁVEL, DN 110 MM INSTALADO EM RESERVAÇÃO PREDIAL DE ÁGUA - FORNECIMENTO E INSTALAÇÃO. AF_04/2024</t>
  </si>
  <si>
    <t>TÊ DE REDUÇÃO, PVC, SOLDÁVEL, DN 110 MM X 60 MM,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</si>
  <si>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</si>
  <si>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</si>
  <si>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</si>
  <si>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</si>
  <si>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</si>
  <si>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</si>
  <si>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</si>
  <si>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COM FLANGES LIVRES, PVC, SOLDÁVEL, DN 110 MM X 4", INSTALADO EM RESERVAÇÃO PREDIAL DE ÁGUA - FORNECIMENTO E INSTALAÇÃO. AF_04/2024</t>
  </si>
  <si>
    <t>CONECTOR, CPVC, SOLDÁVEL, DN 22 MM X 3/4", INSTALADO EM RESERVAÇÃO PREDIAL DE ÁGUA - FORNECIMENTO E INSTALAÇÃO. AF_04/2024</t>
  </si>
  <si>
    <t>LUVA, CPVC, SOLDÁVEL, DN 22 MM, INSTALADO EM RESERVAÇÃO PREDIAL DE ÁGUA - FORNECIMENTO E INSTALAÇÃO. AF_04/2024</t>
  </si>
  <si>
    <t>CONECTOR, CPVC, SOLDÁVEL, DN 28 MM X 1", INSTALADO EM RESERVAÇÃO PREDIAL DE ÁGUA - FORNECIMENTO E INSTALAÇÃO. AF_04/2024</t>
  </si>
  <si>
    <t>LUVA, CPVC, SOLDÁVEL, DN 28 MM, INSTALADO EM RESERVAÇÃO PREDIAL DE ÁGUA - FORNECIMENTO E INSTALAÇÃO. AF_04/2024</t>
  </si>
  <si>
    <t>CONECTOR, CPVC, SOLDÁVEL, DN 35 MM X 1 1/4", INSTALADO EM RESERVAÇÃO PREDIAL DE ÁGUA - FORNECIMENTO E INSTALAÇÃO. AF_04/2024</t>
  </si>
  <si>
    <t>LUVA, CPVC, SOLDÁVEL, DN 35 MM, INSTALADO EM RESERVAÇÃO PREDIAL DE ÁGUA - FORNECIMENTO E INSTALAÇÃO. AF_04/2024</t>
  </si>
  <si>
    <t>CONECTOR, CPVC, SOLDÁVEL, DN 42 MM X 1 1/2", INSTALADO EM RESERVAÇÃO PREDIAL DE ÁGUA - FORNECIMENTO E INSTALAÇÃO. AF_04/2024</t>
  </si>
  <si>
    <t>LUVA, CPVC, SOLDÁVEL, DN 42 MM, INSTALADO EM RESERVAÇÃO PREDIAL DE ÁGUA - FORNECIMENTO E INSTALAÇÃO. AF_04/2024</t>
  </si>
  <si>
    <t>CONECTOR, CPVC, SOLDÁVEL, DN 54 MM X 2", INSTALADO EM RESERVAÇÃO PREDIAL DE ÁGUA - FORNECIMENTO E INSTALAÇÃO. AF_04/2024</t>
  </si>
  <si>
    <t>LUVA, CPVC, SOLDÁVEL, DN 54 MM,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</si>
  <si>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</si>
  <si>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</si>
  <si>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LUVA, CPVC, SOLDÁVEL, DN 89 MM, INSTALADO EM RESERVAÇÃO PREDIAL DE ÁGUA - FORNECIMENTO E INSTALAÇÃO. AF_04/2024</t>
  </si>
  <si>
    <t>CONECTOR, CPVC, SOLDÁVEL, DN 114 MM X 4", INSTALADO EM RESERVAÇÃO PREDIAL DE ÁGUA - FORNECIMENTO E INSTALAÇÃO. AF_04/2024</t>
  </si>
  <si>
    <t>LUVA, CPVC, SOLDÁVEL, DN 114 MM, INSTALADO EM RESERVAÇÃO PREDIAL DE ÁGUA - FORNECIMENTO E INSTALAÇÃO. AF_04/2024</t>
  </si>
  <si>
    <t>JOELHO 90 GRAUS, CPVC, SOLDÁVEL, DN 22 MM, INSTALADO EM RESERVAÇÃO PREDIAL DE ÁGUA - FORNECIMENTO E INSTALAÇÃO. AF_04/2024</t>
  </si>
  <si>
    <t>CURVA 90 GRAUS, CPVC, SOLDÁVEL, DN 22 MM, INSTALADO EM RESERVAÇÃO PREDIAL DE ÁGUA - FORNECIMENTO E INSTALAÇÃO. AF_04/2024</t>
  </si>
  <si>
    <t>JOELHO 90 GRAUS, CPVC, SOLDÁVEL, DN 28 MM, INSTALADO EM RESERVAÇÃO PREDIAL DE ÁGUA - FORNECIMENTO E INSTALAÇÃO. AF_04/2024</t>
  </si>
  <si>
    <t>CURVA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</si>
  <si>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</si>
  <si>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</si>
  <si>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</si>
  <si>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</si>
  <si>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</si>
  <si>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</si>
  <si>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</si>
  <si>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</si>
  <si>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</si>
  <si>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</si>
  <si>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</si>
  <si>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</si>
  <si>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</si>
  <si>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TE, CPVC, SOLDÁVEL, DN 114 MM, INSTALADO EM RESERVAÇÃO PREDIAL DE ÁGUA - FORNECIMENTO E INSTALAÇÃO. AF_04/2024</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</si>
  <si>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</si>
  <si>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</si>
  <si>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</si>
  <si>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</si>
  <si>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</si>
  <si>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</si>
  <si>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</si>
  <si>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LUVA, CPVC, SOLDÁVEL, DN 73 MM, INSTALADO EM RESERVAÇÃO PREDIAL DE ÁGUA - FORNECIMENTO E INSTALAÇÃO. AF_04/2024</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</si>
  <si>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</si>
  <si>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</si>
  <si>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</si>
  <si>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</si>
  <si>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</si>
  <si>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</si>
  <si>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</si>
  <si>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</si>
  <si>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</si>
  <si>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</si>
  <si>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</si>
  <si>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</si>
  <si>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</si>
  <si>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</si>
  <si>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</si>
  <si>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</si>
  <si>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</si>
  <si>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</si>
  <si>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</si>
  <si>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</si>
  <si>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</si>
  <si>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</si>
  <si>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</si>
  <si>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</si>
  <si>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</si>
  <si>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</si>
  <si>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</si>
  <si>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</si>
  <si>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</si>
  <si>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</si>
  <si>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</si>
  <si>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</si>
  <si>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</si>
  <si>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</si>
  <si>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</si>
  <si>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</si>
  <si>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</si>
  <si>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</si>
  <si>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</si>
  <si>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</si>
  <si>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</si>
  <si>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</si>
  <si>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</si>
  <si>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</si>
  <si>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</si>
  <si>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</si>
  <si>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</si>
  <si>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</si>
  <si>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</si>
  <si>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</si>
  <si>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</si>
  <si>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</si>
  <si>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</si>
  <si>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</si>
  <si>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</si>
  <si>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</si>
  <si>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</si>
  <si>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</si>
  <si>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</si>
  <si>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</si>
  <si>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</si>
  <si>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</si>
  <si>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</si>
  <si>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</si>
  <si>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LUVA, PPR, DN 20 MM, INSTALADO EM RESERVAÇÃO PREDIAL DE ÁGUA - FORNECIMENTO E INSTALAÇÃO. AF_04/2024</t>
  </si>
  <si>
    <t>LUVA, PPR, DN 25 MM, INSTALADO EM RESERVAÇÃO PREDIAL DE ÁGUA - FORNECIMENTO E INSTALAÇÃO. AF_04/2024</t>
  </si>
  <si>
    <t>CONECTOR MACHO, PPR, 25 MM X 1/2'', INSTALADO EM RESERVAÇÃO PREDIAL DE ÁGUA - FORNECIMENTO E INSTALAÇÃO. AF_04/2024</t>
  </si>
  <si>
    <t>LUVA, PPR, DN 32 MM, CLASSE PN 25, INSTALADO EM RESERVAÇÃO PREDIAL DE ÁGUA - FORNECIMENTO E INSTALAÇÃO. AF_04/2024</t>
  </si>
  <si>
    <t>CONECTOR MACHO, PPR, 32 MM X 3/4'',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</si>
  <si>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</si>
  <si>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</si>
  <si>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</si>
  <si>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</si>
  <si>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</si>
  <si>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PPR, DN 110 MM, CLASSE PN 25,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</si>
  <si>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</si>
  <si>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</si>
  <si>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</si>
  <si>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</si>
  <si>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</si>
  <si>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</si>
  <si>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</si>
  <si>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</si>
  <si>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PPR, DN 110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</si>
  <si>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</si>
  <si>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</si>
  <si>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</si>
  <si>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</si>
  <si>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</si>
  <si>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</si>
  <si>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PPR, DN 110 MM, INSTALADO EM RESERVAÇÃO PREDIAL DE ÁGUA - FORNECIMENTO E INSTALAÇÃO. AF_04/2024</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</si>
  <si>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</si>
  <si>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</si>
  <si>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</si>
  <si>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</si>
  <si>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</si>
  <si>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</si>
  <si>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</si>
  <si>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</si>
  <si>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</si>
  <si>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</si>
  <si>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</si>
  <si>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</si>
  <si>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</si>
  <si>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</si>
  <si>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</si>
  <si>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</si>
  <si>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</si>
  <si>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</si>
  <si>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</si>
  <si>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</si>
  <si>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</si>
  <si>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</si>
  <si>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</si>
  <si>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</si>
  <si>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</si>
  <si>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</si>
  <si>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</si>
  <si>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</si>
  <si>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</si>
  <si>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</si>
  <si>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</si>
  <si>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</si>
  <si>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</si>
  <si>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</si>
  <si>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</si>
  <si>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</si>
  <si>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</si>
  <si>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</si>
  <si>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</si>
  <si>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</si>
  <si>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</si>
  <si>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</si>
  <si>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</si>
  <si>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</si>
  <si>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</si>
  <si>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</si>
  <si>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</si>
  <si>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</si>
  <si>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</si>
  <si>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</si>
  <si>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</si>
  <si>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</si>
  <si>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</si>
  <si>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</si>
  <si>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</si>
  <si>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</si>
  <si>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</si>
  <si>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</si>
  <si>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</si>
  <si>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</si>
  <si>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</si>
  <si>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</si>
  <si>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</si>
  <si>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</si>
  <si>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</si>
  <si>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</si>
  <si>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</si>
  <si>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</si>
  <si>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</si>
  <si>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</si>
  <si>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</si>
  <si>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</si>
  <si>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</si>
  <si>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</si>
  <si>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</si>
  <si>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</si>
  <si>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</si>
  <si>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</si>
  <si>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</si>
  <si>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</si>
  <si>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</si>
  <si>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</si>
  <si>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</si>
  <si>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</si>
  <si>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</si>
  <si>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</si>
  <si>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</si>
  <si>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</si>
  <si>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</si>
  <si>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</si>
  <si>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</si>
  <si>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</si>
  <si>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</si>
  <si>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</si>
  <si>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</si>
  <si>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</si>
  <si>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</si>
  <si>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</si>
  <si>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</si>
  <si>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</si>
  <si>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</si>
  <si>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</si>
  <si>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</si>
  <si>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</si>
  <si>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</si>
  <si>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</si>
  <si>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</si>
  <si>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</si>
  <si>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</si>
  <si>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</si>
  <si>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</si>
  <si>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</si>
  <si>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</si>
  <si>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</si>
  <si>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</si>
  <si>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</si>
  <si>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</si>
  <si>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</si>
  <si>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</si>
  <si>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</si>
  <si>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</si>
  <si>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</si>
  <si>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</si>
  <si>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</si>
  <si>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</si>
  <si>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</si>
  <si>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</si>
  <si>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</si>
  <si>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</si>
  <si>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</si>
  <si>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</si>
  <si>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</si>
  <si>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</si>
  <si>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</si>
  <si>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</si>
  <si>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</si>
  <si>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</si>
  <si>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</si>
  <si>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</si>
  <si>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</si>
  <si>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</si>
  <si>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</si>
  <si>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</si>
  <si>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</si>
  <si>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</si>
  <si>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</si>
  <si>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</si>
  <si>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</si>
  <si>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</si>
  <si>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</si>
  <si>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</si>
  <si>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</si>
  <si>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</si>
  <si>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</si>
  <si>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</si>
  <si>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</si>
  <si>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</si>
  <si>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</si>
  <si>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</si>
  <si>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</si>
  <si>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</si>
  <si>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</si>
  <si>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</si>
  <si>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</si>
  <si>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</si>
  <si>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</si>
  <si>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</si>
  <si>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</si>
  <si>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</si>
  <si>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</si>
  <si>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</si>
  <si>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</si>
  <si>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</si>
  <si>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</si>
  <si>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</si>
  <si>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</si>
  <si>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</si>
  <si>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</si>
  <si>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</si>
  <si>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</si>
  <si>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</si>
  <si>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</si>
  <si>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</si>
  <si>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</si>
  <si>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</si>
  <si>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</si>
  <si>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</si>
  <si>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</si>
  <si>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</si>
  <si>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</si>
  <si>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</si>
  <si>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</si>
  <si>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</si>
  <si>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</si>
  <si>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</si>
  <si>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</si>
  <si>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</si>
  <si>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</si>
  <si>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</si>
  <si>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</si>
  <si>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</si>
  <si>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</si>
  <si>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</si>
  <si>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</si>
  <si>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</si>
  <si>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</si>
  <si>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</si>
  <si>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</si>
  <si>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</si>
  <si>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</si>
  <si>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</si>
  <si>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</si>
  <si>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</si>
  <si>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</si>
  <si>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</si>
  <si>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</si>
  <si>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</si>
  <si>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</si>
  <si>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</si>
  <si>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</si>
  <si>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</si>
  <si>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</si>
  <si>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</si>
  <si>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</si>
  <si>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</si>
  <si>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</si>
  <si>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</si>
  <si>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</si>
  <si>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</si>
  <si>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</si>
  <si>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</si>
  <si>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</si>
  <si>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</si>
  <si>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</si>
  <si>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</si>
  <si>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</si>
  <si>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</si>
  <si>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</si>
  <si>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</si>
  <si>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</si>
  <si>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</si>
  <si>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</si>
  <si>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</si>
  <si>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</si>
  <si>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</si>
  <si>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</si>
  <si>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</si>
  <si>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</si>
  <si>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</si>
  <si>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</si>
  <si>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</si>
  <si>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</si>
  <si>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</si>
  <si>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</si>
  <si>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</si>
  <si>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</si>
  <si>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</si>
  <si>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</si>
  <si>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</si>
  <si>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</si>
  <si>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</si>
  <si>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</si>
  <si>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</si>
  <si>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</si>
  <si>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</si>
  <si>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</si>
  <si>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</si>
  <si>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</si>
  <si>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</si>
  <si>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</si>
  <si>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</si>
  <si>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</si>
  <si>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</si>
  <si>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</si>
  <si>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</si>
  <si>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</si>
  <si>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</si>
  <si>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</si>
  <si>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</si>
  <si>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</si>
  <si>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</si>
  <si>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</si>
  <si>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</si>
  <si>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</si>
  <si>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</si>
  <si>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</si>
  <si>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</si>
  <si>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</si>
  <si>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</si>
  <si>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</si>
  <si>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</si>
  <si>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</si>
  <si>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</si>
  <si>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</si>
  <si>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</si>
  <si>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</si>
  <si>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</si>
  <si>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</si>
  <si>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</si>
  <si>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</si>
  <si>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</si>
  <si>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</si>
  <si>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</si>
  <si>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</si>
  <si>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</si>
  <si>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</si>
  <si>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</si>
  <si>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</si>
  <si>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</si>
  <si>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</si>
  <si>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</si>
  <si>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</si>
  <si>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</si>
  <si>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</si>
  <si>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</si>
  <si>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</si>
  <si>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</si>
  <si>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</si>
  <si>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</si>
  <si>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</si>
  <si>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</si>
  <si>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28 X 22 MM, INSTALADO EM RAMAL DE DISTRIBUIÇÃO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</si>
  <si>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</si>
  <si>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</si>
  <si>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</si>
  <si>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</si>
  <si>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</si>
  <si>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</si>
  <si>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</si>
  <si>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</si>
  <si>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</si>
  <si>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</si>
  <si>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</si>
  <si>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</si>
  <si>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</si>
  <si>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</si>
  <si>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</si>
  <si>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</si>
  <si>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</si>
  <si>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</si>
  <si>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</si>
  <si>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</si>
  <si>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</si>
  <si>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</si>
  <si>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</si>
  <si>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</si>
  <si>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</si>
  <si>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</si>
  <si>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</si>
  <si>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</si>
  <si>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</si>
  <si>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</si>
  <si>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</si>
  <si>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</si>
  <si>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</si>
  <si>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</si>
  <si>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</si>
  <si>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</si>
  <si>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</si>
  <si>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</si>
  <si>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</si>
  <si>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</si>
  <si>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</si>
  <si>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</si>
  <si>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</si>
  <si>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</si>
  <si>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</si>
  <si>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</si>
  <si>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</si>
  <si>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</si>
  <si>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</si>
  <si>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</si>
  <si>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</si>
  <si>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</si>
  <si>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</si>
  <si>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</si>
  <si>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</si>
  <si>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</si>
  <si>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</si>
  <si>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</si>
  <si>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</si>
  <si>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</si>
  <si>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</si>
  <si>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</si>
  <si>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</si>
  <si>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</si>
  <si>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</si>
  <si>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</si>
  <si>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BUCHA DE REDUÇÃO, PPR, DN 50 X 32 MM,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</si>
  <si>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</si>
  <si>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</si>
  <si>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</si>
  <si>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</si>
  <si>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</si>
  <si>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</si>
  <si>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</si>
  <si>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</si>
  <si>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</si>
  <si>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</si>
  <si>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</si>
  <si>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</si>
  <si>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</si>
  <si>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</si>
  <si>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</si>
  <si>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</si>
  <si>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</si>
  <si>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</si>
  <si>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JOELHO CPVC, SOLDÁVEL, 45 GRAUS, DN 42 MM, INSTALADO EM RESERVAÇÃO PREDIAL DE ÁGUA - FORNECIMENTO E INSTALAÇÃO. AF_04/2024</t>
  </si>
  <si>
    <t>UNIÃO FLANGE, PPR, COM PARAFUSOS, DN 40 MM, INSTALADO EM RESERVAÇÃO PREDIAL DE ÁGUA - FORNECIMENTO E INSTALAÇÃO. AF_04/2024</t>
  </si>
  <si>
    <t>BUCHA DE REDUÇÃO, EM FERRO GALVANIZADO, CONEXÃO ROSQUEADA, DN 80 MM X 65 MM (3" X 2 1/2"), INSTALADO EM RESERVAÇÃO PREDIAL DE ÁGUA - FORNECIMENTO E INSTALAÇÃO. AF_04/2024</t>
  </si>
  <si>
    <t>JOELHO PVC, SOLDÁVEL, 45 GRAUS, DN 25 MM, INSTALADO EM RESERVAÇÃO PREDIAL DE ÁGUA - FORNECIMENTO E INSTALAÇÃO. AF_04/2024</t>
  </si>
  <si>
    <t>BUCHA DE REDUÇÃO, EM FERRO GALVANIZADO, CONEXÃO ROSQUEADA, DN 80 MM X 50 MM (3" X 2"),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</si>
  <si>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</si>
  <si>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</si>
  <si>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</si>
  <si>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</si>
  <si>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DE REDUÇÃO, EM FERRO GALVANIZADO, CONEXÃO ROSQUEADA, DN 80 MM X 50 MM (3" X 2"), INSTALADO EM RESERVAÇÃO PREDIAL DE ÁGUA - FORNECIMENTO E INSTALAÇÃO. AF_04/2024</t>
  </si>
  <si>
    <t>COTOVELO DE REDUÇÃO, 90 GRAUS, EM FERRO GALVANIZADO, CONEXÃO ROSQUEADA, DN 65 MM X 50 MM (2 1/2" X 2"),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</si>
  <si>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</si>
  <si>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</si>
  <si>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</si>
  <si>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</si>
  <si>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</si>
  <si>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</si>
  <si>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</si>
  <si>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</si>
  <si>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COTOVELO, 90 GRAUS, EM FERRO GALVANIZADO, MACHO/FÊMEA, CONEXÃO ROSQUEADA, DN 65 MM (2 1/2"),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</si>
  <si>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</si>
  <si>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</si>
  <si>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</si>
  <si>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</si>
  <si>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</si>
  <si>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</si>
  <si>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</si>
  <si>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80 MM (3"),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</si>
  <si>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</si>
  <si>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</si>
  <si>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</si>
  <si>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</si>
  <si>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</si>
  <si>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80 MM (3"),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</si>
  <si>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</si>
  <si>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</si>
  <si>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80 MM (3"), INSTALADO EM RESERVAÇÃO PREDIAL DE ÁGUA - FORNECIMENTO E INSTALAÇÃO. AF_04/2024</t>
  </si>
  <si>
    <t>TE DE REDUÇÃO, EM FERRO GALVANIZADO, CONEXÃO ROSQUEADA, DN 80 MM X 65 MM (3" X 2 1/2"), INSTALADO EM RESERVAÇÃO PREDIAL DE ÁGUA - FORNECIMENTO E INSTALAÇÃO. AF_04/2024</t>
  </si>
  <si>
    <t>TE DE REDUÇÃO, EM FERRO GALVANIZADO, CONEXÃO ROSQUEADA, DN 80 MM X 50 MM (3" X 2"), INSTALADO EM RESERVAÇÃO PREDIAL DE ÁGUA - FORNECIMENTO E INSTALAÇÃO. AF_04/2024</t>
  </si>
  <si>
    <t>BUCHA DE REDUÇÃO EM COBRE, PONTA X BOLSA, 66 X 54 MM, INSTALADO EM RESERVAÇÃO PREDIAL DE ÁGUA - FORNECIMENTO E INSTALAÇÃO. AF_04/2024</t>
  </si>
  <si>
    <t>BUCHA DE REDUÇÃO CPVC, SOLDÁVEL, DN 54 X 28 MM,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</si>
  <si>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</si>
  <si>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</si>
  <si>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</si>
  <si>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35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</si>
  <si>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</si>
  <si>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</si>
  <si>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</si>
  <si>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</si>
  <si>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</si>
  <si>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</si>
  <si>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</si>
  <si>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</si>
  <si>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</si>
  <si>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BUCHA DE REDUÇÃO PVC, SOLDÁVEL, LONGA, DN 50 X 32 MM, INSTALADO EM RESERVAÇÃO PREDIAL DE ÁGUA - FORNECIMENTO E INSTALAÇÃO. AF_04/2024</t>
  </si>
  <si>
    <t>BUCHA DE REDUÇÃO, PPR, DN 50 X 25 MM,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</si>
  <si>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</si>
  <si>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</si>
  <si>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</si>
  <si>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</si>
  <si>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</si>
  <si>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</si>
  <si>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</si>
  <si>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</si>
  <si>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</si>
  <si>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</si>
  <si>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</si>
  <si>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</si>
  <si>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</si>
  <si>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</si>
  <si>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</si>
  <si>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</si>
  <si>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</si>
  <si>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</si>
  <si>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</si>
  <si>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</si>
  <si>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</si>
  <si>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</si>
  <si>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</si>
  <si>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</si>
  <si>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</si>
  <si>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</si>
  <si>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</si>
  <si>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</si>
  <si>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</si>
  <si>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</si>
  <si>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</si>
  <si>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</si>
  <si>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</si>
  <si>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</si>
  <si>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</si>
  <si>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</si>
  <si>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</si>
  <si>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</si>
  <si>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</si>
  <si>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</si>
  <si>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</si>
  <si>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</si>
  <si>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</si>
  <si>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</si>
  <si>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</si>
  <si>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</si>
  <si>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</si>
  <si>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</si>
  <si>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</si>
  <si>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</si>
  <si>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</si>
  <si>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</si>
  <si>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</si>
  <si>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</si>
  <si>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</si>
  <si>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</si>
  <si>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POLIETILENO, 3000 LITROS - FORNECIMENTO E INSTALAÇÃO. AF_06/2021</t>
  </si>
  <si>
    <t>CAIXA D´ÁGUA EM POLIÉSTER REFORÇADO COM FIBRA DE VIDRO, 500 LITROS - FORNECIMENTO E INSTALAÇÃO. AF_06/2021</t>
  </si>
  <si>
    <t>CAIXA D´ÁGUA EM POLIÉSTER REFORÇADO COM FIBRA DE VIDRO, 750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</si>
  <si>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</si>
  <si>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</si>
  <si>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</si>
  <si>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3000 LITROS - FORNECIMENTO E INSTALAÇÃO. AF_06/2021</t>
  </si>
  <si>
    <t>CAIXA D´ÁGUA EM POLIÉSTER REFORÇADO COM FIBRA DE VIDRO, 5000 LITROS - FORNECIMENTO E INSTALAÇÃO. AF_06/2021</t>
  </si>
  <si>
    <t>CAIXA D´ÁGUA EM POLIÉSTER REFORÇADO COM FIBRA DE VIDRO, 7000 LITROS - FORNECIMENTO E INSTALAÇÃO. AF_06/2021</t>
  </si>
  <si>
    <t>CAIXA D´ÁGUA EM POLIÉSTER REFORÇADO COM FIBRA DE VIDRO, 10000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</si>
  <si>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</si>
  <si>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</si>
  <si>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</si>
  <si>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</si>
  <si>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</si>
  <si>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</si>
  <si>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</si>
  <si>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</si>
  <si>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</si>
  <si>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</si>
  <si>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</si>
  <si>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</si>
  <si>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</si>
  <si>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</si>
  <si>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</si>
  <si>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</si>
  <si>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</si>
  <si>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</si>
  <si>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</si>
  <si>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</si>
  <si>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</si>
  <si>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</si>
  <si>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</si>
  <si>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</si>
  <si>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</si>
  <si>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</si>
  <si>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</si>
  <si>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</si>
  <si>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</si>
  <si>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</si>
  <si>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</si>
  <si>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</si>
  <si>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</si>
  <si>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</si>
  <si>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</si>
  <si>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</si>
  <si>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</si>
  <si>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</si>
  <si>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</si>
  <si>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</si>
  <si>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</si>
  <si>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</si>
  <si>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</si>
  <si>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</si>
  <si>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</si>
  <si>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</si>
  <si>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</si>
  <si>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</si>
  <si>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</si>
  <si>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</si>
  <si>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</si>
  <si>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</si>
  <si>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</si>
  <si>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</si>
  <si>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</si>
  <si>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</si>
  <si>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</si>
  <si>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</si>
  <si>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</si>
  <si>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</si>
  <si>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</si>
  <si>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</si>
  <si>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</si>
  <si>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</si>
  <si>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</si>
  <si>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</si>
  <si>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</si>
  <si>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</si>
  <si>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</si>
  <si>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</si>
  <si>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</si>
  <si>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</si>
  <si>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</si>
  <si>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</si>
  <si>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</si>
  <si>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</si>
  <si>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</si>
  <si>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</si>
  <si>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</si>
  <si>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</si>
  <si>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</si>
  <si>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</si>
  <si>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</si>
  <si>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</si>
  <si>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</si>
  <si>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</si>
  <si>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</si>
  <si>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</si>
  <si>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</si>
  <si>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</si>
  <si>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</si>
  <si>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</si>
  <si>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</si>
  <si>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</si>
  <si>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</si>
  <si>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</si>
  <si>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</si>
  <si>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</si>
  <si>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</si>
  <si>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</si>
  <si>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</si>
  <si>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</si>
  <si>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</si>
  <si>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</si>
  <si>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</si>
  <si>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</si>
  <si>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</si>
  <si>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</si>
  <si>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</si>
  <si>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</si>
  <si>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</si>
  <si>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</si>
  <si>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</si>
  <si>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</si>
  <si>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</si>
  <si>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</si>
  <si>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</si>
  <si>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</si>
  <si>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</si>
  <si>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</si>
  <si>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</si>
  <si>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</si>
  <si>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</si>
  <si>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</si>
  <si>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</si>
  <si>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</si>
  <si>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</si>
  <si>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</si>
  <si>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</si>
  <si>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</si>
  <si>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</si>
  <si>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</si>
  <si>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</si>
  <si>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</si>
  <si>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</si>
  <si>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</si>
  <si>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</si>
  <si>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</si>
  <si>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</si>
  <si>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</si>
  <si>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</si>
  <si>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</si>
  <si>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</si>
  <si>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</si>
  <si>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</si>
  <si>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</si>
  <si>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</si>
  <si>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</si>
  <si>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</si>
  <si>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</si>
  <si>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</si>
  <si>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</si>
  <si>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</si>
  <si>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</si>
  <si>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</si>
  <si>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</si>
  <si>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</si>
  <si>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</si>
  <si>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</si>
  <si>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</si>
  <si>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</si>
  <si>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</si>
  <si>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</si>
  <si>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</si>
  <si>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</si>
  <si>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</si>
  <si>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</si>
  <si>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</si>
  <si>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</si>
  <si>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</si>
  <si>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</si>
  <si>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</si>
  <si>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</si>
  <si>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</si>
  <si>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</si>
  <si>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</si>
  <si>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</si>
  <si>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</si>
  <si>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</si>
  <si>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</si>
  <si>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</si>
  <si>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</si>
  <si>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</si>
  <si>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</si>
  <si>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</si>
  <si>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</si>
  <si>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</si>
  <si>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</si>
  <si>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</si>
  <si>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</si>
  <si>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</si>
  <si>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</si>
  <si>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</si>
  <si>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</si>
  <si>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</si>
  <si>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</si>
  <si>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</si>
  <si>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</si>
  <si>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</si>
  <si>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</si>
  <si>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</si>
  <si>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</si>
  <si>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</si>
  <si>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</si>
  <si>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</si>
  <si>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</si>
  <si>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</si>
  <si>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</si>
  <si>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</si>
  <si>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</si>
  <si>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</si>
  <si>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</si>
  <si>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</si>
  <si>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</si>
  <si>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</si>
  <si>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</si>
  <si>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</si>
  <si>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</si>
  <si>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</si>
  <si>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</si>
  <si>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</si>
  <si>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</si>
  <si>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</si>
  <si>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</si>
  <si>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</si>
  <si>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</si>
  <si>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</si>
  <si>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</si>
  <si>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</si>
  <si>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</si>
  <si>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</si>
  <si>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</si>
  <si>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</si>
  <si>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</si>
  <si>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</si>
  <si>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</si>
  <si>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</si>
  <si>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</si>
  <si>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</si>
  <si>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</si>
  <si>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</si>
  <si>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</si>
  <si>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</si>
  <si>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</si>
  <si>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</si>
  <si>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</si>
  <si>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</si>
  <si>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</si>
  <si>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</si>
  <si>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</si>
  <si>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</si>
  <si>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</si>
  <si>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</si>
  <si>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</si>
  <si>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</si>
  <si>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</si>
  <si>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</si>
  <si>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</si>
  <si>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</si>
  <si>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</si>
  <si>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</si>
  <si>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</si>
  <si>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</si>
  <si>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</si>
  <si>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</si>
  <si>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</si>
  <si>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</si>
  <si>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</si>
  <si>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</si>
  <si>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</si>
  <si>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</si>
  <si>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</si>
  <si>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</si>
  <si>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</si>
  <si>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</si>
  <si>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</si>
  <si>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</si>
  <si>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</si>
  <si>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</si>
  <si>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</si>
  <si>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</si>
  <si>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</si>
  <si>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</si>
  <si>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</si>
  <si>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</si>
  <si>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</si>
  <si>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</si>
  <si>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</si>
  <si>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</si>
  <si>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</si>
  <si>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HIDRÔMETRO DN 1/2", 1,5 M3/H - FORNECIMENTO E INSTALAÇÃO. AF_03/2024</t>
  </si>
  <si>
    <t>HIDRÔMETRO DN 1/2", 3,0 M3/H - FORNECIMENTO E INSTALAÇÃO. AF_03/2024</t>
  </si>
  <si>
    <t>HIDRÔMETRO DN 3/4", 5,0 M3/H - FORNECIMENTO E INSTALAÇÃO. AF_03/2024</t>
  </si>
  <si>
    <t>CAIXA EM CONCRETO PRÉ-MOLDADO PARA ABRIGO DE HIDRÔMETRO COM DN 20 MM - FORNECIMENTO E INSTALAÇÃO. AF_03/2024</t>
  </si>
  <si>
    <t>KIT CAVALETE PARA MEDIÇÃO DE ÁGUA - ENTRADA INDIVIDUALIZADA, EM PVC 25 MM (3/4"), PARA 1 MEDIDOR - FORNECIMENTO E INSTALAÇÃO (EXCLUSIVE HIDRÔMETRO). AF_03/2024</t>
  </si>
  <si>
    <t>HIDRÔMETRO DN 2" , 30 M³/H - FORNECIMENTO E INSTALAÇÃO. AF_03/2024</t>
  </si>
  <si>
    <t>HIDRÔMETRO DN 1", 7 M³/H - FORNECIMENTO E INSTALAÇÃO. AF_03/2024</t>
  </si>
  <si>
    <t>HIDRÔMETRO DN 1", 10 M³/H - FORNECIMENTO E INSTALAÇÃO. AF_03/2024</t>
  </si>
  <si>
    <t>HIDRÔMETRO DN 1 1/2", 20 M³/H - FORNECIMENTO E INSTALAÇÃO. AF_03/2024</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</si>
  <si>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</si>
  <si>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</si>
  <si>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</si>
  <si>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</si>
  <si>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</si>
  <si>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</si>
  <si>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</si>
  <si>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</si>
  <si>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</si>
  <si>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</si>
  <si>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</si>
  <si>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</si>
  <si>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</si>
  <si>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</si>
  <si>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</si>
  <si>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</si>
  <si>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</si>
  <si>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</si>
  <si>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</si>
  <si>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</si>
  <si>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</si>
  <si>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</si>
  <si>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</si>
  <si>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</si>
  <si>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</si>
  <si>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</si>
  <si>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</si>
  <si>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</si>
  <si>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</si>
  <si>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</si>
  <si>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</si>
  <si>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</si>
  <si>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</si>
  <si>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</si>
  <si>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</si>
  <si>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</si>
  <si>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</si>
  <si>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</si>
  <si>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</si>
  <si>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</si>
  <si>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</si>
  <si>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</si>
  <si>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</si>
  <si>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</si>
  <si>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</si>
  <si>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</si>
  <si>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</si>
  <si>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</si>
  <si>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</si>
  <si>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</si>
  <si>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</si>
  <si>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CONJUNTO HIDRÁULICO EM AÇO ROSCÁVEL PARA INSTALAÇÃO DE BOMBA, DN SUCÇÃO 65 MM (2½") E DN RECALQUE 50 MM (2"), PARA EDIFICAÇÃO COM 18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</si>
  <si>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</si>
  <si>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</si>
  <si>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32 MM (1 1/4") E DN RECALQUE 25 MM (1"), PARA EDIFICAÇÃO COM 4 PAVIMENTOS - FORNECIMENTO E INSTALAÇÃO. AF_04/2024</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</si>
  <si>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</si>
  <si>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</si>
  <si>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</si>
  <si>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</si>
  <si>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</si>
  <si>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TIL (TUBO DE INSPEÇÃO E LIMPEZA) RADIAL PARA ESGOTO, EM PVC, DN 300X200 MM.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</si>
  <si>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</si>
  <si>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</si>
  <si>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</si>
  <si>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</si>
  <si>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</si>
  <si>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</si>
  <si>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</si>
  <si>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</si>
  <si>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</si>
  <si>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</si>
  <si>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</si>
  <si>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</si>
  <si>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</si>
  <si>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</si>
  <si>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</si>
  <si>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</si>
  <si>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</si>
  <si>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</si>
  <si>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</si>
  <si>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</si>
  <si>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</si>
  <si>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</si>
  <si>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</si>
  <si>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</si>
  <si>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</si>
  <si>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</si>
  <si>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</si>
  <si>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</si>
  <si>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</si>
  <si>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</si>
  <si>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</si>
  <si>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</si>
  <si>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</si>
  <si>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</si>
  <si>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</si>
  <si>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</si>
  <si>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</si>
  <si>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</si>
  <si>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</si>
  <si>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</si>
  <si>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</si>
  <si>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</si>
  <si>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</si>
  <si>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</si>
  <si>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</si>
  <si>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</si>
  <si>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</si>
  <si>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</si>
  <si>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</si>
  <si>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</si>
  <si>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</si>
  <si>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</si>
  <si>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</si>
  <si>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</si>
  <si>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</si>
  <si>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</si>
  <si>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</si>
  <si>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</si>
  <si>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</si>
  <si>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</si>
  <si>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</si>
  <si>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</si>
  <si>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</si>
  <si>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</si>
  <si>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</si>
  <si>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</si>
  <si>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</si>
  <si>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</si>
  <si>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</si>
  <si>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</si>
  <si>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</si>
  <si>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</si>
  <si>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</si>
  <si>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</si>
  <si>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</si>
  <si>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DRAGAGEM DE MATERIAIS DE 1A CATEGORIA E COMPOSTOS ORGÂNICOS E INORGÂNICOS COM RETROESCAVADEIRA (CAÇAMBA: 0,26 M3/88 HP). AF_03/2024</t>
  </si>
  <si>
    <t>DRAGAGEM DE MATERIAIS DE 1A CATEGORIA E COMPOSTOS ORGÂNICOS E INORGÂNICOS COM ESCAVADEIRA HIDRÁULICA (CAÇAMBA: 0,80 M3/111 HP). AF_03/2024</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</si>
  <si>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</si>
  <si>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</si>
  <si>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</si>
  <si>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</si>
  <si>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</si>
  <si>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</si>
  <si>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</si>
  <si>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</si>
  <si>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</si>
  <si>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</si>
  <si>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</si>
  <si>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</si>
  <si>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</si>
  <si>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</si>
  <si>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</si>
  <si>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</si>
  <si>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</si>
  <si>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</si>
  <si>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</si>
  <si>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</si>
  <si>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</si>
  <si>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</si>
  <si>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</si>
  <si>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</si>
  <si>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</si>
  <si>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</si>
  <si>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</si>
  <si>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</si>
  <si>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</si>
  <si>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</si>
  <si>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</si>
  <si>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</si>
  <si>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</si>
  <si>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</si>
  <si>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</si>
  <si>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</si>
  <si>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</si>
  <si>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</si>
  <si>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</si>
  <si>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</si>
  <si>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</si>
  <si>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</si>
  <si>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</si>
  <si>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</si>
  <si>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</si>
  <si>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</si>
  <si>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</si>
  <si>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</si>
  <si>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</si>
  <si>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</si>
  <si>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</si>
  <si>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</si>
  <si>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</si>
  <si>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</si>
  <si>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</si>
  <si>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</si>
  <si>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</si>
  <si>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</si>
  <si>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</si>
  <si>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</si>
  <si>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</si>
  <si>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</si>
  <si>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</si>
  <si>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</si>
  <si>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</si>
  <si>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</si>
  <si>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</si>
  <si>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</si>
  <si>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</si>
  <si>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</si>
  <si>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</si>
  <si>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</si>
  <si>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</si>
  <si>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</si>
  <si>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</si>
  <si>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</si>
  <si>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</si>
  <si>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</si>
  <si>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</si>
  <si>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</si>
  <si>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</si>
  <si>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</si>
  <si>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</si>
  <si>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</si>
  <si>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</si>
  <si>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</si>
  <si>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</si>
  <si>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</si>
  <si>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</si>
  <si>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</si>
  <si>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</si>
  <si>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</si>
  <si>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</si>
  <si>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</si>
  <si>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</si>
  <si>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</si>
  <si>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</si>
  <si>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</si>
  <si>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</si>
  <si>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</si>
  <si>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</si>
  <si>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</si>
  <si>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</si>
  <si>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</si>
  <si>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</si>
  <si>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</si>
  <si>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</si>
  <si>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</si>
  <si>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</si>
  <si>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</si>
  <si>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</si>
  <si>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</si>
  <si>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</si>
  <si>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</si>
  <si>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</si>
  <si>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</si>
  <si>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</si>
  <si>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</si>
  <si>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</si>
  <si>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</si>
  <si>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</si>
  <si>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</si>
  <si>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</si>
  <si>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</si>
  <si>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</si>
  <si>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</si>
  <si>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</si>
  <si>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</si>
  <si>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</si>
  <si>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</si>
  <si>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</si>
  <si>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</si>
  <si>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</si>
  <si>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</si>
  <si>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</si>
  <si>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</si>
  <si>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</si>
  <si>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</si>
  <si>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</si>
  <si>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</si>
  <si>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</si>
  <si>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</si>
  <si>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</si>
  <si>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</si>
  <si>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</si>
  <si>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</si>
  <si>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</si>
  <si>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</si>
  <si>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</si>
  <si>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</si>
  <si>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</si>
  <si>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</si>
  <si>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</si>
  <si>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</si>
  <si>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</si>
  <si>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</si>
  <si>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</si>
  <si>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</si>
  <si>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</si>
  <si>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</si>
  <si>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</si>
  <si>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</si>
  <si>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</si>
  <si>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</si>
  <si>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</si>
  <si>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</si>
  <si>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</si>
  <si>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</si>
  <si>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</si>
  <si>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</si>
  <si>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</si>
  <si>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</si>
  <si>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</si>
  <si>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</si>
  <si>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</si>
  <si>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</si>
  <si>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</si>
  <si>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</si>
  <si>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</si>
  <si>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</si>
  <si>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</si>
  <si>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</si>
  <si>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</si>
  <si>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</si>
  <si>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</si>
  <si>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</si>
  <si>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</si>
  <si>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</si>
  <si>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</si>
  <si>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</si>
  <si>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</si>
  <si>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</si>
  <si>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</si>
  <si>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</si>
  <si>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</si>
  <si>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</si>
  <si>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</si>
  <si>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</si>
  <si>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</si>
  <si>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</si>
  <si>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</si>
  <si>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</si>
  <si>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</si>
  <si>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</si>
  <si>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</si>
  <si>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</si>
  <si>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</si>
  <si>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</si>
  <si>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</si>
  <si>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</si>
  <si>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</si>
  <si>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</si>
  <si>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</si>
  <si>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</si>
  <si>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</si>
  <si>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</si>
  <si>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</si>
  <si>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</si>
  <si>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</si>
  <si>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</si>
  <si>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0,8 A 1,5 M, PROFUNDIDADE 1,5 A 3,0 M, COM SOLO (SEM SUBSTITUIÇÃO) DE 1ª CATEGORIA E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</si>
  <si>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</si>
  <si>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</si>
  <si>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</si>
  <si>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</si>
  <si>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</si>
  <si>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</si>
  <si>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</si>
  <si>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</si>
  <si>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</si>
  <si>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</si>
  <si>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</si>
  <si>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</si>
  <si>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</si>
  <si>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</si>
  <si>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</si>
  <si>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</si>
  <si>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</si>
  <si>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</si>
  <si>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</si>
  <si>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</si>
  <si>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</si>
  <si>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</si>
  <si>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</si>
  <si>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</si>
  <si>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</si>
  <si>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</si>
  <si>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</si>
  <si>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</si>
  <si>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</si>
  <si>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</si>
  <si>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</si>
  <si>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</si>
  <si>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</si>
  <si>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</si>
  <si>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</si>
  <si>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</si>
  <si>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</si>
  <si>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</si>
  <si>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</si>
  <si>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</si>
  <si>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</si>
  <si>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</si>
  <si>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</si>
  <si>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</si>
  <si>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</si>
  <si>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</si>
  <si>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</si>
  <si>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</si>
  <si>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</si>
  <si>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</si>
  <si>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</si>
  <si>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</si>
  <si>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</si>
  <si>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</si>
  <si>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</si>
  <si>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</si>
  <si>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</si>
  <si>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</si>
  <si>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</si>
  <si>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</si>
  <si>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</si>
  <si>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</si>
  <si>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</si>
  <si>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</si>
  <si>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</si>
  <si>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</si>
  <si>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</si>
  <si>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</si>
  <si>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</si>
  <si>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</si>
  <si>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</si>
  <si>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</si>
  <si>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</si>
  <si>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</si>
  <si>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</si>
  <si>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</si>
  <si>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</si>
  <si>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</si>
  <si>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</si>
  <si>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</si>
  <si>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</si>
  <si>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</si>
  <si>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</si>
  <si>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</si>
  <si>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</si>
  <si>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</si>
  <si>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</si>
  <si>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</si>
  <si>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</si>
  <si>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</si>
  <si>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</si>
  <si>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</si>
  <si>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</si>
  <si>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</si>
  <si>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</si>
  <si>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</si>
  <si>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</si>
  <si>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</si>
  <si>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</si>
  <si>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</si>
  <si>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</si>
  <si>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</si>
  <si>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</si>
  <si>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</si>
  <si>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</si>
  <si>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</si>
  <si>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</si>
  <si>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</si>
  <si>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</si>
  <si>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</si>
  <si>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</si>
  <si>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</si>
  <si>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</si>
  <si>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</si>
  <si>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</si>
  <si>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</si>
  <si>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</si>
  <si>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</si>
  <si>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</si>
  <si>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</si>
  <si>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</si>
  <si>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</si>
  <si>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</si>
  <si>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</si>
  <si>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</si>
  <si>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</si>
  <si>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</si>
  <si>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</si>
  <si>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</si>
  <si>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</si>
  <si>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</si>
  <si>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</si>
  <si>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</si>
  <si>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</si>
  <si>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</si>
  <si>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</si>
  <si>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</si>
  <si>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</si>
  <si>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</si>
  <si>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</si>
  <si>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</si>
  <si>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</si>
  <si>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</si>
  <si>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</si>
  <si>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</si>
  <si>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</si>
  <si>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</si>
  <si>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</si>
  <si>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</si>
  <si>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</si>
  <si>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</si>
  <si>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</si>
  <si>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</si>
  <si>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</si>
  <si>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</si>
  <si>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</si>
  <si>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</si>
  <si>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</si>
  <si>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</si>
  <si>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</si>
  <si>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</si>
  <si>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</si>
  <si>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</si>
  <si>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</si>
  <si>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</si>
  <si>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</si>
  <si>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</si>
  <si>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</si>
  <si>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</si>
  <si>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</si>
  <si>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</si>
  <si>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</si>
  <si>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</si>
  <si>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</si>
  <si>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</si>
  <si>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</si>
  <si>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</si>
  <si>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</si>
  <si>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</si>
  <si>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</si>
  <si>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</si>
  <si>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</si>
  <si>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</si>
  <si>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</si>
  <si>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</si>
  <si>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</si>
  <si>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</si>
  <si>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</si>
  <si>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</si>
  <si>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</si>
  <si>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</si>
  <si>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</si>
  <si>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</si>
  <si>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</si>
  <si>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</si>
  <si>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</si>
  <si>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</si>
  <si>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</si>
  <si>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AF_11/2023</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</si>
  <si>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</si>
  <si>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</si>
  <si>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</si>
  <si>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</si>
  <si>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</si>
  <si>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</si>
  <si>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</si>
  <si>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</si>
  <si>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</si>
  <si>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</si>
  <si>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</si>
  <si>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</si>
  <si>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</si>
  <si>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</si>
  <si>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</si>
  <si>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</si>
  <si>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</si>
  <si>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</si>
  <si>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</si>
  <si>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</si>
  <si>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</si>
  <si>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</si>
  <si>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</si>
  <si>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</si>
  <si>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</si>
  <si>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</si>
  <si>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</si>
  <si>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</si>
  <si>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</si>
  <si>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</si>
  <si>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</si>
  <si>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</si>
  <si>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</si>
  <si>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</si>
  <si>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</si>
  <si>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</si>
  <si>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</si>
  <si>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</si>
  <si>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</si>
  <si>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</si>
  <si>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</si>
  <si>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</si>
  <si>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</si>
  <si>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</si>
  <si>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</si>
  <si>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</si>
  <si>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</si>
  <si>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</si>
  <si>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</si>
  <si>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</si>
  <si>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</si>
  <si>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</si>
  <si>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PLACA DE OBRA COM CHAPA GALVANIZADA E ESTRUTURA DE MADEIRA. AF_03/2022_PS</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</si>
  <si>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</si>
  <si>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</si>
  <si>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</si>
  <si>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</si>
  <si>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</si>
  <si>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</si>
  <si>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</si>
  <si>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</si>
  <si>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</si>
  <si>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</si>
  <si>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APLICAÇÃO MANUAL DE FUNDO SELADOR ACRÍLICO EM PANOS COM PRESENÇA DE VÃOS DE EDIFÍCIOS DE MÚLTIPLOS PAVIMENTOS. AF_03/2024</t>
  </si>
  <si>
    <t>APLICAÇÃO MANUAL DE FUNDO SELADOR ACRÍLICO EM PANOS CEGOS DE FACHADA (SEM PRESENÇA DE VÃOS) DE EDIFÍCIOS DE MÚLTIPLOS PAVIMENTOS.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</si>
  <si>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</si>
  <si>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</si>
  <si>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FUNDO SELADOR ACRÍLICO EM PAREDES EXTERNAS DE CASAS. AF_03/2024</t>
  </si>
  <si>
    <t>APLICAÇÃO MANUAL DE PINTURA COM TINTA TEXTURIZADA ACRÍLICA EM PANOS COM PRESENÇA DE VÃOS DE EDIFÍCIOS DE MÚLTIPLOS PAVIMENTOS, UMA COR. AF_03/2024</t>
  </si>
  <si>
    <t>APLICAÇÃO MANUAL DE PINTURA COM TINTA TEXTURIZADA ACRÍLICA EM PANOS CEGOS DE FACHADA (SEM PRESENÇA DE VÃOS) DE EDIFÍCIOS DE MÚLTIPLOS PAVIMENTOS, UMA COR.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</si>
  <si>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</si>
  <si>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UMA COR. AF_03/2024</t>
  </si>
  <si>
    <t>APLICAÇÃO MANUAL DE PINTURA COM TINTA TEXTURIZADA ACRÍLICA EM PAREDES EXTERNAS DE CASAS, UMA COR. AF_03/2024</t>
  </si>
  <si>
    <t>APLICAÇÃO MANUAL DE PINTURA COM TINTA TEXTURIZADA ACRÍLICA EM PANOS COM PRESENÇA DE VÃOS DE EDIFÍCIOS DE MÚLTIPLOS PAVIMENTOS, DUAS CORES. AF_03/2024</t>
  </si>
  <si>
    <t>APLICAÇÃO MANUAL DE PINTURA COM TINTA TEXTURIZADA ACRÍLICA EM PANOS CEGOS DE FACHADA (SEM PRESENÇA DE VÃOS) DE EDIFÍCIOS DE MÚLTIPLOS PAVIMENTOS, DUAS CORES. AF_03/2024</t>
  </si>
  <si>
    <t>APLICAÇÃO MANUAL DE PINTURA COM TINTA TEXTURIZADA ACRÍLICA EM SUPERFÍCIES EXTERNAS DE SACADA DE EDIFÍCIOS DE MÚLTIPLOS PAVIMENTOS, DUAS CORES. AF_03/2024</t>
  </si>
  <si>
    <t>APLICAÇÃO MANUAL DE PINTURA COM TINTA TEXTURIZADA ACRÍLICA EM SUPERFÍCIES INTERNAS DA SACADA DE EDIFÍCIOS DE MÚLTIPLOS PAVIMENTOS, DUAS CORES. AF_03/2024</t>
  </si>
  <si>
    <t>APLICAÇÃO MANUAL DE PINTURA COM TINTA TEXTURIZADA ACRÍLICA EM PAREDES EXTERNAS DE CASAS, DUAS CORES. AF_03/2024</t>
  </si>
  <si>
    <t>APLICAÇÃO MANUAL DE PINTURA COM TINTA TEXTURIZADA ACRÍLICA EM MOLDURAS DE EPS. AF_03/2024</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</si>
  <si>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</si>
  <si>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</si>
  <si>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</si>
  <si>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</si>
  <si>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</si>
  <si>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</si>
  <si>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</si>
  <si>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</si>
  <si>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</si>
  <si>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</si>
  <si>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</si>
  <si>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</si>
  <si>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</si>
  <si>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</si>
  <si>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APLICAÇÃO MANUAL DE TINTA LÁTEX ACRÍLICA EM PAREDE EXTERNAS DE CASAS,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</si>
  <si>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</si>
  <si>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UMA DEMÃO. AF_03/2024</t>
  </si>
  <si>
    <t>APLICAÇÃO MANUAL DE MASSA ACRÍLICA EM SUPERFÍCIES EXTERNAS DE SACADA DE EDIFÍCIOS DE MÚLTIPLOS PAVIMENTOS, UMA DEMÃO. AF_03/2024</t>
  </si>
  <si>
    <t>APLICAÇÃO MANUAL DE MASSA ACRÍLICA EM SUPERFÍCIES INTERNAS DE SACADA DE EDIFÍCIOS DE MÚLTIPLOS PAVIMENTOS, UMA DEMÃO. AF_03/2024</t>
  </si>
  <si>
    <t>APLICAÇÃO MANUAL DE MASSA ACRÍLICA EM PAREDES EXTERNAS DE CASAS, UMA DEMÃO. AF_03/2024</t>
  </si>
  <si>
    <t>APLICAÇÃO MANUAL DE MASSA ACRÍLICA EM PANOS DE FACHADA COM PRESENÇA DE VÃOS, DE EDIFÍCIOS DE MÚLTIPLOS PAVIMENTOS, DUAS DEMÃOS. AF_03/2024</t>
  </si>
  <si>
    <t>APLICAÇÃO MANUAL DE MASSA ACRÍLICA EM PANOS DE FACHADA SEM PRESENÇA DE VÃOS, DE EDIFÍCIOS DE MÚLTIPLOS PAVIMENTOS, DUAS DEMÃOS. AF_03/2024</t>
  </si>
  <si>
    <t>APLICAÇÃO MANUAL DE MASSA ACRÍLICA EM SUPERFÍCIES EXTERNAS DE SACADA DE EDIFÍCIOS DE MÚLTIPLOS PAVIMENTOS, DUAS DEMÃOS. AF_03/2024</t>
  </si>
  <si>
    <t>APLICAÇÃO MANUAL DE MASSA ACRÍLICA EM SUPERFÍCIES INTERNAS DE SACADA DE EDIFÍCIOS DE MÚLTIPLOS PAVIMENTOS, DUAS DEMÃOS. AF_03/2024</t>
  </si>
  <si>
    <t>APLICAÇÃO MANUAL DE MASSA ACRÍLICA EM PAREDES EXTERNAS DE CASAS, DUAS DEMÃOS. AF_03/2024</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</si>
  <si>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</si>
  <si>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</si>
  <si>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</si>
  <si>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</si>
  <si>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</si>
  <si>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</si>
  <si>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</si>
  <si>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</si>
  <si>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</si>
  <si>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</si>
  <si>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</si>
  <si>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</si>
  <si>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</si>
  <si>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</si>
  <si>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</si>
  <si>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</si>
  <si>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</si>
  <si>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</si>
  <si>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</si>
  <si>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</si>
  <si>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</si>
  <si>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</si>
  <si>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</si>
  <si>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</si>
  <si>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</si>
  <si>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</si>
  <si>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</si>
  <si>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</si>
  <si>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</si>
  <si>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</si>
  <si>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</si>
  <si>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</si>
  <si>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</si>
  <si>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</si>
  <si>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</si>
  <si>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</si>
  <si>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AF_01/2020_PE</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</si>
  <si>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</si>
  <si>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</si>
  <si>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</si>
  <si>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</si>
  <si>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</si>
  <si>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AF_01/2020_PE</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</si>
  <si>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</si>
  <si>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</si>
  <si>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</si>
  <si>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</si>
  <si>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</si>
  <si>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</si>
  <si>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</si>
  <si>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</si>
  <si>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</si>
  <si>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</si>
  <si>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</si>
  <si>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</si>
  <si>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</si>
  <si>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</si>
  <si>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</si>
  <si>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AF_01/2020_PE</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</si>
  <si>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</si>
  <si>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</si>
  <si>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</si>
  <si>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</si>
  <si>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</si>
  <si>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</si>
  <si>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</si>
  <si>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</si>
  <si>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</si>
  <si>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AF_01/2020_PE</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</si>
  <si>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</si>
  <si>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AF_01/2020_PE</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</si>
  <si>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</si>
  <si>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AF_01/2020_PE</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</si>
  <si>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</si>
  <si>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</si>
  <si>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</si>
  <si>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</si>
  <si>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</si>
  <si>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</si>
  <si>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</si>
  <si>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</si>
  <si>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</si>
  <si>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</si>
  <si>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</si>
  <si>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</si>
  <si>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</si>
  <si>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</si>
  <si>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</si>
  <si>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</si>
  <si>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</si>
  <si>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</si>
  <si>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</si>
  <si>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</si>
  <si>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</si>
  <si>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</si>
  <si>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</si>
  <si>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</si>
  <si>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</si>
  <si>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</si>
  <si>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DE DIMENSÕES 35X35 CM APLICADA EM AMBIENTES DE ÁREA MENOR QUE 5 M2. AF_02/2023_PE</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</si>
  <si>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</si>
  <si>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</si>
  <si>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</si>
  <si>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</si>
  <si>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</si>
  <si>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</si>
  <si>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</si>
  <si>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</si>
  <si>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</si>
  <si>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</si>
  <si>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</si>
  <si>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</si>
  <si>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</si>
  <si>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</si>
  <si>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DE DIMENSÕES 80X80 CM APLICADA EM AMBIENTES DE ÁREA MENOR QUE 5 M².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</si>
  <si>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</si>
  <si>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</si>
  <si>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</si>
  <si>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</si>
  <si>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</si>
  <si>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</si>
  <si>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</si>
  <si>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</si>
  <si>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</si>
  <si>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</si>
  <si>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</si>
  <si>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</si>
  <si>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</si>
  <si>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</si>
  <si>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</si>
  <si>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</si>
  <si>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</si>
  <si>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</si>
  <si>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</si>
  <si>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</si>
  <si>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</si>
  <si>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</si>
  <si>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</si>
  <si>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</si>
  <si>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</si>
  <si>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</si>
  <si>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</si>
  <si>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</si>
  <si>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</si>
  <si>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</si>
  <si>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</si>
  <si>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DE ALERTA OU DIRECIONAL, DE BORRACHA,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</si>
  <si>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</si>
  <si>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</si>
  <si>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</si>
  <si>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</si>
  <si>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</si>
  <si>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</si>
  <si>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</si>
  <si>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GRANILITE, MARMORITE OU GRANITINA EM AMBIENTES INTERNOS, COM ESPESSURA DE 8 MM, INCLUSO MISTURA EM BETONEIRA, COLOCAÇÃO DAS JUNTAS, APLICAÇÃO DO PISO, 4 POLIMENTOS COM POLITRIZ, ESTUCAMENTO, SELADOR E CERA. AF_06/2022</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</si>
  <si>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</si>
  <si>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</si>
  <si>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</si>
  <si>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</si>
  <si>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</si>
  <si>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</si>
  <si>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</si>
  <si>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</si>
  <si>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</si>
  <si>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RODAPÉ EM ARDÓSIA ALTURA 10CM. AF_09/2020</t>
  </si>
  <si>
    <t>RODAPÉ EM MARMORITE, ALTURA 10CM. AF_09/2020</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</si>
  <si>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</si>
  <si>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</si>
  <si>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</si>
  <si>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</si>
  <si>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</si>
  <si>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</si>
  <si>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PISO EM CONCRETO 20 MPA PREPARO MECÂNICO, ESPESSURA 7CM. AF_09/2020</t>
  </si>
  <si>
    <t>EXECUÇÃO DE PASSEIO (CALÇADA) OU PISO DE CONCRETO COM CONCRETO MOLDADO IN LOCO, USINADO C25, ACABAMENTO CONVENCIONAL, NÃO ARMADO. AF_03/2023</t>
  </si>
  <si>
    <t>PISO PODOTÁTIL DE ALERTA OU DIRECIONAL, DE CONCRETO, ASSENTADO SOBRE ARGAMASSA. AF_03/2024</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</si>
  <si>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</si>
  <si>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</si>
  <si>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</si>
  <si>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PRONTA, PREPARO MANUAL,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</si>
  <si>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</si>
  <si>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</si>
  <si>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</si>
  <si>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</si>
  <si>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</si>
  <si>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</si>
  <si>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</si>
  <si>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</si>
  <si>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</si>
  <si>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</si>
  <si>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</si>
  <si>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</si>
  <si>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</si>
  <si>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</si>
  <si>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</si>
  <si>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</si>
  <si>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</si>
  <si>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</si>
  <si>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</si>
  <si>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</si>
  <si>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</si>
  <si>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</si>
  <si>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</si>
  <si>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</si>
  <si>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</si>
  <si>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</si>
  <si>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</si>
  <si>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</si>
  <si>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</si>
  <si>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</si>
  <si>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</si>
  <si>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</si>
  <si>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</si>
  <si>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</si>
  <si>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</si>
  <si>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</si>
  <si>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</si>
  <si>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</si>
  <si>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</si>
  <si>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</si>
  <si>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</si>
  <si>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</si>
  <si>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</si>
  <si>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</si>
  <si>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</si>
  <si>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</si>
  <si>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</si>
  <si>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</si>
  <si>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</si>
  <si>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</si>
  <si>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</si>
  <si>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</si>
  <si>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</si>
  <si>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</si>
  <si>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</si>
  <si>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RODAPÉ BORRACHA LISO, ALTURA = 7CM, ESPESSURA = 2 MM, PARA ARGAMASSA. AF_09/2020</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</si>
  <si>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</si>
  <si>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</si>
  <si>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</si>
  <si>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</si>
  <si>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</si>
  <si>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</si>
  <si>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</si>
  <si>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</si>
  <si>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</si>
  <si>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</si>
  <si>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</si>
  <si>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</si>
  <si>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</si>
  <si>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</si>
  <si>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</si>
  <si>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</si>
  <si>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</si>
  <si>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</si>
  <si>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</si>
  <si>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</si>
  <si>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</si>
  <si>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</si>
  <si>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</si>
  <si>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</si>
  <si>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</si>
  <si>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</si>
  <si>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</si>
  <si>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</si>
  <si>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</si>
  <si>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</si>
  <si>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</si>
  <si>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</si>
  <si>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</si>
  <si>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</si>
  <si>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</si>
  <si>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</si>
  <si>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</si>
  <si>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</si>
  <si>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</si>
  <si>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</si>
  <si>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</si>
  <si>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</si>
  <si>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EM ARGAMASSA TRAÇO 1:2:8, PREPARO MECÂNICO, APLICADO MANUALMENTE EM PAREDES INTERNAS DE AMBIENTES COM ÁREA MENOR QUE 5M², E =17,5MM, COM TALISCAS. AF_03/2024</t>
  </si>
  <si>
    <t>EMBOÇO, EM ARGAMASSA TRAÇO 1:2:8, PREPARO MANUAL, APLICADO MANUALMENTE EM PAREDES INTERNAS DE AMBIENTES COM ÁREA MENOR QUE 5M², E = 17,5MM, COM TALISCAS. AF_03/2024</t>
  </si>
  <si>
    <t>MASSA ÚNICA, EM ARGAMASSA TRAÇO 1:2:8, PREPARO MECÂNICO, APLICADA MANUALMENTE EM PAREDES INTERNAS DE AMBIENTES COM ÁREA ENTRE 5M² E 10M², E = 17,5MM, COM TALISCAS. AF_03/2024</t>
  </si>
  <si>
    <t>MASSA ÚNICA, EM ARGAMASSA TRAÇO 1:2:8, PREPARO MANUAL, APLICADA MANUALMENTE EM PAREDES INTERNAS DE AMBIENTES COM ÁREA ENTRE 5M² E 10M², E = 17,5MM, COM TALISCAS. AF_03/2024</t>
  </si>
  <si>
    <t>EMBOÇO, EM ARGAMASSA TRAÇO 1:2:8, PREPARO MECÂNICO, APLICADO MANUALMENTE EM PAREDES INTERNAS DE AMBIENTES COM ÁREA ENTRE 5M² E 10M², E = 17,5MM, COM TALISCAS. AF_03/2024</t>
  </si>
  <si>
    <t>EMBOÇO, EM ARGAMASSA TRAÇO 1:2:8, PREPARO MANUAL, APLICADO MANUALMENTE EM PAREDES INTERNAS DE AMBIENTES COM ÁREA ENTRE 5M² E 10M², E = 17,5MM, COM TALISCAS. AF_03/2024</t>
  </si>
  <si>
    <t>EMBOÇO, EM ARGAMASSA TRAÇO 1:2:8, PREPARO MECÂNICO, APLICADO MANUALMENTE EM PAREDES INTERNAS DE AMBIENTES COM ÁREA MAIOR QUE 10M², E = 17,5MM, COM TALISCAS. AF_03/2024</t>
  </si>
  <si>
    <t>EMBOÇO, EM ARGAMASSA TRAÇO 1:2:8, PREPARO MANUAL, APLICADO MANUALMENTE EM PAREDES INTERNAS DE AMBIENTES COM ÁREA MAIOR QUE 10M², E = 17,5MM, COM TALISCAS. AF_03/2024</t>
  </si>
  <si>
    <t>EMBOÇO, EM ARGAMASSA INDUSTRIALIZADA, PREPARO MECÂNICO, APLICADO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</si>
  <si>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</si>
  <si>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EMBOÇO, EM ARGAMASSA TRAÇO 1:2:8, PREPARO MECÂNICO, APLICADO MANUALMENTE EM PAREDES INTERNAS, PARA AMBIENTES COM ÁREA MENOR QUE 5M², E = 10MM, COM TALISCAS. AF_03/2024</t>
  </si>
  <si>
    <t>EMBOÇO, EM ARGAMASSA TRAÇO 1:2:8, PREPARO MANUAL, APLICADO MANUALMENTE EM PAREDES INTERNAS, PARA AMBIENTES COM ÁREA MENOR QUE 5M², E = 10MM, COM TALISCAS. AF_03/2024</t>
  </si>
  <si>
    <t>MASSA ÚNICA, EM ARGAMASSA TRAÇO 1:2:8, PREPARO MECÂNICO, APLICADA MANUALMENTE EM PAREDES INTERNAS DE AMBIENTES COM ÁREA ENTRE 5M² E 10M², E = 10MM, COM TALISCAS. AF_03/2024</t>
  </si>
  <si>
    <t>MASSA ÚNICA, EM ARGAMASSA TRAÇO 1:2:8, PREPARO MANUAL, APLICADA MANUALMENTE EM PAREDES INTERNAS DE AMBIENTES COM ÁREA ENTRE 5M² E 10M², E = 10MM, COM TALISCAS. AF_03/2024</t>
  </si>
  <si>
    <t>EMBOÇO, EM ARGAMASSA TRAÇO 1:2:8, PREPARO MECÂNICO, APLICADO MANUALMENTE EM PAREDES INTERNAS DE AMBIENTES COM ÁREA ENTRE 5M² E 10M², E = 10MM, COM TALISCAS. AF_03/2024</t>
  </si>
  <si>
    <t>EMBOÇO, EM ARGAMASSA TRAÇO 1:2:8, PREPARO MANUAL, APLICADO MANUALMENTE EM PAREDES INTERNAS DE AMBIENTES COM ÁREA ENTRE 5M² E 10M², E = 10MM, COM TALISCAS. AF_03/2024</t>
  </si>
  <si>
    <t>EMBOÇO, EM ARGAMASSA TRAÇO 1:2:8, PREPARO MECÂNICO, APLICADO MANUALMENTE EM PAREDES INTERNAS DE AMBIENTES COM ÁREA MAIOR QUE 10M², E = 10MM, COM TALISCAS. AF_03/2024</t>
  </si>
  <si>
    <t>EMBOÇO, EM ARGAMASSA TRAÇO 1:2:8, PREPARO MANUAL, APLICADO MANUALMENTE EM PAREDES INTERNAS DE AMBIENTES COM ÁREA MAIOR QUE 10M², E = 10MM, COM TALISCAS. AF_03/2024</t>
  </si>
  <si>
    <t>EMBOÇO, EM ARGAMASSA INDUSTRIALIZADA, PREPARO MECÂNICO, APLICADO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</si>
  <si>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</si>
  <si>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</si>
  <si>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</si>
  <si>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</si>
  <si>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</si>
  <si>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</si>
  <si>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</si>
  <si>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</si>
  <si>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</si>
  <si>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</si>
  <si>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</si>
  <si>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</si>
  <si>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</si>
  <si>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</si>
  <si>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</si>
  <si>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</si>
  <si>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</si>
  <si>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</si>
  <si>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</si>
  <si>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</si>
  <si>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</si>
  <si>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</si>
  <si>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</si>
  <si>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</si>
  <si>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</si>
  <si>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</si>
  <si>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</si>
  <si>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</si>
  <si>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</si>
  <si>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</si>
  <si>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</si>
  <si>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</si>
  <si>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</si>
  <si>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</si>
  <si>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</si>
  <si>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</si>
  <si>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</si>
  <si>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</si>
  <si>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</si>
  <si>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</si>
  <si>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</si>
  <si>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</si>
  <si>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REVESTIMENTO DECORATIVO MONOCAMADA EXECUTADO MANUALMENTE EM FACHADA DE UM EDIFÍCIO DE ESTRUTURA CONVENCIONAL E ACABAMENTO RASPADO. AF_03/2024</t>
  </si>
  <si>
    <t>REVESTIMENTO DECORATIVO MONOCAMADA EXECUTADO MANUALMENTE EM FACHADA DE UM EDIFÍCIO DE ALVENARIA ESTRUTURAL E ACABAMENTO RASPADO.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</si>
  <si>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</si>
  <si>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ALVENARIA ESTRUTURAL E ACABAMENTO RASPADO. AF_03/2024</t>
  </si>
  <si>
    <t>REVESTIMENTO DECORATIVO MONOCAMADA EXECUTADO MANUALMENTE EM FACHADA DE UM EDIFÍCIO DE ESTRUTURA CONVENCIONAL E ACABAMENTO TRAVERTINO. AF_03/2024</t>
  </si>
  <si>
    <t>REVESTIMENTO DECORATIVO MONOCAMADA EXECUTADO MANUALMENTE EM FACHADA DE UM EDIFÍCIO DE ALVENARIA ESTRUTURAL E ACABAMENTO TRAVERTINO. AF_03/2024</t>
  </si>
  <si>
    <t>REVESTIMENTO DECORATIVO MONOCAMADA EXECUTADO COM EQUIPAMENTO DE PROJEÇÃO EM FACHADA DE UM EDIFÍCIO DE ESTRUTURA CONVENCIONAL E ACABAMENTO TRAVERTINO. AF_03/2024</t>
  </si>
  <si>
    <t>REVESTIMENTO DECORATIVO MONOCAMADA EXECUTADO COM EQUIPAMENTO DE PROJEÇÃO EM FACHADA DE UM EDIFÍCIO DE ALVENARIA ESTRUTURAL E ACABAMENTO TRAVERTINO. AF_03/2024</t>
  </si>
  <si>
    <t>MASSA ÚNICA, EM ARGAMASSA TRAÇO 1:2:8, PREPARO MECÂNICO, APLICADA MANUALMENTE EM TETO, E = 17,5MM, COM TALISCAS. AF_03/2024</t>
  </si>
  <si>
    <t>MASSA ÚNICA, EM ARGAMASSA TRAÇO 1:2:8, PREPARO MECÂNICO, APLICADA MANUALMENTE EM TETO, E = 10MM, COM TALISCAS. AF_03/2024</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</si>
  <si>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</si>
  <si>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</si>
  <si>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</si>
  <si>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</si>
  <si>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</si>
  <si>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</si>
  <si>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</si>
  <si>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</si>
  <si>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</si>
  <si>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</si>
  <si>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</si>
  <si>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</si>
  <si>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</si>
  <si>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</si>
  <si>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</si>
  <si>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</si>
  <si>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</si>
  <si>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</si>
  <si>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</si>
  <si>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</si>
  <si>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</si>
  <si>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</si>
  <si>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</si>
  <si>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</si>
  <si>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</si>
  <si>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</si>
  <si>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</si>
  <si>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</si>
  <si>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</si>
  <si>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</si>
  <si>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</si>
  <si>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</si>
  <si>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</si>
  <si>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</si>
  <si>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</si>
  <si>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</si>
  <si>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</si>
  <si>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</si>
  <si>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</si>
  <si>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</si>
  <si>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</si>
  <si>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</si>
  <si>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</si>
  <si>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</si>
  <si>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</si>
  <si>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</si>
  <si>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</si>
  <si>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</si>
  <si>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</si>
  <si>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</si>
  <si>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</si>
  <si>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</si>
  <si>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</si>
  <si>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</si>
  <si>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</si>
  <si>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</si>
  <si>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</si>
  <si>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</si>
  <si>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</si>
  <si>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</si>
  <si>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</si>
  <si>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</si>
  <si>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</si>
  <si>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</si>
  <si>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</si>
  <si>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</si>
  <si>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</si>
  <si>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</si>
  <si>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</si>
  <si>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</si>
  <si>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</si>
  <si>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</si>
  <si>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MASSA ÚNICA, EM ARGAMASSA TRAÇO 1:2:8, PREPARO MECÂNICO, APLICADA MANUALMENTE EM PAREDES INTERNAS DE AMBIENTES COM ÁREA MAIOR QUE 10M², E = 17,5MM, COM TALISCAS. AF_03/2024</t>
  </si>
  <si>
    <t>MASSA ÚNICA, EM ARGAMASSA TRAÇO 1:2:8, PREPARO MANUAL, APLICADA MANUALMENTE EM PAREDES INTERNAS DE AMBIENTES COM ÁREA MAIOR QUE 10M², E = 17,5MM, COM TALISCAS. AF_03/2024</t>
  </si>
  <si>
    <t>MASSA ÚNICA, EM ARGAMASSA INDUSTRIALIZADA, PREPARO MECÂNICO, APLICADA COM EQUIPAMENTO DE MISTURA E PROJEÇÃO DE ARGAMASSA EM PAREDES INTERNAS, E = 17,5MM, COM TALISCAS. AF_03/2024</t>
  </si>
  <si>
    <t>EMBOÇO, EM ARGAMASSA TRAÇO 1:2:8, PREPARO MANUAL, APLICADO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</si>
  <si>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</si>
  <si>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MANUAL, APLICADA MANUALMENTE EM PAREDES INTERNAS DE AMBIENTES COM PÉ-DIREITO DUPLO E ÁREA MAIOR QUE 10M², E = 17,5MM, COM TALISCAS. AF_03/2024</t>
  </si>
  <si>
    <t>EMBOÇO, EM ARGAMASSA TRAÇO 1:2:8, PREPARO MECÂNICO, APLICADO MANUALMENTE EM PAREDES INTERNAS DE AMBIENTES COM PÉ-DIREITO DUPLO E ÁREA MAIOR QUE 10M², E = 17,5MM,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</si>
  <si>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</si>
  <si>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ÁREA MAIOR QUE 10M², E = 10MM, COM TALISCAS. AF_03/2024</t>
  </si>
  <si>
    <t>MASSA ÚNICA, EM ARGAMASSA INDUSTRIALIZADA, PREPARO MECÂNICO, APLICADA COM EQUIPAMENTO DE MISTURA E PROJEÇÃO DE ARGAMASSA EM PAREDES INTERNAS, E = 10MM, COM TALISCAS. AF_03/2024</t>
  </si>
  <si>
    <t>EMBOÇO, EM ARGAMASSA TRAÇO 1:2:8, PREPARO MECÂNICO, APLICADO MANUALMENTE EM PAREDES INTERNAS DE AMBIENTES COM PÉ-DIREITO DUPLO E ÁREA MENOR QUE 5M², E = 17,5MM, COM TALISCAS. AF_03/2024</t>
  </si>
  <si>
    <t>EMBOÇO, EM ARGAMASSA TRAÇO 1:2:8, PREPARO MANUAL, APLICADO MANUALMENTE EM PAREDES INTERNAS DE AMBIENTES COM PÉ-DIREITO DUPLO E ÁREA MENOR QUE 5M², E = 17,5MM, COM TALISCAS. AF_03/2024</t>
  </si>
  <si>
    <t>MASSA ÚNICA, EM ARGAMASSA TRAÇO 1:2:8, PREPARO MECÂNICO, APLICADA MANUALMENTE EM PAREDES INTERNAS DE AMBIENTES COM PÉ-DIREITO DUPLO E ÁREA ENTRE 5M² E 10M², E = 17,5MM, COM TALISCAS. AF_03/2024</t>
  </si>
  <si>
    <t>MASSA ÚNICA, EM ARGAMASSA TRAÇO 1:2:8, PREPARO MANUAL, APLICADA MANUALMENTE EM PAREDES INTERNAS DE AMBIENTES COM PÉ-DIREITO DUPLO E ÁREA ENTRE 5M² E 10M², E = 17,5MM, COM TALISCAS. AF_03/2024</t>
  </si>
  <si>
    <t>EMBOÇO, EM ARGAMASSA TRAÇO 1:2:8, PREPARO MECÂNICO,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</si>
  <si>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</si>
  <si>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</si>
  <si>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10MM, COM TALISCAS. AF_03/2024</t>
  </si>
  <si>
    <t>MASSA ÚNICA, EM ARGAMASSA TRAÇO 1:2:8, PREPARO MECÂNICO,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</si>
  <si>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</si>
  <si>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</si>
  <si>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10MM, COM TALISCAS. AF_03/2024</t>
  </si>
  <si>
    <t>MASSA ÚNICA, EM ARGAMASSA TRAÇO 1:2:8, PREPARO MECÂNICO, APLICADA MANUALMENTE EM PAREDES INTERNAS DE AMBIENTES COM PÉ-DIREITO DUPLO ÁREA MAIOR QUE 10M², E = 10MM, COM TALISCAS. AF_03/2024</t>
  </si>
  <si>
    <t>MASSA ÚNICA, EM ARGAMASSA TRAÇO 1:2:8, PREPARO MANUAL, APLICADA MANUALMENTE EM PAREDES INTERNAS DE AMBIENTES COM PÉ-DIREITO DUPLO ÁREA MAIOR QUE 10M², E = 10MM, COM TALISCAS. AF_03/2024</t>
  </si>
  <si>
    <t>EMBOÇO, EM ARGAMASSA TRAÇO 1:2:8, PREPARO MECÂNICO,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</si>
  <si>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</si>
  <si>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</si>
  <si>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DE AMBIENTES COM PAREDES EM PÉ-DIREITO DUPLO, E = 10MM, COM TALISCAS. AF_03/2024</t>
  </si>
  <si>
    <t>REVESTIMENTO DECORATIVO MONOCAMADA EXECUTADO MANUALMENTE EM FACHADA DE UM EDIFÍCIO DE ESTRUTURA CONVENCIONAL E ACABAMENTO CHAPISCADO/FLOCADO. AF_03/2024</t>
  </si>
  <si>
    <t>REVESTIMENTO DECORATIVO MONOCAMADA EXECUTADO MANUALMENTE EM FACHADA DE UM EDIFÍCIO DE ALVENARIA ESTRUTURAL E ACABAMENTO CHAPISCADO/FLOCADO.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</si>
  <si>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</si>
  <si>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ALVENARIA ESTRUTURAL E ACABAMENTO CHAPISCADO/FLOCADO. AF_03/2024</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</si>
  <si>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</si>
  <si>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</si>
  <si>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DE DIMENSÕES 20X20 CM APLICADAS NA ALTURA INTEIRA DAS PAREDES.  AF_02/2023_PE</t>
  </si>
  <si>
    <t>REVESTIMENTO CERÂMICO PARA PAREDES INTERNAS COM PLACAS TIPO ESMALTADA DE DIMENSÕES 20X20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</si>
  <si>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</si>
  <si>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</si>
  <si>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</si>
  <si>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</si>
  <si>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</si>
  <si>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</si>
  <si>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DE DIMENSÕES 60X60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</si>
  <si>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</si>
  <si>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</si>
  <si>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</si>
  <si>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</si>
  <si>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</si>
  <si>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</si>
  <si>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</si>
  <si>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DE DIMENSÕES 80X80CM. AF_02/2023</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</si>
  <si>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</si>
  <si>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</si>
  <si>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</si>
  <si>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</si>
  <si>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</si>
  <si>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</si>
  <si>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</si>
  <si>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</si>
  <si>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</si>
  <si>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</si>
  <si>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</si>
  <si>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</si>
  <si>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</si>
  <si>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</si>
  <si>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</si>
  <si>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</si>
  <si>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</si>
  <si>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</si>
  <si>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</si>
  <si>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</si>
  <si>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</si>
  <si>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</si>
  <si>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</si>
  <si>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</si>
  <si>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</si>
  <si>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</si>
  <si>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</si>
  <si>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</si>
  <si>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</si>
  <si>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</si>
  <si>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</si>
  <si>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</si>
  <si>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</si>
  <si>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</si>
  <si>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</si>
  <si>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</si>
  <si>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</si>
  <si>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</si>
  <si>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</si>
  <si>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</si>
  <si>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</si>
  <si>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</si>
  <si>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</si>
  <si>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</si>
  <si>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</si>
  <si>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</si>
  <si>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</si>
  <si>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</si>
  <si>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</si>
  <si>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</si>
  <si>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</si>
  <si>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</si>
  <si>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</si>
  <si>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</si>
  <si>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</si>
  <si>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</si>
  <si>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</si>
  <si>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</si>
  <si>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</si>
  <si>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</si>
  <si>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</si>
  <si>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</si>
  <si>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</si>
  <si>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</si>
  <si>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</si>
  <si>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</si>
  <si>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</si>
  <si>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</si>
  <si>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</si>
  <si>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</si>
  <si>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</si>
  <si>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</si>
  <si>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</si>
  <si>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</si>
  <si>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</si>
  <si>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</si>
  <si>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</si>
  <si>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</si>
  <si>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</si>
  <si>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</si>
  <si>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</si>
  <si>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</si>
  <si>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</si>
  <si>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</si>
  <si>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</si>
  <si>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</si>
  <si>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</si>
  <si>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</si>
  <si>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</si>
  <si>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</si>
  <si>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</si>
  <si>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</si>
  <si>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</si>
  <si>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</si>
  <si>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</si>
  <si>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</si>
  <si>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</si>
  <si>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</si>
  <si>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</si>
  <si>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</si>
  <si>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</si>
  <si>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</si>
  <si>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</si>
  <si>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</si>
  <si>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</si>
  <si>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</si>
  <si>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</si>
  <si>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</si>
  <si>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</si>
  <si>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</si>
  <si>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</si>
  <si>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</si>
  <si>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</si>
  <si>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</si>
  <si>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</si>
  <si>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</si>
  <si>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</si>
  <si>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</si>
  <si>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</si>
  <si>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</si>
  <si>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</si>
  <si>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</si>
  <si>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</si>
  <si>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</si>
  <si>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</si>
  <si>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</si>
  <si>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</si>
  <si>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</si>
  <si>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</si>
  <si>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</si>
  <si>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</si>
  <si>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</si>
  <si>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</si>
  <si>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</si>
  <si>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</si>
  <si>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</si>
  <si>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</si>
  <si>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</si>
  <si>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</si>
  <si>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</si>
  <si>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</si>
  <si>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</si>
  <si>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</si>
  <si>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</si>
  <si>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AF_08/2019</t>
  </si>
  <si>
    <t>ARGAMASSA INDUSTRIALIZADA PARA REVESTIMENTOS, MISTURA E PROJEÇÃO DE 1,5 M³/H DE ARGAMASSA. AF_08/2019</t>
  </si>
  <si>
    <t>ARGAMASSA INDUSTRIALIZADA PARA REVESTIMENTOS, MISTURA E PROJEÇÃO DE 2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</si>
  <si>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</si>
  <si>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</si>
  <si>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</si>
  <si>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</si>
  <si>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</si>
  <si>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</si>
  <si>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</si>
  <si>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</si>
  <si>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</si>
  <si>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</si>
  <si>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</si>
  <si>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</si>
  <si>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</si>
  <si>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</si>
  <si>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</si>
  <si>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</si>
  <si>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</si>
  <si>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</si>
  <si>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</si>
  <si>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</si>
  <si>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</si>
  <si>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</si>
  <si>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</si>
  <si>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</si>
  <si>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</si>
  <si>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</si>
  <si>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</si>
  <si>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</si>
  <si>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</si>
  <si>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</si>
  <si>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</si>
  <si>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</si>
  <si>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</si>
  <si>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1:1,93 (EM VOLUME DE CIMENTO E AREIA MÉDIA ÚMIDA), FCK 20MPA, PREPARO MECÂNICO COM MISTURADOR DUPLO HORIZONTAL DE ALTA TURBULÊNCIA. AF_03/2020</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</si>
  <si>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</si>
  <si>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</si>
  <si>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</si>
  <si>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</si>
  <si>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</si>
  <si>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</si>
  <si>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</si>
  <si>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</si>
  <si>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</si>
  <si>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</si>
  <si>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</si>
  <si>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</si>
  <si>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</si>
  <si>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</si>
  <si>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</si>
  <si>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</si>
  <si>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</si>
  <si>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</si>
  <si>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</si>
  <si>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</si>
  <si>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</si>
  <si>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</si>
  <si>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</si>
  <si>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</si>
  <si>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</si>
  <si>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</si>
  <si>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</si>
  <si>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</si>
  <si>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</si>
  <si>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</si>
  <si>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</si>
  <si>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</si>
  <si>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</si>
  <si>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</si>
  <si>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</si>
  <si>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</si>
  <si>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</si>
  <si>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</si>
  <si>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</si>
  <si>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</si>
  <si>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</si>
  <si>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</si>
  <si>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</si>
  <si>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</si>
  <si>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</si>
  <si>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</si>
  <si>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</si>
  <si>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</si>
  <si>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</si>
  <si>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</si>
  <si>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</si>
  <si>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</si>
  <si>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</si>
  <si>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</si>
  <si>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</si>
  <si>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</si>
  <si>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</si>
  <si>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</si>
  <si>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</si>
  <si>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</si>
  <si>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</si>
  <si>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</si>
  <si>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</si>
  <si>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</si>
  <si>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</si>
  <si>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</si>
  <si>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</si>
  <si>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</si>
  <si>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</si>
  <si>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</si>
  <si>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</si>
  <si>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</si>
  <si>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</si>
  <si>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</si>
  <si>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</si>
  <si>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</si>
  <si>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</si>
  <si>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</si>
  <si>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</si>
  <si>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</si>
  <si>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</si>
  <si>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</si>
  <si>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</si>
  <si>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</si>
  <si>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</si>
  <si>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</si>
  <si>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</si>
  <si>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</si>
  <si>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</si>
  <si>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</si>
  <si>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</si>
  <si>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</si>
  <si>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</si>
  <si>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</si>
  <si>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</si>
  <si>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</si>
  <si>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</si>
  <si>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</si>
  <si>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</si>
  <si>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</si>
  <si>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</si>
  <si>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</si>
  <si>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</si>
  <si>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</si>
  <si>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</si>
  <si>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</si>
  <si>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</si>
  <si>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</si>
  <si>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</si>
  <si>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</si>
  <si>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</si>
  <si>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</si>
  <si>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</si>
  <si>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</si>
  <si>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</si>
  <si>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</si>
  <si>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</si>
  <si>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</si>
  <si>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</si>
  <si>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</si>
  <si>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</si>
  <si>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</si>
  <si>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</si>
  <si>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</si>
  <si>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</si>
  <si>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</si>
  <si>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</si>
  <si>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</si>
  <si>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MONTANTES E TRAVESSÕES EM MADEIRA E FECHAMENTO EM PLACA COMPENSADO PARA EDIFÍCIOS COM ATÉ 2 PAVIMENTOS.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</si>
  <si>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</si>
  <si>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</si>
  <si>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PRÉ-MONTADOS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</si>
  <si>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</si>
  <si>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</si>
  <si>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EM LAJE PÓS-DESFÔRMA COM ESCORAS DE MADEIRA ESTRONCADAS NA ESTRUTURA, TRAVESSÕES DE MADEIRA E FECHAMENTO EM TELA DE POLIPROPILENO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</si>
  <si>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</si>
  <si>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METÁLICAS ESTRONCADAS NA ESTRUTURA, TRAVESSÕES DE MADEIRA E FECHAMENTO EM TELA DE POLIPROPILENO PARA EDIFÍCIOS COM ATÉ 4 PAVIMENTOS (1 MONTAGEM). AF_03/2024_PS</t>
  </si>
  <si>
    <t>GUARDA-CORPO EM LAJE PÓS-DESFÔRMA COM ESCORAS METÁLICAS ESTRONCADAS NA ESTRUTURA, TRAVESSÕES DE MADEIRA E FECHAMENTO EM TELA DE POLIPROPILENO PARA EDIFÍCIOS ACIMA DE 4 PAVIMENTOS (2 MONTAGENS). AF_03/2024_PS</t>
  </si>
  <si>
    <t>FECHAMENTO REMOVÍVEL DE VÃO DE PORTAS EM MADEIRA (VÃO DO ELEVADOR) - 1 MONTAGEM EM OBRA. AF_03/2024</t>
  </si>
  <si>
    <t>FECHAMENTO REMOVÍVEL DE ABERTURA DE CAIXILHO EM MADEIRA - 4 MONTAGENS EM OBRA. AF_03/2024</t>
  </si>
  <si>
    <t>FECHAMENTO REMOVÍVEL DE ABERTURA NO PISO EM MADEIRA - 1 MONTAGEM EM OBRA. AF_03/2024</t>
  </si>
  <si>
    <t>PONTEIRAS DE PROTEÇÃO DE PONTAS E VERGALHÕES EXPOSTOS EM FUNDAÇÕES  . AF_03/2024</t>
  </si>
  <si>
    <t>PONTEIRAS DE PROTEÇÃO DE PONTAS E VERGALHÕES EXPOSTOS EM ESTRUTURAS DE CONCRETO ARMADO CONVENCIONAL. AF_03/2024</t>
  </si>
  <si>
    <t>PONTEIRAS DE PROTEÇÃO DE PONTAS E VERGALHÕES EXPOSTOS EM ALVENARIA ESTRUTURAL. AF_03/2024</t>
  </si>
  <si>
    <t>INSTALAÇÃO DE SINALIZADOR NOTURNO LED. AF_03/2024</t>
  </si>
  <si>
    <t>COLOCAÇÃO DE TELA EM ANDAIME FACHADEIRO. AF_03/2024</t>
  </si>
  <si>
    <t>MONTAGEM E DESMONTAGEM DE ANDAIME MODULAR FACHADEIRO, COM PISO METÁLICO, PARA EDIFÍCIOS COM MULTIPLOS PAVIMENTOS (EXCLUSIVE ANDAIME E LIMPEZA). AF_03/2024</t>
  </si>
  <si>
    <t>MONTAGEM E DESMONTAGEM DE ANDAIME TUBULAR TIPO "TORRE" (EXCLUSIVE ANDAIME E LIMPEZA). AF_03/2024</t>
  </si>
  <si>
    <t>MONTAGEM E DESMONTAGEM DE ANDAIME MULTIDIRECIONAL (EXCLUSIVE ANDAIME E LIMPEZA). AF_03/2024</t>
  </si>
  <si>
    <t>PROTEÇÃO DE PEDESTRES, INCLUSIVE MONTAGEM E DESMONTAGEM. AF_03/2024_PS</t>
  </si>
  <si>
    <t>PLATAFORMA DE PROTEÇÃO PRINCIPAL PARA ALVENARIA ESTRUTURAL PARA SER APOIADA EM ANDAIME, INCLUSIVE MONTAGEM E DESMONTAGEM. AF_03/2024</t>
  </si>
  <si>
    <t>PROTEÇÃO DE ACESSO A CREMALHEIRA, COM CANCELA FIXADA EM LAJE - 1 MONTAGEM (EXCLUSO CANCELA). AF_03/2024</t>
  </si>
  <si>
    <t>GUARDA-CORPO PARA POÇO DE CREMALHEIRA, COM MONTANTE METÁLICO FIXADO EM LAJE COM CHUMBADOR PARABOLT E FECHAMENTO EM PAINEL DE TELA METÁLICA (EXCLUSO PROTEÇÃO). AF_03/2024</t>
  </si>
  <si>
    <t>ASCENSÃO E DESCIDA DE ELEVADOR DE CREMALHEIRA. AF_03/2024</t>
  </si>
  <si>
    <t>MONTAGEM E DESMONTAGEM DE MINI GRUA. AF_03/2024</t>
  </si>
  <si>
    <t>ASCENSÃO DE MINI GRUA. AF_03/2024</t>
  </si>
  <si>
    <t>MONTAGEM E DESMONTAGEM DE TRECHO INICIAL DE ELEVADOR DE CREMALHEIRA, CABINE SIMPLES - EXCLUSO FUNDAÇÕES. AF_03/2024</t>
  </si>
  <si>
    <t>MONTAGEM E DESMONTAGEM DE TRECHO INICIAL DE ELEVADOR DE CREMALHEIRA, CABINE DUPLA - EXCLUSO FUNDAÇÕES. AF_03/2024</t>
  </si>
  <si>
    <t>ASCENSÃO DE GRUA ASCENSIONAL. AF_03/2024</t>
  </si>
  <si>
    <t>MONTAGEM E DESMONTAGEM DO TRECHO INICIAL DE GRUA FIXA (ALTURA LIVRE) - EXCLUSO FUNDAÇÕES. AF_03/2024</t>
  </si>
  <si>
    <t>ASCENSÃO E DESCIDA DE GRUA FIXA. AF_03/2024</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</si>
  <si>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</si>
  <si>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</si>
  <si>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</si>
  <si>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</si>
  <si>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</si>
  <si>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</si>
  <si>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</si>
  <si>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</si>
  <si>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</si>
  <si>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</si>
  <si>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</si>
  <si>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</si>
  <si>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</si>
  <si>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</si>
  <si>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</si>
  <si>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</si>
  <si>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</si>
  <si>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</si>
  <si>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</si>
  <si>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</si>
  <si>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</si>
  <si>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</si>
  <si>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</si>
  <si>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</si>
  <si>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</si>
  <si>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</si>
  <si>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</si>
  <si>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</si>
  <si>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</si>
  <si>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</si>
  <si>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</si>
  <si>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</si>
  <si>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</si>
  <si>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</si>
  <si>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</si>
  <si>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</si>
  <si>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</si>
  <si>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</si>
  <si>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</si>
  <si>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</si>
  <si>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</si>
  <si>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</si>
  <si>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</si>
  <si>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</si>
  <si>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</si>
  <si>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</si>
  <si>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</si>
  <si>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</si>
  <si>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</si>
  <si>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</si>
  <si>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</si>
  <si>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</si>
  <si>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</si>
  <si>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</si>
  <si>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</si>
  <si>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</si>
  <si>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</si>
  <si>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</si>
  <si>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</si>
  <si>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SERVIÇOS TÉCNICOS ESPECIALIZADOS PARA ACOMPANHAMENTO DE EXECUÇÃO DE FUNDAÇÕES PROFUNDAS E ESTRUTURAS DE CONTENÇÃO</t>
  </si>
  <si>
    <t>LOCAÇÃO CONVENCIONAL DE OBRA, UTILIZANDO GABARITO DE TÁBUAS CORRIDAS PONTALETADAS A CADA 2,00M -  2 UTILIZAÇÕES. AF_03/2024</t>
  </si>
  <si>
    <t>LOCAÇÃO COM CAVALETE COM ALTURA DE 1,00 M - 2 UTILIZAÇÕES. AF_03/2024</t>
  </si>
  <si>
    <t>LOCAÇÃO COM CAVALETE COM ALTURA DE 0,50 M - 2 UTILIZAÇÕES. AF_03/2024</t>
  </si>
  <si>
    <t>MARCAÇÃO DE PONTOS EM GABARITO OU CAVALETE. AF_03/2024</t>
  </si>
  <si>
    <t>LOCAÇÃO DE REDE DE ÁGUA OU ESGOTO. AF_03/2024</t>
  </si>
  <si>
    <t>LOCAÇÃO DE PRAÇAS EM PONTALETEAMENTO. AF_03/2024</t>
  </si>
  <si>
    <t>LOCAÇÃO CONVENCIONAL DE OBRA, UTILIZANDO GABARITO DE TÁBUAS CORRIDAS PONTALETADAS A CADA 1,50M -  2 UTILIZAÇÕES. AF_03/2024</t>
  </si>
  <si>
    <t>EXECUÇÃO DE LINHAS DE REFERÊNCIA EM GABARITO OU CAVALETE. AF_03/2024</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</si>
  <si>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</si>
  <si>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</si>
  <si>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</si>
  <si>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</si>
  <si>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</si>
  <si>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</si>
  <si>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</si>
  <si>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</si>
  <si>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</si>
  <si>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</si>
  <si>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</si>
  <si>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</si>
  <si>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</si>
  <si>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</si>
  <si>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</si>
  <si>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</si>
  <si>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</si>
  <si>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</si>
  <si>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</si>
  <si>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</si>
  <si>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</si>
  <si>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</si>
  <si>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</si>
  <si>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</si>
  <si>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</si>
  <si>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</si>
  <si>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</si>
  <si>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</si>
  <si>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</si>
  <si>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</si>
  <si>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</si>
  <si>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</si>
  <si>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</si>
  <si>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</si>
  <si>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</si>
  <si>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</si>
  <si>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</si>
  <si>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</si>
  <si>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</si>
  <si>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</si>
  <si>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</si>
  <si>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</si>
  <si>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</si>
  <si>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</si>
  <si>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</si>
  <si>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</si>
  <si>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</si>
  <si>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</si>
  <si>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</si>
  <si>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</si>
  <si>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</si>
  <si>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</si>
  <si>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</si>
  <si>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</si>
  <si>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</si>
  <si>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</si>
  <si>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</si>
  <si>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</si>
  <si>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</si>
  <si>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</si>
  <si>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</si>
  <si>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</si>
  <si>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</si>
  <si>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</si>
  <si>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</si>
  <si>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</si>
  <si>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</si>
  <si>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</si>
  <si>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T</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</si>
  <si>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</si>
  <si>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</si>
  <si>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</si>
  <si>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</si>
  <si>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</si>
  <si>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</si>
  <si>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</si>
  <si>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</si>
  <si>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</si>
  <si>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</si>
  <si>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</si>
  <si>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</si>
  <si>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</si>
  <si>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</si>
  <si>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</si>
  <si>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</si>
  <si>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</si>
  <si>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</si>
  <si>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</si>
  <si>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</si>
  <si>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</si>
  <si>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</si>
  <si>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</si>
  <si>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</si>
  <si>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</si>
  <si>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</si>
  <si>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</si>
  <si>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</si>
  <si>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</si>
  <si>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</si>
  <si>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</si>
  <si>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</si>
  <si>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</si>
  <si>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</si>
  <si>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</si>
  <si>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</si>
  <si>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</si>
  <si>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</si>
  <si>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</si>
  <si>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</si>
  <si>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</si>
  <si>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</si>
  <si>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</si>
  <si>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</si>
  <si>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</si>
  <si>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</si>
  <si>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</si>
  <si>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</si>
  <si>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</si>
  <si>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</si>
  <si>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</si>
  <si>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</si>
  <si>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</si>
  <si>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</si>
  <si>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</si>
  <si>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</si>
  <si>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</si>
  <si>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</si>
  <si>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</si>
  <si>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</si>
  <si>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</si>
  <si>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</si>
  <si>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</si>
  <si>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</si>
  <si>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</si>
  <si>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</si>
  <si>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</si>
  <si>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</si>
  <si>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</si>
  <si>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</si>
  <si>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</si>
  <si>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</si>
  <si>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</si>
  <si>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</si>
  <si>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</si>
  <si>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</si>
  <si>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</si>
  <si>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</si>
  <si>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</si>
  <si>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</si>
  <si>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</si>
  <si>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</si>
  <si>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</si>
  <si>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</si>
  <si>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</si>
  <si>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</si>
  <si>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</si>
  <si>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AF_07/2024</t>
  </si>
  <si>
    <t>PLANTIO DE ÁRVORE ORNAMENTAL COM ALTURA DE MUDA MENOR OU IGUAL A 2,00 M . AF_07/2024</t>
  </si>
  <si>
    <t>PLANTIO DE ÁRVORE ORNAMENTAL COM ALTURA DE MUDA MAIOR QUE 2,00 M E MENOR OU IGUAL A 4,00 M . AF_07/2024</t>
  </si>
  <si>
    <t>PLANTIO DE PALMEIRA COM ALTURA DE MUDA MENOR OU IGUAL A 2,00 M . AF_07/2024</t>
  </si>
  <si>
    <t>REVOLVIMENTO E LIMPEZA MANUAL DE SOLO. AF_07/2024</t>
  </si>
  <si>
    <t>APLICAÇÃO DE ADUBO EM SOLO. AF_07/2024</t>
  </si>
  <si>
    <t>APLICAÇÃO DE CALCÁRIO PARA CORREÇÃO DO PH DO SOLO. AF_07/2024</t>
  </si>
  <si>
    <t>ALAMBRADO EM MOURÕES DE CONCRETO, COM TELA DE ARAME GALVANIZADO (INCLUSIVE MURETA EM CONCRETO). AF_05/2018</t>
  </si>
  <si>
    <t>LIMPEZA MANUAL DE VEGETAÇÃO EM TERRENO COM ENXADA. AF_03/2024</t>
  </si>
  <si>
    <t>ESPALHAMENTO DE TERRA VEGETAL PARA O PLANTIO. AF_07/2024</t>
  </si>
  <si>
    <t>PLANTIO DE GRAMA EM PAVIMENTO CONCREGRAMA. AF_07/2024</t>
  </si>
  <si>
    <t>PLANTIO DE GRAMA BATATAIS EM PLACAS. AF_07/2024</t>
  </si>
  <si>
    <t>PLANTIO DE FORRAÇÃO. AF_07/2024</t>
  </si>
  <si>
    <t>PLANTIO DE GRAMA ESMERALDA OU SÃO CARLOS OU CURITIBANA, EM PLACAS. AF_07/2024</t>
  </si>
  <si>
    <t>RAMPA DE ACESSIBILIDADE PARA ACESSO A EDIFICAÇÕES COM INCLINAÇÃO DE 8,33% EM CONCRETO MOLDADO IN LOCO, COM LARGURA DE 1,20M, FCK 25MPA, NÃO ARMADA, COM JUNTA A CADA 2M COM CORTE À SECO. AF_03/2024_PA</t>
  </si>
  <si>
    <t>RAMPA DE ACESSIBILIDADE PARA ACESSO A EDIFICAÇÕES COM INCLINAÇÃO DE 8,33% EM CONCRETO MOLDADO IN LOCO, COM LARGURA DE 1,50M, FCK 25MPA, NÃO ARMADA, COM JUNTA A CADA 2M COM CORTE À SECO. AF_03/2024_PA</t>
  </si>
  <si>
    <t>RAMPA DE ACESSIBILIDADE EM CONCRETO MOLDADO IN LOCO, EM CALÇADA NOVA COM LARGURA MAIOR OU IGUAL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</si>
  <si>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</si>
  <si>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</si>
  <si>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MENOR À 3,00 M, FCK 25MPA, COM PISO PODOTÁTIL. AF_03/2024</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</si>
  <si>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</si>
  <si>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</si>
  <si>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</si>
  <si>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</si>
  <si>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</si>
  <si>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</si>
  <si>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</si>
  <si>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</si>
  <si>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</si>
  <si>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</si>
  <si>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</si>
  <si>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</si>
  <si>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</si>
  <si>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</si>
  <si>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</si>
  <si>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</si>
  <si>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</si>
  <si>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</si>
  <si>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</si>
  <si>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</si>
  <si>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</si>
  <si>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</si>
  <si>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</si>
  <si>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LIMPEZA MECANIZADA DE CAMADA VEGETAL, VEGETAÇÃO E PEQUENAS ÁRVORES (DIÂMETRO DE TRONCO MENOR QUE 0,20 M), COM TRATOR DE ESTEIRAS.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</si>
  <si>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</si>
  <si>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</si>
  <si>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</si>
  <si>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</si>
  <si>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</si>
  <si>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</si>
  <si>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PODA EM ALTURA DE ÁRVORE COM DIÂMETRO DE TRONCO MENOR QUE 0,20 M.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</si>
  <si>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</si>
  <si>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</si>
  <si>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</si>
  <si>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</si>
  <si>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</si>
  <si>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</si>
  <si>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</si>
  <si>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</si>
  <si>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</si>
  <si>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</si>
  <si>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</si>
  <si>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</si>
  <si>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</si>
  <si>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</si>
  <si>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</si>
  <si>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</si>
  <si>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</si>
  <si>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</si>
  <si>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</si>
  <si>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</si>
  <si>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</si>
  <si>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</si>
  <si>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</si>
  <si>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</si>
  <si>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</si>
  <si>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</si>
  <si>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</si>
  <si>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</si>
  <si>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</si>
  <si>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</si>
  <si>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</si>
  <si>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</si>
  <si>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</si>
  <si>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</si>
  <si>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</si>
  <si>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</si>
  <si>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</si>
  <si>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</si>
  <si>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</si>
  <si>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</si>
  <si>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VEÍCULO LEVE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</si>
  <si>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</si>
  <si>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</si>
  <si>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</si>
  <si>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</si>
  <si>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</si>
  <si>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</si>
  <si>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</si>
  <si>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</si>
  <si>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</si>
  <si>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</si>
  <si>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</si>
  <si>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</si>
  <si>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</si>
  <si>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</si>
  <si>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</si>
  <si>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</si>
  <si>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</si>
  <si>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</si>
  <si>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</si>
  <si>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</si>
  <si>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</si>
  <si>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</si>
  <si>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</si>
  <si>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</si>
  <si>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</si>
  <si>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</si>
  <si>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</si>
  <si>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</si>
  <si>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</si>
  <si>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</si>
  <si>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</si>
  <si>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</si>
  <si>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</si>
  <si>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</si>
  <si>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</si>
  <si>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</si>
  <si>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</si>
  <si>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</si>
  <si>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</si>
  <si>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</si>
  <si>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</si>
  <si>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ESCRITORIO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</si>
  <si>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</si>
  <si>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</si>
  <si>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</si>
  <si>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</si>
  <si>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</si>
  <si>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</si>
  <si>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</si>
  <si>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</si>
  <si>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</si>
  <si>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</si>
  <si>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</si>
  <si>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</si>
  <si>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</si>
  <si>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</si>
  <si>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</si>
  <si>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</si>
  <si>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</si>
  <si>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</si>
  <si>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</si>
  <si>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</si>
  <si>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</si>
  <si>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</si>
  <si>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</si>
  <si>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</si>
  <si>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</si>
  <si>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</si>
  <si>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</si>
  <si>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</si>
  <si>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</si>
  <si>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</si>
  <si>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</si>
  <si>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</si>
  <si>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</si>
  <si>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</si>
  <si>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</si>
  <si>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</si>
  <si>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</si>
  <si>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</si>
  <si>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</si>
  <si>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</si>
  <si>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</si>
  <si>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</si>
  <si>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</si>
  <si>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</si>
  <si>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</si>
  <si>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</si>
  <si>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</si>
  <si>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</si>
  <si>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</si>
  <si>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</si>
  <si>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</si>
  <si>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</si>
  <si>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</si>
  <si>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</si>
  <si>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</si>
  <si>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</si>
  <si>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</si>
  <si>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</si>
  <si>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</si>
  <si>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</si>
  <si>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</si>
  <si>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</si>
  <si>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</si>
  <si>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</si>
  <si>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</si>
  <si>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</si>
  <si>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</si>
  <si>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</si>
  <si>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</si>
  <si>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</si>
  <si>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</si>
  <si>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</si>
  <si>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</si>
  <si>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</si>
  <si>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</si>
  <si>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</si>
  <si>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</si>
  <si>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</si>
  <si>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</si>
  <si>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</si>
  <si>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</si>
  <si>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</si>
  <si>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</si>
  <si>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</si>
  <si>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</si>
  <si>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</si>
  <si>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</si>
  <si>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</si>
  <si>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</si>
  <si>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</si>
  <si>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</si>
  <si>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</si>
  <si>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</si>
  <si>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</si>
  <si>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</si>
  <si>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</si>
  <si>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</si>
  <si>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</si>
  <si>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</si>
  <si>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</si>
  <si>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</si>
  <si>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</si>
  <si>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</si>
  <si>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</si>
  <si>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</si>
  <si>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</si>
  <si>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</si>
  <si>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</si>
  <si>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</si>
  <si>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</si>
  <si>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</si>
  <si>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</si>
  <si>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</si>
  <si>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</si>
  <si>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</si>
  <si>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</si>
  <si>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</si>
  <si>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</si>
  <si>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</si>
  <si>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</si>
  <si>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</si>
  <si>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AJUDANTE DE PINTOR COM ENCARGOS COMPLEMENTARES</t>
  </si>
  <si>
    <t>AUXILIAR DE AZULEJISTA COM ENCARGOS COMPLEMENTARES</t>
  </si>
  <si>
    <t>MONTADOR DE ELETROELETRÔNICOS COM ENCARGOS COMPLEMENTARES</t>
  </si>
  <si>
    <t>MECÂNICO DE REFRIGERAÇÃO COM ENCARGOS COMPLEMENTARES</t>
  </si>
  <si>
    <t>TÉCNICO EM SEGURANÇA DO TRABALHO COM ENCARGOS COMPLEMENTARES</t>
  </si>
  <si>
    <t>CURSO DE CAPACITAÇÃO PARA TÉCNICO EM SEGURANÇA DO TRABALHO (ENCARGOS COMPLEMENTARES) - MENSALISTA</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</si>
  <si>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</si>
  <si>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</si>
  <si>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</si>
  <si>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</si>
  <si>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</si>
  <si>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</si>
  <si>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</si>
  <si>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</si>
  <si>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</si>
  <si>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</si>
  <si>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</si>
  <si>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</si>
  <si>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</si>
  <si>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</si>
  <si>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</si>
  <si>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</si>
  <si>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</si>
  <si>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</si>
  <si>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</si>
  <si>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</si>
  <si>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</si>
  <si>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</si>
  <si>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</si>
  <si>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</si>
  <si>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</si>
  <si>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</si>
  <si>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</si>
  <si>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</si>
  <si>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</si>
  <si>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</si>
  <si>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</si>
  <si>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</si>
  <si>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</si>
  <si>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</si>
  <si>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</si>
  <si>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</si>
  <si>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</si>
  <si>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</si>
  <si>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</si>
  <si>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</si>
  <si>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</si>
  <si>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</si>
  <si>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</si>
  <si>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</si>
  <si>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</si>
  <si>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</si>
  <si>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</si>
  <si>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</si>
  <si>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</si>
  <si>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</si>
  <si>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</si>
  <si>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</si>
  <si>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</si>
  <si>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</si>
  <si>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</si>
  <si>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</si>
  <si>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</si>
  <si>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</si>
  <si>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</si>
  <si>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</si>
  <si>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</si>
  <si>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</si>
  <si>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</si>
  <si>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</si>
  <si>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</si>
  <si>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</si>
  <si>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</si>
  <si>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</si>
  <si>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</si>
  <si>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</si>
  <si>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</si>
  <si>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</si>
  <si>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</si>
  <si>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</si>
  <si>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</si>
  <si>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</si>
  <si>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</si>
  <si>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</si>
  <si>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</si>
  <si>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</si>
  <si>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</si>
  <si>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</si>
  <si>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</si>
  <si>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</si>
  <si>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</si>
  <si>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</si>
  <si>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</si>
  <si>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</si>
  <si>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</si>
  <si>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</si>
  <si>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</si>
  <si>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INSTALADOR DE TUBULAÇÕES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</si>
  <si>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</si>
  <si>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</si>
  <si>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</si>
  <si>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</si>
  <si>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</si>
  <si>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</si>
  <si>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</si>
  <si>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</si>
  <si>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</si>
  <si>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</si>
  <si>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</si>
  <si>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</si>
  <si>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</si>
  <si>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</si>
  <si>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</si>
  <si>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</si>
  <si>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</si>
  <si>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</si>
  <si>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</si>
  <si>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</si>
  <si>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</si>
  <si>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</si>
  <si>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</si>
  <si>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</si>
  <si>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</si>
  <si>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</si>
  <si>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 xml:space="preserve">ABERTURA PARA ENCAIXE DE CUBA OU LAVATORIO EM BANCADA DE MARMORE/ GRANITO OU OUTRO TIPO DE PEDRA NATURAL                                                                                                                                                                                                                                                                                                                                                                                                  </t>
  </si>
  <si>
    <t xml:space="preserve">UN    </t>
  </si>
  <si>
    <t>SINAPI 07/2024 INSUMOS</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</si>
  <si>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</si>
  <si>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</si>
  <si>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</si>
  <si>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</si>
  <si>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</si>
  <si>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</si>
  <si>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</si>
  <si>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</si>
  <si>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</si>
  <si>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</si>
  <si>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</si>
  <si>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</si>
  <si>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</si>
  <si>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</si>
  <si>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</si>
  <si>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</si>
  <si>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</si>
  <si>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</si>
  <si>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</si>
  <si>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</si>
  <si>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</si>
  <si>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</si>
  <si>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</si>
  <si>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</si>
  <si>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</si>
  <si>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</si>
  <si>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</si>
  <si>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</si>
  <si>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</si>
  <si>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</si>
  <si>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</si>
  <si>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</si>
  <si>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</si>
  <si>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</si>
  <si>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</si>
  <si>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</si>
  <si>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</si>
  <si>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</si>
  <si>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</si>
  <si>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</si>
  <si>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</si>
  <si>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OU 3/4"                                                                                                                                                                                                                                                                                                                                                                                                                                </t>
  </si>
  <si>
    <t xml:space="preserve">ACABAMENTO SIMPLES/CONVENCIONAL PARA FORRO PVC, TIPO "U" OU "C", COR BRANCA, COMPRIMENTO 6 M                                                                                                                                                                                                                                                                                                                                                                                                              </t>
  </si>
  <si>
    <t xml:space="preserve">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</si>
  <si>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</si>
  <si>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</si>
  <si>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</si>
  <si>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KG    </t>
  </si>
  <si>
    <t xml:space="preserve">ACIDO CLORIDRICO / ACIDO MURIATICO, DILUICAO 10% A 12% PARA USO EM LIMPEZA                                                                                                                                                                                                                                                                                                                                                                                                                                </t>
  </si>
  <si>
    <t xml:space="preserve">L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</si>
  <si>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</si>
  <si>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</si>
  <si>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</si>
  <si>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</si>
  <si>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</si>
  <si>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</si>
  <si>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</si>
  <si>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</si>
  <si>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</si>
  <si>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</si>
  <si>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</si>
  <si>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</si>
  <si>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</si>
  <si>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</si>
  <si>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</si>
  <si>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</si>
  <si>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</si>
  <si>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</si>
  <si>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</si>
  <si>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</si>
  <si>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</si>
  <si>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</si>
  <si>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</si>
  <si>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</si>
  <si>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</si>
  <si>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</si>
  <si>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</si>
  <si>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</si>
  <si>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</si>
  <si>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</si>
  <si>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</si>
  <si>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</si>
  <si>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</si>
  <si>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</si>
  <si>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</si>
  <si>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100 / DE 110 MM                                                                                                                                                                                                                                                                                                                                                                                                                                                    </t>
  </si>
  <si>
    <t xml:space="preserve">ADAPTADOR PVC PBA, BOLSA/ROSCA, JE, DN 50 / DE 60 MM                                                                                                                                                                                                                                                                                                                                                                                                                                                      </t>
  </si>
  <si>
    <t xml:space="preserve">ADAPTADOR PVC PBA, BOLSA/ROSCA, JE, DN 75 / DE 85 MM                                                                                                                                                                                                                                                                                                                                                                                                                                                      </t>
  </si>
  <si>
    <t xml:space="preserve">ADAPTADOR PVC PBA, PONTA/ROSCA, JE, DN 50 / DE 60 MM                                                                                                                                                                                                                                                                                                                                                                                                                                                      </t>
  </si>
  <si>
    <t xml:space="preserve">ADAPTADOR PVC PBA, PONTA/ROSCA, JE, DN 75 / DE 85 MM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</si>
  <si>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</si>
  <si>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</si>
  <si>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</si>
  <si>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</si>
  <si>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</si>
  <si>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</si>
  <si>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</si>
  <si>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</si>
  <si>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</si>
  <si>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</si>
  <si>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</si>
  <si>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</si>
  <si>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</si>
  <si>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</si>
  <si>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</si>
  <si>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</si>
  <si>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</si>
  <si>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</si>
  <si>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D'AGUA                                                                                                                                                                                                                                                                                                                                                                                                                           </t>
  </si>
  <si>
    <t xml:space="preserve">ADAPTADOR PVC, ROSCAVEL, COM FLANGES E ANEL DE VEDACAO, 1", PARA CAIXA D'AGUA                                                                                                                                                                                                                                                                                                                                                                                                                             </t>
  </si>
  <si>
    <t xml:space="preserve">ADAPTADOR PVC, ROSCAVEL, COM FLANGES E ANEL DE VEDACAO, 3/4", PARA CAIXA D'AGUA                                                                                                                                                                                                                                                                                                                                                                                                                           </t>
  </si>
  <si>
    <t xml:space="preserve">ADAPTADOR PVC, SOLDAVEL, COM FLANGES E ANEL DE VEDACAO, 60 MM X 2", PARA CAIXA D'AGUA                                                                                                                                                                                                                                                                                                                                                                                                                     </t>
  </si>
  <si>
    <t xml:space="preserve">ADAPTADOR PVC, SOLDAVEL, COM FLANGES LIVRES, 110 MM X 4", PARA CAIXA D'AGUA                                                                                                                                                                                                                                                                                                                                                                                                                               </t>
  </si>
  <si>
    <t xml:space="preserve">ADAPTADOR PVC, SOLDAVEL, COM FLANGES LIVRES, 75 MM X 2 1/2", PARA CAIXA D'AGUA                                                                                                                                                                                                                                                                                                                                                                                                                            </t>
  </si>
  <si>
    <t xml:space="preserve">ADAPTADOR PVC, SOLDAVEL, COM FLANGES LIVRES, 85 MM X 3", PARA CAIXA D'AGUA                                                                                                                                                                                                                                                                                                                                                                                                                                </t>
  </si>
  <si>
    <t xml:space="preserve">ADAPTADOR PVC, SOLDAVEL, LONGO, COM FLANGE LIVRE, 110 MM X 4", PARA CAIXA D'AGUA                                                                                                                                                                                                                                                                                                                                                                                                                          </t>
  </si>
  <si>
    <t xml:space="preserve">ADAPTADOR PVC, SOLDAVEL, LONGO, COM FLANGE LIVRE, 32 MM X 1", PARA CAIXA D'AGUA                                                                                                                                                                                                                                                                                                                                                                                                                           </t>
  </si>
  <si>
    <t xml:space="preserve">ADAPTADOR PVC, SOLDAVEL, LONGO, COM FLANGE LIVRE, 75 MM X 2 1/2", PARA CAIXA D'AGUA                                                                                                                                                                                                                                                                                                                                                                                                                       </t>
  </si>
  <si>
    <t xml:space="preserve">ADAPTADOR PVC, SOLDAVEL, LONGO, COM FLANGE LIVRE, 85 MM X 3", PARA CAIXA D'AGUA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</si>
  <si>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</si>
  <si>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</si>
  <si>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</si>
  <si>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</si>
  <si>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</si>
  <si>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</si>
  <si>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</si>
  <si>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</si>
  <si>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</si>
  <si>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</si>
  <si>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</si>
  <si>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</si>
  <si>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CRISTALIZANTE PARA CONCRETO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</si>
  <si>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</si>
  <si>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</si>
  <si>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</si>
  <si>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</si>
  <si>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</si>
  <si>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</si>
  <si>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</si>
  <si>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</si>
  <si>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</si>
  <si>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</si>
  <si>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</si>
  <si>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</si>
  <si>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</si>
  <si>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M3    </t>
  </si>
  <si>
    <t xml:space="preserve">AJUDANTE DE ARMADOR (HORISTA)                                                                                                                                                                                                                                                                                                                                                                                                                                                                             </t>
  </si>
  <si>
    <t xml:space="preserve">H     </t>
  </si>
  <si>
    <t xml:space="preserve">AJUDANTE DE ARMADOR (MENSALISTA)                                                                                                                                                                                                                                                                                                                                                                                                                                                                          </t>
  </si>
  <si>
    <t xml:space="preserve">MES   </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</si>
  <si>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</si>
  <si>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</si>
  <si>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</si>
  <si>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</si>
  <si>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</si>
  <si>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</si>
  <si>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</si>
  <si>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</si>
  <si>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</si>
  <si>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</si>
  <si>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</si>
  <si>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</si>
  <si>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</si>
  <si>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</si>
  <si>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</si>
  <si>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</si>
  <si>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</si>
  <si>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</si>
  <si>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COM ISOLAMENTO                                                                                                                                                                                                                                                                                                                                                                                                                                                               </t>
  </si>
  <si>
    <t xml:space="preserve">ALICATE DE CRIMPAR RJ11, RJ12 E RJ45                                                                                                                                                                                                                                                                                                                                                                                                                                                                      </t>
  </si>
  <si>
    <t xml:space="preserve">ALICATE DE PRESSAO PARA SOLDA DE CHAPA 18"                                                                                                                                                                                                                                                                                                                                                                                                                                                                </t>
  </si>
  <si>
    <t xml:space="preserve">ALICATE DE PRESSAO 11" PARA SOLDA, TIPO C                                                                                                                                                                                                                                                                                                                                                                                                                                                                 </t>
  </si>
  <si>
    <t xml:space="preserve">ALICATE DE PRESSAO 11" PARA SOLDA, TIPO U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</si>
  <si>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</si>
  <si>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</si>
  <si>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</si>
  <si>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</si>
  <si>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</si>
  <si>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</si>
  <si>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</si>
  <si>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</si>
  <si>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</si>
  <si>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</si>
  <si>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</si>
  <si>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</si>
  <si>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</si>
  <si>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</si>
  <si>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</si>
  <si>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</si>
  <si>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</si>
  <si>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</si>
  <si>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</si>
  <si>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</si>
  <si>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</si>
  <si>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</si>
  <si>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</si>
  <si>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</si>
  <si>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</si>
  <si>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</si>
  <si>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</si>
  <si>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</si>
  <si>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</si>
  <si>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</si>
  <si>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</si>
  <si>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</si>
  <si>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</si>
  <si>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</si>
  <si>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</si>
  <si>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</si>
  <si>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</si>
  <si>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</si>
  <si>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</si>
  <si>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</si>
  <si>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</si>
  <si>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</si>
  <si>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</si>
  <si>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</si>
  <si>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</si>
  <si>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</si>
  <si>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</si>
  <si>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</si>
  <si>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</si>
  <si>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</si>
  <si>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</si>
  <si>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</si>
  <si>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</si>
  <si>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</si>
  <si>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</si>
  <si>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</si>
  <si>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</si>
  <si>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</si>
  <si>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</si>
  <si>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</si>
  <si>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</si>
  <si>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</si>
  <si>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</si>
  <si>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</si>
  <si>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</si>
  <si>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</si>
  <si>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</si>
  <si>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</si>
  <si>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</si>
  <si>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</si>
  <si>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</si>
  <si>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</si>
  <si>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</si>
  <si>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</si>
  <si>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</si>
  <si>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</si>
  <si>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</si>
  <si>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HORIZONTAL, RESERVATORIO DE 200 L CILINDRICO EM COBRE, REFORCADO COM ACO CARBONO, MONOFASICO, TENSAO NOMINAL 220 V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</si>
  <si>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</si>
  <si>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</si>
  <si>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</si>
  <si>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</si>
  <si>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</si>
  <si>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</si>
  <si>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</si>
  <si>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</si>
  <si>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</si>
  <si>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</si>
  <si>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</si>
  <si>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</si>
  <si>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</si>
  <si>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</si>
  <si>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</si>
  <si>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</si>
  <si>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</si>
  <si>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</si>
  <si>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</si>
  <si>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</si>
  <si>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</si>
  <si>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</si>
  <si>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</si>
  <si>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</si>
  <si>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</si>
  <si>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</si>
  <si>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</si>
  <si>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</si>
  <si>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</si>
  <si>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</si>
  <si>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</si>
  <si>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</si>
  <si>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</si>
  <si>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</si>
  <si>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</si>
  <si>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</si>
  <si>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</si>
  <si>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</si>
  <si>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</si>
  <si>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</si>
  <si>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</si>
  <si>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</si>
  <si>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</si>
  <si>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</si>
  <si>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</si>
  <si>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</si>
  <si>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</si>
  <si>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</si>
  <si>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</si>
  <si>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</si>
  <si>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</si>
  <si>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</si>
  <si>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</si>
  <si>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</si>
  <si>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</si>
  <si>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</si>
  <si>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</si>
  <si>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</si>
  <si>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</si>
  <si>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</si>
  <si>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</si>
  <si>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</si>
  <si>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</si>
  <si>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</si>
  <si>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</si>
  <si>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</si>
  <si>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</si>
  <si>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</si>
  <si>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</si>
  <si>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</si>
  <si>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</si>
  <si>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</si>
  <si>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</si>
  <si>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A BASE DE CIMENTO E ADITIVOS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</si>
  <si>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</si>
  <si>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</si>
  <si>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</si>
  <si>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</si>
  <si>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</si>
  <si>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</si>
  <si>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</si>
  <si>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</si>
  <si>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</si>
  <si>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</si>
  <si>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</si>
  <si>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</si>
  <si>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</si>
  <si>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</si>
  <si>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</si>
  <si>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</si>
  <si>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(HORISTA)                                                                                                                                                                                                                                                                                                                                                                                                                                                                                </t>
  </si>
  <si>
    <t xml:space="preserve">ARQUITETO JUNIOR (MENSALISTA)                                                                                                                                                                                                                                                                                                                                                                                                                                                                             </t>
  </si>
  <si>
    <t xml:space="preserve">ARQUITETO PLENO (HORISTA)                                                                                                                                                                                                                                                                                                                                                                                                                                                                                 </t>
  </si>
  <si>
    <t xml:space="preserve">ARQUITETO PLENO (MENSALISTA)                                                                                                                                                                                                                                                                                                                                                                                                                                                                              </t>
  </si>
  <si>
    <t xml:space="preserve">ARQUITETO SENIOR (HORISTA)                                                                                                                                                                                                                                                                                                                                                                                                                                                                                </t>
  </si>
  <si>
    <t xml:space="preserve">ARQUITETO SENIOR (MENSALISTA)                                                                                                                                                                                                                                                                                                                                                                                                                                                                             </t>
  </si>
  <si>
    <t xml:space="preserve">ARRUELA EM ACO GALVANIZADO, DIAMETRO EXTERNO = 35MM, ESPESSURA = 3MM, DIAMETRO DO FURO= 18MM                                                                                                                                                                                                                                                                                                                                                                                                              </t>
  </si>
  <si>
    <t xml:space="preserve">ARRUELA EM ALUMINIO, COM ROSCA, DE 1 1/2", PARA ELETRODUTO                                                                                                                                                                                                                                                                                                                                                                                                                                                </t>
  </si>
  <si>
    <t xml:space="preserve">ARRUELA EM ALUMINIO, COM ROSCA, DE 1 1/4",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</si>
  <si>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</si>
  <si>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</si>
  <si>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</si>
  <si>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</si>
  <si>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</si>
  <si>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</si>
  <si>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</si>
  <si>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</si>
  <si>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</si>
  <si>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</si>
  <si>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</si>
  <si>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</si>
  <si>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</si>
  <si>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</si>
  <si>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 xml:space="preserve">ASSENTADOR DE MANILHAS (MENSALISTA)                                                                                                                                                                                                                                                                                                                                                                                                                                                                       </t>
  </si>
  <si>
    <t xml:space="preserve">ASSENTO SANITARIO DE PLASTICO, TIPO CONVENCIONAL                                                                                                                                                                                                                                                                                                                                                                                                                                                          </t>
  </si>
  <si>
    <t xml:space="preserve">ASSENTO VASO SANITARIO INFANTIL EM PLASTICO BRANCO                                                                                                                                                                                                                                                                                                                                                                                                                                                        </t>
  </si>
  <si>
    <t xml:space="preserve">AUTOMATICO DE BOIA SUPERIOR / INFERIOR, *15* A / 250 V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</si>
  <si>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</si>
  <si>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</si>
  <si>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</si>
  <si>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</si>
  <si>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</si>
  <si>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</si>
  <si>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</si>
  <si>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</si>
  <si>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</si>
  <si>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</si>
  <si>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</si>
  <si>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</si>
  <si>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</si>
  <si>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</si>
  <si>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 xml:space="preserve">AUXILIAR DE TOPOGRAFO (HORISTA)                                                                                                                                                                                                                                                                                                                                                                                                                                                                           </t>
  </si>
  <si>
    <t xml:space="preserve">AUXILIAR DE TOPOGRAFO (MENSALISTA)                                                                                                                                                                                                                                                                                                                                                                                                                                                                        </t>
  </si>
  <si>
    <t xml:space="preserve">AUXILIAR TECNICO / ASSISTENTE DE ENGENHARIA (HORISTA)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</si>
  <si>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</si>
  <si>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</si>
  <si>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</si>
  <si>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</si>
  <si>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</si>
  <si>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</si>
  <si>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</si>
  <si>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</si>
  <si>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</si>
  <si>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</si>
  <si>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</si>
  <si>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</si>
  <si>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</si>
  <si>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</si>
  <si>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</si>
  <si>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</si>
  <si>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BALCAO/ TAMPO EM MARMORE BRANCO COMUM, POLIDO, LISO, ACABAMENTO RETO, E= *3* CM (SEM FUROS)                                                                                                                                                                                                                                                                                                                                                                                               </t>
  </si>
  <si>
    <t xml:space="preserve">M2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</si>
  <si>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</si>
  <si>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</si>
  <si>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</si>
  <si>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</si>
  <si>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</si>
  <si>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</si>
  <si>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</si>
  <si>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</si>
  <si>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</si>
  <si>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</si>
  <si>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</si>
  <si>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</si>
  <si>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</si>
  <si>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PAR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</si>
  <si>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</si>
  <si>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</si>
  <si>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</si>
  <si>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</si>
  <si>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</si>
  <si>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</si>
  <si>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0,94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</si>
  <si>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</si>
  <si>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</si>
  <si>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</si>
  <si>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</si>
  <si>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</si>
  <si>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</si>
  <si>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</si>
  <si>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</si>
  <si>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</si>
  <si>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</si>
  <si>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</si>
  <si>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</si>
  <si>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</si>
  <si>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</si>
  <si>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</si>
  <si>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</si>
  <si>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</si>
  <si>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</si>
  <si>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</si>
  <si>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</si>
  <si>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</si>
  <si>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</si>
  <si>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</si>
  <si>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</si>
  <si>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</si>
  <si>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</si>
  <si>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</si>
  <si>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JG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</si>
  <si>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</si>
  <si>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</si>
  <si>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</si>
  <si>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</si>
  <si>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</si>
  <si>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</si>
  <si>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</si>
  <si>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</si>
  <si>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</si>
  <si>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</si>
  <si>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</si>
  <si>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</si>
  <si>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(HORISTA)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</si>
  <si>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</si>
  <si>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</si>
  <si>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</si>
  <si>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DE 11,5 X 19 X 19 CM (L X A X C)                                                                                                                                                                                                                                                                                                                                                                                            </t>
  </si>
  <si>
    <t xml:space="preserve">BLOCO CERAMICO / TIJOLO VAZADO PARA ALVENARIA DE VEDACAO, FUROS NA VERTICAL DE 14 X 19 X 39 CM (L X A X C)                                                                                                                                                                                                                                                                                                                                                                                                </t>
  </si>
  <si>
    <t xml:space="preserve">BLOCO CERAMICO / TIJOLO VAZADO PARA ALVENARIA DE VEDACAO, FUROS NA VERTICAL DE 19 X 19 X 39 CM (L X A X C)                                                                                                                                                                                                                                                                                                                                                                                                </t>
  </si>
  <si>
    <t xml:space="preserve">BLOCO CERAMICO / TIJOLO VAZADO PARA ALVENARIA DE VEDACAO, FUROS NA VERTICAL DE 9 X 19 X 39 CM (L X A X C)                                                                                                                                                                                                                                                                                                                                                                                                 </t>
  </si>
  <si>
    <t xml:space="preserve">BLOCO CERAMICO / TIJOLO VAZADO PARA ALVENARIA DE VEDACAO, 4 FUROS NA HORIZONTAL DE 9 X 9 X 19 CM (L X A X C)                                                                                                                                                                                                                                                                                                                                                                                              </t>
  </si>
  <si>
    <t xml:space="preserve">BLOCO CERAMICO / TIJOLO VAZADO PARA ALVENARIA DE VEDACAO, 6 FUROS NA HORIZONTAL DE 9 X 14 X 19 CM (L X A X C)                                                                                                                                                                                                                                                                                                                                                                                             </t>
  </si>
  <si>
    <t xml:space="preserve">BLOCO CERAMICO / TIJOLO VAZADO PARA ALVENARIA DE VEDACAO, 8 FUROS NA HORIZONTAL DE 9 X 19 X 19 CM (L X A X C)                                                                                                                                                                                                                                                                                                                                                                                             </t>
  </si>
  <si>
    <t xml:space="preserve">BLOCO CERAMICO / TIJOLO VAZADO PARA ALVENARIA DE VEDACAO, 8 FUROS NA HORIZONTAL DE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</si>
  <si>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</si>
  <si>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</si>
  <si>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</si>
  <si>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</si>
  <si>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</si>
  <si>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</si>
  <si>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</si>
  <si>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</si>
  <si>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</si>
  <si>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</si>
  <si>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</si>
  <si>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</si>
  <si>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</si>
  <si>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</si>
  <si>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</si>
  <si>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</si>
  <si>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</si>
  <si>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</si>
  <si>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</si>
  <si>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</si>
  <si>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</si>
  <si>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</si>
  <si>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</si>
  <si>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</si>
  <si>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</si>
  <si>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</si>
  <si>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</si>
  <si>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</si>
  <si>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</si>
  <si>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</si>
  <si>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</si>
  <si>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</si>
  <si>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</si>
  <si>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</si>
  <si>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</si>
  <si>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</si>
  <si>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</si>
  <si>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</si>
  <si>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</si>
  <si>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</si>
  <si>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</si>
  <si>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DE 14 X 19 X 29 CM (L X A X C) E 6,0 MPA                                                                                                                                                                                                                                                                                                                                                                                                                                        </t>
  </si>
  <si>
    <t xml:space="preserve">BLOCO ESTRUTURAL CERAMICO DE 14 X 19 X 34 CM (L X A X C) E 6,0 MPA                                                                                                                                                                                                                                                                                                                                                                                                                                        </t>
  </si>
  <si>
    <t xml:space="preserve">BLOCO ESTRUTURAL CERAMICO DE 14 X 19 X 39 CM (L X A X C) E 6,0 MPA                                                                                                                                                                                                                                                                                                                                                                                                                                        </t>
  </si>
  <si>
    <t xml:space="preserve">BLOCO ESTRUTURAL CERAMICO DE 19 X 19 X 29 CM (L X A X C) E 6,0 MPA                                                                                                                                                                                                                                                                                                                                                                                                                                        </t>
  </si>
  <si>
    <t xml:space="preserve">BLOCO ESTRUTURAL CERAMICO DE 19 X 19 X 39 CM (L X A X C) E 6,0 MPA                                                                                                                                                                                                                                                                                                                                                                                                                                        </t>
  </si>
  <si>
    <t xml:space="preserve">BLOQUETE/PISO DE CONCRETO - MODELO PISOGRAMA/CONCREGRAMA 2 FUROS, DIMENSOES APROX. DE *35 X 15* CM E ESPESSURA DE 7 CM (+/- 1 CM), COR NATURAL                                                                                                                                                                                                                                                                                                                                                            </t>
  </si>
  <si>
    <t xml:space="preserve">BLOQUETE/PISO DE CONCRETO - MODELO PISOGRAMA/CONCREGRAMA/PAVI-GRADE/GRAMEIRO, DIMENSOES APROXIMADAS DE *60 X 45* CM E ESPESSURA DE 8 CM (+/- 1 CM), COR NATURAL                                                                                                                                                                                                                                                                                                                                           </t>
  </si>
  <si>
    <t xml:space="preserve">BLOQUETE/PISO INTERTRAVADO DE CONCRETO - MODELO ONDA/16 FACES/RETANGULAR/TIJOLINHO/PAVER/HOLANDES/PARALELEPIPEDO, *20 X 10* CM, E = 10 CM, RESISTENCIA DE 35 MPA, COR NATURAL                                                                                                                                                                                                                                                                                                                             </t>
  </si>
  <si>
    <t xml:space="preserve">BLOQUETE/PISO INTERTRAVADO DE CONCRETO - MODELO ONDA/16 FACES/RETANGULAR/TIJOLINHO/PAVER/HOLANDES/PARALELEPIPEDO, *20 X 10* CM, E = 10 CM, RESISTENCIA DE 50 MPA, COR NATURAL                                                                                                                                                                                                                                                                                                                             </t>
  </si>
  <si>
    <t xml:space="preserve">BLOQUETE/PISO INTERTRAVADO DE CONCRETO - MODELO ONDA/16 FACES/RETANGULAR/TIJOLINHO/PAVER/HOLANDES/PARALELEPIPEDO, *20 X 10* CM, E = 6 CM, RESISTENCIA DE 35 MPA, COLORIDO                                                                                                                                                                                                                                                                                                                                 </t>
  </si>
  <si>
    <t xml:space="preserve">BLOQUETE/PISO INTERTRAVADO DE CONCRETO - MODELO ONDA/16 FACES/RETANGULAR/TIJOLINHO/PAVER/HOLANDES/PARALELEPIPEDO, *20 X 10* CM, E = 6 CM, RESISTENCIA DE 35 MPA, COR NATURAL                                                                                                                                                                                                                                                                                                                              </t>
  </si>
  <si>
    <t xml:space="preserve">BLOQUETE/PISO INTERTRAVADO DE CONCRETO - MODELO ONDA/16 FACES/RETANGULAR/TIJOLINHO/PAVER/HOLANDES/PARALELEPIPEDO, *20 X 10* CM, E = 8 CM, RESISTENCIA DE 35 MPA, COLORIDO                                                                                                                                                                                                                                                                                                                                 </t>
  </si>
  <si>
    <t xml:space="preserve">BLOQUETE/PISO INTERTRAVADO DE CONCRETO - MODELO ONDA/16 FACES/RETANGULAR/TIJOLINHO/PAVER/HOLANDES/PARALELEPIPEDO, *20 X 10* CM, E = 8 CM, RESISTENCIA DE 35 MPA, COR NATURAL                                                                                                                                                                                                                                                                                                                              </t>
  </si>
  <si>
    <t xml:space="preserve">BLOQUETE/PISO INTERTRAVADO DE CONCRETO - MODELO RAQUETE, *22 X 13,5* CM, E = 6 CM, RESISTENCIA DE 35 MPA, COR NATURAL                                                                                                                                                                                                                                                                                                                                                                                     </t>
  </si>
  <si>
    <t xml:space="preserve">BLOQUETE/PISO INTERTRAVADO DE CONCRETO - MODELO SEXTAVADO / HEXAGONAL, *25 X 25* CM, E = 10 CM, RESISTENCIA DE 35 MPA, COR NATURAL                                                                                                                                                                                                                                                                                                                                                                        </t>
  </si>
  <si>
    <t xml:space="preserve">BLOQUETE/PISO INTERTRAVADO DE CONCRETO - MODELO SEXTAVADO / HEXAGONAL, *25 X 25* CM, E = 6 CM, RESISTENCIA DE 35 MPA, COR NATURAL                                                                                                                                                                                                                                                                                                                                                                         </t>
  </si>
  <si>
    <t xml:space="preserve">BLOQUETE/PISO INTERTRAVADO DE CONCRETO - MODELO SEXTAVADO / HEXAGONAL, *25 X 25* CM, E = 8 CM, RESISTENCIA DE 35 MPA, COR NATURAL                                                                                                                                                                                                                                                                                                                                                                         </t>
  </si>
  <si>
    <t xml:space="preserve">BOCAL PVC, PARA CALHA PLUVIAL, DIAMETRO DA SAIDA ENTRE *75 E 120* MM, PARA DRENAGEM PLUVIAL PREDIAL                                                                                                                                                                                                                                                                                                                                                                                                       </t>
  </si>
  <si>
    <t xml:space="preserve">BOLSA DE LIGACAO EM PVC FLEXIVEL PARA VASO SANITARIO 40 MM (1 1/2")                                                                                                                                                                                                                                                                                                                                                                                                                                       </t>
  </si>
  <si>
    <t xml:space="preserve">BOLSA DE LONA PARA FERRAMENTAS *50 X 35 X 25* CM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</si>
  <si>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</si>
  <si>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</si>
  <si>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</si>
  <si>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</si>
  <si>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</si>
  <si>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</si>
  <si>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1,48HP DIAMETRO DE SUCCAO X ELEVACAO 1" X 1", 4 ESTAGIOS, DIAMETRO DOS ROTORES 3 X 107 MM + 1 X 100 MM, HM/Q: 10 M / 5,3 M3/H A 70 M / 1,8 M3/H                                                                                                                                                                                                                                                                                                                 </t>
  </si>
  <si>
    <t xml:space="preserve">BOMBA CENTRIFUGA MOTOR ELETRICO TRIFASICO 14,8 HP, DIAMETRO DE SUCCAO X ELEVACAO 2 1/2" X 2", DIAMETRO DO ROTOR 195 MM, HM/Q: 62 M / 55,5 M3/H A 80 M / 31,50 M3/H                                                                                                                                                                                                                                                                                                                                        </t>
  </si>
  <si>
    <t xml:space="preserve">BOMBA CENTRIFUGA MOTOR ELETRICO TRIFASICO 2,96HP, DIAMETRO DE SUCCAO X ELEVACAO 1 1/2" X 1 1/4", DIAMETRO DO ROTOR 148 MM, HM/Q: 34 M / 14,80 M3/H A 40 M / 8,60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</si>
  <si>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</si>
  <si>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</si>
  <si>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</si>
  <si>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</si>
  <si>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</si>
  <si>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</si>
  <si>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</si>
  <si>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</si>
  <si>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</si>
  <si>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</si>
  <si>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</si>
  <si>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</si>
  <si>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</si>
  <si>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</si>
  <si>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</si>
  <si>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</si>
  <si>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</si>
  <si>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</si>
  <si>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SUBMERSIVEL, ELETRICA, TRIFASICA, POTENCIA 6 HP, DIAMETRO DO ROTOR 127 MM, BOCAL DE SAIDA DIAMETRO DE 3 POLEGADAS, HM/Q = 7 M / 66,90 M3/H A 26 M / 2,88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</si>
  <si>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</si>
  <si>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</si>
  <si>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</si>
  <si>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</si>
  <si>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</si>
  <si>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</si>
  <si>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</si>
  <si>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</si>
  <si>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</si>
  <si>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</si>
  <si>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</si>
  <si>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</si>
  <si>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</si>
  <si>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</si>
  <si>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</si>
  <si>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</si>
  <si>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</si>
  <si>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</si>
  <si>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</si>
  <si>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</si>
  <si>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</si>
  <si>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</si>
  <si>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</si>
  <si>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</si>
  <si>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</si>
  <si>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</si>
  <si>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</si>
  <si>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</si>
  <si>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</si>
  <si>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</si>
  <si>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</si>
  <si>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</si>
  <si>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</si>
  <si>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</si>
  <si>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</si>
  <si>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</si>
  <si>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</si>
  <si>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</si>
  <si>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</si>
  <si>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</si>
  <si>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</si>
  <si>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</si>
  <si>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</si>
  <si>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</si>
  <si>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</si>
  <si>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</si>
  <si>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</si>
  <si>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</si>
  <si>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</si>
  <si>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</si>
  <si>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</si>
  <si>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</si>
  <si>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</si>
  <si>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</si>
  <si>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</si>
  <si>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</si>
  <si>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</si>
  <si>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</si>
  <si>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</si>
  <si>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</si>
  <si>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</si>
  <si>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</si>
  <si>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</si>
  <si>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</si>
  <si>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</si>
  <si>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</si>
  <si>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</si>
  <si>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</si>
  <si>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</si>
  <si>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</si>
  <si>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</si>
  <si>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</si>
  <si>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</si>
  <si>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</si>
  <si>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</si>
  <si>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</si>
  <si>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</si>
  <si>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</si>
  <si>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</si>
  <si>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</si>
  <si>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</si>
  <si>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</si>
  <si>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</si>
  <si>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</si>
  <si>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</si>
  <si>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</si>
  <si>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</si>
  <si>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</si>
  <si>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</si>
  <si>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</si>
  <si>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</si>
  <si>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</si>
  <si>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</si>
  <si>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</si>
  <si>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</si>
  <si>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</si>
  <si>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</si>
  <si>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</si>
  <si>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</si>
  <si>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</si>
  <si>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</si>
  <si>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</si>
  <si>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</si>
  <si>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</si>
  <si>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</si>
  <si>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</si>
  <si>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</si>
  <si>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</si>
  <si>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</si>
  <si>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</si>
  <si>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</si>
  <si>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</si>
  <si>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</si>
  <si>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</si>
  <si>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</si>
  <si>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</si>
  <si>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</si>
  <si>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</si>
  <si>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</si>
  <si>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</si>
  <si>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</si>
  <si>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</si>
  <si>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</si>
  <si>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</si>
  <si>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</si>
  <si>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</si>
  <si>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</si>
  <si>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</si>
  <si>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</si>
  <si>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</si>
  <si>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</si>
  <si>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</si>
  <si>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</si>
  <si>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</si>
  <si>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</si>
  <si>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</si>
  <si>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</si>
  <si>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</si>
  <si>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</si>
  <si>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</si>
  <si>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</si>
  <si>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</si>
  <si>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</si>
  <si>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</si>
  <si>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</si>
  <si>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</si>
  <si>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</si>
  <si>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</si>
  <si>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</si>
  <si>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</si>
  <si>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</si>
  <si>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</si>
  <si>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</si>
  <si>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</si>
  <si>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</si>
  <si>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</si>
  <si>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</si>
  <si>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</si>
  <si>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</si>
  <si>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</si>
  <si>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</si>
  <si>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</si>
  <si>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</si>
  <si>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</si>
  <si>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</si>
  <si>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</si>
  <si>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</si>
  <si>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</si>
  <si>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</si>
  <si>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</si>
  <si>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</si>
  <si>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</si>
  <si>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</si>
  <si>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</si>
  <si>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</si>
  <si>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</si>
  <si>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</si>
  <si>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</si>
  <si>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</si>
  <si>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</si>
  <si>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</si>
  <si>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</si>
  <si>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</si>
  <si>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</si>
  <si>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</si>
  <si>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</si>
  <si>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</si>
  <si>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</si>
  <si>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</si>
  <si>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</si>
  <si>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</si>
  <si>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</si>
  <si>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</si>
  <si>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</si>
  <si>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</si>
  <si>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</si>
  <si>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</si>
  <si>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</si>
  <si>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</si>
  <si>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</si>
  <si>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</si>
  <si>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</si>
  <si>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</si>
  <si>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</si>
  <si>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</si>
  <si>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</si>
  <si>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</si>
  <si>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</si>
  <si>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</si>
  <si>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</si>
  <si>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</si>
  <si>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</si>
  <si>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</si>
  <si>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</si>
  <si>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</si>
  <si>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</si>
  <si>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</si>
  <si>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</si>
  <si>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</si>
  <si>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</si>
  <si>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</si>
  <si>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</si>
  <si>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</si>
  <si>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</si>
  <si>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</si>
  <si>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</si>
  <si>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</si>
  <si>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</si>
  <si>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</si>
  <si>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</si>
  <si>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</si>
  <si>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</si>
  <si>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</si>
  <si>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</si>
  <si>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</si>
  <si>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</si>
  <si>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</si>
  <si>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</si>
  <si>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</si>
  <si>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</si>
  <si>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</si>
  <si>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</si>
  <si>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</si>
  <si>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</si>
  <si>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</si>
  <si>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</si>
  <si>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</si>
  <si>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</si>
  <si>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</si>
  <si>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</si>
  <si>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</si>
  <si>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</si>
  <si>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</si>
  <si>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</si>
  <si>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</si>
  <si>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</si>
  <si>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</si>
  <si>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</si>
  <si>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</si>
  <si>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</si>
  <si>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</si>
  <si>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</si>
  <si>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</si>
  <si>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</si>
  <si>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</si>
  <si>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</si>
  <si>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</si>
  <si>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</si>
  <si>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</si>
  <si>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</si>
  <si>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</si>
  <si>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</si>
  <si>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</si>
  <si>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</si>
  <si>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</si>
  <si>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</si>
  <si>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</si>
  <si>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</si>
  <si>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</si>
  <si>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</si>
  <si>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</si>
  <si>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</si>
  <si>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</si>
  <si>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</si>
  <si>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</si>
  <si>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</si>
  <si>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</si>
  <si>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</si>
  <si>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</si>
  <si>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</si>
  <si>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</si>
  <si>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</si>
  <si>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</si>
  <si>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</si>
  <si>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</si>
  <si>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</si>
  <si>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</si>
  <si>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</si>
  <si>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</si>
  <si>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</si>
  <si>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</si>
  <si>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</si>
  <si>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</si>
  <si>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</si>
  <si>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</si>
  <si>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</si>
  <si>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</si>
  <si>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</si>
  <si>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</si>
  <si>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</si>
  <si>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</si>
  <si>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</si>
  <si>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</si>
  <si>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</si>
  <si>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</si>
  <si>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</si>
  <si>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</si>
  <si>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</si>
  <si>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</si>
  <si>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</si>
  <si>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</si>
  <si>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APARAFUSADA,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</si>
  <si>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</si>
  <si>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</si>
  <si>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</si>
  <si>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</si>
  <si>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</si>
  <si>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</si>
  <si>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</si>
  <si>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</si>
  <si>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</si>
  <si>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</si>
  <si>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</si>
  <si>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120 X 120 X *12* CM (PADRAO CONCESSIONARIA LOCAL)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</si>
  <si>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</si>
  <si>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</si>
  <si>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</si>
  <si>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</si>
  <si>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</si>
  <si>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</si>
  <si>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</si>
  <si>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</si>
  <si>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</si>
  <si>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</si>
  <si>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</si>
  <si>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</si>
  <si>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</si>
  <si>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</si>
  <si>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</si>
  <si>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</si>
  <si>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</si>
  <si>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</si>
  <si>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</si>
  <si>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</si>
  <si>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</si>
  <si>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</si>
  <si>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</si>
  <si>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</si>
  <si>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</si>
  <si>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</si>
  <si>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</si>
  <si>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</si>
  <si>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</si>
  <si>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</si>
  <si>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</si>
  <si>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</si>
  <si>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 RASTELEIRO (HORISTA)                                                                                                                                                                                                                                                                                                                                                                                                                                                                         </t>
  </si>
  <si>
    <t xml:space="preserve">CALCETEIRO / RASTELEIRO (MENSALISTA)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</si>
  <si>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</si>
  <si>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</si>
  <si>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</si>
  <si>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</si>
  <si>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</si>
  <si>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</si>
  <si>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</si>
  <si>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</si>
  <si>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</si>
  <si>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</si>
  <si>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</si>
  <si>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</si>
  <si>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</si>
  <si>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</si>
  <si>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</si>
  <si>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</si>
  <si>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</si>
  <si>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</si>
  <si>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</si>
  <si>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</si>
  <si>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</si>
  <si>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</si>
  <si>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</si>
  <si>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</si>
  <si>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</si>
  <si>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</si>
  <si>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</si>
  <si>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</si>
  <si>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</si>
  <si>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</si>
  <si>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</si>
  <si>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</si>
  <si>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</si>
  <si>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</si>
  <si>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</si>
  <si>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</si>
  <si>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</si>
  <si>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</si>
  <si>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</si>
  <si>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</si>
  <si>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DE 14 X 19 X 19 CM (L X A X C) E 6,0 MPA                                                                                                                                                                                                                                                                                                                                                                                                                                     </t>
  </si>
  <si>
    <t xml:space="preserve">CANALETA ESTRUTURAL CERAMICA DE 14 X 19 X 29 CM (L X A X C) E 6,0 MPA                                                                                                                                                                                                                                                                                                                                                                                                                                     </t>
  </si>
  <si>
    <t xml:space="preserve">CANALETA ESTRUTURAL CERAMICA DE 14 X 19 X 39 CM (L X A X C) E 6,0 MPA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</si>
  <si>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</si>
  <si>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</si>
  <si>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</si>
  <si>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</si>
  <si>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</si>
  <si>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CANTONEIRA EM ALUMINIO, ABAS IGUAIS, LARGURA DE 25,40 MM (1"), ESPESSURA DE 3,17 MM (1/8") E PESO LINEAR DE APROXIMADAMENTE 0,408 KG/M                                                                                                                                                                                                                                                                                                                                                                    </t>
  </si>
  <si>
    <t xml:space="preserve">CANTONEIRA EM ALUMINIO, ABAS IGUAIS, LARGURA DE 25,40 MM (1"), ESPESSURA DE 4,76 MM (3/16") E PESO LINEAR DE APROXIMADAMENTE 0,593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</si>
  <si>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</si>
  <si>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</si>
  <si>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ESPESSURA DE 3,17 MM (1/8") E PESO LINEAR DE APROXIMADAMENTE 0,842 KG/M                                                                                                                                                                                                                                                                                                                                                                    </t>
  </si>
  <si>
    <t xml:space="preserve">CANTONEIRA EM ALUMINIO, ABAS IGUAIS, LARGURA DE 50,80 MM (2"), ESPESSURA DE 6,35 MM (1/4") E PESO LINEAR DE APROXIMADAMENTE 1,630 KG/M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</si>
  <si>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</si>
  <si>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</si>
  <si>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</si>
  <si>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</si>
  <si>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</si>
  <si>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</si>
  <si>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</si>
  <si>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</si>
  <si>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</si>
  <si>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</si>
  <si>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</si>
  <si>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</si>
  <si>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</si>
  <si>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</si>
  <si>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</si>
  <si>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</si>
  <si>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</si>
  <si>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</si>
  <si>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</si>
  <si>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</si>
  <si>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</si>
  <si>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</si>
  <si>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</si>
  <si>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</si>
  <si>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</si>
  <si>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</si>
  <si>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</si>
  <si>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</si>
  <si>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</si>
  <si>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</si>
  <si>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</si>
  <si>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</si>
  <si>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</si>
  <si>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</si>
  <si>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</si>
  <si>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</si>
  <si>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</si>
  <si>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</si>
  <si>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</si>
  <si>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</si>
  <si>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</si>
  <si>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</si>
  <si>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</si>
  <si>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</si>
  <si>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</si>
  <si>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</si>
  <si>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</si>
  <si>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</si>
  <si>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</si>
  <si>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</si>
  <si>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</si>
  <si>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</si>
  <si>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</si>
  <si>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</si>
  <si>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OU OFICIAL (HORISTA)                                                                                                                                                                                                                                                                                                                                                                                                                                                                </t>
  </si>
  <si>
    <t xml:space="preserve">CARPINTEIRO DE FORMAS OU OFICIAL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</si>
  <si>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</si>
  <si>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</si>
  <si>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</si>
  <si>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</si>
  <si>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</si>
  <si>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</si>
  <si>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</si>
  <si>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</si>
  <si>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</si>
  <si>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</si>
  <si>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</si>
  <si>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</si>
  <si>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</si>
  <si>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</si>
  <si>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</si>
  <si>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(HORISTA)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</si>
  <si>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</si>
  <si>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</si>
  <si>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</si>
  <si>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</si>
  <si>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</si>
  <si>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</si>
  <si>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</si>
  <si>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</si>
  <si>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</si>
  <si>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</si>
  <si>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</si>
  <si>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</si>
  <si>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</si>
  <si>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</si>
  <si>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</si>
  <si>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</si>
  <si>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</si>
  <si>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</si>
  <si>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</si>
  <si>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</si>
  <si>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</si>
  <si>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</si>
  <si>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</si>
  <si>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</si>
  <si>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</si>
  <si>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</si>
  <si>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</si>
  <si>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1/2" (12,70 MM) 99,59 KG/M2                                                                                                                                                                                                                                                                                                                                                                                                                                            </t>
  </si>
  <si>
    <t xml:space="preserve">CHAPA DE ACO GROSSA, ASTM A36, E = 1/4" (6,35 MM) 49,79 KG/M2                                                                                                                                                                                                                                                                                                                                                                                                                                             </t>
  </si>
  <si>
    <t xml:space="preserve">CHAPA DE ACO GROSSA, ASTM A36, E = 1" (25,40 MM) 199,18 KG/M2                                                                                                                                                                                                                                                                                                                                                                                                                                             </t>
  </si>
  <si>
    <t xml:space="preserve">CHAPA DE ACO GROSSA, ASTM A36, E = 3/4" (19,05 MM) 149,39 KG/M2                                                                                                                                                                                                                                                                                                                                                                                                                                           </t>
  </si>
  <si>
    <t xml:space="preserve">CHAPA DE ACO GROSSA, ASTM A36, E = 3/8" (9,53 MM) 74,69 KG/M2                                                                                                                                                                                                                                                                                                                                                                                                                                             </t>
  </si>
  <si>
    <t xml:space="preserve">CHAPA DE ACO GROSSA, ASTM A36, E = 5/8" (15,88 MM) 124,49 KG/M2                                                                                                                                                                                                                                                                                                                                                                                                                                           </t>
  </si>
  <si>
    <t xml:space="preserve">CHAPA DE ACO GROSSA, ASTM A36, E = 7/8" (22,23 MM) 174,28 KG/M2                                                                                                                                                                                                                                                                                                                                                                                                                                           </t>
  </si>
  <si>
    <t xml:space="preserve">CHAPA DE ACO GROSSA, SAE 1020, BITOLA 1/4", E = 6,35 MM (49,85 KG/M2)                                                                                                                                                                                                                                                                                                                                                                                                                                     </t>
  </si>
  <si>
    <t xml:space="preserve">CHAPA DE ACO XADREZ PARA PISOS, E = 1/4" (6,30 MM) 54,53 KG/M2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</si>
  <si>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</si>
  <si>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</si>
  <si>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</si>
  <si>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</si>
  <si>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</si>
  <si>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</si>
  <si>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</si>
  <si>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</si>
  <si>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</si>
  <si>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</si>
  <si>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</si>
  <si>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</si>
  <si>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</si>
  <si>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</si>
  <si>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</si>
  <si>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</si>
  <si>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</si>
  <si>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</si>
  <si>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</si>
  <si>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</si>
  <si>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</si>
  <si>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</si>
  <si>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</si>
  <si>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</si>
  <si>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</si>
  <si>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</si>
  <si>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</si>
  <si>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</si>
  <si>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</si>
  <si>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</si>
  <si>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</si>
  <si>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</si>
  <si>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</si>
  <si>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</si>
  <si>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</si>
  <si>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</si>
  <si>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</si>
  <si>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CHAPA/PAINEL DE MADEIRA COMPENSADA RESINADA (MADEIRITE RESINADO ROSA) PARA FORMA DE CONCRETO, DE 2200 X 1100 MM, E = 8 A 12 MM                                                                                                                                                                                                                                                                                                                                                                            </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</si>
  <si>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</si>
  <si>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</si>
  <si>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CHUMBADOR DE ACO TIPO PARABOLT, * 5/8" X 200* MM, COM PORCA E ARRUELA                                                                                                                                                                                                                                                                                                                                                                                                                                     </t>
  </si>
  <si>
    <t xml:space="preserve">CHUMBADOR DE ACO ZINCADO, DIAMETRO 1/2", COMPRIMENTO 75 MM                                                                                                                                                                                                                                                                                                                                                                                                                                                </t>
  </si>
  <si>
    <t xml:space="preserve">CHUMBADOR DE ACO ZINCADO, DIAMETRO 1/4" COM PARAFUSO 1/4" X 40 MM                                                                                                                                                                                                                                                                                                                                                                                                                                         </t>
  </si>
  <si>
    <t xml:space="preserve">CHUMBADOR DE ACO ZINCADO, DIAMETRO 5/8", COMPRIMENTO 6", COM PORCA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</si>
  <si>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</si>
  <si>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</si>
  <si>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</si>
  <si>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</si>
  <si>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</si>
  <si>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</si>
  <si>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 - 32 OU CPB - 40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</si>
  <si>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</si>
  <si>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</si>
  <si>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</si>
  <si>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SUSPENSORIO, CINTURA E PERNAS                                                                                                                                                                                                                                                                                                                                                                                                           </t>
  </si>
  <si>
    <t xml:space="preserve">COBRE ELETROLITICO EM BARRA OU CHAPA                                                                                                                                                                                                                                                                                                                                                                                                                                                                      </t>
  </si>
  <si>
    <t xml:space="preserve">COLA A BASE DE RESINA SINTETICA PARA CHAPA DE LAMINADO MELAMINICO E OUTROS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</si>
  <si>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</si>
  <si>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</si>
  <si>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</si>
  <si>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</si>
  <si>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</si>
  <si>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</si>
  <si>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</si>
  <si>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</si>
  <si>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</si>
  <si>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</si>
  <si>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</si>
  <si>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</si>
  <si>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</si>
  <si>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</si>
  <si>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</si>
  <si>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</si>
  <si>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</si>
  <si>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</si>
  <si>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</si>
  <si>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</si>
  <si>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</si>
  <si>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</si>
  <si>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</si>
  <si>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</si>
  <si>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</si>
  <si>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</si>
  <si>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</si>
  <si>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</si>
  <si>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</si>
  <si>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</si>
  <si>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</si>
  <si>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</si>
  <si>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</si>
  <si>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</si>
  <si>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</si>
  <si>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</si>
  <si>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</si>
  <si>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</si>
  <si>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</si>
  <si>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</si>
  <si>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</si>
  <si>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</si>
  <si>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T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</si>
  <si>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</si>
  <si>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</si>
  <si>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</si>
  <si>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</si>
  <si>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</si>
  <si>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</si>
  <si>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</si>
  <si>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</si>
  <si>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</si>
  <si>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</si>
  <si>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</si>
  <si>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</si>
  <si>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</si>
  <si>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</si>
  <si>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</si>
  <si>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</si>
  <si>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</si>
  <si>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</si>
  <si>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</si>
  <si>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</si>
  <si>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</si>
  <si>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</si>
  <si>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</si>
  <si>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</si>
  <si>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</si>
  <si>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</si>
  <si>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</si>
  <si>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</si>
  <si>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</si>
  <si>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</si>
  <si>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</si>
  <si>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</si>
  <si>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1/2", COM TAMPA CEGA                                                                                                                                                                                                                                                                                                                                                                                                                          </t>
  </si>
  <si>
    <t xml:space="preserve">CONDULETE DE ALUMINIO TIPO E, PARA ELETRODUTO ROSCAVEL DE 1 1/4",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</si>
  <si>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</si>
  <si>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</si>
  <si>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</si>
  <si>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</si>
  <si>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</si>
  <si>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</si>
  <si>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</si>
  <si>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</si>
  <si>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</si>
  <si>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</si>
  <si>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</si>
  <si>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</si>
  <si>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</si>
  <si>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</si>
  <si>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</si>
  <si>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</si>
  <si>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</si>
  <si>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</si>
  <si>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</si>
  <si>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</si>
  <si>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</si>
  <si>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</si>
  <si>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</si>
  <si>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</si>
  <si>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</si>
  <si>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</si>
  <si>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</si>
  <si>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</si>
  <si>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</si>
  <si>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</si>
  <si>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</si>
  <si>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</si>
  <si>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</si>
  <si>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</si>
  <si>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</si>
  <si>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</si>
  <si>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</si>
  <si>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</si>
  <si>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</si>
  <si>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</si>
  <si>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</si>
  <si>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</si>
  <si>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</si>
  <si>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</si>
  <si>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</si>
  <si>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</si>
  <si>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</si>
  <si>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</si>
  <si>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</si>
  <si>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</si>
  <si>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</si>
  <si>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</si>
  <si>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</si>
  <si>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</si>
  <si>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</si>
  <si>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</si>
  <si>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</si>
  <si>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</si>
  <si>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</si>
  <si>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</si>
  <si>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</si>
  <si>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</si>
  <si>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</si>
  <si>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</si>
  <si>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</si>
  <si>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</si>
  <si>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</si>
  <si>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</si>
  <si>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</si>
  <si>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</si>
  <si>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</si>
  <si>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</si>
  <si>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</si>
  <si>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</si>
  <si>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</si>
  <si>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</si>
  <si>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</si>
  <si>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</si>
  <si>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</si>
  <si>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</si>
  <si>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</si>
  <si>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</si>
  <si>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</si>
  <si>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</si>
  <si>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</si>
  <si>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</si>
  <si>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</si>
  <si>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</si>
  <si>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</si>
  <si>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</si>
  <si>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</si>
  <si>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</si>
  <si>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</si>
  <si>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</si>
  <si>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</si>
  <si>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</si>
  <si>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</si>
  <si>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</si>
  <si>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</si>
  <si>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</si>
  <si>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</si>
  <si>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</si>
  <si>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</si>
  <si>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</si>
  <si>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</si>
  <si>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</si>
  <si>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</si>
  <si>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</si>
  <si>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</si>
  <si>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</si>
  <si>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</si>
  <si>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</si>
  <si>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</si>
  <si>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</si>
  <si>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</si>
  <si>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</si>
  <si>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</si>
  <si>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</si>
  <si>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</si>
  <si>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</si>
  <si>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</si>
  <si>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</si>
  <si>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</si>
  <si>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</si>
  <si>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</si>
  <si>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</si>
  <si>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</si>
  <si>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 PARA AGUA QUENTE                                                                                                                                                                                                                                                                                                                                                                                                                                                    </t>
  </si>
  <si>
    <t xml:space="preserve">CONECTOR, CPVC, SOLDAVEL, 73 MM X 2 1/2", PARA AGUA QUENTE                                                                                                                                                                                                                                                                                                                                                                                                                                                </t>
  </si>
  <si>
    <t xml:space="preserve">CONECTOR, CPVC, SOLDAVEL, 89 MM X 3",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</si>
  <si>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</si>
  <si>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CJ    </t>
  </si>
  <si>
    <t xml:space="preserve">CONJUNTO ARRUELAS DE VEDACAO 5/16" PARA TELHA FIBROCIMENTO (UMA ARRUELA METALICA E UMA ARRUELA PVC - CONICAS)                                                                                                                                                                                                                                                                                                                                                                                             </t>
  </si>
  <si>
    <t xml:space="preserve">CONJUNTO DE FERRAGENS PIVO, PARA PORTA PIVOTANTE DE ATE 100 KG, REGULAVEL COM ESFERA, CROMADO - SUPERIOR E INFERIOR - COMPLETO                                                                                                                                                                                                                                                                                                                                                                            </t>
  </si>
  <si>
    <t xml:space="preserve">CONJUNTO DE LIGACAO AJUSTAVEL, PARA VASO / BACIA SANITARIA, EM PLASTICO BRANCO, COM TUBO, CANOPLA E ESPUDE                                                                                                                                                                                                                                                                                                                                                                                                </t>
  </si>
  <si>
    <t xml:space="preserve">CONJUNTO DE LIGACAO PARA VASO / BACIA SANITARIA, EM PLASTICO BRANCO, COM TUBO, CANOPLA E ANEL DE EXPANSAO (TUBO 1.1/2" X 20 CM)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</si>
  <si>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</si>
  <si>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</si>
  <si>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</si>
  <si>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</si>
  <si>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</si>
  <si>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</si>
  <si>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</si>
  <si>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</si>
  <si>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</si>
  <si>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</si>
  <si>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</si>
  <si>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</si>
  <si>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</si>
  <si>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</si>
  <si>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</si>
  <si>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</si>
  <si>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</si>
  <si>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</si>
  <si>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</si>
  <si>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</si>
  <si>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</si>
  <si>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</si>
  <si>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</si>
  <si>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</si>
  <si>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</si>
  <si>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</si>
  <si>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</si>
  <si>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</si>
  <si>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</si>
  <si>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</si>
  <si>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</si>
  <si>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</si>
  <si>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</si>
  <si>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</si>
  <si>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</si>
  <si>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</si>
  <si>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</si>
  <si>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</si>
  <si>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</si>
  <si>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</si>
  <si>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</si>
  <si>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</si>
  <si>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</si>
  <si>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</si>
  <si>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</si>
  <si>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</si>
  <si>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</si>
  <si>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</si>
  <si>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</si>
  <si>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</si>
  <si>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</si>
  <si>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</si>
  <si>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</si>
  <si>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</si>
  <si>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</si>
  <si>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</si>
  <si>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</si>
  <si>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</si>
  <si>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</si>
  <si>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</si>
  <si>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</si>
  <si>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</si>
  <si>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</si>
  <si>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</si>
  <si>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</si>
  <si>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</si>
  <si>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</si>
  <si>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</si>
  <si>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</si>
  <si>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</si>
  <si>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</si>
  <si>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</si>
  <si>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</si>
  <si>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</si>
  <si>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</si>
  <si>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</si>
  <si>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</si>
  <si>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</si>
  <si>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</si>
  <si>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</si>
  <si>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</si>
  <si>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</si>
  <si>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</si>
  <si>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</si>
  <si>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</si>
  <si>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</si>
  <si>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</si>
  <si>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</si>
  <si>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</si>
  <si>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</si>
  <si>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</si>
  <si>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</si>
  <si>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</si>
  <si>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</si>
  <si>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</si>
  <si>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</si>
  <si>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</si>
  <si>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</si>
  <si>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</si>
  <si>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</si>
  <si>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</si>
  <si>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</si>
  <si>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</si>
  <si>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</si>
  <si>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</si>
  <si>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</si>
  <si>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</si>
  <si>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</si>
  <si>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</si>
  <si>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</si>
  <si>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</si>
  <si>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</si>
  <si>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</si>
  <si>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</si>
  <si>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</si>
  <si>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</si>
  <si>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</si>
  <si>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</si>
  <si>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</si>
  <si>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</si>
  <si>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</si>
  <si>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</si>
  <si>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</si>
  <si>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</si>
  <si>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</si>
  <si>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</si>
  <si>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</si>
  <si>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</si>
  <si>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</si>
  <si>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</si>
  <si>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</si>
  <si>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</si>
  <si>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</si>
  <si>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</si>
  <si>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</si>
  <si>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</si>
  <si>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</si>
  <si>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</si>
  <si>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</si>
  <si>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</si>
  <si>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</si>
  <si>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</si>
  <si>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</si>
  <si>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</si>
  <si>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</si>
  <si>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</si>
  <si>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</si>
  <si>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</si>
  <si>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</si>
  <si>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</si>
  <si>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</si>
  <si>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</si>
  <si>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</si>
  <si>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</si>
  <si>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</si>
  <si>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</si>
  <si>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</si>
  <si>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</si>
  <si>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</si>
  <si>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</si>
  <si>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</si>
  <si>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</si>
  <si>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</si>
  <si>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</si>
  <si>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</si>
  <si>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</si>
  <si>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DE AGUA                                                                                                                                                                                                                                                                                                                                                                                                                                    </t>
  </si>
  <si>
    <t xml:space="preserve">CURVA PVC PBA, JE, PB, 45 GRAUS, DN 50 / DE 60 MM, PARA REDE DE AGUA                                                                                                                                                                                                                                                                                                                                                                                                                                      </t>
  </si>
  <si>
    <t xml:space="preserve">CURVA PVC PBA, JE, PB, 45 GRAUS, DN 75 / DE 85 MM, PARA REDE DE AGUA                                                                                                                                                                                                                                                                                                                                                                                                                                      </t>
  </si>
  <si>
    <t xml:space="preserve">CURVA PVC PBA, JE, PB, 90 GRAUS, DN 100 / DE 110 MM, PARA REDE DE AGUA                                                                                                                                                                                                                                                                                                                                                                                                                                    </t>
  </si>
  <si>
    <t xml:space="preserve">CURVA PVC PBA, JE, PB, 90 GRAUS, DN 50 / DE 60 MM, PARA REDE DE AGUA                                                                                                                                                                                                                                                                                                                                                                                                                                      </t>
  </si>
  <si>
    <t xml:space="preserve">CURVA PVC PBA, JE, PB, 90 GRAUS, DN 75 / DE 85 MM, PARA REDE DE AGUA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</si>
  <si>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</si>
  <si>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</si>
  <si>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</si>
  <si>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</si>
  <si>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</si>
  <si>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</si>
  <si>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</si>
  <si>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</si>
  <si>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</si>
  <si>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</si>
  <si>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PARA ELETRODUTO, EM ACO GALVANIZADO ELETROLITICO, COM ROSCA, DIAMETRO DE 100 MM (4")                                                                                                                                                                                                                                                                                                                                                                                                      </t>
  </si>
  <si>
    <t xml:space="preserve">CURVA 135 GRAUS PARA ELETRODUTO, EM ACO GALVANIZADO ELETROLITICO, COM ROSCA, DIAMETRO DE 15 MM (1/2"), ESPESSURA DE 1,50 MM                                                                                                                                                                                                                                                                                                                                                                               </t>
  </si>
  <si>
    <t xml:space="preserve">CURVA 135 GRAUS PARA ELETRODUTO, EM ACO GALVANIZADO ELETROLITICO, COM ROSCA, DIAMETRO DE 20 MM (3/4"), ESPESSURA DE 1,50 MM                                                                                                                                                                                                                                                                                                                                                                               </t>
  </si>
  <si>
    <t xml:space="preserve">CURVA 135 GRAUS PARA ELETRODUTO, EM ACO GALVANIZADO ELETROLITICO, COM ROSCA, DIAMETRO DE 25 MM (1"), ESPESSURA DE 1,50 MM                                                                                                                                                                                                                                                                                                                                                                                 </t>
  </si>
  <si>
    <t xml:space="preserve">CURVA 135 GRAUS PARA ELETRODUTO, EM ACO GALVANIZADO ELETROLITICO, COM ROSCA, DIAMETRO DE 32 MM (1 1/4"), ESPESSURA DE 1,50 MM                                                                                                                                                                                                                                                                                                                                                                             </t>
  </si>
  <si>
    <t xml:space="preserve">CURVA 135 GRAUS PARA ELETRODUTO, EM ACO GALVANIZADO ELETROLITICO, COM ROSCA, DIAMETRO DE 40 MM (1 1/2"), ESPESSURA DE 1,50 MM                                                                                                                                                                                                                                                                                                                                                                             </t>
  </si>
  <si>
    <t xml:space="preserve">CURVA 135 GRAUS PARA ELETRODUTO, EM ACO GALVANIZADO ELETROLITICO, COM ROSCA, DIAMETRO DE 50 MM (2")                                                                                                                                                                                                                                                                                                                                                                                                       </t>
  </si>
  <si>
    <t xml:space="preserve">CURVA 135 GRAUS PARA ELETRODUTO, EM ACO GALVANIZADO ELETROLITICO, COM ROSCA, DIAMETRO DE 65 MM (2 1/2")                                                                                                                                                                                                                                                                                                                                                                                                   </t>
  </si>
  <si>
    <t xml:space="preserve">CURVA 135 GRAUS PARA ELETRODUTO, EM ACO GALVANIZADO ELETROLITICO, COM ROSCA, DIAMETRO DE 80 MM (3")                                                                                                                                                                                                                                                                                                                                                                                                       </t>
  </si>
  <si>
    <t xml:space="preserve">CURVA 135 GRAUS, DE PVC RIGIDO ROSCAVEL, DE 1", PARA ELETRODUTO                                                                                                                                                                                                                                                                                                                                                                                                                                           </t>
  </si>
  <si>
    <t xml:space="preserve">CURVA 135 GRAUS, DE PVC RIGIDO ROSCAVEL, DE 3/4", PARA ELETRODUTO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</si>
  <si>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</si>
  <si>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</si>
  <si>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</si>
  <si>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</si>
  <si>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</si>
  <si>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</si>
  <si>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</si>
  <si>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</si>
  <si>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</si>
  <si>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</si>
  <si>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</si>
  <si>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</si>
  <si>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</si>
  <si>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</si>
  <si>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</si>
  <si>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</si>
  <si>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</si>
  <si>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</si>
  <si>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</si>
  <si>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</si>
  <si>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</si>
  <si>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</si>
  <si>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</si>
  <si>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</si>
  <si>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</si>
  <si>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</si>
  <si>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</si>
  <si>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</si>
  <si>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</si>
  <si>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</si>
  <si>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</si>
  <si>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</si>
  <si>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</si>
  <si>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</si>
  <si>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</si>
  <si>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</si>
  <si>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</si>
  <si>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</si>
  <si>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PARA ELETRODUTO, EM ACO GALVANIZADO ELETROLITICO, COM ROSCA, DIAMETRO DE 20 MM (3/4"), ESPESSURA DE 1,50 MM                                                                                                                                                                                                                                                                                                                                                                                </t>
  </si>
  <si>
    <t xml:space="preserve">CURVA 45 GRAUS PARA ELETRODUTO, EM ACO GALVANIZADO ELETROLITICO, COM ROSCA, DIAMETRO DE 25 MM (1"), ESPESSURA DE 1,50 MM                                                                                                                                                                                                                                                                                                                                                                                  </t>
  </si>
  <si>
    <t xml:space="preserve">CURVA 45 GRAUS PARA ELETRODUTO, EM ACO GALVANIZADO ELETROLITICO, COM ROSCA, DIAMETRO DE 40 MM (1 1/2"), ESPESSURA DE 1,50 MM                                                                                                                                                                                                                                                                                                                                                                              </t>
  </si>
  <si>
    <t xml:space="preserve">CURVA 45 GRAUS RANHURADA EM FERRO FUNDIDO, DN 50 MM (2")                                                                                                                                                                                                                                                                                                                                                                                                                                                  </t>
  </si>
  <si>
    <t xml:space="preserve">CURVA 45 GRAUS RANHURADA EM FERRO FUNDIDO, DN 65 MM (2 1/2")                                                                                                                                                                                                                                                                                                                                                                                                                                              </t>
  </si>
  <si>
    <t xml:space="preserve">CURVA 45 GRAUS RANHURADA EM FERRO FUNDIDO, DN 80 MM (3")                                                                                                                                                                                                                                                                                                                                                                                                                                                  </t>
  </si>
  <si>
    <t xml:space="preserve">CURVA 90 GRAUS DE BARRA CHATA EM ALUMINIO 3/4" X 1/4"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</si>
  <si>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</si>
  <si>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</si>
  <si>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</si>
  <si>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</si>
  <si>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</si>
  <si>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</si>
  <si>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</si>
  <si>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</si>
  <si>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</si>
  <si>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</si>
  <si>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</si>
  <si>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</si>
  <si>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</si>
  <si>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</si>
  <si>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</si>
  <si>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</si>
  <si>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</si>
  <si>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</si>
  <si>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</si>
  <si>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</si>
  <si>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</si>
  <si>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</si>
  <si>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</si>
  <si>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</si>
  <si>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</si>
  <si>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</si>
  <si>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</si>
  <si>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</si>
  <si>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</si>
  <si>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</si>
  <si>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</si>
  <si>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</si>
  <si>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</si>
  <si>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</si>
  <si>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</si>
  <si>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</si>
  <si>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PARA ELETRODUTO, EM ACO GALVANIZADO ELETROLITICO, COM ROSCA, DIAMETRO DE 100 MM (4")                                                                                                                                                                                                                                                                                                                                                                                                       </t>
  </si>
  <si>
    <t xml:space="preserve">CURVA 90 GRAUS PARA ELETRODUTO, EM ACO GALVANIZADO ELETROLITICO, COM ROSCA, DIAMETRO DE 15 MM (1/2"), ESPESSURA DE 1,50 MM                                                                                                                                                                                                                                                                                                                                                                                </t>
  </si>
  <si>
    <t xml:space="preserve">CURVA 90 GRAUS PARA ELETRODUTO, EM ACO GALVANIZADO ELETROLITICO, COM ROSCA, DIAMETRO DE 20 MM (3/4"), ESPESSURA DE 1,50 MM                                                                                                                                                                                                                                                                                                                                                                                </t>
  </si>
  <si>
    <t xml:space="preserve">CURVA 90 GRAUS PARA ELETRODUTO, EM ACO GALVANIZADO ELETROLITICO, COM ROSCA, DIAMETRO DE 25 MM (1"), ESPESSURA DE 1,50 MM                                                                                                                                                                                                                                                                                                                                                                                  </t>
  </si>
  <si>
    <t xml:space="preserve">CURVA 90 GRAUS PARA ELETRODUTO, EM ACO GALVANIZADO ELETROLITICO, COM ROSCA, DIAMETRO DE 32 MM (1 1/4"), ESPESSURA DE 1,50 MM                                                                                                                                                                                                                                                                                                                                                                              </t>
  </si>
  <si>
    <t xml:space="preserve">CURVA 90 GRAUS PARA ELETRODUTO, EM ACO GALVANIZADO ELETROLITICO, COM ROSCA, DIAMETRO DE 40 MM (1 1/2"), ESPESSURA DE 1,50 MM                                                                                                                                                                                                                                                                                                                                                                              </t>
  </si>
  <si>
    <t xml:space="preserve">CURVA 90 GRAUS PARA ELETRODUTO, EM ACO GALVANIZADO ELETROLITICO, COM ROSCA, DIAMETRO DE 50 MM (2")                                                                                                                                                                                                                                                                                                                                                                                                        </t>
  </si>
  <si>
    <t xml:space="preserve">CURVA 90 GRAUS PARA ELETRODUTO, EM ACO GALVANIZADO ELETROLITICO, COM ROSCA, DIAMETRO DE 65 MM (2 1/2")                                                                                                                                                                                                                                                                                                                                                                                                    </t>
  </si>
  <si>
    <t xml:space="preserve">CURVA 90 GRAUS PARA ELETRODUTO, EM ACO GALVANIZADO ELETROLITICO, COM ROSCA, DIAMETRO DE 80 MM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</si>
  <si>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</si>
  <si>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</si>
  <si>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</si>
  <si>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</si>
  <si>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</si>
  <si>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</si>
  <si>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</si>
  <si>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</si>
  <si>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</si>
  <si>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</si>
  <si>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</si>
  <si>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</si>
  <si>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</si>
  <si>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</si>
  <si>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</si>
  <si>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</si>
  <si>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</si>
  <si>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</si>
  <si>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</si>
  <si>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PROJETISTA (HORISTA)                                                                                                                                                                                                                                                                                                                                                                                                                                                                           </t>
  </si>
  <si>
    <t xml:space="preserve">DESENHISTA PROJETISTA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</si>
  <si>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</si>
  <si>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</si>
  <si>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</si>
  <si>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</si>
  <si>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</si>
  <si>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</si>
  <si>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</si>
  <si>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COM ARRUELA CENTRAL                                                                                                                                                                                                                                                                                                                                                                                                                                            </t>
  </si>
  <si>
    <t xml:space="preserve">DISCO DE CORTE DIAMANTADO SEGMENTADO DIAMETRO DE 180 MM PARA ESMERILHADEIRA 7"                                                                                                                                                                                                                                                                                                                                                                                                                            </t>
  </si>
  <si>
    <t xml:space="preserve">DISCO DE CORTE DIAMANTADO SEGMENTADO PARA CONCRETO, DIAMETRO DE 110 MM, FURO DE 20 MM                                                                                                                                                                                                                                                                                                                                                                                                                     </t>
  </si>
  <si>
    <t xml:space="preserve">DISCO DE CORTE DIAMANTADO SEGMENTADO PARA CONCRETO, DIAMETRO DE 350 MM, FURO DE 1" (14 X 1 ")                                                                                                                                                                                                                                                                                                                                                                                                             </t>
  </si>
  <si>
    <t xml:space="preserve">DISCO DE CORTE PARA METAL COM DUAS TELAS 12 X 1/8 X 3/4" (300 X 3,2 X 19,05 MM)                                                                                                                                                                                                                                                                                                                                                                                                                           </t>
  </si>
  <si>
    <t xml:space="preserve">DISCO DE DESBASTE PARA METAL FERROSO EM GERAL, COM TRES TELAS, 9 X 1/4 X 7/8" (228,6 X 6,4 X 22,2 MM)                                                                                                                                                                                                                                                                                                                                                                                                     </t>
  </si>
  <si>
    <t xml:space="preserve">DISCO DE LIXA PARA METAL, DIAMETRO = 180 MM, GRAO  120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</si>
  <si>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</si>
  <si>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</si>
  <si>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</si>
  <si>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</si>
  <si>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</si>
  <si>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</si>
  <si>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40 - 50 A, ICC - 5KA / 250 VCA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</si>
  <si>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</si>
  <si>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</si>
  <si>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</si>
  <si>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</si>
  <si>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</si>
  <si>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</si>
  <si>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</si>
  <si>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</si>
  <si>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</si>
  <si>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</si>
  <si>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 X 400 A / 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</si>
  <si>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</si>
  <si>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</si>
  <si>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</si>
  <si>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</si>
  <si>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</si>
  <si>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</si>
  <si>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</si>
  <si>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</si>
  <si>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</si>
  <si>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</si>
  <si>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</si>
  <si>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</si>
  <si>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</si>
  <si>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</si>
  <si>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</si>
  <si>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</si>
  <si>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</si>
  <si>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</si>
  <si>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</si>
  <si>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</si>
  <si>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</si>
  <si>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</si>
  <si>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</si>
  <si>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</si>
  <si>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</si>
  <si>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</si>
  <si>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</si>
  <si>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</si>
  <si>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</si>
  <si>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</si>
  <si>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</si>
  <si>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</si>
  <si>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</si>
  <si>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</si>
  <si>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</si>
  <si>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</si>
  <si>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</si>
  <si>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</si>
  <si>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</si>
  <si>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</si>
  <si>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</si>
  <si>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</si>
  <si>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</si>
  <si>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</si>
  <si>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</si>
  <si>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</si>
  <si>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</si>
  <si>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</si>
  <si>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</si>
  <si>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</si>
  <si>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</si>
  <si>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</si>
  <si>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</si>
  <si>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</si>
  <si>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</si>
  <si>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</si>
  <si>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</si>
  <si>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</si>
  <si>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</si>
  <si>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</si>
  <si>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</si>
  <si>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</si>
  <si>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</si>
  <si>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</si>
  <si>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LATAO, 3"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</si>
  <si>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</si>
  <si>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</si>
  <si>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</si>
  <si>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</si>
  <si>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</si>
  <si>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BRANCO, PARA ACOPLAR EM HASTE 1/2", AGUA FRIA                                                                                                                                                                                                                                                                                                                                                                                                                      </t>
  </si>
  <si>
    <t xml:space="preserve">DUCHA HIGIENICA PLASTICA COM REGISTRO METALICO 1/2"                                                                                                                                                                                                                                                                                                                                                                                                                                                       </t>
  </si>
  <si>
    <t xml:space="preserve">DUMPER COM CAPACIDADE DE CARGA DE 1700 KG, PARTIDA ELETRICA, MOTOR DIESEL COM POTENCIA DE 16 CV                                                                                                                                                                                                                                                                                                                                                                                                           </t>
  </si>
  <si>
    <t xml:space="preserve">ELEMENTO VAZADO CERAMICO DIAGONAL (TIPO FLOR/QUADRADO/XIS) DE *7 X 18 X 25* CM (L X A X C)                                                                                                                                                                                                                                                                                                                                                                                                                </t>
  </si>
  <si>
    <t xml:space="preserve">ELEMENTO VAZADO CERAMICO QUADRADO (TIPO RETO OU REDONDO) DE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</si>
  <si>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</si>
  <si>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</si>
  <si>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</si>
  <si>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</si>
  <si>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</si>
  <si>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</si>
  <si>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</si>
  <si>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</si>
  <si>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</si>
  <si>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</si>
  <si>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</si>
  <si>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</si>
  <si>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</si>
  <si>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</si>
  <si>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</si>
  <si>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</si>
  <si>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</si>
  <si>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</si>
  <si>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</si>
  <si>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</si>
  <si>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</si>
  <si>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</si>
  <si>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</si>
  <si>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</si>
  <si>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</si>
  <si>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</si>
  <si>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</si>
  <si>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</si>
  <si>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</si>
  <si>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</si>
  <si>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</si>
  <si>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</si>
  <si>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3/4", PAREDE DE 0,90 MM                                                                                                                                                                                                                                                                                                                                                                                                                        </t>
  </si>
  <si>
    <t xml:space="preserve">ELETRODUTO FLEXIVEL PLANO EM PEAD, COR PRETA E LARANJA, DIAMETRO 25 MM                                                                                                                                                                                                                                                                                                                                                                                                                                    </t>
  </si>
  <si>
    <t xml:space="preserve">ELETRODUTO FLEXIVEL PLANO EM PEAD, COR PRETA E LARANJA, DIAMETRO 32 MM                                                                                                                                                                                                                                                                                                                                                                                                                                    </t>
  </si>
  <si>
    <t xml:space="preserve">ELETRODUTO FLEXIVEL PLANO EM PEAD, COR PRETA E LARANJA, DIAMETRO 40 MM                                                                                                                                                                                                                                                                                                                                                                                                                                    </t>
  </si>
  <si>
    <t xml:space="preserve">ELETRODUTO FLEXIVEL, EM FITA DE ACO GALVANIZADO, REVESTIDO COM PVC PRETO, DIAMETRO EXTERNO DE 15 MM, DN = 3/8", TIPO SEALTUBO                                                                                                                                                                                                                                                                                                                                                                             </t>
  </si>
  <si>
    <t xml:space="preserve">ELETRODUTO FLEXIVEL, EM FITA DE ACO GALVANIZADO, REVESTIDO COM PVC PRETO, DIAMETRO EXTERNO DE 25 MM, DN = 3/4", TIPO SEALTUBO                                                                                                                                                                                                                                                                                                                                                                             </t>
  </si>
  <si>
    <t xml:space="preserve">ELETRODUTO FLEXIVEL, EM FITA DE ACO GALVANIZADO, REVESTIDO COM PVC PRETO, DIAMETRO EXTERNO DE 32 MM, DN = 1", TIPO SEALTUBO                                                                                                                                                                                                                                                                                                                                                                               </t>
  </si>
  <si>
    <t xml:space="preserve">ELETRODUTO FLEXIVEL, EM FITA DE ACO GALVANIZADO, REVESTIDO COM PVC PRETO, DIAMETRO EXTERNO DE 40 MM, DN = 1 1/4", TIPO SEALTUBO                                                                                                                                                                                                                                                                                                                                                                           </t>
  </si>
  <si>
    <t xml:space="preserve">ELETRODUTO FLEXIVEL, EM FITA DE ACO GALVANIZADO, REVESTIDO COM PVC PRETO, DIAMETRO EXTERNO DE 50 MM, DN = 1 1/2", TIPO SEALTUBO                                                                                                                                                                                                                                                                                                                                                                           </t>
  </si>
  <si>
    <t xml:space="preserve">ELETRODUTO FLEXIVEL, EM FITA DE ACO GALVANIZADO, REVESTIDO COM PVC PRETO, DIAMETRO EXTERNO DE 60 MM, DN = 2", TIPO SEALTUBO                                                                                                                                                                                                                                                                                                                                                                               </t>
  </si>
  <si>
    <t xml:space="preserve">ELETRODUTO FLEXIVEL, EM FITA DE ACO GALVANIZADO, REVESTIDO COM PVC PRETO, DIAMETRO EXTERNO DE 75 MM, DN = 2 1/2", TIPO SEALTUBO                                                                                                                                                                                                                                                                                                                                                                           </t>
  </si>
  <si>
    <t xml:space="preserve">ELETRODUTO FLEXIVEL, EM FITA DE ACO GALVANIZADO, SEM REVESTIMENTO, DIAMETRO NOMINAL 1 1/2"                                                                                                                                                                                                                                                                                                                                                                                                                </t>
  </si>
  <si>
    <t xml:space="preserve">ELETRODUTO FLEXIVEL, EM FITA DE ACO GALVANIZADO, SEM REVESTIMENTO, DIAMETRO NOMINAL 1 1/4"                                                                                                                                                                                                                                                                                                                                                                                                                </t>
  </si>
  <si>
    <t xml:space="preserve">ELETRODUTO FLEXIVEL, EM FITA DE ACO GALVANIZADO, SEM REVESTIMENTO, DIAMETRO NOMINAL 1/2"                                                                                                                                                                                                                                                                                                                                                                                                                  </t>
  </si>
  <si>
    <t xml:space="preserve">ELETRODUTO FLEXIVEL, EM FITA DE ACO GALVANIZADO, SEM REVESTIMENTO, DIAMETRO NOMINAL 1"                                                                                                                                                                                                                                                                                                                                                                                                                    </t>
  </si>
  <si>
    <t xml:space="preserve">ELETRODUTO FLEXIVEL, EM FITA DE ACO GALVANIZADO, SEM REVESTIMENTO, DIAMETRO NOMINAL 2 1/2"                                                                                                                                                                                                                                                                                                                                                                                                                </t>
  </si>
  <si>
    <t xml:space="preserve">ELETRODUTO FLEXIVEL, EM FITA DE ACO GALVANIZADO, SEM REVESTIMENTO, DIAMETRO NOMINAL 2"                                                                                                                                                                                                                                                                                                                                                                                                                    </t>
  </si>
  <si>
    <t xml:space="preserve">ELETRODUTO FLEXIVEL, EM FITA DE ACO GALVANIZADO, SEM REVESTIMENTO, DIAMETRO NOMINAL 3"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</si>
  <si>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</si>
  <si>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</si>
  <si>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</si>
  <si>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</si>
  <si>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</si>
  <si>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</si>
  <si>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</si>
  <si>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</si>
  <si>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</si>
  <si>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</si>
  <si>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</si>
  <si>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</si>
  <si>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</si>
  <si>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</si>
  <si>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</si>
  <si>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</si>
  <si>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</si>
  <si>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</si>
  <si>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</si>
  <si>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</si>
  <si>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</si>
  <si>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</si>
  <si>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</si>
  <si>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</si>
  <si>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</si>
  <si>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</si>
  <si>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</si>
  <si>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</si>
  <si>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</si>
  <si>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</si>
  <si>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</si>
  <si>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</si>
  <si>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</si>
  <si>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</si>
  <si>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</si>
  <si>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X 30 CM                                                                                                                                                                                                                                                                                                                                                                                                                                                               </t>
  </si>
  <si>
    <t xml:space="preserve">ENGATE / RABICHO FLEXIVEL INOX 1/2" X 40 CM                                                                                                                                                                                                                                                                                                                                                                                                                                                               </t>
  </si>
  <si>
    <t xml:space="preserve">ENGATE/RABICHO FLEXIVEL PLASTICO (PVC OU ABS) BRANCO 1/2" X 30 CM                                                                                                                                                                                                                                                                                                                                                                                                                                         </t>
  </si>
  <si>
    <t xml:space="preserve">ENGATE/RABICHO FLEXIVEL PLASTICO (PVC OU ABS) BRANCO 1/2" X 40 CM                                                                                                                                                                                                                                                                                                                                                                                                                                         </t>
  </si>
  <si>
    <t xml:space="preserve">ENGENHEIRO CIVIL DE OBRA JUNIOR (HORISTA)                                                                                                                                                                                                                                                                                                                                                                                                                                                                 </t>
  </si>
  <si>
    <t xml:space="preserve">ENGENHEIRO CIVIL DE OBRA JUNIOR (MENSALISTA)                                                                                                                                                                                                                                                                                                                                                                                                                                                              </t>
  </si>
  <si>
    <t xml:space="preserve">ENGENHEIRO CIVIL DE OBRA PLENO (HORISTA)                                                                                                                                                                                                                                                                                                                                                                                                                                                                  </t>
  </si>
  <si>
    <t xml:space="preserve">ENGENHEIRO CIVIL DE OBRA PLENO (MENSALISTA)                                                                                                                                                                                                                                                                                                                                                                                                                                                               </t>
  </si>
  <si>
    <t xml:space="preserve">ENGENHEIRO CIVIL DE OBRA SENIOR (HORISTA)                                                                                                                                                                                                                                                                                                                                                                                                                                                                 </t>
  </si>
  <si>
    <t xml:space="preserve">ENGENHEIRO CIVIL DE OBRA SENIOR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</si>
  <si>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</si>
  <si>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</si>
  <si>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</si>
  <si>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</si>
  <si>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</si>
  <si>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</si>
  <si>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</si>
  <si>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</si>
  <si>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</si>
  <si>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</si>
  <si>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</si>
  <si>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</si>
  <si>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</si>
  <si>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</si>
  <si>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</si>
  <si>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</si>
  <si>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</si>
  <si>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</si>
  <si>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</si>
  <si>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</si>
  <si>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</si>
  <si>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</si>
  <si>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</si>
  <si>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</si>
  <si>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</si>
  <si>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</si>
  <si>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</si>
  <si>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</si>
  <si>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</si>
  <si>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</si>
  <si>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</si>
  <si>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</si>
  <si>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</si>
  <si>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</si>
  <si>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</si>
  <si>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</si>
  <si>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 M3, PESO OPERACIONAL 17,8 T, POTENCIA LIQUIDA 110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</si>
  <si>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</si>
  <si>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</si>
  <si>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</si>
  <si>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</si>
  <si>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</si>
  <si>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</si>
  <si>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</si>
  <si>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</si>
  <si>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</si>
  <si>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</si>
  <si>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</si>
  <si>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</si>
  <si>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</si>
  <si>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</si>
  <si>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</si>
  <si>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</si>
  <si>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</si>
  <si>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</si>
  <si>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</si>
  <si>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</si>
  <si>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</si>
  <si>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</si>
  <si>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</si>
  <si>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</si>
  <si>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</si>
  <si>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</si>
  <si>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</si>
  <si>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</si>
  <si>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</si>
  <si>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</si>
  <si>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</si>
  <si>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</si>
  <si>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</si>
  <si>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</si>
  <si>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</si>
  <si>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</si>
  <si>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</si>
  <si>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</si>
  <si>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</si>
  <si>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</si>
  <si>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</si>
  <si>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</si>
  <si>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</si>
  <si>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</si>
  <si>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</si>
  <si>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</si>
  <si>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</si>
  <si>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</si>
  <si>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</si>
  <si>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</si>
  <si>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</si>
  <si>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</si>
  <si>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</si>
  <si>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</si>
  <si>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</si>
  <si>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</si>
  <si>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</si>
  <si>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</si>
  <si>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</si>
  <si>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</si>
  <si>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</si>
  <si>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</si>
  <si>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</si>
  <si>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</si>
  <si>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t>
  </si>
  <si>
    <t xml:space="preserve">EXTREMIDADE PVC PBA, BF, JE, DN 75/ DE 85 MM                                                                                                                                                                                                                                                                                                                                                                                                                                                              </t>
  </si>
  <si>
    <t xml:space="preserve">EXTREMIDADE PVC PBA, PF, JE, DN 100 / DE 110 MM                                                                                                                                                                                                                                                                                                                                                                                                                                                           </t>
  </si>
  <si>
    <t xml:space="preserve">EXTREMIDADE PVC PBA, PF, JE, DN 75 / DE 85 MM                                                                                                                                                                                                                                                                                                                                                                                                                                                             </t>
  </si>
  <si>
    <t xml:space="preserve">EXTREMIDADE/TUBETE PARA HIDROMETRO PVC, COM ROSCA, CURTA, COM BUCHA LATAO, 3/4" OU 1/2"                                                                                                                                                                                                                                                                                                                                                                                                                   </t>
  </si>
  <si>
    <t xml:space="preserve">FECHADURA AUXILIAR DE SEGURANCA PARA PORTA EXTERNA, EM ACO INOX, BROCA DE 45 A 55 MM, LINGUETA COM 3 AVANCOS, INCLUINDO 2 CHAVES TIPO CILINDRO                                                                                                                                                                                                                                                                                                                                                            </t>
  </si>
  <si>
    <t xml:space="preserve">FECHADURA BICO DE PAPAGAIO PARA PORTA DE CORRER EXTERNA, EM ACO INOX COM ACABAMENTO CROMADO, MAQUINA COM 45 MM, INCLUINDO CHAVE TIPO CILINDRO                                                                                                                                                                                                                                                                                                                                                             </t>
  </si>
  <si>
    <t xml:space="preserve">FECHADURA BICO DE PAPAGAIO PARA PORTA DE CORRER INTERNA, EM ACO INOX COM ACABAMENTO CROMADO, MAQUINA COM 45 MM, INCLUINDO CHAVE TIPO BIPARTIDA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</si>
  <si>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</si>
  <si>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</si>
  <si>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</si>
  <si>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</si>
  <si>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</si>
  <si>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</si>
  <si>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</si>
  <si>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</si>
  <si>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</si>
  <si>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</si>
  <si>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</si>
  <si>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</si>
  <si>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</si>
  <si>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</si>
  <si>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</si>
  <si>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</si>
  <si>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</si>
  <si>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</si>
  <si>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</si>
  <si>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</si>
  <si>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</si>
  <si>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</si>
  <si>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</si>
  <si>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</si>
  <si>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</si>
  <si>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</si>
  <si>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</si>
  <si>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</si>
  <si>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</si>
  <si>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</si>
  <si>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</si>
  <si>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</si>
  <si>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</si>
  <si>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</si>
  <si>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</si>
  <si>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</si>
  <si>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</si>
  <si>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</si>
  <si>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</si>
  <si>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</si>
  <si>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</si>
  <si>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</si>
  <si>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</si>
  <si>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</si>
  <si>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</si>
  <si>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</si>
  <si>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</si>
  <si>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</si>
  <si>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</si>
  <si>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</si>
  <si>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</si>
  <si>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</si>
  <si>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</si>
  <si>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</si>
  <si>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</si>
  <si>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</si>
  <si>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EM ACO GALVANIZADO / ZINCADO, DE SOBREPOR, COM COMPRIMENTO DE 3" A 4", CHAPA COM ESPESSURA MINIMA DE 0,90 MM E LARGURA MINIMA DE 3,20 CM (FECHO SIMPLES / LEVE) (INCLUI PARAFUSOS)                                                                                                                                                                                                                                                                              </t>
  </si>
  <si>
    <t xml:space="preserve">FERROLHO COM FECHO CHATO E PORTA CADEADO, EM ACO GALVANIZADO / ZINCADO, DE SOBREPOR, COM COMPRIMENTO DE 3" A 4", CHAPA COM ESPESSURA MINIMA DE 1,70 MM E LARGURA MINIMA DE 5,00 CM (FECHO REFORCADO)                                                                                                                                                                                                                                                                                                      </t>
  </si>
  <si>
    <t xml:space="preserve">FERROLHO COM FECHO CHATO E PORTA CADEADO, EM ACO GALVANIZADO / ZINCADO, DE SOBREPOR, COM COMPRIMENTO DE 5", CHAPA COM ESPESSURA MINIMA DE 0,90 MM E LARGURA MINIMA DE 3,20 CM (FECHO SIMPLES)                                                                                                                                                                                                                                                                                                             </t>
  </si>
  <si>
    <t xml:space="preserve">FERROLHO COM FECHO CHATO E PORTA CADEADO, EM ACO GALVANIZADO / ZINCADO, DE SOBREPOR, COM COMPRIMENTO DE 5", CHAPA COM ESPESSURA MINIMA DE 1,70 MM E LARGURA MINIMA DE 5,00 CM (FECHO REFORCADO)                                                                                                                                                                                                                                                                                                           </t>
  </si>
  <si>
    <t xml:space="preserve">FERROLHO COM FECHO CHATO E PORTA CADEADO, EM ACO GALVANIZADO / ZINCADO, DE SOBREPOR, COM COMPRIMENTO DE 6", CHAPA COM ESPESSURA MINIMA DE 0,90 MM E LARGURA MINIMA DE 3,80 CM (FECHO SIMPLES)                                                                                                                                                                                                                                                                                                             </t>
  </si>
  <si>
    <t xml:space="preserve">FERROLHO COM FECHO CHATO E PORTA CADEADO,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</si>
  <si>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</si>
  <si>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</si>
  <si>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</si>
  <si>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</si>
  <si>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</si>
  <si>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</si>
  <si>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</si>
  <si>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</si>
  <si>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CENTO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</si>
  <si>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</si>
  <si>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</si>
  <si>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</si>
  <si>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</si>
  <si>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</si>
  <si>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</si>
  <si>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</si>
  <si>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</si>
  <si>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</si>
  <si>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</si>
  <si>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</si>
  <si>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</si>
  <si>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</si>
  <si>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</si>
  <si>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</si>
  <si>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</si>
  <si>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</si>
  <si>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</si>
  <si>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</si>
  <si>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</si>
  <si>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</si>
  <si>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</si>
  <si>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</si>
  <si>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</si>
  <si>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</si>
  <si>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</si>
  <si>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</si>
  <si>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</si>
  <si>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</si>
  <si>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</si>
  <si>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</si>
  <si>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</si>
  <si>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</si>
  <si>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</si>
  <si>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</si>
  <si>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</si>
  <si>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</si>
  <si>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</si>
  <si>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</si>
  <si>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</si>
  <si>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</si>
  <si>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</si>
  <si>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</si>
  <si>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</si>
  <si>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</si>
  <si>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</si>
  <si>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</si>
  <si>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</si>
  <si>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</si>
  <si>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</si>
  <si>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</si>
  <si>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</si>
  <si>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</si>
  <si>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</si>
  <si>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</si>
  <si>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</si>
  <si>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</si>
  <si>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</si>
  <si>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</si>
  <si>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NOMINAL DE 500 V                                                                                                                                                                                                                                                                                                                                                                                         </t>
  </si>
  <si>
    <t xml:space="preserve">FUSIVEL DIAZED 35 A TAMANHO DIII, CAPACIDADE DE INTERRUPCAO DE 50 KA EM VCA E 8 KA EM VCC, TENSAO NOMINAL DE 500 V                                                                                                                                                                                                                                                                                                                                                                                        </t>
  </si>
  <si>
    <t xml:space="preserve">FUSIVEL NH *36* A 80 AMPERES, TAMANHO 00, CAPACIDADE DE INTERRUPCAO DE 120 KA, TENSAO NOMINAL DE 500 V                                                                                                                                                                                                                                                                                                                                                                                                    </t>
  </si>
  <si>
    <t xml:space="preserve">FUSIVEL NH 100 A TAMANHO 00, CAPACIDADE DE INTERRUPCAO DE 120 KA, TENSAO NOMINAL DE 500 V                                                                                                                                                                                                                                                                                                                                                                                                                 </t>
  </si>
  <si>
    <t xml:space="preserve">FUSIVEL NH 125 A TAMANHO 00, CAPACIDADE DE INTERRUPCAO DE 120 KA, TENSAO NOMINAL DE 500 V                                                                                                                                                                                                                                                                                                                                                                                                                 </t>
  </si>
  <si>
    <t xml:space="preserve">FUSIVEL NH 160 A TAMANHO 00, CAPACIDADE DE INTERRUPCAO DE 120 KA, TENSAO NOMINAL DE 500 V                                                                                                                                                                                                                                                                                                                                                                                                                 </t>
  </si>
  <si>
    <t xml:space="preserve">FUSIVEL NH 20 A TAMANHO 000, CAPACIDADE DE INTERRUPCAO DE 120 KA, TENSAO NOMINAL DE 500 V                                                                                                                                                                                                                                                                                                                                                                                                                 </t>
  </si>
  <si>
    <t xml:space="preserve">FUSIVEL NH 200 A 250 AMPERES, TAMANHO 1, CAPACIDADE DE INTERRUPCAO DE 120 KA, TENSAO NOMINAL DE 500 V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</si>
  <si>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</si>
  <si>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</si>
  <si>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</si>
  <si>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</si>
  <si>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</si>
  <si>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</si>
  <si>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</si>
  <si>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</si>
  <si>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</si>
  <si>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</si>
  <si>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</si>
  <si>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</si>
  <si>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</si>
  <si>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</si>
  <si>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</si>
  <si>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</si>
  <si>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</si>
  <si>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</si>
  <si>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</si>
  <si>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</si>
  <si>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</si>
  <si>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</si>
  <si>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</si>
  <si>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GABIAO TIPO CAIXA, MALHA HEXAGONAL 8 X 10 CM (ZN/AL), FIO 2,7 MM, DIMENSOES 2,0 X 1,0 X 0,5 M (C X L X A)                                                                                                                                                                                                                                                                                                                                                                                                 </t>
  </si>
  <si>
    <t xml:space="preserve">GANCHO CHATO EM ACO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</si>
  <si>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</si>
  <si>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</si>
  <si>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</si>
  <si>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</si>
  <si>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</si>
  <si>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</si>
  <si>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</si>
  <si>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</si>
  <si>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</si>
  <si>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</si>
  <si>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</si>
  <si>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</si>
  <si>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</si>
  <si>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</si>
  <si>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</si>
  <si>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</si>
  <si>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</si>
  <si>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</si>
  <si>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</si>
  <si>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</si>
  <si>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</si>
  <si>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</si>
  <si>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</si>
  <si>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X 9                                                                                                                                                                                                                                                                                                                                                                                                                                                                               </t>
  </si>
  <si>
    <t xml:space="preserve">GRAMPO DE ACO POLIDO 7/8"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</si>
  <si>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</si>
  <si>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</si>
  <si>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</si>
  <si>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</si>
  <si>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</si>
  <si>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</si>
  <si>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</si>
  <si>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</si>
  <si>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N8 EM ACO GALVANIZADO                                                                                                                                                                                                                                                                                                                                                                                                                                                                    </t>
  </si>
  <si>
    <t xml:space="preserve">GRANALHA DE ACO, ANGULAR (GRIT), PARA JATEAMENTO, PENEIRA 0,117 A 1,00 MM, (SAE G-40 A G-80)                                                                                                                                                                                                                                                                                                                                                                                                              </t>
  </si>
  <si>
    <t>SC25KG</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</si>
  <si>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</si>
  <si>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</si>
  <si>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</si>
  <si>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</si>
  <si>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</si>
  <si>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</si>
  <si>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A BASE DE LITIO, DE MULTIPLAS APLICACOES E CONTENDO ADITIVOS DE EXTREMA PRESSAO (GRAU DE VISCOSIDADE NLGI 2)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</si>
  <si>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</si>
  <si>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</si>
  <si>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</si>
  <si>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1,5 T, 150 X 1000 MM, E= *15* MM                                                                                                                                                                                                                                                                                                                                                                                                                           </t>
  </si>
  <si>
    <t xml:space="preserve">GRELHA FOFO SIMPLES COM REQUADRO, CARGA MAXIMA 1,5 T, 200 X 1000 MM, E= *15* MM                                                                                                                                                                                                                                                                                                                                                                                                                           </t>
  </si>
  <si>
    <t xml:space="preserve">GRELHA FOFO SIMPLES COM REQUADRO, CARGA MAXIMA 12,5 T, *300 X 1000* MM, E= *15* MM, AREA ESTACIONAMENTO CARRO PASSEIO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</si>
  <si>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</si>
  <si>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</si>
  <si>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</si>
  <si>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</si>
  <si>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</si>
  <si>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</si>
  <si>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</si>
  <si>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</si>
  <si>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</si>
  <si>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</si>
  <si>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</si>
  <si>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</si>
  <si>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</si>
  <si>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</si>
  <si>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</si>
  <si>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</si>
  <si>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</si>
  <si>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</si>
  <si>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</si>
  <si>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</si>
  <si>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E = *1* CM, L = *5* CM, CEDRINHO / ANGELIM COMERCIAL / TAURI/ CURUPIXA / PEROBA / CUMARU OU EQUIVALENTE DA REGIAO                                                                                                                                                                                                                                                                                                                          </t>
  </si>
  <si>
    <t xml:space="preserve">GUARNICAO / ALIZAR / VISTA LISA EM MADEIRA MACICA, PARA PORTA,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</si>
  <si>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</si>
  <si>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</si>
  <si>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</si>
  <si>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</si>
  <si>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</si>
  <si>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</si>
  <si>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</si>
  <si>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</si>
  <si>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</si>
  <si>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</si>
  <si>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</si>
  <si>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</si>
  <si>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ALCANCE MAXIMO HORIZONTAL 22,00 M, PARA MONTAGEM SOBRE CHASSI DE CAMINHAO PBT MINIMO 30000 KG (INCLUI MONTAGEM, NAO INCLUI CAMINHAO)                                                                                                                                                                                                                                                                          </t>
  </si>
  <si>
    <t xml:space="preserve">GUINDAUTO HIDRAULICO, CAPACIDADE MAXIMA DE CARGA 3300 KG, MOMENTO MAXIMO DE CARGA 5,8 TM, ALCANCE MAXIMO HORIZONTAL 7,60 M, PARA MONTAGEM SOBRE CHASSI DE CAMINHAO PBT MINIMO 8000 KG (INCLUI MONTAGEM, NAO INCLUI CAMINHAO)                                                                                                                                                                                                                                                                              </t>
  </si>
  <si>
    <t xml:space="preserve">GUINDAUTO HIDRAULICO, CAPACIDADE MAXIMA DE CARGA 6200 KG, MOMENTO MAXIMO DE CARGA 11,7 TM, ALCANCE MAXIMO HORIZONTAL 9,70 M, PARA MONTAGEM SOBRE CHASSI DE CAMINHAO PBT MINIMO 13000 KG (INCLUI MONTAGEM, NAO INCLUI CAMINHAO)                                                                                                                                                                                                                                                                            </t>
  </si>
  <si>
    <t xml:space="preserve">GUINDAUTO HIDRAULICO, CAPACIDADE MAXIMA DE CARGA 8500 KG, MOMENTO MAXIMO DE CARGA 30,4 TM, ALCANCE MAXIMO HORIZONTAL 14,30 M, PARA MONTAGEM SOBRE CHASSI DE CAMINHAO PBT MINIMO 23000 KG (INCLUI MONTAGEM, NAO INCLUI CAMINHAO)                                                                                                                                                                                                                                                                           </t>
  </si>
  <si>
    <t xml:space="preserve">HASTE ANCORA EM ACO GALVANIZADO, DIMENSOES 16 MM X 2000 MM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</si>
  <si>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</si>
  <si>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</si>
  <si>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</si>
  <si>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</si>
  <si>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DE ACO GALVANIZADO, H = *30* CM, BASE RETANGULAR, PARA FIXACAO DE CONCERTINA SIMPLES DE 30 CM (NAO INCLUI OS FIXADORES)                                                                                                                                                                                                                                                                                                                                                                        </t>
  </si>
  <si>
    <t xml:space="preserve">HASTE RETA PARA GANCHO DE FERRO GALVANIZADO, COM ROSCA 1/4" X 30 CM PARA FIXACAO DE TELHA METALICA, INCLUI PORCA E ARRUELAS DE VEDACAO                                                                                                                                                                                                                                                                                                                                                                    </t>
  </si>
  <si>
    <t xml:space="preserve">HASTE RETA PARA GANCHO DE FERRO GALVANIZADO, COM ROSCA 1/4"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</si>
  <si>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</si>
  <si>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</si>
  <si>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</si>
  <si>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</si>
  <si>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</si>
  <si>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</si>
  <si>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</si>
  <si>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</si>
  <si>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</si>
  <si>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</si>
  <si>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</si>
  <si>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</si>
  <si>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</si>
  <si>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</si>
  <si>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</si>
  <si>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</si>
  <si>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TELEMETRIA (SEM CONEXOES)                                                                                                                                                                                                                                                                                                                                                 </t>
  </si>
  <si>
    <t xml:space="preserve">HIDROMETRO WOLTMANN, DN 3", VAZAO MAXIMA DE 80 M3/H, PARA AGUA POTAVEL FRIA, RELOJOARIA PLANA, TURBINA HORIZONTAL, EQUIPADO COM TELEMETRIA (SEM CONEXOES)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</si>
  <si>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</si>
  <si>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</si>
  <si>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</si>
  <si>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</si>
  <si>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</si>
  <si>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(MENSALISTA)                                                                                                                                                                                                                                                                                                                                                                                                                                                </t>
  </si>
  <si>
    <t xml:space="preserve">INSTALADOR DE TUBULACOES - TUBOS/EQUIPAMENTOS (HORISTA)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</si>
  <si>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</si>
  <si>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</si>
  <si>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</si>
  <si>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</si>
  <si>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</si>
  <si>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</si>
  <si>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</si>
  <si>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</si>
  <si>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</si>
  <si>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</si>
  <si>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</si>
  <si>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</si>
  <si>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</si>
  <si>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</si>
  <si>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</si>
  <si>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</si>
  <si>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</si>
  <si>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</si>
  <si>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</si>
  <si>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</si>
  <si>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</si>
  <si>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</si>
  <si>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</si>
  <si>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</si>
  <si>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</si>
  <si>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</si>
  <si>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</si>
  <si>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</si>
  <si>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</si>
  <si>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</si>
  <si>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</si>
  <si>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</si>
  <si>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</si>
  <si>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</si>
  <si>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PINUS/EUCALIPTO/TAUARI/VIROLA OU EQUIVALENTE DA REGIAO, CAIXA DO BATENTE/MARCO *10* CM, 2 FOLHAS DE ABRIR TIPO VENEZIANA E 2 FOLHAS GUILHOTINA PARA VIDRO, COM FERRAGENS (SEM VIDRO, SEM GUARNICAO/ALIZAR E SEM ACABAMENTO)                                                                                                                                                                                                                                                    </t>
  </si>
  <si>
    <t xml:space="preserve">JANELA DE CORRER, ACO, BATENTE/REQUADRO DE 6 A 14 CM, COM DIVISAO HORIZ, PINT ANTICORROSIVA, SEM VIDRO, BANDEIRA COM BASCULA, 4 FLS, 120 X 150 CM (A X L)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</si>
  <si>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</si>
  <si>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</si>
  <si>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</si>
  <si>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100 X 200 CM (A X L), 4 FLS,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</si>
  <si>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</si>
  <si>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</si>
  <si>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</si>
  <si>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</si>
  <si>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</si>
  <si>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</si>
  <si>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(2 VIDROS) E VENEZIANA COM ACIONAMENTO MANUAL, SEM BANDEIRA, ACABAMENTO BRILHANTE, BATENTE DE 11,50 A 12,50 CM, COM VIDRO 4 MM,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</si>
  <si>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</si>
  <si>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4 MM, SEM GUARNICAO/ALIZAR                                                                                                                                                                                                                                                                                                                                                     </t>
  </si>
  <si>
    <t xml:space="preserve">JANELA MAXIMO-AR, ACO GALVANIZADO PINT. ANTICORROSIVA, COM BATENTE/REQUADRO DE 6 A 14 CM, SEM VIDRO, COM GRADE, 1 FL, 60 X 80 CM (A X L)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</si>
  <si>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</si>
  <si>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</si>
  <si>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</si>
  <si>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</si>
  <si>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</si>
  <si>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</si>
  <si>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</si>
  <si>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</si>
  <si>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</si>
  <si>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</si>
  <si>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</si>
  <si>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</si>
  <si>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</si>
  <si>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</si>
  <si>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</si>
  <si>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</si>
  <si>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</si>
  <si>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</si>
  <si>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</si>
  <si>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</si>
  <si>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</si>
  <si>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</si>
  <si>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</si>
  <si>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</si>
  <si>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</si>
  <si>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</si>
  <si>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</si>
  <si>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</si>
  <si>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</si>
  <si>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</si>
  <si>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</si>
  <si>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</si>
  <si>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</si>
  <si>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</si>
  <si>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</si>
  <si>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</si>
  <si>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</si>
  <si>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</si>
  <si>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</si>
  <si>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</si>
  <si>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</si>
  <si>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</si>
  <si>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</si>
  <si>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</si>
  <si>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</si>
  <si>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</si>
  <si>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</si>
  <si>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</si>
  <si>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</si>
  <si>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</si>
  <si>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</si>
  <si>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</si>
  <si>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</si>
  <si>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</si>
  <si>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</si>
  <si>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</si>
  <si>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</si>
  <si>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</si>
  <si>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</si>
  <si>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</si>
  <si>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</si>
  <si>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</si>
  <si>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</si>
  <si>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</si>
  <si>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</si>
  <si>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</si>
  <si>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</si>
  <si>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</si>
  <si>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</si>
  <si>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</si>
  <si>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</si>
  <si>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</si>
  <si>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</si>
  <si>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</si>
  <si>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</si>
  <si>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</si>
  <si>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</si>
  <si>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</si>
  <si>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</si>
  <si>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</si>
  <si>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</si>
  <si>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</si>
  <si>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</si>
  <si>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</si>
  <si>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</si>
  <si>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</si>
  <si>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</si>
  <si>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</si>
  <si>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</si>
  <si>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MOVEL, METALICO, PARA CONEXAO COM ANEL DESLIZANTE, DN 20 MM X 3/4",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</si>
  <si>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</si>
  <si>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</si>
  <si>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</si>
  <si>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</si>
  <si>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</si>
  <si>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</si>
  <si>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</si>
  <si>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</si>
  <si>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90 GRAUS, ROSCA FEMEA, COM BASE FIXA, METALICO, PARA CONEXAO COM ANEL DESLIZANTE, DN 16 MM X 1/2", EM TUBO PEX PARA INST. AGUA QUENTE/FRIA                                                                                                                                                                                                                                                                                                                                                </t>
  </si>
  <si>
    <t xml:space="preserve">JOELHO/COTOVELO 90 GRAUS, ROSCA FEMEA, COM BASE FIXA, METALICO, PARA CONEXAO COM ANEL DESLIZANTE, DN 20 MM X 1/2", EM TUBO PEX PARA INST. AGUA QUENTE/FRIA                                                                                                                                                                                                                                                                                                                                                </t>
  </si>
  <si>
    <t xml:space="preserve">JOELHO/COTOVELO 90 GRAUS, ROSCA FEMEA, COM BASE FIXA, METALICO, PARA CONEXAO COM ANEL DESLIZANTE, DN 25 MM X 3/4",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</si>
  <si>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</si>
  <si>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</si>
  <si>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</si>
  <si>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</si>
  <si>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</si>
  <si>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</si>
  <si>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</si>
  <si>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</si>
  <si>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</si>
  <si>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</si>
  <si>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</si>
  <si>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</si>
  <si>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</si>
  <si>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</si>
  <si>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</si>
  <si>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</si>
  <si>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</si>
  <si>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</si>
  <si>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</si>
  <si>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</si>
  <si>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</si>
  <si>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</si>
  <si>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</si>
  <si>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</si>
  <si>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</si>
  <si>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</si>
  <si>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</si>
  <si>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</si>
  <si>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</si>
  <si>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</si>
  <si>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</si>
  <si>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</si>
  <si>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</si>
  <si>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</si>
  <si>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</si>
  <si>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</si>
  <si>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</si>
  <si>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</si>
  <si>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</si>
  <si>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</si>
  <si>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</si>
  <si>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</si>
  <si>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</si>
  <si>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</si>
  <si>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</si>
  <si>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</si>
  <si>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</si>
  <si>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</si>
  <si>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</si>
  <si>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</si>
  <si>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</si>
  <si>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</si>
  <si>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</si>
  <si>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</si>
  <si>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</si>
  <si>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</si>
  <si>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</si>
  <si>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</si>
  <si>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</si>
  <si>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</si>
  <si>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</si>
  <si>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</si>
  <si>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</si>
  <si>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</si>
  <si>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</si>
  <si>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</si>
  <si>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</si>
  <si>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</si>
  <si>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</si>
  <si>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</si>
  <si>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</si>
  <si>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</si>
  <si>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</si>
  <si>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</si>
  <si>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</si>
  <si>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</si>
  <si>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</si>
  <si>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</si>
  <si>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</si>
  <si>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</si>
  <si>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</si>
  <si>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</si>
  <si>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</si>
  <si>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</si>
  <si>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</si>
  <si>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</si>
  <si>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</si>
  <si>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PADRAO DADOS, COR NATURAL                                                                                                                                                                                                                                                                                                                                                                                                                                     </t>
  </si>
  <si>
    <t xml:space="preserve">LADRILHO HIDRAULICO, *25 X 25* CM, E= 2 CM, PADRAO RAMPA, COR NATURAL                                                                                                                                                                                                                                                                                                                                                                                                                                     </t>
  </si>
  <si>
    <t xml:space="preserve">LADRILHO HIDRAULICO, *30 X 30* CM, E= 2 CM, PADRAO MILANO, COR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</si>
  <si>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</si>
  <si>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</si>
  <si>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</si>
  <si>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</si>
  <si>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</si>
  <si>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</si>
  <si>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</si>
  <si>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</si>
  <si>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</si>
  <si>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</si>
  <si>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</si>
  <si>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</si>
  <si>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</si>
  <si>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</si>
  <si>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</si>
  <si>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</si>
  <si>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</si>
  <si>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</si>
  <si>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</si>
  <si>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</si>
  <si>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</si>
  <si>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</si>
  <si>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</si>
  <si>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</si>
  <si>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</si>
  <si>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</si>
  <si>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</si>
  <si>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</si>
  <si>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</si>
  <si>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</si>
  <si>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</si>
  <si>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</si>
  <si>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</si>
  <si>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</si>
  <si>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</si>
  <si>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</si>
  <si>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</si>
  <si>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</si>
  <si>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</si>
  <si>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</si>
  <si>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</si>
  <si>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</si>
  <si>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</si>
  <si>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</si>
  <si>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</si>
  <si>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PECAS COM APROXIMADAMENTE 1,20 M DE LARGURA E 2,0 M DE ALTURA, INCLUINDO DIAGONAIS EM X, BARRAS DE LIGACAO, SAPATAS E DEMAIS ITENS NECESSARIOS A MONTAGEM (NAO INCLUI INSTALACAO)                                                                                                                                                                                                                                                                            </t>
  </si>
  <si>
    <t>M2XMES</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</si>
  <si>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</si>
  <si>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</si>
  <si>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</si>
  <si>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</si>
  <si>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UNXMES</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</si>
  <si>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</si>
  <si>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</si>
  <si>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</si>
  <si>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</si>
  <si>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</si>
  <si>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</si>
  <si>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</si>
  <si>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</si>
  <si>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</si>
  <si>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</si>
  <si>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</si>
  <si>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</si>
  <si>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</si>
  <si>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</si>
  <si>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</si>
  <si>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</si>
  <si>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</si>
  <si>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</si>
  <si>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</si>
  <si>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</si>
  <si>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</si>
  <si>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</si>
  <si>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</si>
  <si>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LUBRIFICANTE REDUTOR DE TORQUE E ARRASTO DE ALTO DESEMPENHO, PARA PERFURACAO HORIZONTAL DIRECIONAL, HDD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</si>
  <si>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</si>
  <si>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</si>
  <si>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</si>
  <si>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</si>
  <si>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</si>
  <si>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</si>
  <si>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</si>
  <si>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</si>
  <si>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</si>
  <si>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</si>
  <si>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</si>
  <si>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</si>
  <si>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*36* W, ALETADA, COMPLETA (LAMPADA E REATOR INCLUSOS)                                                                                                                                                                                                                                                                                                                                                                                </t>
  </si>
  <si>
    <t xml:space="preserve">LUMINARIA DE TETO PLAFON/PLAFONIER EM PLASTICO COM BASE E27, POTENCIA MAXIMA 60 W (NAO INCLUI LAMPADA)                                                                                                                                                                                                                                                                                                                                                                                                    </t>
  </si>
  <si>
    <t xml:space="preserve">LUMINARIA DUPLA P/SINALIZACAO, TIPO WETZEL AS-2/110 OU EQUIV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</si>
  <si>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</si>
  <si>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</si>
  <si>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</si>
  <si>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</si>
  <si>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</si>
  <si>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</si>
  <si>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</si>
  <si>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</si>
  <si>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</si>
  <si>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</si>
  <si>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</si>
  <si>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</si>
  <si>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</si>
  <si>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</si>
  <si>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</si>
  <si>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</si>
  <si>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</si>
  <si>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</si>
  <si>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</si>
  <si>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</si>
  <si>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</si>
  <si>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</si>
  <si>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</si>
  <si>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</si>
  <si>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</si>
  <si>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</si>
  <si>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</si>
  <si>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</si>
  <si>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</si>
  <si>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</si>
  <si>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</si>
  <si>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COM TRAVAS DEFOFO, PVC, JE, DN 100 MM                                                                                                                                                                                                                                                                                                                                                                                                                                                      </t>
  </si>
  <si>
    <t xml:space="preserve">LUVA DE CORRER COM TRAVAS DEFOFO, PVC, JE, DN 150 MM                                                                                                                                                                                                                                                                                                                                                                                                                                                      </t>
  </si>
  <si>
    <t xml:space="preserve">LUVA DE CORRER COM TRAVAS DEFOFO, PVC, JE, DN 200 MM                                                                                                                                                                                                                                                                                                                                                                                                                                                      </t>
  </si>
  <si>
    <t xml:space="preserve">LUVA DE CORRER COM TRAVAS DEFOFO, PVC, JE, DN 250 MM                                                                                                                                                                                                                                                                                                                                                                                                                                                      </t>
  </si>
  <si>
    <t xml:space="preserve">LUVA DE CORRER COM TRAVAS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</si>
  <si>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</si>
  <si>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</si>
  <si>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</si>
  <si>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</si>
  <si>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</si>
  <si>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</si>
  <si>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</si>
  <si>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</si>
  <si>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</si>
  <si>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PBA, JE, DN 100 / DE 110 MM, PARA REDE DE AGUA                                                                                                                                                                                                                                                                                                                                                                                                                                         </t>
  </si>
  <si>
    <t xml:space="preserve">LUVA DE CORRER PVC PBA, JE, DN 50 / DE 60 MM, PARA REDE DE AGUA                                                                                                                                                                                                                                                                                                                                                                                                                                           </t>
  </si>
  <si>
    <t xml:space="preserve">LUVA DE CORRER PVC PBA, JE, DN 75 / DE 85 MM, PARA REDE DE AGUA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</si>
  <si>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</si>
  <si>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</si>
  <si>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</si>
  <si>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</si>
  <si>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</si>
  <si>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</si>
  <si>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</si>
  <si>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</si>
  <si>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</si>
  <si>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</si>
  <si>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</si>
  <si>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</si>
  <si>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</si>
  <si>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</si>
  <si>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</si>
  <si>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</si>
  <si>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</si>
  <si>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</si>
  <si>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</si>
  <si>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</si>
  <si>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</si>
  <si>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</si>
  <si>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</si>
  <si>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</si>
  <si>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</si>
  <si>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</si>
  <si>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</si>
  <si>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</si>
  <si>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</si>
  <si>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</si>
  <si>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</si>
  <si>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</si>
  <si>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</si>
  <si>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</si>
  <si>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</si>
  <si>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</si>
  <si>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</si>
  <si>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</si>
  <si>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</si>
  <si>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</si>
  <si>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</si>
  <si>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</si>
  <si>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</si>
  <si>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</si>
  <si>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</si>
  <si>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</si>
  <si>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</si>
  <si>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</si>
  <si>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</si>
  <si>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</si>
  <si>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</si>
  <si>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</si>
  <si>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</si>
  <si>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</si>
  <si>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</si>
  <si>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</si>
  <si>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</si>
  <si>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</si>
  <si>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EM ACO CARBONO, COM ENCAIXE PARA SOLDA DN SW, PRESSAO 3.000 LBS, 3/4" X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</si>
  <si>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</si>
  <si>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</si>
  <si>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</si>
  <si>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</si>
  <si>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</si>
  <si>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</si>
  <si>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</si>
  <si>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</si>
  <si>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</si>
  <si>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</si>
  <si>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</si>
  <si>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</si>
  <si>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</si>
  <si>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</si>
  <si>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</si>
  <si>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</si>
  <si>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</si>
  <si>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</si>
  <si>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</si>
  <si>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</si>
  <si>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</si>
  <si>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</si>
  <si>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</si>
  <si>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</si>
  <si>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</si>
  <si>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</si>
  <si>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</si>
  <si>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</si>
  <si>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</si>
  <si>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COM ROSCA, DIAMETRO DE 100 MM (4")                                                                                                                                                                                                                                                                                                                                                                                                                 </t>
  </si>
  <si>
    <t xml:space="preserve">LUVA PARA ELETRODUTO, EM ACO GALVANIZADO ELETROLITICO, COM ROSCA, DIAMETRO DE 15 MM (1/2")                                                                                                                                                                                                                                                                                                                                                                                                                </t>
  </si>
  <si>
    <t xml:space="preserve">LUVA PARA ELETRODUTO, EM ACO GALVANIZADO ELETROLITICO, COM ROSCA, DIAMETRO DE 20 MM (3/4")                                                                                                                                                                                                                                                                                                                                                                                                                </t>
  </si>
  <si>
    <t xml:space="preserve">LUVA PARA ELETRODUTO, EM ACO GALVANIZADO ELETROLITICO, COM ROSCA, DIAMETRO DE 25 MM (1")                                                                                                                                                                                                                                                                                                                                                                                                                  </t>
  </si>
  <si>
    <t xml:space="preserve">LUVA PARA ELETRODUTO, EM ACO GALVANIZADO ELETROLITICO, COM ROSCA, DIAMETRO DE 32 MM (1 1/4")                                                                                                                                                                                                                                                                                                                                                                                                              </t>
  </si>
  <si>
    <t xml:space="preserve">LUVA PARA ELETRODUTO, EM ACO GALVANIZADO ELETROLITICO, COM ROSCA, DIAMETRO DE 40 MM (1 1/2")                                                                                                                                                                                                                                                                                                                                                                                                              </t>
  </si>
  <si>
    <t xml:space="preserve">LUVA PARA ELETRODUTO, EM ACO GALVANIZADO ELETROLITICO, COM ROSCA, DIAMETRO DE 65 MM (2 1/2")                                                                                                                                                                                                                                                                                                                                                                                                              </t>
  </si>
  <si>
    <t xml:space="preserve">LUVA PARA ELETRODUTO, EM ACO GALVANIZADO ELETROLITICO, COM ROSCA, DIAMETRO DE 80 MM (3")                                                                                                                                                                                                                                                                                                                                                                                                                  </t>
  </si>
  <si>
    <t xml:space="preserve">LUVA PARA ELETRODUTO, EM ACO GALVANIZADO ELETROLITICO, COM ROSCA,DIAMETRO DE 50 MM (2")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</si>
  <si>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</si>
  <si>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</si>
  <si>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</si>
  <si>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</si>
  <si>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</si>
  <si>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</si>
  <si>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</si>
  <si>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</si>
  <si>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</si>
  <si>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</si>
  <si>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</si>
  <si>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</si>
  <si>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</si>
  <si>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</si>
  <si>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</si>
  <si>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</si>
  <si>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</si>
  <si>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</si>
  <si>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</si>
  <si>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</si>
  <si>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</si>
  <si>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</si>
  <si>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</si>
  <si>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</si>
  <si>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</si>
  <si>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</si>
  <si>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</si>
  <si>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</si>
  <si>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</si>
  <si>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</si>
  <si>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DE AGUA                                                                                                                                                                                                                                                                                                                                                                                                                                           </t>
  </si>
  <si>
    <t xml:space="preserve">LUVA SIMPLES PVC PBA, JE, DN 50 / DE 60 MM, PARA REDE DE AGUA                                                                                                                                                                                                                                                                                                                                                                                                                                             </t>
  </si>
  <si>
    <t xml:space="preserve">LUVA SIMPLES PVC PBA, JE, DN 75 / DE 85 MM, PARA REDE DE AGUA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</si>
  <si>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</si>
  <si>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</si>
  <si>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</si>
  <si>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</si>
  <si>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</si>
  <si>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</si>
  <si>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</si>
  <si>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</si>
  <si>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</si>
  <si>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</si>
  <si>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</si>
  <si>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</si>
  <si>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</si>
  <si>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</si>
  <si>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</si>
  <si>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</si>
  <si>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</si>
  <si>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</si>
  <si>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</si>
  <si>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</si>
  <si>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</si>
  <si>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</si>
  <si>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</si>
  <si>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</si>
  <si>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</si>
  <si>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</si>
  <si>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</si>
  <si>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</si>
  <si>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</si>
  <si>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</si>
  <si>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</si>
  <si>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</si>
  <si>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</si>
  <si>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</si>
  <si>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</si>
  <si>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</si>
  <si>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</si>
  <si>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</si>
  <si>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</si>
  <si>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LUVA, PEAD PE 100, DE 400 MM, PARA ELETROFUSAO                                                                                                                                                                                                                                                                                                                                                                                                                                                            </t>
  </si>
  <si>
    <t xml:space="preserve">LUVA, PEAD PE 100, DE 63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</si>
  <si>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</si>
  <si>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</si>
  <si>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</si>
  <si>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</si>
  <si>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</si>
  <si>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</si>
  <si>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</si>
  <si>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</si>
  <si>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</si>
  <si>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</si>
  <si>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</si>
  <si>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</si>
  <si>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</si>
  <si>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</si>
  <si>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</si>
  <si>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</si>
  <si>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</si>
  <si>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</si>
  <si>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</si>
  <si>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</si>
  <si>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</si>
  <si>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</si>
  <si>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</si>
  <si>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</si>
  <si>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</si>
  <si>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</si>
  <si>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</si>
  <si>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</si>
  <si>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</si>
  <si>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</si>
  <si>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</si>
  <si>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</si>
  <si>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</si>
  <si>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</si>
  <si>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</si>
  <si>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</si>
  <si>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</si>
  <si>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</si>
  <si>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</si>
  <si>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</si>
  <si>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</si>
  <si>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</si>
  <si>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</si>
  <si>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</si>
  <si>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</si>
  <si>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</si>
  <si>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</si>
  <si>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</si>
  <si>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</si>
  <si>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</si>
  <si>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</si>
  <si>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ASFALTICA)                                                                                                                                                                                                                                                                                                                                             </t>
  </si>
  <si>
    <t xml:space="preserve">MANTA TERMOPLASTICA, PEAD, GEOMEMBRANA LISA, E = 0,50 MM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</si>
  <si>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</si>
  <si>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</si>
  <si>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</si>
  <si>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</si>
  <si>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</si>
  <si>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</si>
  <si>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</si>
  <si>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</si>
  <si>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</si>
  <si>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</si>
  <si>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</si>
  <si>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</si>
  <si>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</si>
  <si>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</si>
  <si>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</si>
  <si>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</si>
  <si>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</si>
  <si>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</si>
  <si>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</si>
  <si>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</si>
  <si>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E POTENCIA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</si>
  <si>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</si>
  <si>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</si>
  <si>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COM POTENCIA DE 20 CV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</si>
  <si>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</si>
  <si>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</si>
  <si>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</si>
  <si>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</si>
  <si>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</si>
  <si>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</si>
  <si>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</si>
  <si>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FORCA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</si>
  <si>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</si>
  <si>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</si>
  <si>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</si>
  <si>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</si>
  <si>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</si>
  <si>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</si>
  <si>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</si>
  <si>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</si>
  <si>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</si>
  <si>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</si>
  <si>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</si>
  <si>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</si>
  <si>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CATALISADOR)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</si>
  <si>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</si>
  <si>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</si>
  <si>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</si>
  <si>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</si>
  <si>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</si>
  <si>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</si>
  <si>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</si>
  <si>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</si>
  <si>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</si>
  <si>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</si>
  <si>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 1/2")                                                                                                                                                                                                                                                                                                                                                                                                                                 </t>
  </si>
  <si>
    <t xml:space="preserve">MASTRO TELESCOPICO GALVANIZADO 7 METROS (6 M X DN= 2" + 1 M X DN= 1 1/2")                                                                                                                                                                                                                                                                                                                                                                                                                                 </t>
  </si>
  <si>
    <t xml:space="preserve">MASTRO TELESCOPICO GALVANIZADO 9 METROS (6 M X DN= 2" + 3 M X DN= 1 1/2")                                                                                                                                                                                                                                                                                                                                                                                                                                 </t>
  </si>
  <si>
    <t xml:space="preserve">MECANICO DE EQUIPAMENTOS PESADOS (HORISTA)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</si>
  <si>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</si>
  <si>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</si>
  <si>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</si>
  <si>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</si>
  <si>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</si>
  <si>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</si>
  <si>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</si>
  <si>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</si>
  <si>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</si>
  <si>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</si>
  <si>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</si>
  <si>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</si>
  <si>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</si>
  <si>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</si>
  <si>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</si>
  <si>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</si>
  <si>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</si>
  <si>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</si>
  <si>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</si>
  <si>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DE 14 X 19 X 14 CM (L X A X C) E 6,0 MPA                                                                                                                                                                                                                                                                                                                                                                                                                                   </t>
  </si>
  <si>
    <t xml:space="preserve">MEIO BLOCO ESTRUTURAL CERAMICO DE 14 X 19 X 19 CM (L X A X C) E 6,0 MPA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</si>
  <si>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</si>
  <si>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</si>
  <si>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</si>
  <si>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</si>
  <si>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</si>
  <si>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</si>
  <si>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</si>
  <si>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</si>
  <si>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</si>
  <si>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</si>
  <si>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</si>
  <si>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</si>
  <si>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</si>
  <si>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</si>
  <si>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</si>
  <si>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</si>
  <si>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</si>
  <si>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</si>
  <si>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</si>
  <si>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</si>
  <si>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</si>
  <si>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</si>
  <si>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</si>
  <si>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</si>
  <si>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H=300 MM X DN=10 MM                                                                                                                                                                                                                                                                                                                                                                                                         </t>
  </si>
  <si>
    <t xml:space="preserve">MINICAPTOR, EM ACO GALVANIZADO A FOGO, FIXACAO COM ROSCA SOBERBA OU MECANICA, H=600 MM X DN=10 MM                                                                                                                                                                                                                                                                                                                                                                                                         </t>
  </si>
  <si>
    <t xml:space="preserve">MINICAPTOR, EM ACO GALVANIZADO A FOGO, FIXACAO HORIZONTAL COM BANDEIRA A 20 CM, H=300 MM E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</si>
  <si>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</si>
  <si>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</si>
  <si>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</si>
  <si>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</si>
  <si>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</si>
  <si>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</si>
  <si>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</si>
  <si>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</si>
  <si>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</si>
  <si>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</si>
  <si>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</si>
  <si>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</si>
  <si>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</si>
  <si>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</si>
  <si>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</si>
  <si>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</si>
  <si>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</si>
  <si>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</si>
  <si>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</si>
  <si>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</si>
  <si>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</si>
  <si>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</si>
  <si>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</si>
  <si>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</si>
  <si>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</si>
  <si>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</si>
  <si>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</si>
  <si>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</si>
  <si>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</si>
  <si>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</si>
  <si>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</si>
  <si>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</si>
  <si>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</si>
  <si>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</si>
  <si>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</si>
  <si>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</si>
  <si>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</si>
  <si>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</si>
  <si>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</si>
  <si>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</si>
  <si>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</si>
  <si>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</si>
  <si>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</si>
  <si>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 xml:space="preserve">MOTORISTA DE CAMINHAO (MENSALISTA)                                                                                                                                                                                                                                                                                                                                                                                                                                                                        </t>
  </si>
  <si>
    <t xml:space="preserve">MOTORISTA DE CAMINHAO BETONEIRA (HORISTA)                                                                                                                                                                                                                                                                                                                                                                                                                                                                 </t>
  </si>
  <si>
    <t xml:space="preserve">MOTORISTA DE CAMINHAO-BASCULANTE (HORISTA)                                                                                                                                                                                                                                                                                                                                                                                                                                                                </t>
  </si>
  <si>
    <t xml:space="preserve">MOTORISTA DE CAMINHAO-BASCULANTE (MENSALISTA)                                                                                                                                                                                                                                                                                                                                                                                                                                                             </t>
  </si>
  <si>
    <t xml:space="preserve">MOTORISTA DE CAMINHAO-CARRETA (HORISTA)                                                                                                                                                                                                                                                                                                                                                                                                                                                                   </t>
  </si>
  <si>
    <t xml:space="preserve">MOTORISTA DE CAMINHAO-CARRETA (MENSALISTA)                                                                                                                                                                                                                                                                                                                                                                                                                                                                </t>
  </si>
  <si>
    <t xml:space="preserve">MOTORISTA DE CARRO DE PASSEIO (HORISTA)                                                                                                                                                                                                                                                                                                                                                                                                                                                                   </t>
  </si>
  <si>
    <t xml:space="preserve">MOTORISTA DE CARRO DE PASSEIO (MENSALISTA)                                                                                                                                                                                                                                                                                                                                                                                                                                                                </t>
  </si>
  <si>
    <t xml:space="preserve">MOTORISTA OPERADOR DE CAMINHAO COM MUNCK (HORISTA)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</si>
  <si>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</si>
  <si>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</si>
  <si>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</si>
  <si>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QUADRADA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</si>
  <si>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</si>
  <si>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</si>
  <si>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</si>
  <si>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</si>
  <si>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</si>
  <si>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</si>
  <si>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</si>
  <si>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</si>
  <si>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</si>
  <si>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</si>
  <si>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</si>
  <si>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</si>
  <si>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</si>
  <si>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</si>
  <si>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</si>
  <si>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</si>
  <si>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</si>
  <si>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</si>
  <si>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</si>
  <si>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</si>
  <si>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</si>
  <si>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</si>
  <si>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</si>
  <si>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</si>
  <si>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</si>
  <si>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</si>
  <si>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</si>
  <si>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</si>
  <si>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</si>
  <si>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</si>
  <si>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</si>
  <si>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</si>
  <si>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</si>
  <si>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</si>
  <si>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</si>
  <si>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</si>
  <si>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</si>
  <si>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</si>
  <si>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</si>
  <si>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</si>
  <si>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</si>
  <si>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</si>
  <si>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</si>
  <si>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</si>
  <si>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</si>
  <si>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</si>
  <si>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</si>
  <si>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</si>
  <si>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</si>
  <si>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</si>
  <si>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</si>
  <si>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</si>
  <si>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</si>
  <si>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</si>
  <si>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</si>
  <si>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</si>
  <si>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</si>
  <si>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</si>
  <si>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</si>
  <si>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</si>
  <si>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 xml:space="preserve">OPERADOR DE BATE-ESTACAS (HORISTA)                                                                                                                                                                                                                                                                                                                                                                                                                                                                        </t>
  </si>
  <si>
    <t xml:space="preserve">OPERADOR DE BATE-ESTACAS (MENSALISTA)                                                                                                                                                                                                                                                                                                                                                                                                                                                                     </t>
  </si>
  <si>
    <t xml:space="preserve">OPERADOR DE BETONEIRA (CAMINHAO) (MENSALISTA)                                                                                                                                                                                                                                                                                                                                                                                                                                                             </t>
  </si>
  <si>
    <t xml:space="preserve">OPERADOR DE BETONEIRA ESTACIONARIA / MISTURADOR (HORISTA)                                                                                                                                                                                                                                                                                                                                                                                                                                                 </t>
  </si>
  <si>
    <t xml:space="preserve">OPERADOR DE BETONEIRA ESTACIONARIA / MISTURADOR (MENSALISTA)                                                                                                                                                                                                                                                                                                                                                                                                                                              </t>
  </si>
  <si>
    <t xml:space="preserve">OPERADOR DE COMPRESSOR DE AR OU COMPRESSORISTA (HORISTA)                                                                                                                                                                                                                                                                                                                                                                                                                                                  </t>
  </si>
  <si>
    <t xml:space="preserve">OPERADOR DE COMPRESSOR DE AR OU COMPRESSORISTA (MENSALISTA)                                                                                                                                                                                                                                                                                                                                                                                                                                               </t>
  </si>
  <si>
    <t xml:space="preserve">OPERADOR DE DEMARCADORA DE FAIXAS DE TRAFEGO (HORISTA)                                                                                                                                                                                                                                                                                                                                                                                                                                                    </t>
  </si>
  <si>
    <t xml:space="preserve">OPERADOR DE DEMARCADORA DE FAIXAS DE TRAFEGO (MENSALISTA)                                                                                                                                                                                                                                                                                                                                                                                                                                                 </t>
  </si>
  <si>
    <t xml:space="preserve">OPERADOR DE ESCAVADEIRA (HORISTA)                                                                                                                                                                                                                                                                                                                                                                                                                                                                         </t>
  </si>
  <si>
    <t xml:space="preserve">OPERADOR DE ESCAVADEIRA (MENSALISTA)                                                                                                                                                                                                                                                                                                                                                                                                                                                                      </t>
  </si>
  <si>
    <t xml:space="preserve">OPERADOR DE GUINCHO OU GUINCHEIRO (HORISTA)                                                                                                                                                                                                                                                                                                                                                                                                                                                               </t>
  </si>
  <si>
    <t xml:space="preserve">OPERADOR DE GUINCHO OU GUINCHEIRO (MENSALISTA)                                                                                                                                                                                                                                                                                                                                                                                                                                                            </t>
  </si>
  <si>
    <t xml:space="preserve">OPERADOR DE GUINDASTE (HORISTA)                                                                                                                                                                                                                                                                                                                                                                                                                                                                           </t>
  </si>
  <si>
    <t xml:space="preserve">OPERADOR DE GUINDASTE (MENSALISTA)                                                                                                                                                                                                                                                                                                                                                                                                                                                                        </t>
  </si>
  <si>
    <t xml:space="preserve">OPERADOR DE JATO ABRASIVO OU JATISTA (HORISTA)                                                                                                                                                                                                                                                                                                                                                                                                                                                            </t>
  </si>
  <si>
    <t xml:space="preserve">OPERADOR DE JATO ABRASIVO OU JATISTA (MENSALISTA)                                                                                                                                                                                                                                                                                                                                                                                                                                                         </t>
  </si>
  <si>
    <t xml:space="preserve">OPERADOR DE MAQUINAS E TRATORES DIVERSOS - TERRAPLANAGEM (HORISTA)                                                                                                                                                                                                                                                                                                                                                                                                                                        </t>
  </si>
  <si>
    <t xml:space="preserve">OPERADOR DE MAQUINAS E TRATORES DIVERSOS - TERRAPLANAGEM (MENSALISTA)                                                                                                                                                                                                                                                                                                                                                                                                                                     </t>
  </si>
  <si>
    <t xml:space="preserve">OPERADOR DE MARTELETE OU MARTELETEIRO (HORISTA)                                                                                                                                                                                                                                                                                                                                                                                                                                                           </t>
  </si>
  <si>
    <t xml:space="preserve">OPERADOR DE MARTELETE OU MARTELETEIRO (MENSALISTA)                                                                                                                                                                                                                                                                                                                                                                                                                                                        </t>
  </si>
  <si>
    <t xml:space="preserve">OPERADOR DE MOTO SCRAPER (HORISTA)                                                                                                                                                                                                                                                                                                                                                                                                                                                                        </t>
  </si>
  <si>
    <t xml:space="preserve">OPERADOR DE MOTO SCRAPER (MENSALISTA)                                                                                                                                                                                                                                                                                                                                                                                                                                                                     </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</si>
  <si>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</si>
  <si>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</si>
  <si>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</si>
  <si>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</si>
  <si>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</si>
  <si>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</si>
  <si>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</si>
  <si>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OPERADOR DE ROLO COMPACTADOR (MENSALISTA)                                                                                                                                                                                                                                                                                                                                                                                                                                                                 </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</si>
  <si>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</si>
  <si>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</si>
  <si>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</si>
  <si>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</si>
  <si>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</si>
  <si>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</si>
  <si>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</si>
  <si>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</si>
  <si>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</si>
  <si>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</si>
  <si>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</si>
  <si>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</si>
  <si>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</si>
  <si>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</si>
  <si>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</si>
  <si>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</si>
  <si>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</si>
  <si>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</si>
  <si>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</si>
  <si>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</si>
  <si>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</si>
  <si>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</si>
  <si>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</si>
  <si>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</si>
  <si>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</si>
  <si>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</si>
  <si>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</si>
  <si>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</si>
  <si>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</si>
  <si>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ACO ZINCADO, SEXTAVADO, COM ROSCA INTEIRA, DIAMETRO 5/16", COMPRIMENTO 3/4", COM PORCA E ARRUELA LISA LEVE                                                                                                                                                                                                                                                                                                                                                                                    </t>
  </si>
  <si>
    <t xml:space="preserve">PARAFUSO DE ACO ZINCADO, SEXTAVADO, COM ROSCA SOBERBA, DIAMETRO 3/8", COMPRIMENTO 80 MM                                                                                                                                                                                                                                                                                                                                                                                                                   </t>
  </si>
  <si>
    <t xml:space="preserve">PARAFUSO DE ACO ZINCADO, TIPO CHUMBADOR PARABOLT, DIAMETRO 1/2", COMPRIMENTO 75 MM                                                                                                                                                                                                                                                                                                                                                                                                                        </t>
  </si>
  <si>
    <t xml:space="preserve">PARAFUSO DE ACO ZINCADO, TIPO CHUMBADOR PARABOLT, DIAMETRO 3/8", COMPRIMENTO 75 MM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</si>
  <si>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</si>
  <si>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</si>
  <si>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</si>
  <si>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</si>
  <si>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</si>
  <si>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</si>
  <si>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</si>
  <si>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</si>
  <si>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</si>
  <si>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</si>
  <si>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</si>
  <si>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</si>
  <si>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</si>
  <si>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</si>
  <si>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</si>
  <si>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</si>
  <si>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</si>
  <si>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</si>
  <si>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</si>
  <si>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</si>
  <si>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2", COM PORCA E ARRUELA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</si>
  <si>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</si>
  <si>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</si>
  <si>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</si>
  <si>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</si>
  <si>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</si>
  <si>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</si>
  <si>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</si>
  <si>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</si>
  <si>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</si>
  <si>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</si>
  <si>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</si>
  <si>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</si>
  <si>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</si>
  <si>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</si>
  <si>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</si>
  <si>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</si>
  <si>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</si>
  <si>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</si>
  <si>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</si>
  <si>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X 120 MM PARA TELHA FIBROCIMENTO                                                                                                                                                                                                                                                                                                                                                                                                                                     </t>
  </si>
  <si>
    <t xml:space="preserve">PARAFUSO ZINCADO ROSCA SOBERBA, CABECA SEXTAVADA, 5/16" X 110 MM, PARA FIXACAO DE TELHA EM MADEIRA                                                                                                                                                                                                                                                                                                                                                                                                        </t>
  </si>
  <si>
    <t xml:space="preserve">PARAFUSO ZINCADO ROSCA SOBERBA, CABECA SEXTAVADA, 5/16" X 150 MM, PARA FIXACAO DE TELHA EM MADEIRA                                                                                                                                                                                                                                                                                                                                                                                                        </t>
  </si>
  <si>
    <t xml:space="preserve">PARAFUSO ZINCADO ROSCA SOBERBA, CABECA SEXTAVADA, 5/16" X 180 MM, PARA FIXACAO DE TELHA EM MADEIRA                                                                                                                                                                                                                                                                                                                                                                                                        </t>
  </si>
  <si>
    <t xml:space="preserve">PARAFUSO ZINCADO ROSCA SOBERBA, CABECA SEXTAVADA, 5/16" X 200 MM, PARA FIXACAO DE TELHA EM MADEIRA                                                                                                                                                                                                                                                                                                                                                                                                        </t>
  </si>
  <si>
    <t xml:space="preserve">PARAFUSO ZINCADO ROSCA SOBERBA, CABECA SEXTAVADA, 5/16" X 230 MM, PARA FIXACAO DE TELHA EM MADEIRA                                                                                                                                                                                                                                                                                                                                                                                                        </t>
  </si>
  <si>
    <t xml:space="preserve">PARAFUSO ZINCADO ROSCA SOBERBA, CABECA SEXTAVADA, 5/16" X 250 MM, PARA FIXACAO DE TELHA EM MADEIRA                                                                                                                                                                                                                                                                                                                                                                                                        </t>
  </si>
  <si>
    <t xml:space="preserve">PARAFUSO ZINCADO ROSCA SOBERBA, CABECA SEXTAVADA, 5/16" X 50 MM, PARA FIXACAO DE TELHA EM MADEIRA                                                                                                                                                                                                                                                                                                                                                                                                         </t>
  </si>
  <si>
    <t xml:space="preserve">PARAFUSO ZINCADO ROSCA SOBERBA, CABECA SEXTAVADA, 5/16" X 85 MM, PARA FIXACAO DE TELHA EM MADEIRA                                                                                                                                                                                                                                                                                                                                                                                                         </t>
  </si>
  <si>
    <t xml:space="preserve">PARAFUSO ZINCADO 5/16" X 250 MM PARA FIXACAO DE TELHA DE FIBROCIMENTO CANALETE 49, INCLUI BUCHA NYLON S-10                                                                                                                                                                                                                                                                                                                                                                                                </t>
  </si>
  <si>
    <t xml:space="preserve">PARAFUSO ZINCADO 5/16"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</si>
  <si>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</si>
  <si>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</si>
  <si>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</si>
  <si>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</si>
  <si>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</si>
  <si>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</si>
  <si>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</si>
  <si>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</si>
  <si>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(25,4 MM)                                                                                                                                                                                                                                                                                                                                                                                                       </t>
  </si>
  <si>
    <t xml:space="preserve">PARAFUSO, AUTOATARRAXANTE, CABECA CHATA, FENDA SIMPLES, EM ACO ZINCADO, 1/4" (6,35 MM) X 25 MM                                                                                                                                                                                                                                                                                                                                                                                                            </t>
  </si>
  <si>
    <t xml:space="preserve">PARAFUSO, COMUM, ASTM A307, SEXTAVADO, DIAMETRO 1/2" (12,7 MM), COMPRIMENTO 1" (25,4 MM)                                                                                                                                                                                                                                                                                                                                                                                                                  </t>
  </si>
  <si>
    <t xml:space="preserve">PARALELEPIPEDO GRANITICO OU BASALTICO, PARA PAVIMENTACAO, SEM FRETE (VARIACAO REGIONAL DE PECAS POR M2)                                                                                                                                                                                                                                                                                                                                                                                                   </t>
  </si>
  <si>
    <t xml:space="preserve">MIL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</si>
  <si>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</si>
  <si>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</si>
  <si>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</si>
  <si>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</si>
  <si>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</si>
  <si>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</si>
  <si>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</si>
  <si>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</si>
  <si>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</si>
  <si>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</si>
  <si>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</si>
  <si>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</si>
  <si>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</si>
  <si>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</si>
  <si>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</si>
  <si>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</si>
  <si>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</si>
  <si>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</si>
  <si>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</si>
  <si>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</si>
  <si>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</si>
  <si>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</si>
  <si>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</si>
  <si>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</si>
  <si>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</si>
  <si>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</si>
  <si>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</si>
  <si>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</si>
  <si>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</si>
  <si>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</si>
  <si>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</si>
  <si>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</si>
  <si>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</si>
  <si>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</si>
  <si>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</si>
  <si>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</si>
  <si>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</si>
  <si>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</si>
  <si>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</si>
  <si>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</si>
  <si>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</si>
  <si>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OU "W" EM ACO LAMINADO, QUAISQUER DIMENSOES                                                                                                                                                                                                                                                                                                                                                                                                                                                    </t>
  </si>
  <si>
    <t xml:space="preserve">PERFIL "U" ENRIJECIDO, EM CHAPA DOBRADA DE ACO LAMINADO, E = 3,75 MM, H = 200 MM, L = 75 MM (9,94 KG/M)                                                                                                                                                                                                                                                                                                                                                                                                   </t>
  </si>
  <si>
    <t xml:space="preserve">PERFIL "U" SIMPLES, EM CHAPA DOBRADA DE ACO LAMINADO, E = 2,65 MM, H = 75 MM, L = 40 MM (3,04 KG/M)                                                                                                                                                                                                                                                                                                                                                                                                       </t>
  </si>
  <si>
    <t xml:space="preserve">PERFIL "U" SIMPLES, EM CHAPA DOBRADA DE ACO LAMINADO, E = 3 MM, H = 125 MM, L = 50 MM (5,07 KG/M)                                                                                                                                                                                                                                                                                                                                                                                                         </t>
  </si>
  <si>
    <t xml:space="preserve">PERFIL "U" SIMPLES, EM CHAPA DOBRADA DE ACO LAMINADO, E = 3 MM, H = 200 MM, L = 50 MM (6,83 KG/M)                                                                                                                                                                                                                                                                                                                                                                                                         </t>
  </si>
  <si>
    <t xml:space="preserve">PERFIL "U" SIMPLES, EM CHAPA DOBRADA DE ACO LAMINADO, E = 4,75 MM, H = 100 MM, L = 75 MM (8,74 KG/M)                                                                                                                                                                                                                                                                                                                                                                                                      </t>
  </si>
  <si>
    <t xml:space="preserve">PERFIL "U" SIMPLES, EM CHAPA DOBRADA DE ACO LAMINADO, E = 8 MM, H = 150 MM, L = 75 MM (16,97 KG/M)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</si>
  <si>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</si>
  <si>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</si>
  <si>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</si>
  <si>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</si>
  <si>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</si>
  <si>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</si>
  <si>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</si>
  <si>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</si>
  <si>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EM ALUMINIO, FORMATO U, ABAS IGUAIS, LARGURA DE 12,70 MM (1/2 POL), ESPESSURA 1,58 MM (1/16 POL) E PESO LINEAR DE APROXIMADAMENTE 0,149 KG/M                                                                                                                                                                                                                                                                                                                                                       </t>
  </si>
  <si>
    <t xml:space="preserve">PERFIL EM ALUMINIO, FORMATO U, ABAS IGUAIS, LARGURA DE 25,4 MM (1"), ESPESSURA DE 2,38 MM (3/32") E PESO LINEAR DE APROXIMADAMENTE 0,460 KG/M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</si>
  <si>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</si>
  <si>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</si>
  <si>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</si>
  <si>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</si>
  <si>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</si>
  <si>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</si>
  <si>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</si>
  <si>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</si>
  <si>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</si>
  <si>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</si>
  <si>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</si>
  <si>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BRANCO, PARA FORRO REMOVIVEL, 24 X 1250 MM (L X C)                                                                                                                                                                                                                                                                                                                                                                                           </t>
  </si>
  <si>
    <t xml:space="preserve">PERFIL TRAVESSA (SECUNDARIO), T CLICADO, EM ACO GALVANIZADO, BRANCO, PARA FORRO REMOVIVEL, 24 X 625 MM (L X C)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</si>
  <si>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</si>
  <si>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</si>
  <si>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</si>
  <si>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</si>
  <si>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</si>
  <si>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</si>
  <si>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</si>
  <si>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</si>
  <si>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</si>
  <si>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</si>
  <si>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</si>
  <si>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</si>
  <si>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</si>
  <si>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</si>
  <si>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</si>
  <si>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</si>
  <si>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PINCEL CHATO (TRINCHA) CERDAS GRIS 1.1/2"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</si>
  <si>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</si>
  <si>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</si>
  <si>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</si>
  <si>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</si>
  <si>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</si>
  <si>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</si>
  <si>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</si>
  <si>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</si>
  <si>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</si>
  <si>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</si>
  <si>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</si>
  <si>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</si>
  <si>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</si>
  <si>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</si>
  <si>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</si>
  <si>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</si>
  <si>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</si>
  <si>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</si>
  <si>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</si>
  <si>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</si>
  <si>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</si>
  <si>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COR LISA, PEI MAIOR OU IGUAL A 4, FORMATO MAIOR QUE 2025 CM2                                                                                                                                                                                                                                                                                                                                                                                                            </t>
  </si>
  <si>
    <t xml:space="preserve">PISO EM CERAMICA ESMALTADA EXTRA, COR LISA, PEI MAIOR OU IGUAL A 4,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</si>
  <si>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</si>
  <si>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</si>
  <si>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</si>
  <si>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</si>
  <si>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</si>
  <si>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LISO, MONOCOLOR, ACETINADO OU POLIDO, FORMATO MENOR OU IGUAL A 2025 CM2                                                                                                                                                                                                                                                                                                                                                                                             </t>
  </si>
  <si>
    <t xml:space="preserve">PISO EM PORCELANATO, BORDA RETA, EXTRA, LISO, MONOCOLOR, ACETINADO OU POLIDO, FORMATO MAIOR QUE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</si>
  <si>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</si>
  <si>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</si>
  <si>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</si>
  <si>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</si>
  <si>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</si>
  <si>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</si>
  <si>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</si>
  <si>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</si>
  <si>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TATIL / PODOTATIL, LADRILHO HIDRAULICO / CONCRETO, *25 X 25* CM, E= *2,5* CM, PADRAO TATIL ALERTA OU DIRECIONAL, COR AMARELA                                                                                                                                                                                                                                                                                                                                                                         </t>
  </si>
  <si>
    <t xml:space="preserve">PISO TATIL / PODOTATIL, LADRILHO HIDRAULICO/CONCRETO, *40 X 40* CM, E= 2,5* CM, PADRAO TATIL ALERTA OU DIRECIONAL, COR NATURAL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</si>
  <si>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</si>
  <si>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</si>
  <si>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</si>
  <si>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</si>
  <si>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VARIAVEL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</si>
  <si>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</si>
  <si>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</si>
  <si>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</si>
  <si>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</si>
  <si>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</si>
  <si>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</si>
  <si>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</si>
  <si>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</si>
  <si>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</si>
  <si>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</si>
  <si>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</si>
  <si>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</si>
  <si>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</si>
  <si>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</si>
  <si>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</si>
  <si>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</si>
  <si>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</si>
  <si>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</si>
  <si>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</si>
  <si>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</si>
  <si>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</si>
  <si>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</si>
  <si>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</si>
  <si>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</si>
  <si>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</si>
  <si>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</si>
  <si>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</si>
  <si>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</si>
  <si>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</si>
  <si>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</si>
  <si>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</si>
  <si>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</si>
  <si>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</si>
  <si>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</si>
  <si>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</si>
  <si>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</si>
  <si>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EXERCICIOS, 2,00 M X 1,00 M (CHAPA GALVANIZADA #20), ESTRUTURA EM TUBOS REDONDOS DE ACO CARBONO, PINTURA NO PROCESSO ELETROSTATICO, ADESIVO FRENTE E VERSO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</si>
  <si>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</si>
  <si>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</si>
  <si>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</si>
  <si>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</si>
  <si>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</si>
  <si>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</si>
  <si>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</si>
  <si>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</si>
  <si>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</si>
  <si>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</si>
  <si>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</si>
  <si>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</si>
  <si>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</si>
  <si>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</si>
  <si>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</si>
  <si>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PEDRA (POSTO PEDREIRA/FORNECEDOR, SEM FRETE)                                                                                                                                                                                                                                                                                                                                                                                                                                                        </t>
  </si>
  <si>
    <t xml:space="preserve">POCEIRO / ESCAVADOR DE VALAS E TUBULOES (HORISTA)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</si>
  <si>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</si>
  <si>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</si>
  <si>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</si>
  <si>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</si>
  <si>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</si>
  <si>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</si>
  <si>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</si>
  <si>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</si>
  <si>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</si>
  <si>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ROLICO SEM TRATAMENTO, D = 8 A 11 CM, H = 3 M, EM EUCALIPTO OU EQUIVALENTE DA REGIAO - BRUTA (PARA ESCORAMENTO)                                                                                                                                                                                                                                                                                                                                                                                 </t>
  </si>
  <si>
    <t xml:space="preserve">PONTALETE ROLICO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</si>
  <si>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</si>
  <si>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</si>
  <si>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</si>
  <si>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</si>
  <si>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</si>
  <si>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</si>
  <si>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</si>
  <si>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</si>
  <si>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</si>
  <si>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</si>
  <si>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</si>
  <si>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</si>
  <si>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</si>
  <si>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SIMPLES PARA SAIDA DE EMERGENCIA, 1 FOLHA DE ABRIR, 5 CM, ACABAMENTO NATURAL / SEM PINTURA, COM FECHADURA TIPO TRINCO, DOBRADICAS E BATENTE,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</si>
  <si>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</si>
  <si>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</si>
  <si>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</si>
  <si>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</si>
  <si>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</si>
  <si>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</si>
  <si>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</si>
  <si>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</si>
  <si>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 GIRO, EM MADEIRA MACICA (ANGELIM OU EQUIVALENTE REGIONAL), QUALQUER DESENHO (VERTICAL/DIAGONAL/HORIZ.), E = *3,5* CM, DIMENSOES 2,10 X 0,70 (SOMENTE FOLHA DE PORTA, ACABAMENTO NATURAL)                                                                                                                                                                                                                                                                                                 </t>
  </si>
  <si>
    <t xml:space="preserve">PORTA DE ABRIR EM ACO, COM DIVISAO HORIZONTAL PARA VIDROS, 90 X 210 CM, COM FUNDO ANTICORROSIVO/PRIMER DE PROTECAO, INCLUI FECHADURA, MACANETA E PARAFUSO, SEM GUARNICAO/ALIZAR/VISTA, VIDROS NAO INCLUSOS                                                                                                                                                                                                                                                                                                </t>
  </si>
  <si>
    <t xml:space="preserve">PORTA DE ABRIR EM ACO, TIPO VENEZIANA, 90 X 210 CM, COM FUNDO ANTICORROSIVO / PRIMER DE PROTECAO, INCLUI FECHADURA, MACANETA E PARAFUSOS, SEM GUARNICAO/ALIZAR/VISTA                                                                                                                                                                                                                                                                                                                                      </t>
  </si>
  <si>
    <t xml:space="preserve">PORTA DE ABRIR EM ALUMINIO COM DIVISAO HORIZONTAL PARA VIDROS, ACABAMENTO ANODIZADO NATURAL, VIDROS INCLUSOS, SEM GUARNICAO/ALIZAR/VISTA,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</si>
  <si>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</si>
  <si>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</si>
  <si>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TIPO VENEZIANA, EM ALUMINIO, ACABAMENTO ANODIZADO NATURAL, 90 MM X 210 MM (LARGURA X ALTURA), SEM GUARNICAO/ALIZAR/VISTA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</si>
  <si>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</si>
  <si>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</si>
  <si>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</si>
  <si>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</si>
  <si>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</si>
  <si>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</si>
  <si>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</si>
  <si>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</si>
  <si>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</si>
  <si>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</si>
  <si>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</si>
  <si>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</si>
  <si>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</si>
  <si>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</si>
  <si>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</si>
  <si>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</si>
  <si>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</si>
  <si>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</si>
  <si>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</si>
  <si>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</si>
  <si>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</si>
  <si>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</si>
  <si>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</si>
  <si>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</si>
  <si>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</si>
  <si>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</si>
  <si>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</si>
  <si>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</si>
  <si>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</si>
  <si>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</si>
  <si>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</si>
  <si>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</si>
  <si>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INFERIOR/BASE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</si>
  <si>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</si>
  <si>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</si>
  <si>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7 M, DIAMETRO INFERIOR = *125* MM                                                                                                                                                                                                                                                                                                                                                                                          </t>
  </si>
  <si>
    <t xml:space="preserve">POSTE CONICO CONTINUO EM ACO GALVANIZADO, CURVO, BRACO SIMPLES, FLANGEADO, H = 9 M, DIAMETRO INFERIOR = *135*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</si>
  <si>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</si>
  <si>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</si>
  <si>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</si>
  <si>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</si>
  <si>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</si>
  <si>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</si>
  <si>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</si>
  <si>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</si>
  <si>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</si>
  <si>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</si>
  <si>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</si>
  <si>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</si>
  <si>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</si>
  <si>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</si>
  <si>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</si>
  <si>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</si>
  <si>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</si>
  <si>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</si>
  <si>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</si>
  <si>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</si>
  <si>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</si>
  <si>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</si>
  <si>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</si>
  <si>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</si>
  <si>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</si>
  <si>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</si>
  <si>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</si>
  <si>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</si>
  <si>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</si>
  <si>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</si>
  <si>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</si>
  <si>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</si>
  <si>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</si>
  <si>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</si>
  <si>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</si>
  <si>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</si>
  <si>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</si>
  <si>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</si>
  <si>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</si>
  <si>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</si>
  <si>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</si>
  <si>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</si>
  <si>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</si>
  <si>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</si>
  <si>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</si>
  <si>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</si>
  <si>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</si>
  <si>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</si>
  <si>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</si>
  <si>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</si>
  <si>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</si>
  <si>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</si>
  <si>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</si>
  <si>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</si>
  <si>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</si>
  <si>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</si>
  <si>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</si>
  <si>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</si>
  <si>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</si>
  <si>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</si>
  <si>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</si>
  <si>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</si>
  <si>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</si>
  <si>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</si>
  <si>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</si>
  <si>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</si>
  <si>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</si>
  <si>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</si>
  <si>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</si>
  <si>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</si>
  <si>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</si>
  <si>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</si>
  <si>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</si>
  <si>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</si>
  <si>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</si>
  <si>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</si>
  <si>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</si>
  <si>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</si>
  <si>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</si>
  <si>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</si>
  <si>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</si>
  <si>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</si>
  <si>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</si>
  <si>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</si>
  <si>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</si>
  <si>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</si>
  <si>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</si>
  <si>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</si>
  <si>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</si>
  <si>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</si>
  <si>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</si>
  <si>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</si>
  <si>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</si>
  <si>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</si>
  <si>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CANEQUINHA, COM VOLUME DE 1,50 L, SEM COMPRESSOR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</si>
  <si>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</si>
  <si>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</si>
  <si>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</si>
  <si>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</si>
  <si>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</si>
  <si>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</si>
  <si>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</si>
  <si>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</si>
  <si>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</si>
  <si>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</si>
  <si>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</si>
  <si>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</si>
  <si>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</si>
  <si>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</si>
  <si>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</si>
  <si>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</si>
  <si>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</si>
  <si>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</si>
  <si>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</si>
  <si>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</si>
  <si>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</si>
  <si>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</si>
  <si>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</si>
  <si>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</si>
  <si>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</si>
  <si>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</si>
  <si>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</si>
  <si>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</si>
  <si>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</si>
  <si>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</si>
  <si>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</si>
  <si>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</si>
  <si>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</si>
  <si>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</si>
  <si>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</si>
  <si>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</si>
  <si>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</si>
  <si>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</si>
  <si>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</si>
  <si>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</si>
  <si>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</si>
  <si>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</si>
  <si>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</si>
  <si>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</si>
  <si>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</si>
  <si>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</si>
  <si>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</si>
  <si>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</si>
  <si>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3 DISJUNTORES NEMA OU 4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</si>
  <si>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</si>
  <si>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</si>
  <si>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</si>
  <si>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</si>
  <si>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</si>
  <si>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</si>
  <si>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</si>
  <si>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</si>
  <si>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</si>
  <si>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</si>
  <si>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</si>
  <si>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</si>
  <si>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</si>
  <si>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QUADRADA BRANCA                                                                                                                                                                                                                                                                                                                                                                                                                                            </t>
  </si>
  <si>
    <t xml:space="preserve">RALO SECO CONICO, PVC, 100 X 40 MM, COM GRELHA REDONDA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</si>
  <si>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</si>
  <si>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</si>
  <si>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</si>
  <si>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REBITE DE REPUXO EM ALUMINIO VAZADO, DIAMETRO 3,2 X 8 MM DE COMPRIMENTO (1KG = 1025 UNIDADES)                                                                                                                                                                                                                                                                                                                                                                                                             </t>
  </si>
  <si>
    <t xml:space="preserve">REBOLO ABRASIVO RETO DE USO GERAL GRAO 36, DE 6 X 1" (DIAMETRO X ALTURA)                                                                                                                                                                                                                                                                                                                                                                                                                                  </t>
  </si>
  <si>
    <t xml:space="preserve">REBOLO ABRASIVO RETO DE USO GERAL GRAO 36, DE 6 X 3/4" (DIAMETRO X ALTURA)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</si>
  <si>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</si>
  <si>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</si>
  <si>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</si>
  <si>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</si>
  <si>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</si>
  <si>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</si>
  <si>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</si>
  <si>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</si>
  <si>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</si>
  <si>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</si>
  <si>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</si>
  <si>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</si>
  <si>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</si>
  <si>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</si>
  <si>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</si>
  <si>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</si>
  <si>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</si>
  <si>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</si>
  <si>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</si>
  <si>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</si>
  <si>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</si>
  <si>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</si>
  <si>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</si>
  <si>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</si>
  <si>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</si>
  <si>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</si>
  <si>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</si>
  <si>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</si>
  <si>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</si>
  <si>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</si>
  <si>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</si>
  <si>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</si>
  <si>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1/2" (REF 1509)                                                                                                                                                                                                                                                                                                                                                                                                                                          </t>
  </si>
  <si>
    <t xml:space="preserve">REGISTRO GAVETA BRUTO EM LATAO FORJADO, BITOLA 1 1/4" (REF 1509)                                                                                                                                                                                                                                                                                                                                                                                                                                          </t>
  </si>
  <si>
    <t xml:space="preserve">REGISTRO GAVETA BRUTO EM LATAO FORJADO, BITOLA 1/2" (REF 1509)                                                                                                                                                                                                                                                                                                                                                                                                                                            </t>
  </si>
  <si>
    <t xml:space="preserve">REGISTRO GAVETA BRUTO EM LATAO FORJADO, BITOLA 1" (REF 1509)                                                                                                                                                                                                                                                                                                                                                                                                                                              </t>
  </si>
  <si>
    <t xml:space="preserve">REGISTRO GAVETA BRUTO EM LATAO FORJADO, BITOLA 2 1/2" (REF 1509)                                                                                                                                                                                                                                                                                                                                                                                                                                          </t>
  </si>
  <si>
    <t xml:space="preserve">REGISTRO GAVETA BRUTO EM LATAO FORJADO, BITOLA 2" (REF 1509)                                                                                                                                                                                                                                                                                                                                                                                                                                              </t>
  </si>
  <si>
    <t xml:space="preserve">REGISTRO GAVETA BRUTO EM LATAO FORJADO, BITOLA 3/4" (REF 1509)                                                                                                                                                                                                                                                                                                                                                                                                                                            </t>
  </si>
  <si>
    <t xml:space="preserve">REGISTRO GAVETA BRUTO EM LATAO FORJADO, BITOLA 3" (REF 1509)                                                                                                                                                                                                                                                                                                                                                                                                                                              </t>
  </si>
  <si>
    <t xml:space="preserve">REGISTRO GAVETA BRUTO EM LATAO FORJADO, BITOLA 4" (REF 1509)                                                                                                                                                                                                                                                                                                                                                                                                                                              </t>
  </si>
  <si>
    <t xml:space="preserve">REGISTRO GAVETA COM ACABAMENTO E CANOPLA CROMADOS, SIMPLES, BITOLA 1 1/2" (REF 1509)                                                                                                                                                                                                                                                                                                                                                                                                                      </t>
  </si>
  <si>
    <t xml:space="preserve">REGISTRO GAVETA COM ACABAMENTO E CANOPLA CROMADOS, SIMPLES, BITOLA 1 1/4" (REF 1509)                                                                                                                                                                                                                                                                                                                                                                                                                      </t>
  </si>
  <si>
    <t xml:space="preserve">REGISTRO GAVETA COM ACABAMENTO E CANOPLA CROMADOS, SIMPLES, BITOLA 1/2" (REF 1509)                                                                                                                                                                                                                                                                                                                                                                                                                        </t>
  </si>
  <si>
    <t xml:space="preserve">REGISTRO GAVETA COM ACABAMENTO E CANOPLA CROMADOS, SIMPLES, BITOLA 1" (REF 1509)                                                                                                                                                                                                                                                                                                                                                                                                                          </t>
  </si>
  <si>
    <t xml:space="preserve">REGISTRO GAVETA COM ACABAMENTO E CANOPLA CROMADOS, SIMPLES, BITOLA 3/4"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</si>
  <si>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</si>
  <si>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</si>
  <si>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(REF 1400)                                                                                                                                                                                                                                                                                                                                                                                                                                           </t>
  </si>
  <si>
    <t xml:space="preserve">REGISTRO PRESSAO BRUTO EM LATAO FORJADO, BITOLA 3/4" (REF 1400)                                                                                                                                                                                                                                                                                                                                                                                                                                           </t>
  </si>
  <si>
    <t xml:space="preserve">REGISTRO PRESSAO COM ACABAMENTO E CANOPLA CROMADA, SIMPLES, BITOLA 1/2" (REF 1416)                                                                                                                                                                                                                                                                                                                                                                                                                        </t>
  </si>
  <si>
    <t xml:space="preserve">REGISTRO PRESSAO COM ACABAMENTO E CANOPLA CROMADA, SIMPLES, BITOLA 3/4" (REF 1416)                                                                                                                                                                                                                                                                                                                                                                                                                        </t>
  </si>
  <si>
    <t xml:space="preserve">REGUA DE ALUMINIO PARA PEDREIRO 2 X 1"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</si>
  <si>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</si>
  <si>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</si>
  <si>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</si>
  <si>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</si>
  <si>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</si>
  <si>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</si>
  <si>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</si>
  <si>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</si>
  <si>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</si>
  <si>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</si>
  <si>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</si>
  <si>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</si>
  <si>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</si>
  <si>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</si>
  <si>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</si>
  <si>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</si>
  <si>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</si>
  <si>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</si>
  <si>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</si>
  <si>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</si>
  <si>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</si>
  <si>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</si>
  <si>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</si>
  <si>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</si>
  <si>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</si>
  <si>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</si>
  <si>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</si>
  <si>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</si>
  <si>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</si>
  <si>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</si>
  <si>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</si>
  <si>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</si>
  <si>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</si>
  <si>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</si>
  <si>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</si>
  <si>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</si>
  <si>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</si>
  <si>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</si>
  <si>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</si>
  <si>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</si>
  <si>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</si>
  <si>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</si>
  <si>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</si>
  <si>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</si>
  <si>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</si>
  <si>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</si>
  <si>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</si>
  <si>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</si>
  <si>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</si>
  <si>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</si>
  <si>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</si>
  <si>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</si>
  <si>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</si>
  <si>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</si>
  <si>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</si>
  <si>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</si>
  <si>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</si>
  <si>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</si>
  <si>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</si>
  <si>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</si>
  <si>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</si>
  <si>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</si>
  <si>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</si>
  <si>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POLEGADAS                                                                                                                                                                                                                                                                                                                                                                                                                                                         </t>
  </si>
  <si>
    <t xml:space="preserve">SAPATA DE PVC ADITIVADO NERVURADO D = 8 POLEGADAS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</si>
  <si>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</si>
  <si>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</si>
  <si>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</si>
  <si>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</si>
  <si>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</si>
  <si>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</si>
  <si>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</si>
  <si>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</si>
  <si>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</si>
  <si>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</si>
  <si>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</si>
  <si>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</si>
  <si>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</si>
  <si>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</si>
  <si>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</si>
  <si>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</si>
  <si>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</si>
  <si>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310ML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</si>
  <si>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</si>
  <si>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</si>
  <si>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</si>
  <si>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</si>
  <si>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</si>
  <si>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</si>
  <si>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</si>
  <si>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</si>
  <si>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</si>
  <si>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</si>
  <si>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</si>
  <si>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</si>
  <si>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</si>
  <si>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</si>
  <si>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</si>
  <si>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(HORISTA)                                                                                                                                                                                                                                                                                                                                                                                                                                                                               </t>
  </si>
  <si>
    <t xml:space="preserve">SERVENTE DE OBRAS (MENSALISTA)                                                                                                                                                                                                                                                                                                                                                                                                                                                                            </t>
  </si>
  <si>
    <t xml:space="preserve">SERVICO DE BOMBEAMENTO DE CONCRETO COM CONSUMO MINIMO DE 40 M3, (DISPONIBILIZACAO DE BOMBA), SEM O LANCAMENTO                                                                                                                                                                                                                                                                                                                                                                                             </t>
  </si>
  <si>
    <t xml:space="preserve">SIFAO / TUBO SINFONADO EXTENSIVEL/SANFONADO, UNIVERSAL/ SIMPLES, ENTRE *50 A 70* CM, DE PLASTICO BRANCO                                                                                                                                                                                                                                                                                                                                                                                                   </t>
  </si>
  <si>
    <t xml:space="preserve">SIFAO EM METAL CROMADO PARA PIA AMERICANA, 1.1/2 X 1.1/2"                                                                                                                                                                                                                                                                                                                                                                                                                                                 </t>
  </si>
  <si>
    <t xml:space="preserve">SIFAO EM METAL CROMADO PARA PIA AMERICANA, 1.1/2 X 2"                                                                                                                                                                                                                                                                                                                                                                                                                                                     </t>
  </si>
  <si>
    <t xml:space="preserve">SIFAO EM METAL CROMADO PARA PIA OU LAVATORIO, 1 X 1.1/2"                                                                                                                                                                                                                                                                                                                                                                                                                                                  </t>
  </si>
  <si>
    <t xml:space="preserve">SIFAO EM METAL CROMADO PARA TANQUE, 1.1/4 X 1.1/2"                                                                                                                                                                                                                                                                                                                                                                                                                                                        </t>
  </si>
  <si>
    <t xml:space="preserve">SIFAO PLASTICO EXTENSIVEL UNIVERSAL, TIPO COPO                                                                                                                                                                                                                                                                                                                                                                                                                                                            </t>
  </si>
  <si>
    <t xml:space="preserve">SIFAO PLASTICO TIPO COPO PARA PIA AMERICANA 1.1/2 X 1.1/2"                                                                                                                                                                                                                                                                                                                                                                                                                                                </t>
  </si>
  <si>
    <t xml:space="preserve">SIFAO PLASTICO TIPO COPO PARA PIA OU LAVATORIO, 1 X 1.1/2"                                                                                                                                                                                                                                                                                                                                                                                                                                                </t>
  </si>
  <si>
    <t xml:space="preserve">SIFAO PLASTICO TIPO COPO PARA TANQUE, 1.1/4 X 1.1/2"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</si>
  <si>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</si>
  <si>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</si>
  <si>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</si>
  <si>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</si>
  <si>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</si>
  <si>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</si>
  <si>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</si>
  <si>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</si>
  <si>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</si>
  <si>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</si>
  <si>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</si>
  <si>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</si>
  <si>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</si>
  <si>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</si>
  <si>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</si>
  <si>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</si>
  <si>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</si>
  <si>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</si>
  <si>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</si>
  <si>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</si>
  <si>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A BASE DE RESINA SINTETICA (PARA COLA DE LAMINADO MELAMINICO E OUTRAS SUPERFICIES)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</si>
  <si>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</si>
  <si>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</si>
  <si>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</si>
  <si>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</si>
  <si>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</si>
  <si>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</si>
  <si>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</si>
  <si>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</si>
  <si>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</si>
  <si>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</si>
  <si>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</si>
  <si>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</si>
  <si>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</si>
  <si>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</si>
  <si>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</si>
  <si>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</si>
  <si>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</si>
  <si>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</si>
  <si>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</si>
  <si>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</si>
  <si>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</si>
  <si>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</si>
  <si>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ACO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</si>
  <si>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</si>
  <si>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</si>
  <si>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</si>
  <si>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</si>
  <si>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</si>
  <si>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</si>
  <si>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</si>
  <si>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</si>
  <si>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</si>
  <si>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</si>
  <si>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</si>
  <si>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</si>
  <si>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</si>
  <si>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</si>
  <si>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</si>
  <si>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</si>
  <si>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</si>
  <si>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</si>
  <si>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</si>
  <si>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</si>
  <si>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</si>
  <si>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</si>
  <si>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</si>
  <si>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</si>
  <si>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</si>
  <si>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</si>
  <si>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</si>
  <si>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</si>
  <si>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</si>
  <si>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</si>
  <si>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</si>
  <si>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</si>
  <si>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</si>
  <si>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</si>
  <si>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</si>
  <si>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</si>
  <si>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</si>
  <si>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</si>
  <si>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</si>
  <si>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</si>
  <si>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</si>
  <si>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 TERMINAL / PLUG, D = 1 1/4", PARA DUTO CORRUGADO PEAD (CABEAMENTO SUBTERRANEO)                                                                                                                                                                                                                                                                                                                                                                                                                   </t>
  </si>
  <si>
    <t xml:space="preserve">TAMPAO / TERMINAL / PLUG, D = 2", PARA DUTO CORRUGADO PEAD (CABEAMENTO SUBTERRANEO)                                                                                                                                                                                                                                                                                                                                                                                                                       </t>
  </si>
  <si>
    <t xml:space="preserve">TAMPAO / TERMINAL / PLUG, D = 3", PARA DUTO CORRUGADO PEAD (CABEAMENTO SUBTERRANEO)                                                                                                                                                                                                                                                                                                                                                                                                                       </t>
  </si>
  <si>
    <t xml:space="preserve">TAMPAO / TERMINAL / PLUG, D = 4",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</si>
  <si>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</si>
  <si>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</si>
  <si>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COM BASE / REQUADRO, CLASSE A15 CARGA MAX 1,5 T, *200 X 200* MM (COM INSCRICAO EM RELEVO DO TIPO DE REDE)                                                                                                                                                                                                                                                                                                                                                             </t>
  </si>
  <si>
    <t xml:space="preserve">TAMPAO FOFO ARTICULADO P/ REGISTRO, COM BASE / REQUADRO, CLASSE A15 CARGA MAXIMA 1,5 T, *400 X 400* MM (COM INSCRICAO EM RELEVO DO TIPO DE REDE)                                                                                                                                                                                                                                                                                                                                                          </t>
  </si>
  <si>
    <t xml:space="preserve">TAMPAO FOFO ARTICULADO, COM BASE / REQUADRO, CLASSE B125 CARGA MAX 12,5 T, REDONDO, TAMPA 600 MM (COM INSCRICAO EM RELEVO DO TIPO DE REDE)                                                                                                                                                                                                                                                                                                                                                                </t>
  </si>
  <si>
    <t xml:space="preserve">TAMPAO FOFO ARTICULADO, COM BASE / REQUADRO, CLASSE D400 CARGA MAX 40 T, REDONDO, TAMPA 600 MM (COM INSCRICAO EM RELEVO DO TIPO DE REDE)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</si>
  <si>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</si>
  <si>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</si>
  <si>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</si>
  <si>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</si>
  <si>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</si>
  <si>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600 MM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</si>
  <si>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</si>
  <si>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</si>
  <si>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</si>
  <si>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</si>
  <si>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</si>
  <si>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</si>
  <si>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</si>
  <si>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</si>
  <si>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</si>
  <si>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</si>
  <si>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</si>
  <si>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</si>
  <si>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</si>
  <si>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</si>
  <si>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</si>
  <si>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</si>
  <si>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</si>
  <si>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</si>
  <si>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</si>
  <si>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</si>
  <si>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</si>
  <si>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</si>
  <si>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</si>
  <si>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</si>
  <si>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</si>
  <si>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</si>
  <si>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</si>
  <si>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</si>
  <si>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</si>
  <si>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</si>
  <si>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</si>
  <si>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</si>
  <si>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</si>
  <si>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</si>
  <si>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</si>
  <si>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</si>
  <si>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</si>
  <si>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</si>
  <si>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</si>
  <si>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</si>
  <si>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</si>
  <si>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</si>
  <si>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</si>
  <si>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</si>
  <si>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</si>
  <si>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</si>
  <si>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</si>
  <si>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</si>
  <si>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</si>
  <si>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</si>
  <si>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</si>
  <si>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</si>
  <si>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INSPECAO, PVC, 100 X 75 MM, SERIE NORMAL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</si>
  <si>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</si>
  <si>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</si>
  <si>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</si>
  <si>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</si>
  <si>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</si>
  <si>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</si>
  <si>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</si>
  <si>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</si>
  <si>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</si>
  <si>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</si>
  <si>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</si>
  <si>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</si>
  <si>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</si>
  <si>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</si>
  <si>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</si>
  <si>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</si>
  <si>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</si>
  <si>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</si>
  <si>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</si>
  <si>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</si>
  <si>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</si>
  <si>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</si>
  <si>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</si>
  <si>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</si>
  <si>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</si>
  <si>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</si>
  <si>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</si>
  <si>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DE AGUA                                                                                                                                                                                                                                                                                                                                                                                                                          </t>
  </si>
  <si>
    <t xml:space="preserve">TE DE REDUCAO, PVC PBA, BBB, JE, DN 100 X 75 / DE 110 X 85 MM, PARA REDE DE AGUA                                                                                                                                                                                                                                                                                                                                                                                                                          </t>
  </si>
  <si>
    <t xml:space="preserve">TE DE REDUCAO, PVC PBA, BBB, JE, DN 75 X 50 / DE 85 X 60 MM, PARA REDE DE AGUA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</si>
  <si>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</si>
  <si>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</si>
  <si>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</si>
  <si>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</si>
  <si>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</si>
  <si>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</si>
  <si>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</si>
  <si>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</si>
  <si>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</si>
  <si>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</si>
  <si>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</si>
  <si>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</si>
  <si>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</si>
  <si>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</si>
  <si>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</si>
  <si>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</si>
  <si>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</si>
  <si>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</si>
  <si>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</si>
  <si>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</si>
  <si>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</si>
  <si>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</si>
  <si>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</si>
  <si>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</si>
  <si>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</si>
  <si>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</si>
  <si>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</si>
  <si>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</si>
  <si>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</si>
  <si>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</si>
  <si>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</si>
  <si>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</si>
  <si>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</si>
  <si>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</si>
  <si>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</si>
  <si>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</si>
  <si>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</si>
  <si>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</si>
  <si>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</si>
  <si>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</si>
  <si>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</si>
  <si>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</si>
  <si>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</si>
  <si>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</si>
  <si>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</si>
  <si>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</si>
  <si>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</si>
  <si>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</si>
  <si>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</si>
  <si>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</si>
  <si>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</si>
  <si>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</si>
  <si>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</si>
  <si>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</si>
  <si>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</si>
  <si>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</si>
  <si>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</si>
  <si>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</si>
  <si>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</si>
  <si>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</si>
  <si>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</si>
  <si>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</si>
  <si>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</si>
  <si>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</si>
  <si>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</si>
  <si>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</si>
  <si>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</si>
  <si>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</si>
  <si>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</si>
  <si>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</si>
  <si>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</si>
  <si>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</si>
  <si>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</si>
  <si>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</si>
  <si>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</si>
  <si>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</si>
  <si>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</si>
  <si>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</si>
  <si>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</si>
  <si>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</si>
  <si>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</si>
  <si>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</si>
  <si>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</si>
  <si>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</si>
  <si>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</si>
  <si>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</si>
  <si>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</si>
  <si>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</si>
  <si>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</si>
  <si>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</si>
  <si>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</si>
  <si>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</si>
  <si>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</si>
  <si>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</si>
  <si>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</si>
  <si>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</si>
  <si>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</si>
  <si>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</si>
  <si>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</si>
  <si>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</si>
  <si>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</si>
  <si>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PBA, BBB, 90 GRAUS, DN 100 / DE 110 MM, PARA REDE DE AGUA                                                                                                                                                                                                                                                                                                                                                                                                                                         </t>
  </si>
  <si>
    <t xml:space="preserve">TE, PVC PBA, BBB, 90 GRAUS, DN 50 / DE 60 MM, PARA REDE DE AGUA                                                                                                                                                                                                                                                                                                                                                                                                                                           </t>
  </si>
  <si>
    <t xml:space="preserve">TE, PVC PBA, BBB, 90 GRAUS, DN 75 / DE 85 MM, PARA REDE DE AGUA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</si>
  <si>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</si>
  <si>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</si>
  <si>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</si>
  <si>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</si>
  <si>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</si>
  <si>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</si>
  <si>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</si>
  <si>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</si>
  <si>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</si>
  <si>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</si>
  <si>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</si>
  <si>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</si>
  <si>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(HORISTA)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</si>
  <si>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</si>
  <si>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</si>
  <si>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10,5* CM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</si>
  <si>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</si>
  <si>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</si>
  <si>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</si>
  <si>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</si>
  <si>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</si>
  <si>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</si>
  <si>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</si>
  <si>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</si>
  <si>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</si>
  <si>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</si>
  <si>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</si>
  <si>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</si>
  <si>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</si>
  <si>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</si>
  <si>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</si>
  <si>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</si>
  <si>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</si>
  <si>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</si>
  <si>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</si>
  <si>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</si>
  <si>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</si>
  <si>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</si>
  <si>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</si>
  <si>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</si>
  <si>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</si>
  <si>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</si>
  <si>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</si>
  <si>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</si>
  <si>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</si>
  <si>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</si>
  <si>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</si>
  <si>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</si>
  <si>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</si>
  <si>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</si>
  <si>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</si>
  <si>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</si>
  <si>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</si>
  <si>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</si>
  <si>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</si>
  <si>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</si>
  <si>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</si>
  <si>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</si>
  <si>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</si>
  <si>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</si>
  <si>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</si>
  <si>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</si>
  <si>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</si>
  <si>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</si>
  <si>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</si>
  <si>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</si>
  <si>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</si>
  <si>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</si>
  <si>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</si>
  <si>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</si>
  <si>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</si>
  <si>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</si>
  <si>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</si>
  <si>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</si>
  <si>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</si>
  <si>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</si>
  <si>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</si>
  <si>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</si>
  <si>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</si>
  <si>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</si>
  <si>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</si>
  <si>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</si>
  <si>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</si>
  <si>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</si>
  <si>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</si>
  <si>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</si>
  <si>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</si>
  <si>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POLIISOCIANURATO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</si>
  <si>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</si>
  <si>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</si>
  <si>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</si>
  <si>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</si>
  <si>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</si>
  <si>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</si>
  <si>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</si>
  <si>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 TELHADISTA (HORISTA)                                                                                                                                                                                                                                                                                                                                                                                                                                                                           </t>
  </si>
  <si>
    <t xml:space="preserve">TELHADOR / TELHADISTA (MENSALISTA)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</si>
  <si>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</si>
  <si>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</si>
  <si>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</si>
  <si>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</si>
  <si>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</si>
  <si>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</si>
  <si>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</si>
  <si>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</si>
  <si>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</si>
  <si>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</si>
  <si>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</si>
  <si>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</si>
  <si>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</si>
  <si>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</si>
  <si>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</si>
  <si>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</si>
  <si>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</si>
  <si>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</si>
  <si>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</si>
  <si>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</si>
  <si>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</si>
  <si>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</si>
  <si>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</si>
  <si>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</si>
  <si>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</si>
  <si>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</si>
  <si>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</si>
  <si>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</si>
  <si>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</si>
  <si>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</si>
  <si>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</si>
  <si>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</si>
  <si>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</si>
  <si>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</si>
  <si>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</si>
  <si>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</si>
  <si>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</si>
  <si>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DE *5,5 X 11 X 23* CM (L X A X C)                                                                                                                                                                                                                                                                                                                                                                                                                                                </t>
  </si>
  <si>
    <t xml:space="preserve">TIJOLO CERAMICO MACICO APARENTE DE *6 X 12 X 24* CM (L X A X C)                                                                                                                                                                                                                                                                                                                                                                                                                                           </t>
  </si>
  <si>
    <t xml:space="preserve">TIJOLO CERAMICO MACICO APARENTE 2 FUROS DE *6,5 X 10 X 20* CM (L X A X C)                                                                                                                                                                                                                                                                                                                                                                                                                                 </t>
  </si>
  <si>
    <t xml:space="preserve">TIJOLO CERAMICO MACICO COMUM DE *5 X 10 X 20* CM (L X A X C)                                                                                                                                                                                                                                                                                                                                                                                                                                              </t>
  </si>
  <si>
    <t xml:space="preserve">TIJOLO CERAMICO REFRATARIO DE *2,5 X 11,4 X 22,9* CM (L X A X C)                                                                                                                                                                                                                                                                                                                                                                                                                                          </t>
  </si>
  <si>
    <t xml:space="preserve">TIJOLO CERAMICO REFRATARIO DE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</si>
  <si>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</si>
  <si>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</si>
  <si>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</si>
  <si>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</si>
  <si>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</si>
  <si>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</si>
  <si>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</si>
  <si>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</si>
  <si>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</si>
  <si>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</si>
  <si>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</si>
  <si>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</si>
  <si>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</si>
  <si>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</si>
  <si>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</si>
  <si>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</si>
  <si>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</si>
  <si>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</si>
  <si>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</si>
  <si>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</si>
  <si>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</si>
  <si>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</si>
  <si>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</si>
  <si>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</si>
  <si>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</si>
  <si>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</si>
  <si>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</si>
  <si>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</si>
  <si>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</si>
  <si>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TIRANTE EM FERRO GALVANIZADO PARA CONTRAVENTAMENTO DE TELHA CANALETE 90, 1/4"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</si>
  <si>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</si>
  <si>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</si>
  <si>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</si>
  <si>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</si>
  <si>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</si>
  <si>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</si>
  <si>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</si>
  <si>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</si>
  <si>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</si>
  <si>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</si>
  <si>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</si>
  <si>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</si>
  <si>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</si>
  <si>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</si>
  <si>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</si>
  <si>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</si>
  <si>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</si>
  <si>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</si>
  <si>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</si>
  <si>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</si>
  <si>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</si>
  <si>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</si>
  <si>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</si>
  <si>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</si>
  <si>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</si>
  <si>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</si>
  <si>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</si>
  <si>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</si>
  <si>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</si>
  <si>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</si>
  <si>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OU 3/4" (REF 1193)                                                                                                                                                                                                                                                                                                                                                                                                 </t>
  </si>
  <si>
    <t xml:space="preserve">TORNEIRA DE METAL AMARELO, PARA TANQUE / JARDIM, DE PAREDE, COM BICO PLASTICO, CANO CURTO, AREA EXTERNA, PADRAO POPULAR / USO GERAL, 1/2" OU 3/4" (REF 1128)                                                                                                                                                                                                                                                                                                                                              </t>
  </si>
  <si>
    <t xml:space="preserve">TORNEIRA DE METAL AMARELO, PARA TANQUE / JARDIM, DE PAREDE, SEM BICO, CANO CURTO, PADRAO POPULAR / USO GERAL, 1/2" OU 3/4" (REF 1120)                                                                                                                                                                                                                                                                                                                                                                     </t>
  </si>
  <si>
    <t xml:space="preserve">TORNEIRA ELETRICA DE PAREDE, PLASTICA, BICA ALTA, PARA COZINHA, 5500 W (110/220 V)                                                                                                                                                                                                                                                                                                                                                                                                                        </t>
  </si>
  <si>
    <t xml:space="preserve">TORNEIRA METALICA CROMADA CANO CURTO, SEM BICO, SEM AREJADOR, DE PAREDE, PARA TANQUE E USO GERAL, 1/2" OU 3/4"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</si>
  <si>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</si>
  <si>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</si>
  <si>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</si>
  <si>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</si>
  <si>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OU 3/4" (REF 1167 / 1168)                                                                                                                                                                                                                                                                                                                                                                                               </t>
  </si>
  <si>
    <t xml:space="preserve">TORNEIRA METALICA CROMADA PARA JARDIM / TANQUE, COM BICO PLASTICO, CANO LONGO, DE PAREDE, PADRAO POPULAR / USO GERAL, 1/2" OU 3/4" (REF 1153 / 1130)                                                                                                                                                                                                                                                                                                                                                      </t>
  </si>
  <si>
    <t xml:space="preserve">TORNEIRA METALICA CROMADA PARA TANQUE / JARDIM, SEM BICO, CANO LONGO, DE PAREDE, PADRAO POPULAR / USO GERAL, 1/2" OU 3/4" (REF 1126)                                                                                                                                                                                                                                                                                                                                                                      </t>
  </si>
  <si>
    <t xml:space="preserve">TORNEIRA METALICA CROMADA, CANO CURTO, COM AREJADOR, SEM BICO PLASTICO, DE PAREDE, PARA USO GERAL, 1/2" OU 3/4" (REF 1152 / 1154)                                                                                                                                                                                                                                                                                                                                                                         </t>
  </si>
  <si>
    <t xml:space="preserve">TORNEIRA METALICA CROMADA, DE MESA/BANCADA, PARA COZINHA, BICA MOVEL, COM AREJADOR, 1/2" OU 3/4" (REF 1167 / 1168)                                                                                                                                                                                                                                                                                                                                                                                        </t>
  </si>
  <si>
    <t xml:space="preserve">TORNEIRA METALICA CROMADA, RETA, DE PAREDE, PARA COZINHA, COM AREJADOR, PADRAO POPULAR, 1/2" OU 3/4" (REF 1159 / 1160)                                                                                                                                                                                                                                                                                                                                                                                    </t>
  </si>
  <si>
    <t xml:space="preserve">TORNEIRA METALICA CROMADA, RETA, DE PAREDE, PARA COZINHA, SEM BICO, SEM AREJADOR, PADRAO POPULAR, 1/2" OU 3/4"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</si>
  <si>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</si>
  <si>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</si>
  <si>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t>
  </si>
  <si>
    <t xml:space="preserve">TORNEIRA PLASTICA PARA TANQUE 1/2" OU 3/4"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</si>
  <si>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</si>
  <si>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</si>
  <si>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</si>
  <si>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</si>
  <si>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</si>
  <si>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</si>
  <si>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</si>
  <si>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</si>
  <si>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</si>
  <si>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</si>
  <si>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</si>
  <si>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</si>
  <si>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</si>
  <si>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</si>
  <si>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</si>
  <si>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</si>
  <si>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</si>
  <si>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</si>
  <si>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</si>
  <si>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</si>
  <si>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</si>
  <si>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</si>
  <si>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</si>
  <si>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</si>
  <si>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</si>
  <si>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</si>
  <si>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</si>
  <si>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</si>
  <si>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</si>
  <si>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</si>
  <si>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</si>
  <si>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</si>
  <si>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</si>
  <si>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</si>
  <si>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FRISADO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</si>
  <si>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</si>
  <si>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</si>
  <si>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</si>
  <si>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</si>
  <si>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</si>
  <si>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</si>
  <si>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</si>
  <si>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</si>
  <si>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</si>
  <si>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</si>
  <si>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</si>
  <si>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</si>
  <si>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</si>
  <si>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</si>
  <si>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</si>
  <si>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</si>
  <si>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</si>
  <si>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</si>
  <si>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</si>
  <si>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</si>
  <si>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</si>
  <si>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</si>
  <si>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</si>
  <si>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</si>
  <si>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</si>
  <si>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</si>
  <si>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</si>
  <si>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</si>
  <si>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</si>
  <si>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</si>
  <si>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</si>
  <si>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(4"), E = 3,75 MM, *10,55* KG/M (NBR 5580)                                                                                                                                                                                                                                                                                                                                                                                                       </t>
  </si>
  <si>
    <t xml:space="preserve">TUBO ACO GALVANIZADO COM COSTURA, CLASSE LEVE, DN 15 MM (1/2"), E = 2,25 MM, *1,2* KG/M (NBR 5580)                                                                                                                                                                                                                                                                                                                                                                                                        </t>
  </si>
  <si>
    <t xml:space="preserve">TUBO ACO GALVANIZADO COM COSTURA, CLASSE LEVE, DN 20 MM (3/4"), E = 2,25 MM, *1,3* KG/M (NBR 5580)                                                                                                                                                                                                                                                                                                                                                                                                        </t>
  </si>
  <si>
    <t xml:space="preserve">TUBO ACO GALVANIZADO COM COSTURA, CLASSE LEVE, DN 25 MM (1"), E = 2,65 MM, *2,11* KG/M (NBR 5580)                                                                                                                                                                                                                                                                                                                                                                                                         </t>
  </si>
  <si>
    <t xml:space="preserve">TUBO ACO GALVANIZADO COM COSTURA, CLASSE LEVE, DN 32 MM (1 1/4"), E = 2,65 MM, *2,71* KG/M (NBR 5580)                                                                                                                                                                                                                                                                                                                                                                                                     </t>
  </si>
  <si>
    <t xml:space="preserve">TUBO ACO GALVANIZADO COM COSTURA, CLASSE LEVE, DN 40 MM (1 1/2"), E = 3,00 MM, *3,48* KG/M (NBR 5580)                                                                                                                                                                                                                                                                                                                                                                                                     </t>
  </si>
  <si>
    <t xml:space="preserve">TUBO ACO GALVANIZADO COM COSTURA, CLASSE LEVE, DN 50 MM (2"), E = 3,00 MM, *4,40* KG/M (NBR 5580)                                                                                                                                                                                                                                                                                                                                                                                                         </t>
  </si>
  <si>
    <t xml:space="preserve">TUBO ACO GALVANIZADO COM COSTURA, CLASSE LEVE, DN 65 MM (2 1/2"), E = 3,35 MM, * 6,23* KG/M (NBR 5580)                                                                                                                                                                                                                                                                                                                                                                                                    </t>
  </si>
  <si>
    <t xml:space="preserve">TUBO ACO GALVANIZADO COM COSTURA, CLASSE LEVE, DN 80 MM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</si>
  <si>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</si>
  <si>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</si>
  <si>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</si>
  <si>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</si>
  <si>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</si>
  <si>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</si>
  <si>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</si>
  <si>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</si>
  <si>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</si>
  <si>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</si>
  <si>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</si>
  <si>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</si>
  <si>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</si>
  <si>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</si>
  <si>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</si>
  <si>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</si>
  <si>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</si>
  <si>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</si>
  <si>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</si>
  <si>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</si>
  <si>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</si>
  <si>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</si>
  <si>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</si>
  <si>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</si>
  <si>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</si>
  <si>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</si>
  <si>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</si>
  <si>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</si>
  <si>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</si>
  <si>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</si>
  <si>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</si>
  <si>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</si>
  <si>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</si>
  <si>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</si>
  <si>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</si>
  <si>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</si>
  <si>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</si>
  <si>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</si>
  <si>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</si>
  <si>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</si>
  <si>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</si>
  <si>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</si>
  <si>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</si>
  <si>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</si>
  <si>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</si>
  <si>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</si>
  <si>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</si>
  <si>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</si>
  <si>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1/2" (42 MM), PARA INSTALACOES DE MEDIA PRESSAO PARA GASES COMBUSTIVEIS E MEDICINAIS                                                                                                                                                                                                                                                                                                                                                                                     </t>
  </si>
  <si>
    <t xml:space="preserve">TUBO DE COBRE CLASSE "A", DN = 1 1/4" (35 MM), PARA INSTALACOES DE MEDIA PRESSAO PARA GASES COMBUSTIVEIS E MEDICINAIS                                                                                                                                                                                                                                                                                                                                                                                     </t>
  </si>
  <si>
    <t xml:space="preserve">TUBO DE COBRE CLASSE "A", DN = 1/2" (15 MM), PARA INSTALACOES DE MEDIA PRESSAO PARA GASES COMBUSTIVEIS E MEDICINAIS                                                                                                                                                                                                                                                                                                                                                                                       </t>
  </si>
  <si>
    <t xml:space="preserve">TUBO DE COBRE CLASSE "A", DN = 1" (28 MM), PARA INSTALACOES DE MEDIA PRESSAO PARA GASES COMBUSTIVEIS E MEDICINAIS                                                                                                                                                                                                                                                                                                                                                                                         </t>
  </si>
  <si>
    <t xml:space="preserve">TUBO DE COBRE CLASSE "A", DN = 2 1/2" (66 MM), PARA INSTALACOES DE MEDIA PRESSAO PARA GASES COMBUSTIVEIS E MEDICINAIS                                                                                                                                                                                                                                                                                                                                                                                     </t>
  </si>
  <si>
    <t xml:space="preserve">TUBO DE COBRE CLASSE "A", DN = 3/4" (22 MM), PARA INSTALACOES DE MEDIA PRESSAO PARA GASES COMBUSTIVEIS E MEDICINAIS                                                                                                                                                                                                                                                                                                                                                                                       </t>
  </si>
  <si>
    <t xml:space="preserve">TUBO DE COBRE CLASSE "A", DN = 3" (79 MM), PARA INSTALACOES DE MEDIA PRESSAO PARA GASES COMBUSTIVEIS E MEDICINAIS                                                                                                                                                                                                                                                                                                                                                                                         </t>
  </si>
  <si>
    <t xml:space="preserve">TUBO DE COBRE CLASSE "A", DN = 4"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</si>
  <si>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</si>
  <si>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</si>
  <si>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</si>
  <si>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</si>
  <si>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</si>
  <si>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</si>
  <si>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</si>
  <si>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</si>
  <si>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</si>
  <si>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1/2" (42 MM), PARA INSTALACOES INDUSTRIAIS DE ALTA PRESSAO E VAPOR                                                                                                                                                                                                                                                                                                                                                                                                       </t>
  </si>
  <si>
    <t xml:space="preserve">TUBO DE COBRE CLASSE "I", DN = 1 1/4" (35 MM), PARA INSTALACOES INDUSTRIAIS DE ALTA PRESSAO E VAPOR                                                                                                                                                                                                                                                                                                                                                                                                       </t>
  </si>
  <si>
    <t xml:space="preserve">TUBO DE COBRE CLASSE "I", DN = 1/2" (15 MM), PARA INSTALACOES INDUSTRIAIS DE ALTA PRESSAO E VAPOR                                                                                                                                                                                                                                                                                                                                                                                                         </t>
  </si>
  <si>
    <t xml:space="preserve">TUBO DE COBRE CLASSE "I", DN = 1" (28 MM), PARA INSTALACOES INDUSTRIAIS DE ALTA PRESSAO E VAPOR                                                                                                                                                                                                                                                                                                                                                                                                           </t>
  </si>
  <si>
    <t xml:space="preserve">TUBO DE COBRE CLASSE "I", DN = 2 1/2" (66 MM), PARA INSTALACOES INDUSTRIAIS DE ALTA PRESSAO E VAPOR                                                                                                                                                                                                                                                                                                                                                                                                       </t>
  </si>
  <si>
    <t xml:space="preserve">TUBO DE COBRE CLASSE "I", DN = 2" (54 MM), PARA INSTALACOES INDUSTRIAIS DE ALTA PRESSAO E VAPOR                                                                                                                                                                                                                                                                                                                                                                                                           </t>
  </si>
  <si>
    <t xml:space="preserve">TUBO DE COBRE CLASSE "I", DN = 3/4" (22 MM), PARA INSTALACOES INDUSTRIAIS DE ALTA PRESSAO E VAPOR                                                                                                                                                                                                                                                                                                                                                                                                         </t>
  </si>
  <si>
    <t xml:space="preserve">TUBO DE COBRE CLASSE "I", DN = 3" (79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</si>
  <si>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</si>
  <si>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</si>
  <si>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</si>
  <si>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</si>
  <si>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</si>
  <si>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</si>
  <si>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</si>
  <si>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</si>
  <si>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</si>
  <si>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</si>
  <si>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</si>
  <si>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</si>
  <si>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</si>
  <si>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</si>
  <si>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</si>
  <si>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</si>
  <si>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</si>
  <si>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</si>
  <si>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</si>
  <si>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</si>
  <si>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</si>
  <si>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</si>
  <si>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</si>
  <si>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</si>
  <si>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</si>
  <si>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</si>
  <si>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</si>
  <si>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</si>
  <si>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</si>
  <si>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</si>
  <si>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</si>
  <si>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</si>
  <si>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</si>
  <si>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</si>
  <si>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</si>
  <si>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</si>
  <si>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</si>
  <si>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</si>
  <si>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</si>
  <si>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</si>
  <si>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</si>
  <si>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</si>
  <si>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</si>
  <si>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</si>
  <si>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</si>
  <si>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</si>
  <si>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</si>
  <si>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</si>
  <si>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</si>
  <si>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</si>
  <si>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</si>
  <si>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</si>
  <si>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</si>
  <si>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</si>
  <si>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</si>
  <si>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</si>
  <si>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</si>
  <si>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ARMADO, PRE MOLDADO PARA AGUAS PLUVIAIS, CLASSE PA-1, COM ENCAIXE PONTA E BOLSA, DIAMETRO NOMINAL DE 500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</si>
  <si>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</si>
  <si>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</si>
  <si>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</si>
  <si>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</si>
  <si>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</si>
  <si>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</si>
  <si>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</si>
  <si>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</si>
  <si>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</si>
  <si>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</si>
  <si>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</si>
  <si>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</si>
  <si>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</si>
  <si>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</si>
  <si>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</si>
  <si>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</si>
  <si>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</si>
  <si>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</si>
  <si>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</si>
  <si>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</si>
  <si>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</si>
  <si>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</si>
  <si>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</si>
  <si>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</si>
  <si>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</si>
  <si>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</si>
  <si>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</si>
  <si>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</si>
  <si>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</si>
  <si>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</si>
  <si>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</si>
  <si>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</si>
  <si>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</si>
  <si>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</si>
  <si>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</si>
  <si>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(SDR 26 - PN 05) PARA REDE DE AGUA OU ESGOTO (NBR 15561)                                                                                                                                                                                                                                                                                                                                                               </t>
  </si>
  <si>
    <t xml:space="preserve">TUBO DE POLIETILENO DE ALTA DENSIDADE, PEAD, PE-80, DE = 110 MM X 10,0 MM PAREDE, (SDR 11 - PN 12,5) PARA REDE DE AGUA OU ESGOTO (NBR 15561)                                                                                                                                                                                                                                                                                                                                                              </t>
  </si>
  <si>
    <t xml:space="preserve">TUBO DE POLIETILENO DE ALTA DENSIDADE, PEAD, PE-80, DE = 160 MM X 14,6 MM PAREDE, (SDR 11 - PN 12,5) PARA REDE DE AGUA OU ESGOTO (NBR 15561)                                                                                                                                                                                                                                                                                                                                                              </t>
  </si>
  <si>
    <t xml:space="preserve">TUBO DE POLIETILENO DE ALTA DENSIDADE, PEAD, PE-80, DE = 900 MM X 34,7 MM PAREDE, (SDR 26 - PN 05) PARA REDE DE AGUA OU ESGOTO (NBR 15561)                                                                                                                                                                                                                                                                                                                                                                </t>
  </si>
  <si>
    <t xml:space="preserve">TUBO DE POLIETILENO DE ALTA DENSIDADE, PEAD, PE-80, DE= 200 MM X 18,2 MM PAREDE, (SDR 11 - PN 12,5) PARA REDE DE AGUA OU ESGOTO (NBR 15561)                                                                                                                                                                                                                                                                                                                                                               </t>
  </si>
  <si>
    <t xml:space="preserve">TUBO DE POLIETILENO DE ALTA DENSIDADE, PEAD, PE-80, DE= 315 MM X 28,7 MM PAREDE, (SDR 11 - PN 12,5) PARA REDE DE AGUA OU ESGOTO (NBR 15561)                                                                                                                                                                                                                                                                                                                                                               </t>
  </si>
  <si>
    <t xml:space="preserve">TUBO DE POLIETILENO DE ALTA DENSIDADE, PEAD, PE-80, DE= 400 MM X 36,4 MM PAREDE, (SDR 11 - PN 12,5) PARA REDE DE AGUA OU ESGOTO (NBR 15561)                                                                                                                                                                                                                                                                                                                                                               </t>
  </si>
  <si>
    <t xml:space="preserve">TUBO DE POLIETILENO DE ALTA DENSIDADE, PEAD, PE-80, DE= 50 MM X 4,6 MM PAREDE, (SDR 11 - PN 12,5) PARA REDE DE AGUA OU ESGOTO ( NBR 15561)                                                                                                                                                                                                                                                                                                                                                                </t>
  </si>
  <si>
    <t xml:space="preserve">TUBO DE POLIETILENO DE ALTA DENSIDADE, PEAD, PE-80, DE= 500 MM X 45,5 MM PAREDE, (SDR 11 - PN 12,5) PARA REDE DE AGUA OU ESGOTO (NBR 15561)                                                                                                                                                                                                                                                                                                                                                               </t>
  </si>
  <si>
    <t xml:space="preserve">TUBO DE POLIETILENO DE ALTA DENSIDADE, PEAD, PE-80, DE= 630 MM X 57,3 MM PAREDE (SDR 11 - PN 12,5) PARA REDE DE AGUA OU ESGOTO (NBR 15561)                                                                                                                                                                                                                                                                                                                                                                </t>
  </si>
  <si>
    <t xml:space="preserve">TUBO DE POLIETILENO DE ALTA DENSIDADE, PEAD, PE-80, DE= 730 MM X 34,1 MM PAREDE, (SDR 21 - PN 06) PARA REDE DE AGUA OU ESGOTO (NBR 15561)                                                                                                                                                                                                                                                                                                                                                                 </t>
  </si>
  <si>
    <t xml:space="preserve">TUBO DE POLIETILENO DE ALTA DENSIDADE, PEAD, PE-80, DE= 75 MM X 6,9 MM PAREDE, (SRD 11 - PN 12,5) PARA REDE DE AGUA OU ESGOTO (NBR 15561)                                                                                                                                                                                                                                                                                                                                                                 </t>
  </si>
  <si>
    <t xml:space="preserve">TUBO DE POLIETILENO DE ALTA DENSIDADE, PEAD, PE-80, DE= 800 MM X 30,8 MM PAREDE, (SDR 26 - PN 05) PARA REDE DE AGUA OU ESGOTO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</si>
  <si>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</si>
  <si>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</si>
  <si>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(273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</si>
  <si>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</si>
  <si>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</si>
  <si>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</si>
  <si>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</si>
  <si>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</si>
  <si>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</si>
  <si>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</si>
  <si>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</si>
  <si>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</si>
  <si>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</si>
  <si>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</si>
  <si>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</si>
  <si>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</si>
  <si>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</si>
  <si>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GAS, DN *16* MM                                                                                                                                                                                                                                                                                                                                                                                                                                                                      </t>
  </si>
  <si>
    <t xml:space="preserve">TUBO MULTICAMADA PEX GAS, DN *20* MM                                                                                                                                                                                                                                                                                                                                                                                                                                                                      </t>
  </si>
  <si>
    <t xml:space="preserve">TUBO MULTICAMADA PEX GAS, DN *26* MM                                                                                                                                                                                                                                                                                                                                                                                                                                                                      </t>
  </si>
  <si>
    <t xml:space="preserve">TUBO MULTICAMADA PEX GAS, DN *32* MM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</si>
  <si>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</si>
  <si>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</si>
  <si>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</si>
  <si>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</si>
  <si>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</si>
  <si>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</si>
  <si>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</si>
  <si>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</si>
  <si>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</si>
  <si>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</si>
  <si>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</si>
  <si>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</si>
  <si>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</si>
  <si>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</si>
  <si>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</si>
  <si>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</si>
  <si>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</si>
  <si>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</si>
  <si>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</si>
  <si>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</si>
  <si>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</si>
  <si>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</si>
  <si>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</si>
  <si>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</si>
  <si>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</si>
  <si>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</si>
  <si>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</si>
  <si>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</si>
  <si>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</si>
  <si>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</si>
  <si>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</si>
  <si>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</si>
  <si>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</si>
  <si>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</si>
  <si>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</si>
  <si>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</si>
  <si>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</si>
  <si>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</si>
  <si>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</si>
  <si>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</si>
  <si>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</si>
  <si>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</si>
  <si>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</si>
  <si>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</si>
  <si>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</si>
  <si>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</si>
  <si>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</si>
  <si>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</si>
  <si>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</si>
  <si>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</si>
  <si>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</si>
  <si>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</si>
  <si>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</si>
  <si>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</si>
  <si>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2 1/2", AGUA FRIA PREDIAL                                                                                                                                                                                                                                                                                                                                                                                                                                                             </t>
  </si>
  <si>
    <t xml:space="preserve">TUBO PVC, ROSCAVEL, 2", PARA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</si>
  <si>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</si>
  <si>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</si>
  <si>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</si>
  <si>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</si>
  <si>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</si>
  <si>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</si>
  <si>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</si>
  <si>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</si>
  <si>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</si>
  <si>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</si>
  <si>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</si>
  <si>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</si>
  <si>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</si>
  <si>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</si>
  <si>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</si>
  <si>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</si>
  <si>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</si>
  <si>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</si>
  <si>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</si>
  <si>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</si>
  <si>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</si>
  <si>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</si>
  <si>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</si>
  <si>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</si>
  <si>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</si>
  <si>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</si>
  <si>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</si>
  <si>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</si>
  <si>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</si>
  <si>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</si>
  <si>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</si>
  <si>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</si>
  <si>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COM PARAFUSOS,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</si>
  <si>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</si>
  <si>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</si>
  <si>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</si>
  <si>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</si>
  <si>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</si>
  <si>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</si>
  <si>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</si>
  <si>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</si>
  <si>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</si>
  <si>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</si>
  <si>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</si>
  <si>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25 MM, PARA AGUA QUENTE PREDIAL                                                                                                                                                                                                                                                                                                                                                                                                                                                        </t>
  </si>
  <si>
    <t xml:space="preserve">UNIAO DUPLA PPR, DN 20 MM, PARA AGUA QUENTE PREDIAL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</si>
  <si>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</si>
  <si>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</si>
  <si>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</si>
  <si>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</si>
  <si>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</si>
  <si>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</si>
  <si>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</si>
  <si>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</si>
  <si>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</si>
  <si>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</si>
  <si>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</si>
  <si>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</si>
  <si>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</si>
  <si>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</si>
  <si>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</si>
  <si>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</si>
  <si>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</si>
  <si>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</si>
  <si>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</si>
  <si>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</si>
  <si>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</si>
  <si>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</si>
  <si>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</si>
  <si>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</si>
  <si>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</si>
  <si>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</si>
  <si>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</si>
  <si>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</si>
  <si>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</si>
  <si>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</si>
  <si>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</si>
  <si>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</si>
  <si>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</si>
  <si>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</si>
  <si>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</si>
  <si>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</si>
  <si>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</si>
  <si>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E ACABAMENTO METALICO CROMADO                                                                                                                                                                                                                                                                                                                                                                                                                                   </t>
  </si>
  <si>
    <t xml:space="preserve">VALVULA DE DESCARGA METALICA, BASE 1 1/4" E ACABAMENTO METALICO CROMADO                                                                                                                                                                                                                                                                                                                                                                                                                                   </t>
  </si>
  <si>
    <t xml:space="preserve">VALVULA DE ESCOAMENTO PARA TANQUE, EM METAL CROMADO, 1.1/2 ", SEM LADRAO, COM TAMPAO PLASTICO                                                                                                                                                                                                                                                                                                                                                                                                             </t>
  </si>
  <si>
    <t xml:space="preserve">VALVULA DE ESFERA BRUTA EM BRONZE, BITOLA 1 1/2" (REF 1552-B)                                                                                                                                                                                                                                                                                                                                                                                                                                             </t>
  </si>
  <si>
    <t xml:space="preserve">VALVULA DE ESFERA BRUTA EM BRONZE, BITOLA 1 1/4" (REF 1552-B)                                                                                                                                                                                                                                                                                                                                                                                                                                             </t>
  </si>
  <si>
    <t xml:space="preserve">VALVULA DE ESFERA BRUTA EM BRONZE, BITOLA 1/2" (REF 1552-B)                                                                                                                                                                                                                                                                                                                                                                                                                                               </t>
  </si>
  <si>
    <t xml:space="preserve">VALVULA DE ESFERA BRUTA EM BRONZE, BITOLA 1" (REF 1552-B)                                                                                                                                                                                                                                                                                                                                                                                                                                                 </t>
  </si>
  <si>
    <t xml:space="preserve">VALVULA DE ESFERA BRUTA EM BRONZE, BITOLA 2" (REF 1552-B)                                                                                                                                                                                                                                                                                                                                                                                                                                                 </t>
  </si>
  <si>
    <t xml:space="preserve">VALVULA DE ESFERA BRUTA EM BRONZE, BITOLA 3/4"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</si>
  <si>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</si>
  <si>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</si>
  <si>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</si>
  <si>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</si>
  <si>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</si>
  <si>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</si>
  <si>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</si>
  <si>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</si>
  <si>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</si>
  <si>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</si>
  <si>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</si>
  <si>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</si>
  <si>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</si>
  <si>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</si>
  <si>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</si>
  <si>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</si>
  <si>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</si>
  <si>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</si>
  <si>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</si>
  <si>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</si>
  <si>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</si>
  <si>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</si>
  <si>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</si>
  <si>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</si>
  <si>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</si>
  <si>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</si>
  <si>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SEM LADRAO                                                                                                                                                                                                                                                                                                                                                                                                                                                    </t>
  </si>
  <si>
    <t xml:space="preserve">VALVULA EM METAL CROMADO PARA PIA AMERICANA 3.1/2 X 1.1/2"                                                                                                                                                                                                                                                                                                                                                                                                                                                </t>
  </si>
  <si>
    <t xml:space="preserve">VALVULA EM PLASTICO BRANCO PARA LAVATORIO 1 ", SEM UNHO, COM LADRAO                                                                                                                                                                                                                                                                                                                                                                                                                                       </t>
  </si>
  <si>
    <t xml:space="preserve">VALVULA EM PLASTICO BRANCO PARA TANQUE OU LAVATORIO 1 ", SEM UNHO E SEM LADRAO                                                                                                                                                                                                                                                                                                                                                                                                                            </t>
  </si>
  <si>
    <t xml:space="preserve">VALVULA EM PLASTICO BRANCO PARA TANQUE 1.1/4" X 1.1/2 ", SEM UNHO E SEM LADRAO                                                                                                                                                                                                                                                                                                                                                                                                                            </t>
  </si>
  <si>
    <t xml:space="preserve">VALVULA EM PLASTICO CROMADO PARA LAVATORIO 1 ", SEM UNHO, COM LADRAO                                                                                                                                                                                                                                                                                                                                                                                                                                      </t>
  </si>
  <si>
    <t xml:space="preserve">VALVULA EM PLASTICO CROMADO TIPO AMERICANA PARA PIA DE COZINHA 3.1/2"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</si>
  <si>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</si>
  <si>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</si>
  <si>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</si>
  <si>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</si>
  <si>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</si>
  <si>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</si>
  <si>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</si>
  <si>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</si>
  <si>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</si>
  <si>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</si>
  <si>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</si>
  <si>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</si>
  <si>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</si>
  <si>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</si>
  <si>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</si>
  <si>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</si>
  <si>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</si>
  <si>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POLIESTER PARA IMPERMEABILIZACAO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</si>
  <si>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</si>
  <si>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</si>
  <si>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</si>
  <si>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</si>
  <si>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</si>
  <si>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</si>
  <si>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</si>
  <si>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</si>
  <si>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</si>
  <si>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</si>
  <si>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</si>
  <si>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</si>
  <si>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</si>
  <si>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</si>
  <si>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</si>
  <si>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</si>
  <si>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</si>
  <si>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</si>
  <si>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</si>
  <si>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</si>
  <si>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</si>
  <si>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</si>
  <si>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</si>
  <si>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</si>
  <si>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</si>
  <si>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</si>
  <si>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</si>
  <si>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</si>
  <si>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</si>
  <si>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</si>
  <si>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</si>
  <si>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</si>
  <si>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</si>
  <si>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ARAMADO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</si>
  <si>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</si>
  <si>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</si>
  <si>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</si>
  <si>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</si>
  <si>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</si>
  <si>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</si>
  <si>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</si>
  <si>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</si>
  <si>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</si>
  <si>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MACARANDUBA/MASSARANDUBA, ANGELIM OU EQUIVALENTE DA REGIAO                                                                                                                                                                                                                                                                                                                                                                                                                </t>
  </si>
  <si>
    <t xml:space="preserve">VIGA APARELHADA *6 X 16* CM, EM MACARANDUBA/MASSARANDUBA, ANGELIM OU EQUIVALENTE DA REGIAO                                                                                                                                                                                                                                                                                                                                                                                                                </t>
  </si>
  <si>
    <t xml:space="preserve">VIGA DE ESCORAMENTO H20, DE MADEIRA, PESO DE 5,00 A 5,20 KG/M, COM EXTREMIDADES PLASTICAS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</si>
  <si>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</si>
  <si>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</si>
  <si>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</si>
  <si>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</si>
  <si>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</si>
  <si>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 xml:space="preserve">VIGIA DIURNO (MENSALISTA)                                                                                                                                                                                                                                                                                                                                                                                                                                                                                 </t>
  </si>
  <si>
    <t xml:space="preserve">        PREFEITURA MUNICIPAL DE SÃO LOURENÇO DA MATA</t>
  </si>
  <si>
    <t>SECRETARIA DE INFRAESTRUTURA</t>
  </si>
  <si>
    <t>DIRETORIA DE OBRAS</t>
  </si>
  <si>
    <t xml:space="preserve">OBRA/ SERVIÇO :  </t>
  </si>
  <si>
    <t>LOCAL :</t>
  </si>
  <si>
    <t>BAIRRO TIÚMA, NO MUNICÍPIO DE SÃO LOURENÇO DA MATA/PE</t>
  </si>
  <si>
    <t>PERÍODO DE EXECUÇÃO :</t>
  </si>
  <si>
    <t>360 (TREZENTOS E SESSENTA) DIAS</t>
  </si>
  <si>
    <t>PROJETO BÁSICO</t>
  </si>
  <si>
    <t>A</t>
  </si>
  <si>
    <t>OBJETIVO</t>
  </si>
  <si>
    <r>
      <rPr>
        <b/>
        <sz val="11"/>
        <color indexed="8"/>
        <rFont val="Arial"/>
        <family val="2"/>
      </rPr>
      <t>O OBJETIVO DESTE PROJETO BÁSICO</t>
    </r>
    <r>
      <rPr>
        <sz val="11"/>
        <color indexed="8"/>
        <rFont val="Arial"/>
        <family val="2"/>
      </rPr>
      <t xml:space="preserve"> é contratar empresa de especializada para executar serviços de </t>
    </r>
    <r>
      <rPr>
        <b/>
        <sz val="11"/>
        <color indexed="8"/>
        <rFont val="Arial"/>
        <family val="2"/>
      </rPr>
      <t>CONTRATAÇÃO DE EMPRESA DE ENGENHARIA PARA REFORMA DA PRAÇA SANTO ANTÔNIO,  NO MUNICÍPIO DE SÃO LOURENÇO DA MATA/PE.</t>
    </r>
  </si>
  <si>
    <t>B</t>
  </si>
  <si>
    <t>JUSTIFICATIVA</t>
  </si>
  <si>
    <t xml:space="preserve">Há necessidade de LICITAR a contratação deste objeto por se tratar de serviço especializado, de grande proporção construtiva, a qual não existe na administração municipal mão de obra disponível para atendimento desta demanda.
</t>
  </si>
  <si>
    <t>C</t>
  </si>
  <si>
    <t>META FÍSICA</t>
  </si>
  <si>
    <t>Execução das quantidades previstas na planilha anexa.</t>
  </si>
  <si>
    <t>D</t>
  </si>
  <si>
    <t>PERÍODO DE VIGENCIA DO CONTRATO</t>
  </si>
  <si>
    <t>A vigência do contrato será de 360 (trezentos e sessenta) dias, a partir da Ordem de Serviço.</t>
  </si>
  <si>
    <t>E</t>
  </si>
  <si>
    <t>TABELA BASE</t>
  </si>
  <si>
    <t>SINAPI 07/2024 - ONERADO</t>
  </si>
  <si>
    <t>F</t>
  </si>
  <si>
    <t>VALOR TOTAL ESTIMADO</t>
  </si>
  <si>
    <t>O valor total estimado dos serviços a serem executados será de</t>
  </si>
  <si>
    <t>G</t>
  </si>
  <si>
    <t>CLASSIFICAÇÃO ORÇAMENTÁRIA</t>
  </si>
  <si>
    <t>Os recursos necessários à realização da despesa com os serviços ora licitados estão alocados na Secretaria de Infraestrutura, conforme código abaixo:</t>
  </si>
  <si>
    <t>-</t>
  </si>
  <si>
    <t>Secretaria de Infraestrutura</t>
  </si>
  <si>
    <t>construção de muro e drenagem</t>
  </si>
  <si>
    <t>Obras e Instalações</t>
  </si>
  <si>
    <t>Fonte</t>
  </si>
  <si>
    <t>Cód. Reduzido da Dot. Orçamentária</t>
  </si>
  <si>
    <t>Ação</t>
  </si>
  <si>
    <t>Subelemento</t>
  </si>
  <si>
    <t>DESCRIÇÃO DO LOCAL DE EXECUÇÃO DA OBRA</t>
  </si>
  <si>
    <t>I</t>
  </si>
  <si>
    <t>FORMA DE EXECUÇÃO</t>
  </si>
  <si>
    <t>INDIRETA</t>
  </si>
  <si>
    <t>J</t>
  </si>
  <si>
    <t>RESPONSÁVEL PELO TERMO DE REFERÊNCIA</t>
  </si>
  <si>
    <t>Elias Chaves da Silva - Engenheiro Civil, CREA-PE: 181945452-5</t>
  </si>
  <si>
    <t xml:space="preserve">         </t>
  </si>
  <si>
    <t>PLANILHA RESUMO</t>
  </si>
  <si>
    <t>SINAPI 07/2024 -  ONERADA / COMPOSIÇÃO - ONERADO</t>
  </si>
  <si>
    <t>ITEM</t>
  </si>
  <si>
    <t>DISCRIMINAÇÃO</t>
  </si>
  <si>
    <t>%</t>
  </si>
  <si>
    <t>PREÇO</t>
  </si>
  <si>
    <t>R$</t>
  </si>
  <si>
    <t>1.0</t>
  </si>
  <si>
    <t>2.0</t>
  </si>
  <si>
    <t>3.0</t>
  </si>
  <si>
    <t>TOTAL R$</t>
  </si>
  <si>
    <t xml:space="preserve"> </t>
  </si>
  <si>
    <t xml:space="preserve">MEMÓRIA DE CÁLCULO </t>
  </si>
  <si>
    <t>MUNICÍPIO/UF:</t>
  </si>
  <si>
    <t>GESTOR / AÇÃO:</t>
  </si>
  <si>
    <t>ENDEREÇO:</t>
  </si>
  <si>
    <t>REVISÃO: 03</t>
  </si>
  <si>
    <t>SÃO LOUREÇO DA MATA / PE</t>
  </si>
  <si>
    <t>TIÚMA, SÃO LOURENÇO DA MATA-PE</t>
  </si>
  <si>
    <t>DATA: 09/2024</t>
  </si>
  <si>
    <t>TABELA DE ORIENTAÇÃO/        PLANILHA ORÇAMENTÁRIA</t>
  </si>
  <si>
    <t xml:space="preserve">PROPONENTE:                                   </t>
  </si>
  <si>
    <t xml:space="preserve">OBJETO: </t>
  </si>
  <si>
    <t xml:space="preserve">EMPREENDIMENTO: </t>
  </si>
  <si>
    <t>Construção de Edifícios (também para Reformas)</t>
  </si>
  <si>
    <t>PREFEITURA DE SÃO LOURENÇO DA MATA</t>
  </si>
  <si>
    <t>REFORMA DA PRAÇA SANTO ANTÔNIO NO MUNICÍPIO DE SÃO LOURENÇO DA MATA/PE.</t>
  </si>
  <si>
    <t>Construção de Rodovias e Ferrovias (também para Recapeamento, Pavimentação e Praças)</t>
  </si>
  <si>
    <t>Construção de Redes de Abastecimento de Água, Coleta de Esgoto e Construções Correlatas</t>
  </si>
  <si>
    <t>FONTE</t>
  </si>
  <si>
    <t>CÓDIGO</t>
  </si>
  <si>
    <t>DESCRIÇÃO</t>
  </si>
  <si>
    <t>UNID.</t>
  </si>
  <si>
    <t>COMPR.</t>
  </si>
  <si>
    <t>LARG.</t>
  </si>
  <si>
    <t>ALTURA</t>
  </si>
  <si>
    <t>QUANT.</t>
  </si>
  <si>
    <t>TOTAL</t>
  </si>
  <si>
    <t>QUANT. TOTAL</t>
  </si>
  <si>
    <t>PREÇO UNITÁRIO</t>
  </si>
  <si>
    <t>Fornecimento de Materiais e Equipamentos (Aquisição indireta, em conjunto com obras)</t>
  </si>
  <si>
    <t>INSTALAÇÃO DE OBRA</t>
  </si>
  <si>
    <t>COM DES.</t>
  </si>
  <si>
    <t xml:space="preserve">NÃO DES. </t>
  </si>
  <si>
    <t>1.1</t>
  </si>
  <si>
    <t>001</t>
  </si>
  <si>
    <t xml:space="preserve">x </t>
  </si>
  <si>
    <t>=</t>
  </si>
  <si>
    <t>Total</t>
  </si>
  <si>
    <t>CONSTRUÇÃO DE INFRAESTRUTURA NA PRAÇA SANTO ANTÔNIO</t>
  </si>
  <si>
    <t>SERVIÇOS PRELIMINARES</t>
  </si>
  <si>
    <t>2.1</t>
  </si>
  <si>
    <t>x</t>
  </si>
  <si>
    <t>2.2</t>
  </si>
  <si>
    <t>Demolição de Alvenaria do Banco de Concreto</t>
  </si>
  <si>
    <t>2.3</t>
  </si>
  <si>
    <t>002</t>
  </si>
  <si>
    <t>Volume da Tampa da Mesa de Concreto</t>
  </si>
  <si>
    <t>Volume do Pé da Mesa</t>
  </si>
  <si>
    <t>Demolição do Banco de Concreto 1</t>
  </si>
  <si>
    <t>Demolição do Banco de Concreto 2</t>
  </si>
  <si>
    <t>2.4</t>
  </si>
  <si>
    <t>012</t>
  </si>
  <si>
    <t>Desobstrução e Limpeza de Boca-de-Lobo</t>
  </si>
  <si>
    <t>2.5</t>
  </si>
  <si>
    <t>005</t>
  </si>
  <si>
    <t>Remoção de Banco de Madeira</t>
  </si>
  <si>
    <t>2.6</t>
  </si>
  <si>
    <t>006</t>
  </si>
  <si>
    <t>Remoção de Meio-Fio de Pedra de Gnaisse</t>
  </si>
  <si>
    <t>2.7</t>
  </si>
  <si>
    <t>Escavação Manual</t>
  </si>
  <si>
    <t>Demolição de Concreto Simples</t>
  </si>
  <si>
    <t>Demolição de Alvenaria</t>
  </si>
  <si>
    <t>2.8</t>
  </si>
  <si>
    <t>2.9</t>
  </si>
  <si>
    <t>014</t>
  </si>
  <si>
    <t>015</t>
  </si>
  <si>
    <t>Calçada</t>
  </si>
  <si>
    <t>INTERIOR DA PRAÇA</t>
  </si>
  <si>
    <t>ALVENARIA</t>
  </si>
  <si>
    <t>3.1</t>
  </si>
  <si>
    <t>3.2</t>
  </si>
  <si>
    <t xml:space="preserve">ASSENTAMENTO DE MEIO FIO </t>
  </si>
  <si>
    <t>3.3</t>
  </si>
  <si>
    <t>Meio Fio</t>
  </si>
  <si>
    <t>PISO</t>
  </si>
  <si>
    <t>3.4</t>
  </si>
  <si>
    <t>3.5</t>
  </si>
  <si>
    <t>3.6</t>
  </si>
  <si>
    <t>Piso Intertravado Cor Natural</t>
  </si>
  <si>
    <t>3.7</t>
  </si>
  <si>
    <t>Piso Intertravado Cor Amarelo</t>
  </si>
  <si>
    <t>Piso Intertravado Cor Verde</t>
  </si>
  <si>
    <t>Piso Intertravado Cor Azul</t>
  </si>
  <si>
    <t>Piso Intertravado Cor Marrom</t>
  </si>
  <si>
    <t>3.8</t>
  </si>
  <si>
    <t>Piso em Pedra Portuguesa</t>
  </si>
  <si>
    <t>3.9</t>
  </si>
  <si>
    <t>Piso Tátil Direcional Azul</t>
  </si>
  <si>
    <t>Piso Tátil Direcional Alerta Amarelo</t>
  </si>
  <si>
    <t>3.10</t>
  </si>
  <si>
    <t>013</t>
  </si>
  <si>
    <t>Rampa Padrão de Acesso</t>
  </si>
  <si>
    <t>INSTALAÇÕES HIDRÁULICAS</t>
  </si>
  <si>
    <t>3.11</t>
  </si>
  <si>
    <t>016</t>
  </si>
  <si>
    <t>Ponto de Água</t>
  </si>
  <si>
    <t>3.12</t>
  </si>
  <si>
    <t>Torneira para Jardim</t>
  </si>
  <si>
    <t>INSTALAÇÕES ELÉTRICAS</t>
  </si>
  <si>
    <t>3.13</t>
  </si>
  <si>
    <t>3.14</t>
  </si>
  <si>
    <t>3.15</t>
  </si>
  <si>
    <t>Hastes de Aterramento</t>
  </si>
  <si>
    <t>3.16</t>
  </si>
  <si>
    <t>Caixa Entrada Elétrica</t>
  </si>
  <si>
    <t>3.17</t>
  </si>
  <si>
    <t>Luminária de Led para os Postes</t>
  </si>
  <si>
    <t>3.18</t>
  </si>
  <si>
    <t>3.19</t>
  </si>
  <si>
    <t>Relé para Postes</t>
  </si>
  <si>
    <t>3.20</t>
  </si>
  <si>
    <t>3.21</t>
  </si>
  <si>
    <t>3.22</t>
  </si>
  <si>
    <t>Cabo de Cobre Flevível</t>
  </si>
  <si>
    <t>URBANIZAÇÃO</t>
  </si>
  <si>
    <t>3.23</t>
  </si>
  <si>
    <t>Pau-Brasil</t>
  </si>
  <si>
    <t>3.24</t>
  </si>
  <si>
    <t>Palmeira Real</t>
  </si>
  <si>
    <t>Coroa de Cristo</t>
  </si>
  <si>
    <t>Ixoria</t>
  </si>
  <si>
    <t>3.25</t>
  </si>
  <si>
    <t>3.26</t>
  </si>
  <si>
    <t>Lixeira de Ferro</t>
  </si>
  <si>
    <t>3.27</t>
  </si>
  <si>
    <t>Área do Pergolado</t>
  </si>
  <si>
    <t>3.28</t>
  </si>
  <si>
    <t>007</t>
  </si>
  <si>
    <t>Mesa e Banco de Concreto com Tabuleiro</t>
  </si>
  <si>
    <t>Banco de Madeira da Praça</t>
  </si>
  <si>
    <t>COMPOSIÇÃO</t>
  </si>
  <si>
    <t>011</t>
  </si>
  <si>
    <t>PLANILHA ORÇAMENTÁRIA COMPARATIVA</t>
  </si>
  <si>
    <t>DATA BASE: SINAPI PE 07/2024 - ONERADO / COMPOSIÇÕES - ONERADO</t>
  </si>
  <si>
    <t>BDI:</t>
  </si>
  <si>
    <t>CUSTO UNITÁRIO DESONERADO</t>
  </si>
  <si>
    <t>CUSTO UNITÁRIO DESONERADO COM BDI</t>
  </si>
  <si>
    <t>VALOR TOTAL DESONERADO COM BDI</t>
  </si>
  <si>
    <t>CUSTO UNITÁRIO NÃO DESONERADO</t>
  </si>
  <si>
    <t>BDI ADOTADO</t>
  </si>
  <si>
    <t>CUSTO UNITÁRIO NÃO DESONERADO COM BDI</t>
  </si>
  <si>
    <t>VALOR TOTAL NÃO DESONERADO COM BDI</t>
  </si>
  <si>
    <t>TOTAL GERAL R$</t>
  </si>
  <si>
    <t xml:space="preserve">                    </t>
  </si>
  <si>
    <t>PLANILHA ORÇAMENTÁRIA ONERADA</t>
  </si>
  <si>
    <t>QUADRO DE COMPOSIÇÃO DE INVESTIMENTO - QCI</t>
  </si>
  <si>
    <t>CUSTO DIRETO SOMA DE (1 À 3)</t>
  </si>
  <si>
    <t>CUSTO INDIRETO 21,24%</t>
  </si>
  <si>
    <t>TOTAL DO INVESTIMENTO = A+B</t>
  </si>
  <si>
    <t>CONTRAPARTIDA ( % DE C)</t>
  </si>
  <si>
    <t>FINANCIAMENTO = C - D ( % DE C)</t>
  </si>
  <si>
    <t>CURVA ABC - ONERADA</t>
  </si>
  <si>
    <t>CUSTO UNIT. ONERADO COM BDI</t>
  </si>
  <si>
    <t>VALOR TOTAL ONERADO COM BDI</t>
  </si>
  <si>
    <t>← 50% do custo total</t>
  </si>
  <si>
    <t>← 80% do custo total</t>
  </si>
  <si>
    <t>DEMOLIÇÃO DE MEIO-FIO GRANITICO OU PRÉ-MOLDADO</t>
  </si>
  <si>
    <t>← 100% do custo total</t>
  </si>
  <si>
    <t>RAMPA PADRÃO PARA ACESSO DE DEFICIENTES A PASSEIO PÚBLICO, EM CONCRETO USINADO, DESEMPOLADO.</t>
  </si>
  <si>
    <t>3.4.6</t>
  </si>
  <si>
    <t>PLACA DE OBRAS EM CHAPA DE AÇO GALVANIZADA - FORNECIMENTO E INSTALAÇÃO.</t>
  </si>
  <si>
    <t>MESA DE CONCRETO POLIDO FCK=21 MPA, COM TABULEIRO EM PASTILHA CERÂMICA, BASE DE TUBO DE CONCRETO ø=0,30M E BANCOS EM TUBO DE CONCRETO ø=0,40M</t>
  </si>
  <si>
    <t>PLACA DE INAUGURAÇÃO EM ALUMÍNIO COM ACRÍLICO, 80X60CM, COM LOGOMARCA E MOLDURA</t>
  </si>
  <si>
    <t>ESCAVAÇÃO MANUAL DE VALA COM PROFUNDIDADE MENOR OU IGUAL A 1,30 M. AF_03/2016</t>
  </si>
  <si>
    <t>DEMOLIÇÃO DE PISO CERÂMICO OU LADRILHO.</t>
  </si>
  <si>
    <t>DESOBSTRUÇÃO E LIMPEZA DE BOCA-DE-LOBO</t>
  </si>
  <si>
    <t>4.3.2</t>
  </si>
  <si>
    <t>DEMOLIÇÃO DE ALVENARIA DE BLOCO FURADO, DE FORMA MANUAL, SEM REAPROVEITAMENTO. AF_12/2017</t>
  </si>
  <si>
    <t>PONTO DE CONSUMO TERMINAL DE ÁGUA FRIA (SUBRAMAL) COM TUBULAÇÃO DE PVC, DN 25 MM, INSTALADO EM RAMAL DE ÁGUA, INCLUSOS RASGO E CHUMBAMENTO EM ALVENARIA. AF_12/2014</t>
  </si>
  <si>
    <t>REMOÇÃO DE BANCO DE MADEIRA</t>
  </si>
  <si>
    <t>DEMOLIÇÃO  CONCRETO SIMPLES</t>
  </si>
  <si>
    <t>CRONOGRAMA FÍSICO - FINANCEIRO</t>
  </si>
  <si>
    <t>SINAPI 07/2024 -  ONERADA / COMPOSIÇÃO - ONERADA</t>
  </si>
  <si>
    <t>VALOR DO SERVIÇO R$</t>
  </si>
  <si>
    <t>% DE EXECUÇÃO ATÉ O MOMENTO</t>
  </si>
  <si>
    <t>60 DIAS</t>
  </si>
  <si>
    <t>120 DIAS</t>
  </si>
  <si>
    <t>180 DIAS</t>
  </si>
  <si>
    <t>CONCEDENTE</t>
  </si>
  <si>
    <t>PROPONENTE</t>
  </si>
  <si>
    <t xml:space="preserve">TOTAL </t>
  </si>
  <si>
    <t>TOTAL ACUMULADO R$</t>
  </si>
  <si>
    <t>240 DIAS</t>
  </si>
  <si>
    <t>300 DIAS</t>
  </si>
  <si>
    <t>360 DIAS</t>
  </si>
  <si>
    <t>COMPOSIÇÕES</t>
  </si>
  <si>
    <t>FONTE DE COEFICIENTES:SINAPI 07/2024</t>
  </si>
  <si>
    <t>SINAPI</t>
  </si>
  <si>
    <t>DESCRIÇÃO DO INSUMO</t>
  </si>
  <si>
    <t>COEFICIENTE</t>
  </si>
  <si>
    <t>CUSTO TOTAL DESONERADO</t>
  </si>
  <si>
    <t>CUSTO UNITÁRIO ONERADO</t>
  </si>
  <si>
    <t>CUSTO TOTAL ONERADO</t>
  </si>
  <si>
    <t>M.O.</t>
  </si>
  <si>
    <t>MAT.</t>
  </si>
  <si>
    <t>MATERIAL</t>
  </si>
  <si>
    <t>MÃO DE OBRA</t>
  </si>
  <si>
    <t>EQUIPAMENTO</t>
  </si>
  <si>
    <t>OBSERVAÇÕES:</t>
  </si>
  <si>
    <t>COEFICIENTES OBTIDOS E ADPTADOS DA TABELA: SINAPI  01/2020- CÓDIGO: 74209/001 - DISCRIMINAÇÃO: PLACA DE OBRAS</t>
  </si>
  <si>
    <t>COEFICIENTES OBTIDOS E ADPTADOS DA TABELA:SEINFRA  27 - CÓDIGO: C1066 - DISCRIMINAÇÃO: DEMOLIÇÃO  DE  CONCRETO  SIMPLES</t>
  </si>
  <si>
    <t>COEFICIENTES OBTIDOS E ADPTADOS DA TABELA: ORSE 04/20212- CÓDIGO: 9478 - DISCRIMINAÇÃO: REMOÇÃO  DE  BANCOS  DE  MADEIRA.</t>
  </si>
  <si>
    <t>COEFICIENTES OBTIDOS E ADPTADOS DA TABELA: ORSE 03/2023 - CÓDIGO: 21 - DISCRIMINAÇÃO: DEMOLIÇÃO DE MEIO-FIO GRANITICO OU PRÉ-MOLDADO.</t>
  </si>
  <si>
    <t>MAT.]</t>
  </si>
  <si>
    <t>COEFICIENTES OBTIDOS E ADPTADOS DA TABELA: ORSE  04-2022 - CÓDIGO:11677 - DISCRIMINAÇÃO: MESA E BANCO DE CONCRETO</t>
  </si>
  <si>
    <t>COTAÇÃO</t>
  </si>
  <si>
    <t>010</t>
  </si>
  <si>
    <t>MATERIL</t>
  </si>
  <si>
    <t>COEFICIENTES OBTIDOS E ADPTADOS DA TABELA: ORSE 04/20212- CÓDIGO: 9068 - DISCRIMINAÇÃO: DESOBSTRUÇÃO E LIMPEZA DE BOCA-DE-LOBO</t>
  </si>
  <si>
    <t>Coeficientes extraídos da tabela ORSE 04/2021 - Código: 12789 - RAMPA PADRÃO PARA ACESSO DE DEFICIENTES A PASSEIO PÚBLICO, EM CONCRETO SIMPLES FCK=25MPA, DESEMPOLADO.</t>
  </si>
  <si>
    <t>COEFICIENTES OBTIDOS E ADPTADOS DA TABELA: ORSE 06/2022  - CÓDIGO: 18  - DISCRIMINAÇÃO: DEMOLIÇÃO DE PISO CERÂMICO OU LADRILHO.</t>
  </si>
  <si>
    <t>Coeficientes extraídos da tabela ORSE 04/2021 - Código: 11986 - PLACA DE INAUGURAÇÃO EM ALUMÍNIO COM ACRÍLICO, 80X60CM, COM LOGOMARCA E MOLDURA</t>
  </si>
  <si>
    <t>SER.</t>
  </si>
  <si>
    <t>SERVIÇO</t>
  </si>
  <si>
    <t>COEFICIENTES OBTIDOS E ADPTADOS DA TABELA: SINAPI 03/2023  - CÓDIGO: 89957 - PONTO DE CONSUMO TERMINAL DE ÁGUA FRIA (SUBRAMAL) COM TUBULAÇÃO DE PVC, DN 25 MM, INSTALADO EM RAMAL DE ÁGUA, INCLUSOS RASGO E CHUMBAMENTO EM ALVENARIA. AF_12/2014.</t>
  </si>
  <si>
    <t>MAPA DE COTAÇÃO</t>
  </si>
  <si>
    <t>COTAÇÃO - 01</t>
  </si>
  <si>
    <t>NOME DA EMPRESA</t>
  </si>
  <si>
    <t>CNPJ</t>
  </si>
  <si>
    <t>NOME DO CONTATO</t>
  </si>
  <si>
    <t>TELEFONE</t>
  </si>
  <si>
    <t>LINK</t>
  </si>
  <si>
    <t>DATA DA COTAÇÃO</t>
  </si>
  <si>
    <t>VALOR UNITÁRIO</t>
  </si>
  <si>
    <t>VALOR DO FRETE</t>
  </si>
  <si>
    <t>VALOR DA COTAÇÃO</t>
  </si>
  <si>
    <t>Mediana</t>
  </si>
  <si>
    <t>PREFEITURA MUNICIPAL DE SÃO LOURENÇO DA MATA</t>
  </si>
  <si>
    <t>COMPOSIÇÃO DE ENCARGOS SOCIAIS</t>
  </si>
  <si>
    <t>PERNAMBUCO</t>
  </si>
  <si>
    <t>VIRGÊNCIA A PARTIR DE 12/2022</t>
  </si>
  <si>
    <t>ENCARGOS SOCIAIS SOBRE A MÃO DE OBRA</t>
  </si>
  <si>
    <r>
      <rPr>
        <b/>
        <sz val="10"/>
        <rFont val="Calibri"/>
        <family val="2"/>
      </rPr>
      <t>CÓDIGO</t>
    </r>
  </si>
  <si>
    <r>
      <rPr>
        <b/>
        <sz val="10"/>
        <rFont val="Calibri"/>
        <family val="2"/>
      </rPr>
      <t>DESCRIÇÃO</t>
    </r>
  </si>
  <si>
    <r>
      <rPr>
        <b/>
        <sz val="10"/>
        <color indexed="9"/>
        <rFont val="Calibri"/>
        <family val="2"/>
      </rPr>
      <t>COM DESONERAÇÃO</t>
    </r>
  </si>
  <si>
    <r>
      <rPr>
        <b/>
        <sz val="10"/>
        <color indexed="9"/>
        <rFont val="Calibri"/>
        <family val="2"/>
      </rPr>
      <t>SEM DESONERAÇÃO</t>
    </r>
  </si>
  <si>
    <r>
      <rPr>
        <b/>
        <sz val="10"/>
        <rFont val="Calibri"/>
        <family val="2"/>
      </rPr>
      <t xml:space="preserve">HORISTA
</t>
    </r>
    <r>
      <rPr>
        <b/>
        <sz val="10"/>
        <rFont val="Calibri"/>
        <family val="2"/>
      </rPr>
      <t>%</t>
    </r>
  </si>
  <si>
    <r>
      <rPr>
        <b/>
        <sz val="10"/>
        <rFont val="Calibri"/>
        <family val="2"/>
      </rPr>
      <t xml:space="preserve">MENSALISTA
</t>
    </r>
    <r>
      <rPr>
        <b/>
        <sz val="10"/>
        <rFont val="Calibri"/>
        <family val="2"/>
      </rPr>
      <t>%</t>
    </r>
  </si>
  <si>
    <r>
      <rPr>
        <b/>
        <sz val="10"/>
        <color indexed="9"/>
        <rFont val="Calibri"/>
        <family val="2"/>
      </rPr>
      <t>GRUPO A</t>
    </r>
  </si>
  <si>
    <r>
      <rPr>
        <sz val="10"/>
        <rFont val="Calibri"/>
        <family val="2"/>
      </rPr>
      <t>A1</t>
    </r>
  </si>
  <si>
    <r>
      <rPr>
        <sz val="10"/>
        <rFont val="Calibri"/>
        <family val="2"/>
      </rPr>
      <t>INSS</t>
    </r>
  </si>
  <si>
    <r>
      <rPr>
        <sz val="10"/>
        <rFont val="Calibri"/>
        <family val="2"/>
      </rPr>
      <t>A2</t>
    </r>
  </si>
  <si>
    <r>
      <rPr>
        <sz val="10"/>
        <rFont val="Calibri"/>
        <family val="2"/>
      </rPr>
      <t>SESI</t>
    </r>
  </si>
  <si>
    <r>
      <rPr>
        <sz val="10"/>
        <rFont val="Calibri"/>
        <family val="2"/>
      </rPr>
      <t>A3</t>
    </r>
  </si>
  <si>
    <r>
      <rPr>
        <sz val="10"/>
        <rFont val="Calibri"/>
        <family val="2"/>
      </rPr>
      <t>SENAI</t>
    </r>
  </si>
  <si>
    <r>
      <rPr>
        <sz val="10"/>
        <rFont val="Calibri"/>
        <family val="2"/>
      </rPr>
      <t>A4</t>
    </r>
  </si>
  <si>
    <r>
      <rPr>
        <sz val="10"/>
        <rFont val="Calibri"/>
        <family val="2"/>
      </rPr>
      <t>INCRA</t>
    </r>
  </si>
  <si>
    <r>
      <rPr>
        <sz val="10"/>
        <rFont val="Calibri"/>
        <family val="2"/>
      </rPr>
      <t>A5</t>
    </r>
  </si>
  <si>
    <r>
      <rPr>
        <sz val="10"/>
        <rFont val="Calibri"/>
        <family val="2"/>
      </rPr>
      <t>SEBRAE</t>
    </r>
  </si>
  <si>
    <r>
      <rPr>
        <sz val="10"/>
        <rFont val="Calibri"/>
        <family val="2"/>
      </rPr>
      <t>A6</t>
    </r>
  </si>
  <si>
    <r>
      <rPr>
        <sz val="10"/>
        <rFont val="Calibri"/>
        <family val="2"/>
      </rPr>
      <t>Salário Educação</t>
    </r>
  </si>
  <si>
    <r>
      <rPr>
        <sz val="10"/>
        <rFont val="Calibri"/>
        <family val="2"/>
      </rPr>
      <t>A7</t>
    </r>
  </si>
  <si>
    <r>
      <rPr>
        <sz val="10"/>
        <rFont val="Calibri"/>
        <family val="2"/>
      </rPr>
      <t>Seguro Contra Acidentes de Trabalho</t>
    </r>
  </si>
  <si>
    <r>
      <rPr>
        <sz val="10"/>
        <rFont val="Calibri"/>
        <family val="2"/>
      </rPr>
      <t>A8</t>
    </r>
  </si>
  <si>
    <r>
      <rPr>
        <sz val="10"/>
        <rFont val="Calibri"/>
        <family val="2"/>
      </rPr>
      <t>FGTS</t>
    </r>
  </si>
  <si>
    <r>
      <rPr>
        <sz val="10"/>
        <rFont val="Calibri"/>
        <family val="2"/>
      </rPr>
      <t>A9</t>
    </r>
  </si>
  <si>
    <r>
      <rPr>
        <sz val="10"/>
        <rFont val="Calibri"/>
        <family val="2"/>
      </rPr>
      <t>SECONCI</t>
    </r>
  </si>
  <si>
    <r>
      <rPr>
        <b/>
        <sz val="10"/>
        <rFont val="Calibri"/>
        <family val="2"/>
      </rPr>
      <t>A</t>
    </r>
  </si>
  <si>
    <r>
      <rPr>
        <b/>
        <sz val="10"/>
        <rFont val="Calibri"/>
        <family val="2"/>
      </rPr>
      <t>Total</t>
    </r>
  </si>
  <si>
    <r>
      <rPr>
        <b/>
        <sz val="10"/>
        <color indexed="9"/>
        <rFont val="Calibri"/>
        <family val="2"/>
      </rPr>
      <t>GRUPO B</t>
    </r>
  </si>
  <si>
    <r>
      <rPr>
        <sz val="10"/>
        <rFont val="Calibri"/>
        <family val="2"/>
      </rPr>
      <t>B1</t>
    </r>
  </si>
  <si>
    <r>
      <rPr>
        <sz val="10"/>
        <rFont val="Calibri"/>
        <family val="2"/>
      </rPr>
      <t>Repouso Semanal Remunerado</t>
    </r>
  </si>
  <si>
    <r>
      <rPr>
        <sz val="10"/>
        <rFont val="Calibri"/>
        <family val="2"/>
      </rPr>
      <t>Não incide</t>
    </r>
  </si>
  <si>
    <r>
      <rPr>
        <sz val="10"/>
        <rFont val="Calibri"/>
        <family val="2"/>
      </rPr>
      <t>B2</t>
    </r>
  </si>
  <si>
    <r>
      <rPr>
        <sz val="10"/>
        <rFont val="Calibri"/>
        <family val="2"/>
      </rPr>
      <t>Feriados</t>
    </r>
  </si>
  <si>
    <r>
      <rPr>
        <sz val="10"/>
        <rFont val="Calibri"/>
        <family val="2"/>
      </rPr>
      <t>B3</t>
    </r>
  </si>
  <si>
    <r>
      <rPr>
        <sz val="10"/>
        <rFont val="Calibri"/>
        <family val="2"/>
      </rPr>
      <t>Auxílio - Enfermidade</t>
    </r>
  </si>
  <si>
    <r>
      <rPr>
        <sz val="10"/>
        <rFont val="Calibri"/>
        <family val="2"/>
      </rPr>
      <t>B4</t>
    </r>
  </si>
  <si>
    <r>
      <rPr>
        <sz val="10"/>
        <rFont val="Calibri"/>
        <family val="2"/>
      </rPr>
      <t>13º Salário</t>
    </r>
  </si>
  <si>
    <r>
      <rPr>
        <sz val="10"/>
        <rFont val="Calibri"/>
        <family val="2"/>
      </rPr>
      <t>B5</t>
    </r>
  </si>
  <si>
    <r>
      <rPr>
        <sz val="10"/>
        <rFont val="Calibri"/>
        <family val="2"/>
      </rPr>
      <t>Licença Paternidade</t>
    </r>
  </si>
  <si>
    <r>
      <rPr>
        <sz val="10"/>
        <rFont val="Calibri"/>
        <family val="2"/>
      </rPr>
      <t>B6</t>
    </r>
  </si>
  <si>
    <r>
      <rPr>
        <sz val="10"/>
        <rFont val="Calibri"/>
        <family val="2"/>
      </rPr>
      <t>Faltas Justificadas</t>
    </r>
  </si>
  <si>
    <r>
      <rPr>
        <sz val="10"/>
        <rFont val="Calibri"/>
        <family val="2"/>
      </rPr>
      <t>B7</t>
    </r>
  </si>
  <si>
    <r>
      <rPr>
        <sz val="10"/>
        <rFont val="Calibri"/>
        <family val="2"/>
      </rPr>
      <t>Dias de Chuvas</t>
    </r>
  </si>
  <si>
    <r>
      <rPr>
        <sz val="10"/>
        <rFont val="Calibri"/>
        <family val="2"/>
      </rPr>
      <t>B8</t>
    </r>
  </si>
  <si>
    <r>
      <rPr>
        <sz val="10"/>
        <rFont val="Calibri"/>
        <family val="2"/>
      </rPr>
      <t>Auxílio Acidente de Trabalho</t>
    </r>
  </si>
  <si>
    <r>
      <rPr>
        <sz val="10"/>
        <rFont val="Calibri"/>
        <family val="2"/>
      </rPr>
      <t>B9</t>
    </r>
  </si>
  <si>
    <r>
      <rPr>
        <sz val="10"/>
        <rFont val="Calibri"/>
        <family val="2"/>
      </rPr>
      <t>Férias Gozadas</t>
    </r>
  </si>
  <si>
    <t>7.90%</t>
  </si>
  <si>
    <r>
      <rPr>
        <sz val="10"/>
        <rFont val="Calibri"/>
        <family val="2"/>
      </rPr>
      <t>B10</t>
    </r>
  </si>
  <si>
    <r>
      <rPr>
        <sz val="10"/>
        <rFont val="Calibri"/>
        <family val="2"/>
      </rPr>
      <t>Salário Maternidade</t>
    </r>
  </si>
  <si>
    <r>
      <rPr>
        <b/>
        <sz val="10"/>
        <rFont val="Calibri"/>
        <family val="2"/>
      </rPr>
      <t>B</t>
    </r>
  </si>
  <si>
    <r>
      <rPr>
        <b/>
        <sz val="10"/>
        <color indexed="9"/>
        <rFont val="Calibri"/>
        <family val="2"/>
      </rPr>
      <t>GRUPO C</t>
    </r>
  </si>
  <si>
    <r>
      <rPr>
        <sz val="10"/>
        <rFont val="Calibri"/>
        <family val="2"/>
      </rPr>
      <t>C1</t>
    </r>
  </si>
  <si>
    <r>
      <rPr>
        <sz val="10"/>
        <rFont val="Calibri"/>
        <family val="2"/>
      </rPr>
      <t>Aviso Prévio Indenizado</t>
    </r>
  </si>
  <si>
    <r>
      <rPr>
        <sz val="10"/>
        <rFont val="Calibri"/>
        <family val="2"/>
      </rPr>
      <t>C2</t>
    </r>
  </si>
  <si>
    <r>
      <rPr>
        <sz val="10"/>
        <rFont val="Calibri"/>
        <family val="2"/>
      </rPr>
      <t>Aviso Prévio Trabalhado</t>
    </r>
  </si>
  <si>
    <r>
      <rPr>
        <sz val="10"/>
        <rFont val="Calibri"/>
        <family val="2"/>
      </rPr>
      <t>C3</t>
    </r>
  </si>
  <si>
    <r>
      <rPr>
        <sz val="10"/>
        <rFont val="Calibri"/>
        <family val="2"/>
      </rPr>
      <t>Férias Indenizadas</t>
    </r>
  </si>
  <si>
    <r>
      <rPr>
        <sz val="10"/>
        <rFont val="Calibri"/>
        <family val="2"/>
      </rPr>
      <t>C4</t>
    </r>
  </si>
  <si>
    <r>
      <rPr>
        <sz val="10"/>
        <rFont val="Calibri"/>
        <family val="2"/>
      </rPr>
      <t>Depósito Rescisão Sem Justa Causa</t>
    </r>
  </si>
  <si>
    <r>
      <rPr>
        <sz val="10"/>
        <rFont val="Calibri"/>
        <family val="2"/>
      </rPr>
      <t>C5</t>
    </r>
  </si>
  <si>
    <r>
      <rPr>
        <sz val="10"/>
        <rFont val="Calibri"/>
        <family val="2"/>
      </rPr>
      <t>Indenização Adicional</t>
    </r>
  </si>
  <si>
    <r>
      <rPr>
        <b/>
        <sz val="10"/>
        <rFont val="Calibri"/>
        <family val="2"/>
      </rPr>
      <t>C</t>
    </r>
  </si>
  <si>
    <t>8.90%</t>
  </si>
  <si>
    <r>
      <rPr>
        <b/>
        <sz val="10"/>
        <color indexed="9"/>
        <rFont val="Calibri"/>
        <family val="2"/>
      </rPr>
      <t>GRUPO D</t>
    </r>
  </si>
  <si>
    <r>
      <rPr>
        <sz val="10"/>
        <rFont val="Calibri"/>
        <family val="2"/>
      </rPr>
      <t>D1</t>
    </r>
  </si>
  <si>
    <r>
      <rPr>
        <sz val="10"/>
        <rFont val="Calibri"/>
        <family val="2"/>
      </rPr>
      <t>Reincidência de Grupo A sobre Grupo B</t>
    </r>
  </si>
  <si>
    <r>
      <rPr>
        <sz val="10"/>
        <rFont val="Calibri"/>
        <family val="2"/>
      </rPr>
      <t>D2</t>
    </r>
  </si>
  <si>
    <r>
      <rPr>
        <sz val="10"/>
        <rFont val="Calibri"/>
        <family val="2"/>
      </rPr>
      <t xml:space="preserve">Reincidência de Grupo A sobre Aviso Prévio
</t>
    </r>
    <r>
      <rPr>
        <sz val="10"/>
        <rFont val="Calibri"/>
        <family val="2"/>
      </rPr>
      <t>Trabalhado e Reincidência do FGTS sobre Aviso Prévio Indenizado</t>
    </r>
  </si>
  <si>
    <r>
      <rPr>
        <b/>
        <sz val="10"/>
        <rFont val="Calibri"/>
        <family val="2"/>
      </rPr>
      <t>D</t>
    </r>
  </si>
  <si>
    <r>
      <rPr>
        <b/>
        <sz val="10"/>
        <color indexed="9"/>
        <rFont val="Calibri"/>
        <family val="2"/>
      </rPr>
      <t>TOTAL(A+B+C+D)</t>
    </r>
  </si>
  <si>
    <t>RELATÓRIO FOTOGRÁFICO</t>
  </si>
  <si>
    <t>DATA EMISSÃO:</t>
  </si>
  <si>
    <t>FOTO 01</t>
  </si>
  <si>
    <t>FOTO 02</t>
  </si>
  <si>
    <t>Inserir imagem</t>
  </si>
  <si>
    <t>PRAÇA SANTO ANTÔNIO</t>
  </si>
  <si>
    <t>FOTO 03</t>
  </si>
  <si>
    <t>FOTO 04</t>
  </si>
  <si>
    <t>FOTO 05</t>
  </si>
  <si>
    <t>FOTO 06</t>
  </si>
  <si>
    <t>FOTO 07</t>
  </si>
  <si>
    <t>FOTO 08</t>
  </si>
  <si>
    <t>017</t>
  </si>
  <si>
    <t>01</t>
  </si>
  <si>
    <t>UND</t>
  </si>
  <si>
    <t>MO.</t>
  </si>
  <si>
    <t>COEFICIENTES OBTIDOS E ADPTADOS DA TABELA: ORSE 07/2024  - CÓDIGO: 8236 - TORNEIRA CROMADA PARA TANQUE/JARDIM, 1/2", REF..1153, LINHA MISTY, FABRIMAR OU SIMILAR</t>
  </si>
  <si>
    <t>TORNEIRA CROMADA PARA TANQUE/JARDIM, 1/2", REF..1153, LINHA MISTY, FABRIMAR OU SIMILAR</t>
  </si>
  <si>
    <t>Cacto</t>
  </si>
  <si>
    <t>Jardineiras</t>
  </si>
  <si>
    <t>BANCO EM MADEIRA COM METALON SEM ENCOSTO</t>
  </si>
  <si>
    <t xml:space="preserve">CASAS BAHIA </t>
  </si>
  <si>
    <t>MERCADO LIVRE</t>
  </si>
  <si>
    <t>SITE</t>
  </si>
  <si>
    <t>XXX</t>
  </si>
  <si>
    <t>https://www.casasbahia.com.br/banco-mineapolis-mdeira-macica-mdf-mel-preto-1564814944/p/1564814944?utm_medium=Cpc&amp;utm_source=google_freelisting&amp;IdSku=1564814944&amp;idLojista=10798&amp;tipoLojista=3P&amp;srsltid=AfmBOopBT0evZeehHAkpufdRrbFbSkS04DTj-GieCpkcfcBbM8ELAqsu3ek</t>
  </si>
  <si>
    <t>03.007.331/0001-41</t>
  </si>
  <si>
    <t>33.041.260/0652-90</t>
  </si>
  <si>
    <t>https://produto.mercadolivre.com.br/MLB-1606971960-banco-industrial-em-madeira-e-ferro-190x50-_JM#polycard_client=recommendations_vip-v2p&amp;reco_backend=ranker_retrieval_system_vpp_v2p&amp;reco_model=ranker_entity_v2-retrieval-system%2Fmlb%2Forganicos%2Fcatalog-product-triggers%2F1&amp;reco_client=vip-v2p&amp;reco_item_pos=10&amp;reco_backend_type=low_level&amp;reco_id=af703f0d-2623-4847-bb06-93b86378d8ed</t>
  </si>
  <si>
    <t>https://www.moveisbrasil.com.br/moveis-de-demolicao/banco-2-m-em-madeira-demolicao-e-ferro</t>
  </si>
  <si>
    <t>MHM MOVEIS BRASIL</t>
  </si>
  <si>
    <t>30.957.908/0001-59</t>
  </si>
  <si>
    <t>Piso Intertravado Cor Laranja</t>
  </si>
  <si>
    <t>018</t>
  </si>
  <si>
    <t>Luz Led Amarela - Pergolado</t>
  </si>
  <si>
    <t>Luz led Branca - Busto</t>
  </si>
  <si>
    <t>Canteiro Jardineiras Menores</t>
  </si>
  <si>
    <t>Base</t>
  </si>
  <si>
    <t>Demolição de Piso</t>
  </si>
  <si>
    <t>Aterro</t>
  </si>
  <si>
    <t>Remoção de Entulho</t>
  </si>
  <si>
    <t>MOBOLIÁRIO URBANO-BANCO DE PRAÇA SEM ENCOSTO</t>
  </si>
  <si>
    <t>Jardineira 1.1</t>
  </si>
  <si>
    <t>Jardineira 1.2</t>
  </si>
  <si>
    <t>Jardineira 1.3</t>
  </si>
  <si>
    <t>Jardineira 1.4</t>
  </si>
  <si>
    <t>Jardineiras Menores</t>
  </si>
  <si>
    <t>Jardineira 1.5</t>
  </si>
  <si>
    <t>Jardineira 1.6</t>
  </si>
  <si>
    <t xml:space="preserve"> Jardineiras</t>
  </si>
  <si>
    <t xml:space="preserve"> Jardineiras Menores</t>
  </si>
  <si>
    <t>Jardineiras circular 02</t>
  </si>
  <si>
    <t>Jardineiras circular 01</t>
  </si>
  <si>
    <t>COEFICIENTES OBTIDOS E ADPTADOS DA TABELA: SINAPI 11/2021  - CÓDIGO: 103304 - INSTALAÇÃO DE BANCO METÁLICO COM ENCOSTO, 1,60 M DE COMPRIMENTO, EM TUBO DE AÇO CARBONO COM PINTURA ELETROSTÁTICA, SOBRE PISO DE CONCRETO EXISTENTE. .</t>
  </si>
  <si>
    <t>Volume interno - Jardineira 01</t>
  </si>
  <si>
    <t>Volume interno - Jardineira 02</t>
  </si>
  <si>
    <t>Volume interno - Jardineira 03</t>
  </si>
  <si>
    <t>Volume interno - Jardineira 04</t>
  </si>
  <si>
    <t>Demolição de Alvenaria de Jardineira 1.1</t>
  </si>
  <si>
    <t>Demolição de Alvenaria de Jardineira 1.2</t>
  </si>
  <si>
    <t>Demolição de Alvenaria de Jardineira 1.3</t>
  </si>
  <si>
    <t>Demolição de Alvenaria de Jardineira 1.4</t>
  </si>
  <si>
    <t>Demolição de Alvenaria de Jardineira 1.5</t>
  </si>
  <si>
    <t>Jardideiras circular 02</t>
  </si>
  <si>
    <t xml:space="preserve">Regularização para aplicação do piso (Área do projeto) </t>
  </si>
  <si>
    <t>Jardineiras menores</t>
  </si>
  <si>
    <t>Jardineira circular</t>
  </si>
  <si>
    <t>Piso Intertravado Cor Terra Cota</t>
  </si>
  <si>
    <t>2.10</t>
  </si>
  <si>
    <t>Postes</t>
  </si>
  <si>
    <t>2.11</t>
  </si>
  <si>
    <t>2.12</t>
  </si>
  <si>
    <t>LOCACAO DE ANDAIME METALICO TUBULAR TIPO TORRE</t>
  </si>
  <si>
    <t>COEFICIENTES OBTIDOS E ADPTADOS DA TABELA: SINAPI 10/2017  - CÓDIGO: 95135 - LOCACAO DE ANDAIME METALICO TUBULAR TIPO TORRE. .</t>
  </si>
  <si>
    <t>4.1</t>
  </si>
  <si>
    <t>ADMINISTRAÇÃO LOCAL</t>
  </si>
  <si>
    <t>MONTAGEM E DESMONTAGEM DE ANDAIME TUBULAR TIPO TORRE (EXCLUSIVE ANDAIME E LIMPEZA). AF_11/2017</t>
  </si>
  <si>
    <t>REMOÇÃO DE LUMINÁRIAS, DE FORMA MANUAL, SEM REAPROVEITAMENTO. AF_12/2017</t>
  </si>
  <si>
    <t>4.0</t>
  </si>
  <si>
    <t>EQUIP.</t>
  </si>
  <si>
    <t>EQ.</t>
  </si>
  <si>
    <t>SERV.</t>
  </si>
  <si>
    <t>019</t>
  </si>
  <si>
    <t>REFLETOR SLIM LED 50W DE POTÊNCIA, BRANCO FRIO, 6500K, AUTOVOLT, MARCA G-LIGHTOU SIMILAR</t>
  </si>
  <si>
    <t>COEFICIENTES OBTIDOS E ADPTADOS DA TABELA: ORSE 07/2024  - CÓDIGO: 12807 - REFLETOR SLIM LED 50W DE POTÊNCIA, BRANCO FRIO, 6500K, AUTOVOLT, MARCA G-LIGHTOU SIMILAR.</t>
  </si>
  <si>
    <t>30/10/2024</t>
  </si>
  <si>
    <t>020</t>
  </si>
  <si>
    <t>COEFICIENTES OBTIDOS E ADPTADOS DA TABELA: SINAPI 07/2024  - CÓDIGO: 90776 - 90777</t>
  </si>
  <si>
    <t>ADMINISTRAÇÃO LOCAL DE OBRA</t>
  </si>
  <si>
    <t>Coeficientes extraídos da tabela ORSE 07/2024 - Código: 3258 - DEMOLIÇÃO DE PISO EM LAJOTA HEXAGONAL</t>
  </si>
  <si>
    <t>DEMOLIÇÃO DE PISO EM LAJOTA HEXAGONAL</t>
  </si>
  <si>
    <t>df</t>
  </si>
  <si>
    <t>DUZENTOS E CINQUENTA E DOIS MIL, TREZENTOS E CINQUENTA E OITO REAIS E NOVENTA E UM CENTAVOS</t>
  </si>
  <si>
    <t>P4 À P5</t>
  </si>
  <si>
    <t>P6-1 À P6-2</t>
  </si>
  <si>
    <t>P6-2 À P6-3</t>
  </si>
  <si>
    <t>P6-3 À P6-4</t>
  </si>
  <si>
    <t>P6-4 À P3-1</t>
  </si>
  <si>
    <t>P3-1 À P3-2</t>
  </si>
  <si>
    <t>P4</t>
  </si>
  <si>
    <t>P6-1</t>
  </si>
  <si>
    <t>P5 À P6-1</t>
  </si>
  <si>
    <t>P6-2</t>
  </si>
  <si>
    <t>P6-3</t>
  </si>
  <si>
    <t>P6-4</t>
  </si>
  <si>
    <t>P3-1</t>
  </si>
  <si>
    <t>P3-2</t>
  </si>
  <si>
    <t>P5 À REFLETOR LED PERGOLADO</t>
  </si>
  <si>
    <t>P3-1 À REFLETOR LED BUSTO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</si>
</sst>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R$&quot;\ * #,##0.00_-;\-&quot;R$&quot;\ * #,##0.00_-;_-&quot;R$&quot;\ * &quot;-&quot;??_-;_-@_-"/>
    <numFmt numFmtId="43" formatCode="_-* #,##0.00_-;\-* #,##0.00_-;_-* &quot;-&quot;??_-;_-@_-"/>
    <numFmt numFmtId="164" formatCode="_(* #,##0.00_);_(* \(#,##0.00\);_(* &quot;-&quot;??_);_(@_)"/>
    <numFmt numFmtId="165" formatCode="_-&quot;R$&quot;* #,##0.00_-;\-&quot;R$&quot;* #,##0.00_-;_-&quot;R$&quot;* &quot;-&quot;??_-;_-@_-"/>
    <numFmt numFmtId="166" formatCode="&quot;R$&quot;\ #,##0.00"/>
    <numFmt numFmtId="167" formatCode="&quot;R$ &quot;#,##0_);\(&quot;R$ &quot;#,##0\)"/>
    <numFmt numFmtId="168" formatCode="0.0000"/>
    <numFmt numFmtId="169" formatCode="#,##0.0000"/>
    <numFmt numFmtId="170" formatCode="[$R$-416]&quot; &quot;#,##0.00;[Red]&quot;-&quot;[$R$-416]&quot; &quot;#,##0.00"/>
    <numFmt numFmtId="171" formatCode="0.000%"/>
  </numFmts>
  <fonts count="84">
    <font>
      <sz val="11"/>
      <color theme="1"/>
      <name val="Calibri"/>
      <family val="2"/>
      <scheme val="minor"/>
    </font>
    <font>
      <sz val="10"/>
      <name val="Arial"/>
      <family val="2"/>
    </font>
    <font>
      <b/>
      <sz val="10"/>
      <name val="Arial"/>
      <family val="2"/>
    </font>
    <font>
      <b/>
      <sz val="9"/>
      <name val="Arial"/>
      <family val="2"/>
    </font>
    <font>
      <b/>
      <sz val="8"/>
      <name val="Arial"/>
      <family val="2"/>
    </font>
    <font>
      <sz val="8"/>
      <name val="Arial"/>
      <family val="2"/>
    </font>
    <font>
      <b/>
      <u/>
      <sz val="14"/>
      <name val="Arial"/>
      <family val="2"/>
    </font>
    <font>
      <b/>
      <sz val="14"/>
      <name val="Arial"/>
      <family val="2"/>
    </font>
    <font>
      <sz val="9"/>
      <name val="Arial"/>
      <family val="2"/>
    </font>
    <font>
      <b/>
      <sz val="12"/>
      <name val="Arial"/>
      <family val="2"/>
    </font>
    <font>
      <b/>
      <sz val="11"/>
      <name val="Arial"/>
      <family val="2"/>
    </font>
    <font>
      <sz val="10"/>
      <name val="Courier New"/>
      <family val="3"/>
    </font>
    <font>
      <b/>
      <u/>
      <sz val="16"/>
      <name val="Arial"/>
      <family val="2"/>
    </font>
    <font>
      <sz val="8"/>
      <name val="Calibri"/>
      <family val="2"/>
    </font>
    <font>
      <sz val="8"/>
      <name val="Calibri"/>
      <family val="2"/>
    </font>
    <font>
      <sz val="10"/>
      <name val="Arial"/>
      <family val="2"/>
      <charset val="1"/>
    </font>
    <font>
      <u/>
      <sz val="11"/>
      <color indexed="12"/>
      <name val="Arial"/>
      <family val="2"/>
    </font>
    <font>
      <sz val="8"/>
      <name val="Calibri"/>
      <family val="2"/>
    </font>
    <font>
      <b/>
      <sz val="10"/>
      <name val="Calibri"/>
      <family val="2"/>
    </font>
    <font>
      <sz val="10"/>
      <name val="Calibri"/>
      <family val="2"/>
    </font>
    <font>
      <b/>
      <sz val="10"/>
      <color indexed="9"/>
      <name val="Calibri"/>
      <family val="2"/>
    </font>
    <font>
      <u/>
      <sz val="13"/>
      <name val="Arial"/>
      <family val="2"/>
    </font>
    <font>
      <u/>
      <sz val="14"/>
      <name val="Arial"/>
      <family val="2"/>
    </font>
    <font>
      <sz val="14"/>
      <name val="Arial"/>
      <family val="2"/>
    </font>
    <font>
      <sz val="11"/>
      <color indexed="8"/>
      <name val="Arial"/>
      <family val="2"/>
    </font>
    <font>
      <b/>
      <sz val="11"/>
      <color indexed="8"/>
      <name val="Arial"/>
      <family val="2"/>
    </font>
    <font>
      <b/>
      <sz val="8"/>
      <color indexed="8"/>
      <name val="Arial"/>
      <family val="2"/>
    </font>
    <font>
      <sz val="8"/>
      <name val="Calibri"/>
      <family val="2"/>
    </font>
    <font>
      <sz val="10"/>
      <name val="Courier New"/>
      <family val="3"/>
    </font>
    <font>
      <sz val="11"/>
      <color theme="1"/>
      <name val="Calibri"/>
      <family val="2"/>
      <scheme val="minor"/>
    </font>
    <font>
      <u/>
      <sz val="11"/>
      <color theme="10"/>
      <name val="Calibri"/>
      <family val="2"/>
      <scheme val="minor"/>
    </font>
    <font>
      <sz val="11"/>
      <color rgb="FF000000"/>
      <name val="Arial"/>
      <family val="2"/>
    </font>
    <font>
      <sz val="11"/>
      <color rgb="FF000000"/>
      <name val="Calibri"/>
      <family val="2"/>
    </font>
    <font>
      <b/>
      <sz val="11"/>
      <color theme="1"/>
      <name val="Calibri"/>
      <family val="2"/>
      <scheme val="minor"/>
    </font>
    <font>
      <sz val="9"/>
      <color theme="1"/>
      <name val="Calibri"/>
      <family val="2"/>
      <scheme val="minor"/>
    </font>
    <font>
      <sz val="8"/>
      <name val="Calibri"/>
      <family val="2"/>
      <scheme val="minor"/>
    </font>
    <font>
      <b/>
      <sz val="8"/>
      <name val="Calibri"/>
      <family val="2"/>
      <scheme val="minor"/>
    </font>
    <font>
      <b/>
      <sz val="9"/>
      <name val="Calibri"/>
      <family val="2"/>
      <scheme val="minor"/>
    </font>
    <font>
      <sz val="9"/>
      <name val="Calibri"/>
      <family val="2"/>
      <scheme val="minor"/>
    </font>
    <font>
      <b/>
      <sz val="11"/>
      <name val="Calibri"/>
      <family val="2"/>
      <scheme val="minor"/>
    </font>
    <font>
      <b/>
      <sz val="18"/>
      <name val="Calibri"/>
      <family val="2"/>
      <scheme val="minor"/>
    </font>
    <font>
      <sz val="8"/>
      <color theme="1"/>
      <name val="Arial"/>
      <family val="2"/>
    </font>
    <font>
      <sz val="8"/>
      <color rgb="FFFF0000"/>
      <name val="Calibri"/>
      <family val="2"/>
      <scheme val="minor"/>
    </font>
    <font>
      <sz val="8"/>
      <color theme="1"/>
      <name val="Calibri"/>
      <family val="2"/>
      <scheme val="minor"/>
    </font>
    <font>
      <b/>
      <sz val="10"/>
      <color rgb="FF000000"/>
      <name val="Arial"/>
      <family val="2"/>
    </font>
    <font>
      <sz val="10"/>
      <color rgb="FF000000"/>
      <name val="Calibri"/>
      <family val="2"/>
    </font>
    <font>
      <b/>
      <sz val="10"/>
      <color rgb="FF000000"/>
      <name val="Calibri"/>
      <family val="2"/>
    </font>
    <font>
      <b/>
      <sz val="10"/>
      <color theme="1"/>
      <name val="Calibri"/>
      <family val="2"/>
      <scheme val="minor"/>
    </font>
    <font>
      <sz val="10"/>
      <name val="Calibri"/>
      <family val="2"/>
      <scheme val="minor"/>
    </font>
    <font>
      <u/>
      <sz val="8"/>
      <name val="Calibri"/>
      <family val="2"/>
      <scheme val="minor"/>
    </font>
    <font>
      <b/>
      <u/>
      <sz val="8"/>
      <name val="Calibri"/>
      <family val="2"/>
      <scheme val="minor"/>
    </font>
    <font>
      <b/>
      <sz val="9"/>
      <color rgb="FFFFC000"/>
      <name val="Arial"/>
      <family val="2"/>
    </font>
    <font>
      <b/>
      <sz val="8"/>
      <color rgb="FFFF0000"/>
      <name val="Arial"/>
      <family val="2"/>
    </font>
    <font>
      <b/>
      <sz val="8"/>
      <color theme="1"/>
      <name val="Arial"/>
      <family val="2"/>
    </font>
    <font>
      <sz val="8"/>
      <color rgb="FF000000"/>
      <name val="Verdana"/>
      <family val="2"/>
    </font>
    <font>
      <sz val="12"/>
      <color rgb="FF000000"/>
      <name val="Arial"/>
      <family val="2"/>
    </font>
    <font>
      <b/>
      <sz val="11"/>
      <color rgb="FF000000"/>
      <name val="Arial"/>
      <family val="2"/>
    </font>
    <font>
      <b/>
      <sz val="12"/>
      <color rgb="FF000000"/>
      <name val="Arial"/>
      <family val="2"/>
    </font>
    <font>
      <sz val="10"/>
      <color rgb="FF000000"/>
      <name val="Arial"/>
      <family val="2"/>
    </font>
    <font>
      <b/>
      <i/>
      <sz val="12"/>
      <color rgb="FF000000"/>
      <name val="Arial"/>
      <family val="2"/>
    </font>
    <font>
      <b/>
      <i/>
      <sz val="12"/>
      <color rgb="FFFF0000"/>
      <name val="Arial"/>
      <family val="2"/>
    </font>
    <font>
      <sz val="12"/>
      <color rgb="FFFF0000"/>
      <name val="Arial"/>
      <family val="2"/>
    </font>
    <font>
      <b/>
      <sz val="12"/>
      <color rgb="FF000000"/>
      <name val="Arial1"/>
    </font>
    <font>
      <i/>
      <sz val="12"/>
      <color rgb="FF000000"/>
      <name val="Arial"/>
      <family val="2"/>
    </font>
    <font>
      <b/>
      <sz val="9"/>
      <color theme="1"/>
      <name val="Calibri"/>
      <family val="2"/>
      <scheme val="minor"/>
    </font>
    <font>
      <sz val="11"/>
      <color rgb="FF333333"/>
      <name val="Calibri"/>
      <family val="2"/>
    </font>
    <font>
      <b/>
      <sz val="8"/>
      <color theme="1"/>
      <name val="Calibri"/>
      <family val="2"/>
      <scheme val="minor"/>
    </font>
    <font>
      <sz val="18"/>
      <color theme="1"/>
      <name val="Calibri"/>
      <family val="2"/>
      <scheme val="minor"/>
    </font>
    <font>
      <sz val="8"/>
      <color rgb="FFFF0000"/>
      <name val="Arial"/>
      <family val="2"/>
    </font>
    <font>
      <b/>
      <sz val="12"/>
      <name val="Calibri"/>
      <family val="2"/>
      <scheme val="minor"/>
    </font>
    <font>
      <b/>
      <sz val="8"/>
      <color theme="1" tint="0.34998626667073579"/>
      <name val="Arial"/>
      <family val="2"/>
    </font>
    <font>
      <b/>
      <sz val="9"/>
      <color theme="1"/>
      <name val="Arial"/>
      <family val="2"/>
    </font>
    <font>
      <b/>
      <sz val="10"/>
      <color rgb="FFFFFFFF"/>
      <name val="Calibri"/>
      <family val="2"/>
    </font>
    <font>
      <sz val="11"/>
      <color rgb="FF000000"/>
      <name val="Arial1"/>
    </font>
    <font>
      <b/>
      <u/>
      <sz val="28"/>
      <color rgb="FF000000"/>
      <name val="Arial"/>
      <family val="2"/>
    </font>
    <font>
      <sz val="12"/>
      <color rgb="FF000000"/>
      <name val="Arial1"/>
    </font>
    <font>
      <b/>
      <sz val="20"/>
      <color rgb="FF000000"/>
      <name val="Arial"/>
      <family val="2"/>
    </font>
    <font>
      <b/>
      <sz val="16"/>
      <color rgb="FF000000"/>
      <name val="Arial"/>
      <family val="2"/>
    </font>
    <font>
      <b/>
      <sz val="11"/>
      <color rgb="FF000000"/>
      <name val="Arial1"/>
    </font>
    <font>
      <b/>
      <sz val="10"/>
      <name val="Calibri"/>
      <family val="2"/>
      <scheme val="minor"/>
    </font>
    <font>
      <b/>
      <u/>
      <sz val="13"/>
      <name val="Calibri"/>
      <family val="2"/>
      <scheme val="minor"/>
    </font>
    <font>
      <b/>
      <sz val="18"/>
      <color theme="1"/>
      <name val="Calibri"/>
      <family val="2"/>
      <scheme val="minor"/>
    </font>
    <font>
      <b/>
      <sz val="10"/>
      <color theme="0"/>
      <name val="Calibri"/>
      <family val="2"/>
    </font>
    <font>
      <sz val="20"/>
      <color theme="0" tint="-0.14999847407452621"/>
      <name val="Arial Unicode MS"/>
      <family val="2"/>
    </font>
  </fonts>
  <fills count="12">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B8CCE3"/>
      </patternFill>
    </fill>
    <fill>
      <patternFill patternType="solid">
        <fgColor rgb="FFFFFF0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14999847407452621"/>
        <bgColor indexed="8"/>
      </patternFill>
    </fill>
    <fill>
      <patternFill patternType="solid">
        <fgColor rgb="FF538DD3"/>
      </patternFill>
    </fill>
    <fill>
      <patternFill patternType="solid">
        <fgColor rgb="FFFFFFFF"/>
        <bgColor rgb="FFFFFFFF"/>
      </patternFill>
    </fill>
    <fill>
      <patternFill patternType="solid">
        <fgColor rgb="FF808080"/>
      </patternFill>
    </fill>
  </fills>
  <borders count="145">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thin">
        <color indexed="64"/>
      </top>
      <bottom/>
      <diagonal/>
    </border>
    <border>
      <left style="thin">
        <color indexed="64"/>
      </left>
      <right style="medium">
        <color indexed="64"/>
      </right>
      <top/>
      <bottom/>
      <diagonal/>
    </border>
    <border>
      <left/>
      <right style="medium">
        <color indexed="64"/>
      </right>
      <top style="thin">
        <color indexed="64"/>
      </top>
      <bottom/>
      <diagonal/>
    </border>
    <border>
      <left/>
      <right style="medium">
        <color indexed="64"/>
      </right>
      <top/>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top/>
      <bottom style="medium">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right style="medium">
        <color indexed="64"/>
      </right>
      <top/>
      <bottom style="thin">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bottom style="hair">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rgb="FF7A9FCD"/>
      </left>
      <right style="thin">
        <color rgb="FF7A9FCD"/>
      </right>
      <top style="thin">
        <color rgb="FF7A9FCD"/>
      </top>
      <bottom style="thin">
        <color rgb="FF7A9FCD"/>
      </bottom>
      <diagonal/>
    </border>
    <border>
      <left style="thin">
        <color rgb="FF7A9FCD"/>
      </left>
      <right style="medium">
        <color indexed="64"/>
      </right>
      <top style="thin">
        <color rgb="FF7A9FCD"/>
      </top>
      <bottom style="thin">
        <color rgb="FF7A9FCD"/>
      </bottom>
      <diagonal/>
    </border>
    <border>
      <left style="medium">
        <color indexed="64"/>
      </left>
      <right style="thin">
        <color rgb="FF7A9FCD"/>
      </right>
      <top style="thin">
        <color rgb="FF7A9FCD"/>
      </top>
      <bottom style="thin">
        <color rgb="FF7A9FCD"/>
      </bottom>
      <diagonal/>
    </border>
    <border>
      <left style="medium">
        <color indexed="64"/>
      </left>
      <right style="thin">
        <color rgb="FF000000"/>
      </right>
      <top style="medium">
        <color indexed="64"/>
      </top>
      <bottom style="thin">
        <color indexed="64"/>
      </bottom>
      <diagonal/>
    </border>
    <border>
      <left style="medium">
        <color indexed="64"/>
      </left>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medium">
        <color indexed="64"/>
      </right>
      <top/>
      <bottom style="thin">
        <color rgb="FF000000"/>
      </bottom>
      <diagonal/>
    </border>
    <border>
      <left style="medium">
        <color indexed="64"/>
      </left>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7A9FCD"/>
      </top>
      <bottom/>
      <diagonal/>
    </border>
    <border>
      <left/>
      <right/>
      <top style="thin">
        <color rgb="FF000000"/>
      </top>
      <bottom/>
      <diagonal/>
    </border>
    <border>
      <left style="thin">
        <color rgb="FF7A9FCD"/>
      </left>
      <right style="thin">
        <color rgb="FF7A9FCD"/>
      </right>
      <top style="thin">
        <color rgb="FF7A9FCD"/>
      </top>
      <bottom style="medium">
        <color indexed="64"/>
      </bottom>
      <diagonal/>
    </border>
    <border>
      <left style="thin">
        <color rgb="FF7A9FCD"/>
      </left>
      <right style="medium">
        <color indexed="64"/>
      </right>
      <top style="thin">
        <color rgb="FF7A9FCD"/>
      </top>
      <bottom style="medium">
        <color indexed="64"/>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top style="thin">
        <color rgb="FF000000"/>
      </top>
      <bottom/>
      <diagonal/>
    </border>
    <border>
      <left style="thin">
        <color rgb="FF000000"/>
      </left>
      <right/>
      <top style="thin">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thin">
        <color indexed="64"/>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thin">
        <color rgb="FF000000"/>
      </left>
      <right style="thin">
        <color rgb="FF000000"/>
      </right>
      <top style="thin">
        <color rgb="FF000000"/>
      </top>
      <bottom style="thin">
        <color indexed="64"/>
      </bottom>
      <diagonal/>
    </border>
    <border>
      <left/>
      <right style="thin">
        <color rgb="FF000000"/>
      </right>
      <top style="thin">
        <color rgb="FF000000"/>
      </top>
      <bottom style="thin">
        <color indexed="64"/>
      </bottom>
      <diagonal/>
    </border>
    <border>
      <left/>
      <right style="medium">
        <color indexed="64"/>
      </right>
      <top style="thin">
        <color rgb="FF000000"/>
      </top>
      <bottom style="thin">
        <color indexed="64"/>
      </bottom>
      <diagonal/>
    </border>
    <border>
      <left style="medium">
        <color indexed="64"/>
      </left>
      <right style="thin">
        <color rgb="FF7A9FCD"/>
      </right>
      <top style="thin">
        <color rgb="FF7A9FCD"/>
      </top>
      <bottom/>
      <diagonal/>
    </border>
    <border>
      <left style="medium">
        <color indexed="64"/>
      </left>
      <right style="thin">
        <color rgb="FF7A9FCD"/>
      </right>
      <top/>
      <bottom style="thin">
        <color rgb="FF7A9FCD"/>
      </bottom>
      <diagonal/>
    </border>
    <border>
      <left style="thin">
        <color rgb="FF7A9FCD"/>
      </left>
      <right/>
      <top style="thin">
        <color rgb="FF7A9FCD"/>
      </top>
      <bottom/>
      <diagonal/>
    </border>
    <border>
      <left/>
      <right style="thin">
        <color rgb="FF7A9FCD"/>
      </right>
      <top style="thin">
        <color rgb="FF7A9FCD"/>
      </top>
      <bottom/>
      <diagonal/>
    </border>
    <border>
      <left style="thin">
        <color rgb="FF7A9FCD"/>
      </left>
      <right/>
      <top/>
      <bottom style="thin">
        <color rgb="FF7A9FCD"/>
      </bottom>
      <diagonal/>
    </border>
    <border>
      <left/>
      <right/>
      <top/>
      <bottom style="thin">
        <color rgb="FF7A9FCD"/>
      </bottom>
      <diagonal/>
    </border>
    <border>
      <left/>
      <right style="thin">
        <color rgb="FF7A9FCD"/>
      </right>
      <top/>
      <bottom style="thin">
        <color rgb="FF7A9FCD"/>
      </bottom>
      <diagonal/>
    </border>
    <border>
      <left style="thin">
        <color rgb="FF7A9FCD"/>
      </left>
      <right/>
      <top style="thin">
        <color rgb="FF7A9FCD"/>
      </top>
      <bottom style="thin">
        <color rgb="FF7A9FCD"/>
      </bottom>
      <diagonal/>
    </border>
    <border>
      <left/>
      <right style="thin">
        <color rgb="FF7A9FCD"/>
      </right>
      <top style="thin">
        <color rgb="FF7A9FCD"/>
      </top>
      <bottom style="thin">
        <color rgb="FF7A9FCD"/>
      </bottom>
      <diagonal/>
    </border>
    <border>
      <left/>
      <right style="medium">
        <color indexed="64"/>
      </right>
      <top style="thin">
        <color rgb="FF7A9FCD"/>
      </top>
      <bottom style="thin">
        <color rgb="FF7A9FCD"/>
      </bottom>
      <diagonal/>
    </border>
    <border>
      <left style="medium">
        <color indexed="64"/>
      </left>
      <right/>
      <top style="thin">
        <color rgb="FF7A9FCD"/>
      </top>
      <bottom style="thin">
        <color rgb="FF7A9FCD"/>
      </bottom>
      <diagonal/>
    </border>
    <border>
      <left/>
      <right/>
      <top style="thin">
        <color rgb="FF7A9FCD"/>
      </top>
      <bottom style="thin">
        <color rgb="FF7A9FCD"/>
      </bottom>
      <diagonal/>
    </border>
    <border>
      <left style="medium">
        <color indexed="64"/>
      </left>
      <right/>
      <top/>
      <bottom style="thin">
        <color rgb="FF7A9FCD"/>
      </bottom>
      <diagonal/>
    </border>
    <border>
      <left/>
      <right style="medium">
        <color indexed="64"/>
      </right>
      <top/>
      <bottom style="thin">
        <color rgb="FF7A9FCD"/>
      </bottom>
      <diagonal/>
    </border>
    <border>
      <left style="medium">
        <color indexed="64"/>
      </left>
      <right/>
      <top style="thin">
        <color rgb="FF7A9FCD"/>
      </top>
      <bottom style="medium">
        <color indexed="64"/>
      </bottom>
      <diagonal/>
    </border>
    <border>
      <left/>
      <right/>
      <top style="thin">
        <color rgb="FF7A9FCD"/>
      </top>
      <bottom style="medium">
        <color indexed="64"/>
      </bottom>
      <diagonal/>
    </border>
    <border>
      <left/>
      <right style="thin">
        <color rgb="FF7A9FCD"/>
      </right>
      <top style="thin">
        <color rgb="FF7A9FCD"/>
      </top>
      <bottom style="medium">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hair">
        <color indexed="64"/>
      </top>
      <bottom/>
      <diagonal/>
    </border>
    <border>
      <left/>
      <right style="thin">
        <color indexed="64"/>
      </right>
      <top/>
      <bottom style="hair">
        <color indexed="64"/>
      </bottom>
      <diagonal/>
    </border>
  </borders>
  <cellStyleXfs count="65">
    <xf numFmtId="0" fontId="0" fillId="0" borderId="0"/>
    <xf numFmtId="0" fontId="1" fillId="0" borderId="0"/>
    <xf numFmtId="0" fontId="1" fillId="0" borderId="0"/>
    <xf numFmtId="0" fontId="30" fillId="0" borderId="0" applyNumberFormat="0" applyFill="0" applyBorder="0" applyAlignment="0" applyProtection="0"/>
    <xf numFmtId="0" fontId="16" fillId="0" borderId="0" applyNumberFormat="0" applyFill="0" applyBorder="0" applyAlignment="0" applyProtection="0">
      <alignment vertical="top"/>
      <protection locked="0"/>
    </xf>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29" fillId="0" borderId="0"/>
    <xf numFmtId="0" fontId="29" fillId="0" borderId="0"/>
    <xf numFmtId="0" fontId="1" fillId="0" borderId="0"/>
    <xf numFmtId="0" fontId="15" fillId="0" borderId="0"/>
    <xf numFmtId="0" fontId="1" fillId="0" borderId="0"/>
    <xf numFmtId="0" fontId="32" fillId="0" borderId="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Border="0" applyAlignment="0" applyProtection="0"/>
    <xf numFmtId="43" fontId="1" fillId="0" borderId="0" applyBorder="0" applyAlignment="0" applyProtection="0"/>
    <xf numFmtId="43" fontId="29" fillId="0" borderId="0" applyFont="0" applyFill="0" applyBorder="0" applyAlignment="0" applyProtection="0"/>
  </cellStyleXfs>
  <cellXfs count="1119">
    <xf numFmtId="0" fontId="0" fillId="0" borderId="0" xfId="0"/>
    <xf numFmtId="0" fontId="1" fillId="0" borderId="0" xfId="14"/>
    <xf numFmtId="0" fontId="4" fillId="0" borderId="1" xfId="28" applyFont="1" applyBorder="1" applyAlignment="1">
      <alignment horizontal="center" vertical="center"/>
    </xf>
    <xf numFmtId="0" fontId="0" fillId="2" borderId="0" xfId="0" applyFill="1"/>
    <xf numFmtId="4" fontId="0" fillId="0" borderId="0" xfId="0" applyNumberFormat="1"/>
    <xf numFmtId="4" fontId="0" fillId="0" borderId="0" xfId="0" applyNumberFormat="1" applyAlignment="1">
      <alignment horizontal="center"/>
    </xf>
    <xf numFmtId="4" fontId="5" fillId="0" borderId="0" xfId="22" applyNumberFormat="1" applyFont="1" applyAlignment="1">
      <alignment horizontal="center" vertical="center"/>
    </xf>
    <xf numFmtId="4" fontId="0" fillId="0" borderId="0" xfId="0" applyNumberFormat="1" applyAlignment="1">
      <alignment horizontal="center" wrapText="1"/>
    </xf>
    <xf numFmtId="0" fontId="0" fillId="0" borderId="0" xfId="0" applyAlignment="1">
      <alignment horizontal="center"/>
    </xf>
    <xf numFmtId="0" fontId="0" fillId="3" borderId="0" xfId="0" applyFill="1"/>
    <xf numFmtId="0" fontId="5" fillId="0" borderId="0" xfId="22" applyFont="1" applyAlignment="1">
      <alignment horizontal="center" vertical="center" wrapText="1"/>
    </xf>
    <xf numFmtId="4" fontId="5" fillId="0" borderId="0" xfId="22" applyNumberFormat="1" applyFont="1" applyAlignment="1">
      <alignment horizontal="center" vertical="center" wrapText="1"/>
    </xf>
    <xf numFmtId="0" fontId="3" fillId="3" borderId="0" xfId="26" applyFont="1" applyFill="1" applyAlignment="1">
      <alignment vertical="center"/>
    </xf>
    <xf numFmtId="0" fontId="34" fillId="0" borderId="0" xfId="0" applyFont="1"/>
    <xf numFmtId="0" fontId="34" fillId="3" borderId="0" xfId="0" applyFont="1" applyFill="1"/>
    <xf numFmtId="44" fontId="29" fillId="3" borderId="0" xfId="5" applyFont="1" applyFill="1"/>
    <xf numFmtId="44" fontId="29" fillId="0" borderId="0" xfId="5" applyFont="1"/>
    <xf numFmtId="0" fontId="5" fillId="0" borderId="0" xfId="22" applyFont="1" applyAlignment="1">
      <alignment horizontal="center" vertical="center"/>
    </xf>
    <xf numFmtId="0" fontId="11" fillId="0" borderId="0" xfId="0" applyFont="1" applyAlignment="1">
      <alignment horizontal="center" vertical="center"/>
    </xf>
    <xf numFmtId="0" fontId="0" fillId="0" borderId="0" xfId="0" applyAlignment="1">
      <alignment horizontal="left" vertical="center"/>
    </xf>
    <xf numFmtId="0" fontId="0" fillId="3" borderId="0" xfId="0" applyFill="1" applyAlignment="1">
      <alignment horizontal="left" vertical="center"/>
    </xf>
    <xf numFmtId="44" fontId="29" fillId="3" borderId="0" xfId="5" applyFont="1" applyFill="1" applyBorder="1"/>
    <xf numFmtId="0" fontId="3" fillId="3" borderId="0" xfId="14" applyFont="1" applyFill="1" applyAlignment="1">
      <alignment horizontal="center" vertical="center" wrapText="1"/>
    </xf>
    <xf numFmtId="0" fontId="35" fillId="3" borderId="2" xfId="14" applyFont="1" applyFill="1" applyBorder="1" applyAlignment="1">
      <alignment vertical="center" wrapText="1"/>
    </xf>
    <xf numFmtId="0" fontId="36" fillId="3" borderId="3" xfId="14" applyFont="1" applyFill="1" applyBorder="1" applyAlignment="1">
      <alignment vertical="center" wrapText="1"/>
    </xf>
    <xf numFmtId="0" fontId="37" fillId="3" borderId="0" xfId="14" applyFont="1" applyFill="1" applyAlignment="1">
      <alignment vertical="center" wrapText="1"/>
    </xf>
    <xf numFmtId="0" fontId="36" fillId="3" borderId="0" xfId="14" applyFont="1" applyFill="1" applyAlignment="1">
      <alignment horizontal="center" vertical="center" wrapText="1"/>
    </xf>
    <xf numFmtId="0" fontId="35" fillId="3" borderId="0" xfId="14" applyFont="1" applyFill="1" applyAlignment="1">
      <alignment horizontal="right" vertical="center" wrapText="1"/>
    </xf>
    <xf numFmtId="4" fontId="35" fillId="3" borderId="0" xfId="14" applyNumberFormat="1" applyFont="1" applyFill="1" applyAlignment="1">
      <alignment horizontal="center" wrapText="1"/>
    </xf>
    <xf numFmtId="4" fontId="36" fillId="3" borderId="0" xfId="14" applyNumberFormat="1" applyFont="1" applyFill="1" applyAlignment="1">
      <alignment horizontal="center" wrapText="1"/>
    </xf>
    <xf numFmtId="0" fontId="36" fillId="3" borderId="0" xfId="14" applyFont="1" applyFill="1" applyAlignment="1">
      <alignment horizontal="left" vertical="center" wrapText="1"/>
    </xf>
    <xf numFmtId="0" fontId="0" fillId="0" borderId="0" xfId="0" applyAlignment="1">
      <alignment horizontal="center" vertical="center"/>
    </xf>
    <xf numFmtId="0" fontId="0" fillId="0" borderId="0" xfId="0" applyAlignment="1">
      <alignment vertical="center" wrapText="1"/>
    </xf>
    <xf numFmtId="0" fontId="0" fillId="0" borderId="0" xfId="0" applyAlignment="1">
      <alignment vertical="center"/>
    </xf>
    <xf numFmtId="0" fontId="36" fillId="0" borderId="0" xfId="14" applyFont="1" applyAlignment="1">
      <alignment horizontal="center" vertical="center" wrapText="1"/>
    </xf>
    <xf numFmtId="0" fontId="36" fillId="0" borderId="0" xfId="33" applyFont="1" applyAlignment="1">
      <alignment horizontal="right" vertical="center"/>
    </xf>
    <xf numFmtId="4" fontId="36" fillId="0" borderId="0" xfId="14" applyNumberFormat="1" applyFont="1" applyAlignment="1">
      <alignment horizontal="center" wrapText="1"/>
    </xf>
    <xf numFmtId="0" fontId="6" fillId="3" borderId="4" xfId="26" applyFont="1" applyFill="1" applyBorder="1"/>
    <xf numFmtId="0" fontId="6" fillId="3" borderId="5" xfId="26" applyFont="1" applyFill="1" applyBorder="1"/>
    <xf numFmtId="0" fontId="6" fillId="3" borderId="6" xfId="26" applyFont="1" applyFill="1" applyBorder="1"/>
    <xf numFmtId="0" fontId="6" fillId="3" borderId="0" xfId="26" applyFont="1" applyFill="1"/>
    <xf numFmtId="0" fontId="35" fillId="3" borderId="0" xfId="14" applyFont="1" applyFill="1" applyAlignment="1">
      <alignment vertical="center" wrapText="1"/>
    </xf>
    <xf numFmtId="0" fontId="36" fillId="3" borderId="0" xfId="14" applyFont="1" applyFill="1" applyAlignment="1">
      <alignment vertical="center" wrapText="1"/>
    </xf>
    <xf numFmtId="0" fontId="37" fillId="3" borderId="7" xfId="14" applyFont="1" applyFill="1" applyBorder="1" applyAlignment="1">
      <alignment horizontal="left" vertical="center" wrapText="1"/>
    </xf>
    <xf numFmtId="0" fontId="35" fillId="3" borderId="7" xfId="14" applyFont="1" applyFill="1" applyBorder="1" applyAlignment="1">
      <alignment horizontal="left" vertical="center" wrapText="1"/>
    </xf>
    <xf numFmtId="44" fontId="37" fillId="0" borderId="1" xfId="5" applyFont="1" applyFill="1" applyBorder="1" applyAlignment="1">
      <alignment horizontal="center" vertical="center"/>
    </xf>
    <xf numFmtId="0" fontId="38" fillId="3" borderId="0" xfId="26" applyFont="1" applyFill="1" applyAlignment="1">
      <alignment horizontal="center" vertical="center"/>
    </xf>
    <xf numFmtId="0" fontId="38" fillId="3" borderId="0" xfId="26" applyFont="1" applyFill="1"/>
    <xf numFmtId="44" fontId="38" fillId="3" borderId="0" xfId="5" applyFont="1" applyFill="1" applyBorder="1" applyAlignment="1">
      <alignment horizontal="center"/>
    </xf>
    <xf numFmtId="0" fontId="35" fillId="3" borderId="8" xfId="14" applyFont="1" applyFill="1" applyBorder="1" applyAlignment="1">
      <alignment horizontal="center" vertical="center" wrapText="1"/>
    </xf>
    <xf numFmtId="0" fontId="37" fillId="3" borderId="9" xfId="14" applyFont="1" applyFill="1" applyBorder="1" applyAlignment="1">
      <alignment horizontal="left" vertical="center" wrapText="1"/>
    </xf>
    <xf numFmtId="0" fontId="12" fillId="3" borderId="0" xfId="14" applyFont="1" applyFill="1" applyAlignment="1">
      <alignment vertical="center" wrapText="1"/>
    </xf>
    <xf numFmtId="0" fontId="9" fillId="3" borderId="0" xfId="28" applyFont="1" applyFill="1" applyAlignment="1">
      <alignment horizontal="center" vertical="center"/>
    </xf>
    <xf numFmtId="0" fontId="1" fillId="3" borderId="0" xfId="14" applyFill="1"/>
    <xf numFmtId="0" fontId="1" fillId="3" borderId="10" xfId="14" applyFill="1" applyBorder="1"/>
    <xf numFmtId="0" fontId="10" fillId="3" borderId="0" xfId="28" applyFont="1" applyFill="1" applyAlignment="1">
      <alignment horizontal="left" vertical="center" wrapText="1"/>
    </xf>
    <xf numFmtId="0" fontId="10" fillId="3" borderId="10" xfId="28" applyFont="1" applyFill="1" applyBorder="1" applyAlignment="1">
      <alignment horizontal="left" vertical="center" wrapText="1"/>
    </xf>
    <xf numFmtId="0" fontId="10" fillId="3" borderId="0" xfId="28" applyFont="1" applyFill="1" applyAlignment="1">
      <alignment vertical="center" wrapText="1"/>
    </xf>
    <xf numFmtId="0" fontId="10" fillId="3" borderId="10" xfId="28" applyFont="1" applyFill="1" applyBorder="1" applyAlignment="1">
      <alignment vertical="center" wrapText="1"/>
    </xf>
    <xf numFmtId="0" fontId="39" fillId="3" borderId="6" xfId="28" applyFont="1" applyFill="1" applyBorder="1" applyAlignment="1">
      <alignment vertical="center" wrapText="1"/>
    </xf>
    <xf numFmtId="0" fontId="39" fillId="3" borderId="0" xfId="28" applyFont="1" applyFill="1" applyAlignment="1">
      <alignment vertical="center" wrapText="1"/>
    </xf>
    <xf numFmtId="0" fontId="35" fillId="3" borderId="0" xfId="14" applyFont="1" applyFill="1" applyAlignment="1">
      <alignment horizontal="center" vertical="center" wrapText="1"/>
    </xf>
    <xf numFmtId="0" fontId="5" fillId="3" borderId="0" xfId="22" applyFont="1" applyFill="1" applyAlignment="1">
      <alignment horizontal="center" vertical="center" wrapText="1"/>
    </xf>
    <xf numFmtId="0" fontId="8" fillId="3" borderId="0" xfId="22" applyFont="1" applyFill="1" applyAlignment="1">
      <alignment horizontal="center" vertical="center" wrapText="1"/>
    </xf>
    <xf numFmtId="0" fontId="5" fillId="3" borderId="0" xfId="22" applyFont="1" applyFill="1" applyAlignment="1">
      <alignment horizontal="left" vertical="center" wrapText="1"/>
    </xf>
    <xf numFmtId="44" fontId="5" fillId="3" borderId="0" xfId="5" applyFont="1" applyFill="1" applyBorder="1" applyAlignment="1">
      <alignment horizontal="center" vertical="center"/>
    </xf>
    <xf numFmtId="0" fontId="0" fillId="3" borderId="0" xfId="0" applyFill="1" applyAlignment="1">
      <alignment horizontal="center" vertical="center"/>
    </xf>
    <xf numFmtId="0" fontId="34" fillId="3" borderId="0" xfId="0" applyFont="1" applyFill="1" applyAlignment="1">
      <alignment horizontal="center" vertical="center"/>
    </xf>
    <xf numFmtId="44" fontId="29" fillId="3" borderId="0" xfId="5" applyFont="1" applyFill="1" applyBorder="1" applyAlignment="1">
      <alignment horizontal="center" vertical="center" wrapText="1"/>
    </xf>
    <xf numFmtId="44" fontId="29" fillId="3" borderId="0" xfId="5" applyFont="1" applyFill="1" applyBorder="1" applyAlignment="1">
      <alignment horizontal="center" vertical="center"/>
    </xf>
    <xf numFmtId="0" fontId="0" fillId="0" borderId="0" xfId="0" applyAlignment="1">
      <alignment wrapText="1"/>
    </xf>
    <xf numFmtId="0" fontId="0" fillId="3" borderId="0" xfId="0" applyFill="1" applyAlignment="1">
      <alignment wrapText="1"/>
    </xf>
    <xf numFmtId="0" fontId="34" fillId="3" borderId="0" xfId="0" applyFont="1" applyFill="1" applyAlignment="1">
      <alignment wrapText="1"/>
    </xf>
    <xf numFmtId="44" fontId="29" fillId="3" borderId="0" xfId="5" applyFont="1" applyFill="1" applyBorder="1" applyAlignment="1">
      <alignment horizontal="center" wrapText="1"/>
    </xf>
    <xf numFmtId="44" fontId="29" fillId="3" borderId="0" xfId="5" applyFont="1" applyFill="1" applyBorder="1" applyAlignment="1">
      <alignment wrapText="1"/>
    </xf>
    <xf numFmtId="44" fontId="29" fillId="0" borderId="0" xfId="5" applyFont="1" applyBorder="1" applyAlignment="1">
      <alignment wrapText="1"/>
    </xf>
    <xf numFmtId="44" fontId="29" fillId="3" borderId="0" xfId="5" applyFont="1" applyFill="1" applyBorder="1" applyAlignment="1">
      <alignment horizontal="center"/>
    </xf>
    <xf numFmtId="44" fontId="29" fillId="0" borderId="0" xfId="5" applyFont="1" applyBorder="1"/>
    <xf numFmtId="44" fontId="29" fillId="0" borderId="0" xfId="5" applyFont="1" applyBorder="1" applyAlignment="1">
      <alignment horizontal="center" wrapText="1"/>
    </xf>
    <xf numFmtId="0" fontId="0" fillId="3" borderId="0" xfId="0" applyFill="1" applyAlignment="1">
      <alignment horizontal="left" vertical="center" wrapText="1"/>
    </xf>
    <xf numFmtId="0" fontId="38" fillId="3" borderId="0" xfId="28" applyFont="1" applyFill="1" applyAlignment="1">
      <alignment vertical="center" wrapText="1"/>
    </xf>
    <xf numFmtId="0" fontId="40" fillId="3" borderId="5" xfId="14" applyFont="1" applyFill="1" applyBorder="1" applyAlignment="1">
      <alignment vertical="center"/>
    </xf>
    <xf numFmtId="0" fontId="40" fillId="3" borderId="11" xfId="14" applyFont="1" applyFill="1" applyBorder="1" applyAlignment="1">
      <alignment vertical="center"/>
    </xf>
    <xf numFmtId="0" fontId="40" fillId="3" borderId="0" xfId="14" applyFont="1" applyFill="1" applyAlignment="1">
      <alignment vertical="center"/>
    </xf>
    <xf numFmtId="0" fontId="40" fillId="3" borderId="10" xfId="14" applyFont="1" applyFill="1" applyBorder="1" applyAlignment="1">
      <alignment vertical="center"/>
    </xf>
    <xf numFmtId="0" fontId="3" fillId="3" borderId="4" xfId="28" applyFont="1" applyFill="1" applyBorder="1" applyAlignment="1">
      <alignment vertical="center"/>
    </xf>
    <xf numFmtId="0" fontId="3" fillId="3" borderId="5" xfId="28" applyFont="1" applyFill="1" applyBorder="1" applyAlignment="1">
      <alignment vertical="center"/>
    </xf>
    <xf numFmtId="0" fontId="3" fillId="3" borderId="6" xfId="28" applyFont="1" applyFill="1" applyBorder="1" applyAlignment="1">
      <alignment vertical="center"/>
    </xf>
    <xf numFmtId="0" fontId="3" fillId="3" borderId="0" xfId="28" applyFont="1" applyFill="1" applyAlignment="1">
      <alignment vertical="center"/>
    </xf>
    <xf numFmtId="0" fontId="38" fillId="3" borderId="0" xfId="14" applyFont="1" applyFill="1" applyAlignment="1">
      <alignment vertical="center" wrapText="1"/>
    </xf>
    <xf numFmtId="0" fontId="37" fillId="3" borderId="0" xfId="28" applyFont="1" applyFill="1" applyAlignment="1">
      <alignment vertical="center"/>
    </xf>
    <xf numFmtId="49" fontId="37" fillId="3" borderId="0" xfId="28" applyNumberFormat="1" applyFont="1" applyFill="1" applyAlignment="1">
      <alignment horizontal="center" vertical="center"/>
    </xf>
    <xf numFmtId="0" fontId="37" fillId="3" borderId="0" xfId="28" applyFont="1" applyFill="1" applyAlignment="1">
      <alignment vertical="top"/>
    </xf>
    <xf numFmtId="0" fontId="1" fillId="3" borderId="5" xfId="14" applyFill="1" applyBorder="1"/>
    <xf numFmtId="4" fontId="5" fillId="3" borderId="5" xfId="28" applyNumberFormat="1" applyFont="1" applyFill="1" applyBorder="1" applyAlignment="1">
      <alignment horizontal="center"/>
    </xf>
    <xf numFmtId="4" fontId="5" fillId="3" borderId="0" xfId="28" applyNumberFormat="1" applyFont="1" applyFill="1" applyAlignment="1">
      <alignment horizontal="center"/>
    </xf>
    <xf numFmtId="0" fontId="8" fillId="3" borderId="0" xfId="26" applyFont="1" applyFill="1"/>
    <xf numFmtId="0" fontId="5" fillId="0" borderId="1" xfId="28" applyFont="1" applyBorder="1" applyAlignment="1">
      <alignment vertical="center"/>
    </xf>
    <xf numFmtId="0" fontId="1" fillId="0" borderId="0" xfId="14" applyAlignment="1">
      <alignment vertical="center"/>
    </xf>
    <xf numFmtId="0" fontId="1" fillId="3" borderId="5" xfId="14" applyFill="1" applyBorder="1" applyAlignment="1">
      <alignment vertical="center"/>
    </xf>
    <xf numFmtId="0" fontId="1" fillId="3" borderId="0" xfId="14" applyFill="1" applyAlignment="1">
      <alignment vertical="center"/>
    </xf>
    <xf numFmtId="0" fontId="9" fillId="3" borderId="10" xfId="28" applyFont="1" applyFill="1" applyBorder="1" applyAlignment="1">
      <alignment horizontal="center" vertical="center"/>
    </xf>
    <xf numFmtId="0" fontId="39" fillId="3" borderId="10" xfId="28" applyFont="1" applyFill="1" applyBorder="1" applyAlignment="1">
      <alignment vertical="center" wrapText="1"/>
    </xf>
    <xf numFmtId="0" fontId="38" fillId="3" borderId="10" xfId="28" applyFont="1" applyFill="1" applyBorder="1" applyAlignment="1">
      <alignment vertical="center" wrapText="1"/>
    </xf>
    <xf numFmtId="1" fontId="36" fillId="3" borderId="0" xfId="14" applyNumberFormat="1" applyFont="1" applyFill="1" applyAlignment="1">
      <alignment horizontal="center" vertical="center" wrapText="1"/>
    </xf>
    <xf numFmtId="1" fontId="0" fillId="0" borderId="0" xfId="0" applyNumberFormat="1" applyAlignment="1">
      <alignment horizontal="center" vertical="center"/>
    </xf>
    <xf numFmtId="1" fontId="0" fillId="0" borderId="0" xfId="0" applyNumberFormat="1" applyAlignment="1">
      <alignment vertical="center"/>
    </xf>
    <xf numFmtId="0" fontId="3" fillId="0" borderId="3" xfId="22" applyFont="1" applyBorder="1" applyAlignment="1">
      <alignment horizontal="center" vertical="center"/>
    </xf>
    <xf numFmtId="4" fontId="3" fillId="0" borderId="12" xfId="22" applyNumberFormat="1" applyFont="1" applyBorder="1" applyAlignment="1">
      <alignment horizontal="center" vertical="center"/>
    </xf>
    <xf numFmtId="49" fontId="36" fillId="3" borderId="8" xfId="14" applyNumberFormat="1" applyFont="1" applyFill="1" applyBorder="1" applyAlignment="1">
      <alignment horizontal="center" vertical="center" wrapText="1"/>
    </xf>
    <xf numFmtId="0" fontId="37" fillId="3" borderId="0" xfId="26" applyFont="1" applyFill="1" applyAlignment="1">
      <alignment vertical="center" wrapText="1"/>
    </xf>
    <xf numFmtId="0" fontId="37" fillId="3" borderId="0" xfId="14" applyFont="1" applyFill="1" applyAlignment="1">
      <alignment horizontal="left" vertical="center" wrapText="1"/>
    </xf>
    <xf numFmtId="0" fontId="35" fillId="3" borderId="13" xfId="14" applyFont="1" applyFill="1" applyBorder="1" applyAlignment="1">
      <alignment vertical="center" wrapText="1"/>
    </xf>
    <xf numFmtId="0" fontId="38" fillId="3" borderId="13" xfId="28" applyFont="1" applyFill="1" applyBorder="1" applyAlignment="1">
      <alignment vertical="center" wrapText="1"/>
    </xf>
    <xf numFmtId="0" fontId="38" fillId="3" borderId="14" xfId="28" applyFont="1" applyFill="1" applyBorder="1" applyAlignment="1">
      <alignment vertical="center" wrapText="1"/>
    </xf>
    <xf numFmtId="0" fontId="35" fillId="3" borderId="2" xfId="14" applyFont="1" applyFill="1" applyBorder="1" applyAlignment="1">
      <alignment wrapText="1"/>
    </xf>
    <xf numFmtId="0" fontId="35" fillId="3" borderId="13" xfId="14" applyFont="1" applyFill="1" applyBorder="1" applyAlignment="1">
      <alignment wrapText="1"/>
    </xf>
    <xf numFmtId="0" fontId="35" fillId="3" borderId="0" xfId="14" applyFont="1" applyFill="1" applyAlignment="1">
      <alignment wrapText="1"/>
    </xf>
    <xf numFmtId="4" fontId="0" fillId="0" borderId="0" xfId="0" applyNumberFormat="1" applyAlignment="1">
      <alignment horizontal="center" vertical="center"/>
    </xf>
    <xf numFmtId="0" fontId="41" fillId="0" borderId="15" xfId="0" applyFont="1" applyBorder="1" applyAlignment="1">
      <alignment horizontal="justify" vertical="center" wrapText="1"/>
    </xf>
    <xf numFmtId="2" fontId="41" fillId="0" borderId="15" xfId="0" applyNumberFormat="1" applyFont="1" applyBorder="1" applyAlignment="1">
      <alignment horizontal="center" vertical="center"/>
    </xf>
    <xf numFmtId="169" fontId="5" fillId="3" borderId="16" xfId="22" applyNumberFormat="1" applyFont="1" applyFill="1" applyBorder="1" applyAlignment="1">
      <alignment horizontal="center" vertical="center"/>
    </xf>
    <xf numFmtId="0" fontId="4" fillId="3" borderId="0" xfId="14" applyFont="1" applyFill="1" applyAlignment="1">
      <alignment vertical="center" wrapText="1"/>
    </xf>
    <xf numFmtId="168" fontId="37" fillId="3" borderId="0" xfId="14" applyNumberFormat="1" applyFont="1" applyFill="1" applyAlignment="1">
      <alignment horizontal="center" vertical="center" wrapText="1"/>
    </xf>
    <xf numFmtId="0" fontId="37" fillId="0" borderId="0" xfId="14" applyFont="1" applyAlignment="1">
      <alignment vertical="center" wrapText="1"/>
    </xf>
    <xf numFmtId="0" fontId="42" fillId="3" borderId="0" xfId="0" applyFont="1" applyFill="1" applyAlignment="1">
      <alignment horizontal="left" vertical="center" wrapText="1"/>
    </xf>
    <xf numFmtId="0" fontId="43" fillId="0" borderId="0" xfId="0" applyFont="1"/>
    <xf numFmtId="43" fontId="29" fillId="0" borderId="0" xfId="57" applyFont="1"/>
    <xf numFmtId="43" fontId="37" fillId="3" borderId="7" xfId="57" applyFont="1" applyFill="1" applyBorder="1" applyAlignment="1">
      <alignment horizontal="left" vertical="center" wrapText="1"/>
    </xf>
    <xf numFmtId="43" fontId="42" fillId="3" borderId="0" xfId="57" applyFont="1" applyFill="1" applyBorder="1" applyAlignment="1">
      <alignment horizontal="left" vertical="center" wrapText="1"/>
    </xf>
    <xf numFmtId="43" fontId="29" fillId="3" borderId="0" xfId="57" applyFont="1" applyFill="1" applyBorder="1"/>
    <xf numFmtId="43" fontId="37" fillId="3" borderId="0" xfId="57" applyFont="1" applyFill="1" applyBorder="1" applyAlignment="1">
      <alignment horizontal="left" vertical="center"/>
    </xf>
    <xf numFmtId="43" fontId="29" fillId="3" borderId="0" xfId="57" applyFont="1" applyFill="1"/>
    <xf numFmtId="43" fontId="5" fillId="3" borderId="0" xfId="57" applyFont="1" applyFill="1" applyBorder="1" applyAlignment="1">
      <alignment horizontal="center" vertical="center" wrapText="1"/>
    </xf>
    <xf numFmtId="43" fontId="29" fillId="3" borderId="0" xfId="57" applyFont="1" applyFill="1" applyBorder="1" applyAlignment="1">
      <alignment horizontal="center" vertical="center"/>
    </xf>
    <xf numFmtId="43" fontId="29" fillId="3" borderId="0" xfId="57" applyFont="1" applyFill="1" applyBorder="1" applyAlignment="1">
      <alignment wrapText="1"/>
    </xf>
    <xf numFmtId="43" fontId="29" fillId="0" borderId="0" xfId="57" applyFont="1" applyBorder="1"/>
    <xf numFmtId="4" fontId="5" fillId="3" borderId="16" xfId="22" applyNumberFormat="1" applyFont="1" applyFill="1" applyBorder="1" applyAlignment="1">
      <alignment horizontal="center" vertical="center"/>
    </xf>
    <xf numFmtId="0" fontId="5" fillId="0" borderId="17" xfId="22" applyFont="1" applyBorder="1" applyAlignment="1">
      <alignment horizontal="center" vertical="center"/>
    </xf>
    <xf numFmtId="0" fontId="5" fillId="0" borderId="0" xfId="22" applyFont="1" applyAlignment="1">
      <alignment horizontal="left" vertical="center" wrapText="1"/>
    </xf>
    <xf numFmtId="1" fontId="36" fillId="3" borderId="18" xfId="14" applyNumberFormat="1" applyFont="1" applyFill="1" applyBorder="1" applyAlignment="1">
      <alignment horizontal="center" vertical="center" wrapText="1"/>
    </xf>
    <xf numFmtId="1" fontId="3" fillId="0" borderId="3" xfId="22" applyNumberFormat="1" applyFont="1" applyBorder="1" applyAlignment="1">
      <alignment horizontal="justify" vertical="top" wrapText="1"/>
    </xf>
    <xf numFmtId="0" fontId="44" fillId="0" borderId="6" xfId="25" applyFont="1" applyBorder="1" applyAlignment="1">
      <alignment horizontal="center" vertical="center"/>
    </xf>
    <xf numFmtId="0" fontId="44" fillId="0" borderId="0" xfId="25" applyFont="1" applyAlignment="1">
      <alignment horizontal="center" vertical="center"/>
    </xf>
    <xf numFmtId="0" fontId="44" fillId="0" borderId="10" xfId="25" applyFont="1" applyBorder="1" applyAlignment="1">
      <alignment horizontal="center" vertical="center"/>
    </xf>
    <xf numFmtId="0" fontId="0" fillId="0" borderId="86" xfId="0" applyBorder="1" applyAlignment="1">
      <alignment horizontal="center" vertical="top" wrapText="1"/>
    </xf>
    <xf numFmtId="0" fontId="0" fillId="0" borderId="87" xfId="0" applyBorder="1" applyAlignment="1">
      <alignment horizontal="center" vertical="top" wrapText="1"/>
    </xf>
    <xf numFmtId="0" fontId="19" fillId="0" borderId="88" xfId="0" applyFont="1" applyBorder="1" applyAlignment="1">
      <alignment horizontal="center" vertical="top" wrapText="1"/>
    </xf>
    <xf numFmtId="10" fontId="45" fillId="0" borderId="86" xfId="0" applyNumberFormat="1" applyFont="1" applyBorder="1" applyAlignment="1">
      <alignment horizontal="center" vertical="top" shrinkToFit="1"/>
    </xf>
    <xf numFmtId="10" fontId="45" fillId="0" borderId="86" xfId="0" applyNumberFormat="1" applyFont="1" applyBorder="1" applyAlignment="1">
      <alignment horizontal="right" vertical="top" indent="2" shrinkToFit="1"/>
    </xf>
    <xf numFmtId="10" fontId="45" fillId="0" borderId="87" xfId="0" applyNumberFormat="1" applyFont="1" applyBorder="1" applyAlignment="1">
      <alignment horizontal="center" vertical="top" shrinkToFit="1"/>
    </xf>
    <xf numFmtId="0" fontId="19" fillId="4" borderId="88" xfId="0" applyFont="1" applyFill="1" applyBorder="1" applyAlignment="1">
      <alignment horizontal="center" vertical="top" wrapText="1"/>
    </xf>
    <xf numFmtId="10" fontId="45" fillId="4" borderId="86" xfId="0" applyNumberFormat="1" applyFont="1" applyFill="1" applyBorder="1" applyAlignment="1">
      <alignment horizontal="center" vertical="top" shrinkToFit="1"/>
    </xf>
    <xf numFmtId="10" fontId="45" fillId="4" borderId="86" xfId="0" applyNumberFormat="1" applyFont="1" applyFill="1" applyBorder="1" applyAlignment="1">
      <alignment horizontal="right" vertical="top" indent="2" shrinkToFit="1"/>
    </xf>
    <xf numFmtId="10" fontId="45" fillId="4" borderId="87" xfId="0" applyNumberFormat="1" applyFont="1" applyFill="1" applyBorder="1" applyAlignment="1">
      <alignment horizontal="center" vertical="top" shrinkToFit="1"/>
    </xf>
    <xf numFmtId="0" fontId="18" fillId="4" borderId="88" xfId="0" applyFont="1" applyFill="1" applyBorder="1" applyAlignment="1">
      <alignment horizontal="center" vertical="top" wrapText="1"/>
    </xf>
    <xf numFmtId="10" fontId="46" fillId="4" borderId="86" xfId="0" applyNumberFormat="1" applyFont="1" applyFill="1" applyBorder="1" applyAlignment="1">
      <alignment horizontal="center" vertical="top" shrinkToFit="1"/>
    </xf>
    <xf numFmtId="10" fontId="46" fillId="4" borderId="86" xfId="0" applyNumberFormat="1" applyFont="1" applyFill="1" applyBorder="1" applyAlignment="1">
      <alignment horizontal="right" vertical="top" indent="2" shrinkToFit="1"/>
    </xf>
    <xf numFmtId="10" fontId="46" fillId="4" borderId="87" xfId="0" applyNumberFormat="1" applyFont="1" applyFill="1" applyBorder="1" applyAlignment="1">
      <alignment horizontal="center" vertical="top" shrinkToFit="1"/>
    </xf>
    <xf numFmtId="0" fontId="19" fillId="0" borderId="86" xfId="0" applyFont="1" applyBorder="1" applyAlignment="1">
      <alignment horizontal="center" vertical="top" wrapText="1"/>
    </xf>
    <xf numFmtId="0" fontId="19" fillId="0" borderId="87" xfId="0" applyFont="1" applyBorder="1" applyAlignment="1">
      <alignment horizontal="center" vertical="top" wrapText="1"/>
    </xf>
    <xf numFmtId="0" fontId="19" fillId="4" borderId="86" xfId="0" applyFont="1" applyFill="1" applyBorder="1" applyAlignment="1">
      <alignment horizontal="center" vertical="top" wrapText="1"/>
    </xf>
    <xf numFmtId="0" fontId="19" fillId="4" borderId="87" xfId="0" applyFont="1" applyFill="1" applyBorder="1" applyAlignment="1">
      <alignment horizontal="center" vertical="top" wrapText="1"/>
    </xf>
    <xf numFmtId="0" fontId="18" fillId="0" borderId="88" xfId="0" applyFont="1" applyBorder="1" applyAlignment="1">
      <alignment horizontal="center" vertical="top" wrapText="1"/>
    </xf>
    <xf numFmtId="10" fontId="46" fillId="0" borderId="86" xfId="0" applyNumberFormat="1" applyFont="1" applyBorder="1" applyAlignment="1">
      <alignment horizontal="center" vertical="top" shrinkToFit="1"/>
    </xf>
    <xf numFmtId="10" fontId="46" fillId="0" borderId="86" xfId="0" applyNumberFormat="1" applyFont="1" applyBorder="1" applyAlignment="1">
      <alignment horizontal="right" vertical="top" indent="2" shrinkToFit="1"/>
    </xf>
    <xf numFmtId="10" fontId="46" fillId="0" borderId="87" xfId="0" applyNumberFormat="1" applyFont="1" applyBorder="1" applyAlignment="1">
      <alignment horizontal="center" vertical="top" shrinkToFit="1"/>
    </xf>
    <xf numFmtId="0" fontId="19" fillId="4" borderId="88" xfId="0" applyFont="1" applyFill="1" applyBorder="1" applyAlignment="1">
      <alignment horizontal="center" vertical="center" wrapText="1"/>
    </xf>
    <xf numFmtId="10" fontId="45" fillId="4" borderId="86" xfId="0" applyNumberFormat="1" applyFont="1" applyFill="1" applyBorder="1" applyAlignment="1">
      <alignment horizontal="center" vertical="center" shrinkToFit="1"/>
    </xf>
    <xf numFmtId="10" fontId="45" fillId="4" borderId="86" xfId="0" applyNumberFormat="1" applyFont="1" applyFill="1" applyBorder="1" applyAlignment="1">
      <alignment horizontal="right" vertical="center" indent="2" shrinkToFit="1"/>
    </xf>
    <xf numFmtId="10" fontId="45" fillId="4" borderId="87" xfId="0" applyNumberFormat="1" applyFont="1" applyFill="1" applyBorder="1" applyAlignment="1">
      <alignment horizontal="center" vertical="center" shrinkToFit="1"/>
    </xf>
    <xf numFmtId="4" fontId="35" fillId="3" borderId="19" xfId="14" applyNumberFormat="1" applyFont="1" applyFill="1" applyBorder="1" applyAlignment="1">
      <alignment horizontal="center" wrapText="1"/>
    </xf>
    <xf numFmtId="0" fontId="47" fillId="2" borderId="20" xfId="29" applyFont="1" applyFill="1" applyBorder="1" applyAlignment="1">
      <alignment horizontal="center" vertical="center"/>
    </xf>
    <xf numFmtId="0" fontId="47" fillId="2" borderId="21" xfId="29" applyFont="1" applyFill="1" applyBorder="1" applyAlignment="1">
      <alignment horizontal="center" vertical="center" wrapText="1"/>
    </xf>
    <xf numFmtId="0" fontId="47" fillId="2" borderId="21" xfId="29" applyFont="1" applyFill="1" applyBorder="1" applyAlignment="1">
      <alignment horizontal="center" vertical="center"/>
    </xf>
    <xf numFmtId="0" fontId="47" fillId="2" borderId="22" xfId="29" applyFont="1" applyFill="1" applyBorder="1" applyAlignment="1">
      <alignment horizontal="center" vertical="center"/>
    </xf>
    <xf numFmtId="0" fontId="47" fillId="2" borderId="23" xfId="29" applyFont="1" applyFill="1" applyBorder="1" applyAlignment="1">
      <alignment horizontal="center" vertical="center"/>
    </xf>
    <xf numFmtId="0" fontId="48" fillId="0" borderId="15" xfId="29" applyFont="1" applyBorder="1" applyAlignment="1">
      <alignment horizontal="center" vertical="center"/>
    </xf>
    <xf numFmtId="14" fontId="48" fillId="0" borderId="15" xfId="29" applyNumberFormat="1" applyFont="1" applyBorder="1" applyAlignment="1">
      <alignment horizontal="center" vertical="center"/>
    </xf>
    <xf numFmtId="44" fontId="48" fillId="0" borderId="15" xfId="7" applyFont="1" applyBorder="1" applyAlignment="1">
      <alignment vertical="center"/>
    </xf>
    <xf numFmtId="0" fontId="48" fillId="3" borderId="15" xfId="29" applyFont="1" applyFill="1" applyBorder="1" applyAlignment="1">
      <alignment horizontal="center" vertical="center"/>
    </xf>
    <xf numFmtId="44" fontId="48" fillId="3" borderId="15" xfId="7" applyFont="1" applyFill="1" applyBorder="1" applyAlignment="1">
      <alignment vertical="center"/>
    </xf>
    <xf numFmtId="0" fontId="48" fillId="0" borderId="24" xfId="29" applyFont="1" applyBorder="1" applyAlignment="1">
      <alignment horizontal="center" vertical="center"/>
    </xf>
    <xf numFmtId="44" fontId="48" fillId="3" borderId="24" xfId="7" applyFont="1" applyFill="1" applyBorder="1" applyAlignment="1">
      <alignment vertical="center"/>
    </xf>
    <xf numFmtId="0" fontId="35" fillId="0" borderId="25" xfId="14" applyFont="1" applyBorder="1" applyAlignment="1">
      <alignment horizontal="center" vertical="center" wrapText="1"/>
    </xf>
    <xf numFmtId="43" fontId="35" fillId="0" borderId="19" xfId="57" applyFont="1" applyFill="1" applyBorder="1" applyAlignment="1">
      <alignment horizontal="center" vertical="center" wrapText="1"/>
    </xf>
    <xf numFmtId="0" fontId="35" fillId="0" borderId="19" xfId="14" applyFont="1" applyBorder="1" applyAlignment="1">
      <alignment horizontal="left" vertical="center" wrapText="1"/>
    </xf>
    <xf numFmtId="44" fontId="35" fillId="3" borderId="19" xfId="5" applyFont="1" applyFill="1" applyBorder="1" applyAlignment="1">
      <alignment horizontal="center" vertical="center"/>
    </xf>
    <xf numFmtId="44" fontId="35" fillId="0" borderId="19" xfId="5" applyFont="1" applyFill="1" applyBorder="1" applyAlignment="1">
      <alignment horizontal="center" vertical="center"/>
    </xf>
    <xf numFmtId="0" fontId="0" fillId="5" borderId="0" xfId="0" applyFill="1"/>
    <xf numFmtId="4" fontId="5" fillId="3" borderId="26" xfId="22" applyNumberFormat="1" applyFont="1" applyFill="1" applyBorder="1" applyAlignment="1">
      <alignment horizontal="center" vertical="center"/>
    </xf>
    <xf numFmtId="0" fontId="5" fillId="3" borderId="15" xfId="22" applyFont="1" applyFill="1" applyBorder="1" applyAlignment="1">
      <alignment horizontal="center" vertical="center"/>
    </xf>
    <xf numFmtId="169" fontId="5" fillId="3" borderId="15" xfId="22" applyNumberFormat="1" applyFont="1" applyFill="1" applyBorder="1" applyAlignment="1">
      <alignment horizontal="center" vertical="center"/>
    </xf>
    <xf numFmtId="0" fontId="35" fillId="0" borderId="19" xfId="14" applyFont="1" applyBorder="1" applyAlignment="1">
      <alignment horizontal="center" vertical="center" wrapText="1"/>
    </xf>
    <xf numFmtId="4" fontId="5" fillId="3" borderId="15" xfId="22" applyNumberFormat="1" applyFont="1" applyFill="1" applyBorder="1" applyAlignment="1">
      <alignment horizontal="center" vertical="center"/>
    </xf>
    <xf numFmtId="0" fontId="48" fillId="0" borderId="24" xfId="29" applyFont="1" applyBorder="1" applyAlignment="1">
      <alignment horizontal="center" vertical="center" wrapText="1"/>
    </xf>
    <xf numFmtId="166" fontId="37" fillId="3" borderId="7" xfId="14" applyNumberFormat="1" applyFont="1" applyFill="1" applyBorder="1" applyAlignment="1">
      <alignment horizontal="left" vertical="center" wrapText="1"/>
    </xf>
    <xf numFmtId="166" fontId="35" fillId="0" borderId="19" xfId="14" applyNumberFormat="1" applyFont="1" applyBorder="1" applyAlignment="1">
      <alignment horizontal="center" vertical="center" wrapText="1"/>
    </xf>
    <xf numFmtId="166" fontId="42" fillId="3" borderId="0" xfId="0" applyNumberFormat="1" applyFont="1" applyFill="1" applyAlignment="1">
      <alignment horizontal="left" vertical="center" wrapText="1"/>
    </xf>
    <xf numFmtId="166" fontId="29" fillId="3" borderId="0" xfId="5" applyNumberFormat="1" applyFont="1" applyFill="1" applyBorder="1"/>
    <xf numFmtId="166" fontId="38" fillId="3" borderId="0" xfId="5" applyNumberFormat="1" applyFont="1" applyFill="1" applyBorder="1" applyAlignment="1">
      <alignment horizontal="center"/>
    </xf>
    <xf numFmtId="166" fontId="37" fillId="3" borderId="0" xfId="26" applyNumberFormat="1" applyFont="1" applyFill="1" applyAlignment="1">
      <alignment horizontal="left" vertical="center"/>
    </xf>
    <xf numFmtId="166" fontId="29" fillId="3" borderId="0" xfId="5" applyNumberFormat="1" applyFont="1" applyFill="1"/>
    <xf numFmtId="166" fontId="5" fillId="3" borderId="0" xfId="5" applyNumberFormat="1" applyFont="1" applyFill="1" applyBorder="1" applyAlignment="1">
      <alignment horizontal="center" vertical="center" wrapText="1"/>
    </xf>
    <xf numFmtId="166" fontId="29" fillId="3" borderId="0" xfId="5" applyNumberFormat="1" applyFont="1" applyFill="1" applyBorder="1" applyAlignment="1">
      <alignment horizontal="center" vertical="center" wrapText="1"/>
    </xf>
    <xf numFmtId="166" fontId="29" fillId="3" borderId="0" xfId="5" applyNumberFormat="1" applyFont="1" applyFill="1" applyBorder="1" applyAlignment="1">
      <alignment horizontal="center" wrapText="1"/>
    </xf>
    <xf numFmtId="166" fontId="29" fillId="3" borderId="0" xfId="5" applyNumberFormat="1" applyFont="1" applyFill="1" applyBorder="1" applyAlignment="1">
      <alignment horizontal="center"/>
    </xf>
    <xf numFmtId="166" fontId="29" fillId="0" borderId="0" xfId="5" applyNumberFormat="1" applyFont="1" applyBorder="1"/>
    <xf numFmtId="166" fontId="29" fillId="0" borderId="0" xfId="5" applyNumberFormat="1" applyFont="1"/>
    <xf numFmtId="44" fontId="35" fillId="3" borderId="0" xfId="5" applyFont="1" applyFill="1" applyBorder="1" applyAlignment="1">
      <alignment horizontal="left" vertical="center" wrapText="1"/>
    </xf>
    <xf numFmtId="44" fontId="36" fillId="3" borderId="0" xfId="5" applyFont="1" applyFill="1" applyBorder="1" applyAlignment="1">
      <alignment horizontal="left" vertical="center" wrapText="1"/>
    </xf>
    <xf numFmtId="44" fontId="37" fillId="3" borderId="7" xfId="5" applyFont="1" applyFill="1" applyBorder="1" applyAlignment="1">
      <alignment horizontal="left" vertical="center" wrapText="1"/>
    </xf>
    <xf numFmtId="44" fontId="35" fillId="0" borderId="19" xfId="5" applyFont="1" applyFill="1" applyBorder="1" applyAlignment="1">
      <alignment horizontal="center" vertical="center" wrapText="1"/>
    </xf>
    <xf numFmtId="44" fontId="42" fillId="3" borderId="0" xfId="5" applyFont="1" applyFill="1" applyBorder="1" applyAlignment="1">
      <alignment horizontal="left" vertical="center" wrapText="1"/>
    </xf>
    <xf numFmtId="44" fontId="37" fillId="3" borderId="0" xfId="5" applyFont="1" applyFill="1" applyBorder="1" applyAlignment="1">
      <alignment horizontal="left" vertical="center"/>
    </xf>
    <xf numFmtId="0" fontId="38" fillId="3" borderId="0" xfId="28" applyFont="1" applyFill="1" applyAlignment="1">
      <alignment horizontal="left" vertical="center" wrapText="1"/>
    </xf>
    <xf numFmtId="0" fontId="38" fillId="3" borderId="0" xfId="14" applyFont="1" applyFill="1" applyAlignment="1">
      <alignment horizontal="left" vertical="center" wrapText="1"/>
    </xf>
    <xf numFmtId="4" fontId="5" fillId="0" borderId="0" xfId="22" applyNumberFormat="1" applyFont="1" applyAlignment="1">
      <alignment horizontal="left" vertical="center"/>
    </xf>
    <xf numFmtId="4" fontId="36" fillId="0" borderId="0" xfId="14" applyNumberFormat="1" applyFont="1" applyAlignment="1">
      <alignment horizontal="center" vertical="center" wrapText="1"/>
    </xf>
    <xf numFmtId="4" fontId="36" fillId="3" borderId="0" xfId="14" applyNumberFormat="1" applyFont="1" applyFill="1" applyAlignment="1">
      <alignment horizontal="center" vertical="center" wrapText="1"/>
    </xf>
    <xf numFmtId="4" fontId="35" fillId="3" borderId="0" xfId="57" applyNumberFormat="1" applyFont="1" applyFill="1" applyBorder="1" applyAlignment="1">
      <alignment horizontal="center" wrapText="1"/>
    </xf>
    <xf numFmtId="4" fontId="36" fillId="0" borderId="0" xfId="57" applyNumberFormat="1" applyFont="1" applyFill="1" applyBorder="1" applyAlignment="1">
      <alignment horizontal="center" wrapText="1"/>
    </xf>
    <xf numFmtId="4" fontId="29" fillId="0" borderId="0" xfId="57" applyNumberFormat="1" applyFont="1" applyBorder="1" applyAlignment="1">
      <alignment horizontal="center"/>
    </xf>
    <xf numFmtId="4" fontId="29" fillId="0" borderId="0" xfId="57" applyNumberFormat="1" applyFont="1" applyAlignment="1">
      <alignment horizontal="center"/>
    </xf>
    <xf numFmtId="4" fontId="29" fillId="0" borderId="0" xfId="57" applyNumberFormat="1" applyFont="1"/>
    <xf numFmtId="4" fontId="35" fillId="0" borderId="0" xfId="0" applyNumberFormat="1" applyFont="1" applyAlignment="1">
      <alignment horizontal="center" vertical="center"/>
    </xf>
    <xf numFmtId="43" fontId="35" fillId="0" borderId="0" xfId="57" applyFont="1" applyBorder="1" applyAlignment="1">
      <alignment horizontal="center" vertical="center"/>
    </xf>
    <xf numFmtId="43" fontId="35" fillId="0" borderId="0" xfId="57" applyFont="1" applyBorder="1" applyAlignment="1"/>
    <xf numFmtId="4" fontId="43" fillId="0" borderId="0" xfId="0" applyNumberFormat="1" applyFont="1" applyAlignment="1">
      <alignment horizontal="center" vertical="center"/>
    </xf>
    <xf numFmtId="4" fontId="35" fillId="0" borderId="27" xfId="0" applyNumberFormat="1" applyFont="1" applyBorder="1" applyAlignment="1">
      <alignment horizontal="center" vertical="center"/>
    </xf>
    <xf numFmtId="43" fontId="35" fillId="0" borderId="16" xfId="57" applyFont="1" applyBorder="1" applyAlignment="1">
      <alignment horizontal="center" vertical="center"/>
    </xf>
    <xf numFmtId="4" fontId="35" fillId="0" borderId="14" xfId="0" applyNumberFormat="1" applyFont="1" applyBorder="1" applyAlignment="1">
      <alignment horizontal="center" vertical="center"/>
    </xf>
    <xf numFmtId="43" fontId="35" fillId="0" borderId="2" xfId="57" applyFont="1" applyBorder="1" applyAlignment="1">
      <alignment horizontal="center" vertical="center"/>
    </xf>
    <xf numFmtId="43" fontId="35" fillId="0" borderId="2" xfId="57" applyFont="1" applyFill="1" applyBorder="1" applyAlignment="1">
      <alignment horizontal="center" vertical="center"/>
    </xf>
    <xf numFmtId="0" fontId="43" fillId="0" borderId="0" xfId="0" applyFont="1" applyAlignment="1">
      <alignment horizontal="center" vertical="center"/>
    </xf>
    <xf numFmtId="43" fontId="43" fillId="0" borderId="0" xfId="57" applyFont="1" applyAlignment="1">
      <alignment horizontal="center" vertical="center"/>
    </xf>
    <xf numFmtId="43" fontId="43" fillId="0" borderId="0" xfId="57" applyFont="1"/>
    <xf numFmtId="43" fontId="43" fillId="0" borderId="0" xfId="57" applyFont="1" applyAlignment="1">
      <alignment vertical="center"/>
    </xf>
    <xf numFmtId="43" fontId="49" fillId="3" borderId="0" xfId="57" applyFont="1" applyFill="1" applyBorder="1" applyAlignment="1">
      <alignment vertical="center" wrapText="1"/>
    </xf>
    <xf numFmtId="43" fontId="50" fillId="3" borderId="0" xfId="57" applyFont="1" applyFill="1" applyBorder="1" applyAlignment="1">
      <alignment vertical="center" wrapText="1"/>
    </xf>
    <xf numFmtId="43" fontId="36" fillId="3" borderId="0" xfId="57" applyFont="1" applyFill="1" applyBorder="1" applyAlignment="1">
      <alignment horizontal="center" vertical="center" wrapText="1"/>
    </xf>
    <xf numFmtId="43" fontId="36" fillId="3" borderId="13" xfId="57" applyFont="1" applyFill="1" applyBorder="1" applyAlignment="1">
      <alignment horizontal="center" vertical="center" wrapText="1"/>
    </xf>
    <xf numFmtId="43" fontId="35" fillId="0" borderId="14" xfId="0" applyNumberFormat="1" applyFont="1" applyBorder="1" applyAlignment="1">
      <alignment horizontal="center" vertical="center"/>
    </xf>
    <xf numFmtId="0" fontId="35" fillId="0" borderId="14" xfId="0" applyFont="1" applyBorder="1" applyAlignment="1">
      <alignment horizontal="center" vertical="center"/>
    </xf>
    <xf numFmtId="43" fontId="35" fillId="0" borderId="0" xfId="57" applyFont="1" applyFill="1" applyBorder="1" applyAlignment="1">
      <alignment horizontal="center" vertical="center" wrapText="1"/>
    </xf>
    <xf numFmtId="43" fontId="35" fillId="0" borderId="2" xfId="57" applyFont="1" applyFill="1" applyBorder="1" applyAlignment="1">
      <alignment horizontal="center" vertical="center" wrapText="1"/>
    </xf>
    <xf numFmtId="44" fontId="35" fillId="3" borderId="13" xfId="5" applyFont="1" applyFill="1" applyBorder="1" applyAlignment="1">
      <alignment horizontal="left" vertical="center" wrapText="1"/>
    </xf>
    <xf numFmtId="0" fontId="0" fillId="0" borderId="0" xfId="0" applyAlignment="1">
      <alignment horizontal="left"/>
    </xf>
    <xf numFmtId="0" fontId="40" fillId="3" borderId="5" xfId="14" applyFont="1" applyFill="1" applyBorder="1" applyAlignment="1">
      <alignment horizontal="left" vertical="center"/>
    </xf>
    <xf numFmtId="0" fontId="40" fillId="3" borderId="0" xfId="14" applyFont="1" applyFill="1" applyAlignment="1">
      <alignment horizontal="left" vertical="center"/>
    </xf>
    <xf numFmtId="0" fontId="1" fillId="3" borderId="0" xfId="14" applyFill="1" applyAlignment="1">
      <alignment horizontal="left"/>
    </xf>
    <xf numFmtId="0" fontId="37" fillId="3" borderId="0" xfId="28" applyFont="1" applyFill="1" applyAlignment="1">
      <alignment horizontal="left" vertical="center"/>
    </xf>
    <xf numFmtId="0" fontId="39" fillId="3" borderId="0" xfId="28" applyFont="1" applyFill="1" applyAlignment="1">
      <alignment horizontal="left" vertical="center" wrapText="1"/>
    </xf>
    <xf numFmtId="0" fontId="37" fillId="3" borderId="0" xfId="28" applyFont="1" applyFill="1" applyAlignment="1">
      <alignment horizontal="left" vertical="top"/>
    </xf>
    <xf numFmtId="0" fontId="21" fillId="0" borderId="0" xfId="26" applyFont="1" applyAlignment="1">
      <alignment horizontal="left"/>
    </xf>
    <xf numFmtId="0" fontId="22" fillId="0" borderId="0" xfId="26" applyFont="1" applyAlignment="1">
      <alignment horizontal="left"/>
    </xf>
    <xf numFmtId="0" fontId="23" fillId="0" borderId="0" xfId="26" applyFont="1" applyAlignment="1">
      <alignment horizontal="left" vertical="center"/>
    </xf>
    <xf numFmtId="49" fontId="38" fillId="3" borderId="0" xfId="14" applyNumberFormat="1" applyFont="1" applyFill="1" applyAlignment="1">
      <alignment horizontal="left" vertical="center" wrapText="1"/>
    </xf>
    <xf numFmtId="10" fontId="38" fillId="3" borderId="0" xfId="35" applyNumberFormat="1" applyFont="1" applyFill="1" applyBorder="1" applyAlignment="1">
      <alignment horizontal="left" vertical="center" wrapText="1"/>
    </xf>
    <xf numFmtId="0" fontId="5" fillId="0" borderId="0" xfId="26" applyFont="1" applyAlignment="1">
      <alignment horizontal="left" vertical="center"/>
    </xf>
    <xf numFmtId="0" fontId="8" fillId="0" borderId="0" xfId="26" applyFont="1" applyAlignment="1">
      <alignment horizontal="left" vertical="top"/>
    </xf>
    <xf numFmtId="0" fontId="0" fillId="0" borderId="0" xfId="0" applyAlignment="1">
      <alignment horizontal="left" wrapText="1"/>
    </xf>
    <xf numFmtId="0" fontId="1" fillId="0" borderId="0" xfId="26" applyAlignment="1">
      <alignment horizontal="left"/>
    </xf>
    <xf numFmtId="0" fontId="0" fillId="6" borderId="0" xfId="0" applyFill="1"/>
    <xf numFmtId="43" fontId="36" fillId="3" borderId="2" xfId="57" applyFont="1" applyFill="1" applyBorder="1" applyAlignment="1">
      <alignment horizontal="center" vertical="center" wrapText="1"/>
    </xf>
    <xf numFmtId="43" fontId="35" fillId="0" borderId="16" xfId="57" applyFont="1" applyBorder="1" applyAlignment="1"/>
    <xf numFmtId="0" fontId="36" fillId="0" borderId="28" xfId="14" applyFont="1" applyBorder="1" applyAlignment="1">
      <alignment horizontal="left" vertical="center" wrapText="1"/>
    </xf>
    <xf numFmtId="166" fontId="51" fillId="0" borderId="0" xfId="5" applyNumberFormat="1" applyFont="1" applyFill="1" applyBorder="1" applyAlignment="1">
      <alignment horizontal="left" vertical="center"/>
    </xf>
    <xf numFmtId="4" fontId="52" fillId="5" borderId="0" xfId="22" applyNumberFormat="1" applyFont="1" applyFill="1" applyAlignment="1">
      <alignment horizontal="left" vertical="center"/>
    </xf>
    <xf numFmtId="2" fontId="53" fillId="0" borderId="16" xfId="0" applyNumberFormat="1" applyFont="1" applyBorder="1" applyAlignment="1">
      <alignment horizontal="center" vertical="center"/>
    </xf>
    <xf numFmtId="4" fontId="4" fillId="3" borderId="16" xfId="22" applyNumberFormat="1" applyFont="1" applyFill="1" applyBorder="1" applyAlignment="1">
      <alignment horizontal="center" vertical="center"/>
    </xf>
    <xf numFmtId="4" fontId="4" fillId="3" borderId="29" xfId="22" applyNumberFormat="1" applyFont="1" applyFill="1" applyBorder="1" applyAlignment="1">
      <alignment horizontal="center" vertical="center"/>
    </xf>
    <xf numFmtId="2" fontId="41" fillId="0" borderId="3" xfId="0" applyNumberFormat="1" applyFont="1" applyBorder="1" applyAlignment="1">
      <alignment horizontal="center" vertical="center"/>
    </xf>
    <xf numFmtId="4" fontId="5" fillId="3" borderId="3" xfId="22" applyNumberFormat="1" applyFont="1" applyFill="1" applyBorder="1" applyAlignment="1">
      <alignment horizontal="center" vertical="center"/>
    </xf>
    <xf numFmtId="0" fontId="1" fillId="0" borderId="5" xfId="14" applyBorder="1" applyAlignment="1">
      <alignment vertical="center"/>
    </xf>
    <xf numFmtId="0" fontId="39" fillId="3" borderId="30" xfId="28" applyFont="1" applyFill="1" applyBorder="1" applyAlignment="1">
      <alignment vertical="center" wrapText="1"/>
    </xf>
    <xf numFmtId="0" fontId="39" fillId="3" borderId="7" xfId="28" applyFont="1" applyFill="1" applyBorder="1" applyAlignment="1">
      <alignment vertical="center" wrapText="1"/>
    </xf>
    <xf numFmtId="0" fontId="39" fillId="3" borderId="9" xfId="28" applyFont="1" applyFill="1" applyBorder="1" applyAlignment="1">
      <alignment vertical="center" wrapText="1"/>
    </xf>
    <xf numFmtId="0" fontId="36" fillId="0" borderId="31" xfId="28" applyFont="1" applyBorder="1" applyAlignment="1">
      <alignment vertical="center"/>
    </xf>
    <xf numFmtId="0" fontId="36" fillId="0" borderId="24" xfId="28" applyFont="1" applyBorder="1" applyAlignment="1">
      <alignment horizontal="center" vertical="center"/>
    </xf>
    <xf numFmtId="10" fontId="36" fillId="0" borderId="24" xfId="28" applyNumberFormat="1" applyFont="1" applyBorder="1" applyAlignment="1">
      <alignment horizontal="center" vertical="center"/>
    </xf>
    <xf numFmtId="0" fontId="55" fillId="0" borderId="89" xfId="25" applyFont="1" applyBorder="1" applyAlignment="1">
      <alignment horizontal="right" vertical="center" wrapText="1"/>
    </xf>
    <xf numFmtId="0" fontId="55" fillId="0" borderId="32" xfId="25" applyFont="1" applyBorder="1" applyAlignment="1">
      <alignment horizontal="right" vertical="center" wrapText="1"/>
    </xf>
    <xf numFmtId="0" fontId="55" fillId="0" borderId="90" xfId="25" applyFont="1" applyBorder="1" applyAlignment="1">
      <alignment horizontal="right" vertical="center" wrapText="1"/>
    </xf>
    <xf numFmtId="0" fontId="56" fillId="0" borderId="91" xfId="25" applyFont="1" applyBorder="1" applyAlignment="1">
      <alignment horizontal="left"/>
    </xf>
    <xf numFmtId="0" fontId="57" fillId="0" borderId="92" xfId="25" applyFont="1" applyBorder="1" applyAlignment="1">
      <alignment horizontal="left" vertical="center" wrapText="1"/>
    </xf>
    <xf numFmtId="0" fontId="57" fillId="0" borderId="93" xfId="25" applyFont="1" applyBorder="1" applyAlignment="1">
      <alignment horizontal="left" vertical="center" wrapText="1"/>
    </xf>
    <xf numFmtId="0" fontId="58" fillId="0" borderId="0" xfId="25" applyFont="1" applyAlignment="1">
      <alignment horizontal="center" vertical="center"/>
    </xf>
    <xf numFmtId="0" fontId="58" fillId="0" borderId="0" xfId="25" applyFont="1" applyAlignment="1">
      <alignment vertical="center"/>
    </xf>
    <xf numFmtId="0" fontId="58" fillId="0" borderId="10" xfId="25" applyFont="1" applyBorder="1" applyAlignment="1">
      <alignment vertical="center"/>
    </xf>
    <xf numFmtId="0" fontId="55" fillId="0" borderId="6" xfId="25" applyFont="1" applyBorder="1" applyAlignment="1">
      <alignment vertical="center"/>
    </xf>
    <xf numFmtId="0" fontId="59" fillId="0" borderId="94" xfId="25" applyFont="1" applyBorder="1" applyAlignment="1">
      <alignment horizontal="center" vertical="center" wrapText="1"/>
    </xf>
    <xf numFmtId="0" fontId="59" fillId="0" borderId="90" xfId="25" applyFont="1" applyBorder="1" applyAlignment="1">
      <alignment vertical="center" wrapText="1"/>
    </xf>
    <xf numFmtId="0" fontId="59" fillId="0" borderId="95" xfId="25" applyFont="1" applyBorder="1" applyAlignment="1">
      <alignment horizontal="center" vertical="center" wrapText="1"/>
    </xf>
    <xf numFmtId="0" fontId="59" fillId="0" borderId="95" xfId="25" applyFont="1" applyBorder="1" applyAlignment="1">
      <alignment vertical="center" wrapText="1"/>
    </xf>
    <xf numFmtId="0" fontId="60" fillId="0" borderId="95" xfId="25" applyFont="1" applyBorder="1" applyAlignment="1">
      <alignment vertical="center" wrapText="1"/>
    </xf>
    <xf numFmtId="0" fontId="61" fillId="0" borderId="6" xfId="25" applyFont="1" applyBorder="1" applyAlignment="1">
      <alignment vertical="center"/>
    </xf>
    <xf numFmtId="0" fontId="55" fillId="0" borderId="6" xfId="25" applyFont="1" applyBorder="1" applyAlignment="1">
      <alignment horizontal="center" vertical="center"/>
    </xf>
    <xf numFmtId="170" fontId="62" fillId="0" borderId="96" xfId="25" applyNumberFormat="1" applyFont="1" applyBorder="1" applyAlignment="1">
      <alignment vertical="center"/>
    </xf>
    <xf numFmtId="49" fontId="55" fillId="0" borderId="97" xfId="25" applyNumberFormat="1" applyFont="1" applyBorder="1" applyAlignment="1">
      <alignment horizontal="right" vertical="center" wrapText="1"/>
    </xf>
    <xf numFmtId="0" fontId="55" fillId="0" borderId="97" xfId="25" applyFont="1" applyBorder="1" applyAlignment="1">
      <alignment horizontal="center" vertical="center" wrapText="1"/>
    </xf>
    <xf numFmtId="0" fontId="63" fillId="0" borderId="90" xfId="25" applyFont="1" applyBorder="1" applyAlignment="1">
      <alignment vertical="center"/>
    </xf>
    <xf numFmtId="0" fontId="58" fillId="0" borderId="92" xfId="25" applyFont="1" applyBorder="1" applyAlignment="1">
      <alignment vertical="center"/>
    </xf>
    <xf numFmtId="0" fontId="58" fillId="0" borderId="93" xfId="25" applyFont="1" applyBorder="1" applyAlignment="1">
      <alignment vertical="center"/>
    </xf>
    <xf numFmtId="43" fontId="36" fillId="0" borderId="15" xfId="57" applyFont="1" applyFill="1" applyBorder="1" applyAlignment="1">
      <alignment horizontal="center" vertical="center"/>
    </xf>
    <xf numFmtId="44" fontId="36" fillId="0" borderId="15" xfId="5" applyFont="1" applyFill="1" applyBorder="1" applyAlignment="1">
      <alignment horizontal="center" vertical="center" wrapText="1"/>
    </xf>
    <xf numFmtId="44" fontId="36" fillId="0" borderId="26" xfId="5" applyFont="1" applyFill="1" applyBorder="1" applyAlignment="1">
      <alignment horizontal="center" vertical="center" wrapText="1"/>
    </xf>
    <xf numFmtId="44" fontId="35" fillId="3" borderId="33" xfId="5" applyFont="1" applyFill="1" applyBorder="1" applyAlignment="1">
      <alignment horizontal="center" vertical="center"/>
    </xf>
    <xf numFmtId="0" fontId="5" fillId="0" borderId="34" xfId="22" applyFont="1" applyBorder="1" applyAlignment="1">
      <alignment horizontal="center" vertical="center"/>
    </xf>
    <xf numFmtId="2" fontId="0" fillId="0" borderId="0" xfId="0" applyNumberFormat="1" applyAlignment="1">
      <alignment horizontal="center" vertical="center"/>
    </xf>
    <xf numFmtId="0" fontId="11" fillId="0" borderId="0" xfId="0" applyFont="1" applyAlignment="1">
      <alignment horizontal="center" vertical="center" wrapText="1"/>
    </xf>
    <xf numFmtId="4" fontId="11" fillId="0" borderId="0" xfId="0" applyNumberFormat="1" applyFont="1" applyAlignment="1">
      <alignment horizontal="center" vertical="center"/>
    </xf>
    <xf numFmtId="44" fontId="35" fillId="3" borderId="19" xfId="5" applyFont="1" applyFill="1" applyBorder="1" applyAlignment="1">
      <alignment horizontal="center" vertical="center" wrapText="1"/>
    </xf>
    <xf numFmtId="166" fontId="8" fillId="0" borderId="0" xfId="26" applyNumberFormat="1" applyFont="1" applyAlignment="1">
      <alignment horizontal="left" vertical="center"/>
    </xf>
    <xf numFmtId="44" fontId="37" fillId="0" borderId="35" xfId="5" applyFont="1" applyBorder="1" applyAlignment="1">
      <alignment horizontal="center" vertical="center"/>
    </xf>
    <xf numFmtId="0" fontId="37" fillId="3" borderId="36" xfId="28" applyFont="1" applyFill="1" applyBorder="1" applyAlignment="1">
      <alignment vertical="center"/>
    </xf>
    <xf numFmtId="49" fontId="38" fillId="3" borderId="0" xfId="14" applyNumberFormat="1" applyFont="1" applyFill="1" applyAlignment="1">
      <alignment vertical="center" wrapText="1"/>
    </xf>
    <xf numFmtId="49" fontId="37" fillId="3" borderId="37" xfId="14" applyNumberFormat="1" applyFont="1" applyFill="1" applyBorder="1" applyAlignment="1">
      <alignment vertical="center" wrapText="1"/>
    </xf>
    <xf numFmtId="4" fontId="5" fillId="3" borderId="12" xfId="22" applyNumberFormat="1" applyFont="1" applyFill="1" applyBorder="1" applyAlignment="1">
      <alignment horizontal="center" vertical="center"/>
    </xf>
    <xf numFmtId="2" fontId="41" fillId="0" borderId="38" xfId="0" applyNumberFormat="1" applyFont="1" applyBorder="1" applyAlignment="1">
      <alignment horizontal="center" vertical="center"/>
    </xf>
    <xf numFmtId="2" fontId="53" fillId="0" borderId="27" xfId="0" applyNumberFormat="1" applyFont="1" applyBorder="1" applyAlignment="1">
      <alignment horizontal="center" vertical="center"/>
    </xf>
    <xf numFmtId="49" fontId="3" fillId="0" borderId="21" xfId="22" applyNumberFormat="1" applyFont="1" applyBorder="1" applyAlignment="1">
      <alignment horizontal="center" vertical="center"/>
    </xf>
    <xf numFmtId="0" fontId="3" fillId="0" borderId="21" xfId="22" applyFont="1" applyBorder="1" applyAlignment="1">
      <alignment horizontal="left" vertical="center" wrapText="1"/>
    </xf>
    <xf numFmtId="0" fontId="3" fillId="0" borderId="21" xfId="22" applyFont="1" applyBorder="1" applyAlignment="1">
      <alignment horizontal="center" vertical="center"/>
    </xf>
    <xf numFmtId="4" fontId="3" fillId="0" borderId="21" xfId="22" applyNumberFormat="1" applyFont="1" applyBorder="1" applyAlignment="1">
      <alignment horizontal="center" vertical="center"/>
    </xf>
    <xf numFmtId="49" fontId="3" fillId="0" borderId="39" xfId="22" applyNumberFormat="1" applyFont="1" applyBorder="1" applyAlignment="1">
      <alignment horizontal="center" vertical="center"/>
    </xf>
    <xf numFmtId="4" fontId="3" fillId="0" borderId="23" xfId="22" applyNumberFormat="1" applyFont="1" applyBorder="1" applyAlignment="1">
      <alignment horizontal="center" vertical="center"/>
    </xf>
    <xf numFmtId="1" fontId="64" fillId="3" borderId="15" xfId="14" applyNumberFormat="1" applyFont="1" applyFill="1" applyBorder="1" applyAlignment="1">
      <alignment vertical="center" wrapText="1"/>
    </xf>
    <xf numFmtId="0" fontId="65" fillId="0" borderId="15" xfId="0" applyFont="1" applyBorder="1" applyAlignment="1">
      <alignment horizontal="center" vertical="center" wrapText="1"/>
    </xf>
    <xf numFmtId="0" fontId="65" fillId="0" borderId="38" xfId="0" applyFont="1" applyBorder="1" applyAlignment="1">
      <alignment horizontal="center" vertical="center" wrapText="1"/>
    </xf>
    <xf numFmtId="44" fontId="48" fillId="3" borderId="0" xfId="7" applyFont="1" applyFill="1" applyBorder="1" applyAlignment="1">
      <alignment vertical="center"/>
    </xf>
    <xf numFmtId="44" fontId="48" fillId="0" borderId="15" xfId="29" applyNumberFormat="1" applyFont="1" applyBorder="1" applyAlignment="1">
      <alignment horizontal="center" vertical="center"/>
    </xf>
    <xf numFmtId="0" fontId="48" fillId="3" borderId="15" xfId="29" applyFont="1" applyFill="1" applyBorder="1" applyAlignment="1">
      <alignment horizontal="center" vertical="center" wrapText="1"/>
    </xf>
    <xf numFmtId="10" fontId="36" fillId="3" borderId="0" xfId="35" applyNumberFormat="1" applyFont="1" applyFill="1" applyBorder="1" applyAlignment="1">
      <alignment horizontal="center" wrapText="1"/>
    </xf>
    <xf numFmtId="43" fontId="38" fillId="0" borderId="19" xfId="57" applyFont="1" applyFill="1" applyBorder="1" applyAlignment="1">
      <alignment horizontal="center" vertical="center" wrapText="1"/>
    </xf>
    <xf numFmtId="1" fontId="35" fillId="0" borderId="40" xfId="14" applyNumberFormat="1" applyFont="1" applyBorder="1" applyAlignment="1">
      <alignment horizontal="center" vertical="center" wrapText="1"/>
    </xf>
    <xf numFmtId="43" fontId="38" fillId="2" borderId="19" xfId="57" applyFont="1" applyFill="1" applyBorder="1" applyAlignment="1">
      <alignment horizontal="center" vertical="center" wrapText="1"/>
    </xf>
    <xf numFmtId="43" fontId="38" fillId="0" borderId="14" xfId="0" applyNumberFormat="1" applyFont="1" applyBorder="1" applyAlignment="1">
      <alignment horizontal="center" vertical="center"/>
    </xf>
    <xf numFmtId="0" fontId="38" fillId="0" borderId="14" xfId="0" applyFont="1" applyBorder="1" applyAlignment="1">
      <alignment horizontal="center" vertical="center"/>
    </xf>
    <xf numFmtId="43" fontId="38" fillId="0" borderId="2" xfId="57" applyFont="1" applyBorder="1" applyAlignment="1">
      <alignment horizontal="center" vertical="center"/>
    </xf>
    <xf numFmtId="2" fontId="35" fillId="0" borderId="40" xfId="14" applyNumberFormat="1" applyFont="1" applyBorder="1" applyAlignment="1">
      <alignment horizontal="center" vertical="center" wrapText="1"/>
    </xf>
    <xf numFmtId="0" fontId="5" fillId="0" borderId="0" xfId="14" applyFont="1" applyAlignment="1">
      <alignment vertical="center" wrapText="1"/>
    </xf>
    <xf numFmtId="0" fontId="3" fillId="0" borderId="21" xfId="22" applyFont="1" applyBorder="1" applyAlignment="1">
      <alignment horizontal="justify" vertical="center" wrapText="1"/>
    </xf>
    <xf numFmtId="1" fontId="35" fillId="0" borderId="25" xfId="14" applyNumberFormat="1" applyFont="1" applyBorder="1" applyAlignment="1">
      <alignment horizontal="center" vertical="center" wrapText="1"/>
    </xf>
    <xf numFmtId="49" fontId="35" fillId="0" borderId="19" xfId="14" applyNumberFormat="1" applyFont="1" applyBorder="1" applyAlignment="1">
      <alignment horizontal="center" vertical="center" wrapText="1"/>
    </xf>
    <xf numFmtId="0" fontId="35" fillId="0" borderId="19" xfId="14" applyFont="1" applyBorder="1" applyAlignment="1">
      <alignment horizontal="justify" vertical="center" wrapText="1"/>
    </xf>
    <xf numFmtId="4" fontId="35" fillId="0" borderId="19" xfId="14" applyNumberFormat="1" applyFont="1" applyBorder="1" applyAlignment="1">
      <alignment horizontal="center" vertical="center" wrapText="1"/>
    </xf>
    <xf numFmtId="4" fontId="35" fillId="0" borderId="33" xfId="14" applyNumberFormat="1" applyFont="1" applyBorder="1" applyAlignment="1">
      <alignment horizontal="center" vertical="center" wrapText="1"/>
    </xf>
    <xf numFmtId="0" fontId="64" fillId="0" borderId="25" xfId="14" applyFont="1" applyBorder="1" applyAlignment="1">
      <alignment horizontal="center" vertical="center" wrapText="1"/>
    </xf>
    <xf numFmtId="0" fontId="64" fillId="0" borderId="19" xfId="14" applyFont="1" applyBorder="1" applyAlignment="1">
      <alignment vertical="center" wrapText="1"/>
    </xf>
    <xf numFmtId="1" fontId="64" fillId="0" borderId="19" xfId="14" applyNumberFormat="1" applyFont="1" applyBorder="1" applyAlignment="1">
      <alignment vertical="center" wrapText="1"/>
    </xf>
    <xf numFmtId="0" fontId="66" fillId="0" borderId="19" xfId="14" applyFont="1" applyBorder="1" applyAlignment="1">
      <alignment horizontal="right" vertical="center" wrapText="1"/>
    </xf>
    <xf numFmtId="4" fontId="64" fillId="0" borderId="19" xfId="14" applyNumberFormat="1" applyFont="1" applyBorder="1" applyAlignment="1">
      <alignment horizontal="center" vertical="center" wrapText="1"/>
    </xf>
    <xf numFmtId="4" fontId="43" fillId="0" borderId="19" xfId="14" applyNumberFormat="1" applyFont="1" applyBorder="1" applyAlignment="1">
      <alignment horizontal="center" vertical="center" wrapText="1"/>
    </xf>
    <xf numFmtId="4" fontId="43" fillId="0" borderId="33" xfId="57" applyNumberFormat="1" applyFont="1" applyFill="1" applyBorder="1" applyAlignment="1">
      <alignment horizontal="right" vertical="center" wrapText="1"/>
    </xf>
    <xf numFmtId="0" fontId="36" fillId="0" borderId="19" xfId="33" applyFont="1" applyBorder="1" applyAlignment="1">
      <alignment horizontal="right" vertical="center"/>
    </xf>
    <xf numFmtId="4" fontId="66" fillId="0" borderId="19" xfId="14" applyNumberFormat="1" applyFont="1" applyBorder="1" applyAlignment="1">
      <alignment vertical="center" wrapText="1"/>
    </xf>
    <xf numFmtId="4" fontId="66" fillId="0" borderId="19" xfId="14" applyNumberFormat="1" applyFont="1" applyBorder="1" applyAlignment="1">
      <alignment horizontal="center" vertical="center" wrapText="1"/>
    </xf>
    <xf numFmtId="4" fontId="66" fillId="0" borderId="33" xfId="57" applyNumberFormat="1" applyFont="1" applyFill="1" applyBorder="1" applyAlignment="1">
      <alignment horizontal="right" vertical="center" wrapText="1"/>
    </xf>
    <xf numFmtId="1" fontId="35" fillId="0" borderId="19" xfId="14" applyNumberFormat="1" applyFont="1" applyBorder="1" applyAlignment="1">
      <alignment horizontal="center" vertical="center" wrapText="1"/>
    </xf>
    <xf numFmtId="1" fontId="35" fillId="0" borderId="19" xfId="14" applyNumberFormat="1" applyFont="1" applyBorder="1" applyAlignment="1">
      <alignment horizontal="left" vertical="center" wrapText="1"/>
    </xf>
    <xf numFmtId="4" fontId="35" fillId="0" borderId="19" xfId="14" applyNumberFormat="1" applyFont="1" applyBorder="1" applyAlignment="1">
      <alignment horizontal="left" vertical="center" wrapText="1"/>
    </xf>
    <xf numFmtId="4" fontId="35" fillId="0" borderId="33" xfId="14" applyNumberFormat="1" applyFont="1" applyBorder="1" applyAlignment="1">
      <alignment horizontal="right" vertical="center" wrapText="1"/>
    </xf>
    <xf numFmtId="0" fontId="36" fillId="0" borderId="25" xfId="14" applyFont="1" applyBorder="1" applyAlignment="1">
      <alignment horizontal="center" vertical="center" wrapText="1"/>
    </xf>
    <xf numFmtId="0" fontId="36" fillId="0" borderId="19" xfId="14" applyFont="1" applyBorder="1" applyAlignment="1">
      <alignment horizontal="center" vertical="center" wrapText="1"/>
    </xf>
    <xf numFmtId="1" fontId="64" fillId="0" borderId="19" xfId="14" applyNumberFormat="1" applyFont="1" applyBorder="1" applyAlignment="1">
      <alignment horizontal="center" vertical="center" wrapText="1"/>
    </xf>
    <xf numFmtId="0" fontId="34" fillId="0" borderId="19" xfId="14" applyFont="1" applyBorder="1" applyAlignment="1">
      <alignment horizontal="right" vertical="center" wrapText="1"/>
    </xf>
    <xf numFmtId="4" fontId="43" fillId="0" borderId="19" xfId="14" applyNumberFormat="1" applyFont="1" applyBorder="1" applyAlignment="1">
      <alignment vertical="center" wrapText="1"/>
    </xf>
    <xf numFmtId="4" fontId="36" fillId="0" borderId="19" xfId="14" applyNumberFormat="1" applyFont="1" applyBorder="1" applyAlignment="1">
      <alignment horizontal="center" vertical="center" wrapText="1"/>
    </xf>
    <xf numFmtId="4" fontId="0" fillId="0" borderId="19" xfId="0" applyNumberFormat="1" applyBorder="1"/>
    <xf numFmtId="1" fontId="36" fillId="0" borderId="25" xfId="14" applyNumberFormat="1" applyFont="1" applyBorder="1" applyAlignment="1">
      <alignment horizontal="center" vertical="center" wrapText="1"/>
    </xf>
    <xf numFmtId="1" fontId="36" fillId="0" borderId="19" xfId="14" applyNumberFormat="1" applyFont="1" applyBorder="1" applyAlignment="1">
      <alignment horizontal="center" vertical="center" wrapText="1"/>
    </xf>
    <xf numFmtId="1" fontId="34" fillId="0" borderId="19" xfId="14" applyNumberFormat="1" applyFont="1" applyBorder="1" applyAlignment="1">
      <alignment horizontal="right" vertical="center" wrapText="1"/>
    </xf>
    <xf numFmtId="4" fontId="43" fillId="0" borderId="19" xfId="57" applyNumberFormat="1" applyFont="1" applyFill="1" applyBorder="1" applyAlignment="1">
      <alignment horizontal="center" vertical="center" wrapText="1"/>
    </xf>
    <xf numFmtId="1" fontId="36" fillId="0" borderId="19" xfId="14" applyNumberFormat="1" applyFont="1" applyBorder="1" applyAlignment="1">
      <alignment horizontal="left" vertical="center" wrapText="1"/>
    </xf>
    <xf numFmtId="49" fontId="36" fillId="0" borderId="19" xfId="14" applyNumberFormat="1" applyFont="1" applyBorder="1" applyAlignment="1">
      <alignment horizontal="center" vertical="center" wrapText="1"/>
    </xf>
    <xf numFmtId="0" fontId="35" fillId="0" borderId="19" xfId="33" applyFont="1" applyBorder="1" applyAlignment="1">
      <alignment horizontal="right" vertical="center"/>
    </xf>
    <xf numFmtId="4" fontId="64" fillId="0" borderId="19" xfId="14" applyNumberFormat="1" applyFont="1" applyBorder="1" applyAlignment="1">
      <alignment vertical="center" wrapText="1"/>
    </xf>
    <xf numFmtId="4" fontId="0" fillId="0" borderId="19" xfId="0" applyNumberFormat="1" applyBorder="1" applyAlignment="1">
      <alignment horizontal="center" vertical="center"/>
    </xf>
    <xf numFmtId="0" fontId="38" fillId="0" borderId="19" xfId="33" applyFont="1" applyBorder="1" applyAlignment="1">
      <alignment horizontal="right" vertical="center"/>
    </xf>
    <xf numFmtId="4" fontId="36" fillId="0" borderId="33" xfId="14" applyNumberFormat="1" applyFont="1" applyBorder="1" applyAlignment="1">
      <alignment horizontal="right" vertical="center" wrapText="1"/>
    </xf>
    <xf numFmtId="1" fontId="36" fillId="0" borderId="41" xfId="14" applyNumberFormat="1" applyFont="1" applyBorder="1" applyAlignment="1">
      <alignment horizontal="center" vertical="center" wrapText="1"/>
    </xf>
    <xf numFmtId="1" fontId="36" fillId="0" borderId="42" xfId="14" applyNumberFormat="1" applyFont="1" applyBorder="1" applyAlignment="1">
      <alignment horizontal="center" vertical="center" wrapText="1"/>
    </xf>
    <xf numFmtId="0" fontId="36" fillId="0" borderId="42" xfId="33" applyFont="1" applyBorder="1" applyAlignment="1">
      <alignment horizontal="right" vertical="center"/>
    </xf>
    <xf numFmtId="4" fontId="36" fillId="0" borderId="42" xfId="14" applyNumberFormat="1" applyFont="1" applyBorder="1" applyAlignment="1">
      <alignment horizontal="center" vertical="center" wrapText="1"/>
    </xf>
    <xf numFmtId="4" fontId="66" fillId="0" borderId="42" xfId="14" applyNumberFormat="1" applyFont="1" applyBorder="1" applyAlignment="1">
      <alignment vertical="center" wrapText="1"/>
    </xf>
    <xf numFmtId="4" fontId="0" fillId="0" borderId="42" xfId="0" applyNumberFormat="1" applyBorder="1"/>
    <xf numFmtId="4" fontId="66" fillId="0" borderId="42" xfId="14" applyNumberFormat="1" applyFont="1" applyBorder="1" applyAlignment="1">
      <alignment horizontal="center" vertical="center" wrapText="1"/>
    </xf>
    <xf numFmtId="4" fontId="66" fillId="0" borderId="43" xfId="57" applyNumberFormat="1" applyFont="1" applyFill="1" applyBorder="1" applyAlignment="1">
      <alignment horizontal="right" vertical="center" wrapText="1"/>
    </xf>
    <xf numFmtId="4" fontId="37" fillId="3" borderId="0" xfId="14" applyNumberFormat="1" applyFont="1" applyFill="1" applyAlignment="1">
      <alignment horizontal="left" vertical="top" wrapText="1"/>
    </xf>
    <xf numFmtId="0" fontId="5" fillId="3" borderId="6" xfId="22" applyFont="1" applyFill="1" applyBorder="1" applyAlignment="1">
      <alignment horizontal="center" vertical="center"/>
    </xf>
    <xf numFmtId="0" fontId="5" fillId="3" borderId="0" xfId="22" applyFont="1" applyFill="1" applyAlignment="1">
      <alignment horizontal="center" vertical="center"/>
    </xf>
    <xf numFmtId="0" fontId="37" fillId="3" borderId="37" xfId="28" applyFont="1" applyFill="1" applyBorder="1" applyAlignment="1">
      <alignment horizontal="left" vertical="center"/>
    </xf>
    <xf numFmtId="1" fontId="35" fillId="0" borderId="19" xfId="14" applyNumberFormat="1" applyFont="1" applyBorder="1" applyAlignment="1">
      <alignment horizontal="justify" vertical="center" wrapText="1"/>
    </xf>
    <xf numFmtId="0" fontId="37" fillId="3" borderId="30" xfId="14" applyFont="1" applyFill="1" applyBorder="1" applyAlignment="1">
      <alignment horizontal="center" vertical="center" wrapText="1"/>
    </xf>
    <xf numFmtId="0" fontId="0" fillId="3" borderId="0" xfId="0" applyFill="1" applyAlignment="1">
      <alignment horizontal="center" vertical="center" wrapText="1"/>
    </xf>
    <xf numFmtId="0" fontId="37" fillId="3" borderId="7" xfId="14" applyFont="1" applyFill="1" applyBorder="1" applyAlignment="1">
      <alignment vertical="center" wrapText="1"/>
    </xf>
    <xf numFmtId="1" fontId="37" fillId="3" borderId="7" xfId="14" applyNumberFormat="1" applyFont="1" applyFill="1" applyBorder="1" applyAlignment="1">
      <alignment vertical="center" wrapText="1"/>
    </xf>
    <xf numFmtId="4" fontId="37" fillId="3" borderId="7" xfId="14" applyNumberFormat="1" applyFont="1" applyFill="1" applyBorder="1" applyAlignment="1">
      <alignment vertical="center" wrapText="1"/>
    </xf>
    <xf numFmtId="0" fontId="36" fillId="0" borderId="44" xfId="14" applyFont="1" applyBorder="1" applyAlignment="1">
      <alignment horizontal="center" vertical="center" wrapText="1"/>
    </xf>
    <xf numFmtId="0" fontId="36" fillId="0" borderId="45" xfId="14" applyFont="1" applyBorder="1" applyAlignment="1">
      <alignment horizontal="center" vertical="center" wrapText="1"/>
    </xf>
    <xf numFmtId="1" fontId="36" fillId="0" borderId="45" xfId="14" applyNumberFormat="1" applyFont="1" applyBorder="1" applyAlignment="1">
      <alignment horizontal="center" vertical="center" wrapText="1"/>
    </xf>
    <xf numFmtId="0" fontId="37" fillId="0" borderId="45" xfId="14" applyFont="1" applyBorder="1" applyAlignment="1">
      <alignment horizontal="center" vertical="center" wrapText="1"/>
    </xf>
    <xf numFmtId="4" fontId="37" fillId="0" borderId="45" xfId="14" applyNumberFormat="1" applyFont="1" applyBorder="1" applyAlignment="1">
      <alignment horizontal="center" vertical="center" wrapText="1"/>
    </xf>
    <xf numFmtId="4" fontId="37" fillId="0" borderId="46" xfId="57" applyNumberFormat="1" applyFont="1" applyFill="1" applyBorder="1" applyAlignment="1">
      <alignment horizontal="center" vertical="center" wrapText="1"/>
    </xf>
    <xf numFmtId="0" fontId="35" fillId="3" borderId="0" xfId="14" applyFont="1" applyFill="1" applyAlignment="1">
      <alignment horizontal="left" vertical="center" wrapText="1"/>
    </xf>
    <xf numFmtId="0" fontId="37" fillId="3" borderId="0" xfId="26" applyFont="1" applyFill="1" applyAlignment="1">
      <alignment horizontal="left" vertical="center"/>
    </xf>
    <xf numFmtId="4" fontId="37" fillId="3" borderId="7" xfId="14" applyNumberFormat="1" applyFont="1" applyFill="1" applyBorder="1" applyAlignment="1">
      <alignment horizontal="center" vertical="center" wrapText="1"/>
    </xf>
    <xf numFmtId="4" fontId="35" fillId="3" borderId="0" xfId="14" applyNumberFormat="1" applyFont="1" applyFill="1" applyAlignment="1">
      <alignment horizontal="center" vertical="center" wrapText="1"/>
    </xf>
    <xf numFmtId="4" fontId="36" fillId="3" borderId="19" xfId="14" applyNumberFormat="1" applyFont="1" applyFill="1" applyBorder="1" applyAlignment="1">
      <alignment horizontal="center" vertical="center" wrapText="1"/>
    </xf>
    <xf numFmtId="4" fontId="35" fillId="3" borderId="19" xfId="14" applyNumberFormat="1" applyFont="1" applyFill="1" applyBorder="1" applyAlignment="1">
      <alignment horizontal="center" vertical="center" wrapText="1"/>
    </xf>
    <xf numFmtId="4" fontId="36" fillId="3" borderId="42" xfId="14" applyNumberFormat="1" applyFont="1" applyFill="1" applyBorder="1" applyAlignment="1">
      <alignment horizontal="center" vertical="center" wrapText="1"/>
    </xf>
    <xf numFmtId="4" fontId="5" fillId="6" borderId="0" xfId="22" applyNumberFormat="1" applyFont="1" applyFill="1" applyAlignment="1">
      <alignment horizontal="left" vertical="center"/>
    </xf>
    <xf numFmtId="44" fontId="35" fillId="0" borderId="33" xfId="5" applyFont="1" applyFill="1" applyBorder="1" applyAlignment="1">
      <alignment horizontal="center" vertical="center"/>
    </xf>
    <xf numFmtId="0" fontId="6" fillId="3" borderId="4" xfId="26" applyFont="1" applyFill="1" applyBorder="1" applyAlignment="1">
      <alignment horizontal="center" vertical="center"/>
    </xf>
    <xf numFmtId="0" fontId="6" fillId="3" borderId="6" xfId="26" applyFont="1" applyFill="1" applyBorder="1" applyAlignment="1">
      <alignment horizontal="center" vertical="center"/>
    </xf>
    <xf numFmtId="0" fontId="37" fillId="3" borderId="15" xfId="14" applyFont="1" applyFill="1" applyBorder="1" applyAlignment="1">
      <alignment horizontal="center" vertical="center" wrapText="1"/>
    </xf>
    <xf numFmtId="10" fontId="37" fillId="3" borderId="26" xfId="35" applyNumberFormat="1" applyFont="1" applyFill="1" applyBorder="1" applyAlignment="1">
      <alignment horizontal="center" vertical="center" wrapText="1"/>
    </xf>
    <xf numFmtId="0" fontId="36" fillId="0" borderId="34" xfId="26" applyFont="1" applyBorder="1" applyAlignment="1">
      <alignment horizontal="center" vertical="center"/>
    </xf>
    <xf numFmtId="0" fontId="36" fillId="0" borderId="15" xfId="26" applyFont="1" applyBorder="1" applyAlignment="1">
      <alignment horizontal="center" vertical="center"/>
    </xf>
    <xf numFmtId="166" fontId="36" fillId="0" borderId="15" xfId="5" applyNumberFormat="1" applyFont="1" applyFill="1" applyBorder="1" applyAlignment="1">
      <alignment horizontal="center" vertical="center" wrapText="1"/>
    </xf>
    <xf numFmtId="44" fontId="36" fillId="3" borderId="15" xfId="5" applyFont="1" applyFill="1" applyBorder="1" applyAlignment="1">
      <alignment horizontal="center" vertical="center" wrapText="1"/>
    </xf>
    <xf numFmtId="17" fontId="3" fillId="0" borderId="21" xfId="22" applyNumberFormat="1" applyFont="1" applyBorder="1" applyAlignment="1">
      <alignment horizontal="center" vertical="center"/>
    </xf>
    <xf numFmtId="4" fontId="38" fillId="3" borderId="8" xfId="14" applyNumberFormat="1" applyFont="1" applyFill="1" applyBorder="1" applyAlignment="1">
      <alignment vertical="center" wrapText="1"/>
    </xf>
    <xf numFmtId="4" fontId="37" fillId="3" borderId="12" xfId="14" applyNumberFormat="1" applyFont="1" applyFill="1" applyBorder="1" applyAlignment="1">
      <alignment vertical="center" wrapText="1"/>
    </xf>
    <xf numFmtId="0" fontId="38" fillId="3" borderId="14" xfId="14" applyFont="1" applyFill="1" applyBorder="1" applyAlignment="1">
      <alignment vertical="center" wrapText="1"/>
    </xf>
    <xf numFmtId="0" fontId="1" fillId="3" borderId="37" xfId="14" applyFill="1" applyBorder="1"/>
    <xf numFmtId="49" fontId="3" fillId="0" borderId="3" xfId="22" applyNumberFormat="1" applyFont="1" applyBorder="1" applyAlignment="1">
      <alignment horizontal="center" vertical="center"/>
    </xf>
    <xf numFmtId="0" fontId="41" fillId="3" borderId="7" xfId="0" applyFont="1" applyFill="1" applyBorder="1" applyAlignment="1">
      <alignment horizontal="justify" vertical="center" wrapText="1"/>
    </xf>
    <xf numFmtId="2" fontId="54" fillId="3" borderId="14" xfId="0" applyNumberFormat="1" applyFont="1" applyFill="1" applyBorder="1" applyAlignment="1">
      <alignment horizontal="center" vertical="center" wrapText="1"/>
    </xf>
    <xf numFmtId="0" fontId="11" fillId="3" borderId="18" xfId="14" applyFont="1" applyFill="1" applyBorder="1" applyAlignment="1">
      <alignment horizontal="center" vertical="center"/>
    </xf>
    <xf numFmtId="0" fontId="41" fillId="3" borderId="18" xfId="0" applyFont="1" applyFill="1" applyBorder="1" applyAlignment="1">
      <alignment horizontal="justify" vertical="center" wrapText="1"/>
    </xf>
    <xf numFmtId="4" fontId="5" fillId="3" borderId="0" xfId="22" applyNumberFormat="1" applyFont="1" applyFill="1" applyAlignment="1">
      <alignment horizontal="left" vertical="center"/>
    </xf>
    <xf numFmtId="0" fontId="0" fillId="3" borderId="0" xfId="0" applyFill="1" applyAlignment="1">
      <alignment horizontal="center"/>
    </xf>
    <xf numFmtId="4" fontId="0" fillId="3" borderId="0" xfId="0" applyNumberFormat="1" applyFill="1" applyAlignment="1">
      <alignment horizontal="center"/>
    </xf>
    <xf numFmtId="4" fontId="0" fillId="3" borderId="0" xfId="0" applyNumberFormat="1" applyFill="1" applyAlignment="1">
      <alignment horizontal="center" wrapText="1"/>
    </xf>
    <xf numFmtId="0" fontId="0" fillId="3" borderId="0" xfId="0" applyFill="1" applyAlignment="1">
      <alignment horizontal="left"/>
    </xf>
    <xf numFmtId="4" fontId="68" fillId="3" borderId="10" xfId="22" applyNumberFormat="1" applyFont="1" applyFill="1" applyBorder="1" applyAlignment="1">
      <alignment horizontal="left" vertical="center" wrapText="1"/>
    </xf>
    <xf numFmtId="44" fontId="8" fillId="0" borderId="0" xfId="26" applyNumberFormat="1" applyFont="1" applyAlignment="1">
      <alignment horizontal="left" vertical="top"/>
    </xf>
    <xf numFmtId="44" fontId="8" fillId="0" borderId="0" xfId="5" applyFont="1" applyFill="1" applyBorder="1" applyAlignment="1">
      <alignment horizontal="left"/>
    </xf>
    <xf numFmtId="44" fontId="8" fillId="0" borderId="0" xfId="26" applyNumberFormat="1" applyFont="1" applyAlignment="1">
      <alignment horizontal="left" vertical="center"/>
    </xf>
    <xf numFmtId="0" fontId="0" fillId="3" borderId="98" xfId="0" applyFill="1" applyBorder="1" applyAlignment="1">
      <alignment horizontal="left" vertical="top"/>
    </xf>
    <xf numFmtId="0" fontId="0" fillId="3" borderId="0" xfId="0" applyFill="1" applyAlignment="1">
      <alignment horizontal="left" vertical="top"/>
    </xf>
    <xf numFmtId="44" fontId="0" fillId="0" borderId="0" xfId="0" applyNumberFormat="1" applyAlignment="1">
      <alignment horizontal="left"/>
    </xf>
    <xf numFmtId="4" fontId="37" fillId="0" borderId="26" xfId="28" applyNumberFormat="1" applyFont="1" applyBorder="1" applyAlignment="1">
      <alignment horizontal="center" vertical="center"/>
    </xf>
    <xf numFmtId="164" fontId="37" fillId="0" borderId="26" xfId="47" applyFont="1" applyFill="1" applyBorder="1" applyAlignment="1">
      <alignment horizontal="center" vertical="center"/>
    </xf>
    <xf numFmtId="1" fontId="64" fillId="0" borderId="16" xfId="14" applyNumberFormat="1" applyFont="1" applyBorder="1" applyAlignment="1">
      <alignment vertical="center" wrapText="1"/>
    </xf>
    <xf numFmtId="2" fontId="35" fillId="0" borderId="14" xfId="14" applyNumberFormat="1" applyFont="1" applyBorder="1" applyAlignment="1">
      <alignment horizontal="center" vertical="center" wrapText="1"/>
    </xf>
    <xf numFmtId="0" fontId="37" fillId="3" borderId="30" xfId="14" applyFont="1" applyFill="1" applyBorder="1" applyAlignment="1">
      <alignment vertical="center" wrapText="1"/>
    </xf>
    <xf numFmtId="4" fontId="37" fillId="3" borderId="9" xfId="57" applyNumberFormat="1" applyFont="1" applyFill="1" applyBorder="1" applyAlignment="1">
      <alignment vertical="center" wrapText="1"/>
    </xf>
    <xf numFmtId="1" fontId="35" fillId="0" borderId="33" xfId="14" applyNumberFormat="1" applyFont="1" applyBorder="1" applyAlignment="1">
      <alignment horizontal="right" vertical="center" wrapText="1"/>
    </xf>
    <xf numFmtId="0" fontId="3" fillId="3" borderId="0" xfId="26" applyFont="1" applyFill="1" applyAlignment="1">
      <alignment horizontal="center" vertical="center"/>
    </xf>
    <xf numFmtId="0" fontId="42" fillId="3" borderId="0" xfId="0" applyFont="1" applyFill="1" applyAlignment="1">
      <alignment horizontal="center" vertical="center" wrapText="1"/>
    </xf>
    <xf numFmtId="0" fontId="48" fillId="3" borderId="0" xfId="29" applyFont="1" applyFill="1" applyAlignment="1">
      <alignment horizontal="center" vertical="center"/>
    </xf>
    <xf numFmtId="0" fontId="48" fillId="3" borderId="0" xfId="29" applyFont="1" applyFill="1" applyAlignment="1">
      <alignment vertical="center"/>
    </xf>
    <xf numFmtId="0" fontId="30" fillId="3" borderId="0" xfId="3" applyFill="1" applyBorder="1" applyAlignment="1" applyProtection="1">
      <alignment vertical="center"/>
    </xf>
    <xf numFmtId="0" fontId="48" fillId="3" borderId="0" xfId="29" applyFont="1" applyFill="1" applyAlignment="1">
      <alignment vertical="center" wrapText="1"/>
    </xf>
    <xf numFmtId="14" fontId="48" fillId="3" borderId="0" xfId="29" applyNumberFormat="1" applyFont="1" applyFill="1" applyAlignment="1">
      <alignment horizontal="center" vertical="center"/>
    </xf>
    <xf numFmtId="0" fontId="0" fillId="3" borderId="4" xfId="0" applyFill="1" applyBorder="1"/>
    <xf numFmtId="0" fontId="0" fillId="3" borderId="5" xfId="0" applyFill="1" applyBorder="1"/>
    <xf numFmtId="0" fontId="67" fillId="3" borderId="5" xfId="0" applyFont="1" applyFill="1" applyBorder="1" applyAlignment="1">
      <alignment wrapText="1"/>
    </xf>
    <xf numFmtId="0" fontId="0" fillId="3" borderId="11" xfId="0" applyFill="1" applyBorder="1"/>
    <xf numFmtId="0" fontId="0" fillId="3" borderId="6" xfId="0" applyFill="1" applyBorder="1"/>
    <xf numFmtId="0" fontId="0" fillId="3" borderId="10" xfId="0" applyFill="1" applyBorder="1"/>
    <xf numFmtId="4" fontId="5" fillId="3" borderId="10" xfId="22" applyNumberFormat="1" applyFont="1" applyFill="1" applyBorder="1" applyAlignment="1">
      <alignment horizontal="center" vertical="center"/>
    </xf>
    <xf numFmtId="4" fontId="1" fillId="0" borderId="0" xfId="14" applyNumberFormat="1"/>
    <xf numFmtId="0" fontId="5" fillId="0" borderId="47" xfId="28" applyFont="1" applyBorder="1" applyAlignment="1">
      <alignment horizontal="center" vertical="center"/>
    </xf>
    <xf numFmtId="0" fontId="5" fillId="0" borderId="48" xfId="28" applyFont="1" applyBorder="1" applyAlignment="1">
      <alignment horizontal="center" vertical="center"/>
    </xf>
    <xf numFmtId="0" fontId="36" fillId="3" borderId="3" xfId="14" applyFont="1" applyFill="1" applyBorder="1" applyAlignment="1">
      <alignment horizontal="justify" vertical="center" wrapText="1"/>
    </xf>
    <xf numFmtId="0" fontId="37" fillId="3" borderId="0" xfId="26" applyFont="1" applyFill="1" applyAlignment="1">
      <alignment vertical="center"/>
    </xf>
    <xf numFmtId="0" fontId="40" fillId="3" borderId="11" xfId="26" applyFont="1" applyFill="1" applyBorder="1" applyAlignment="1">
      <alignment vertical="center"/>
    </xf>
    <xf numFmtId="0" fontId="43" fillId="3" borderId="11" xfId="0" applyFont="1" applyFill="1" applyBorder="1"/>
    <xf numFmtId="44" fontId="69" fillId="3" borderId="0" xfId="5" applyFont="1" applyFill="1" applyBorder="1" applyAlignment="1">
      <alignment vertical="center"/>
    </xf>
    <xf numFmtId="43" fontId="7" fillId="3" borderId="10" xfId="57" applyFont="1" applyFill="1" applyBorder="1" applyAlignment="1">
      <alignment horizontal="center" vertical="center"/>
    </xf>
    <xf numFmtId="43" fontId="43" fillId="3" borderId="10" xfId="57" applyFont="1" applyFill="1" applyBorder="1"/>
    <xf numFmtId="0" fontId="43" fillId="3" borderId="10" xfId="0" applyFont="1" applyFill="1" applyBorder="1"/>
    <xf numFmtId="43" fontId="35" fillId="3" borderId="10" xfId="57" applyFont="1" applyFill="1" applyBorder="1" applyAlignment="1">
      <alignment vertical="center" wrapText="1"/>
    </xf>
    <xf numFmtId="0" fontId="35" fillId="3" borderId="10" xfId="14" applyFont="1" applyFill="1" applyBorder="1" applyAlignment="1">
      <alignment vertical="center" wrapText="1"/>
    </xf>
    <xf numFmtId="43" fontId="37" fillId="3" borderId="49" xfId="57" applyFont="1" applyFill="1" applyBorder="1" applyAlignment="1">
      <alignment vertical="center" wrapText="1"/>
    </xf>
    <xf numFmtId="43" fontId="36" fillId="3" borderId="49" xfId="57" applyFont="1" applyFill="1" applyBorder="1" applyAlignment="1">
      <alignment vertical="center" wrapText="1"/>
    </xf>
    <xf numFmtId="0" fontId="36" fillId="3" borderId="49" xfId="14" applyFont="1" applyFill="1" applyBorder="1" applyAlignment="1">
      <alignment vertical="center" wrapText="1"/>
    </xf>
    <xf numFmtId="0" fontId="0" fillId="0" borderId="6" xfId="0" applyBorder="1"/>
    <xf numFmtId="43" fontId="37" fillId="3" borderId="10" xfId="57" applyFont="1" applyFill="1" applyBorder="1" applyAlignment="1">
      <alignment vertical="center" wrapText="1"/>
    </xf>
    <xf numFmtId="43" fontId="36" fillId="3" borderId="10" xfId="57" applyFont="1" applyFill="1" applyBorder="1" applyAlignment="1">
      <alignment vertical="center" wrapText="1"/>
    </xf>
    <xf numFmtId="0" fontId="36" fillId="3" borderId="10" xfId="14" applyFont="1" applyFill="1" applyBorder="1" applyAlignment="1">
      <alignment vertical="center" wrapText="1"/>
    </xf>
    <xf numFmtId="49" fontId="37" fillId="3" borderId="0" xfId="14" applyNumberFormat="1" applyFont="1" applyFill="1" applyAlignment="1">
      <alignment horizontal="center" vertical="center" wrapText="1"/>
    </xf>
    <xf numFmtId="0" fontId="35" fillId="3" borderId="6" xfId="14" applyFont="1" applyFill="1" applyBorder="1" applyAlignment="1">
      <alignment vertical="center" wrapText="1"/>
    </xf>
    <xf numFmtId="43" fontId="36" fillId="0" borderId="10" xfId="57" applyFont="1" applyFill="1" applyBorder="1" applyAlignment="1">
      <alignment vertical="center" wrapText="1"/>
    </xf>
    <xf numFmtId="0" fontId="36" fillId="3" borderId="50" xfId="14" applyFont="1" applyFill="1" applyBorder="1" applyAlignment="1">
      <alignment vertical="center" wrapText="1"/>
    </xf>
    <xf numFmtId="0" fontId="36" fillId="3" borderId="51" xfId="14" applyFont="1" applyFill="1" applyBorder="1" applyAlignment="1">
      <alignment vertical="center" wrapText="1"/>
    </xf>
    <xf numFmtId="44" fontId="43" fillId="5" borderId="0" xfId="0" applyNumberFormat="1" applyFont="1" applyFill="1"/>
    <xf numFmtId="43" fontId="0" fillId="5" borderId="0" xfId="0" applyNumberFormat="1" applyFill="1"/>
    <xf numFmtId="10" fontId="35" fillId="3" borderId="19" xfId="35" applyNumberFormat="1" applyFont="1" applyFill="1" applyBorder="1" applyAlignment="1">
      <alignment horizontal="center" vertical="center"/>
    </xf>
    <xf numFmtId="44" fontId="35" fillId="3" borderId="42" xfId="5" applyFont="1" applyFill="1" applyBorder="1" applyAlignment="1">
      <alignment horizontal="center" vertical="center"/>
    </xf>
    <xf numFmtId="10" fontId="35" fillId="3" borderId="42" xfId="35" applyNumberFormat="1" applyFont="1" applyFill="1" applyBorder="1" applyAlignment="1">
      <alignment horizontal="center" vertical="center"/>
    </xf>
    <xf numFmtId="0" fontId="35" fillId="3" borderId="42" xfId="22" applyFont="1" applyFill="1" applyBorder="1" applyAlignment="1">
      <alignment horizontal="justify" vertical="center" wrapText="1"/>
    </xf>
    <xf numFmtId="43" fontId="5" fillId="0" borderId="0" xfId="57" applyFont="1" applyFill="1" applyBorder="1" applyAlignment="1">
      <alignment horizontal="center" vertical="center"/>
    </xf>
    <xf numFmtId="0" fontId="35" fillId="3" borderId="19" xfId="22" applyFont="1" applyFill="1" applyBorder="1" applyAlignment="1">
      <alignment horizontal="justify" vertical="center" wrapText="1"/>
    </xf>
    <xf numFmtId="43" fontId="4" fillId="6" borderId="9" xfId="57" applyFont="1" applyFill="1" applyBorder="1" applyAlignment="1">
      <alignment horizontal="center" vertical="center"/>
    </xf>
    <xf numFmtId="0" fontId="43" fillId="3" borderId="19" xfId="0" applyFont="1" applyFill="1" applyBorder="1" applyAlignment="1">
      <alignment horizontal="center" vertical="center"/>
    </xf>
    <xf numFmtId="44" fontId="3" fillId="3" borderId="0" xfId="26" applyNumberFormat="1" applyFont="1" applyFill="1" applyAlignment="1">
      <alignment horizontal="center" vertical="center"/>
    </xf>
    <xf numFmtId="43" fontId="43" fillId="0" borderId="0" xfId="57" applyFont="1" applyBorder="1"/>
    <xf numFmtId="43" fontId="43" fillId="3" borderId="19" xfId="57" applyFont="1" applyFill="1" applyBorder="1" applyAlignment="1">
      <alignment vertical="center"/>
    </xf>
    <xf numFmtId="44" fontId="43" fillId="3" borderId="19" xfId="5" applyFont="1" applyFill="1" applyBorder="1" applyAlignment="1">
      <alignment horizontal="center" vertical="center"/>
    </xf>
    <xf numFmtId="0" fontId="5" fillId="3" borderId="0" xfId="22" applyFont="1" applyFill="1" applyAlignment="1">
      <alignment horizontal="justify" vertical="top" wrapText="1"/>
    </xf>
    <xf numFmtId="10" fontId="29" fillId="3" borderId="0" xfId="35" applyNumberFormat="1" applyFont="1" applyFill="1" applyBorder="1" applyAlignment="1">
      <alignment horizontal="center"/>
    </xf>
    <xf numFmtId="0" fontId="0" fillId="3" borderId="0" xfId="0" applyFill="1" applyAlignment="1">
      <alignment horizontal="justify" vertical="top" wrapText="1"/>
    </xf>
    <xf numFmtId="10" fontId="29" fillId="3" borderId="0" xfId="35" applyNumberFormat="1" applyFont="1" applyFill="1" applyBorder="1"/>
    <xf numFmtId="0" fontId="0" fillId="0" borderId="0" xfId="0" applyAlignment="1">
      <alignment horizontal="justify" vertical="top" wrapText="1"/>
    </xf>
    <xf numFmtId="10" fontId="29" fillId="0" borderId="0" xfId="35" applyNumberFormat="1" applyFont="1" applyBorder="1"/>
    <xf numFmtId="10" fontId="29" fillId="0" borderId="0" xfId="35" applyNumberFormat="1" applyFont="1"/>
    <xf numFmtId="43" fontId="43" fillId="2" borderId="0" xfId="57" applyFont="1" applyFill="1"/>
    <xf numFmtId="0" fontId="43" fillId="2" borderId="0" xfId="0" applyFont="1" applyFill="1"/>
    <xf numFmtId="0" fontId="35" fillId="0" borderId="52" xfId="14" applyFont="1" applyBorder="1" applyAlignment="1">
      <alignment horizontal="center" vertical="center" wrapText="1"/>
    </xf>
    <xf numFmtId="0" fontId="43" fillId="3" borderId="42" xfId="0" applyFont="1" applyFill="1" applyBorder="1" applyAlignment="1">
      <alignment horizontal="center" vertical="center"/>
    </xf>
    <xf numFmtId="43" fontId="43" fillId="3" borderId="42" xfId="57" applyFont="1" applyFill="1" applyBorder="1" applyAlignment="1">
      <alignment vertical="center"/>
    </xf>
    <xf numFmtId="44" fontId="43" fillId="3" borderId="42" xfId="5" applyFont="1" applyFill="1" applyBorder="1" applyAlignment="1">
      <alignment horizontal="center" vertical="center"/>
    </xf>
    <xf numFmtId="0" fontId="0" fillId="3" borderId="52" xfId="0" applyFill="1" applyBorder="1"/>
    <xf numFmtId="0" fontId="3" fillId="3" borderId="52" xfId="26" applyFont="1" applyFill="1" applyBorder="1" applyAlignment="1">
      <alignment horizontal="center" vertical="center"/>
    </xf>
    <xf numFmtId="0" fontId="0" fillId="3" borderId="53" xfId="0" applyFill="1" applyBorder="1"/>
    <xf numFmtId="0" fontId="47" fillId="3" borderId="0" xfId="29" applyFont="1" applyFill="1" applyAlignment="1">
      <alignment horizontal="center" vertical="center" wrapText="1"/>
    </xf>
    <xf numFmtId="165" fontId="47" fillId="3" borderId="0" xfId="29" applyNumberFormat="1" applyFont="1" applyFill="1" applyAlignment="1">
      <alignment horizontal="center" vertical="center"/>
    </xf>
    <xf numFmtId="0" fontId="0" fillId="3" borderId="0" xfId="0" applyFill="1" applyAlignment="1">
      <alignment vertical="center"/>
    </xf>
    <xf numFmtId="0" fontId="37" fillId="3" borderId="0" xfId="26" applyFont="1" applyFill="1"/>
    <xf numFmtId="1" fontId="41" fillId="0" borderId="47" xfId="14" applyNumberFormat="1" applyFont="1" applyBorder="1" applyAlignment="1">
      <alignment horizontal="justify" vertical="center" wrapText="1"/>
    </xf>
    <xf numFmtId="1" fontId="41" fillId="0" borderId="48" xfId="14" applyNumberFormat="1" applyFont="1" applyBorder="1" applyAlignment="1">
      <alignment horizontal="justify" vertical="center" wrapText="1"/>
    </xf>
    <xf numFmtId="0" fontId="36" fillId="3" borderId="0" xfId="14" applyFont="1" applyFill="1" applyAlignment="1">
      <alignment horizontal="center" wrapText="1"/>
    </xf>
    <xf numFmtId="4" fontId="36" fillId="3" borderId="0" xfId="14" applyNumberFormat="1" applyFont="1" applyFill="1" applyAlignment="1">
      <alignment horizontal="left" wrapText="1"/>
    </xf>
    <xf numFmtId="0" fontId="55" fillId="3" borderId="99" xfId="25" applyFont="1" applyFill="1" applyBorder="1" applyAlignment="1">
      <alignment vertical="center"/>
    </xf>
    <xf numFmtId="0" fontId="58" fillId="3" borderId="99" xfId="25" applyFont="1" applyFill="1" applyBorder="1" applyAlignment="1">
      <alignment vertical="center"/>
    </xf>
    <xf numFmtId="0" fontId="55" fillId="3" borderId="0" xfId="25" applyFont="1" applyFill="1" applyAlignment="1">
      <alignment vertical="center"/>
    </xf>
    <xf numFmtId="0" fontId="58" fillId="3" borderId="0" xfId="25" applyFont="1" applyFill="1" applyAlignment="1">
      <alignment vertical="center"/>
    </xf>
    <xf numFmtId="0" fontId="37" fillId="3" borderId="0" xfId="26" applyFont="1" applyFill="1" applyAlignment="1">
      <alignment horizontal="center" vertical="center"/>
    </xf>
    <xf numFmtId="0" fontId="37" fillId="3" borderId="0" xfId="26" applyFont="1" applyFill="1" applyAlignment="1">
      <alignment horizontal="left"/>
    </xf>
    <xf numFmtId="0" fontId="3" fillId="3" borderId="0" xfId="26" applyFont="1" applyFill="1" applyAlignment="1">
      <alignment horizontal="center" vertical="top"/>
    </xf>
    <xf numFmtId="0" fontId="11" fillId="0" borderId="0" xfId="0" applyFont="1" applyAlignment="1">
      <alignment vertical="center" wrapText="1"/>
    </xf>
    <xf numFmtId="2" fontId="11" fillId="0" borderId="0" xfId="0" applyNumberFormat="1" applyFont="1" applyAlignment="1">
      <alignment horizontal="center" vertical="center"/>
    </xf>
    <xf numFmtId="0" fontId="0" fillId="0" borderId="0" xfId="0" applyAlignment="1">
      <alignment horizontal="justify" vertical="center"/>
    </xf>
    <xf numFmtId="0" fontId="0" fillId="0" borderId="0" xfId="0" applyAlignment="1">
      <alignment horizontal="center" vertical="center" wrapText="1"/>
    </xf>
    <xf numFmtId="0" fontId="35" fillId="2" borderId="14" xfId="0" applyFont="1" applyFill="1" applyBorder="1" applyAlignment="1">
      <alignment horizontal="center" vertical="center"/>
    </xf>
    <xf numFmtId="43" fontId="35" fillId="2" borderId="2" xfId="57" applyFont="1" applyFill="1" applyBorder="1" applyAlignment="1">
      <alignment horizontal="center" vertical="center"/>
    </xf>
    <xf numFmtId="1" fontId="36" fillId="2" borderId="25" xfId="14" applyNumberFormat="1" applyFont="1" applyFill="1" applyBorder="1" applyAlignment="1">
      <alignment horizontal="center" vertical="center" wrapText="1"/>
    </xf>
    <xf numFmtId="1" fontId="36" fillId="2" borderId="19" xfId="14" applyNumberFormat="1" applyFont="1" applyFill="1" applyBorder="1" applyAlignment="1">
      <alignment horizontal="center" vertical="center" wrapText="1"/>
    </xf>
    <xf numFmtId="1" fontId="36" fillId="2" borderId="19" xfId="14" applyNumberFormat="1" applyFont="1" applyFill="1" applyBorder="1" applyAlignment="1">
      <alignment horizontal="left" vertical="center" wrapText="1"/>
    </xf>
    <xf numFmtId="4" fontId="36" fillId="2" borderId="19" xfId="14" applyNumberFormat="1" applyFont="1" applyFill="1" applyBorder="1" applyAlignment="1">
      <alignment horizontal="center" vertical="center" wrapText="1"/>
    </xf>
    <xf numFmtId="4" fontId="36" fillId="2" borderId="33" xfId="14" applyNumberFormat="1" applyFont="1" applyFill="1" applyBorder="1" applyAlignment="1">
      <alignment horizontal="right" vertical="center" wrapText="1"/>
    </xf>
    <xf numFmtId="43" fontId="35" fillId="2" borderId="14" xfId="0" applyNumberFormat="1" applyFont="1" applyFill="1" applyBorder="1" applyAlignment="1">
      <alignment horizontal="center" vertical="center"/>
    </xf>
    <xf numFmtId="0" fontId="64" fillId="7" borderId="25" xfId="14" applyFont="1" applyFill="1" applyBorder="1" applyAlignment="1">
      <alignment horizontal="center" vertical="center" wrapText="1"/>
    </xf>
    <xf numFmtId="1" fontId="64" fillId="7" borderId="19" xfId="14" applyNumberFormat="1" applyFont="1" applyFill="1" applyBorder="1" applyAlignment="1">
      <alignment vertical="center" wrapText="1"/>
    </xf>
    <xf numFmtId="0" fontId="64" fillId="7" borderId="19" xfId="14" applyFont="1" applyFill="1" applyBorder="1" applyAlignment="1">
      <alignment vertical="center" wrapText="1"/>
    </xf>
    <xf numFmtId="0" fontId="64" fillId="7" borderId="19" xfId="14" applyFont="1" applyFill="1" applyBorder="1" applyAlignment="1">
      <alignment horizontal="center" vertical="center" wrapText="1"/>
    </xf>
    <xf numFmtId="1" fontId="64" fillId="7" borderId="33" xfId="14" applyNumberFormat="1" applyFont="1" applyFill="1" applyBorder="1" applyAlignment="1">
      <alignment vertical="center" wrapText="1"/>
    </xf>
    <xf numFmtId="4" fontId="35" fillId="7" borderId="14" xfId="0" applyNumberFormat="1" applyFont="1" applyFill="1" applyBorder="1" applyAlignment="1">
      <alignment horizontal="center" vertical="center"/>
    </xf>
    <xf numFmtId="43" fontId="36" fillId="7" borderId="13" xfId="57" applyFont="1" applyFill="1" applyBorder="1" applyAlignment="1">
      <alignment horizontal="center" vertical="center" wrapText="1"/>
    </xf>
    <xf numFmtId="43" fontId="36" fillId="7" borderId="2" xfId="57" applyFont="1" applyFill="1" applyBorder="1" applyAlignment="1">
      <alignment horizontal="center" vertical="center" wrapText="1"/>
    </xf>
    <xf numFmtId="0" fontId="4" fillId="7" borderId="0" xfId="14" applyFont="1" applyFill="1" applyAlignment="1">
      <alignment vertical="center" wrapText="1"/>
    </xf>
    <xf numFmtId="0" fontId="0" fillId="7" borderId="0" xfId="0" applyFill="1"/>
    <xf numFmtId="4" fontId="64" fillId="7" borderId="19" xfId="14" applyNumberFormat="1" applyFont="1" applyFill="1" applyBorder="1" applyAlignment="1">
      <alignment horizontal="center" vertical="center" wrapText="1"/>
    </xf>
    <xf numFmtId="4" fontId="66" fillId="7" borderId="19" xfId="14" applyNumberFormat="1" applyFont="1" applyFill="1" applyBorder="1" applyAlignment="1">
      <alignment vertical="center" wrapText="1"/>
    </xf>
    <xf numFmtId="4" fontId="66" fillId="7" borderId="19" xfId="14" applyNumberFormat="1" applyFont="1" applyFill="1" applyBorder="1" applyAlignment="1">
      <alignment horizontal="center" vertical="center" wrapText="1"/>
    </xf>
    <xf numFmtId="4" fontId="66" fillId="7" borderId="33" xfId="57" applyNumberFormat="1" applyFont="1" applyFill="1" applyBorder="1" applyAlignment="1">
      <alignment vertical="center" wrapText="1"/>
    </xf>
    <xf numFmtId="1" fontId="64" fillId="7" borderId="25" xfId="14" applyNumberFormat="1" applyFont="1" applyFill="1" applyBorder="1" applyAlignment="1">
      <alignment horizontal="center" vertical="center" wrapText="1"/>
    </xf>
    <xf numFmtId="0" fontId="35" fillId="7" borderId="14" xfId="0" applyFont="1" applyFill="1" applyBorder="1" applyAlignment="1">
      <alignment horizontal="center" vertical="center"/>
    </xf>
    <xf numFmtId="43" fontId="35" fillId="7" borderId="2" xfId="57" applyFont="1" applyFill="1" applyBorder="1" applyAlignment="1">
      <alignment horizontal="center" vertical="center"/>
    </xf>
    <xf numFmtId="4" fontId="64" fillId="7" borderId="19" xfId="14" applyNumberFormat="1" applyFont="1" applyFill="1" applyBorder="1" applyAlignment="1">
      <alignment vertical="center" wrapText="1"/>
    </xf>
    <xf numFmtId="4" fontId="64" fillId="7" borderId="33" xfId="14" applyNumberFormat="1" applyFont="1" applyFill="1" applyBorder="1" applyAlignment="1">
      <alignment horizontal="right" vertical="center" wrapText="1"/>
    </xf>
    <xf numFmtId="0" fontId="36" fillId="2" borderId="25" xfId="14" applyFont="1" applyFill="1" applyBorder="1" applyAlignment="1">
      <alignment horizontal="center" vertical="center" wrapText="1"/>
    </xf>
    <xf numFmtId="0" fontId="36" fillId="2" borderId="19" xfId="14" applyFont="1" applyFill="1" applyBorder="1" applyAlignment="1">
      <alignment horizontal="center" vertical="center" wrapText="1"/>
    </xf>
    <xf numFmtId="0" fontId="36" fillId="2" borderId="19" xfId="14" applyFont="1" applyFill="1" applyBorder="1" applyAlignment="1">
      <alignment horizontal="left" vertical="center" wrapText="1"/>
    </xf>
    <xf numFmtId="43" fontId="36" fillId="2" borderId="19" xfId="57" applyFont="1" applyFill="1" applyBorder="1" applyAlignment="1">
      <alignment horizontal="center" vertical="center" wrapText="1"/>
    </xf>
    <xf numFmtId="166" fontId="36" fillId="2" borderId="19" xfId="14" applyNumberFormat="1" applyFont="1" applyFill="1" applyBorder="1" applyAlignment="1">
      <alignment horizontal="center" vertical="center" wrapText="1"/>
    </xf>
    <xf numFmtId="44" fontId="36" fillId="2" borderId="19" xfId="5" applyFont="1" applyFill="1" applyBorder="1" applyAlignment="1">
      <alignment horizontal="center" vertical="center"/>
    </xf>
    <xf numFmtId="44" fontId="36" fillId="2" borderId="19" xfId="5" applyFont="1" applyFill="1" applyBorder="1" applyAlignment="1">
      <alignment horizontal="center" vertical="center" wrapText="1"/>
    </xf>
    <xf numFmtId="44" fontId="36" fillId="2" borderId="33" xfId="5" applyFont="1" applyFill="1" applyBorder="1" applyAlignment="1">
      <alignment horizontal="center" vertical="center"/>
    </xf>
    <xf numFmtId="10" fontId="4" fillId="2" borderId="0" xfId="35" applyNumberFormat="1" applyFont="1" applyFill="1" applyBorder="1" applyAlignment="1">
      <alignment horizontal="left" vertical="center"/>
    </xf>
    <xf numFmtId="4" fontId="33" fillId="2" borderId="0" xfId="0" applyNumberFormat="1" applyFont="1" applyFill="1"/>
    <xf numFmtId="0" fontId="33" fillId="2" borderId="0" xfId="0" applyFont="1" applyFill="1"/>
    <xf numFmtId="44" fontId="64" fillId="2" borderId="19" xfId="5" applyFont="1" applyFill="1" applyBorder="1" applyAlignment="1">
      <alignment vertical="center" wrapText="1"/>
    </xf>
    <xf numFmtId="4" fontId="4" fillId="2" borderId="0" xfId="22" applyNumberFormat="1" applyFont="1" applyFill="1" applyAlignment="1">
      <alignment horizontal="left" vertical="center"/>
    </xf>
    <xf numFmtId="44" fontId="35" fillId="2" borderId="19" xfId="5" applyFont="1" applyFill="1" applyBorder="1" applyAlignment="1">
      <alignment horizontal="center" vertical="center" wrapText="1"/>
    </xf>
    <xf numFmtId="4" fontId="5" fillId="2" borderId="0" xfId="22" applyNumberFormat="1" applyFont="1" applyFill="1" applyAlignment="1">
      <alignment horizontal="left" vertical="center"/>
    </xf>
    <xf numFmtId="1" fontId="64" fillId="2" borderId="0" xfId="14" applyNumberFormat="1" applyFont="1" applyFill="1" applyAlignment="1">
      <alignment vertical="center" wrapText="1"/>
    </xf>
    <xf numFmtId="1" fontId="64" fillId="2" borderId="27" xfId="14" applyNumberFormat="1" applyFont="1" applyFill="1" applyBorder="1" applyAlignment="1">
      <alignment vertical="center" wrapText="1"/>
    </xf>
    <xf numFmtId="1" fontId="64" fillId="2" borderId="16" xfId="14" applyNumberFormat="1" applyFont="1" applyFill="1" applyBorder="1" applyAlignment="1">
      <alignment vertical="center" wrapText="1"/>
    </xf>
    <xf numFmtId="44" fontId="64" fillId="7" borderId="19" xfId="5" applyFont="1" applyFill="1" applyBorder="1" applyAlignment="1">
      <alignment vertical="center" wrapText="1"/>
    </xf>
    <xf numFmtId="4" fontId="5" fillId="7" borderId="0" xfId="22" applyNumberFormat="1" applyFont="1" applyFill="1" applyAlignment="1">
      <alignment horizontal="left" vertical="center"/>
    </xf>
    <xf numFmtId="4" fontId="66" fillId="7" borderId="0" xfId="14" applyNumberFormat="1" applyFont="1" applyFill="1" applyAlignment="1">
      <alignment vertical="center" wrapText="1"/>
    </xf>
    <xf numFmtId="4" fontId="66" fillId="7" borderId="10" xfId="57" applyNumberFormat="1" applyFont="1" applyFill="1" applyBorder="1" applyAlignment="1">
      <alignment vertical="center" wrapText="1"/>
    </xf>
    <xf numFmtId="1" fontId="64" fillId="7" borderId="54" xfId="14" applyNumberFormat="1" applyFont="1" applyFill="1" applyBorder="1" applyAlignment="1">
      <alignment horizontal="center" vertical="center" wrapText="1"/>
    </xf>
    <xf numFmtId="1" fontId="64" fillId="7" borderId="55" xfId="14" applyNumberFormat="1" applyFont="1" applyFill="1" applyBorder="1" applyAlignment="1">
      <alignment vertical="center" wrapText="1"/>
    </xf>
    <xf numFmtId="4" fontId="64" fillId="7" borderId="55" xfId="14" applyNumberFormat="1" applyFont="1" applyFill="1" applyBorder="1" applyAlignment="1">
      <alignment vertical="center" wrapText="1"/>
    </xf>
    <xf numFmtId="44" fontId="64" fillId="7" borderId="55" xfId="5" applyFont="1" applyFill="1" applyBorder="1" applyAlignment="1">
      <alignment vertical="center" wrapText="1"/>
    </xf>
    <xf numFmtId="4" fontId="66" fillId="7" borderId="55" xfId="14" applyNumberFormat="1" applyFont="1" applyFill="1" applyBorder="1" applyAlignment="1">
      <alignment vertical="center" wrapText="1"/>
    </xf>
    <xf numFmtId="44" fontId="64" fillId="7" borderId="56" xfId="5" applyFont="1" applyFill="1" applyBorder="1" applyAlignment="1">
      <alignment vertical="center" wrapText="1"/>
    </xf>
    <xf numFmtId="0" fontId="41" fillId="7" borderId="0" xfId="14" applyFont="1" applyFill="1" applyAlignment="1">
      <alignment horizontal="left" vertical="center" wrapText="1"/>
    </xf>
    <xf numFmtId="1" fontId="64" fillId="7" borderId="19" xfId="14" applyNumberFormat="1" applyFont="1" applyFill="1" applyBorder="1" applyAlignment="1">
      <alignment horizontal="justify" vertical="center" wrapText="1"/>
    </xf>
    <xf numFmtId="44" fontId="64" fillId="7" borderId="19" xfId="14" applyNumberFormat="1" applyFont="1" applyFill="1" applyBorder="1" applyAlignment="1">
      <alignment vertical="center" wrapText="1"/>
    </xf>
    <xf numFmtId="0" fontId="36" fillId="7" borderId="6" xfId="14" applyFont="1" applyFill="1" applyBorder="1" applyAlignment="1">
      <alignment horizontal="left" vertical="center" wrapText="1"/>
    </xf>
    <xf numFmtId="0" fontId="36" fillId="7" borderId="39" xfId="14" applyFont="1" applyFill="1" applyBorder="1" applyAlignment="1">
      <alignment horizontal="left" vertical="center" wrapText="1"/>
    </xf>
    <xf numFmtId="0" fontId="36" fillId="7" borderId="21" xfId="14" applyFont="1" applyFill="1" applyBorder="1" applyAlignment="1">
      <alignment horizontal="center" vertical="center" wrapText="1"/>
    </xf>
    <xf numFmtId="4" fontId="36" fillId="7" borderId="21" xfId="14" applyNumberFormat="1" applyFont="1" applyFill="1" applyBorder="1" applyAlignment="1">
      <alignment horizontal="center" vertical="center" wrapText="1"/>
    </xf>
    <xf numFmtId="0" fontId="36" fillId="7" borderId="21" xfId="14" applyFont="1" applyFill="1" applyBorder="1" applyAlignment="1">
      <alignment horizontal="left" vertical="center" wrapText="1"/>
    </xf>
    <xf numFmtId="0" fontId="36" fillId="7" borderId="22" xfId="14" applyFont="1" applyFill="1" applyBorder="1" applyAlignment="1">
      <alignment horizontal="left" vertical="center" wrapText="1"/>
    </xf>
    <xf numFmtId="0" fontId="36" fillId="7" borderId="0" xfId="14" applyFont="1" applyFill="1" applyAlignment="1">
      <alignment vertical="center" wrapText="1"/>
    </xf>
    <xf numFmtId="0" fontId="37" fillId="7" borderId="0" xfId="14" applyFont="1" applyFill="1" applyAlignment="1">
      <alignment vertical="center" wrapText="1"/>
    </xf>
    <xf numFmtId="0" fontId="5" fillId="6" borderId="34" xfId="22" applyFont="1" applyFill="1" applyBorder="1" applyAlignment="1">
      <alignment horizontal="center" vertical="center"/>
    </xf>
    <xf numFmtId="0" fontId="5" fillId="6" borderId="15" xfId="22" applyFont="1" applyFill="1" applyBorder="1" applyAlignment="1">
      <alignment horizontal="center" vertical="center"/>
    </xf>
    <xf numFmtId="0" fontId="5" fillId="6" borderId="15" xfId="22" applyFont="1" applyFill="1" applyBorder="1" applyAlignment="1">
      <alignment horizontal="left" vertical="center" wrapText="1"/>
    </xf>
    <xf numFmtId="4" fontId="5" fillId="6" borderId="15" xfId="22" applyNumberFormat="1" applyFont="1" applyFill="1" applyBorder="1" applyAlignment="1">
      <alignment horizontal="center" vertical="center" wrapText="1"/>
    </xf>
    <xf numFmtId="4" fontId="5" fillId="6" borderId="38" xfId="22" applyNumberFormat="1" applyFont="1" applyFill="1" applyBorder="1" applyAlignment="1">
      <alignment horizontal="center" vertical="center" wrapText="1"/>
    </xf>
    <xf numFmtId="4" fontId="5" fillId="6" borderId="26" xfId="22" applyNumberFormat="1" applyFont="1" applyFill="1" applyBorder="1" applyAlignment="1">
      <alignment horizontal="center" vertical="center" wrapText="1"/>
    </xf>
    <xf numFmtId="0" fontId="0" fillId="6" borderId="0" xfId="0" applyFill="1" applyAlignment="1">
      <alignment horizontal="center"/>
    </xf>
    <xf numFmtId="4" fontId="0" fillId="6" borderId="0" xfId="0" applyNumberFormat="1" applyFill="1" applyAlignment="1">
      <alignment horizontal="center"/>
    </xf>
    <xf numFmtId="4" fontId="0" fillId="6" borderId="0" xfId="0" applyNumberFormat="1" applyFill="1" applyAlignment="1">
      <alignment horizontal="center" wrapText="1"/>
    </xf>
    <xf numFmtId="0" fontId="0" fillId="6" borderId="0" xfId="0" applyFill="1" applyAlignment="1">
      <alignment horizontal="left"/>
    </xf>
    <xf numFmtId="0" fontId="41" fillId="6" borderId="34" xfId="22" applyFont="1" applyFill="1" applyBorder="1" applyAlignment="1">
      <alignment horizontal="center" vertical="center"/>
    </xf>
    <xf numFmtId="0" fontId="41" fillId="6" borderId="15" xfId="22" applyFont="1" applyFill="1" applyBorder="1" applyAlignment="1">
      <alignment horizontal="center" vertical="center"/>
    </xf>
    <xf numFmtId="0" fontId="41" fillId="6" borderId="15" xfId="22" applyFont="1" applyFill="1" applyBorder="1" applyAlignment="1">
      <alignment horizontal="left" vertical="center" wrapText="1"/>
    </xf>
    <xf numFmtId="4" fontId="41" fillId="6" borderId="15" xfId="22" applyNumberFormat="1" applyFont="1" applyFill="1" applyBorder="1" applyAlignment="1">
      <alignment horizontal="center" vertical="center" wrapText="1"/>
    </xf>
    <xf numFmtId="4" fontId="41" fillId="6" borderId="38" xfId="22" applyNumberFormat="1" applyFont="1" applyFill="1" applyBorder="1" applyAlignment="1">
      <alignment horizontal="center" vertical="center" wrapText="1"/>
    </xf>
    <xf numFmtId="4" fontId="41" fillId="6" borderId="26" xfId="22" applyNumberFormat="1" applyFont="1" applyFill="1" applyBorder="1" applyAlignment="1">
      <alignment horizontal="center" vertical="center" wrapText="1"/>
    </xf>
    <xf numFmtId="4" fontId="41" fillId="6" borderId="0" xfId="22" applyNumberFormat="1" applyFont="1" applyFill="1" applyAlignment="1">
      <alignment horizontal="left" vertical="center"/>
    </xf>
    <xf numFmtId="0" fontId="26" fillId="8" borderId="16" xfId="34" applyFont="1" applyFill="1" applyBorder="1" applyAlignment="1">
      <alignment horizontal="center" vertical="center" wrapText="1"/>
    </xf>
    <xf numFmtId="0" fontId="70" fillId="8" borderId="15" xfId="34" applyFont="1" applyFill="1" applyBorder="1" applyAlignment="1">
      <alignment horizontal="center" vertical="center" wrapText="1"/>
    </xf>
    <xf numFmtId="0" fontId="26" fillId="8" borderId="15" xfId="34" applyFont="1" applyFill="1" applyBorder="1" applyAlignment="1">
      <alignment horizontal="center" vertical="center" wrapText="1"/>
    </xf>
    <xf numFmtId="0" fontId="53" fillId="2" borderId="15" xfId="0" applyFont="1" applyFill="1" applyBorder="1" applyAlignment="1">
      <alignment horizontal="center" vertical="center"/>
    </xf>
    <xf numFmtId="49" fontId="26" fillId="8" borderId="15" xfId="34" applyNumberFormat="1" applyFont="1" applyFill="1" applyBorder="1" applyAlignment="1">
      <alignment horizontal="center" vertical="center" wrapText="1"/>
    </xf>
    <xf numFmtId="0" fontId="1" fillId="6" borderId="0" xfId="14" applyFill="1"/>
    <xf numFmtId="164" fontId="3" fillId="6" borderId="1" xfId="47" applyFont="1" applyFill="1" applyBorder="1" applyAlignment="1">
      <alignment horizontal="center" vertical="center"/>
    </xf>
    <xf numFmtId="10" fontId="5" fillId="0" borderId="47" xfId="35" applyNumberFormat="1" applyFont="1" applyFill="1" applyBorder="1" applyAlignment="1">
      <alignment horizontal="center" vertical="center"/>
    </xf>
    <xf numFmtId="166" fontId="5" fillId="0" borderId="47" xfId="5" applyNumberFormat="1" applyFont="1" applyFill="1" applyBorder="1" applyAlignment="1">
      <alignment horizontal="center" vertical="center"/>
    </xf>
    <xf numFmtId="166" fontId="5" fillId="0" borderId="47" xfId="47" applyNumberFormat="1" applyFont="1" applyFill="1" applyBorder="1" applyAlignment="1">
      <alignment horizontal="center" vertical="center"/>
    </xf>
    <xf numFmtId="166" fontId="5" fillId="0" borderId="47" xfId="35" applyNumberFormat="1" applyFont="1" applyFill="1" applyBorder="1" applyAlignment="1">
      <alignment horizontal="center" vertical="center"/>
    </xf>
    <xf numFmtId="10" fontId="5" fillId="0" borderId="48" xfId="35" applyNumberFormat="1" applyFont="1" applyFill="1" applyBorder="1" applyAlignment="1">
      <alignment horizontal="center" vertical="center"/>
    </xf>
    <xf numFmtId="166" fontId="5" fillId="0" borderId="48" xfId="5" applyNumberFormat="1" applyFont="1" applyFill="1" applyBorder="1" applyAlignment="1">
      <alignment horizontal="center" vertical="center"/>
    </xf>
    <xf numFmtId="166" fontId="5" fillId="0" borderId="48" xfId="47" applyNumberFormat="1" applyFont="1" applyFill="1" applyBorder="1" applyAlignment="1">
      <alignment horizontal="center" vertical="center"/>
    </xf>
    <xf numFmtId="166" fontId="5" fillId="0" borderId="48" xfId="35" applyNumberFormat="1" applyFont="1" applyFill="1" applyBorder="1" applyAlignment="1">
      <alignment horizontal="center" vertical="center"/>
    </xf>
    <xf numFmtId="10" fontId="1" fillId="0" borderId="0" xfId="35" applyNumberFormat="1" applyFont="1"/>
    <xf numFmtId="10" fontId="5" fillId="0" borderId="47" xfId="35" applyNumberFormat="1" applyFont="1" applyFill="1" applyBorder="1" applyAlignment="1">
      <alignment horizontal="center"/>
    </xf>
    <xf numFmtId="10" fontId="5" fillId="0" borderId="48" xfId="35" applyNumberFormat="1" applyFont="1" applyFill="1" applyBorder="1" applyAlignment="1">
      <alignment horizontal="center"/>
    </xf>
    <xf numFmtId="0" fontId="1" fillId="3" borderId="6" xfId="14" applyFill="1" applyBorder="1" applyAlignment="1">
      <alignment vertical="center"/>
    </xf>
    <xf numFmtId="0" fontId="71" fillId="3" borderId="0" xfId="14" applyFont="1" applyFill="1"/>
    <xf numFmtId="0" fontId="71" fillId="3" borderId="0" xfId="14" applyFont="1" applyFill="1" applyAlignment="1">
      <alignment vertical="center"/>
    </xf>
    <xf numFmtId="0" fontId="3" fillId="3" borderId="0" xfId="26" applyFont="1" applyFill="1" applyAlignment="1">
      <alignment vertical="top"/>
    </xf>
    <xf numFmtId="10" fontId="4" fillId="0" borderId="1" xfId="28" applyNumberFormat="1" applyFont="1" applyBorder="1" applyAlignment="1">
      <alignment horizontal="center" vertical="center"/>
    </xf>
    <xf numFmtId="166" fontId="4" fillId="0" borderId="1" xfId="28" applyNumberFormat="1" applyFont="1" applyBorder="1" applyAlignment="1">
      <alignment horizontal="center" vertical="center"/>
    </xf>
    <xf numFmtId="10" fontId="4" fillId="0" borderId="1" xfId="35" applyNumberFormat="1" applyFont="1" applyBorder="1" applyAlignment="1">
      <alignment horizontal="center" vertical="center"/>
    </xf>
    <xf numFmtId="166" fontId="4" fillId="0" borderId="1" xfId="5" applyNumberFormat="1" applyFont="1" applyBorder="1" applyAlignment="1">
      <alignment horizontal="center" vertical="center"/>
    </xf>
    <xf numFmtId="10" fontId="4" fillId="0" borderId="1" xfId="35" applyNumberFormat="1" applyFont="1" applyFill="1" applyBorder="1" applyAlignment="1">
      <alignment horizontal="center" vertical="center"/>
    </xf>
    <xf numFmtId="0" fontId="35" fillId="3" borderId="13" xfId="14" applyFont="1" applyFill="1" applyBorder="1" applyAlignment="1">
      <alignment horizontal="left" vertical="center" wrapText="1"/>
    </xf>
    <xf numFmtId="0" fontId="36" fillId="3" borderId="3" xfId="14" applyFont="1" applyFill="1" applyBorder="1" applyAlignment="1">
      <alignment horizontal="left" vertical="center" wrapText="1"/>
    </xf>
    <xf numFmtId="0" fontId="1" fillId="3" borderId="4" xfId="14" applyFill="1" applyBorder="1" applyAlignment="1">
      <alignment vertical="center"/>
    </xf>
    <xf numFmtId="4" fontId="5" fillId="3" borderId="11" xfId="28" applyNumberFormat="1" applyFont="1" applyFill="1" applyBorder="1" applyAlignment="1">
      <alignment horizontal="center"/>
    </xf>
    <xf numFmtId="4" fontId="5" fillId="3" borderId="10" xfId="28" applyNumberFormat="1" applyFont="1" applyFill="1" applyBorder="1" applyAlignment="1">
      <alignment horizontal="center"/>
    </xf>
    <xf numFmtId="10" fontId="72" fillId="9" borderId="100" xfId="0" applyNumberFormat="1" applyFont="1" applyFill="1" applyBorder="1" applyAlignment="1">
      <alignment horizontal="center" vertical="top" shrinkToFit="1"/>
    </xf>
    <xf numFmtId="10" fontId="72" fillId="9" borderId="100" xfId="0" applyNumberFormat="1" applyFont="1" applyFill="1" applyBorder="1" applyAlignment="1">
      <alignment horizontal="right" vertical="top" indent="1" shrinkToFit="1"/>
    </xf>
    <xf numFmtId="10" fontId="72" fillId="9" borderId="101" xfId="0" applyNumberFormat="1" applyFont="1" applyFill="1" applyBorder="1" applyAlignment="1">
      <alignment horizontal="center" vertical="top" shrinkToFit="1"/>
    </xf>
    <xf numFmtId="1" fontId="64" fillId="0" borderId="17" xfId="14" applyNumberFormat="1" applyFont="1" applyBorder="1" applyAlignment="1">
      <alignment horizontal="center" vertical="center" wrapText="1"/>
    </xf>
    <xf numFmtId="44" fontId="64" fillId="0" borderId="29" xfId="5" applyFont="1" applyFill="1" applyBorder="1" applyAlignment="1">
      <alignment vertical="center" wrapText="1"/>
    </xf>
    <xf numFmtId="0" fontId="64" fillId="3" borderId="34" xfId="14" applyFont="1" applyFill="1" applyBorder="1" applyAlignment="1">
      <alignment horizontal="center" vertical="center" wrapText="1"/>
    </xf>
    <xf numFmtId="44" fontId="64" fillId="3" borderId="26" xfId="5" applyFont="1" applyFill="1" applyBorder="1" applyAlignment="1">
      <alignment vertical="center" wrapText="1"/>
    </xf>
    <xf numFmtId="10" fontId="36" fillId="3" borderId="15" xfId="35" applyNumberFormat="1" applyFont="1" applyFill="1" applyBorder="1" applyAlignment="1">
      <alignment horizontal="center" vertical="center"/>
    </xf>
    <xf numFmtId="0" fontId="35" fillId="0" borderId="34" xfId="14" applyFont="1" applyBorder="1" applyAlignment="1">
      <alignment horizontal="center" vertical="center" wrapText="1"/>
    </xf>
    <xf numFmtId="0" fontId="69" fillId="3" borderId="0" xfId="26" applyFont="1" applyFill="1" applyAlignment="1">
      <alignment horizontal="justify" vertical="top" wrapText="1"/>
    </xf>
    <xf numFmtId="0" fontId="69" fillId="3" borderId="0" xfId="26" applyFont="1" applyFill="1" applyAlignment="1">
      <alignment vertical="center"/>
    </xf>
    <xf numFmtId="0" fontId="36" fillId="3" borderId="0" xfId="14" applyFont="1" applyFill="1" applyAlignment="1">
      <alignment horizontal="justify" vertical="top" wrapText="1"/>
    </xf>
    <xf numFmtId="49" fontId="36" fillId="3" borderId="0" xfId="14" applyNumberFormat="1" applyFont="1" applyFill="1" applyAlignment="1">
      <alignment horizontal="left" vertical="center" wrapText="1"/>
    </xf>
    <xf numFmtId="0" fontId="36" fillId="7" borderId="10" xfId="14" applyFont="1" applyFill="1" applyBorder="1" applyAlignment="1">
      <alignment vertical="center" wrapText="1"/>
    </xf>
    <xf numFmtId="43" fontId="4" fillId="6" borderId="10" xfId="57" applyFont="1" applyFill="1" applyBorder="1" applyAlignment="1">
      <alignment horizontal="center" vertical="center"/>
    </xf>
    <xf numFmtId="43" fontId="5" fillId="0" borderId="10" xfId="57" applyFont="1" applyFill="1" applyBorder="1" applyAlignment="1">
      <alignment horizontal="center" vertical="center" wrapText="1"/>
    </xf>
    <xf numFmtId="43" fontId="29" fillId="0" borderId="10" xfId="57" applyFont="1" applyBorder="1"/>
    <xf numFmtId="0" fontId="0" fillId="3" borderId="5" xfId="0" applyFill="1" applyBorder="1" applyAlignment="1">
      <alignment horizontal="center" vertical="center" wrapText="1"/>
    </xf>
    <xf numFmtId="0" fontId="36" fillId="3" borderId="2" xfId="14" applyFont="1" applyFill="1" applyBorder="1" applyAlignment="1">
      <alignment horizontal="justify" vertical="center" wrapText="1"/>
    </xf>
    <xf numFmtId="49" fontId="35" fillId="3" borderId="10" xfId="14" applyNumberFormat="1" applyFont="1" applyFill="1" applyBorder="1" applyAlignment="1">
      <alignment horizontal="center" vertical="center" wrapText="1"/>
    </xf>
    <xf numFmtId="0" fontId="37" fillId="3" borderId="37" xfId="28" applyFont="1" applyFill="1" applyBorder="1" applyAlignment="1">
      <alignment vertical="center"/>
    </xf>
    <xf numFmtId="0" fontId="36" fillId="3" borderId="28" xfId="14" applyFont="1" applyFill="1" applyBorder="1" applyAlignment="1">
      <alignment horizontal="center" vertical="center" wrapText="1"/>
    </xf>
    <xf numFmtId="49" fontId="35" fillId="3" borderId="49" xfId="14" applyNumberFormat="1" applyFont="1" applyFill="1" applyBorder="1" applyAlignment="1">
      <alignment horizontal="center" vertical="center" wrapText="1"/>
    </xf>
    <xf numFmtId="10" fontId="38" fillId="3" borderId="19" xfId="35" applyNumberFormat="1" applyFont="1" applyFill="1" applyBorder="1" applyAlignment="1">
      <alignment horizontal="center" vertical="center" wrapText="1"/>
    </xf>
    <xf numFmtId="4" fontId="43" fillId="7" borderId="19" xfId="14" applyNumberFormat="1" applyFont="1" applyFill="1" applyBorder="1" applyAlignment="1">
      <alignment vertical="center" wrapText="1"/>
    </xf>
    <xf numFmtId="1" fontId="34" fillId="7" borderId="19" xfId="14" applyNumberFormat="1" applyFont="1" applyFill="1" applyBorder="1" applyAlignment="1">
      <alignment vertical="center" wrapText="1"/>
    </xf>
    <xf numFmtId="0" fontId="43" fillId="3" borderId="19" xfId="0" applyFont="1" applyFill="1" applyBorder="1" applyAlignment="1">
      <alignment horizontal="center" vertical="center" wrapText="1"/>
    </xf>
    <xf numFmtId="0" fontId="43" fillId="3" borderId="59" xfId="0" applyFont="1" applyFill="1" applyBorder="1" applyAlignment="1">
      <alignment horizontal="center" vertical="center"/>
    </xf>
    <xf numFmtId="0" fontId="35" fillId="3" borderId="59" xfId="22" applyFont="1" applyFill="1" applyBorder="1" applyAlignment="1">
      <alignment horizontal="justify" vertical="center" wrapText="1"/>
    </xf>
    <xf numFmtId="43" fontId="43" fillId="3" borderId="59" xfId="57" applyFont="1" applyFill="1" applyBorder="1" applyAlignment="1">
      <alignment vertical="center"/>
    </xf>
    <xf numFmtId="44" fontId="43" fillId="3" borderId="59" xfId="5" applyFont="1" applyFill="1" applyBorder="1" applyAlignment="1">
      <alignment horizontal="center" vertical="center"/>
    </xf>
    <xf numFmtId="10" fontId="35" fillId="3" borderId="59" xfId="35" applyNumberFormat="1" applyFont="1" applyFill="1" applyBorder="1" applyAlignment="1">
      <alignment horizontal="center" vertical="center"/>
    </xf>
    <xf numFmtId="44" fontId="35" fillId="3" borderId="59" xfId="5" applyFont="1" applyFill="1" applyBorder="1" applyAlignment="1">
      <alignment horizontal="center" vertical="center"/>
    </xf>
    <xf numFmtId="0" fontId="65" fillId="0" borderId="13" xfId="0" applyFont="1" applyBorder="1" applyAlignment="1">
      <alignment horizontal="center" vertical="center" wrapText="1"/>
    </xf>
    <xf numFmtId="14" fontId="48" fillId="0" borderId="24" xfId="29" applyNumberFormat="1" applyFont="1" applyBorder="1" applyAlignment="1">
      <alignment horizontal="center" vertical="center"/>
    </xf>
    <xf numFmtId="44" fontId="48" fillId="0" borderId="24" xfId="7" applyFont="1" applyBorder="1" applyAlignment="1">
      <alignment vertical="center"/>
    </xf>
    <xf numFmtId="44" fontId="48" fillId="0" borderId="24" xfId="29" applyNumberFormat="1" applyFont="1" applyBorder="1" applyAlignment="1">
      <alignment horizontal="center" vertical="center"/>
    </xf>
    <xf numFmtId="0" fontId="42" fillId="3" borderId="5" xfId="0" applyFont="1" applyFill="1" applyBorder="1" applyAlignment="1">
      <alignment vertical="center" wrapText="1"/>
    </xf>
    <xf numFmtId="0" fontId="28" fillId="0" borderId="0" xfId="0" applyFont="1" applyAlignment="1">
      <alignment horizontal="justify" vertical="center"/>
    </xf>
    <xf numFmtId="44" fontId="37" fillId="7" borderId="33" xfId="5" applyFont="1" applyFill="1" applyBorder="1" applyAlignment="1">
      <alignment vertical="center" wrapText="1"/>
    </xf>
    <xf numFmtId="44" fontId="37" fillId="2" borderId="33" xfId="5" applyFont="1" applyFill="1" applyBorder="1" applyAlignment="1">
      <alignment vertical="center" wrapText="1"/>
    </xf>
    <xf numFmtId="0" fontId="43" fillId="3" borderId="19" xfId="0" applyFont="1" applyFill="1" applyBorder="1" applyAlignment="1">
      <alignment horizontal="justify" vertical="center" wrapText="1"/>
    </xf>
    <xf numFmtId="43" fontId="43" fillId="3" borderId="19" xfId="57" applyFont="1" applyFill="1" applyBorder="1"/>
    <xf numFmtId="44" fontId="43" fillId="3" borderId="19" xfId="5" applyFont="1" applyFill="1" applyBorder="1"/>
    <xf numFmtId="0" fontId="35" fillId="3" borderId="19" xfId="26" applyFont="1" applyFill="1" applyBorder="1" applyAlignment="1">
      <alignment horizontal="justify" vertical="center"/>
    </xf>
    <xf numFmtId="0" fontId="35" fillId="3" borderId="19" xfId="26" applyFont="1" applyFill="1" applyBorder="1" applyAlignment="1">
      <alignment horizontal="center" vertical="center"/>
    </xf>
    <xf numFmtId="43" fontId="35" fillId="3" borderId="19" xfId="26" applyNumberFormat="1" applyFont="1" applyFill="1" applyBorder="1" applyAlignment="1">
      <alignment horizontal="center" vertical="center"/>
    </xf>
    <xf numFmtId="44" fontId="35" fillId="3" borderId="19" xfId="26" applyNumberFormat="1" applyFont="1" applyFill="1" applyBorder="1" applyAlignment="1">
      <alignment horizontal="center" vertical="center"/>
    </xf>
    <xf numFmtId="10" fontId="5" fillId="0" borderId="60" xfId="35" applyNumberFormat="1" applyFont="1" applyFill="1" applyBorder="1" applyAlignment="1">
      <alignment horizontal="center" vertical="center"/>
    </xf>
    <xf numFmtId="10" fontId="38" fillId="0" borderId="19" xfId="35" applyNumberFormat="1" applyFont="1" applyFill="1" applyBorder="1" applyAlignment="1">
      <alignment horizontal="center" vertical="center" wrapText="1"/>
    </xf>
    <xf numFmtId="1" fontId="64" fillId="0" borderId="0" xfId="14" applyNumberFormat="1" applyFont="1" applyAlignment="1">
      <alignment vertical="center" wrapText="1"/>
    </xf>
    <xf numFmtId="1" fontId="64" fillId="0" borderId="27" xfId="14" applyNumberFormat="1" applyFont="1" applyBorder="1" applyAlignment="1">
      <alignment vertical="center" wrapText="1"/>
    </xf>
    <xf numFmtId="0" fontId="0" fillId="3" borderId="61" xfId="0" applyFill="1" applyBorder="1"/>
    <xf numFmtId="0" fontId="28" fillId="0" borderId="0" xfId="0" applyFont="1" applyAlignment="1">
      <alignment horizontal="center" vertical="center"/>
    </xf>
    <xf numFmtId="17" fontId="3" fillId="0" borderId="15" xfId="22" applyNumberFormat="1" applyFont="1" applyBorder="1" applyAlignment="1">
      <alignment horizontal="center" vertical="center"/>
    </xf>
    <xf numFmtId="4" fontId="3" fillId="0" borderId="15" xfId="22" applyNumberFormat="1" applyFont="1" applyBorder="1" applyAlignment="1">
      <alignment horizontal="center" vertical="center"/>
    </xf>
    <xf numFmtId="0" fontId="37" fillId="0" borderId="62" xfId="26" applyFont="1" applyBorder="1" applyAlignment="1">
      <alignment vertical="center" wrapText="1"/>
    </xf>
    <xf numFmtId="0" fontId="37" fillId="0" borderId="63" xfId="26" applyFont="1" applyBorder="1" applyAlignment="1">
      <alignment vertical="center" wrapText="1"/>
    </xf>
    <xf numFmtId="10" fontId="43" fillId="0" borderId="0" xfId="35" applyNumberFormat="1" applyFont="1"/>
    <xf numFmtId="0" fontId="43" fillId="3" borderId="55" xfId="0" applyFont="1" applyFill="1" applyBorder="1" applyAlignment="1">
      <alignment horizontal="center" vertical="center"/>
    </xf>
    <xf numFmtId="0" fontId="35" fillId="3" borderId="55" xfId="22" applyFont="1" applyFill="1" applyBorder="1" applyAlignment="1">
      <alignment horizontal="justify" vertical="center" wrapText="1"/>
    </xf>
    <xf numFmtId="43" fontId="43" fillId="3" borderId="55" xfId="57" applyFont="1" applyFill="1" applyBorder="1" applyAlignment="1">
      <alignment vertical="center"/>
    </xf>
    <xf numFmtId="44" fontId="43" fillId="3" borderId="55" xfId="5" applyFont="1" applyFill="1" applyBorder="1" applyAlignment="1">
      <alignment horizontal="center" vertical="center"/>
    </xf>
    <xf numFmtId="10" fontId="35" fillId="3" borderId="55" xfId="35" applyNumberFormat="1" applyFont="1" applyFill="1" applyBorder="1" applyAlignment="1">
      <alignment horizontal="center" vertical="center"/>
    </xf>
    <xf numFmtId="44" fontId="35" fillId="3" borderId="55" xfId="5" applyFont="1" applyFill="1" applyBorder="1" applyAlignment="1">
      <alignment horizontal="center" vertical="center"/>
    </xf>
    <xf numFmtId="0" fontId="35" fillId="0" borderId="15" xfId="14" applyFont="1" applyBorder="1" applyAlignment="1">
      <alignment horizontal="center" vertical="center" wrapText="1"/>
    </xf>
    <xf numFmtId="0" fontId="35" fillId="0" borderId="15" xfId="14" applyFont="1" applyBorder="1" applyAlignment="1">
      <alignment horizontal="justify" vertical="center" wrapText="1"/>
    </xf>
    <xf numFmtId="10" fontId="35" fillId="0" borderId="15" xfId="14" applyNumberFormat="1" applyFont="1" applyBorder="1" applyAlignment="1">
      <alignment horizontal="justify" vertical="center" wrapText="1"/>
    </xf>
    <xf numFmtId="0" fontId="35" fillId="0" borderId="31" xfId="14" applyFont="1" applyBorder="1" applyAlignment="1">
      <alignment horizontal="center" vertical="center" wrapText="1"/>
    </xf>
    <xf numFmtId="0" fontId="35" fillId="0" borderId="24" xfId="14" applyFont="1" applyBorder="1" applyAlignment="1">
      <alignment horizontal="center" vertical="center" wrapText="1"/>
    </xf>
    <xf numFmtId="0" fontId="35" fillId="0" borderId="24" xfId="14" applyFont="1" applyBorder="1" applyAlignment="1">
      <alignment horizontal="justify" vertical="center" wrapText="1"/>
    </xf>
    <xf numFmtId="0" fontId="37" fillId="2" borderId="25" xfId="14" applyFont="1" applyFill="1" applyBorder="1" applyAlignment="1">
      <alignment horizontal="center" vertical="center" wrapText="1"/>
    </xf>
    <xf numFmtId="0" fontId="37" fillId="2" borderId="19" xfId="14" applyFont="1" applyFill="1" applyBorder="1" applyAlignment="1">
      <alignment horizontal="center" vertical="center" wrapText="1"/>
    </xf>
    <xf numFmtId="1" fontId="37" fillId="2" borderId="19" xfId="14" applyNumberFormat="1" applyFont="1" applyFill="1" applyBorder="1" applyAlignment="1">
      <alignment horizontal="center" vertical="center" wrapText="1"/>
    </xf>
    <xf numFmtId="0" fontId="64" fillId="2" borderId="19" xfId="14" applyFont="1" applyFill="1" applyBorder="1" applyAlignment="1">
      <alignment vertical="center" wrapText="1"/>
    </xf>
    <xf numFmtId="4" fontId="37" fillId="2" borderId="19" xfId="14" applyNumberFormat="1" applyFont="1" applyFill="1" applyBorder="1" applyAlignment="1">
      <alignment horizontal="center" vertical="center" wrapText="1"/>
    </xf>
    <xf numFmtId="4" fontId="37" fillId="2" borderId="19" xfId="14" applyNumberFormat="1" applyFont="1" applyFill="1" applyBorder="1" applyAlignment="1">
      <alignment horizontal="center" wrapText="1"/>
    </xf>
    <xf numFmtId="4" fontId="37" fillId="2" borderId="33" xfId="57" applyNumberFormat="1" applyFont="1" applyFill="1" applyBorder="1" applyAlignment="1">
      <alignment horizontal="right" wrapText="1"/>
    </xf>
    <xf numFmtId="0" fontId="64" fillId="2" borderId="25" xfId="14" applyFont="1" applyFill="1" applyBorder="1" applyAlignment="1">
      <alignment horizontal="center" vertical="center" wrapText="1"/>
    </xf>
    <xf numFmtId="4" fontId="64" fillId="2" borderId="19" xfId="14" applyNumberFormat="1" applyFont="1" applyFill="1" applyBorder="1" applyAlignment="1">
      <alignment vertical="center" wrapText="1"/>
    </xf>
    <xf numFmtId="4" fontId="64" fillId="2" borderId="19" xfId="14" applyNumberFormat="1" applyFont="1" applyFill="1" applyBorder="1" applyAlignment="1">
      <alignment horizontal="center" vertical="center" wrapText="1"/>
    </xf>
    <xf numFmtId="4" fontId="64" fillId="2" borderId="33" xfId="14" applyNumberFormat="1" applyFont="1" applyFill="1" applyBorder="1" applyAlignment="1">
      <alignment horizontal="right" vertical="center" wrapText="1"/>
    </xf>
    <xf numFmtId="4" fontId="36" fillId="7" borderId="19" xfId="14" applyNumberFormat="1" applyFont="1" applyFill="1" applyBorder="1" applyAlignment="1">
      <alignment vertical="center" wrapText="1"/>
    </xf>
    <xf numFmtId="2" fontId="64" fillId="0" borderId="19" xfId="14" applyNumberFormat="1" applyFont="1" applyBorder="1" applyAlignment="1">
      <alignment vertical="center" wrapText="1"/>
    </xf>
    <xf numFmtId="0" fontId="0" fillId="3" borderId="25" xfId="0" applyFill="1" applyBorder="1"/>
    <xf numFmtId="0" fontId="0" fillId="3" borderId="19" xfId="0" applyFill="1" applyBorder="1"/>
    <xf numFmtId="0" fontId="34" fillId="3" borderId="19" xfId="0" applyFont="1" applyFill="1" applyBorder="1"/>
    <xf numFmtId="0" fontId="5" fillId="3" borderId="19" xfId="22" applyFont="1" applyFill="1" applyBorder="1" applyAlignment="1">
      <alignment horizontal="justify" vertical="top" wrapText="1"/>
    </xf>
    <xf numFmtId="0" fontId="0" fillId="3" borderId="19" xfId="0" applyFill="1" applyBorder="1" applyAlignment="1">
      <alignment horizontal="center" vertical="center"/>
    </xf>
    <xf numFmtId="43" fontId="29" fillId="3" borderId="19" xfId="57" applyFont="1" applyFill="1" applyBorder="1"/>
    <xf numFmtId="44" fontId="29" fillId="3" borderId="19" xfId="5" applyFont="1" applyFill="1" applyBorder="1" applyAlignment="1">
      <alignment horizontal="center"/>
    </xf>
    <xf numFmtId="0" fontId="0" fillId="3" borderId="42" xfId="0" applyFill="1" applyBorder="1"/>
    <xf numFmtId="0" fontId="34" fillId="3" borderId="42" xfId="0" applyFont="1" applyFill="1" applyBorder="1"/>
    <xf numFmtId="0" fontId="5" fillId="3" borderId="42" xfId="22" applyFont="1" applyFill="1" applyBorder="1" applyAlignment="1">
      <alignment horizontal="justify" vertical="top" wrapText="1"/>
    </xf>
    <xf numFmtId="0" fontId="0" fillId="3" borderId="42" xfId="0" applyFill="1" applyBorder="1" applyAlignment="1">
      <alignment horizontal="center" vertical="center"/>
    </xf>
    <xf numFmtId="43" fontId="29" fillId="3" borderId="42" xfId="57" applyFont="1" applyFill="1" applyBorder="1"/>
    <xf numFmtId="44" fontId="29" fillId="3" borderId="42" xfId="5" applyFont="1" applyFill="1" applyBorder="1" applyAlignment="1">
      <alignment horizontal="center"/>
    </xf>
    <xf numFmtId="0" fontId="5" fillId="0" borderId="142" xfId="28" applyFont="1" applyBorder="1" applyAlignment="1">
      <alignment horizontal="center" vertical="center"/>
    </xf>
    <xf numFmtId="1" fontId="41" fillId="0" borderId="142" xfId="14" applyNumberFormat="1" applyFont="1" applyBorder="1" applyAlignment="1">
      <alignment horizontal="justify" vertical="center" wrapText="1"/>
    </xf>
    <xf numFmtId="10" fontId="5" fillId="0" borderId="142" xfId="35" applyNumberFormat="1" applyFont="1" applyFill="1" applyBorder="1" applyAlignment="1">
      <alignment horizontal="center" vertical="center"/>
    </xf>
    <xf numFmtId="166" fontId="5" fillId="0" borderId="142" xfId="47" applyNumberFormat="1" applyFont="1" applyFill="1" applyBorder="1" applyAlignment="1">
      <alignment horizontal="center" vertical="center"/>
    </xf>
    <xf numFmtId="10" fontId="5" fillId="0" borderId="143" xfId="35" applyNumberFormat="1" applyFont="1" applyFill="1" applyBorder="1" applyAlignment="1">
      <alignment horizontal="center" vertical="center"/>
    </xf>
    <xf numFmtId="4" fontId="5" fillId="3" borderId="0" xfId="22" applyNumberFormat="1" applyFont="1" applyFill="1" applyAlignment="1">
      <alignment horizontal="center" vertical="center"/>
    </xf>
    <xf numFmtId="0" fontId="11" fillId="3" borderId="0" xfId="14" applyFont="1" applyFill="1" applyAlignment="1">
      <alignment horizontal="center" vertical="center"/>
    </xf>
    <xf numFmtId="0" fontId="41" fillId="3" borderId="0" xfId="0" applyFont="1" applyFill="1" applyAlignment="1">
      <alignment horizontal="justify" vertical="center" wrapText="1"/>
    </xf>
    <xf numFmtId="0" fontId="0" fillId="0" borderId="10" xfId="0" applyBorder="1"/>
    <xf numFmtId="0" fontId="35" fillId="3" borderId="8" xfId="14" applyFont="1" applyFill="1" applyBorder="1" applyAlignment="1">
      <alignment horizontal="left" vertical="center" wrapText="1"/>
    </xf>
    <xf numFmtId="0" fontId="30" fillId="0" borderId="15" xfId="3" applyBorder="1" applyAlignment="1" applyProtection="1">
      <alignment horizontal="justify" vertical="center"/>
    </xf>
    <xf numFmtId="0" fontId="30" fillId="0" borderId="24" xfId="3" applyBorder="1" applyAlignment="1" applyProtection="1">
      <alignment horizontal="justify" vertical="center"/>
    </xf>
    <xf numFmtId="0" fontId="67" fillId="3" borderId="0" xfId="0" applyFont="1" applyFill="1" applyAlignment="1">
      <alignment wrapText="1"/>
    </xf>
    <xf numFmtId="10" fontId="35" fillId="0" borderId="19" xfId="35" applyNumberFormat="1" applyFont="1" applyFill="1" applyBorder="1" applyAlignment="1">
      <alignment horizontal="center" vertical="center" wrapText="1"/>
    </xf>
    <xf numFmtId="10" fontId="66" fillId="7" borderId="19" xfId="35" applyNumberFormat="1" applyFont="1" applyFill="1" applyBorder="1" applyAlignment="1">
      <alignment vertical="center" wrapText="1"/>
    </xf>
    <xf numFmtId="10" fontId="64" fillId="7" borderId="19" xfId="35" applyNumberFormat="1" applyFont="1" applyFill="1" applyBorder="1" applyAlignment="1">
      <alignment vertical="center" wrapText="1"/>
    </xf>
    <xf numFmtId="10" fontId="36" fillId="2" borderId="19" xfId="35" applyNumberFormat="1" applyFont="1" applyFill="1" applyBorder="1" applyAlignment="1">
      <alignment horizontal="center" vertical="center" wrapText="1"/>
    </xf>
    <xf numFmtId="49" fontId="36" fillId="3" borderId="8" xfId="14" applyNumberFormat="1" applyFont="1" applyFill="1" applyBorder="1" applyAlignment="1">
      <alignment horizontal="left" vertical="center" wrapText="1"/>
    </xf>
    <xf numFmtId="4" fontId="1" fillId="6" borderId="0" xfId="14" applyNumberFormat="1" applyFill="1"/>
    <xf numFmtId="10" fontId="8" fillId="0" borderId="0" xfId="35" applyNumberFormat="1" applyFont="1" applyFill="1" applyBorder="1" applyAlignment="1">
      <alignment horizontal="left"/>
    </xf>
    <xf numFmtId="171" fontId="29" fillId="3" borderId="0" xfId="35" applyNumberFormat="1" applyFont="1" applyFill="1" applyBorder="1"/>
    <xf numFmtId="0" fontId="78" fillId="0" borderId="120" xfId="25" applyFont="1" applyBorder="1" applyAlignment="1">
      <alignment horizontal="left" vertical="center" wrapText="1"/>
    </xf>
    <xf numFmtId="0" fontId="78" fillId="0" borderId="121" xfId="25" applyFont="1" applyBorder="1" applyAlignment="1">
      <alignment horizontal="left" vertical="center" wrapText="1"/>
    </xf>
    <xf numFmtId="0" fontId="78" fillId="0" borderId="122" xfId="25" applyFont="1" applyBorder="1" applyAlignment="1">
      <alignment horizontal="left" vertical="center" wrapText="1"/>
    </xf>
    <xf numFmtId="0" fontId="76" fillId="3" borderId="114" xfId="25" applyFont="1" applyFill="1" applyBorder="1" applyAlignment="1">
      <alignment horizontal="center" vertical="center"/>
    </xf>
    <xf numFmtId="0" fontId="76" fillId="3" borderId="115" xfId="25" applyFont="1" applyFill="1" applyBorder="1" applyAlignment="1">
      <alignment horizontal="center" vertical="center"/>
    </xf>
    <xf numFmtId="0" fontId="76" fillId="3" borderId="116" xfId="25" applyFont="1" applyFill="1" applyBorder="1" applyAlignment="1">
      <alignment horizontal="center" vertical="center"/>
    </xf>
    <xf numFmtId="0" fontId="77" fillId="3" borderId="110" xfId="25" applyFont="1" applyFill="1" applyBorder="1" applyAlignment="1">
      <alignment horizontal="center" vertical="center" wrapText="1"/>
    </xf>
    <xf numFmtId="0" fontId="77" fillId="3" borderId="103" xfId="25" applyFont="1" applyFill="1" applyBorder="1" applyAlignment="1">
      <alignment horizontal="center" vertical="center" wrapText="1"/>
    </xf>
    <xf numFmtId="0" fontId="77" fillId="3" borderId="111" xfId="25" applyFont="1" applyFill="1" applyBorder="1" applyAlignment="1">
      <alignment horizontal="center" vertical="center" wrapText="1"/>
    </xf>
    <xf numFmtId="0" fontId="31" fillId="3" borderId="110" xfId="25" applyFill="1" applyBorder="1"/>
    <xf numFmtId="0" fontId="31" fillId="3" borderId="103" xfId="25" applyFill="1" applyBorder="1"/>
    <xf numFmtId="0" fontId="31" fillId="3" borderId="111" xfId="25" applyFill="1" applyBorder="1"/>
    <xf numFmtId="0" fontId="78" fillId="10" borderId="117" xfId="25" applyFont="1" applyFill="1" applyBorder="1" applyAlignment="1">
      <alignment horizontal="justify" vertical="center" wrapText="1"/>
    </xf>
    <xf numFmtId="0" fontId="78" fillId="10" borderId="118" xfId="25" applyFont="1" applyFill="1" applyBorder="1" applyAlignment="1">
      <alignment horizontal="justify" vertical="center" wrapText="1"/>
    </xf>
    <xf numFmtId="0" fontId="78" fillId="10" borderId="119" xfId="25" applyFont="1" applyFill="1" applyBorder="1" applyAlignment="1">
      <alignment horizontal="justify" vertical="center" wrapText="1"/>
    </xf>
    <xf numFmtId="0" fontId="55" fillId="0" borderId="97" xfId="25" applyFont="1" applyBorder="1" applyAlignment="1">
      <alignment horizontal="left" vertical="center" wrapText="1"/>
    </xf>
    <xf numFmtId="0" fontId="55" fillId="0" borderId="96" xfId="25" applyFont="1" applyBorder="1" applyAlignment="1">
      <alignment horizontal="left" vertical="center" wrapText="1"/>
    </xf>
    <xf numFmtId="0" fontId="31" fillId="0" borderId="108" xfId="25" applyBorder="1"/>
    <xf numFmtId="0" fontId="31" fillId="0" borderId="109" xfId="25" applyBorder="1"/>
    <xf numFmtId="0" fontId="74" fillId="0" borderId="110" xfId="25" applyFont="1" applyBorder="1" applyAlignment="1">
      <alignment horizontal="center" vertical="center"/>
    </xf>
    <xf numFmtId="0" fontId="74" fillId="0" borderId="103" xfId="25" applyFont="1" applyBorder="1" applyAlignment="1">
      <alignment horizontal="center" vertical="center"/>
    </xf>
    <xf numFmtId="0" fontId="74" fillId="0" borderId="111" xfId="25" applyFont="1" applyBorder="1" applyAlignment="1">
      <alignment horizontal="center" vertical="center"/>
    </xf>
    <xf numFmtId="0" fontId="59" fillId="0" borderId="112" xfId="25" applyFont="1" applyBorder="1" applyAlignment="1">
      <alignment horizontal="left" vertical="center" wrapText="1"/>
    </xf>
    <xf numFmtId="0" fontId="59" fillId="0" borderId="113" xfId="25" applyFont="1" applyBorder="1" applyAlignment="1">
      <alignment horizontal="left" vertical="center" wrapText="1"/>
    </xf>
    <xf numFmtId="0" fontId="59" fillId="0" borderId="107" xfId="25" applyFont="1" applyBorder="1" applyAlignment="1">
      <alignment horizontal="left" vertical="center" wrapText="1"/>
    </xf>
    <xf numFmtId="0" fontId="24" fillId="0" borderId="112" xfId="25" applyFont="1" applyBorder="1" applyAlignment="1">
      <alignment horizontal="justify" vertical="top" wrapText="1"/>
    </xf>
    <xf numFmtId="0" fontId="31" fillId="0" borderId="113" xfId="25" applyBorder="1" applyAlignment="1">
      <alignment horizontal="justify" vertical="top" wrapText="1"/>
    </xf>
    <xf numFmtId="0" fontId="31" fillId="0" borderId="107" xfId="25" applyBorder="1" applyAlignment="1">
      <alignment horizontal="justify" vertical="top" wrapText="1"/>
    </xf>
    <xf numFmtId="0" fontId="59" fillId="0" borderId="97" xfId="25" applyFont="1" applyBorder="1" applyAlignment="1">
      <alignment horizontal="left" vertical="center" wrapText="1"/>
    </xf>
    <xf numFmtId="0" fontId="59" fillId="0" borderId="96" xfId="25" applyFont="1" applyBorder="1" applyAlignment="1">
      <alignment horizontal="left" vertical="center" wrapText="1"/>
    </xf>
    <xf numFmtId="0" fontId="55" fillId="0" borderId="105" xfId="25" applyFont="1" applyBorder="1" applyAlignment="1">
      <alignment horizontal="justify" vertical="top" wrapText="1"/>
    </xf>
    <xf numFmtId="0" fontId="75" fillId="0" borderId="106" xfId="25" applyFont="1" applyBorder="1" applyAlignment="1">
      <alignment horizontal="justify" vertical="top" wrapText="1"/>
    </xf>
    <xf numFmtId="0" fontId="75" fillId="0" borderId="107" xfId="25" applyFont="1" applyBorder="1" applyAlignment="1">
      <alignment horizontal="justify" vertical="top" wrapText="1"/>
    </xf>
    <xf numFmtId="0" fontId="55" fillId="0" borderId="97" xfId="25" applyFont="1" applyBorder="1" applyAlignment="1">
      <alignment horizontal="justify" vertical="center" wrapText="1"/>
    </xf>
    <xf numFmtId="0" fontId="55" fillId="0" borderId="96" xfId="25" applyFont="1" applyBorder="1" applyAlignment="1">
      <alignment horizontal="justify" vertical="center" wrapText="1"/>
    </xf>
    <xf numFmtId="0" fontId="31" fillId="0" borderId="95" xfId="25" applyBorder="1"/>
    <xf numFmtId="0" fontId="55" fillId="0" borderId="97" xfId="25" applyFont="1" applyBorder="1" applyAlignment="1">
      <alignment horizontal="right" vertical="center" wrapText="1"/>
    </xf>
    <xf numFmtId="0" fontId="44" fillId="0" borderId="105" xfId="25" applyFont="1" applyBorder="1" applyAlignment="1">
      <alignment horizontal="center" vertical="center" wrapText="1"/>
    </xf>
    <xf numFmtId="0" fontId="44" fillId="0" borderId="106" xfId="25" applyFont="1" applyBorder="1" applyAlignment="1">
      <alignment horizontal="center" vertical="center" wrapText="1"/>
    </xf>
    <xf numFmtId="0" fontId="44" fillId="0" borderId="107" xfId="25" applyFont="1" applyBorder="1" applyAlignment="1">
      <alignment horizontal="center" vertical="center" wrapText="1"/>
    </xf>
    <xf numFmtId="0" fontId="57" fillId="3" borderId="102" xfId="25" applyFont="1" applyFill="1" applyBorder="1" applyAlignment="1">
      <alignment horizontal="center" vertical="center"/>
    </xf>
    <xf numFmtId="0" fontId="57" fillId="3" borderId="103" xfId="25" applyFont="1" applyFill="1" applyBorder="1" applyAlignment="1">
      <alignment horizontal="center" vertical="center"/>
    </xf>
    <xf numFmtId="0" fontId="57" fillId="3" borderId="104" xfId="25" applyFont="1" applyFill="1" applyBorder="1" applyAlignment="1">
      <alignment horizontal="center" vertical="center"/>
    </xf>
    <xf numFmtId="0" fontId="55" fillId="3" borderId="102" xfId="25" applyFont="1" applyFill="1" applyBorder="1" applyAlignment="1">
      <alignment horizontal="center" vertical="center"/>
    </xf>
    <xf numFmtId="0" fontId="55" fillId="3" borderId="103" xfId="25" applyFont="1" applyFill="1" applyBorder="1" applyAlignment="1">
      <alignment horizontal="center" vertical="center"/>
    </xf>
    <xf numFmtId="0" fontId="55" fillId="3" borderId="104" xfId="25" applyFont="1" applyFill="1" applyBorder="1" applyAlignment="1">
      <alignment horizontal="center" vertical="center"/>
    </xf>
    <xf numFmtId="0" fontId="73" fillId="0" borderId="105" xfId="25" applyFont="1" applyBorder="1" applyAlignment="1">
      <alignment horizontal="left" vertical="center" wrapText="1"/>
    </xf>
    <xf numFmtId="0" fontId="31" fillId="0" borderId="106" xfId="25" applyBorder="1" applyAlignment="1">
      <alignment horizontal="left" vertical="center" wrapText="1"/>
    </xf>
    <xf numFmtId="0" fontId="31" fillId="0" borderId="107" xfId="25" applyBorder="1" applyAlignment="1">
      <alignment horizontal="left" vertical="center" wrapText="1"/>
    </xf>
    <xf numFmtId="0" fontId="31" fillId="0" borderId="97" xfId="25" applyBorder="1" applyAlignment="1">
      <alignment horizontal="left" vertical="center"/>
    </xf>
    <xf numFmtId="0" fontId="31" fillId="0" borderId="96" xfId="25" applyBorder="1" applyAlignment="1">
      <alignment horizontal="left" vertical="center"/>
    </xf>
    <xf numFmtId="0" fontId="55" fillId="3" borderId="0" xfId="25" applyFont="1" applyFill="1" applyAlignment="1">
      <alignment horizontal="center" vertical="center"/>
    </xf>
    <xf numFmtId="0" fontId="38" fillId="3" borderId="40" xfId="28" applyFont="1" applyFill="1" applyBorder="1" applyAlignment="1">
      <alignment horizontal="left" vertical="center" wrapText="1"/>
    </xf>
    <xf numFmtId="0" fontId="38" fillId="3" borderId="2" xfId="28" applyFont="1" applyFill="1" applyBorder="1" applyAlignment="1">
      <alignment horizontal="left" vertical="center" wrapText="1"/>
    </xf>
    <xf numFmtId="0" fontId="40" fillId="3" borderId="6" xfId="14" applyFont="1" applyFill="1" applyBorder="1" applyAlignment="1">
      <alignment horizontal="center" vertical="center"/>
    </xf>
    <xf numFmtId="0" fontId="40" fillId="3" borderId="0" xfId="14" applyFont="1" applyFill="1" applyAlignment="1">
      <alignment horizontal="center" vertical="center"/>
    </xf>
    <xf numFmtId="0" fontId="40" fillId="3" borderId="10" xfId="14" applyFont="1" applyFill="1" applyBorder="1" applyAlignment="1">
      <alignment horizontal="center" vertical="center"/>
    </xf>
    <xf numFmtId="0" fontId="38" fillId="3" borderId="40" xfId="14" applyFont="1" applyFill="1" applyBorder="1" applyAlignment="1">
      <alignment horizontal="left" vertical="center" wrapText="1"/>
    </xf>
    <xf numFmtId="0" fontId="38" fillId="3" borderId="2" xfId="14" applyFont="1" applyFill="1" applyBorder="1" applyAlignment="1">
      <alignment horizontal="left" vertical="center" wrapText="1"/>
    </xf>
    <xf numFmtId="0" fontId="38" fillId="3" borderId="13" xfId="14" applyFont="1" applyFill="1" applyBorder="1" applyAlignment="1">
      <alignment horizontal="left" vertical="center" wrapText="1"/>
    </xf>
    <xf numFmtId="0" fontId="38" fillId="3" borderId="10" xfId="14" applyFont="1" applyFill="1" applyBorder="1" applyAlignment="1">
      <alignment horizontal="left" vertical="center" wrapText="1"/>
    </xf>
    <xf numFmtId="0" fontId="37" fillId="3" borderId="57" xfId="28" applyFont="1" applyFill="1" applyBorder="1" applyAlignment="1">
      <alignment horizontal="left" vertical="center"/>
    </xf>
    <xf numFmtId="0" fontId="37" fillId="3" borderId="3" xfId="28" applyFont="1" applyFill="1" applyBorder="1" applyAlignment="1">
      <alignment horizontal="left" vertical="center"/>
    </xf>
    <xf numFmtId="0" fontId="37" fillId="3" borderId="28" xfId="28" applyFont="1" applyFill="1" applyBorder="1" applyAlignment="1">
      <alignment horizontal="left" vertical="center" wrapText="1"/>
    </xf>
    <xf numFmtId="0" fontId="37" fillId="3" borderId="49" xfId="28" applyFont="1" applyFill="1" applyBorder="1" applyAlignment="1">
      <alignment horizontal="left" vertical="center" wrapText="1"/>
    </xf>
    <xf numFmtId="0" fontId="37" fillId="3" borderId="0" xfId="26" applyFont="1" applyFill="1" applyAlignment="1">
      <alignment horizontal="center"/>
    </xf>
    <xf numFmtId="0" fontId="37" fillId="3" borderId="0" xfId="26" applyFont="1" applyFill="1" applyAlignment="1">
      <alignment horizontal="center" vertical="center"/>
    </xf>
    <xf numFmtId="0" fontId="37" fillId="3" borderId="0" xfId="26" applyFont="1" applyFill="1" applyAlignment="1">
      <alignment horizontal="left" vertical="center"/>
    </xf>
    <xf numFmtId="0" fontId="37" fillId="3" borderId="32" xfId="28" applyFont="1" applyFill="1" applyBorder="1" applyAlignment="1">
      <alignment horizontal="left" vertical="center" wrapText="1"/>
    </xf>
    <xf numFmtId="0" fontId="37" fillId="3" borderId="36" xfId="28" applyFont="1" applyFill="1" applyBorder="1" applyAlignment="1">
      <alignment horizontal="left" vertical="center" wrapText="1"/>
    </xf>
    <xf numFmtId="0" fontId="37" fillId="3" borderId="28" xfId="28" applyFont="1" applyFill="1" applyBorder="1" applyAlignment="1">
      <alignment horizontal="justify" vertical="center" wrapText="1"/>
    </xf>
    <xf numFmtId="0" fontId="37" fillId="3" borderId="49" xfId="28" applyFont="1" applyFill="1" applyBorder="1" applyAlignment="1">
      <alignment horizontal="justify" vertical="center" wrapText="1"/>
    </xf>
    <xf numFmtId="0" fontId="2" fillId="3" borderId="64" xfId="28" applyFont="1" applyFill="1" applyBorder="1" applyAlignment="1">
      <alignment horizontal="left" vertical="center" wrapText="1"/>
    </xf>
    <xf numFmtId="0" fontId="2" fillId="3" borderId="65" xfId="28" applyFont="1" applyFill="1" applyBorder="1" applyAlignment="1">
      <alignment horizontal="left" vertical="center" wrapText="1"/>
    </xf>
    <xf numFmtId="0" fontId="2" fillId="3" borderId="66" xfId="28" applyFont="1" applyFill="1" applyBorder="1" applyAlignment="1">
      <alignment horizontal="left" vertical="center" wrapText="1"/>
    </xf>
    <xf numFmtId="0" fontId="37" fillId="0" borderId="34" xfId="28" applyFont="1" applyBorder="1" applyAlignment="1">
      <alignment horizontal="center" vertical="center"/>
    </xf>
    <xf numFmtId="0" fontId="37" fillId="0" borderId="15" xfId="28" applyFont="1" applyBorder="1" applyAlignment="1">
      <alignment horizontal="center" vertical="center"/>
    </xf>
    <xf numFmtId="4" fontId="37" fillId="0" borderId="15" xfId="28" applyNumberFormat="1" applyFont="1" applyBorder="1" applyAlignment="1">
      <alignment horizontal="center" vertical="center"/>
    </xf>
    <xf numFmtId="49" fontId="3" fillId="0" borderId="80" xfId="22" applyNumberFormat="1" applyFont="1" applyBorder="1" applyAlignment="1">
      <alignment horizontal="center" vertical="center"/>
    </xf>
    <xf numFmtId="49" fontId="3" fillId="0" borderId="39" xfId="22" applyNumberFormat="1" applyFont="1" applyBorder="1" applyAlignment="1">
      <alignment horizontal="center" vertical="center"/>
    </xf>
    <xf numFmtId="0" fontId="5" fillId="0" borderId="62" xfId="22" applyFont="1" applyBorder="1" applyAlignment="1">
      <alignment horizontal="center" vertical="center"/>
    </xf>
    <xf numFmtId="0" fontId="5" fillId="0" borderId="63" xfId="22" applyFont="1" applyBorder="1" applyAlignment="1">
      <alignment horizontal="center" vertical="center"/>
    </xf>
    <xf numFmtId="0" fontId="5" fillId="0" borderId="79" xfId="22" applyFont="1" applyBorder="1" applyAlignment="1">
      <alignment horizontal="center" vertical="center"/>
    </xf>
    <xf numFmtId="0" fontId="5" fillId="0" borderId="78" xfId="22" applyFont="1" applyBorder="1" applyAlignment="1">
      <alignment horizontal="justify" vertical="center" wrapText="1"/>
    </xf>
    <xf numFmtId="0" fontId="5" fillId="0" borderId="63" xfId="22" applyFont="1" applyBorder="1" applyAlignment="1">
      <alignment horizontal="justify" vertical="center" wrapText="1"/>
    </xf>
    <xf numFmtId="0" fontId="5" fillId="0" borderId="67" xfId="22" applyFont="1" applyBorder="1" applyAlignment="1">
      <alignment horizontal="justify" vertical="center" wrapText="1"/>
    </xf>
    <xf numFmtId="0" fontId="5" fillId="3" borderId="30" xfId="22" applyFont="1" applyFill="1" applyBorder="1" applyAlignment="1">
      <alignment horizontal="center" vertical="center"/>
    </xf>
    <xf numFmtId="0" fontId="5" fillId="3" borderId="7" xfId="22" applyFont="1" applyFill="1" applyBorder="1" applyAlignment="1">
      <alignment horizontal="center" vertical="center"/>
    </xf>
    <xf numFmtId="0" fontId="5" fillId="3" borderId="27" xfId="22" applyFont="1" applyFill="1" applyBorder="1" applyAlignment="1">
      <alignment horizontal="center" vertical="center"/>
    </xf>
    <xf numFmtId="0" fontId="5" fillId="3" borderId="6" xfId="22" applyFont="1" applyFill="1" applyBorder="1" applyAlignment="1">
      <alignment horizontal="center" vertical="center"/>
    </xf>
    <xf numFmtId="0" fontId="5" fillId="3" borderId="0" xfId="22" applyFont="1" applyFill="1" applyAlignment="1">
      <alignment horizontal="center" vertical="center"/>
    </xf>
    <xf numFmtId="0" fontId="5" fillId="3" borderId="14" xfId="22" applyFont="1" applyFill="1" applyBorder="1" applyAlignment="1">
      <alignment horizontal="center" vertical="center"/>
    </xf>
    <xf numFmtId="0" fontId="5" fillId="3" borderId="58" xfId="22" applyFont="1" applyFill="1" applyBorder="1" applyAlignment="1">
      <alignment horizontal="center" vertical="center"/>
    </xf>
    <xf numFmtId="0" fontId="5" fillId="3" borderId="18" xfId="22" applyFont="1" applyFill="1" applyBorder="1" applyAlignment="1">
      <alignment horizontal="center" vertical="center"/>
    </xf>
    <xf numFmtId="0" fontId="5" fillId="3" borderId="72" xfId="22" applyFont="1" applyFill="1" applyBorder="1" applyAlignment="1">
      <alignment horizontal="center" vertical="center"/>
    </xf>
    <xf numFmtId="0" fontId="0" fillId="0" borderId="58" xfId="0" applyBorder="1" applyAlignment="1">
      <alignment horizontal="center"/>
    </xf>
    <xf numFmtId="0" fontId="0" fillId="0" borderId="18" xfId="0" applyBorder="1" applyAlignment="1">
      <alignment horizontal="center"/>
    </xf>
    <xf numFmtId="0" fontId="0" fillId="0" borderId="51" xfId="0" applyBorder="1" applyAlignment="1">
      <alignment horizontal="center"/>
    </xf>
    <xf numFmtId="0" fontId="5" fillId="0" borderId="78" xfId="22" applyFont="1" applyBorder="1" applyAlignment="1">
      <alignment horizontal="left" vertical="center" wrapText="1"/>
    </xf>
    <xf numFmtId="0" fontId="5" fillId="0" borderId="63" xfId="22" applyFont="1" applyBorder="1" applyAlignment="1">
      <alignment horizontal="left" vertical="center" wrapText="1"/>
    </xf>
    <xf numFmtId="0" fontId="5" fillId="0" borderId="67" xfId="22" applyFont="1" applyBorder="1" applyAlignment="1">
      <alignment horizontal="left" vertical="center" wrapText="1"/>
    </xf>
    <xf numFmtId="0" fontId="40" fillId="3" borderId="5" xfId="14" applyFont="1" applyFill="1" applyBorder="1" applyAlignment="1">
      <alignment horizontal="center" vertical="center"/>
    </xf>
    <xf numFmtId="0" fontId="37" fillId="3" borderId="57" xfId="28" applyFont="1" applyFill="1" applyBorder="1" applyAlignment="1">
      <alignment horizontal="justify" vertical="center" wrapText="1"/>
    </xf>
    <xf numFmtId="0" fontId="37" fillId="3" borderId="3" xfId="28" applyFont="1" applyFill="1" applyBorder="1" applyAlignment="1">
      <alignment horizontal="justify" vertical="center" wrapText="1"/>
    </xf>
    <xf numFmtId="0" fontId="38" fillId="3" borderId="14" xfId="14" applyFont="1" applyFill="1" applyBorder="1" applyAlignment="1">
      <alignment horizontal="left" vertical="center" wrapText="1"/>
    </xf>
    <xf numFmtId="0" fontId="37" fillId="3" borderId="28" xfId="28" applyFont="1" applyFill="1" applyBorder="1" applyAlignment="1">
      <alignment horizontal="left" vertical="center"/>
    </xf>
    <xf numFmtId="0" fontId="37" fillId="3" borderId="36" xfId="28" applyFont="1" applyFill="1" applyBorder="1" applyAlignment="1">
      <alignment horizontal="left" vertical="center"/>
    </xf>
    <xf numFmtId="0" fontId="38" fillId="3" borderId="0" xfId="14" applyFont="1" applyFill="1" applyAlignment="1">
      <alignment horizontal="left" vertical="center" wrapText="1"/>
    </xf>
    <xf numFmtId="0" fontId="37" fillId="3" borderId="37" xfId="28" applyFont="1" applyFill="1" applyBorder="1" applyAlignment="1">
      <alignment horizontal="left" vertical="center"/>
    </xf>
    <xf numFmtId="0" fontId="37" fillId="3" borderId="36" xfId="28" applyFont="1" applyFill="1" applyBorder="1" applyAlignment="1">
      <alignment horizontal="justify" vertical="center" wrapText="1"/>
    </xf>
    <xf numFmtId="0" fontId="37" fillId="3" borderId="37" xfId="28" applyFont="1" applyFill="1" applyBorder="1" applyAlignment="1">
      <alignment horizontal="justify" vertical="center" wrapText="1"/>
    </xf>
    <xf numFmtId="49" fontId="3" fillId="0" borderId="32" xfId="22" applyNumberFormat="1" applyFont="1" applyBorder="1" applyAlignment="1">
      <alignment horizontal="center" vertical="center"/>
    </xf>
    <xf numFmtId="49" fontId="3" fillId="0" borderId="37" xfId="22" applyNumberFormat="1" applyFont="1" applyBorder="1" applyAlignment="1">
      <alignment horizontal="center" vertical="center"/>
    </xf>
    <xf numFmtId="0" fontId="2" fillId="0" borderId="64" xfId="26" applyFont="1" applyBorder="1" applyAlignment="1">
      <alignment horizontal="left" vertical="center"/>
    </xf>
    <xf numFmtId="0" fontId="2" fillId="0" borderId="65" xfId="26" applyFont="1" applyBorder="1" applyAlignment="1">
      <alignment horizontal="left" vertical="center"/>
    </xf>
    <xf numFmtId="0" fontId="2" fillId="0" borderId="7" xfId="26" applyFont="1" applyBorder="1" applyAlignment="1">
      <alignment horizontal="left" vertical="center"/>
    </xf>
    <xf numFmtId="0" fontId="2" fillId="0" borderId="66" xfId="26" applyFont="1" applyBorder="1" applyAlignment="1">
      <alignment horizontal="left" vertical="center"/>
    </xf>
    <xf numFmtId="0" fontId="3" fillId="3" borderId="58" xfId="26" applyFont="1" applyFill="1" applyBorder="1" applyAlignment="1">
      <alignment horizontal="center" vertical="center"/>
    </xf>
    <xf numFmtId="0" fontId="3" fillId="3" borderId="18" xfId="26" applyFont="1" applyFill="1" applyBorder="1" applyAlignment="1">
      <alignment horizontal="center" vertical="center"/>
    </xf>
    <xf numFmtId="0" fontId="5" fillId="0" borderId="81" xfId="22" applyFont="1" applyBorder="1" applyAlignment="1">
      <alignment horizontal="center" vertical="center"/>
    </xf>
    <xf numFmtId="0" fontId="5" fillId="0" borderId="82" xfId="22" applyFont="1" applyBorder="1" applyAlignment="1">
      <alignment horizontal="center" vertical="center"/>
    </xf>
    <xf numFmtId="0" fontId="35" fillId="3" borderId="0" xfId="14" applyFont="1" applyFill="1" applyAlignment="1">
      <alignment horizontal="left" vertical="center" wrapText="1"/>
    </xf>
    <xf numFmtId="0" fontId="38" fillId="3" borderId="13" xfId="28" applyFont="1" applyFill="1" applyBorder="1" applyAlignment="1">
      <alignment horizontal="left" vertical="center" wrapText="1"/>
    </xf>
    <xf numFmtId="0" fontId="38" fillId="3" borderId="0" xfId="28" applyFont="1" applyFill="1" applyAlignment="1">
      <alignment horizontal="left" vertical="center" wrapText="1"/>
    </xf>
    <xf numFmtId="0" fontId="69" fillId="3" borderId="5" xfId="14" applyFont="1" applyFill="1" applyBorder="1" applyAlignment="1">
      <alignment horizontal="center" vertical="center" wrapText="1"/>
    </xf>
    <xf numFmtId="0" fontId="69" fillId="3" borderId="11" xfId="14" applyFont="1" applyFill="1" applyBorder="1" applyAlignment="1">
      <alignment horizontal="center" vertical="center" wrapText="1"/>
    </xf>
    <xf numFmtId="0" fontId="69" fillId="3" borderId="0" xfId="14" applyFont="1" applyFill="1" applyAlignment="1">
      <alignment horizontal="center" vertical="center" wrapText="1"/>
    </xf>
    <xf numFmtId="0" fontId="69" fillId="3" borderId="10" xfId="14" applyFont="1" applyFill="1" applyBorder="1" applyAlignment="1">
      <alignment horizontal="center" vertical="center" wrapText="1"/>
    </xf>
    <xf numFmtId="0" fontId="80" fillId="3" borderId="4" xfId="14" applyFont="1" applyFill="1" applyBorder="1" applyAlignment="1">
      <alignment horizontal="center" vertical="center" wrapText="1"/>
    </xf>
    <xf numFmtId="0" fontId="80" fillId="3" borderId="5" xfId="14" applyFont="1" applyFill="1" applyBorder="1" applyAlignment="1">
      <alignment horizontal="center" vertical="center" wrapText="1"/>
    </xf>
    <xf numFmtId="0" fontId="80" fillId="3" borderId="6" xfId="14" applyFont="1" applyFill="1" applyBorder="1" applyAlignment="1">
      <alignment horizontal="center" vertical="center" wrapText="1"/>
    </xf>
    <xf numFmtId="0" fontId="80" fillId="3" borderId="0" xfId="14" applyFont="1" applyFill="1" applyAlignment="1">
      <alignment horizontal="center" vertical="center" wrapText="1"/>
    </xf>
    <xf numFmtId="0" fontId="36" fillId="3" borderId="32" xfId="14" applyFont="1" applyFill="1" applyBorder="1" applyAlignment="1">
      <alignment horizontal="left" vertical="center" wrapText="1"/>
    </xf>
    <xf numFmtId="0" fontId="36" fillId="3" borderId="37" xfId="14" applyFont="1" applyFill="1" applyBorder="1" applyAlignment="1">
      <alignment horizontal="left" vertical="center" wrapText="1"/>
    </xf>
    <xf numFmtId="0" fontId="35" fillId="3" borderId="6" xfId="14" applyFont="1" applyFill="1" applyBorder="1" applyAlignment="1">
      <alignment horizontal="left" vertical="center" wrapText="1"/>
    </xf>
    <xf numFmtId="4" fontId="35" fillId="3" borderId="13" xfId="14" applyNumberFormat="1" applyFont="1" applyFill="1" applyBorder="1" applyAlignment="1">
      <alignment horizontal="left" vertical="center" wrapText="1"/>
    </xf>
    <xf numFmtId="4" fontId="35" fillId="3" borderId="0" xfId="14" applyNumberFormat="1" applyFont="1" applyFill="1" applyAlignment="1">
      <alignment horizontal="left" vertical="center" wrapText="1"/>
    </xf>
    <xf numFmtId="4" fontId="36" fillId="3" borderId="28" xfId="14" applyNumberFormat="1" applyFont="1" applyFill="1" applyBorder="1" applyAlignment="1">
      <alignment vertical="center" wrapText="1"/>
    </xf>
    <xf numFmtId="4" fontId="36" fillId="3" borderId="37" xfId="14" applyNumberFormat="1" applyFont="1" applyFill="1" applyBorder="1" applyAlignment="1">
      <alignment vertical="center" wrapText="1"/>
    </xf>
    <xf numFmtId="0" fontId="37" fillId="3" borderId="0" xfId="26" applyFont="1" applyFill="1" applyAlignment="1">
      <alignment horizontal="center" vertical="top"/>
    </xf>
    <xf numFmtId="4" fontId="35" fillId="3" borderId="10" xfId="14" applyNumberFormat="1" applyFont="1" applyFill="1" applyBorder="1" applyAlignment="1">
      <alignment horizontal="left" vertical="center" wrapText="1"/>
    </xf>
    <xf numFmtId="4" fontId="36" fillId="3" borderId="28" xfId="14" applyNumberFormat="1" applyFont="1" applyFill="1" applyBorder="1" applyAlignment="1">
      <alignment horizontal="left" vertical="center" wrapText="1"/>
    </xf>
    <xf numFmtId="4" fontId="36" fillId="3" borderId="49" xfId="14" applyNumberFormat="1" applyFont="1" applyFill="1" applyBorder="1" applyAlignment="1">
      <alignment horizontal="left" vertical="center" wrapText="1"/>
    </xf>
    <xf numFmtId="0" fontId="9" fillId="3" borderId="0" xfId="14" applyFont="1" applyFill="1" applyAlignment="1">
      <alignment horizontal="center" vertical="center" wrapText="1"/>
    </xf>
    <xf numFmtId="0" fontId="3" fillId="3" borderId="0" xfId="14" applyFont="1" applyFill="1" applyAlignment="1">
      <alignment horizontal="center" vertical="center" wrapText="1"/>
    </xf>
    <xf numFmtId="0" fontId="79" fillId="3" borderId="30" xfId="14" applyFont="1" applyFill="1" applyBorder="1" applyAlignment="1">
      <alignment horizontal="justify" vertical="center" wrapText="1"/>
    </xf>
    <xf numFmtId="0" fontId="37" fillId="3" borderId="7" xfId="14" applyFont="1" applyFill="1" applyBorder="1" applyAlignment="1">
      <alignment horizontal="justify" vertical="center" wrapText="1"/>
    </xf>
    <xf numFmtId="0" fontId="37" fillId="3" borderId="9" xfId="14" applyFont="1" applyFill="1" applyBorder="1" applyAlignment="1">
      <alignment horizontal="justify" vertical="center" wrapText="1"/>
    </xf>
    <xf numFmtId="0" fontId="35" fillId="3" borderId="14" xfId="14" applyFont="1" applyFill="1" applyBorder="1" applyAlignment="1">
      <alignment horizontal="left" vertical="center" wrapText="1"/>
    </xf>
    <xf numFmtId="4" fontId="35" fillId="0" borderId="65" xfId="0" applyNumberFormat="1" applyFont="1" applyBorder="1" applyAlignment="1">
      <alignment horizontal="center" vertical="center" wrapText="1"/>
    </xf>
    <xf numFmtId="4" fontId="35" fillId="0" borderId="38" xfId="0" applyNumberFormat="1" applyFont="1" applyBorder="1" applyAlignment="1">
      <alignment horizontal="center" vertical="center" wrapText="1"/>
    </xf>
    <xf numFmtId="0" fontId="36" fillId="3" borderId="5" xfId="14" applyFont="1" applyFill="1" applyBorder="1" applyAlignment="1">
      <alignment horizontal="center" wrapText="1"/>
    </xf>
    <xf numFmtId="4" fontId="37" fillId="3" borderId="0" xfId="14" applyNumberFormat="1" applyFont="1" applyFill="1" applyAlignment="1">
      <alignment horizontal="left" vertical="top" wrapText="1"/>
    </xf>
    <xf numFmtId="0" fontId="37" fillId="3" borderId="37" xfId="14" applyFont="1" applyFill="1" applyBorder="1" applyAlignment="1">
      <alignment horizontal="left" vertical="center" wrapText="1"/>
    </xf>
    <xf numFmtId="0" fontId="37" fillId="3" borderId="36" xfId="14" applyFont="1" applyFill="1" applyBorder="1" applyAlignment="1">
      <alignment horizontal="left" vertical="center" wrapText="1"/>
    </xf>
    <xf numFmtId="4" fontId="37" fillId="3" borderId="37" xfId="14" applyNumberFormat="1" applyFont="1" applyFill="1" applyBorder="1" applyAlignment="1">
      <alignment horizontal="left" vertical="center" wrapText="1"/>
    </xf>
    <xf numFmtId="4" fontId="37" fillId="3" borderId="49" xfId="14" applyNumberFormat="1" applyFont="1" applyFill="1" applyBorder="1" applyAlignment="1">
      <alignment horizontal="left" vertical="center" wrapText="1"/>
    </xf>
    <xf numFmtId="4" fontId="36" fillId="3" borderId="5" xfId="14" applyNumberFormat="1" applyFont="1" applyFill="1" applyBorder="1" applyAlignment="1">
      <alignment horizontal="left" wrapText="1"/>
    </xf>
    <xf numFmtId="0" fontId="35" fillId="3" borderId="0" xfId="14" applyFont="1" applyFill="1" applyAlignment="1">
      <alignment horizontal="center" vertical="center" wrapText="1"/>
    </xf>
    <xf numFmtId="0" fontId="36" fillId="3" borderId="28" xfId="14" applyFont="1" applyFill="1" applyBorder="1" applyAlignment="1">
      <alignment horizontal="left" vertical="center" wrapText="1"/>
    </xf>
    <xf numFmtId="0" fontId="36" fillId="3" borderId="36" xfId="14" applyFont="1" applyFill="1" applyBorder="1" applyAlignment="1">
      <alignment horizontal="left" vertical="center" wrapText="1"/>
    </xf>
    <xf numFmtId="49" fontId="37" fillId="3" borderId="0" xfId="14" applyNumberFormat="1" applyFont="1" applyFill="1" applyAlignment="1">
      <alignment horizontal="center" vertical="center" wrapText="1"/>
    </xf>
    <xf numFmtId="0" fontId="35" fillId="3" borderId="2" xfId="14" applyFont="1" applyFill="1" applyBorder="1" applyAlignment="1">
      <alignment horizontal="left" vertical="center" wrapText="1"/>
    </xf>
    <xf numFmtId="0" fontId="35" fillId="3" borderId="13" xfId="14" applyFont="1" applyFill="1" applyBorder="1" applyAlignment="1">
      <alignment horizontal="left" vertical="center" wrapText="1"/>
    </xf>
    <xf numFmtId="0" fontId="35" fillId="3" borderId="8" xfId="14" applyFont="1" applyFill="1" applyBorder="1" applyAlignment="1">
      <alignment horizontal="left" vertical="center" wrapText="1"/>
    </xf>
    <xf numFmtId="0" fontId="79" fillId="3" borderId="30" xfId="14" applyFont="1" applyFill="1" applyBorder="1" applyAlignment="1">
      <alignment horizontal="center" vertical="center" wrapText="1"/>
    </xf>
    <xf numFmtId="0" fontId="79" fillId="3" borderId="7" xfId="14" applyFont="1" applyFill="1" applyBorder="1" applyAlignment="1">
      <alignment horizontal="center" vertical="center" wrapText="1"/>
    </xf>
    <xf numFmtId="0" fontId="79" fillId="3" borderId="9" xfId="14" applyFont="1" applyFill="1" applyBorder="1" applyAlignment="1">
      <alignment horizontal="center" vertical="center" wrapText="1"/>
    </xf>
    <xf numFmtId="0" fontId="35" fillId="3" borderId="40" xfId="14" applyFont="1" applyFill="1" applyBorder="1" applyAlignment="1">
      <alignment horizontal="left" vertical="center" wrapText="1"/>
    </xf>
    <xf numFmtId="0" fontId="40" fillId="3" borderId="5" xfId="26" applyFont="1" applyFill="1" applyBorder="1" applyAlignment="1">
      <alignment horizontal="center" vertical="center"/>
    </xf>
    <xf numFmtId="0" fontId="40" fillId="3" borderId="11" xfId="26" applyFont="1" applyFill="1" applyBorder="1" applyAlignment="1">
      <alignment horizontal="center" vertical="center"/>
    </xf>
    <xf numFmtId="0" fontId="40" fillId="3" borderId="0" xfId="26" applyFont="1" applyFill="1" applyAlignment="1">
      <alignment horizontal="center" vertical="center"/>
    </xf>
    <xf numFmtId="0" fontId="40" fillId="3" borderId="10" xfId="26" applyFont="1" applyFill="1" applyBorder="1" applyAlignment="1">
      <alignment horizontal="center" vertical="center"/>
    </xf>
    <xf numFmtId="0" fontId="36" fillId="3" borderId="57" xfId="14" applyFont="1" applyFill="1" applyBorder="1" applyAlignment="1">
      <alignment horizontal="justify" vertical="center" wrapText="1"/>
    </xf>
    <xf numFmtId="0" fontId="36" fillId="3" borderId="3" xfId="14" applyFont="1" applyFill="1" applyBorder="1" applyAlignment="1">
      <alignment horizontal="justify" vertical="center" wrapText="1"/>
    </xf>
    <xf numFmtId="0" fontId="36" fillId="3" borderId="28" xfId="14" applyFont="1" applyFill="1" applyBorder="1" applyAlignment="1">
      <alignment horizontal="justify" vertical="center" wrapText="1"/>
    </xf>
    <xf numFmtId="0" fontId="36" fillId="3" borderId="12" xfId="14" applyFont="1" applyFill="1" applyBorder="1" applyAlignment="1">
      <alignment horizontal="justify" vertical="center" wrapText="1"/>
    </xf>
    <xf numFmtId="0" fontId="37" fillId="3" borderId="64" xfId="14" applyFont="1" applyFill="1" applyBorder="1" applyAlignment="1">
      <alignment horizontal="left" vertical="center" wrapText="1"/>
    </xf>
    <xf numFmtId="0" fontId="37" fillId="3" borderId="65" xfId="14" applyFont="1" applyFill="1" applyBorder="1" applyAlignment="1">
      <alignment horizontal="left" vertical="center" wrapText="1"/>
    </xf>
    <xf numFmtId="0" fontId="37" fillId="3" borderId="38" xfId="14" applyFont="1" applyFill="1" applyBorder="1" applyAlignment="1">
      <alignment horizontal="left" vertical="center" wrapText="1"/>
    </xf>
    <xf numFmtId="0" fontId="64" fillId="3" borderId="0" xfId="0" applyFont="1" applyFill="1" applyAlignment="1">
      <alignment horizontal="left"/>
    </xf>
    <xf numFmtId="0" fontId="37" fillId="3" borderId="0" xfId="26" applyFont="1" applyFill="1" applyAlignment="1">
      <alignment horizontal="left"/>
    </xf>
    <xf numFmtId="0" fontId="37" fillId="0" borderId="62" xfId="26" applyFont="1" applyBorder="1" applyAlignment="1">
      <alignment horizontal="center" vertical="center" wrapText="1"/>
    </xf>
    <xf numFmtId="0" fontId="37" fillId="0" borderId="63" xfId="26" applyFont="1" applyBorder="1" applyAlignment="1">
      <alignment horizontal="center" vertical="center" wrapText="1"/>
    </xf>
    <xf numFmtId="0" fontId="37" fillId="0" borderId="67" xfId="26" applyFont="1" applyBorder="1" applyAlignment="1">
      <alignment horizontal="center" vertical="center" wrapText="1"/>
    </xf>
    <xf numFmtId="0" fontId="3" fillId="3" borderId="0" xfId="26" applyFont="1" applyFill="1" applyAlignment="1">
      <alignment horizontal="left" vertical="center"/>
    </xf>
    <xf numFmtId="0" fontId="3" fillId="3" borderId="0" xfId="26" applyFont="1" applyFill="1" applyAlignment="1">
      <alignment horizontal="center" vertical="center"/>
    </xf>
    <xf numFmtId="0" fontId="42" fillId="3" borderId="62" xfId="0" applyFont="1" applyFill="1" applyBorder="1" applyAlignment="1">
      <alignment horizontal="left" vertical="center" wrapText="1"/>
    </xf>
    <xf numFmtId="0" fontId="42" fillId="3" borderId="63" xfId="0" applyFont="1" applyFill="1" applyBorder="1" applyAlignment="1">
      <alignment horizontal="left" vertical="center" wrapText="1"/>
    </xf>
    <xf numFmtId="0" fontId="42" fillId="3" borderId="67" xfId="0" applyFont="1" applyFill="1" applyBorder="1" applyAlignment="1">
      <alignment horizontal="left" vertical="center" wrapText="1"/>
    </xf>
    <xf numFmtId="44" fontId="37" fillId="0" borderId="62" xfId="5" applyFont="1" applyBorder="1" applyAlignment="1">
      <alignment horizontal="center" vertical="center" wrapText="1"/>
    </xf>
    <xf numFmtId="44" fontId="37" fillId="0" borderId="63" xfId="5" applyFont="1" applyBorder="1" applyAlignment="1">
      <alignment horizontal="center" vertical="center" wrapText="1"/>
    </xf>
    <xf numFmtId="44" fontId="37" fillId="0" borderId="67" xfId="5" applyFont="1" applyBorder="1" applyAlignment="1">
      <alignment horizontal="center" vertical="center" wrapText="1"/>
    </xf>
    <xf numFmtId="44" fontId="35" fillId="0" borderId="68" xfId="14" applyNumberFormat="1" applyFont="1" applyBorder="1" applyAlignment="1">
      <alignment horizontal="center" vertical="center" wrapText="1"/>
    </xf>
    <xf numFmtId="0" fontId="35" fillId="0" borderId="65" xfId="14" applyFont="1" applyBorder="1" applyAlignment="1">
      <alignment horizontal="center" vertical="center" wrapText="1"/>
    </xf>
    <xf numFmtId="0" fontId="35" fillId="0" borderId="66" xfId="14" applyFont="1" applyBorder="1" applyAlignment="1">
      <alignment horizontal="center" vertical="center" wrapText="1"/>
    </xf>
    <xf numFmtId="44" fontId="35" fillId="0" borderId="68" xfId="5" applyFont="1" applyFill="1" applyBorder="1" applyAlignment="1">
      <alignment horizontal="center" vertical="center" wrapText="1"/>
    </xf>
    <xf numFmtId="44" fontId="35" fillId="0" borderId="65" xfId="5" applyFont="1" applyFill="1" applyBorder="1" applyAlignment="1">
      <alignment horizontal="center" vertical="center" wrapText="1"/>
    </xf>
    <xf numFmtId="44" fontId="35" fillId="0" borderId="66" xfId="5" applyFont="1" applyFill="1" applyBorder="1" applyAlignment="1">
      <alignment horizontal="center" vertical="center" wrapText="1"/>
    </xf>
    <xf numFmtId="44" fontId="35" fillId="0" borderId="69" xfId="5" applyFont="1" applyFill="1" applyBorder="1" applyAlignment="1">
      <alignment horizontal="center" vertical="center" wrapText="1"/>
    </xf>
    <xf numFmtId="44" fontId="35" fillId="0" borderId="70" xfId="5" applyFont="1" applyFill="1" applyBorder="1" applyAlignment="1">
      <alignment horizontal="center" vertical="center" wrapText="1"/>
    </xf>
    <xf numFmtId="44" fontId="35" fillId="0" borderId="71" xfId="5" applyFont="1" applyFill="1" applyBorder="1" applyAlignment="1">
      <alignment horizontal="center" vertical="center" wrapText="1"/>
    </xf>
    <xf numFmtId="171" fontId="37" fillId="3" borderId="0" xfId="35" applyNumberFormat="1" applyFont="1" applyFill="1" applyAlignment="1">
      <alignment horizontal="left" vertical="top"/>
    </xf>
    <xf numFmtId="2" fontId="37" fillId="3" borderId="0" xfId="35" applyNumberFormat="1" applyFont="1" applyFill="1" applyAlignment="1">
      <alignment horizontal="left" vertical="center"/>
    </xf>
    <xf numFmtId="0" fontId="35" fillId="0" borderId="64" xfId="14" applyFont="1" applyBorder="1" applyAlignment="1">
      <alignment horizontal="center" vertical="center" wrapText="1"/>
    </xf>
    <xf numFmtId="44" fontId="36" fillId="3" borderId="84" xfId="5" applyFont="1" applyFill="1" applyBorder="1" applyAlignment="1">
      <alignment horizontal="center"/>
    </xf>
    <xf numFmtId="44" fontId="36" fillId="3" borderId="8" xfId="5" applyFont="1" applyFill="1" applyBorder="1" applyAlignment="1">
      <alignment horizontal="center"/>
    </xf>
    <xf numFmtId="44" fontId="36" fillId="3" borderId="85" xfId="5" applyFont="1" applyFill="1" applyBorder="1" applyAlignment="1">
      <alignment horizontal="center"/>
    </xf>
    <xf numFmtId="0" fontId="36" fillId="0" borderId="5" xfId="14" applyFont="1" applyBorder="1" applyAlignment="1">
      <alignment horizontal="center" vertical="center" wrapText="1"/>
    </xf>
    <xf numFmtId="0" fontId="36" fillId="0" borderId="0" xfId="14" applyFont="1" applyAlignment="1">
      <alignment horizontal="center" vertical="center" wrapText="1"/>
    </xf>
    <xf numFmtId="0" fontId="36" fillId="0" borderId="18" xfId="14" applyFont="1" applyBorder="1" applyAlignment="1">
      <alignment horizontal="center" vertical="center" wrapText="1"/>
    </xf>
    <xf numFmtId="0" fontId="35" fillId="3" borderId="13" xfId="14" applyFont="1" applyFill="1" applyBorder="1" applyAlignment="1">
      <alignment horizontal="left" vertical="top" wrapText="1"/>
    </xf>
    <xf numFmtId="0" fontId="35" fillId="3" borderId="0" xfId="14" applyFont="1" applyFill="1" applyAlignment="1">
      <alignment horizontal="left" vertical="top" wrapText="1"/>
    </xf>
    <xf numFmtId="44" fontId="36" fillId="3" borderId="13" xfId="5" applyFont="1" applyFill="1" applyBorder="1" applyAlignment="1">
      <alignment horizontal="center"/>
    </xf>
    <xf numFmtId="0" fontId="36" fillId="0" borderId="144" xfId="14" applyFont="1" applyBorder="1" applyAlignment="1">
      <alignment horizontal="center" vertical="center" wrapText="1"/>
    </xf>
    <xf numFmtId="0" fontId="36" fillId="0" borderId="140" xfId="14" applyFont="1" applyBorder="1" applyAlignment="1">
      <alignment horizontal="center" vertical="center" wrapText="1"/>
    </xf>
    <xf numFmtId="0" fontId="36" fillId="0" borderId="141" xfId="14" applyFont="1" applyBorder="1" applyAlignment="1">
      <alignment horizontal="center" vertical="center" wrapText="1"/>
    </xf>
    <xf numFmtId="44" fontId="36" fillId="3" borderId="74" xfId="5" applyFont="1" applyFill="1" applyBorder="1" applyAlignment="1">
      <alignment horizontal="center"/>
    </xf>
    <xf numFmtId="44" fontId="36" fillId="3" borderId="73" xfId="5" applyFont="1" applyFill="1" applyBorder="1" applyAlignment="1">
      <alignment horizontal="center"/>
    </xf>
    <xf numFmtId="0" fontId="36" fillId="0" borderId="27" xfId="14" applyFont="1" applyBorder="1" applyAlignment="1">
      <alignment horizontal="center" vertical="center" wrapText="1"/>
    </xf>
    <xf numFmtId="0" fontId="36" fillId="0" borderId="14" xfId="14" applyFont="1" applyBorder="1" applyAlignment="1">
      <alignment horizontal="center" vertical="center" wrapText="1"/>
    </xf>
    <xf numFmtId="0" fontId="36" fillId="0" borderId="72" xfId="14" applyFont="1" applyBorder="1" applyAlignment="1">
      <alignment horizontal="center" vertical="center" wrapText="1"/>
    </xf>
    <xf numFmtId="0" fontId="36" fillId="3" borderId="58" xfId="14" applyFont="1" applyFill="1" applyBorder="1" applyAlignment="1">
      <alignment horizontal="justify" vertical="center" wrapText="1"/>
    </xf>
    <xf numFmtId="0" fontId="36" fillId="3" borderId="18" xfId="14" applyFont="1" applyFill="1" applyBorder="1" applyAlignment="1">
      <alignment horizontal="justify" vertical="center" wrapText="1"/>
    </xf>
    <xf numFmtId="4" fontId="36" fillId="3" borderId="73" xfId="14" applyNumberFormat="1" applyFont="1" applyFill="1" applyBorder="1" applyAlignment="1">
      <alignment horizontal="left" vertical="center" wrapText="1"/>
    </xf>
    <xf numFmtId="0" fontId="36" fillId="3" borderId="18" xfId="14" applyFont="1" applyFill="1" applyBorder="1" applyAlignment="1">
      <alignment horizontal="left" vertical="center" wrapText="1"/>
    </xf>
    <xf numFmtId="0" fontId="3" fillId="6" borderId="75" xfId="28" applyFont="1" applyFill="1" applyBorder="1" applyAlignment="1">
      <alignment horizontal="center" vertical="center"/>
    </xf>
    <xf numFmtId="0" fontId="3" fillId="6" borderId="76" xfId="28" applyFont="1" applyFill="1" applyBorder="1" applyAlignment="1">
      <alignment horizontal="center" vertical="center"/>
    </xf>
    <xf numFmtId="4" fontId="3" fillId="6" borderId="1" xfId="28" applyNumberFormat="1" applyFont="1" applyFill="1" applyBorder="1" applyAlignment="1">
      <alignment horizontal="center" vertical="center"/>
    </xf>
    <xf numFmtId="4" fontId="3" fillId="6" borderId="75" xfId="28" applyNumberFormat="1" applyFont="1" applyFill="1" applyBorder="1" applyAlignment="1">
      <alignment horizontal="center" vertical="center"/>
    </xf>
    <xf numFmtId="4" fontId="3" fillId="6" borderId="76" xfId="28" applyNumberFormat="1" applyFont="1" applyFill="1" applyBorder="1" applyAlignment="1">
      <alignment horizontal="center" vertical="center"/>
    </xf>
    <xf numFmtId="4" fontId="3" fillId="6" borderId="75" xfId="28" applyNumberFormat="1" applyFont="1" applyFill="1" applyBorder="1" applyAlignment="1">
      <alignment horizontal="center" vertical="center" wrapText="1"/>
    </xf>
    <xf numFmtId="4" fontId="3" fillId="6" borderId="76" xfId="28" applyNumberFormat="1" applyFont="1" applyFill="1" applyBorder="1" applyAlignment="1">
      <alignment horizontal="center" vertical="center" wrapText="1"/>
    </xf>
    <xf numFmtId="0" fontId="3" fillId="3" borderId="0" xfId="26" applyFont="1" applyFill="1" applyAlignment="1">
      <alignment horizontal="center" vertical="top"/>
    </xf>
    <xf numFmtId="0" fontId="38" fillId="3" borderId="8" xfId="14" applyFont="1" applyFill="1" applyBorder="1" applyAlignment="1">
      <alignment horizontal="left" vertical="center" wrapText="1"/>
    </xf>
    <xf numFmtId="0" fontId="38" fillId="3" borderId="10" xfId="28" applyFont="1" applyFill="1" applyBorder="1" applyAlignment="1">
      <alignment horizontal="left" vertical="center" wrapText="1"/>
    </xf>
    <xf numFmtId="0" fontId="37" fillId="3" borderId="37" xfId="28" applyFont="1" applyFill="1" applyBorder="1" applyAlignment="1">
      <alignment horizontal="left" vertical="center" wrapText="1"/>
    </xf>
    <xf numFmtId="4" fontId="37" fillId="3" borderId="28" xfId="28" applyNumberFormat="1" applyFont="1" applyFill="1" applyBorder="1" applyAlignment="1">
      <alignment horizontal="left" vertical="center"/>
    </xf>
    <xf numFmtId="0" fontId="37" fillId="3" borderId="49" xfId="28" applyFont="1" applyFill="1" applyBorder="1" applyAlignment="1">
      <alignment horizontal="left" vertical="center"/>
    </xf>
    <xf numFmtId="4" fontId="37" fillId="3" borderId="28" xfId="28" applyNumberFormat="1" applyFont="1" applyFill="1" applyBorder="1" applyAlignment="1">
      <alignment horizontal="left" vertical="center" wrapText="1"/>
    </xf>
    <xf numFmtId="0" fontId="3" fillId="3" borderId="77" xfId="28" applyFont="1" applyFill="1" applyBorder="1" applyAlignment="1">
      <alignment horizontal="left" vertical="center" wrapText="1"/>
    </xf>
    <xf numFmtId="0" fontId="3" fillId="3" borderId="70" xfId="28" applyFont="1" applyFill="1" applyBorder="1" applyAlignment="1">
      <alignment horizontal="left" vertical="center" wrapText="1"/>
    </xf>
    <xf numFmtId="0" fontId="3" fillId="3" borderId="71" xfId="28" applyFont="1" applyFill="1" applyBorder="1" applyAlignment="1">
      <alignment horizontal="left" vertical="center" wrapText="1"/>
    </xf>
    <xf numFmtId="0" fontId="37" fillId="3" borderId="57" xfId="28" applyFont="1" applyFill="1" applyBorder="1" applyAlignment="1">
      <alignment horizontal="left" vertical="center" wrapText="1"/>
    </xf>
    <xf numFmtId="0" fontId="37" fillId="3" borderId="3" xfId="28" applyFont="1" applyFill="1" applyBorder="1" applyAlignment="1">
      <alignment horizontal="left" vertical="center" wrapText="1"/>
    </xf>
    <xf numFmtId="0" fontId="38" fillId="3" borderId="6" xfId="28" applyFont="1" applyFill="1" applyBorder="1" applyAlignment="1">
      <alignment horizontal="left" vertical="center" wrapText="1"/>
    </xf>
    <xf numFmtId="0" fontId="81" fillId="3" borderId="0" xfId="0" applyFont="1" applyFill="1" applyAlignment="1">
      <alignment horizontal="center" wrapText="1"/>
    </xf>
    <xf numFmtId="0" fontId="2" fillId="0" borderId="58" xfId="14" applyFont="1" applyBorder="1" applyAlignment="1">
      <alignment horizontal="center" vertical="center"/>
    </xf>
    <xf numFmtId="0" fontId="2" fillId="0" borderId="18" xfId="14" applyFont="1" applyBorder="1" applyAlignment="1">
      <alignment horizontal="center" vertical="center"/>
    </xf>
    <xf numFmtId="0" fontId="2" fillId="0" borderId="51" xfId="14" applyFont="1" applyBorder="1" applyAlignment="1">
      <alignment horizontal="center" vertical="center"/>
    </xf>
    <xf numFmtId="0" fontId="47" fillId="0" borderId="17" xfId="29" applyFont="1" applyBorder="1" applyAlignment="1">
      <alignment horizontal="center" vertical="center" wrapText="1"/>
    </xf>
    <xf numFmtId="0" fontId="47" fillId="0" borderId="40" xfId="29" applyFont="1" applyBorder="1" applyAlignment="1">
      <alignment horizontal="center" vertical="center" wrapText="1"/>
    </xf>
    <xf numFmtId="0" fontId="47" fillId="0" borderId="83" xfId="29" applyFont="1" applyBorder="1" applyAlignment="1">
      <alignment horizontal="center" vertical="center" wrapText="1"/>
    </xf>
    <xf numFmtId="165" fontId="47" fillId="0" borderId="84" xfId="29" applyNumberFormat="1" applyFont="1" applyBorder="1" applyAlignment="1">
      <alignment horizontal="center" vertical="center"/>
    </xf>
    <xf numFmtId="165" fontId="47" fillId="0" borderId="8" xfId="29" applyNumberFormat="1" applyFont="1" applyBorder="1" applyAlignment="1">
      <alignment horizontal="center" vertical="center"/>
    </xf>
    <xf numFmtId="165" fontId="47" fillId="0" borderId="85" xfId="29" applyNumberFormat="1" applyFont="1" applyBorder="1" applyAlignment="1">
      <alignment horizontal="center" vertical="center"/>
    </xf>
    <xf numFmtId="4" fontId="38" fillId="3" borderId="13" xfId="14" applyNumberFormat="1" applyFont="1" applyFill="1" applyBorder="1" applyAlignment="1">
      <alignment horizontal="left" vertical="center" wrapText="1"/>
    </xf>
    <xf numFmtId="0" fontId="37" fillId="3" borderId="32" xfId="28" applyFont="1" applyFill="1" applyBorder="1" applyAlignment="1">
      <alignment horizontal="justify" vertical="center" wrapText="1"/>
    </xf>
    <xf numFmtId="4" fontId="38" fillId="3" borderId="0" xfId="28" applyNumberFormat="1" applyFont="1" applyFill="1" applyAlignment="1">
      <alignment horizontal="left" vertical="center" wrapText="1"/>
    </xf>
    <xf numFmtId="0" fontId="18" fillId="9" borderId="137" xfId="0" applyFont="1" applyFill="1" applyBorder="1" applyAlignment="1">
      <alignment horizontal="center" vertical="top" wrapText="1"/>
    </xf>
    <xf numFmtId="0" fontId="18" fillId="9" borderId="138" xfId="0" applyFont="1" applyFill="1" applyBorder="1" applyAlignment="1">
      <alignment horizontal="center" vertical="top" wrapText="1"/>
    </xf>
    <xf numFmtId="0" fontId="18" fillId="9" borderId="139" xfId="0" applyFont="1" applyFill="1" applyBorder="1" applyAlignment="1">
      <alignment horizontal="center" vertical="top" wrapText="1"/>
    </xf>
    <xf numFmtId="0" fontId="19" fillId="0" borderId="130" xfId="0" applyFont="1" applyBorder="1" applyAlignment="1">
      <alignment horizontal="left" vertical="top" wrapText="1"/>
    </xf>
    <xf numFmtId="0" fontId="19" fillId="0" borderId="134" xfId="0" applyFont="1" applyBorder="1" applyAlignment="1">
      <alignment horizontal="left" vertical="top" wrapText="1"/>
    </xf>
    <xf numFmtId="0" fontId="19" fillId="0" borderId="131" xfId="0" applyFont="1" applyBorder="1" applyAlignment="1">
      <alignment horizontal="left" vertical="top" wrapText="1"/>
    </xf>
    <xf numFmtId="0" fontId="19" fillId="4" borderId="130" xfId="0" applyFont="1" applyFill="1" applyBorder="1" applyAlignment="1">
      <alignment horizontal="left" vertical="top" wrapText="1"/>
    </xf>
    <xf numFmtId="0" fontId="19" fillId="4" borderId="134" xfId="0" applyFont="1" applyFill="1" applyBorder="1" applyAlignment="1">
      <alignment horizontal="left" vertical="top" wrapText="1"/>
    </xf>
    <xf numFmtId="0" fontId="19" fillId="4" borderId="131" xfId="0" applyFont="1" applyFill="1" applyBorder="1" applyAlignment="1">
      <alignment horizontal="left" vertical="top" wrapText="1"/>
    </xf>
    <xf numFmtId="0" fontId="18" fillId="4" borderId="130" xfId="0" applyFont="1" applyFill="1" applyBorder="1" applyAlignment="1">
      <alignment horizontal="center" vertical="top" wrapText="1"/>
    </xf>
    <xf numFmtId="0" fontId="18" fillId="4" borderId="134" xfId="0" applyFont="1" applyFill="1" applyBorder="1" applyAlignment="1">
      <alignment horizontal="center" vertical="top" wrapText="1"/>
    </xf>
    <xf numFmtId="0" fontId="18" fillId="4" borderId="131" xfId="0" applyFont="1" applyFill="1" applyBorder="1" applyAlignment="1">
      <alignment horizontal="center" vertical="top" wrapText="1"/>
    </xf>
    <xf numFmtId="0" fontId="18" fillId="9" borderId="133" xfId="0" applyFont="1" applyFill="1" applyBorder="1" applyAlignment="1">
      <alignment horizontal="center" vertical="center" wrapText="1"/>
    </xf>
    <xf numFmtId="0" fontId="18" fillId="9" borderId="134" xfId="0" applyFont="1" applyFill="1" applyBorder="1" applyAlignment="1">
      <alignment horizontal="center" vertical="center" wrapText="1"/>
    </xf>
    <xf numFmtId="0" fontId="18" fillId="9" borderId="132" xfId="0" applyFont="1" applyFill="1" applyBorder="1" applyAlignment="1">
      <alignment horizontal="center" vertical="center" wrapText="1"/>
    </xf>
    <xf numFmtId="0" fontId="20" fillId="9" borderId="133" xfId="0" applyFont="1" applyFill="1" applyBorder="1" applyAlignment="1">
      <alignment horizontal="center" vertical="center" wrapText="1"/>
    </xf>
    <xf numFmtId="0" fontId="20" fillId="9" borderId="134" xfId="0" applyFont="1" applyFill="1" applyBorder="1" applyAlignment="1">
      <alignment horizontal="center" vertical="center" wrapText="1"/>
    </xf>
    <xf numFmtId="0" fontId="20" fillId="9" borderId="132" xfId="0" applyFont="1" applyFill="1" applyBorder="1" applyAlignment="1">
      <alignment horizontal="center" vertical="center" wrapText="1"/>
    </xf>
    <xf numFmtId="0" fontId="0" fillId="0" borderId="135" xfId="0" applyBorder="1" applyAlignment="1">
      <alignment horizontal="center" vertical="top"/>
    </xf>
    <xf numFmtId="0" fontId="0" fillId="0" borderId="128" xfId="0" applyBorder="1" applyAlignment="1">
      <alignment horizontal="center" vertical="top"/>
    </xf>
    <xf numFmtId="0" fontId="0" fillId="0" borderId="136" xfId="0" applyBorder="1" applyAlignment="1">
      <alignment horizontal="center" vertical="top"/>
    </xf>
    <xf numFmtId="0" fontId="0" fillId="0" borderId="6" xfId="0" applyBorder="1" applyAlignment="1">
      <alignment horizontal="center" vertical="top"/>
    </xf>
    <xf numFmtId="0" fontId="0" fillId="0" borderId="0" xfId="0" applyAlignment="1">
      <alignment horizontal="center" vertical="top"/>
    </xf>
    <xf numFmtId="0" fontId="0" fillId="0" borderId="10" xfId="0" applyBorder="1" applyAlignment="1">
      <alignment horizontal="center" vertical="top"/>
    </xf>
    <xf numFmtId="0" fontId="0" fillId="4" borderId="130" xfId="0" applyFill="1" applyBorder="1" applyAlignment="1">
      <alignment horizontal="left" vertical="top" wrapText="1"/>
    </xf>
    <xf numFmtId="0" fontId="0" fillId="4" borderId="134" xfId="0" applyFill="1" applyBorder="1" applyAlignment="1">
      <alignment horizontal="left" vertical="top" wrapText="1"/>
    </xf>
    <xf numFmtId="0" fontId="0" fillId="4" borderId="131" xfId="0" applyFill="1" applyBorder="1" applyAlignment="1">
      <alignment horizontal="left" vertical="top" wrapText="1"/>
    </xf>
    <xf numFmtId="0" fontId="18" fillId="0" borderId="130" xfId="0" applyFont="1" applyBorder="1" applyAlignment="1">
      <alignment horizontal="center" vertical="top" wrapText="1"/>
    </xf>
    <xf numFmtId="0" fontId="18" fillId="0" borderId="134" xfId="0" applyFont="1" applyBorder="1" applyAlignment="1">
      <alignment horizontal="center" vertical="top" wrapText="1"/>
    </xf>
    <xf numFmtId="0" fontId="18" fillId="0" borderId="131" xfId="0" applyFont="1" applyBorder="1" applyAlignment="1">
      <alignment horizontal="center" vertical="top" wrapText="1"/>
    </xf>
    <xf numFmtId="0" fontId="18" fillId="0" borderId="123" xfId="0" applyFont="1" applyBorder="1" applyAlignment="1">
      <alignment horizontal="left" vertical="center" wrapText="1"/>
    </xf>
    <xf numFmtId="0" fontId="18" fillId="0" borderId="124" xfId="0" applyFont="1" applyBorder="1" applyAlignment="1">
      <alignment horizontal="left" vertical="center" wrapText="1"/>
    </xf>
    <xf numFmtId="0" fontId="18" fillId="0" borderId="125" xfId="0" applyFont="1" applyBorder="1" applyAlignment="1">
      <alignment horizontal="center" vertical="center" wrapText="1"/>
    </xf>
    <xf numFmtId="0" fontId="18" fillId="0" borderId="98" xfId="0" applyFont="1" applyBorder="1" applyAlignment="1">
      <alignment horizontal="center" vertical="center" wrapText="1"/>
    </xf>
    <xf numFmtId="0" fontId="18" fillId="0" borderId="126" xfId="0" applyFont="1" applyBorder="1" applyAlignment="1">
      <alignment horizontal="center" vertical="center" wrapText="1"/>
    </xf>
    <xf numFmtId="0" fontId="18" fillId="0" borderId="127" xfId="0" applyFont="1" applyBorder="1" applyAlignment="1">
      <alignment horizontal="center" vertical="center" wrapText="1"/>
    </xf>
    <xf numFmtId="0" fontId="18" fillId="0" borderId="128" xfId="0" applyFont="1" applyBorder="1" applyAlignment="1">
      <alignment horizontal="center" vertical="center" wrapText="1"/>
    </xf>
    <xf numFmtId="0" fontId="18" fillId="0" borderId="129" xfId="0" applyFont="1" applyBorder="1" applyAlignment="1">
      <alignment horizontal="center" vertical="center" wrapText="1"/>
    </xf>
    <xf numFmtId="0" fontId="18" fillId="11" borderId="130" xfId="0" applyFont="1" applyFill="1" applyBorder="1" applyAlignment="1">
      <alignment horizontal="left" vertical="top" wrapText="1" indent="2"/>
    </xf>
    <xf numFmtId="0" fontId="18" fillId="11" borderId="131" xfId="0" applyFont="1" applyFill="1" applyBorder="1" applyAlignment="1">
      <alignment horizontal="left" vertical="top" wrapText="1" indent="2"/>
    </xf>
    <xf numFmtId="0" fontId="18" fillId="11" borderId="132" xfId="0" applyFont="1" applyFill="1" applyBorder="1" applyAlignment="1">
      <alignment horizontal="left" vertical="top" wrapText="1" indent="2"/>
    </xf>
    <xf numFmtId="0" fontId="18" fillId="9" borderId="133" xfId="0" applyFont="1" applyFill="1" applyBorder="1" applyAlignment="1">
      <alignment horizontal="center" vertical="top" wrapText="1"/>
    </xf>
    <xf numFmtId="0" fontId="18" fillId="9" borderId="134" xfId="0" applyFont="1" applyFill="1" applyBorder="1" applyAlignment="1">
      <alignment horizontal="center" vertical="top" wrapText="1"/>
    </xf>
    <xf numFmtId="0" fontId="18" fillId="9" borderId="132" xfId="0" applyFont="1" applyFill="1" applyBorder="1" applyAlignment="1">
      <alignment horizontal="center" vertical="top" wrapText="1"/>
    </xf>
    <xf numFmtId="0" fontId="44" fillId="0" borderId="4" xfId="25" applyFont="1" applyBorder="1" applyAlignment="1">
      <alignment horizontal="center" vertical="center"/>
    </xf>
    <xf numFmtId="0" fontId="44" fillId="0" borderId="5" xfId="25" applyFont="1" applyBorder="1" applyAlignment="1">
      <alignment horizontal="center" vertical="center"/>
    </xf>
    <xf numFmtId="0" fontId="44" fillId="0" borderId="11" xfId="25" applyFont="1" applyBorder="1" applyAlignment="1">
      <alignment horizontal="center" vertical="center"/>
    </xf>
    <xf numFmtId="0" fontId="44" fillId="0" borderId="6" xfId="25" applyFont="1" applyBorder="1" applyAlignment="1">
      <alignment horizontal="center" vertical="center"/>
    </xf>
    <xf numFmtId="0" fontId="44" fillId="0" borderId="0" xfId="25" applyFont="1" applyAlignment="1">
      <alignment horizontal="center" vertical="center"/>
    </xf>
    <xf numFmtId="0" fontId="44" fillId="0" borderId="10" xfId="25" applyFont="1" applyBorder="1" applyAlignment="1">
      <alignment horizontal="center" vertical="center"/>
    </xf>
    <xf numFmtId="0" fontId="82" fillId="11" borderId="6" xfId="0" applyFont="1" applyFill="1" applyBorder="1" applyAlignment="1">
      <alignment vertical="center" wrapText="1"/>
    </xf>
    <xf numFmtId="0" fontId="82" fillId="11" borderId="0" xfId="0" applyFont="1" applyFill="1" applyAlignment="1">
      <alignment vertical="center" wrapText="1"/>
    </xf>
    <xf numFmtId="0" fontId="82" fillId="11" borderId="0" xfId="0" applyFont="1" applyFill="1" applyAlignment="1">
      <alignment horizontal="left" vertical="top" wrapText="1" indent="2"/>
    </xf>
    <xf numFmtId="0" fontId="82" fillId="11" borderId="0" xfId="0" applyFont="1" applyFill="1" applyAlignment="1">
      <alignment horizontal="right" vertical="center" wrapText="1"/>
    </xf>
    <xf numFmtId="0" fontId="82" fillId="11" borderId="10" xfId="0" applyFont="1" applyFill="1" applyBorder="1" applyAlignment="1">
      <alignment horizontal="right" vertical="center" wrapText="1"/>
    </xf>
    <xf numFmtId="0" fontId="35" fillId="3" borderId="6" xfId="14" applyFont="1" applyFill="1" applyBorder="1" applyAlignment="1">
      <alignment horizontal="left" wrapText="1"/>
    </xf>
    <xf numFmtId="0" fontId="35" fillId="3" borderId="0" xfId="14" applyFont="1" applyFill="1" applyAlignment="1">
      <alignment horizontal="left" wrapText="1"/>
    </xf>
    <xf numFmtId="0" fontId="36" fillId="3" borderId="32" xfId="14" applyFont="1" applyFill="1" applyBorder="1" applyAlignment="1">
      <alignment horizontal="justify" vertical="center" wrapText="1"/>
    </xf>
    <xf numFmtId="0" fontId="36" fillId="3" borderId="37" xfId="14" applyFont="1" applyFill="1" applyBorder="1" applyAlignment="1">
      <alignment horizontal="justify" vertical="center" wrapText="1"/>
    </xf>
    <xf numFmtId="0" fontId="34" fillId="0" borderId="4" xfId="0" applyFont="1" applyBorder="1" applyAlignment="1">
      <alignment horizontal="center" vertical="center" wrapText="1"/>
    </xf>
    <xf numFmtId="0" fontId="34" fillId="0" borderId="5"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58" xfId="0" applyFont="1" applyBorder="1" applyAlignment="1">
      <alignment horizontal="center" vertical="center" wrapText="1"/>
    </xf>
    <xf numFmtId="0" fontId="34" fillId="0" borderId="18" xfId="0" applyFont="1" applyBorder="1" applyAlignment="1">
      <alignment horizontal="center" vertical="center" wrapText="1"/>
    </xf>
    <xf numFmtId="0" fontId="34" fillId="0" borderId="51" xfId="0" applyFont="1"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11" xfId="0" applyBorder="1" applyAlignment="1">
      <alignment horizontal="center" vertical="center" wrapText="1"/>
    </xf>
    <xf numFmtId="0" fontId="0" fillId="0" borderId="58" xfId="0" applyBorder="1" applyAlignment="1">
      <alignment horizontal="center" vertical="center" wrapText="1"/>
    </xf>
    <xf numFmtId="0" fontId="0" fillId="0" borderId="18" xfId="0" applyBorder="1" applyAlignment="1">
      <alignment horizontal="center" vertical="center" wrapText="1"/>
    </xf>
    <xf numFmtId="0" fontId="0" fillId="0" borderId="51" xfId="0" applyBorder="1" applyAlignment="1">
      <alignment horizontal="center" vertical="center" wrapText="1"/>
    </xf>
    <xf numFmtId="0" fontId="36" fillId="3" borderId="40" xfId="14" applyFont="1" applyFill="1" applyBorder="1" applyAlignment="1">
      <alignment horizontal="justify" vertical="center" wrapText="1"/>
    </xf>
    <xf numFmtId="0" fontId="36" fillId="3" borderId="2" xfId="14" applyFont="1" applyFill="1" applyBorder="1" applyAlignment="1">
      <alignment horizontal="justify" vertical="center" wrapText="1"/>
    </xf>
    <xf numFmtId="0" fontId="36" fillId="3" borderId="2" xfId="14" applyFont="1" applyFill="1" applyBorder="1" applyAlignment="1">
      <alignment horizontal="left" vertical="center" wrapText="1"/>
    </xf>
    <xf numFmtId="0" fontId="36" fillId="3" borderId="8" xfId="14" applyFont="1" applyFill="1" applyBorder="1" applyAlignment="1">
      <alignment horizontal="left" vertical="center" wrapText="1"/>
    </xf>
    <xf numFmtId="0" fontId="83" fillId="0" borderId="6" xfId="0" applyFont="1" applyBorder="1" applyAlignment="1">
      <alignment horizontal="center" vertical="center"/>
    </xf>
    <xf numFmtId="0" fontId="83" fillId="0" borderId="0" xfId="0" applyFont="1" applyAlignment="1">
      <alignment horizontal="center" vertical="center"/>
    </xf>
    <xf numFmtId="0" fontId="83" fillId="0" borderId="10" xfId="0" applyFont="1" applyBorder="1" applyAlignment="1">
      <alignment horizontal="center" vertical="center"/>
    </xf>
    <xf numFmtId="0" fontId="83" fillId="0" borderId="58" xfId="0" applyFont="1" applyBorder="1" applyAlignment="1">
      <alignment horizontal="center" vertical="center"/>
    </xf>
    <xf numFmtId="0" fontId="83" fillId="0" borderId="18" xfId="0" applyFont="1" applyBorder="1" applyAlignment="1">
      <alignment horizontal="center" vertical="center"/>
    </xf>
    <xf numFmtId="0" fontId="83" fillId="0" borderId="51" xfId="0" applyFont="1" applyBorder="1" applyAlignment="1">
      <alignment horizontal="center" vertical="center"/>
    </xf>
    <xf numFmtId="0" fontId="83" fillId="0" borderId="4" xfId="0" applyFont="1" applyBorder="1" applyAlignment="1">
      <alignment horizontal="center" vertical="center"/>
    </xf>
    <xf numFmtId="0" fontId="83" fillId="0" borderId="5" xfId="0" applyFont="1" applyBorder="1" applyAlignment="1">
      <alignment horizontal="center" vertical="center"/>
    </xf>
    <xf numFmtId="0" fontId="83" fillId="0" borderId="11" xfId="0" applyFont="1" applyBorder="1" applyAlignment="1">
      <alignment horizontal="center" vertical="center"/>
    </xf>
    <xf numFmtId="0" fontId="36" fillId="3" borderId="62" xfId="14" applyFont="1" applyFill="1" applyBorder="1" applyAlignment="1">
      <alignment horizontal="center" vertical="center" wrapText="1"/>
    </xf>
    <xf numFmtId="0" fontId="36" fillId="3" borderId="63" xfId="14" applyFont="1" applyFill="1" applyBorder="1" applyAlignment="1">
      <alignment horizontal="center" vertical="center" wrapText="1"/>
    </xf>
    <xf numFmtId="0" fontId="36" fillId="3" borderId="67" xfId="14" applyFont="1" applyFill="1" applyBorder="1" applyAlignment="1">
      <alignment horizontal="center" vertical="center" wrapText="1"/>
    </xf>
    <xf numFmtId="0" fontId="0" fillId="0" borderId="0" xfId="0" applyAlignment="1">
      <alignment horizontal="center"/>
    </xf>
  </cellXfs>
  <cellStyles count="65">
    <cellStyle name="0,0_x000d__x000a_NA_x000d__x000a_" xfId="1" xr:uid="{89848EF4-DBCF-4B81-B482-BC6BA13BBD78}"/>
    <cellStyle name="Excel Built-in Normal" xfId="2" xr:uid="{35322C19-1019-44A6-BAC8-773425350CCB}"/>
    <cellStyle name="Hiperlink" xfId="3" builtinId="8"/>
    <cellStyle name="Hiperlink 2" xfId="4" xr:uid="{FA029162-3879-48AD-8059-885E97A4BA6E}"/>
    <cellStyle name="Moeda" xfId="5" builtinId="4"/>
    <cellStyle name="Moeda 2" xfId="6" xr:uid="{81AEAF87-35FA-49DD-8D37-730FAE6AEA66}"/>
    <cellStyle name="Moeda 2 2 3" xfId="7" xr:uid="{30846ECE-AC96-4ACA-AA93-71883FD5A569}"/>
    <cellStyle name="Normal" xfId="0" builtinId="0"/>
    <cellStyle name="Normal 10" xfId="8" xr:uid="{89186990-E17B-4007-920D-EA6CAC40565C}"/>
    <cellStyle name="Normal 11" xfId="9" xr:uid="{DDBFB6EE-A04C-4374-9E9E-3770E3CF65C4}"/>
    <cellStyle name="Normal 14" xfId="10" xr:uid="{45C106D4-CD97-4DDC-A1CE-A1178E0A1024}"/>
    <cellStyle name="Normal 15" xfId="11" xr:uid="{E529ABE2-F30E-4D0E-84C4-501931B2BF88}"/>
    <cellStyle name="Normal 16" xfId="12" xr:uid="{AC264C7D-740F-4649-A0B6-D04B71360A79}"/>
    <cellStyle name="Normal 19" xfId="13" xr:uid="{A73492DD-E11C-4721-A120-B1625BFF6CEE}"/>
    <cellStyle name="Normal 2" xfId="14" xr:uid="{758A197E-282A-4036-9CEF-D7F5E7C47EBB}"/>
    <cellStyle name="Normal 2 2" xfId="15" xr:uid="{0E5CCCCF-A3A6-48C6-BCE3-FDA62AB0C53E}"/>
    <cellStyle name="Normal 2 3" xfId="16" xr:uid="{7A1BFACA-9D14-400B-941F-AFEB68AD2251}"/>
    <cellStyle name="Normal 2 3 2" xfId="17" xr:uid="{78E8F06C-F38C-478D-AC5F-F571A44CAA9C}"/>
    <cellStyle name="Normal 2 4" xfId="18" xr:uid="{F10B03BB-B662-4934-9041-080517FDD73F}"/>
    <cellStyle name="Normal 2 5" xfId="19" xr:uid="{50A59A72-E6BD-468C-8495-DA7AC91B1DB6}"/>
    <cellStyle name="Normal 24" xfId="20" xr:uid="{AF47EF84-17E7-4D27-A21D-C473414CA444}"/>
    <cellStyle name="Normal 27" xfId="21" xr:uid="{FABE58DE-D971-401C-8399-0B9CB4F7F472}"/>
    <cellStyle name="Normal 3" xfId="22" xr:uid="{C69DA328-25CE-4690-82F4-7161FE175816}"/>
    <cellStyle name="Normal 3 2" xfId="23" xr:uid="{7EEA7031-8854-496B-92EF-30D8FE0F39FD}"/>
    <cellStyle name="Normal 3 4" xfId="24" xr:uid="{037D8F3C-9793-4600-B870-B503DE64E35E}"/>
    <cellStyle name="Normal 32" xfId="25" xr:uid="{30517FB7-5BA2-46C5-B687-0B3CC52292C1}"/>
    <cellStyle name="Normal 4" xfId="26" xr:uid="{765E013D-D986-4EB8-9A61-A818413D7662}"/>
    <cellStyle name="Normal 4 2" xfId="27" xr:uid="{A8DA4C48-A6FB-4726-A535-709AAE3471AE}"/>
    <cellStyle name="Normal 5" xfId="28" xr:uid="{99E9FF03-3FD6-4B91-94A4-319F9A2546BF}"/>
    <cellStyle name="Normal 5 2" xfId="29" xr:uid="{97EE7F26-0028-4992-BED0-4E893A5722B3}"/>
    <cellStyle name="Normal 6" xfId="30" xr:uid="{05329703-3007-4C3E-B687-C569D7632C8F}"/>
    <cellStyle name="Normal 6 2" xfId="31" xr:uid="{3DB9DC12-994A-4558-84F2-4356E845C745}"/>
    <cellStyle name="Normal 7" xfId="32" xr:uid="{FEA49291-C6EB-4CF3-9233-BE008488DD00}"/>
    <cellStyle name="Normal_cronograma 6 meses 2" xfId="33" xr:uid="{8E3EEBD9-8098-4209-AEED-AA48E2586B79}"/>
    <cellStyle name="Normal_Pesquisa no referencial 10 de maio de 2013" xfId="34" xr:uid="{0AADA2FC-8199-4C67-8960-2947906CFE12}"/>
    <cellStyle name="Porcentagem" xfId="35" builtinId="5"/>
    <cellStyle name="Porcentagem 2" xfId="36" xr:uid="{0D164984-E6B2-4392-8FA6-E5723B3EB145}"/>
    <cellStyle name="Porcentagem 2 2 2" xfId="37" xr:uid="{A7254F98-51AB-4ABB-BAEF-9EEC83DDE5BF}"/>
    <cellStyle name="Separador de milhares 10" xfId="38" xr:uid="{7AFD7F25-CDC9-4021-95FD-ACF1B976F22E}"/>
    <cellStyle name="Separador de milhares 2" xfId="39" xr:uid="{BA092EFA-8FC6-4AF7-9543-F487C3BC5FAD}"/>
    <cellStyle name="Separador de milhares 2 2" xfId="40" xr:uid="{FD0A6320-9AB5-4190-80A2-A34AD43E51B9}"/>
    <cellStyle name="Separador de milhares 2 2 2" xfId="41" xr:uid="{08C87F2A-452F-4EB6-B4A2-49158D095464}"/>
    <cellStyle name="Separador de milhares 2 2 2 2" xfId="42" xr:uid="{65D82DB5-95D6-4EFE-8A61-1B2C4A410730}"/>
    <cellStyle name="Separador de milhares 2 2 3" xfId="43" xr:uid="{A7E1D06D-1320-45CD-9253-3BFB4F71B3F5}"/>
    <cellStyle name="Separador de milhares 2 3" xfId="44" xr:uid="{92B476CD-E0FC-42AB-A1DF-7E424D6C32C7}"/>
    <cellStyle name="Separador de milhares 2 3 2" xfId="45" xr:uid="{3805A6C3-8DB5-4B1A-B476-4E05E5AF854A}"/>
    <cellStyle name="Separador de milhares 2 4" xfId="46" xr:uid="{19BE5B1F-3E64-4CD3-8692-AC3A80840753}"/>
    <cellStyle name="Separador de milhares 2 5" xfId="47" xr:uid="{C508A137-DA21-4EA0-81B4-EC4DF859BA1B}"/>
    <cellStyle name="Separador de milhares 2 5 2" xfId="48" xr:uid="{C4EC9F83-CAD7-4FC7-890E-6C008E305D9B}"/>
    <cellStyle name="Separador de milhares 3" xfId="49" xr:uid="{503368E2-5521-44F5-955D-EAF6A82F2937}"/>
    <cellStyle name="Separador de milhares 3 2" xfId="50" xr:uid="{BDADB591-26A1-4F5B-BB6B-A9DA0F8B4E4C}"/>
    <cellStyle name="Separador de milhares 3 2 2" xfId="51" xr:uid="{67B124F7-98EC-46F6-A997-FBE2BE46AA9B}"/>
    <cellStyle name="Separador de milhares 4 2" xfId="52" xr:uid="{01E0E685-A7F3-4E22-8EA1-9DDC29A7A5C3}"/>
    <cellStyle name="Separador de milhares 5" xfId="53" xr:uid="{C7467916-F27A-4C01-B8E9-664155B5E451}"/>
    <cellStyle name="Separador de milhares 5 2" xfId="54" xr:uid="{39EA78D8-62B1-45BA-9C5E-C8661EBEEA48}"/>
    <cellStyle name="Separador de milhares 6" xfId="55" xr:uid="{61055FB2-E230-4147-B5A6-9644110743DF}"/>
    <cellStyle name="Separador de milhares 6 2" xfId="56" xr:uid="{555CD745-5635-4552-968C-584BE1AB46D0}"/>
    <cellStyle name="Vírgula" xfId="57" builtinId="3"/>
    <cellStyle name="Vírgula 2" xfId="58" xr:uid="{5AAEE544-AAB2-4D5C-9929-A326DFEA9B0A}"/>
    <cellStyle name="Vírgula 2 2" xfId="59" xr:uid="{F4F64785-0B2B-4476-B71D-682F2FF24BAE}"/>
    <cellStyle name="Vírgula 3" xfId="60" xr:uid="{A3860A8E-ECD3-414F-9C60-8CF375E73E3C}"/>
    <cellStyle name="Vírgula 3 2" xfId="61" xr:uid="{6DCC1441-080D-47F7-BF83-9E27C3F29288}"/>
    <cellStyle name="Vírgula 4" xfId="62" xr:uid="{61C11837-51A2-42C4-946E-656512F77294}"/>
    <cellStyle name="Vírgula 4 2" xfId="63" xr:uid="{F7415AA1-0D6E-4248-B59D-AC38D763CE93}"/>
    <cellStyle name="Vírgula 5" xfId="64" xr:uid="{A1C3D139-7AB5-48D8-A201-03C823C121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13.jpeg"/><Relationship Id="rId7" Type="http://schemas.openxmlformats.org/officeDocument/2006/relationships/image" Target="../media/image17.jpeg"/><Relationship Id="rId2" Type="http://schemas.openxmlformats.org/officeDocument/2006/relationships/image" Target="../media/image12.jpeg"/><Relationship Id="rId1" Type="http://schemas.openxmlformats.org/officeDocument/2006/relationships/image" Target="../media/image11.jpeg"/><Relationship Id="rId6" Type="http://schemas.openxmlformats.org/officeDocument/2006/relationships/image" Target="../media/image16.jpeg"/><Relationship Id="rId5" Type="http://schemas.openxmlformats.org/officeDocument/2006/relationships/image" Target="../media/image15.jpeg"/><Relationship Id="rId4" Type="http://schemas.openxmlformats.org/officeDocument/2006/relationships/image" Target="../media/image14.jpeg"/><Relationship Id="rId9"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180975</xdr:rowOff>
    </xdr:from>
    <xdr:to>
      <xdr:col>0</xdr:col>
      <xdr:colOff>1828800</xdr:colOff>
      <xdr:row>2</xdr:row>
      <xdr:rowOff>180975</xdr:rowOff>
    </xdr:to>
    <xdr:pic>
      <xdr:nvPicPr>
        <xdr:cNvPr id="269408" name="Imagem 1">
          <a:extLst>
            <a:ext uri="{FF2B5EF4-FFF2-40B4-BE49-F238E27FC236}">
              <a16:creationId xmlns:a16="http://schemas.microsoft.com/office/drawing/2014/main" id="{26B82788-79D5-254A-2EBF-3B0F28C9AB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661" t="20967" b="8269"/>
        <a:stretch>
          <a:fillRect/>
        </a:stretch>
      </xdr:blipFill>
      <xdr:spPr bwMode="auto">
        <a:xfrm>
          <a:off x="0" y="180975"/>
          <a:ext cx="18288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47625</xdr:colOff>
      <xdr:row>0</xdr:row>
      <xdr:rowOff>85725</xdr:rowOff>
    </xdr:from>
    <xdr:to>
      <xdr:col>1</xdr:col>
      <xdr:colOff>504825</xdr:colOff>
      <xdr:row>3</xdr:row>
      <xdr:rowOff>95250</xdr:rowOff>
    </xdr:to>
    <xdr:pic>
      <xdr:nvPicPr>
        <xdr:cNvPr id="142684" name="Imagem 1">
          <a:extLst>
            <a:ext uri="{FF2B5EF4-FFF2-40B4-BE49-F238E27FC236}">
              <a16:creationId xmlns:a16="http://schemas.microsoft.com/office/drawing/2014/main" id="{887F33B6-F457-B4C5-6CDF-B60E373DAD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661" t="20967" b="8269"/>
        <a:stretch>
          <a:fillRect/>
        </a:stretch>
      </xdr:blipFill>
      <xdr:spPr bwMode="auto">
        <a:xfrm>
          <a:off x="47625" y="85725"/>
          <a:ext cx="21812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28575</xdr:colOff>
      <xdr:row>1</xdr:row>
      <xdr:rowOff>95250</xdr:rowOff>
    </xdr:from>
    <xdr:to>
      <xdr:col>1</xdr:col>
      <xdr:colOff>476250</xdr:colOff>
      <xdr:row>3</xdr:row>
      <xdr:rowOff>38100</xdr:rowOff>
    </xdr:to>
    <xdr:pic>
      <xdr:nvPicPr>
        <xdr:cNvPr id="275507" name="Imagem 1">
          <a:extLst>
            <a:ext uri="{FF2B5EF4-FFF2-40B4-BE49-F238E27FC236}">
              <a16:creationId xmlns:a16="http://schemas.microsoft.com/office/drawing/2014/main" id="{ABAAD047-3E10-60BC-1ED3-03E51D822B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661" t="20967" b="8269"/>
        <a:stretch>
          <a:fillRect/>
        </a:stretch>
      </xdr:blipFill>
      <xdr:spPr bwMode="auto">
        <a:xfrm>
          <a:off x="28575" y="285750"/>
          <a:ext cx="10572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28575</xdr:colOff>
      <xdr:row>9</xdr:row>
      <xdr:rowOff>19050</xdr:rowOff>
    </xdr:from>
    <xdr:to>
      <xdr:col>3</xdr:col>
      <xdr:colOff>3067050</xdr:colOff>
      <xdr:row>25</xdr:row>
      <xdr:rowOff>2362200</xdr:rowOff>
    </xdr:to>
    <xdr:pic>
      <xdr:nvPicPr>
        <xdr:cNvPr id="269276" name="Imagem 2">
          <a:extLst>
            <a:ext uri="{FF2B5EF4-FFF2-40B4-BE49-F238E27FC236}">
              <a16:creationId xmlns:a16="http://schemas.microsoft.com/office/drawing/2014/main" id="{DB56C626-CCE8-AC63-165E-9758EA1D6E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2304" r="6006"/>
        <a:stretch>
          <a:fillRect/>
        </a:stretch>
      </xdr:blipFill>
      <xdr:spPr bwMode="auto">
        <a:xfrm>
          <a:off x="28575" y="2171700"/>
          <a:ext cx="4295775" cy="539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xdr:colOff>
      <xdr:row>8</xdr:row>
      <xdr:rowOff>200025</xdr:rowOff>
    </xdr:from>
    <xdr:to>
      <xdr:col>8</xdr:col>
      <xdr:colOff>733425</xdr:colOff>
      <xdr:row>25</xdr:row>
      <xdr:rowOff>2381250</xdr:rowOff>
    </xdr:to>
    <xdr:pic>
      <xdr:nvPicPr>
        <xdr:cNvPr id="269277" name="Imagem 4">
          <a:extLst>
            <a:ext uri="{FF2B5EF4-FFF2-40B4-BE49-F238E27FC236}">
              <a16:creationId xmlns:a16="http://schemas.microsoft.com/office/drawing/2014/main" id="{3A4D7EDD-1260-C4FC-E64B-86F571A603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7451" r="12500"/>
        <a:stretch>
          <a:fillRect/>
        </a:stretch>
      </xdr:blipFill>
      <xdr:spPr bwMode="auto">
        <a:xfrm>
          <a:off x="4352925" y="2152650"/>
          <a:ext cx="4257675" cy="542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29</xdr:row>
      <xdr:rowOff>19050</xdr:rowOff>
    </xdr:from>
    <xdr:to>
      <xdr:col>4</xdr:col>
      <xdr:colOff>19050</xdr:colOff>
      <xdr:row>45</xdr:row>
      <xdr:rowOff>2333625</xdr:rowOff>
    </xdr:to>
    <xdr:pic>
      <xdr:nvPicPr>
        <xdr:cNvPr id="269278" name="Imagem 6">
          <a:extLst>
            <a:ext uri="{FF2B5EF4-FFF2-40B4-BE49-F238E27FC236}">
              <a16:creationId xmlns:a16="http://schemas.microsoft.com/office/drawing/2014/main" id="{0312EE5B-53B2-94B3-543E-DB8A26A1D6F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064" r="19975"/>
        <a:stretch>
          <a:fillRect/>
        </a:stretch>
      </xdr:blipFill>
      <xdr:spPr bwMode="auto">
        <a:xfrm>
          <a:off x="28575" y="8201025"/>
          <a:ext cx="4324350" cy="536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28575</xdr:colOff>
      <xdr:row>29</xdr:row>
      <xdr:rowOff>28575</xdr:rowOff>
    </xdr:from>
    <xdr:to>
      <xdr:col>8</xdr:col>
      <xdr:colOff>733425</xdr:colOff>
      <xdr:row>45</xdr:row>
      <xdr:rowOff>2343150</xdr:rowOff>
    </xdr:to>
    <xdr:pic>
      <xdr:nvPicPr>
        <xdr:cNvPr id="269279" name="Imagem 8">
          <a:extLst>
            <a:ext uri="{FF2B5EF4-FFF2-40B4-BE49-F238E27FC236}">
              <a16:creationId xmlns:a16="http://schemas.microsoft.com/office/drawing/2014/main" id="{B9E8CE73-A42E-4FDE-C61A-DEFE71306B7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3898" r="11887"/>
        <a:stretch>
          <a:fillRect/>
        </a:stretch>
      </xdr:blipFill>
      <xdr:spPr bwMode="auto">
        <a:xfrm>
          <a:off x="4362450" y="8210550"/>
          <a:ext cx="4248150" cy="536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49</xdr:row>
      <xdr:rowOff>19050</xdr:rowOff>
    </xdr:from>
    <xdr:to>
      <xdr:col>3</xdr:col>
      <xdr:colOff>3057525</xdr:colOff>
      <xdr:row>65</xdr:row>
      <xdr:rowOff>2381250</xdr:rowOff>
    </xdr:to>
    <xdr:pic>
      <xdr:nvPicPr>
        <xdr:cNvPr id="269280" name="Imagem 10">
          <a:extLst>
            <a:ext uri="{FF2B5EF4-FFF2-40B4-BE49-F238E27FC236}">
              <a16:creationId xmlns:a16="http://schemas.microsoft.com/office/drawing/2014/main" id="{C6929F6A-F6D3-A1BE-A76F-50B411BBFC6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15564" r="18872"/>
        <a:stretch>
          <a:fillRect/>
        </a:stretch>
      </xdr:blipFill>
      <xdr:spPr bwMode="auto">
        <a:xfrm>
          <a:off x="28575" y="14182725"/>
          <a:ext cx="428625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xdr:colOff>
      <xdr:row>49</xdr:row>
      <xdr:rowOff>19050</xdr:rowOff>
    </xdr:from>
    <xdr:to>
      <xdr:col>8</xdr:col>
      <xdr:colOff>723900</xdr:colOff>
      <xdr:row>65</xdr:row>
      <xdr:rowOff>2362200</xdr:rowOff>
    </xdr:to>
    <xdr:pic>
      <xdr:nvPicPr>
        <xdr:cNvPr id="269281" name="Imagem 12">
          <a:extLst>
            <a:ext uri="{FF2B5EF4-FFF2-40B4-BE49-F238E27FC236}">
              <a16:creationId xmlns:a16="http://schemas.microsoft.com/office/drawing/2014/main" id="{052F241F-EF1E-5658-CC91-AF25D130550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9560" r="20711"/>
        <a:stretch>
          <a:fillRect/>
        </a:stretch>
      </xdr:blipFill>
      <xdr:spPr bwMode="auto">
        <a:xfrm>
          <a:off x="4352925" y="14182725"/>
          <a:ext cx="4248150" cy="539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69</xdr:row>
      <xdr:rowOff>19050</xdr:rowOff>
    </xdr:from>
    <xdr:to>
      <xdr:col>3</xdr:col>
      <xdr:colOff>3057525</xdr:colOff>
      <xdr:row>86</xdr:row>
      <xdr:rowOff>0</xdr:rowOff>
    </xdr:to>
    <xdr:pic>
      <xdr:nvPicPr>
        <xdr:cNvPr id="269282" name="Imagem 14">
          <a:extLst>
            <a:ext uri="{FF2B5EF4-FFF2-40B4-BE49-F238E27FC236}">
              <a16:creationId xmlns:a16="http://schemas.microsoft.com/office/drawing/2014/main" id="{2374B609-A174-0E54-6E2F-B5EFAFB9E7C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20097" t="655" r="18871" b="1869"/>
        <a:stretch>
          <a:fillRect/>
        </a:stretch>
      </xdr:blipFill>
      <xdr:spPr bwMode="auto">
        <a:xfrm>
          <a:off x="38100" y="20212050"/>
          <a:ext cx="4276725" cy="541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xdr:colOff>
      <xdr:row>69</xdr:row>
      <xdr:rowOff>19050</xdr:rowOff>
    </xdr:from>
    <xdr:to>
      <xdr:col>8</xdr:col>
      <xdr:colOff>723900</xdr:colOff>
      <xdr:row>85</xdr:row>
      <xdr:rowOff>2371725</xdr:rowOff>
    </xdr:to>
    <xdr:pic>
      <xdr:nvPicPr>
        <xdr:cNvPr id="269283" name="Imagem 16">
          <a:extLst>
            <a:ext uri="{FF2B5EF4-FFF2-40B4-BE49-F238E27FC236}">
              <a16:creationId xmlns:a16="http://schemas.microsoft.com/office/drawing/2014/main" id="{E88A43F4-3D69-F00B-4D9C-14E5CA0A129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l="5882" r="28554"/>
        <a:stretch>
          <a:fillRect/>
        </a:stretch>
      </xdr:blipFill>
      <xdr:spPr bwMode="auto">
        <a:xfrm>
          <a:off x="4352925" y="20212050"/>
          <a:ext cx="4248150" cy="540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95250</xdr:rowOff>
    </xdr:from>
    <xdr:to>
      <xdr:col>3</xdr:col>
      <xdr:colOff>971550</xdr:colOff>
      <xdr:row>2</xdr:row>
      <xdr:rowOff>314325</xdr:rowOff>
    </xdr:to>
    <xdr:pic>
      <xdr:nvPicPr>
        <xdr:cNvPr id="269284" name="Imagem 1">
          <a:extLst>
            <a:ext uri="{FF2B5EF4-FFF2-40B4-BE49-F238E27FC236}">
              <a16:creationId xmlns:a16="http://schemas.microsoft.com/office/drawing/2014/main" id="{1B759AC9-B3FF-315D-A1C6-CBD30A95426F}"/>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8661" t="20967" b="8269"/>
        <a:stretch>
          <a:fillRect/>
        </a:stretch>
      </xdr:blipFill>
      <xdr:spPr bwMode="auto">
        <a:xfrm>
          <a:off x="38100" y="95250"/>
          <a:ext cx="21907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76200</xdr:rowOff>
    </xdr:from>
    <xdr:to>
      <xdr:col>1</xdr:col>
      <xdr:colOff>1419225</xdr:colOff>
      <xdr:row>3</xdr:row>
      <xdr:rowOff>38100</xdr:rowOff>
    </xdr:to>
    <xdr:pic>
      <xdr:nvPicPr>
        <xdr:cNvPr id="264338" name="Imagem 1">
          <a:extLst>
            <a:ext uri="{FF2B5EF4-FFF2-40B4-BE49-F238E27FC236}">
              <a16:creationId xmlns:a16="http://schemas.microsoft.com/office/drawing/2014/main" id="{57CD0FE0-CD2C-7C19-F9A1-084D033F94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661" t="20967" b="8269"/>
        <a:stretch>
          <a:fillRect/>
        </a:stretch>
      </xdr:blipFill>
      <xdr:spPr bwMode="auto">
        <a:xfrm>
          <a:off x="47625" y="76200"/>
          <a:ext cx="17335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0</xdr:row>
      <xdr:rowOff>85725</xdr:rowOff>
    </xdr:from>
    <xdr:to>
      <xdr:col>2</xdr:col>
      <xdr:colOff>361950</xdr:colOff>
      <xdr:row>3</xdr:row>
      <xdr:rowOff>114300</xdr:rowOff>
    </xdr:to>
    <xdr:pic>
      <xdr:nvPicPr>
        <xdr:cNvPr id="248417" name="Imagem 1">
          <a:extLst>
            <a:ext uri="{FF2B5EF4-FFF2-40B4-BE49-F238E27FC236}">
              <a16:creationId xmlns:a16="http://schemas.microsoft.com/office/drawing/2014/main" id="{725E8975-3308-1A9A-9277-3CFBCFFB49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661" t="20967" b="8269"/>
        <a:stretch>
          <a:fillRect/>
        </a:stretch>
      </xdr:blipFill>
      <xdr:spPr bwMode="auto">
        <a:xfrm>
          <a:off x="47625" y="85725"/>
          <a:ext cx="21812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161925</xdr:rowOff>
    </xdr:from>
    <xdr:to>
      <xdr:col>3</xdr:col>
      <xdr:colOff>197094</xdr:colOff>
      <xdr:row>2</xdr:row>
      <xdr:rowOff>314325</xdr:rowOff>
    </xdr:to>
    <xdr:pic>
      <xdr:nvPicPr>
        <xdr:cNvPr id="247436" name="Imagem 1">
          <a:extLst>
            <a:ext uri="{FF2B5EF4-FFF2-40B4-BE49-F238E27FC236}">
              <a16:creationId xmlns:a16="http://schemas.microsoft.com/office/drawing/2014/main" id="{77C9BAE8-28A1-3919-B9BF-4EAF147BAA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661" t="20967" b="8269"/>
        <a:stretch>
          <a:fillRect/>
        </a:stretch>
      </xdr:blipFill>
      <xdr:spPr bwMode="auto">
        <a:xfrm>
          <a:off x="38100" y="161925"/>
          <a:ext cx="17240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3</xdr:col>
      <xdr:colOff>533400</xdr:colOff>
      <xdr:row>3</xdr:row>
      <xdr:rowOff>29859</xdr:rowOff>
    </xdr:to>
    <xdr:pic>
      <xdr:nvPicPr>
        <xdr:cNvPr id="271412" name="Imagem 1">
          <a:extLst>
            <a:ext uri="{FF2B5EF4-FFF2-40B4-BE49-F238E27FC236}">
              <a16:creationId xmlns:a16="http://schemas.microsoft.com/office/drawing/2014/main" id="{8FD3CE15-7CB0-1CEE-B7D3-3BFD3A7D17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661" t="20967" b="8269"/>
        <a:stretch>
          <a:fillRect/>
        </a:stretch>
      </xdr:blipFill>
      <xdr:spPr bwMode="auto">
        <a:xfrm>
          <a:off x="47625" y="38100"/>
          <a:ext cx="2009775" cy="620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xdr:colOff>
      <xdr:row>0</xdr:row>
      <xdr:rowOff>95250</xdr:rowOff>
    </xdr:from>
    <xdr:to>
      <xdr:col>3</xdr:col>
      <xdr:colOff>666750</xdr:colOff>
      <xdr:row>2</xdr:row>
      <xdr:rowOff>314325</xdr:rowOff>
    </xdr:to>
    <xdr:pic>
      <xdr:nvPicPr>
        <xdr:cNvPr id="260424" name="Imagem 1">
          <a:extLst>
            <a:ext uri="{FF2B5EF4-FFF2-40B4-BE49-F238E27FC236}">
              <a16:creationId xmlns:a16="http://schemas.microsoft.com/office/drawing/2014/main" id="{CBAE7D54-B250-BC3C-D606-1B85A68F99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661" t="20967" b="8269"/>
        <a:stretch>
          <a:fillRect/>
        </a:stretch>
      </xdr:blipFill>
      <xdr:spPr bwMode="auto">
        <a:xfrm>
          <a:off x="9525" y="95250"/>
          <a:ext cx="21812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0</xdr:row>
      <xdr:rowOff>190500</xdr:rowOff>
    </xdr:from>
    <xdr:to>
      <xdr:col>3</xdr:col>
      <xdr:colOff>571500</xdr:colOff>
      <xdr:row>2</xdr:row>
      <xdr:rowOff>304800</xdr:rowOff>
    </xdr:to>
    <xdr:pic>
      <xdr:nvPicPr>
        <xdr:cNvPr id="277516" name="Imagem 1">
          <a:extLst>
            <a:ext uri="{FF2B5EF4-FFF2-40B4-BE49-F238E27FC236}">
              <a16:creationId xmlns:a16="http://schemas.microsoft.com/office/drawing/2014/main" id="{5C37D052-2CA8-8036-72F5-9678759733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661" t="20967" b="8269"/>
        <a:stretch>
          <a:fillRect/>
        </a:stretch>
      </xdr:blipFill>
      <xdr:spPr bwMode="auto">
        <a:xfrm>
          <a:off x="38100" y="190500"/>
          <a:ext cx="18478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47625</xdr:colOff>
      <xdr:row>0</xdr:row>
      <xdr:rowOff>171450</xdr:rowOff>
    </xdr:from>
    <xdr:to>
      <xdr:col>4</xdr:col>
      <xdr:colOff>352425</xdr:colOff>
      <xdr:row>1</xdr:row>
      <xdr:rowOff>47625</xdr:rowOff>
    </xdr:to>
    <xdr:pic>
      <xdr:nvPicPr>
        <xdr:cNvPr id="262454" name="Imagem 1">
          <a:extLst>
            <a:ext uri="{FF2B5EF4-FFF2-40B4-BE49-F238E27FC236}">
              <a16:creationId xmlns:a16="http://schemas.microsoft.com/office/drawing/2014/main" id="{43177CF1-CFB7-DA34-4F1E-64D583458F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661" t="20967" b="8269"/>
        <a:stretch>
          <a:fillRect/>
        </a:stretch>
      </xdr:blipFill>
      <xdr:spPr bwMode="auto">
        <a:xfrm>
          <a:off x="47625" y="171450"/>
          <a:ext cx="21907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47625</xdr:colOff>
      <xdr:row>10</xdr:row>
      <xdr:rowOff>95250</xdr:rowOff>
    </xdr:from>
    <xdr:to>
      <xdr:col>3</xdr:col>
      <xdr:colOff>68344</xdr:colOff>
      <xdr:row>11</xdr:row>
      <xdr:rowOff>232447</xdr:rowOff>
    </xdr:to>
    <xdr:sp macro="" textlink="">
      <xdr:nvSpPr>
        <xdr:cNvPr id="4" name="CaixaDeTexto 3">
          <a:extLst>
            <a:ext uri="{FF2B5EF4-FFF2-40B4-BE49-F238E27FC236}">
              <a16:creationId xmlns:a16="http://schemas.microsoft.com/office/drawing/2014/main" id="{0E28D4EF-6C49-5A90-6912-02ADE76D01A4}"/>
            </a:ext>
          </a:extLst>
        </xdr:cNvPr>
        <xdr:cNvSpPr txBox="1"/>
      </xdr:nvSpPr>
      <xdr:spPr>
        <a:xfrm rot="19785659">
          <a:off x="2724150" y="2114550"/>
          <a:ext cx="677944" cy="3562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050" b="1"/>
            <a:t>PESO %</a:t>
          </a:r>
        </a:p>
      </xdr:txBody>
    </xdr:sp>
    <xdr:clientData/>
  </xdr:twoCellAnchor>
  <xdr:twoCellAnchor>
    <xdr:from>
      <xdr:col>2</xdr:col>
      <xdr:colOff>38100</xdr:colOff>
      <xdr:row>20</xdr:row>
      <xdr:rowOff>85725</xdr:rowOff>
    </xdr:from>
    <xdr:to>
      <xdr:col>3</xdr:col>
      <xdr:colOff>58819</xdr:colOff>
      <xdr:row>21</xdr:row>
      <xdr:rowOff>222922</xdr:rowOff>
    </xdr:to>
    <xdr:sp macro="" textlink="">
      <xdr:nvSpPr>
        <xdr:cNvPr id="5" name="CaixaDeTexto 4">
          <a:extLst>
            <a:ext uri="{FF2B5EF4-FFF2-40B4-BE49-F238E27FC236}">
              <a16:creationId xmlns:a16="http://schemas.microsoft.com/office/drawing/2014/main" id="{15AA6C5A-A5CE-D97B-0378-4479A337FEFD}"/>
            </a:ext>
          </a:extLst>
        </xdr:cNvPr>
        <xdr:cNvSpPr txBox="1"/>
      </xdr:nvSpPr>
      <xdr:spPr>
        <a:xfrm rot="19785659">
          <a:off x="2714625" y="4133850"/>
          <a:ext cx="677944" cy="365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050" b="1"/>
            <a:t>PESO %</a:t>
          </a:r>
        </a:p>
      </xdr:txBody>
    </xdr:sp>
    <xdr:clientData/>
  </xdr:twoCellAnchor>
  <xdr:twoCellAnchor editAs="oneCell">
    <xdr:from>
      <xdr:col>0</xdr:col>
      <xdr:colOff>0</xdr:colOff>
      <xdr:row>0</xdr:row>
      <xdr:rowOff>142875</xdr:rowOff>
    </xdr:from>
    <xdr:to>
      <xdr:col>1</xdr:col>
      <xdr:colOff>1704975</xdr:colOff>
      <xdr:row>3</xdr:row>
      <xdr:rowOff>171450</xdr:rowOff>
    </xdr:to>
    <xdr:pic>
      <xdr:nvPicPr>
        <xdr:cNvPr id="249744" name="Imagem 1">
          <a:extLst>
            <a:ext uri="{FF2B5EF4-FFF2-40B4-BE49-F238E27FC236}">
              <a16:creationId xmlns:a16="http://schemas.microsoft.com/office/drawing/2014/main" id="{C6B5C1F8-C9BD-5087-30FE-0DAC014F40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661" t="20967" b="8269"/>
        <a:stretch>
          <a:fillRect/>
        </a:stretch>
      </xdr:blipFill>
      <xdr:spPr bwMode="auto">
        <a:xfrm>
          <a:off x="0" y="142875"/>
          <a:ext cx="21907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gtca/Downloads/Planilhas-Orcamentarias-Paudalho-v1/Planilha%20Or&#231;amentaria%2010433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Ra&#237;sa/Documents/Padr&#227;o/BM%20-%20BOLETIM%20DE%20MEDI&#199;&#195;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ILLSOLUCOES/Desktop/AREA%20NOVA/PROJETO_Asfaltico/ASSINADA/PAVIM.%20E%20DREN.%20PENEDO%20-%20CBUQ%20-%20ONERAD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OBRAS01/Downloads/PMSLM/QUADRA%20DE%20S&#195;O%20JO&#195;O%20S&#195;O%20PAULO/OR&#199;AMENTOS%20DIVERSOS/Revitaliza&#231;&#227;o%20pra&#231;a%20S&#227;o%20Louren&#231;o/DOCUME~1/Canela/CONFIG~1/Temp/MC%20-%20Pedro%20de%20Alcantar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ILLSOLUCOES/Downloads/OR&#199;AMENTO%20DIVERSAS%20RUAS%20REV003%2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ILLSOLUCOES/Downloads/Prefeitura%20SLM/PRA&#199;AS/PRA&#199;A%20JOS&#201;%20S&#193;TIRO%20BABOSA%20-RUA%20RIACHUELO/vanessa/TABELA%20SINAPI%20JAN%202021/Pintura%20Casa%20da%20Mulher_Centro_rev_0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al"/>
      <sheetName val="Novo!"/>
      <sheetName val="Dados"/>
      <sheetName val="BDI"/>
      <sheetName val="Orçamento"/>
      <sheetName val="Memória"/>
      <sheetName val="Comp"/>
      <sheetName val="Cot"/>
      <sheetName val="CronoFF"/>
      <sheetName val="QCI"/>
      <sheetName val="Memorial Descritivo"/>
      <sheetName val="Licitação"/>
      <sheetName val="CronoFF-L"/>
      <sheetName val="QCI-L"/>
      <sheetName val="BM"/>
      <sheetName val="RRE"/>
      <sheetName val="OFÍCIO"/>
      <sheetName val="CC"/>
    </sheetNames>
    <sheetDataSet>
      <sheetData sheetId="0"/>
      <sheetData sheetId="1"/>
      <sheetData sheetId="2" refreshError="1">
        <row r="29">
          <cell r="G29">
            <v>43009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RIA"/>
      <sheetName val="ADTVBM01"/>
      <sheetName val="Planilha1"/>
    </sheetNames>
    <sheetDataSet>
      <sheetData sheetId="0"/>
      <sheetData sheetId="1"/>
      <sheetData sheetId="2">
        <row r="3">
          <cell r="A3" t="str">
            <v>Construção de Edifícios (também para Reformas)</v>
          </cell>
        </row>
        <row r="4">
          <cell r="A4" t="str">
            <v>Construção de Rodovias e Ferrovias (também para Recapeamento, Pavimentação e Praças)</v>
          </cell>
        </row>
        <row r="5">
          <cell r="A5" t="str">
            <v>Construção de Redes de Abastecimento de Água, Coleta de Esgoto e Construções Correlatas</v>
          </cell>
        </row>
        <row r="6">
          <cell r="A6" t="str">
            <v>Fornecimento de Materiais e Equipamentos (Aquisição indireta, em conjunto com obras)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
      <sheetName val="PROJETO BÁSICO"/>
      <sheetName val="RESUMO"/>
      <sheetName val="MEMÓRIA"/>
      <sheetName val="PLANILHA ONERADA"/>
      <sheetName val="CRONOGRAMA ONERADO"/>
      <sheetName val="CURVA ABC ONERADA"/>
      <sheetName val="COTAÇÃO"/>
      <sheetName val="COMPOSIÇÕES "/>
      <sheetName val="COMPOSIÇÃO DE BDI-01"/>
      <sheetName val="COMPOSIÇÃO DE BDI-02"/>
      <sheetName val="ENCARGOS SOCIAIS"/>
    </sheetNames>
    <sheetDataSet>
      <sheetData sheetId="0"/>
      <sheetData sheetId="1"/>
      <sheetData sheetId="2"/>
      <sheetData sheetId="3">
        <row r="1">
          <cell r="D1" t="str">
            <v xml:space="preserve">MEMÓRIA DE CÁLCULOS </v>
          </cell>
        </row>
        <row r="4">
          <cell r="A4" t="str">
            <v>MUNICÍPIO/UF:</v>
          </cell>
          <cell r="D4" t="str">
            <v>GESTOR / AÇÃO:</v>
          </cell>
          <cell r="E4" t="str">
            <v>ENDEREÇO:</v>
          </cell>
          <cell r="M4" t="str">
            <v>REVISÃO: 02</v>
          </cell>
        </row>
        <row r="5">
          <cell r="A5" t="str">
            <v>SÃO LOUREÇO DA MATA / PE</v>
          </cell>
          <cell r="D5" t="str">
            <v>SECRETARIA DE INFRAESTRUTURA - DIRETORIA DE OBRAS</v>
          </cell>
          <cell r="E5" t="str">
            <v>BAIRRO DE PENEDO NO  MUNICÍPIO DE SÃO LOURENÇO DA MATA-PE</v>
          </cell>
          <cell r="M5" t="str">
            <v>DATA: 11/2022</v>
          </cell>
        </row>
        <row r="7">
          <cell r="A7" t="str">
            <v xml:space="preserve">PROPONENTE:                                   </v>
          </cell>
          <cell r="D7" t="str">
            <v xml:space="preserve">OBJETO: </v>
          </cell>
          <cell r="E7" t="str">
            <v xml:space="preserve">EMPREENDIMENTO: </v>
          </cell>
          <cell r="R7" t="str">
            <v>Construção de Edifícios (também para Reformas)</v>
          </cell>
        </row>
        <row r="8">
          <cell r="A8" t="str">
            <v>PREFEITURA DE SÃO LOURENÇO DA MATA</v>
          </cell>
          <cell r="D8" t="str">
            <v>PROJETO PARA EXECUÇÃO DE PAVIMENTAÇÃO ASFÁLTICA E DRENAGEM DA RUA DAS PAPOULAS E A TRAVESSA SEVERINO PEDRO MARCOLINO  DO  MUNICÍPIO DE SÃO LOURENÇO DA MATA/PE.</v>
          </cell>
          <cell r="E8" t="str">
            <v>Construção de Rodovias e Ferrovias (também para Recapeamento, Pavimentação e Praças)</v>
          </cell>
          <cell r="R8" t="str">
            <v>Construção de Rodovias e Ferrovias (também para Recapeamento, Pavimentação e Praças)</v>
          </cell>
        </row>
        <row r="9">
          <cell r="R9" t="str">
            <v>Construção de Redes de Abastecimento de Água, Coleta de Esgoto e Construções Correlatas</v>
          </cell>
        </row>
        <row r="10">
          <cell r="A10" t="str">
            <v>ITEM</v>
          </cell>
          <cell r="B10" t="str">
            <v>FONTE</v>
          </cell>
          <cell r="C10" t="str">
            <v>CÓDIGO</v>
          </cell>
          <cell r="D10" t="str">
            <v>DESCRIÇÃO</v>
          </cell>
          <cell r="E10" t="str">
            <v>UNID.</v>
          </cell>
          <cell r="F10" t="str">
            <v>COMPR.</v>
          </cell>
          <cell r="H10" t="str">
            <v>LARG.</v>
          </cell>
          <cell r="J10" t="str">
            <v>ALTURA</v>
          </cell>
          <cell r="L10" t="str">
            <v>QUANT.</v>
          </cell>
          <cell r="N10" t="str">
            <v>TOTAL</v>
          </cell>
          <cell r="O10" t="str">
            <v>QUANT. TOTAL</v>
          </cell>
          <cell r="P10" t="str">
            <v>PREÇO UNITÁRIO</v>
          </cell>
          <cell r="R10" t="str">
            <v>Fornecimento de Materiais e Equipamentos (Aquisição indireta, em conjunto com obras)</v>
          </cell>
        </row>
        <row r="11">
          <cell r="A11" t="str">
            <v>1.0</v>
          </cell>
          <cell r="D11" t="str">
            <v>INSTALAÇÃO DA OBRA</v>
          </cell>
          <cell r="P11" t="str">
            <v>COM DES.</v>
          </cell>
        </row>
        <row r="12">
          <cell r="A12" t="str">
            <v>1.1</v>
          </cell>
          <cell r="B12" t="str">
            <v>COMPOSIÇÃO</v>
          </cell>
          <cell r="C12" t="str">
            <v>001</v>
          </cell>
          <cell r="D12" t="str">
            <v>PLACA DE OBRA EM CHAPA DE AÇO GALVANIZADA - FORN. E INSTAL. NO LOCAL INDICADO PELA FISCALIZAÇÃO.</v>
          </cell>
          <cell r="E12" t="str">
            <v>M2</v>
          </cell>
          <cell r="O12">
            <v>6</v>
          </cell>
          <cell r="P12">
            <v>553.83000000000004</v>
          </cell>
        </row>
        <row r="13">
          <cell r="F13">
            <v>3</v>
          </cell>
          <cell r="G13" t="str">
            <v>x</v>
          </cell>
          <cell r="J13">
            <v>2</v>
          </cell>
          <cell r="M13" t="str">
            <v>=</v>
          </cell>
          <cell r="N13">
            <v>6</v>
          </cell>
        </row>
        <row r="14">
          <cell r="D14" t="str">
            <v>Total item 1.1</v>
          </cell>
          <cell r="L14" t="str">
            <v>TOTAL</v>
          </cell>
          <cell r="M14" t="str">
            <v>=</v>
          </cell>
          <cell r="N14">
            <v>6</v>
          </cell>
          <cell r="O14">
            <v>20</v>
          </cell>
        </row>
        <row r="15">
          <cell r="A15" t="str">
            <v>1.2</v>
          </cell>
          <cell r="B15" t="str">
            <v>COMPOSIÇÃO</v>
          </cell>
          <cell r="C15" t="str">
            <v>002</v>
          </cell>
          <cell r="D15" t="str">
            <v>BARRACAO PARA DEPOSITO EM TABUAS, COM PISO EM ARGAMASSA DE CIMENTO E AREIA, TRACO 1 6</v>
          </cell>
          <cell r="E15" t="str">
            <v xml:space="preserve">M2    </v>
          </cell>
          <cell r="O15">
            <v>24</v>
          </cell>
          <cell r="P15">
            <v>714.51</v>
          </cell>
        </row>
        <row r="16">
          <cell r="F16">
            <v>6</v>
          </cell>
          <cell r="G16" t="str">
            <v>x</v>
          </cell>
          <cell r="H16">
            <v>4</v>
          </cell>
          <cell r="M16" t="str">
            <v>=</v>
          </cell>
          <cell r="N16">
            <v>24</v>
          </cell>
        </row>
        <row r="17">
          <cell r="D17" t="str">
            <v>Total item 1.2</v>
          </cell>
          <cell r="L17" t="str">
            <v>TOTAL</v>
          </cell>
          <cell r="M17" t="str">
            <v>=</v>
          </cell>
          <cell r="N17">
            <v>24</v>
          </cell>
          <cell r="O17">
            <v>20</v>
          </cell>
        </row>
        <row r="18">
          <cell r="A18" t="str">
            <v>2.0</v>
          </cell>
          <cell r="D18" t="str">
            <v>ADMINISTRAÇÃO LOCAL</v>
          </cell>
          <cell r="O18" t="e">
            <v>#REF!</v>
          </cell>
        </row>
        <row r="19">
          <cell r="A19" t="str">
            <v>2.1</v>
          </cell>
          <cell r="B19" t="str">
            <v>SINAPI 08/2022</v>
          </cell>
          <cell r="C19">
            <v>93565</v>
          </cell>
          <cell r="D19" t="str">
            <v>ENGENHEIRO CIVIL DE OBRA JUNIOR COM ENCARGOS COMPLEMENTARES</v>
          </cell>
          <cell r="E19" t="str">
            <v>MES</v>
          </cell>
          <cell r="O19">
            <v>6</v>
          </cell>
          <cell r="P19">
            <v>15519.89</v>
          </cell>
        </row>
        <row r="20">
          <cell r="L20">
            <v>6</v>
          </cell>
          <cell r="M20" t="str">
            <v>=</v>
          </cell>
          <cell r="N20">
            <v>6</v>
          </cell>
        </row>
        <row r="21">
          <cell r="D21" t="str">
            <v>Total item 2.1</v>
          </cell>
          <cell r="L21" t="str">
            <v>TOTAL</v>
          </cell>
          <cell r="M21" t="str">
            <v>=</v>
          </cell>
          <cell r="N21">
            <v>6</v>
          </cell>
          <cell r="O21">
            <v>20</v>
          </cell>
        </row>
        <row r="22">
          <cell r="A22" t="str">
            <v>2.2</v>
          </cell>
          <cell r="B22" t="str">
            <v>SINAPI 08/2022</v>
          </cell>
          <cell r="C22">
            <v>93572</v>
          </cell>
          <cell r="D22" t="str">
            <v>ENCARREGADO GERAL DE OBRAS COM ENCARGOS COMPLEMENTARES</v>
          </cell>
          <cell r="E22" t="str">
            <v>MES</v>
          </cell>
          <cell r="O22">
            <v>6</v>
          </cell>
          <cell r="P22">
            <v>5808.01</v>
          </cell>
        </row>
        <row r="23">
          <cell r="L23">
            <v>6</v>
          </cell>
          <cell r="M23" t="str">
            <v>=</v>
          </cell>
          <cell r="N23">
            <v>6</v>
          </cell>
        </row>
        <row r="24">
          <cell r="D24" t="str">
            <v>Total item 2.2</v>
          </cell>
          <cell r="L24" t="str">
            <v>TOTAL</v>
          </cell>
          <cell r="M24" t="str">
            <v>=</v>
          </cell>
          <cell r="N24">
            <v>6</v>
          </cell>
          <cell r="O24">
            <v>20</v>
          </cell>
        </row>
        <row r="25">
          <cell r="A25" t="str">
            <v>3.0</v>
          </cell>
          <cell r="D25" t="str">
            <v xml:space="preserve">RUA DAS PANPOLAS (E0 à E190) </v>
          </cell>
          <cell r="O25">
            <v>0</v>
          </cell>
          <cell r="P25">
            <v>0</v>
          </cell>
        </row>
        <row r="26">
          <cell r="A26" t="str">
            <v>3.1</v>
          </cell>
          <cell r="D26" t="str">
            <v>SERVIÇOS PRELIMINARES</v>
          </cell>
          <cell r="O26">
            <v>0</v>
          </cell>
          <cell r="P26">
            <v>0</v>
          </cell>
        </row>
        <row r="27">
          <cell r="A27" t="str">
            <v>3.1.1</v>
          </cell>
          <cell r="B27" t="str">
            <v>COMPOSIÇÃO</v>
          </cell>
          <cell r="C27" t="str">
            <v>003</v>
          </cell>
          <cell r="D27" t="str">
            <v>REBAIXAMENTO DE PENA  D'ÁGUA,  INCLUINDO COMPLEMENTO DE TUBULAÇÃO,  CONEXÕES, ESCAVAÇÃO E REATERRO.</v>
          </cell>
          <cell r="E27" t="str">
            <v>UND</v>
          </cell>
          <cell r="O27">
            <v>113</v>
          </cell>
          <cell r="P27">
            <v>83.98</v>
          </cell>
        </row>
        <row r="28">
          <cell r="L28">
            <v>113</v>
          </cell>
          <cell r="M28" t="str">
            <v>=</v>
          </cell>
          <cell r="N28">
            <v>113</v>
          </cell>
        </row>
        <row r="29">
          <cell r="D29" t="str">
            <v>Total item 3.1.1</v>
          </cell>
          <cell r="L29" t="str">
            <v>TOTAL</v>
          </cell>
          <cell r="M29" t="str">
            <v>=</v>
          </cell>
          <cell r="N29">
            <v>113</v>
          </cell>
        </row>
        <row r="30">
          <cell r="A30" t="str">
            <v>3.1.2</v>
          </cell>
          <cell r="B30" t="str">
            <v>COMPOSIÇÃO</v>
          </cell>
          <cell r="C30" t="str">
            <v>004</v>
          </cell>
          <cell r="D30" t="str">
            <v>SERVICO TOPOGRAFICO DE PEQUENO PORTE PARA PAVIMENTAÇÃO, DIÁRIA DE UNA EQUIPE COM TOPOGRAFO, NIVELADOR, DESENHISTA E AUXILIARES, TEODOLITO, NÍVEL ÓTICO, NOTA DE SERVIÇOS, ACOMPANHAMENTO, GREIDE, ETC.</v>
          </cell>
          <cell r="E30" t="str">
            <v>M2</v>
          </cell>
          <cell r="O30">
            <v>22800</v>
          </cell>
          <cell r="P30">
            <v>0.34</v>
          </cell>
        </row>
        <row r="31">
          <cell r="F31">
            <v>3800</v>
          </cell>
          <cell r="G31" t="str">
            <v>x</v>
          </cell>
          <cell r="H31">
            <v>6</v>
          </cell>
          <cell r="M31" t="str">
            <v>=</v>
          </cell>
          <cell r="N31">
            <v>22800</v>
          </cell>
        </row>
        <row r="32">
          <cell r="D32" t="str">
            <v>Total item 3.1.2</v>
          </cell>
          <cell r="L32" t="str">
            <v>TOTAL</v>
          </cell>
          <cell r="M32" t="str">
            <v>=</v>
          </cell>
          <cell r="N32">
            <v>22800</v>
          </cell>
        </row>
        <row r="33">
          <cell r="A33" t="str">
            <v>3.2</v>
          </cell>
          <cell r="D33" t="str">
            <v>MOVIMENTO DE TERRA</v>
          </cell>
        </row>
        <row r="34">
          <cell r="A34" t="str">
            <v>3.2.1</v>
          </cell>
          <cell r="B34" t="str">
            <v>SINAPI 08/2022</v>
          </cell>
          <cell r="C34">
            <v>100576</v>
          </cell>
          <cell r="D34" t="str">
            <v>REGULARIZAÇÃO E COMPACTAÇÃO DE SUBLEITO DE SOLO  PREDOMINANTEMENTE ARGILOSO. AF_11/2019</v>
          </cell>
          <cell r="E34" t="str">
            <v>M2</v>
          </cell>
          <cell r="O34">
            <v>22800</v>
          </cell>
          <cell r="P34">
            <v>2.67</v>
          </cell>
        </row>
        <row r="35">
          <cell r="F35">
            <v>3800</v>
          </cell>
          <cell r="G35" t="str">
            <v>x</v>
          </cell>
          <cell r="H35">
            <v>6</v>
          </cell>
          <cell r="M35" t="str">
            <v>=</v>
          </cell>
          <cell r="N35">
            <v>22800</v>
          </cell>
        </row>
        <row r="36">
          <cell r="D36" t="str">
            <v>Total item 3.2.1</v>
          </cell>
          <cell r="L36" t="str">
            <v>TOTAL</v>
          </cell>
          <cell r="M36" t="str">
            <v>=</v>
          </cell>
          <cell r="N36">
            <v>22800</v>
          </cell>
        </row>
        <row r="37">
          <cell r="A37" t="str">
            <v>3.2.2</v>
          </cell>
          <cell r="B37" t="str">
            <v>SINAPI 08/2022</v>
          </cell>
          <cell r="C37">
            <v>100976</v>
          </cell>
          <cell r="D37" t="str">
            <v>CARGA, MANOBRA E DESCARGA DE SOLOS E MATERIAIS GRANULARES EM CAMINHÃO BASCULANTE 18 M³ - CARGA COM PÁ CARREGADEIRA (CAÇAMBA DE 1,7 A 2,8 M³ / 128 HP) E DESCARGA LIVRE (UNIDADE: M3). AF_07/2020</v>
          </cell>
          <cell r="E37" t="str">
            <v>M3</v>
          </cell>
          <cell r="O37">
            <v>6840</v>
          </cell>
          <cell r="P37">
            <v>8.64</v>
          </cell>
        </row>
        <row r="38">
          <cell r="D38" t="str">
            <v>Item 3.2.1</v>
          </cell>
          <cell r="F38">
            <v>3800</v>
          </cell>
          <cell r="G38" t="str">
            <v>x</v>
          </cell>
          <cell r="H38">
            <v>6</v>
          </cell>
          <cell r="I38" t="str">
            <v>x</v>
          </cell>
          <cell r="J38">
            <v>0.2</v>
          </cell>
          <cell r="M38" t="str">
            <v>=</v>
          </cell>
          <cell r="N38">
            <v>4560</v>
          </cell>
        </row>
        <row r="39">
          <cell r="D39" t="str">
            <v>Item 3.2.3</v>
          </cell>
          <cell r="F39">
            <v>3800</v>
          </cell>
          <cell r="G39" t="str">
            <v>x</v>
          </cell>
          <cell r="H39">
            <v>6</v>
          </cell>
          <cell r="I39" t="str">
            <v>x</v>
          </cell>
          <cell r="J39">
            <v>0.1</v>
          </cell>
          <cell r="M39" t="str">
            <v>=</v>
          </cell>
          <cell r="N39">
            <v>2280</v>
          </cell>
        </row>
        <row r="40">
          <cell r="D40" t="str">
            <v>Total item 3.2.2</v>
          </cell>
          <cell r="L40" t="str">
            <v>TOTAL</v>
          </cell>
          <cell r="M40" t="str">
            <v>=</v>
          </cell>
          <cell r="N40">
            <v>6840</v>
          </cell>
        </row>
        <row r="41">
          <cell r="A41" t="str">
            <v>3.2.3</v>
          </cell>
          <cell r="B41" t="str">
            <v>SINAPI 08/2022</v>
          </cell>
          <cell r="C41">
            <v>96396</v>
          </cell>
          <cell r="D41" t="str">
            <v>EXECUÇÃO E COMPACTAÇÃO DE BASE E OU SUB BASE PARA PAVIMENTAÇÃO DE BRITA GRADUADA SIMPLES - EXCLUSIVE CARGA E TRANSPORTE. AF_11/2019</v>
          </cell>
          <cell r="E41" t="str">
            <v>M3</v>
          </cell>
          <cell r="O41">
            <v>2280</v>
          </cell>
          <cell r="P41">
            <v>155.94999999999999</v>
          </cell>
        </row>
        <row r="42">
          <cell r="F42">
            <v>3800</v>
          </cell>
          <cell r="G42" t="str">
            <v>x</v>
          </cell>
          <cell r="H42">
            <v>6</v>
          </cell>
          <cell r="I42" t="str">
            <v>x</v>
          </cell>
          <cell r="J42">
            <v>0.1</v>
          </cell>
          <cell r="M42" t="str">
            <v>=</v>
          </cell>
          <cell r="N42">
            <v>2280</v>
          </cell>
        </row>
        <row r="43">
          <cell r="D43" t="str">
            <v>Total item 3.2.3</v>
          </cell>
          <cell r="L43" t="str">
            <v>TOTAL</v>
          </cell>
          <cell r="M43" t="str">
            <v>=</v>
          </cell>
          <cell r="N43">
            <v>2280</v>
          </cell>
        </row>
        <row r="44">
          <cell r="A44" t="str">
            <v>3.2.4</v>
          </cell>
          <cell r="B44" t="str">
            <v>SINAPI 08/2022</v>
          </cell>
          <cell r="C44">
            <v>95877</v>
          </cell>
          <cell r="D44" t="str">
            <v>TRANSPORTE COM CAMINHÃO BASCULANTE DE 18 M³, EM VIA URBANA PAVIMENTADA, DMT ATÉ 30 KM (UNIDADE: M3XKM). AF_07/2020</v>
          </cell>
          <cell r="E44" t="str">
            <v>M3XKM</v>
          </cell>
          <cell r="F44" t="str">
            <v>Vol.</v>
          </cell>
          <cell r="H44" t="str">
            <v>Empol.</v>
          </cell>
          <cell r="L44" t="str">
            <v>Km</v>
          </cell>
          <cell r="O44">
            <v>79800</v>
          </cell>
          <cell r="P44">
            <v>1.87</v>
          </cell>
        </row>
        <row r="45">
          <cell r="D45" t="str">
            <v>Item 3.2.1</v>
          </cell>
          <cell r="F45">
            <v>4560</v>
          </cell>
          <cell r="H45">
            <v>1.25</v>
          </cell>
          <cell r="L45">
            <v>6</v>
          </cell>
          <cell r="M45" t="str">
            <v>=</v>
          </cell>
          <cell r="N45">
            <v>34200</v>
          </cell>
        </row>
        <row r="46">
          <cell r="D46" t="str">
            <v>Item 3.2.3</v>
          </cell>
          <cell r="F46">
            <v>2280</v>
          </cell>
          <cell r="L46">
            <v>20</v>
          </cell>
          <cell r="M46" t="str">
            <v>=</v>
          </cell>
          <cell r="N46">
            <v>45600</v>
          </cell>
        </row>
        <row r="47">
          <cell r="D47" t="str">
            <v>Total item 3.2.4</v>
          </cell>
          <cell r="L47" t="str">
            <v>TOTAL</v>
          </cell>
          <cell r="M47" t="str">
            <v>=</v>
          </cell>
          <cell r="N47">
            <v>79800</v>
          </cell>
        </row>
        <row r="48">
          <cell r="A48" t="str">
            <v>3.3</v>
          </cell>
          <cell r="D48" t="str">
            <v>CAPEAMENTO</v>
          </cell>
        </row>
        <row r="49">
          <cell r="A49" t="str">
            <v>3.3.1</v>
          </cell>
          <cell r="B49" t="str">
            <v>COMPOSIÇÃO</v>
          </cell>
          <cell r="C49" t="str">
            <v>007</v>
          </cell>
          <cell r="D49" t="str">
            <v xml:space="preserve">EXECUÇÃO DE PAVIMENTO COM APLICAÇÃO DE CONCRETO ASFÁLTICO, CAMADA DE ROLAMENTO - EXCLUSIVE CARGA E TRANSPORTE E CBUQ </v>
          </cell>
          <cell r="E49" t="str">
            <v>M3</v>
          </cell>
          <cell r="O49">
            <v>1596</v>
          </cell>
          <cell r="P49">
            <v>125.62</v>
          </cell>
        </row>
        <row r="50">
          <cell r="F50">
            <v>3800</v>
          </cell>
          <cell r="G50" t="str">
            <v>x</v>
          </cell>
          <cell r="H50">
            <v>6</v>
          </cell>
          <cell r="I50" t="str">
            <v>x</v>
          </cell>
          <cell r="J50">
            <v>7.0000000000000007E-2</v>
          </cell>
          <cell r="M50" t="str">
            <v>=</v>
          </cell>
          <cell r="N50">
            <v>1596</v>
          </cell>
        </row>
        <row r="51">
          <cell r="D51" t="str">
            <v>Total item 3.3.1</v>
          </cell>
          <cell r="L51" t="str">
            <v>TOTAL</v>
          </cell>
          <cell r="M51" t="str">
            <v>=</v>
          </cell>
          <cell r="N51">
            <v>1596</v>
          </cell>
        </row>
        <row r="52">
          <cell r="A52" t="str">
            <v>3.3.2</v>
          </cell>
          <cell r="B52" t="str">
            <v>COMPOSIÇÃO</v>
          </cell>
          <cell r="C52" t="str">
            <v>008</v>
          </cell>
          <cell r="D52" t="str">
            <v>USINAGEM DE CONCRETO ASFÁLTICO COM CAP 50/70, PARA CAMADA DE ROLAMENTO, PADRÃO DNIT FAIXA C, EM USINA DE ASFALTO CONTÍNUA DE 80 TON/H, INCLUINDO PRODUTOS EXCETO O ASFÁLTICO</v>
          </cell>
          <cell r="E52" t="str">
            <v xml:space="preserve">M3    </v>
          </cell>
          <cell r="O52">
            <v>1596</v>
          </cell>
          <cell r="P52">
            <v>595.88</v>
          </cell>
        </row>
        <row r="53">
          <cell r="F53">
            <v>3800</v>
          </cell>
          <cell r="G53" t="str">
            <v>x</v>
          </cell>
          <cell r="H53">
            <v>6</v>
          </cell>
          <cell r="I53" t="str">
            <v>x</v>
          </cell>
          <cell r="J53">
            <v>7.0000000000000007E-2</v>
          </cell>
          <cell r="M53" t="str">
            <v>=</v>
          </cell>
          <cell r="N53">
            <v>1596</v>
          </cell>
        </row>
        <row r="54">
          <cell r="D54" t="str">
            <v>Total item 3.3.2</v>
          </cell>
          <cell r="L54" t="str">
            <v>TOTAL</v>
          </cell>
          <cell r="M54" t="str">
            <v>=</v>
          </cell>
          <cell r="N54">
            <v>1596</v>
          </cell>
        </row>
        <row r="55">
          <cell r="A55" t="str">
            <v>3.3.3</v>
          </cell>
          <cell r="B55" t="str">
            <v>COMPOSIÇÃO</v>
          </cell>
          <cell r="C55" t="str">
            <v>009</v>
          </cell>
          <cell r="D55" t="str">
            <v>AQUISIÇÃO DE CIMENTO ASFÁLTICO CAP-50-70, INCLUSIVE TRANSPORTE DA REFINARIA ATÉ A USINA</v>
          </cell>
          <cell r="E55" t="str">
            <v>T</v>
          </cell>
          <cell r="L55" t="str">
            <v>M3</v>
          </cell>
          <cell r="O55">
            <v>563.96</v>
          </cell>
          <cell r="P55">
            <v>353.77</v>
          </cell>
        </row>
        <row r="56">
          <cell r="F56">
            <v>1596</v>
          </cell>
          <cell r="G56" t="str">
            <v>:</v>
          </cell>
          <cell r="L56">
            <v>2.83</v>
          </cell>
          <cell r="M56" t="str">
            <v>=</v>
          </cell>
          <cell r="N56">
            <v>563.96</v>
          </cell>
        </row>
        <row r="57">
          <cell r="D57" t="str">
            <v>Total item 3.3.3</v>
          </cell>
          <cell r="L57" t="str">
            <v>TOTAL</v>
          </cell>
          <cell r="M57" t="str">
            <v>=</v>
          </cell>
          <cell r="N57">
            <v>563.96</v>
          </cell>
        </row>
        <row r="58">
          <cell r="A58" t="str">
            <v>3.3.4</v>
          </cell>
          <cell r="B58" t="str">
            <v>COMPOSIÇÃO</v>
          </cell>
          <cell r="C58" t="str">
            <v>010</v>
          </cell>
          <cell r="D58" t="str">
            <v>EXECUÇÃO DE PINTURA DE LIGAÇÃO COM EMULSÃO ASFÁLTICA RR-2C (EXCLUSIVE FORNECIMENTO DA EMULSÃO ASFÁLTICA RR-2C)</v>
          </cell>
          <cell r="E58" t="str">
            <v>M2</v>
          </cell>
          <cell r="O58">
            <v>22800</v>
          </cell>
          <cell r="P58">
            <v>0.96</v>
          </cell>
        </row>
        <row r="59">
          <cell r="F59">
            <v>3800</v>
          </cell>
          <cell r="G59" t="str">
            <v>x</v>
          </cell>
          <cell r="H59">
            <v>6</v>
          </cell>
          <cell r="M59" t="str">
            <v>=</v>
          </cell>
          <cell r="N59">
            <v>22800</v>
          </cell>
        </row>
        <row r="60">
          <cell r="D60" t="str">
            <v>Total item 3.3.4</v>
          </cell>
          <cell r="L60" t="str">
            <v>TOTAL</v>
          </cell>
          <cell r="M60" t="str">
            <v>=</v>
          </cell>
          <cell r="N60">
            <v>22800</v>
          </cell>
        </row>
        <row r="61">
          <cell r="A61" t="str">
            <v>3.3.5</v>
          </cell>
          <cell r="B61" t="str">
            <v>COMPOSIÇÃO</v>
          </cell>
          <cell r="C61" t="str">
            <v>011</v>
          </cell>
          <cell r="D61" t="str">
            <v>AQUISIÇÃO DE EMULSÃO ASFÁLTICA CATIÔNICA RR-2C PARA USO EM PAVIMENTAÇÃO ASFÁLTICA (COLETADO NA ANP ACRESCIDO DE ICMS), INCLUSIVE TRANSPORTE DA REFINARIA ATÉ À OBRA FLORES/PE</v>
          </cell>
          <cell r="E61" t="str">
            <v>T</v>
          </cell>
          <cell r="L61" t="str">
            <v>M3</v>
          </cell>
          <cell r="O61">
            <v>563.96</v>
          </cell>
          <cell r="P61">
            <v>1.94</v>
          </cell>
        </row>
        <row r="62">
          <cell r="F62">
            <v>1596</v>
          </cell>
          <cell r="G62" t="str">
            <v>:</v>
          </cell>
          <cell r="L62">
            <v>2.83</v>
          </cell>
          <cell r="M62" t="str">
            <v>=</v>
          </cell>
          <cell r="N62">
            <v>563.96</v>
          </cell>
        </row>
        <row r="63">
          <cell r="D63" t="str">
            <v>Total item 3.3.5</v>
          </cell>
          <cell r="L63" t="str">
            <v>TOTAL</v>
          </cell>
          <cell r="M63" t="str">
            <v>=</v>
          </cell>
          <cell r="N63">
            <v>563.96</v>
          </cell>
        </row>
        <row r="64">
          <cell r="A64" t="str">
            <v>3.3.6</v>
          </cell>
          <cell r="B64" t="str">
            <v>SINAPI 08/2022</v>
          </cell>
          <cell r="C64">
            <v>94287</v>
          </cell>
          <cell r="D64" t="str">
            <v>EXECUÇÃO DE SARJETA DE CONCRETO USINADO, MOLDADA  IN LOCO  EM TRECHO RETO, 30 CM BASE X 10 CM ALTURA. AF_06/2016</v>
          </cell>
          <cell r="E64" t="str">
            <v>M</v>
          </cell>
          <cell r="O64">
            <v>7600</v>
          </cell>
          <cell r="P64">
            <v>37.67</v>
          </cell>
        </row>
        <row r="65">
          <cell r="F65">
            <v>3800</v>
          </cell>
          <cell r="G65" t="str">
            <v>x</v>
          </cell>
          <cell r="L65">
            <v>2</v>
          </cell>
          <cell r="M65" t="str">
            <v>=</v>
          </cell>
          <cell r="N65">
            <v>7600</v>
          </cell>
        </row>
        <row r="66">
          <cell r="D66" t="str">
            <v>Total item 3.3.6</v>
          </cell>
          <cell r="L66" t="str">
            <v>TOTAL</v>
          </cell>
          <cell r="M66" t="str">
            <v>=</v>
          </cell>
          <cell r="N66">
            <v>7600</v>
          </cell>
          <cell r="O66">
            <v>20</v>
          </cell>
        </row>
        <row r="67">
          <cell r="A67" t="str">
            <v>3.3.7</v>
          </cell>
          <cell r="B67" t="str">
            <v>SINAPI 08/2022</v>
          </cell>
          <cell r="C67">
            <v>94273</v>
          </cell>
          <cell r="D67" t="str">
            <v>ASSENTAMENTO DE GUIA (MEIO-FIO) EM TRECHO RETO, CONFECCIONADA EM CONCRETO PRÉ-FABRICADO, DIMENSÕES 100X15X13X30 CM (COMPRIMENTO X BASE INFERIOR X BASE SUPERIOR X ALTURA), PARA VIAS URBANAS (USO VIÁRIO). AF_06/2016</v>
          </cell>
          <cell r="E67" t="str">
            <v>M</v>
          </cell>
          <cell r="O67">
            <v>7600</v>
          </cell>
          <cell r="P67">
            <v>56.46</v>
          </cell>
        </row>
        <row r="68">
          <cell r="F68">
            <v>3800</v>
          </cell>
          <cell r="G68" t="str">
            <v>x</v>
          </cell>
          <cell r="L68">
            <v>2</v>
          </cell>
          <cell r="M68" t="str">
            <v>=</v>
          </cell>
          <cell r="N68">
            <v>7600</v>
          </cell>
        </row>
        <row r="69">
          <cell r="D69" t="str">
            <v>Total item 3.3.7</v>
          </cell>
          <cell r="L69" t="str">
            <v>TOTAL</v>
          </cell>
          <cell r="M69" t="str">
            <v>=</v>
          </cell>
          <cell r="N69">
            <v>7600</v>
          </cell>
          <cell r="O69">
            <v>20</v>
          </cell>
        </row>
        <row r="70">
          <cell r="A70" t="str">
            <v>3.3.8</v>
          </cell>
          <cell r="B70" t="str">
            <v>SINAPI 08/2022</v>
          </cell>
          <cell r="C70">
            <v>94319</v>
          </cell>
          <cell r="D70" t="str">
            <v>ATERRO MANUAL DE VALAS COM SOLO ARGILO-ARENOSO E COMPACTAÇÃO MECANIZADA. AF_05/2016</v>
          </cell>
          <cell r="E70" t="str">
            <v>M3</v>
          </cell>
          <cell r="O70">
            <v>1824</v>
          </cell>
          <cell r="P70">
            <v>99.11</v>
          </cell>
        </row>
        <row r="71">
          <cell r="D71" t="str">
            <v>Banqueta</v>
          </cell>
          <cell r="F71">
            <v>3800</v>
          </cell>
          <cell r="G71" t="str">
            <v xml:space="preserve">x </v>
          </cell>
          <cell r="H71">
            <v>1.2</v>
          </cell>
          <cell r="I71" t="str">
            <v xml:space="preserve">x </v>
          </cell>
          <cell r="J71">
            <v>0.2</v>
          </cell>
          <cell r="K71" t="str">
            <v>x</v>
          </cell>
          <cell r="L71">
            <v>2</v>
          </cell>
          <cell r="M71" t="str">
            <v>=</v>
          </cell>
          <cell r="N71">
            <v>1824</v>
          </cell>
        </row>
        <row r="72">
          <cell r="D72" t="str">
            <v>Total item 3.3.8</v>
          </cell>
          <cell r="L72" t="str">
            <v>TOTAL</v>
          </cell>
          <cell r="M72" t="str">
            <v>=</v>
          </cell>
          <cell r="N72">
            <v>1824</v>
          </cell>
          <cell r="O72">
            <v>20</v>
          </cell>
        </row>
        <row r="73">
          <cell r="A73" t="str">
            <v>3.4</v>
          </cell>
          <cell r="D73" t="str">
            <v>ACOSTAMENTO</v>
          </cell>
        </row>
        <row r="74">
          <cell r="A74" t="str">
            <v>3.4.1</v>
          </cell>
          <cell r="B74" t="str">
            <v>COMPOSIÇÃO</v>
          </cell>
          <cell r="C74" t="str">
            <v>007</v>
          </cell>
          <cell r="D74" t="str">
            <v xml:space="preserve">EXECUÇÃO DE PAVIMENTO COM APLICAÇÃO DE CONCRETO ASFÁLTICO, CAMADA DE ROLAMENTO - EXCLUSIVE CARGA E TRANSPORTE E CBUQ </v>
          </cell>
          <cell r="E74" t="str">
            <v>M3</v>
          </cell>
          <cell r="O74">
            <v>638.4</v>
          </cell>
          <cell r="P74">
            <v>125.62</v>
          </cell>
        </row>
        <row r="75">
          <cell r="F75">
            <v>3800</v>
          </cell>
          <cell r="G75" t="str">
            <v>x</v>
          </cell>
          <cell r="H75">
            <v>1.2</v>
          </cell>
          <cell r="I75" t="str">
            <v>x</v>
          </cell>
          <cell r="J75">
            <v>7.0000000000000007E-2</v>
          </cell>
          <cell r="K75" t="str">
            <v>x</v>
          </cell>
          <cell r="L75">
            <v>2</v>
          </cell>
          <cell r="M75" t="str">
            <v>=</v>
          </cell>
          <cell r="N75">
            <v>638.4</v>
          </cell>
        </row>
        <row r="76">
          <cell r="D76" t="str">
            <v>Total item 3.4.1</v>
          </cell>
          <cell r="L76" t="str">
            <v>TOTAL</v>
          </cell>
          <cell r="M76" t="str">
            <v>=</v>
          </cell>
          <cell r="N76">
            <v>638.4</v>
          </cell>
        </row>
        <row r="77">
          <cell r="A77" t="str">
            <v>3.4.2</v>
          </cell>
          <cell r="B77" t="str">
            <v>COMPOSIÇÃO</v>
          </cell>
          <cell r="C77" t="str">
            <v>008</v>
          </cell>
          <cell r="D77" t="str">
            <v>USINAGEM DE CONCRETO ASFÁLTICO COM CAP 50/70, PARA CAMADA DE ROLAMENTO, PADRÃO DNIT FAIXA C, EM USINA DE ASFALTO CONTÍNUA DE 80 TON/H, INCLUINDO PRODUTOS EXCETO O ASFÁLTICO</v>
          </cell>
          <cell r="E77" t="str">
            <v xml:space="preserve">M3    </v>
          </cell>
          <cell r="O77">
            <v>638.4</v>
          </cell>
          <cell r="P77">
            <v>595.88</v>
          </cell>
        </row>
        <row r="78">
          <cell r="F78">
            <v>3800</v>
          </cell>
          <cell r="G78" t="str">
            <v>x</v>
          </cell>
          <cell r="H78">
            <v>1.2</v>
          </cell>
          <cell r="I78" t="str">
            <v>x</v>
          </cell>
          <cell r="J78">
            <v>7.0000000000000007E-2</v>
          </cell>
          <cell r="K78" t="str">
            <v>x</v>
          </cell>
          <cell r="L78">
            <v>2</v>
          </cell>
          <cell r="M78" t="str">
            <v>=</v>
          </cell>
          <cell r="N78">
            <v>638.4</v>
          </cell>
        </row>
        <row r="79">
          <cell r="D79" t="str">
            <v>Total item 3.4.2</v>
          </cell>
          <cell r="L79" t="str">
            <v>TOTAL</v>
          </cell>
          <cell r="M79" t="str">
            <v>=</v>
          </cell>
          <cell r="N79">
            <v>638.4</v>
          </cell>
        </row>
        <row r="80">
          <cell r="A80" t="str">
            <v>3.4.3</v>
          </cell>
          <cell r="B80" t="str">
            <v>COMPOSIÇÃO</v>
          </cell>
          <cell r="C80" t="str">
            <v>009</v>
          </cell>
          <cell r="D80" t="str">
            <v>AQUISIÇÃO DE CIMENTO ASFÁLTICO CAP-50-70, INCLUSIVE TRANSPORTE DA REFINARIA ATÉ A USINA</v>
          </cell>
          <cell r="E80" t="str">
            <v>T</v>
          </cell>
          <cell r="L80" t="str">
            <v>M3</v>
          </cell>
          <cell r="O80">
            <v>225.58</v>
          </cell>
          <cell r="P80">
            <v>353.77</v>
          </cell>
        </row>
        <row r="81">
          <cell r="F81">
            <v>638.4</v>
          </cell>
          <cell r="G81" t="str">
            <v>:</v>
          </cell>
          <cell r="L81">
            <v>2.83</v>
          </cell>
          <cell r="M81" t="str">
            <v>=</v>
          </cell>
          <cell r="N81">
            <v>225.58</v>
          </cell>
        </row>
        <row r="82">
          <cell r="D82" t="str">
            <v>Total item 3.4.3</v>
          </cell>
          <cell r="L82" t="str">
            <v>TOTAL</v>
          </cell>
          <cell r="M82" t="str">
            <v>=</v>
          </cell>
          <cell r="N82">
            <v>225.58</v>
          </cell>
        </row>
        <row r="83">
          <cell r="A83" t="str">
            <v>3.4.4</v>
          </cell>
          <cell r="B83" t="str">
            <v>COMPOSIÇÃO</v>
          </cell>
          <cell r="C83" t="str">
            <v>010</v>
          </cell>
          <cell r="D83" t="str">
            <v>EXECUÇÃO DE PINTURA DE LIGAÇÃO COM EMULSÃO ASFÁLTICA RR-2C (EXCLUSIVE FORNECIMENTO DA EMULSÃO ASFÁLTICA RR-2C)</v>
          </cell>
          <cell r="E83" t="str">
            <v>M2</v>
          </cell>
          <cell r="O83">
            <v>9120</v>
          </cell>
          <cell r="P83">
            <v>0.96</v>
          </cell>
        </row>
        <row r="84">
          <cell r="F84">
            <v>3800</v>
          </cell>
          <cell r="G84" t="str">
            <v>x</v>
          </cell>
          <cell r="H84">
            <v>1.2</v>
          </cell>
          <cell r="I84" t="str">
            <v>x</v>
          </cell>
          <cell r="L84">
            <v>2</v>
          </cell>
          <cell r="M84" t="str">
            <v>=</v>
          </cell>
          <cell r="N84">
            <v>9120</v>
          </cell>
        </row>
        <row r="85">
          <cell r="D85" t="str">
            <v>Total item 3.4.4</v>
          </cell>
          <cell r="L85" t="str">
            <v>TOTAL</v>
          </cell>
          <cell r="M85" t="str">
            <v>=</v>
          </cell>
          <cell r="N85">
            <v>9120</v>
          </cell>
        </row>
        <row r="86">
          <cell r="A86" t="str">
            <v>3.4.5</v>
          </cell>
          <cell r="B86" t="str">
            <v>COMPOSIÇÃO</v>
          </cell>
          <cell r="C86" t="str">
            <v>011</v>
          </cell>
          <cell r="D86" t="str">
            <v>AQUISIÇÃO DE EMULSÃO ASFÁLTICA CATIÔNICA RR-2C PARA USO EM PAVIMENTAÇÃO ASFÁLTICA (COLETADO NA ANP ACRESCIDO DE ICMS), INCLUSIVE TRANSPORTE DA REFINARIA ATÉ À OBRA FLORES/PE</v>
          </cell>
          <cell r="E86" t="str">
            <v>T</v>
          </cell>
          <cell r="L86" t="str">
            <v>M3</v>
          </cell>
          <cell r="O86">
            <v>225.58</v>
          </cell>
          <cell r="P86">
            <v>1.94</v>
          </cell>
        </row>
        <row r="87">
          <cell r="F87">
            <v>638.4</v>
          </cell>
          <cell r="G87" t="str">
            <v>:</v>
          </cell>
          <cell r="L87">
            <v>2.83</v>
          </cell>
          <cell r="M87" t="str">
            <v>=</v>
          </cell>
          <cell r="N87">
            <v>225.58</v>
          </cell>
        </row>
        <row r="88">
          <cell r="D88" t="str">
            <v>Total item 3.4.5</v>
          </cell>
          <cell r="L88" t="str">
            <v>TOTAL</v>
          </cell>
          <cell r="M88" t="str">
            <v>=</v>
          </cell>
          <cell r="N88">
            <v>225.58</v>
          </cell>
        </row>
        <row r="89">
          <cell r="A89" t="str">
            <v>3.5</v>
          </cell>
          <cell r="D89" t="str">
            <v>DRENAGEM</v>
          </cell>
        </row>
        <row r="90">
          <cell r="A90" t="str">
            <v>3.5.1</v>
          </cell>
          <cell r="B90" t="str">
            <v>SINAPI 08/2022</v>
          </cell>
          <cell r="C90">
            <v>102747</v>
          </cell>
          <cell r="D90" t="str">
            <v>BOCA PARA BUEIRO TRIPLO TUBULAR D = 100 CM EM CONCRETO, ALAS COM ESCONSIDADE DE 0°, INCLUINDO FÔRMAS E MATERIAIS. AF_07/2021</v>
          </cell>
          <cell r="E90" t="str">
            <v>UN</v>
          </cell>
          <cell r="O90">
            <v>22</v>
          </cell>
          <cell r="P90">
            <v>8672.23</v>
          </cell>
        </row>
        <row r="91">
          <cell r="D91" t="str">
            <v>E45</v>
          </cell>
          <cell r="L91">
            <v>2</v>
          </cell>
          <cell r="M91" t="str">
            <v>=</v>
          </cell>
          <cell r="N91">
            <v>2</v>
          </cell>
        </row>
        <row r="92">
          <cell r="D92" t="str">
            <v>E55</v>
          </cell>
          <cell r="L92">
            <v>2</v>
          </cell>
          <cell r="M92" t="str">
            <v>=</v>
          </cell>
          <cell r="N92">
            <v>2</v>
          </cell>
        </row>
        <row r="93">
          <cell r="D93" t="str">
            <v>E70</v>
          </cell>
          <cell r="L93">
            <v>2</v>
          </cell>
          <cell r="M93" t="str">
            <v>=</v>
          </cell>
          <cell r="N93">
            <v>2</v>
          </cell>
        </row>
        <row r="94">
          <cell r="D94" t="str">
            <v>E80</v>
          </cell>
          <cell r="L94">
            <v>2</v>
          </cell>
          <cell r="M94" t="str">
            <v>=</v>
          </cell>
          <cell r="N94">
            <v>2</v>
          </cell>
        </row>
        <row r="95">
          <cell r="D95" t="str">
            <v>E95</v>
          </cell>
          <cell r="L95">
            <v>2</v>
          </cell>
          <cell r="M95" t="str">
            <v>=</v>
          </cell>
          <cell r="N95">
            <v>2</v>
          </cell>
        </row>
        <row r="96">
          <cell r="D96" t="str">
            <v>E110</v>
          </cell>
          <cell r="L96">
            <v>2</v>
          </cell>
          <cell r="M96" t="str">
            <v>=</v>
          </cell>
          <cell r="N96">
            <v>2</v>
          </cell>
        </row>
        <row r="97">
          <cell r="D97" t="str">
            <v>E120</v>
          </cell>
          <cell r="L97">
            <v>2</v>
          </cell>
          <cell r="M97" t="str">
            <v>=</v>
          </cell>
          <cell r="N97">
            <v>2</v>
          </cell>
        </row>
        <row r="98">
          <cell r="D98" t="str">
            <v>E125</v>
          </cell>
          <cell r="L98">
            <v>2</v>
          </cell>
          <cell r="M98" t="str">
            <v>=</v>
          </cell>
          <cell r="N98">
            <v>2</v>
          </cell>
        </row>
        <row r="99">
          <cell r="D99" t="str">
            <v>E145</v>
          </cell>
          <cell r="L99">
            <v>2</v>
          </cell>
          <cell r="M99" t="str">
            <v>=</v>
          </cell>
          <cell r="N99">
            <v>2</v>
          </cell>
        </row>
        <row r="100">
          <cell r="D100" t="str">
            <v>E165</v>
          </cell>
          <cell r="L100">
            <v>2</v>
          </cell>
          <cell r="M100" t="str">
            <v>=</v>
          </cell>
          <cell r="N100">
            <v>2</v>
          </cell>
        </row>
        <row r="101">
          <cell r="D101" t="str">
            <v>E180</v>
          </cell>
          <cell r="L101">
            <v>2</v>
          </cell>
          <cell r="M101" t="str">
            <v>=</v>
          </cell>
          <cell r="N101">
            <v>2</v>
          </cell>
        </row>
        <row r="102">
          <cell r="D102" t="str">
            <v>Total item 3.5.1</v>
          </cell>
          <cell r="L102" t="str">
            <v>TOTAL</v>
          </cell>
          <cell r="M102" t="str">
            <v>=</v>
          </cell>
          <cell r="N102">
            <v>22</v>
          </cell>
        </row>
        <row r="103">
          <cell r="A103" t="str">
            <v>3.5.2</v>
          </cell>
          <cell r="B103" t="str">
            <v>COMPOSIÇÃO</v>
          </cell>
          <cell r="C103" t="str">
            <v>005</v>
          </cell>
          <cell r="D103" t="str">
            <v>CAIXA COLETORA EM ALVENARIA COM TIJOLOS CERÂMICOS MACIÇOS, REVESTIDA INTERNAMENTE COM ARGAMASSAD ECIMENTO E AREIA COM 2 CM DE ESPESSURA, DIMENSÕES INTERNAS: 1,20X1,20X1,5 M, COM SOBRETAMPA DE CONCRETO ARMADO.</v>
          </cell>
          <cell r="E103" t="str">
            <v>UN</v>
          </cell>
          <cell r="O103">
            <v>8</v>
          </cell>
          <cell r="P103">
            <v>1791.27</v>
          </cell>
        </row>
        <row r="104">
          <cell r="D104" t="str">
            <v>E0 à E1</v>
          </cell>
          <cell r="L104">
            <v>3</v>
          </cell>
          <cell r="M104" t="str">
            <v>=</v>
          </cell>
          <cell r="N104">
            <v>3</v>
          </cell>
        </row>
        <row r="105">
          <cell r="D105" t="str">
            <v>E1 à E2</v>
          </cell>
          <cell r="L105">
            <v>1</v>
          </cell>
          <cell r="M105" t="str">
            <v>=</v>
          </cell>
          <cell r="N105">
            <v>1</v>
          </cell>
        </row>
        <row r="106">
          <cell r="D106" t="str">
            <v>E3 à E5</v>
          </cell>
          <cell r="L106">
            <v>4</v>
          </cell>
          <cell r="M106" t="str">
            <v>=</v>
          </cell>
          <cell r="N106">
            <v>4</v>
          </cell>
        </row>
        <row r="107">
          <cell r="D107" t="str">
            <v>Total item 3.5.2</v>
          </cell>
          <cell r="L107" t="str">
            <v>TOTAL</v>
          </cell>
          <cell r="M107" t="str">
            <v>=</v>
          </cell>
          <cell r="N107">
            <v>8</v>
          </cell>
        </row>
        <row r="108">
          <cell r="A108" t="str">
            <v>3.5.3</v>
          </cell>
          <cell r="B108" t="str">
            <v>SINAPI 08/2022</v>
          </cell>
          <cell r="C108">
            <v>92221</v>
          </cell>
          <cell r="D108" t="str">
            <v>TUBO DE CONCRETO PARA REDES COLETORAS DE ÁGUAS PLUVIAIS, DIÂMETRO DE 600 MM, JUNTA RÍGIDA, INSTALADO EM LOCAL COM ALTO NÍVEL DE INTERFERÊNCIAS - FORNECIMENTO E ASSENTAMENTO. AF_12/2015</v>
          </cell>
          <cell r="E108" t="str">
            <v>M</v>
          </cell>
          <cell r="O108">
            <v>143</v>
          </cell>
          <cell r="P108">
            <v>320.83</v>
          </cell>
        </row>
        <row r="109">
          <cell r="D109" t="str">
            <v>E0 à E1</v>
          </cell>
          <cell r="F109">
            <v>50</v>
          </cell>
          <cell r="M109" t="str">
            <v>=</v>
          </cell>
          <cell r="N109">
            <v>50</v>
          </cell>
        </row>
        <row r="110">
          <cell r="D110" t="str">
            <v>E1 à E2</v>
          </cell>
          <cell r="F110">
            <v>50</v>
          </cell>
          <cell r="M110" t="str">
            <v>=</v>
          </cell>
          <cell r="N110">
            <v>50</v>
          </cell>
        </row>
        <row r="111">
          <cell r="D111" t="str">
            <v>E3 à E5</v>
          </cell>
          <cell r="F111">
            <v>43</v>
          </cell>
          <cell r="M111" t="str">
            <v>=</v>
          </cell>
          <cell r="N111">
            <v>43</v>
          </cell>
        </row>
        <row r="112">
          <cell r="A112" t="str">
            <v>.</v>
          </cell>
          <cell r="D112" t="str">
            <v>Total item 3.5.3</v>
          </cell>
          <cell r="L112" t="str">
            <v>TOTAL</v>
          </cell>
          <cell r="M112" t="str">
            <v>=</v>
          </cell>
          <cell r="N112">
            <v>143</v>
          </cell>
        </row>
        <row r="113">
          <cell r="A113" t="str">
            <v>3.5.4</v>
          </cell>
          <cell r="B113" t="str">
            <v>SINAPI 08/2022</v>
          </cell>
          <cell r="C113">
            <v>102999</v>
          </cell>
          <cell r="D113" t="str">
            <v>EXECUÇÃO DE CANALETA DE CONCRETO MOLDADO IN LOCO, ESPESSURA DE 0,08 M, GEOMETRIA TRAPEZOIDAL (DIMENSÕES INTERNAS: B=1,4 M; B=0,7 M; H=0,35 M). AF_08/2021</v>
          </cell>
          <cell r="E113" t="str">
            <v>M</v>
          </cell>
          <cell r="O113">
            <v>200</v>
          </cell>
          <cell r="P113">
            <v>111.08</v>
          </cell>
        </row>
        <row r="114">
          <cell r="D114" t="str">
            <v>E0 À E20</v>
          </cell>
          <cell r="F114">
            <v>200</v>
          </cell>
          <cell r="M114" t="str">
            <v>=</v>
          </cell>
          <cell r="N114">
            <v>200</v>
          </cell>
        </row>
        <row r="115">
          <cell r="D115" t="str">
            <v>Total item 3.5.4</v>
          </cell>
          <cell r="L115" t="str">
            <v>TOTAL</v>
          </cell>
          <cell r="M115" t="str">
            <v>=</v>
          </cell>
          <cell r="N115">
            <v>200</v>
          </cell>
        </row>
        <row r="116">
          <cell r="A116" t="str">
            <v>3.6</v>
          </cell>
          <cell r="D116" t="str">
            <v xml:space="preserve">SINALIZAÇÃO </v>
          </cell>
        </row>
        <row r="117">
          <cell r="A117" t="str">
            <v>3.6.1</v>
          </cell>
          <cell r="B117" t="str">
            <v>COMPOSIÇÃO</v>
          </cell>
          <cell r="C117" t="str">
            <v>006</v>
          </cell>
          <cell r="D117" t="str">
            <v>PLACA ESMALTADA PARA IDENTIFICAÇÃO NR DE RUA, DIMENSÕES 45X25CM</v>
          </cell>
          <cell r="E117" t="str">
            <v>UN</v>
          </cell>
          <cell r="O117">
            <v>12</v>
          </cell>
          <cell r="P117">
            <v>155.46</v>
          </cell>
        </row>
        <row r="118">
          <cell r="D118" t="str">
            <v>E0 À E190</v>
          </cell>
          <cell r="L118">
            <v>12</v>
          </cell>
          <cell r="M118" t="str">
            <v>=</v>
          </cell>
          <cell r="N118">
            <v>12</v>
          </cell>
        </row>
        <row r="119">
          <cell r="D119" t="str">
            <v>Total item 3.6.1</v>
          </cell>
          <cell r="L119" t="str">
            <v>TOTAL</v>
          </cell>
          <cell r="M119" t="str">
            <v>=</v>
          </cell>
          <cell r="N119">
            <v>12</v>
          </cell>
          <cell r="O119">
            <v>20</v>
          </cell>
        </row>
        <row r="120">
          <cell r="A120" t="str">
            <v>3.6.2</v>
          </cell>
          <cell r="B120" t="str">
            <v>SINAPI 08/2022</v>
          </cell>
          <cell r="C120">
            <v>103694</v>
          </cell>
          <cell r="D120" t="str">
            <v>FORNECIMENTO E INSTALAÇÃO DE SUPORTE DE MADEIRA  PARA PLACAS DE SINALIZAÇÃO, EM SOLO, COM H= DE 2,5 M E SEÇÃO DE 7,5 X 7,5 CM. AF_03/2022</v>
          </cell>
          <cell r="E120" t="str">
            <v>UN</v>
          </cell>
          <cell r="O120">
            <v>76</v>
          </cell>
          <cell r="P120">
            <v>100.33</v>
          </cell>
        </row>
        <row r="121">
          <cell r="D121" t="str">
            <v>E0 À E190</v>
          </cell>
          <cell r="L121">
            <v>76</v>
          </cell>
          <cell r="M121" t="str">
            <v>=</v>
          </cell>
          <cell r="N121">
            <v>76</v>
          </cell>
        </row>
        <row r="122">
          <cell r="D122" t="str">
            <v>Total item 3.6.2</v>
          </cell>
          <cell r="L122" t="str">
            <v>TOTAL</v>
          </cell>
          <cell r="M122" t="str">
            <v>=</v>
          </cell>
          <cell r="N122">
            <v>76</v>
          </cell>
          <cell r="O122">
            <v>20</v>
          </cell>
        </row>
        <row r="123">
          <cell r="A123" t="str">
            <v>3.6.3</v>
          </cell>
          <cell r="B123" t="str">
            <v>SICRO 04/2022</v>
          </cell>
          <cell r="C123" t="str">
            <v>5213417</v>
          </cell>
          <cell r="D123" t="str">
            <v>PLACA EM AÇO Nº 16 GALVANIZADO COM PELÍCULA RETRORREFLETIVA TIPO I + III - CONFECÇÃO</v>
          </cell>
          <cell r="E123" t="str">
            <v>M2</v>
          </cell>
          <cell r="O123">
            <v>9.8800000000000008</v>
          </cell>
          <cell r="P123">
            <v>385.15</v>
          </cell>
        </row>
        <row r="124">
          <cell r="D124" t="str">
            <v>E0 À E190</v>
          </cell>
          <cell r="F124">
            <v>0.13</v>
          </cell>
          <cell r="L124">
            <v>76</v>
          </cell>
          <cell r="M124" t="str">
            <v>=</v>
          </cell>
          <cell r="N124">
            <v>9.8800000000000008</v>
          </cell>
        </row>
        <row r="125">
          <cell r="D125" t="str">
            <v>Total item 3.6.3</v>
          </cell>
          <cell r="L125" t="str">
            <v>TOTAL</v>
          </cell>
          <cell r="M125" t="str">
            <v>=</v>
          </cell>
          <cell r="N125">
            <v>9.8800000000000008</v>
          </cell>
          <cell r="O125">
            <v>20</v>
          </cell>
        </row>
        <row r="126">
          <cell r="A126" t="str">
            <v>3.6.4</v>
          </cell>
          <cell r="B126" t="str">
            <v>SINAPI 08/2022</v>
          </cell>
          <cell r="C126">
            <v>102512</v>
          </cell>
          <cell r="D126" t="str">
            <v>PINTURA DE EIXO VIÁRIO SOBRE ASFALTO COM TINTA RETRORREFLETIVA A BASE DE RESINA ACRÍLICA COM MICROESFERAS DE VIDRO, APLICAÇÃO MECÂNICA COM DEMARCADORA AUTOPROPELIDA. AF_05/2021</v>
          </cell>
          <cell r="E126" t="str">
            <v>M</v>
          </cell>
          <cell r="O126">
            <v>15200</v>
          </cell>
          <cell r="P126">
            <v>5.08</v>
          </cell>
        </row>
        <row r="127">
          <cell r="D127" t="str">
            <v>E0 À E190</v>
          </cell>
          <cell r="F127">
            <v>3800</v>
          </cell>
          <cell r="G127" t="str">
            <v>x</v>
          </cell>
          <cell r="L127">
            <v>4</v>
          </cell>
          <cell r="M127" t="str">
            <v>=</v>
          </cell>
          <cell r="N127">
            <v>15200</v>
          </cell>
        </row>
        <row r="128">
          <cell r="D128" t="str">
            <v>Total item 3.6.4</v>
          </cell>
          <cell r="L128" t="str">
            <v>TOTAL</v>
          </cell>
          <cell r="M128" t="str">
            <v>=</v>
          </cell>
          <cell r="N128">
            <v>15200</v>
          </cell>
          <cell r="O128">
            <v>20</v>
          </cell>
        </row>
        <row r="129">
          <cell r="A129" t="str">
            <v>3.6.5</v>
          </cell>
          <cell r="B129" t="str">
            <v>SINAPI 08/2022</v>
          </cell>
          <cell r="C129">
            <v>102509</v>
          </cell>
          <cell r="D129" t="str">
            <v>PINTURA DE FAIXA DE PEDESTRE OU ZEBRADA TINTA RETRORREFLETIVA A BASE DE RESINA ACRÍLICA COM MICROESFERAS DE VIDRO, E = 30 CM, APLICAÇÃO MANUAL. AF_05/2021</v>
          </cell>
          <cell r="E129" t="str">
            <v>M2</v>
          </cell>
          <cell r="O129">
            <v>96</v>
          </cell>
          <cell r="P129">
            <v>23.22</v>
          </cell>
        </row>
        <row r="130">
          <cell r="D130" t="str">
            <v>E0 À E190</v>
          </cell>
          <cell r="F130">
            <v>6</v>
          </cell>
          <cell r="G130" t="str">
            <v>x</v>
          </cell>
          <cell r="H130">
            <v>2</v>
          </cell>
          <cell r="L130">
            <v>8</v>
          </cell>
          <cell r="M130" t="str">
            <v>=</v>
          </cell>
          <cell r="N130">
            <v>96</v>
          </cell>
        </row>
        <row r="131">
          <cell r="D131" t="str">
            <v>Total item 3.6.5</v>
          </cell>
          <cell r="L131" t="str">
            <v>TOTAL</v>
          </cell>
          <cell r="M131" t="str">
            <v>=</v>
          </cell>
          <cell r="N131">
            <v>96</v>
          </cell>
          <cell r="O131">
            <v>20</v>
          </cell>
        </row>
        <row r="132">
          <cell r="A132" t="str">
            <v>3.6.6</v>
          </cell>
          <cell r="B132" t="str">
            <v>SICRO 04/2022</v>
          </cell>
          <cell r="C132" t="str">
            <v>5219623</v>
          </cell>
          <cell r="D132" t="str">
            <v>TACHA REFLETIVA EM RESINA SINTÉTICA - BIDIRECIONAL TIPO III - COM UM PINO - FORNECIMENTO E COLOCAÇÃO</v>
          </cell>
          <cell r="E132" t="str">
            <v>UN</v>
          </cell>
          <cell r="O132">
            <v>1520</v>
          </cell>
          <cell r="P132">
            <v>53.24</v>
          </cell>
        </row>
        <row r="133">
          <cell r="D133" t="str">
            <v>E0 À E190</v>
          </cell>
          <cell r="F133">
            <v>1520</v>
          </cell>
          <cell r="G133" t="str">
            <v>x</v>
          </cell>
          <cell r="L133">
            <v>1</v>
          </cell>
          <cell r="M133" t="str">
            <v>=</v>
          </cell>
          <cell r="N133">
            <v>1520</v>
          </cell>
        </row>
        <row r="134">
          <cell r="D134" t="str">
            <v>Total item 3.6.6</v>
          </cell>
          <cell r="L134" t="str">
            <v>TOTAL</v>
          </cell>
          <cell r="M134" t="str">
            <v>=</v>
          </cell>
          <cell r="N134">
            <v>1520</v>
          </cell>
          <cell r="O134">
            <v>20</v>
          </cell>
        </row>
        <row r="135">
          <cell r="A135" t="str">
            <v>4.0</v>
          </cell>
          <cell r="D135" t="str">
            <v xml:space="preserve">TRAVESSA SEVERINO PEDRO MARCOLINO (E0 à E5) </v>
          </cell>
          <cell r="O135">
            <v>0</v>
          </cell>
          <cell r="P135">
            <v>0</v>
          </cell>
        </row>
        <row r="136">
          <cell r="A136" t="str">
            <v>4.1</v>
          </cell>
          <cell r="D136" t="str">
            <v>SERVIÇOS PRELIMINARES</v>
          </cell>
          <cell r="O136">
            <v>0</v>
          </cell>
          <cell r="P136">
            <v>0</v>
          </cell>
        </row>
        <row r="137">
          <cell r="A137" t="str">
            <v>4.1.1</v>
          </cell>
          <cell r="B137" t="str">
            <v>COMPOSIÇÃO</v>
          </cell>
          <cell r="C137" t="str">
            <v>003</v>
          </cell>
          <cell r="D137" t="str">
            <v>REBAIXAMENTO DE PENA  D'ÁGUA,  INCLUINDO COMPLEMENTO DE TUBULAÇÃO,  CONEXÕES, ESCAVAÇÃO E REATERRO.</v>
          </cell>
          <cell r="E137" t="str">
            <v>UND</v>
          </cell>
          <cell r="O137">
            <v>5</v>
          </cell>
          <cell r="P137">
            <v>83.98</v>
          </cell>
        </row>
        <row r="138">
          <cell r="L138">
            <v>5</v>
          </cell>
          <cell r="M138" t="str">
            <v>=</v>
          </cell>
          <cell r="N138">
            <v>5</v>
          </cell>
        </row>
        <row r="139">
          <cell r="D139" t="str">
            <v>Total item 4.1.1</v>
          </cell>
          <cell r="L139" t="str">
            <v>TOTAL</v>
          </cell>
          <cell r="M139" t="str">
            <v>=</v>
          </cell>
          <cell r="N139">
            <v>5</v>
          </cell>
        </row>
        <row r="140">
          <cell r="A140" t="str">
            <v>4.1.2</v>
          </cell>
          <cell r="B140" t="str">
            <v>COMPOSIÇÃO</v>
          </cell>
          <cell r="C140" t="str">
            <v>004</v>
          </cell>
          <cell r="D140" t="str">
            <v>SERVICO TOPOGRAFICO DE PEQUENO PORTE PARA PAVIMENTAÇÃO, DIÁRIA DE UNA EQUIPE COM TOPOGRAFO, NIVELADOR, DESENHISTA E AUXILIARES, TEODOLITO, NÍVEL ÓTICO, NOTA DE SERVIÇOS, ACOMPANHAMENTO, GREIDE, ETC.</v>
          </cell>
          <cell r="E140" t="str">
            <v>M2</v>
          </cell>
          <cell r="O140">
            <v>600</v>
          </cell>
          <cell r="P140">
            <v>0.34</v>
          </cell>
        </row>
        <row r="141">
          <cell r="F141">
            <v>100</v>
          </cell>
          <cell r="G141" t="str">
            <v>x</v>
          </cell>
          <cell r="H141">
            <v>6</v>
          </cell>
          <cell r="M141" t="str">
            <v>=</v>
          </cell>
          <cell r="N141">
            <v>600</v>
          </cell>
        </row>
        <row r="142">
          <cell r="D142" t="str">
            <v>Total item 4.1.2</v>
          </cell>
          <cell r="L142" t="str">
            <v>TOTAL</v>
          </cell>
          <cell r="M142" t="str">
            <v>=</v>
          </cell>
          <cell r="N142">
            <v>600</v>
          </cell>
        </row>
        <row r="143">
          <cell r="A143" t="str">
            <v>4.2</v>
          </cell>
          <cell r="D143" t="str">
            <v>MOVIMENTO DE TERRA</v>
          </cell>
        </row>
        <row r="144">
          <cell r="A144" t="str">
            <v>4.2.1</v>
          </cell>
          <cell r="B144" t="str">
            <v>SINAPI 08/2022</v>
          </cell>
          <cell r="C144">
            <v>100576</v>
          </cell>
          <cell r="D144" t="str">
            <v>REGULARIZAÇÃO E COMPACTAÇÃO DE SUBLEITO DE SOLO  PREDOMINANTEMENTE ARGILOSO. AF_11/2019</v>
          </cell>
          <cell r="E144" t="str">
            <v>M2</v>
          </cell>
          <cell r="O144">
            <v>600</v>
          </cell>
          <cell r="P144">
            <v>2.67</v>
          </cell>
        </row>
        <row r="145">
          <cell r="F145">
            <v>100</v>
          </cell>
          <cell r="G145" t="str">
            <v>x</v>
          </cell>
          <cell r="H145">
            <v>6</v>
          </cell>
          <cell r="M145" t="str">
            <v>=</v>
          </cell>
          <cell r="N145">
            <v>600</v>
          </cell>
        </row>
        <row r="146">
          <cell r="D146" t="str">
            <v>Total item 4.2.1</v>
          </cell>
          <cell r="L146" t="str">
            <v>TOTAL</v>
          </cell>
          <cell r="M146" t="str">
            <v>=</v>
          </cell>
          <cell r="N146">
            <v>600</v>
          </cell>
        </row>
        <row r="147">
          <cell r="A147" t="str">
            <v>4.2.2</v>
          </cell>
          <cell r="B147" t="str">
            <v>SINAPI 08/2022</v>
          </cell>
          <cell r="C147">
            <v>100976</v>
          </cell>
          <cell r="D147" t="str">
            <v>CARGA, MANOBRA E DESCARGA DE SOLOS E MATERIAIS GRANULARES EM CAMINHÃO BASCULANTE 18 M³ - CARGA COM PÁ CARREGADEIRA (CAÇAMBA DE 1,7 A 2,8 M³ / 128 HP) E DESCARGA LIVRE (UNIDADE: M3). AF_07/2020</v>
          </cell>
          <cell r="E147" t="str">
            <v>M3</v>
          </cell>
          <cell r="O147">
            <v>180</v>
          </cell>
          <cell r="P147">
            <v>8.64</v>
          </cell>
        </row>
        <row r="148">
          <cell r="D148" t="str">
            <v>Item 3.2.1</v>
          </cell>
          <cell r="F148">
            <v>100</v>
          </cell>
          <cell r="G148" t="str">
            <v>x</v>
          </cell>
          <cell r="H148">
            <v>6</v>
          </cell>
          <cell r="I148" t="str">
            <v>x</v>
          </cell>
          <cell r="J148">
            <v>0.2</v>
          </cell>
          <cell r="M148" t="str">
            <v>=</v>
          </cell>
          <cell r="N148">
            <v>120</v>
          </cell>
        </row>
        <row r="149">
          <cell r="D149" t="str">
            <v>Item 3.2.3</v>
          </cell>
          <cell r="F149">
            <v>100</v>
          </cell>
          <cell r="G149" t="str">
            <v>x</v>
          </cell>
          <cell r="H149">
            <v>6</v>
          </cell>
          <cell r="I149" t="str">
            <v>x</v>
          </cell>
          <cell r="J149">
            <v>0.1</v>
          </cell>
          <cell r="M149" t="str">
            <v>=</v>
          </cell>
          <cell r="N149">
            <v>60</v>
          </cell>
        </row>
        <row r="150">
          <cell r="D150" t="str">
            <v>Total item 4.2.2</v>
          </cell>
          <cell r="L150" t="str">
            <v>TOTAL</v>
          </cell>
          <cell r="M150" t="str">
            <v>=</v>
          </cell>
          <cell r="N150">
            <v>180</v>
          </cell>
        </row>
        <row r="151">
          <cell r="A151" t="str">
            <v>4.2.3</v>
          </cell>
          <cell r="B151" t="str">
            <v>SINAPI 08/2022</v>
          </cell>
          <cell r="C151">
            <v>96396</v>
          </cell>
          <cell r="D151" t="str">
            <v>EXECUÇÃO E COMPACTAÇÃO DE BASE E OU SUB BASE PARA PAVIMENTAÇÃO DE BRITA GRADUADA SIMPLES - EXCLUSIVE CARGA E TRANSPORTE. AF_11/2019</v>
          </cell>
          <cell r="E151" t="str">
            <v>M3</v>
          </cell>
          <cell r="O151">
            <v>60</v>
          </cell>
          <cell r="P151">
            <v>155.94999999999999</v>
          </cell>
        </row>
        <row r="152">
          <cell r="F152">
            <v>100</v>
          </cell>
          <cell r="G152" t="str">
            <v>x</v>
          </cell>
          <cell r="H152">
            <v>6</v>
          </cell>
          <cell r="I152" t="str">
            <v>x</v>
          </cell>
          <cell r="J152">
            <v>0.1</v>
          </cell>
          <cell r="M152" t="str">
            <v>=</v>
          </cell>
          <cell r="N152">
            <v>60</v>
          </cell>
        </row>
        <row r="153">
          <cell r="D153" t="str">
            <v>Total item 4.2.3</v>
          </cell>
          <cell r="L153" t="str">
            <v>TOTAL</v>
          </cell>
          <cell r="M153" t="str">
            <v>=</v>
          </cell>
          <cell r="N153">
            <v>60</v>
          </cell>
        </row>
        <row r="154">
          <cell r="A154" t="str">
            <v>4.2.4</v>
          </cell>
          <cell r="B154" t="str">
            <v>SINAPI 08/2022</v>
          </cell>
          <cell r="C154">
            <v>95877</v>
          </cell>
          <cell r="D154" t="str">
            <v>TRANSPORTE COM CAMINHÃO BASCULANTE DE 18 M³, EM VIA URBANA PAVIMENTADA, DMT ATÉ 30 KM (UNIDADE: M3XKM). AF_07/2020</v>
          </cell>
          <cell r="E154" t="str">
            <v>M3XKM</v>
          </cell>
          <cell r="F154" t="str">
            <v>Vol.</v>
          </cell>
          <cell r="H154" t="str">
            <v>Empol.</v>
          </cell>
          <cell r="L154" t="str">
            <v>Km</v>
          </cell>
          <cell r="O154">
            <v>2100</v>
          </cell>
          <cell r="P154">
            <v>1.87</v>
          </cell>
        </row>
        <row r="155">
          <cell r="D155" t="str">
            <v>Item 4.2.1</v>
          </cell>
          <cell r="F155">
            <v>120</v>
          </cell>
          <cell r="G155" t="str">
            <v>x</v>
          </cell>
          <cell r="H155">
            <v>1.25</v>
          </cell>
          <cell r="I155" t="str">
            <v>x</v>
          </cell>
          <cell r="L155">
            <v>6</v>
          </cell>
          <cell r="M155" t="str">
            <v>=</v>
          </cell>
          <cell r="N155">
            <v>900</v>
          </cell>
        </row>
        <row r="156">
          <cell r="D156" t="str">
            <v>Item 4.2.3</v>
          </cell>
          <cell r="F156">
            <v>60</v>
          </cell>
          <cell r="G156" t="str">
            <v>x</v>
          </cell>
          <cell r="L156">
            <v>20</v>
          </cell>
          <cell r="M156" t="str">
            <v>=</v>
          </cell>
          <cell r="N156">
            <v>1200</v>
          </cell>
        </row>
        <row r="157">
          <cell r="D157" t="str">
            <v>Total item 4.2.4</v>
          </cell>
          <cell r="L157" t="str">
            <v>TOTAL</v>
          </cell>
          <cell r="M157" t="str">
            <v>=</v>
          </cell>
          <cell r="N157">
            <v>2100</v>
          </cell>
        </row>
        <row r="158">
          <cell r="A158" t="str">
            <v>4.3</v>
          </cell>
          <cell r="D158" t="str">
            <v>CAPEAMENTO</v>
          </cell>
        </row>
        <row r="159">
          <cell r="A159" t="str">
            <v>4.3.1</v>
          </cell>
          <cell r="B159" t="str">
            <v>COMPOSIÇÃO</v>
          </cell>
          <cell r="C159" t="str">
            <v>007</v>
          </cell>
          <cell r="D159" t="str">
            <v xml:space="preserve">EXECUÇÃO DE PAVIMENTO COM APLICAÇÃO DE CONCRETO ASFÁLTICO, CAMADA DE ROLAMENTO - EXCLUSIVE CARGA E TRANSPORTE E CBUQ </v>
          </cell>
          <cell r="E159" t="str">
            <v>M3</v>
          </cell>
          <cell r="O159">
            <v>42</v>
          </cell>
          <cell r="P159">
            <v>125.62</v>
          </cell>
        </row>
        <row r="160">
          <cell r="F160">
            <v>100</v>
          </cell>
          <cell r="G160" t="str">
            <v>x</v>
          </cell>
          <cell r="H160">
            <v>6</v>
          </cell>
          <cell r="I160" t="str">
            <v>x</v>
          </cell>
          <cell r="J160">
            <v>7.0000000000000007E-2</v>
          </cell>
          <cell r="M160" t="str">
            <v>=</v>
          </cell>
          <cell r="N160">
            <v>42</v>
          </cell>
        </row>
        <row r="161">
          <cell r="D161" t="str">
            <v>Total item 4.3.1</v>
          </cell>
          <cell r="L161" t="str">
            <v>TOTAL</v>
          </cell>
          <cell r="M161" t="str">
            <v>=</v>
          </cell>
          <cell r="N161">
            <v>42</v>
          </cell>
        </row>
        <row r="162">
          <cell r="A162" t="str">
            <v>4.3.2</v>
          </cell>
          <cell r="B162" t="str">
            <v>COMPOSIÇÃO</v>
          </cell>
          <cell r="C162" t="str">
            <v>008</v>
          </cell>
          <cell r="D162" t="str">
            <v>USINAGEM DE CONCRETO ASFÁLTICO COM CAP 50/70, PARA CAMADA DE ROLAMENTO, PADRÃO DNIT FAIXA C, EM USINA DE ASFALTO CONTÍNUA DE 80 TON/H, INCLUINDO PRODUTOS EXCETO O ASFÁLTICO</v>
          </cell>
          <cell r="E162" t="str">
            <v xml:space="preserve">M3    </v>
          </cell>
          <cell r="O162">
            <v>42</v>
          </cell>
          <cell r="P162">
            <v>595.88</v>
          </cell>
        </row>
        <row r="163">
          <cell r="F163">
            <v>100</v>
          </cell>
          <cell r="G163" t="str">
            <v>x</v>
          </cell>
          <cell r="H163">
            <v>6</v>
          </cell>
          <cell r="I163" t="str">
            <v>x</v>
          </cell>
          <cell r="J163">
            <v>7.0000000000000007E-2</v>
          </cell>
          <cell r="M163" t="str">
            <v>=</v>
          </cell>
          <cell r="N163">
            <v>42</v>
          </cell>
        </row>
        <row r="164">
          <cell r="D164" t="str">
            <v>Total item 4.3.2</v>
          </cell>
          <cell r="L164" t="str">
            <v>TOTAL</v>
          </cell>
          <cell r="M164" t="str">
            <v>=</v>
          </cell>
          <cell r="N164">
            <v>42</v>
          </cell>
        </row>
        <row r="165">
          <cell r="A165" t="str">
            <v>4.3.3</v>
          </cell>
          <cell r="B165" t="str">
            <v>COMPOSIÇÃO</v>
          </cell>
          <cell r="C165" t="str">
            <v>009</v>
          </cell>
          <cell r="D165" t="str">
            <v>AQUISIÇÃO DE CIMENTO ASFÁLTICO CAP-50-70, INCLUSIVE TRANSPORTE DA REFINARIA ATÉ A USINA</v>
          </cell>
          <cell r="E165" t="str">
            <v>T</v>
          </cell>
          <cell r="L165" t="str">
            <v>M3</v>
          </cell>
          <cell r="O165">
            <v>14.84</v>
          </cell>
          <cell r="P165">
            <v>353.77</v>
          </cell>
        </row>
        <row r="166">
          <cell r="F166">
            <v>42</v>
          </cell>
          <cell r="G166" t="str">
            <v>:</v>
          </cell>
          <cell r="L166">
            <v>2.83</v>
          </cell>
          <cell r="M166" t="str">
            <v>=</v>
          </cell>
          <cell r="N166">
            <v>14.84</v>
          </cell>
        </row>
        <row r="167">
          <cell r="D167" t="str">
            <v>Total item 4.3.3</v>
          </cell>
          <cell r="L167" t="str">
            <v>TOTAL</v>
          </cell>
          <cell r="M167" t="str">
            <v>=</v>
          </cell>
          <cell r="N167">
            <v>14.84</v>
          </cell>
        </row>
        <row r="168">
          <cell r="A168" t="str">
            <v>4.3.4</v>
          </cell>
          <cell r="B168" t="str">
            <v>COMPOSIÇÃO</v>
          </cell>
          <cell r="C168" t="str">
            <v>010</v>
          </cell>
          <cell r="D168" t="str">
            <v>EXECUÇÃO DE PINTURA DE LIGAÇÃO COM EMULSÃO ASFÁLTICA RR-2C (EXCLUSIVE FORNECIMENTO DA EMULSÃO ASFÁLTICA RR-2C)</v>
          </cell>
          <cell r="E168" t="str">
            <v>M2</v>
          </cell>
          <cell r="O168">
            <v>600</v>
          </cell>
          <cell r="P168">
            <v>0.96</v>
          </cell>
        </row>
        <row r="169">
          <cell r="F169">
            <v>100</v>
          </cell>
          <cell r="G169" t="str">
            <v>x</v>
          </cell>
          <cell r="H169">
            <v>6</v>
          </cell>
          <cell r="M169" t="str">
            <v>=</v>
          </cell>
          <cell r="N169">
            <v>600</v>
          </cell>
        </row>
        <row r="170">
          <cell r="D170" t="str">
            <v>Total item 4.3.4</v>
          </cell>
          <cell r="L170" t="str">
            <v>TOTAL</v>
          </cell>
          <cell r="M170" t="str">
            <v>=</v>
          </cell>
          <cell r="N170">
            <v>600</v>
          </cell>
        </row>
        <row r="171">
          <cell r="A171" t="str">
            <v>4.3.5</v>
          </cell>
          <cell r="B171" t="str">
            <v>COMPOSIÇÃO</v>
          </cell>
          <cell r="C171" t="str">
            <v>011</v>
          </cell>
          <cell r="D171" t="str">
            <v>AQUISIÇÃO DE EMULSÃO ASFÁLTICA CATIÔNICA RR-2C PARA USO EM PAVIMENTAÇÃO ASFÁLTICA (COLETADO NA ANP ACRESCIDO DE ICMS), INCLUSIVE TRANSPORTE DA REFINARIA ATÉ À OBRA FLORES/PE</v>
          </cell>
          <cell r="E171" t="str">
            <v>T</v>
          </cell>
          <cell r="L171" t="str">
            <v>M3</v>
          </cell>
          <cell r="O171">
            <v>14.84</v>
          </cell>
          <cell r="P171">
            <v>1.94</v>
          </cell>
        </row>
        <row r="172">
          <cell r="F172">
            <v>42</v>
          </cell>
          <cell r="G172" t="str">
            <v>:</v>
          </cell>
          <cell r="L172">
            <v>2.83</v>
          </cell>
          <cell r="M172" t="str">
            <v>=</v>
          </cell>
          <cell r="N172">
            <v>14.84</v>
          </cell>
        </row>
        <row r="173">
          <cell r="D173" t="str">
            <v>Total item 4.3.5</v>
          </cell>
          <cell r="L173" t="str">
            <v>TOTAL</v>
          </cell>
          <cell r="M173" t="str">
            <v>=</v>
          </cell>
          <cell r="N173">
            <v>14.84</v>
          </cell>
        </row>
        <row r="174">
          <cell r="A174" t="str">
            <v>4.3.6</v>
          </cell>
          <cell r="B174" t="str">
            <v>SINAPI 08/2022</v>
          </cell>
          <cell r="C174">
            <v>94287</v>
          </cell>
          <cell r="D174" t="str">
            <v>EXECUÇÃO DE SARJETA DE CONCRETO USINADO, MOLDADA  IN LOCO  EM TRECHO RETO, 30 CM BASE X 10 CM ALTURA. AF_06/2016</v>
          </cell>
          <cell r="E174" t="str">
            <v>M</v>
          </cell>
          <cell r="O174">
            <v>200</v>
          </cell>
          <cell r="P174">
            <v>37.67</v>
          </cell>
        </row>
        <row r="175">
          <cell r="F175">
            <v>100</v>
          </cell>
          <cell r="G175" t="str">
            <v>x</v>
          </cell>
          <cell r="L175">
            <v>2</v>
          </cell>
          <cell r="M175" t="str">
            <v>=</v>
          </cell>
          <cell r="N175">
            <v>200</v>
          </cell>
        </row>
        <row r="176">
          <cell r="D176" t="str">
            <v>Total item 4.3.6</v>
          </cell>
          <cell r="L176" t="str">
            <v>TOTAL</v>
          </cell>
          <cell r="M176" t="str">
            <v>=</v>
          </cell>
          <cell r="N176">
            <v>200</v>
          </cell>
          <cell r="O176">
            <v>20</v>
          </cell>
        </row>
        <row r="177">
          <cell r="A177" t="str">
            <v>4.3.7</v>
          </cell>
          <cell r="B177" t="str">
            <v>SINAPI 08/2022</v>
          </cell>
          <cell r="C177">
            <v>94273</v>
          </cell>
          <cell r="D177" t="str">
            <v>ASSENTAMENTO DE GUIA (MEIO-FIO) EM TRECHO RETO, CONFECCIONADA EM CONCRETO PRÉ-FABRICADO, DIMENSÕES 100X15X13X30 CM (COMPRIMENTO X BASE INFERIOR X BASE SUPERIOR X ALTURA), PARA VIAS URBANAS (USO VIÁRIO). AF_06/2016</v>
          </cell>
          <cell r="E177" t="str">
            <v>M</v>
          </cell>
          <cell r="O177">
            <v>200</v>
          </cell>
          <cell r="P177">
            <v>56.46</v>
          </cell>
        </row>
        <row r="178">
          <cell r="F178">
            <v>100</v>
          </cell>
          <cell r="G178" t="str">
            <v>x</v>
          </cell>
          <cell r="L178">
            <v>2</v>
          </cell>
          <cell r="M178" t="str">
            <v>=</v>
          </cell>
          <cell r="N178">
            <v>200</v>
          </cell>
        </row>
        <row r="179">
          <cell r="D179" t="str">
            <v>Total item 4.3.7</v>
          </cell>
          <cell r="L179" t="str">
            <v>TOTAL</v>
          </cell>
          <cell r="M179" t="str">
            <v>=</v>
          </cell>
          <cell r="N179">
            <v>200</v>
          </cell>
          <cell r="O179">
            <v>20</v>
          </cell>
        </row>
        <row r="180">
          <cell r="A180" t="str">
            <v>4.3.8</v>
          </cell>
          <cell r="B180" t="str">
            <v>SINAPI 08/2022</v>
          </cell>
          <cell r="C180">
            <v>94319</v>
          </cell>
          <cell r="D180" t="str">
            <v>ATERRO MANUAL DE VALAS COM SOLO ARGILO-ARENOSO E COMPACTAÇÃO MECANIZADA. AF_05/2016</v>
          </cell>
          <cell r="E180" t="str">
            <v>M3</v>
          </cell>
          <cell r="O180">
            <v>40</v>
          </cell>
          <cell r="P180">
            <v>99.11</v>
          </cell>
        </row>
        <row r="181">
          <cell r="D181" t="str">
            <v>Banqueta</v>
          </cell>
          <cell r="F181">
            <v>100</v>
          </cell>
          <cell r="G181" t="str">
            <v xml:space="preserve">x </v>
          </cell>
          <cell r="H181">
            <v>1</v>
          </cell>
          <cell r="I181" t="str">
            <v xml:space="preserve">x </v>
          </cell>
          <cell r="J181">
            <v>0.2</v>
          </cell>
          <cell r="K181" t="str">
            <v>x</v>
          </cell>
          <cell r="L181">
            <v>2</v>
          </cell>
          <cell r="M181" t="str">
            <v>=</v>
          </cell>
          <cell r="N181">
            <v>40</v>
          </cell>
        </row>
        <row r="182">
          <cell r="D182" t="str">
            <v>Total item 4.3.8</v>
          </cell>
          <cell r="L182" t="str">
            <v>TOTAL</v>
          </cell>
          <cell r="M182" t="str">
            <v>=</v>
          </cell>
          <cell r="N182">
            <v>40</v>
          </cell>
          <cell r="O182">
            <v>20</v>
          </cell>
        </row>
        <row r="183">
          <cell r="A183" t="str">
            <v>4.4</v>
          </cell>
          <cell r="D183" t="str">
            <v xml:space="preserve">SINALIZAÇÃO </v>
          </cell>
        </row>
        <row r="184">
          <cell r="A184" t="str">
            <v>4.4.1</v>
          </cell>
          <cell r="B184" t="str">
            <v>COMPOSIÇÃO</v>
          </cell>
          <cell r="C184" t="str">
            <v>006</v>
          </cell>
          <cell r="D184" t="str">
            <v>PLACA ESMALTADA PARA IDENTIFICAÇÃO NR DE RUA, DIMENSÕES 45X25CM</v>
          </cell>
          <cell r="E184" t="str">
            <v>UN</v>
          </cell>
          <cell r="O184">
            <v>2</v>
          </cell>
          <cell r="P184">
            <v>155.46</v>
          </cell>
        </row>
        <row r="185">
          <cell r="L185">
            <v>2</v>
          </cell>
          <cell r="M185" t="str">
            <v>=</v>
          </cell>
          <cell r="N185">
            <v>2</v>
          </cell>
        </row>
        <row r="186">
          <cell r="D186" t="str">
            <v>Total item 4.4.1</v>
          </cell>
          <cell r="L186" t="str">
            <v>TOTAL</v>
          </cell>
          <cell r="M186" t="str">
            <v>=</v>
          </cell>
          <cell r="N186">
            <v>2</v>
          </cell>
          <cell r="O186">
            <v>20</v>
          </cell>
        </row>
        <row r="187">
          <cell r="A187" t="str">
            <v>4.4.2</v>
          </cell>
          <cell r="B187" t="str">
            <v>SINAPI 08/2022</v>
          </cell>
          <cell r="C187">
            <v>103694</v>
          </cell>
          <cell r="D187" t="str">
            <v>FORNECIMENTO E INSTALAÇÃO DE SUPORTE DE MADEIRA  PARA PLACAS DE SINALIZAÇÃO, EM SOLO, COM H= DE 2,5 M E SEÇÃO DE 7,5 X 7,5 CM. AF_03/2022</v>
          </cell>
          <cell r="E187" t="str">
            <v>UN</v>
          </cell>
          <cell r="O187">
            <v>4</v>
          </cell>
          <cell r="P187">
            <v>100.33</v>
          </cell>
        </row>
        <row r="188">
          <cell r="L188">
            <v>4</v>
          </cell>
          <cell r="M188" t="str">
            <v>=</v>
          </cell>
          <cell r="N188">
            <v>4</v>
          </cell>
        </row>
        <row r="189">
          <cell r="D189" t="str">
            <v>Total item 4.4.2</v>
          </cell>
          <cell r="L189" t="str">
            <v>TOTAL</v>
          </cell>
          <cell r="M189" t="str">
            <v>=</v>
          </cell>
          <cell r="N189">
            <v>4</v>
          </cell>
          <cell r="O189">
            <v>20</v>
          </cell>
        </row>
        <row r="190">
          <cell r="A190" t="str">
            <v>4.4.3</v>
          </cell>
          <cell r="B190" t="str">
            <v>SICRO 04/2022</v>
          </cell>
          <cell r="C190" t="str">
            <v>5213417</v>
          </cell>
          <cell r="D190" t="str">
            <v>PLACA EM AÇO Nº 16 GALVANIZADO COM PELÍCULA RETRORREFLETIVA TIPO I + III - CONFECÇÃO</v>
          </cell>
          <cell r="E190" t="str">
            <v>M2</v>
          </cell>
          <cell r="O190">
            <v>0.52</v>
          </cell>
          <cell r="P190">
            <v>385.15</v>
          </cell>
        </row>
        <row r="191">
          <cell r="F191">
            <v>0.13</v>
          </cell>
          <cell r="L191">
            <v>4</v>
          </cell>
          <cell r="M191" t="str">
            <v>=</v>
          </cell>
          <cell r="N191">
            <v>0.52</v>
          </cell>
        </row>
        <row r="192">
          <cell r="D192" t="str">
            <v>Total item 4.4.3</v>
          </cell>
          <cell r="L192" t="str">
            <v>TOTAL</v>
          </cell>
          <cell r="M192" t="str">
            <v>=</v>
          </cell>
          <cell r="N192">
            <v>0.52</v>
          </cell>
          <cell r="O192">
            <v>20</v>
          </cell>
        </row>
        <row r="193">
          <cell r="A193" t="str">
            <v>4.4.4</v>
          </cell>
          <cell r="B193" t="str">
            <v>SINAPI 08/2022</v>
          </cell>
          <cell r="C193">
            <v>102512</v>
          </cell>
          <cell r="D193" t="str">
            <v>PINTURA DE EIXO VIÁRIO SOBRE ASFALTO COM TINTA RETRORREFLETIVA A BASE DE RESINA ACRÍLICA COM MICROESFERAS DE VIDRO, APLICAÇÃO MECÂNICA COM DEMARCADORA AUTOPROPELIDA. AF_05/2021</v>
          </cell>
          <cell r="E193" t="str">
            <v>M</v>
          </cell>
          <cell r="O193">
            <v>300</v>
          </cell>
          <cell r="P193">
            <v>5.08</v>
          </cell>
        </row>
        <row r="194">
          <cell r="F194">
            <v>100</v>
          </cell>
          <cell r="G194" t="str">
            <v>x</v>
          </cell>
          <cell r="L194">
            <v>3</v>
          </cell>
          <cell r="M194" t="str">
            <v>=</v>
          </cell>
          <cell r="N194">
            <v>300</v>
          </cell>
        </row>
        <row r="195">
          <cell r="D195" t="str">
            <v>Total item 4.4.4</v>
          </cell>
          <cell r="L195" t="str">
            <v>TOTAL</v>
          </cell>
          <cell r="M195" t="str">
            <v>=</v>
          </cell>
          <cell r="N195">
            <v>300</v>
          </cell>
          <cell r="O195">
            <v>20</v>
          </cell>
        </row>
      </sheetData>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IG 03-08-2010"/>
      <sheetName val="PLANILHA"/>
      <sheetName val="MEMORIA"/>
    </sheetNames>
    <sheetDataSet>
      <sheetData sheetId="0" refreshError="1">
        <row r="3">
          <cell r="A3" t="str">
            <v>01.00.000</v>
          </cell>
          <cell r="B3" t="str">
            <v>CUSTO HORARIO DE EQUIPAMENTOS</v>
          </cell>
        </row>
        <row r="4">
          <cell r="A4" t="str">
            <v/>
          </cell>
        </row>
        <row r="5">
          <cell r="A5" t="str">
            <v>01.01.046</v>
          </cell>
          <cell r="B5" t="str">
            <v>CAVALO MECÂNICO COM CAPACIDADE DE 30 TON.POT.203HP - COM MÃO DE OBRA DO OPERADOR E COMBUSTÍVEL (SERVIÇO DIURNO). - HORA PRODUTIVA</v>
          </cell>
          <cell r="C5" t="str">
            <v>HP</v>
          </cell>
          <cell r="D5">
            <v>135.57499999999999</v>
          </cell>
          <cell r="E5">
            <v>108.46</v>
          </cell>
          <cell r="F5" t="str">
            <v>EMLURB</v>
          </cell>
        </row>
        <row r="6">
          <cell r="A6" t="str">
            <v>01.02.030</v>
          </cell>
          <cell r="B6" t="str">
            <v>RETRO ESCAVADEIRA SOBRE PNEUS POT.82HP - COM MÃO DE OBRA DO OPERADOR E COMBUSTÍVEL. (SERVIÇO DIURNO) - HORA PRODUTIVA</v>
          </cell>
          <cell r="C6" t="str">
            <v>HP</v>
          </cell>
          <cell r="D6">
            <v>105.8625</v>
          </cell>
          <cell r="E6">
            <v>84.69</v>
          </cell>
          <cell r="F6" t="str">
            <v>EMLURB</v>
          </cell>
        </row>
        <row r="7">
          <cell r="A7" t="str">
            <v>01.02.046</v>
          </cell>
          <cell r="B7" t="str">
            <v>ESCAVADEIRA HIDRÁULICA SOBRE ESTEIRA POT.123 HP - COM MÃO DE OBRA DO OPERADOR E COMBUSTÍVEL (SERVIÇO DIURNO) - HORA PRODUTIVA</v>
          </cell>
          <cell r="C7" t="str">
            <v>HP</v>
          </cell>
          <cell r="D7">
            <v>217.88749999999999</v>
          </cell>
          <cell r="E7">
            <v>174.31</v>
          </cell>
          <cell r="F7" t="str">
            <v>EMLURB</v>
          </cell>
        </row>
        <row r="8">
          <cell r="A8" t="str">
            <v>01.03.070</v>
          </cell>
          <cell r="B8" t="str">
            <v>VIBRADOR DE IMERSÃO ELÉTRICO 45MM - POT.2CV COM MÃO DE OBRA DO OPERADOR E ENERGIA ELÉTRICA (SERVIÇO DIURNO)</v>
          </cell>
          <cell r="C8" t="str">
            <v>HP</v>
          </cell>
          <cell r="D8">
            <v>9.0874999999999986</v>
          </cell>
          <cell r="E8">
            <v>7.27</v>
          </cell>
          <cell r="F8" t="str">
            <v>EMLURB</v>
          </cell>
        </row>
        <row r="9">
          <cell r="A9" t="str">
            <v>01.05.035</v>
          </cell>
          <cell r="B9" t="str">
            <v>GUINDASTE COM CAPACIDADE DE CARGA DE 2.235 KG E ALCANCE VERTICAL MAXIMO DE 8,60 M, ACOPLADO SOBRE CAMINHAO CARROCERIA- COM MAO DE OBRA DO OPERADOR E COMBUSTIVEL.(SERVICO DIURNO)</v>
          </cell>
          <cell r="C9" t="str">
            <v>HP</v>
          </cell>
          <cell r="D9">
            <v>110.15</v>
          </cell>
          <cell r="E9">
            <v>88.12</v>
          </cell>
          <cell r="F9" t="str">
            <v>EMLURB</v>
          </cell>
        </row>
        <row r="10">
          <cell r="A10" t="str">
            <v>01.08.010</v>
          </cell>
          <cell r="B10" t="str">
            <v>COMPRESSOR DE AR PORTATIL, REBOCAVEL, VAZAO 116 PCM (MOTOR DIESEL), INCLUSIVE COMBUSTIVEL (SERVIÇO DIURNO OU NOTURNO) - HORA PRODUTIVA.</v>
          </cell>
          <cell r="C10" t="str">
            <v>HP</v>
          </cell>
          <cell r="D10">
            <v>43.125</v>
          </cell>
          <cell r="E10">
            <v>34.5</v>
          </cell>
          <cell r="F10" t="str">
            <v>SEDUC</v>
          </cell>
        </row>
        <row r="11">
          <cell r="A11" t="str">
            <v>01.08.030</v>
          </cell>
          <cell r="B11" t="str">
            <v>MARTELETE TEX 32 PS, POT. 3HP, INCLUSIVE 10M. DE MANGUEIRA DE 3/4", ENGATE, BRAÇADEIRAS E PONTEIRO - COM MAO DE OBRA DO OPERADOR (SERVIÇO DIURNO) - HORA PRODUTIVA.</v>
          </cell>
          <cell r="C11" t="str">
            <v>HP</v>
          </cell>
          <cell r="D11">
            <v>13.887499999999999</v>
          </cell>
          <cell r="E11">
            <v>11.11</v>
          </cell>
          <cell r="F11" t="str">
            <v>SEDUC</v>
          </cell>
        </row>
        <row r="12">
          <cell r="A12" t="str">
            <v>02.00.000</v>
          </cell>
          <cell r="B12" t="str">
            <v>SERVICOS TECNICOS</v>
          </cell>
          <cell r="D12">
            <v>0</v>
          </cell>
        </row>
        <row r="13">
          <cell r="A13" t="str">
            <v>02.01.010</v>
          </cell>
          <cell r="B13" t="str">
            <v>LOCACAO DE EIXO DE PROJETO EM TANGENTE.</v>
          </cell>
          <cell r="C13" t="str">
            <v>m</v>
          </cell>
          <cell r="D13">
            <v>1.9500000000000002</v>
          </cell>
          <cell r="E13">
            <v>1.56</v>
          </cell>
          <cell r="F13" t="str">
            <v>EMLURB</v>
          </cell>
        </row>
        <row r="14">
          <cell r="A14" t="str">
            <v>02.01.020</v>
          </cell>
          <cell r="B14" t="str">
            <v>LOCACAO DE EIXO DE PROJETO EM CURVA.</v>
          </cell>
          <cell r="C14" t="str">
            <v>m</v>
          </cell>
          <cell r="D14">
            <v>2.3499999999999996</v>
          </cell>
          <cell r="E14">
            <v>1.88</v>
          </cell>
          <cell r="F14" t="str">
            <v>EMLURB</v>
          </cell>
        </row>
        <row r="15">
          <cell r="A15" t="str">
            <v>02.01.030</v>
          </cell>
          <cell r="B15" t="str">
            <v>LOCACAO DE QUADRAS RETANGULARES COM ATE 20 LOTES ( SEM MARCO DE CONCRETO ).</v>
          </cell>
          <cell r="C15" t="str">
            <v>Un</v>
          </cell>
          <cell r="D15">
            <v>444.61250000000001</v>
          </cell>
          <cell r="E15">
            <v>355.69</v>
          </cell>
          <cell r="F15" t="str">
            <v>EMLURB</v>
          </cell>
        </row>
        <row r="16">
          <cell r="A16" t="str">
            <v>02.01.040</v>
          </cell>
          <cell r="B16" t="str">
            <v>LOCACAO DE LOTES POPULARES EM QUADRA JA LOCADA ( SEM MARCO DE CONCRETO ).</v>
          </cell>
          <cell r="C16" t="str">
            <v>Un</v>
          </cell>
          <cell r="D16">
            <v>65.349999999999994</v>
          </cell>
          <cell r="E16">
            <v>52.28</v>
          </cell>
          <cell r="F16" t="str">
            <v>EMLURB</v>
          </cell>
        </row>
        <row r="17">
          <cell r="A17" t="str">
            <v>02.01.050</v>
          </cell>
          <cell r="B17" t="str">
            <v>LOCACAO DE PONTOS ( ESTACA, PILARES, EIXO DE OBRAS ) COM TRANSFERENCIA DE MARCACAO PARA GABARITO LATERAL, INCLUSIVE LOCACAO DO GABARITO.</v>
          </cell>
          <cell r="C17" t="str">
            <v>Un</v>
          </cell>
          <cell r="D17">
            <v>252.77500000000001</v>
          </cell>
          <cell r="E17">
            <v>202.22</v>
          </cell>
          <cell r="F17" t="str">
            <v>EMLURB</v>
          </cell>
        </row>
        <row r="18">
          <cell r="A18" t="str">
            <v>02.01.060</v>
          </cell>
          <cell r="B18" t="str">
            <v>LEVANTAMENTO DE POLIGONAIS.</v>
          </cell>
          <cell r="C18" t="str">
            <v>m</v>
          </cell>
          <cell r="D18">
            <v>1.3875000000000002</v>
          </cell>
          <cell r="E18">
            <v>1.1100000000000001</v>
          </cell>
          <cell r="F18" t="str">
            <v>EMLURB</v>
          </cell>
        </row>
        <row r="19">
          <cell r="A19" t="str">
            <v>02.01.070</v>
          </cell>
          <cell r="B19" t="str">
            <v>LEVANTAMENTO DE CASAS ATE 150 M2.</v>
          </cell>
          <cell r="C19" t="str">
            <v>Un</v>
          </cell>
          <cell r="D19">
            <v>10.0375</v>
          </cell>
          <cell r="E19">
            <v>8.0299999999999994</v>
          </cell>
          <cell r="F19" t="str">
            <v>EMLURB</v>
          </cell>
        </row>
        <row r="20">
          <cell r="A20" t="str">
            <v>02.01.080</v>
          </cell>
          <cell r="B20" t="str">
            <v>LEVANTAMENTO DE MURO, MEIO FIO, MARGEM DE CANAIS, TESTADAS.</v>
          </cell>
          <cell r="C20" t="str">
            <v>m</v>
          </cell>
          <cell r="D20">
            <v>0.27500000000000002</v>
          </cell>
          <cell r="E20">
            <v>0.22</v>
          </cell>
          <cell r="F20" t="str">
            <v>EMLURB</v>
          </cell>
        </row>
        <row r="21">
          <cell r="A21" t="str">
            <v>02.01.090</v>
          </cell>
          <cell r="B21" t="str">
            <v>LEVANTAMENTO DE POSTES, ARVORES E MARCOS.</v>
          </cell>
          <cell r="C21" t="str">
            <v>Un</v>
          </cell>
          <cell r="D21">
            <v>1.9500000000000002</v>
          </cell>
          <cell r="E21">
            <v>1.56</v>
          </cell>
          <cell r="F21" t="str">
            <v>EMLURB</v>
          </cell>
        </row>
        <row r="22">
          <cell r="A22" t="str">
            <v>02.01.100</v>
          </cell>
          <cell r="B22" t="str">
            <v>LEVANTAMENTO DE PONTES E PONTILHOES.</v>
          </cell>
          <cell r="C22" t="str">
            <v>Un</v>
          </cell>
          <cell r="D22">
            <v>6.8250000000000002</v>
          </cell>
          <cell r="E22">
            <v>5.46</v>
          </cell>
          <cell r="F22" t="str">
            <v>EMLURB</v>
          </cell>
        </row>
        <row r="23">
          <cell r="A23" t="str">
            <v>02.01.110</v>
          </cell>
          <cell r="B23" t="str">
            <v>LEVANTAMENTO DE BUEIROS E POCOS DE VISITA.</v>
          </cell>
          <cell r="C23" t="str">
            <v>Un</v>
          </cell>
          <cell r="D23">
            <v>4.8624999999999998</v>
          </cell>
          <cell r="E23">
            <v>3.89</v>
          </cell>
          <cell r="F23" t="str">
            <v>EMLURB</v>
          </cell>
        </row>
        <row r="24">
          <cell r="A24" t="str">
            <v>02.01.120</v>
          </cell>
          <cell r="B24" t="str">
            <v>LEVANTAMENTO CADASTRAL DE AREA COM DENSIDADE DE ATE 80 HABITACOES POR HECTARE.</v>
          </cell>
          <cell r="C24" t="str">
            <v>HA</v>
          </cell>
          <cell r="D24">
            <v>2517.4625000000001</v>
          </cell>
          <cell r="E24">
            <v>2013.97</v>
          </cell>
          <cell r="F24" t="str">
            <v>EMLURB</v>
          </cell>
        </row>
        <row r="25">
          <cell r="A25" t="str">
            <v>02.01.130</v>
          </cell>
          <cell r="B25" t="str">
            <v>NIVELAMENTO DE EIXO DE LOCACAO.</v>
          </cell>
          <cell r="C25" t="str">
            <v>m</v>
          </cell>
          <cell r="D25">
            <v>0.77500000000000002</v>
          </cell>
          <cell r="E25">
            <v>0.62</v>
          </cell>
          <cell r="F25" t="str">
            <v>EMLURB</v>
          </cell>
        </row>
        <row r="26">
          <cell r="A26" t="str">
            <v>02.01.140</v>
          </cell>
          <cell r="B26" t="str">
            <v>NIVELAMENTO DE SECCOES TRANSVERSAIS.</v>
          </cell>
          <cell r="C26" t="str">
            <v>m</v>
          </cell>
          <cell r="D26">
            <v>0.77500000000000002</v>
          </cell>
          <cell r="E26">
            <v>0.62</v>
          </cell>
          <cell r="F26" t="str">
            <v>EMLURB</v>
          </cell>
        </row>
        <row r="27">
          <cell r="A27" t="str">
            <v>02.01.150</v>
          </cell>
          <cell r="B27" t="str">
            <v>TRANSPORTE DE COTA.</v>
          </cell>
          <cell r="C27" t="str">
            <v>m</v>
          </cell>
          <cell r="D27">
            <v>0.66250000000000009</v>
          </cell>
          <cell r="E27">
            <v>0.53</v>
          </cell>
          <cell r="F27" t="str">
            <v>EMLURB</v>
          </cell>
        </row>
        <row r="28">
          <cell r="A28" t="str">
            <v>02.01.160</v>
          </cell>
          <cell r="B28" t="str">
            <v>LEVANTAMENTO ALTIMETRICO POR HECTARE.</v>
          </cell>
          <cell r="C28" t="str">
            <v>HA</v>
          </cell>
          <cell r="D28">
            <v>720.95</v>
          </cell>
          <cell r="E28">
            <v>576.76</v>
          </cell>
          <cell r="F28" t="str">
            <v>EMLURB</v>
          </cell>
        </row>
        <row r="29">
          <cell r="A29" t="str">
            <v>02.01.170</v>
          </cell>
          <cell r="B29" t="str">
            <v>LEVANTAMENTO ALTIMETRICO DE SECCOES POR TAQUIOMETRIA.</v>
          </cell>
          <cell r="C29" t="str">
            <v>m</v>
          </cell>
          <cell r="D29">
            <v>1.0249999999999999</v>
          </cell>
          <cell r="E29">
            <v>0.82</v>
          </cell>
          <cell r="F29" t="str">
            <v>EMLURB</v>
          </cell>
        </row>
        <row r="30">
          <cell r="A30" t="str">
            <v>02.01.180</v>
          </cell>
          <cell r="B30" t="str">
            <v>DESENHO ALTIMETRICO DE PERFIL LONGITUDINAL E TRANSVERSAL, INCLUSIVE PAPEL - ESCALA 1 200 E 1 20.</v>
          </cell>
          <cell r="C30" t="str">
            <v>m</v>
          </cell>
          <cell r="D30">
            <v>1.8625</v>
          </cell>
          <cell r="E30">
            <v>1.49</v>
          </cell>
          <cell r="F30" t="str">
            <v>EMLURB</v>
          </cell>
        </row>
        <row r="31">
          <cell r="A31" t="str">
            <v>02.01.200</v>
          </cell>
          <cell r="B31" t="str">
            <v>SERVICO TOPOGRAFICO DE PEQUENO PORTE ( PRECO MINIMO ),DIARIA DE UMA EQUIPE COM TOPOGRAFO, QUATRO AUXILIARES , TEODOLITO , NIVEL OTICO ETC.</v>
          </cell>
          <cell r="C31" t="str">
            <v>Un</v>
          </cell>
          <cell r="D31">
            <v>906.72500000000002</v>
          </cell>
          <cell r="E31">
            <v>725.38</v>
          </cell>
          <cell r="F31" t="str">
            <v>EMLURB</v>
          </cell>
        </row>
        <row r="32">
          <cell r="A32" t="str">
            <v/>
          </cell>
          <cell r="D32">
            <v>0</v>
          </cell>
        </row>
        <row r="33">
          <cell r="A33" t="str">
            <v>03.00.000</v>
          </cell>
          <cell r="B33" t="str">
            <v>SERVICOS PRELIMINARES</v>
          </cell>
          <cell r="D33">
            <v>0</v>
          </cell>
        </row>
        <row r="34">
          <cell r="A34" t="str">
            <v>03.01.010</v>
          </cell>
          <cell r="B34" t="str">
            <v>DEMOLICAO DE COBERTURA COM TELHAS CERAMICAS.</v>
          </cell>
          <cell r="C34" t="str">
            <v>m2</v>
          </cell>
          <cell r="D34">
            <v>4.6999999999999993</v>
          </cell>
          <cell r="E34">
            <v>3.76</v>
          </cell>
          <cell r="F34" t="str">
            <v>EMLURB</v>
          </cell>
        </row>
        <row r="35">
          <cell r="A35" t="str">
            <v>03.01.020</v>
          </cell>
          <cell r="B35" t="str">
            <v>DEMOLICAO DE COBERTURA COM TELHA ONDULADA DE FIBROCIMENTO.</v>
          </cell>
          <cell r="C35" t="str">
            <v>m2</v>
          </cell>
          <cell r="D35">
            <v>1.925</v>
          </cell>
          <cell r="E35">
            <v>1.54</v>
          </cell>
          <cell r="F35" t="str">
            <v>EMLURB</v>
          </cell>
        </row>
        <row r="36">
          <cell r="A36" t="str">
            <v>03.01.025</v>
          </cell>
          <cell r="B36" t="str">
            <v>REMOÇÃO DE COBERTA COM TELHAS DE CIMENTO AMIANTO TIPO KALHETA OU CANALETA 49, SENDO A ÁREA MEDIDA NA PROJEÇÃO HORIZONTAL.</v>
          </cell>
          <cell r="C36" t="str">
            <v>m2</v>
          </cell>
          <cell r="D36">
            <v>6.35</v>
          </cell>
          <cell r="E36">
            <v>5.08</v>
          </cell>
        </row>
        <row r="37">
          <cell r="A37" t="str">
            <v>03.01.030</v>
          </cell>
          <cell r="B37" t="str">
            <v>DEMOLICAO DE ESTRUTURA DE MADEIRA PARA COBERTA.</v>
          </cell>
          <cell r="C37" t="str">
            <v>m2</v>
          </cell>
          <cell r="D37">
            <v>12.05</v>
          </cell>
          <cell r="E37">
            <v>9.64</v>
          </cell>
          <cell r="F37" t="str">
            <v>EMLURB</v>
          </cell>
        </row>
        <row r="38">
          <cell r="A38" t="str">
            <v>03.01.032</v>
          </cell>
          <cell r="B38" t="str">
            <v>DEMOLIÇÃO DE ESTRUTURA METÁLICA DE COBERTA (12 A 14KG/M2)</v>
          </cell>
          <cell r="C38" t="str">
            <v>m2</v>
          </cell>
          <cell r="D38">
            <v>11.6</v>
          </cell>
          <cell r="E38">
            <v>9.2799999999999994</v>
          </cell>
          <cell r="F38" t="str">
            <v>SEDUC</v>
          </cell>
        </row>
        <row r="39">
          <cell r="A39" t="str">
            <v>03.01.033</v>
          </cell>
          <cell r="B39" t="str">
            <v>RETIRADA DE ESTRUTURA DE MADEIRA PARA TELHAS DE FIBROCIMENTO, ALUMÍNIO OU PLÁSTICO.</v>
          </cell>
          <cell r="C39" t="str">
            <v>m2</v>
          </cell>
          <cell r="D39">
            <v>2.8624999999999998</v>
          </cell>
          <cell r="E39">
            <v>2.29</v>
          </cell>
          <cell r="F39" t="str">
            <v>SEDUC</v>
          </cell>
        </row>
        <row r="40">
          <cell r="A40" t="str">
            <v>03.01.035</v>
          </cell>
          <cell r="B40" t="str">
            <v>RETIRADA DE TELHA DE ALUMÍNIO.</v>
          </cell>
          <cell r="C40" t="str">
            <v>m2</v>
          </cell>
          <cell r="D40">
            <v>2.0499999999999998</v>
          </cell>
          <cell r="E40">
            <v>1.64</v>
          </cell>
          <cell r="F40" t="str">
            <v>SEDUC</v>
          </cell>
        </row>
        <row r="41">
          <cell r="A41" t="str">
            <v>03.01.040</v>
          </cell>
          <cell r="B41" t="str">
            <v>DEMOLICAO DE FORRO EM ESTUQUE.</v>
          </cell>
          <cell r="C41" t="str">
            <v>m2</v>
          </cell>
          <cell r="D41">
            <v>7.1625000000000005</v>
          </cell>
          <cell r="E41">
            <v>5.73</v>
          </cell>
          <cell r="F41" t="str">
            <v>EMLURB</v>
          </cell>
        </row>
        <row r="42">
          <cell r="A42" t="str">
            <v>03.01.042</v>
          </cell>
          <cell r="B42" t="str">
            <v>DEMOLICAO DE FORRO EM PLACAS DE GESSO APLICADAS EM ESTRUTURA DE MADEIRA OU LAJE.</v>
          </cell>
          <cell r="C42" t="str">
            <v>m2</v>
          </cell>
          <cell r="D42">
            <v>3.0625</v>
          </cell>
          <cell r="E42">
            <v>2.4500000000000002</v>
          </cell>
          <cell r="F42" t="str">
            <v>EMLURB</v>
          </cell>
        </row>
        <row r="43">
          <cell r="A43" t="str">
            <v>03.01.044</v>
          </cell>
          <cell r="B43" t="str">
            <v>DEMOLICAO DE FORRO EM MADEIRA</v>
          </cell>
          <cell r="C43" t="str">
            <v>m2</v>
          </cell>
          <cell r="D43">
            <v>4.3</v>
          </cell>
          <cell r="E43">
            <v>3.44</v>
          </cell>
          <cell r="F43" t="str">
            <v>EMLURB</v>
          </cell>
        </row>
        <row r="44">
          <cell r="A44" t="str">
            <v>03.01.046</v>
          </cell>
          <cell r="B44" t="str">
            <v>DEMOLIÇÃO DE FORRO EM PVC</v>
          </cell>
          <cell r="C44" t="str">
            <v>m2</v>
          </cell>
          <cell r="D44">
            <v>2.0625</v>
          </cell>
          <cell r="E44">
            <v>1.65</v>
          </cell>
          <cell r="F44" t="str">
            <v>SEDUC</v>
          </cell>
        </row>
        <row r="45">
          <cell r="A45" t="str">
            <v>03.01.047</v>
          </cell>
          <cell r="B45" t="str">
            <v>DEMOLIÇÃO DE FORROS (FORROPACOTE, GESSO ACARTONADO E METÁLICO)</v>
          </cell>
          <cell r="C45" t="str">
            <v>m2</v>
          </cell>
          <cell r="D45">
            <v>2.7625000000000002</v>
          </cell>
          <cell r="E45">
            <v>2.21</v>
          </cell>
          <cell r="F45" t="str">
            <v>SEDUC</v>
          </cell>
        </row>
        <row r="46">
          <cell r="A46" t="str">
            <v>03.01.050</v>
          </cell>
          <cell r="B46" t="str">
            <v>RETIRADA DE ESQUADRIAS DE MADEIRA OU METALICAS.</v>
          </cell>
          <cell r="C46" t="str">
            <v>m2</v>
          </cell>
          <cell r="D46">
            <v>5.3000000000000007</v>
          </cell>
          <cell r="E46">
            <v>4.24</v>
          </cell>
          <cell r="F46" t="str">
            <v>EMLURB</v>
          </cell>
        </row>
        <row r="47">
          <cell r="A47" t="str">
            <v>03.01.052</v>
          </cell>
          <cell r="B47" t="str">
            <v>RETIRADA DE DIVISÓRIA TIPO EUCATEX OU SIMILAR</v>
          </cell>
          <cell r="C47" t="str">
            <v>m2</v>
          </cell>
          <cell r="D47">
            <v>5.7125000000000004</v>
          </cell>
          <cell r="E47">
            <v>4.57</v>
          </cell>
          <cell r="F47" t="str">
            <v>SEDUC</v>
          </cell>
        </row>
        <row r="48">
          <cell r="A48" t="str">
            <v>03.01.053</v>
          </cell>
          <cell r="B48" t="str">
            <v>REMOÇÃO DE ALAMBRADO EM TELA INCLUSIVE ESTRUTURA DE SUSTENTAÇÃO EM TUBOS DE FERRO GALVANIZADO.</v>
          </cell>
          <cell r="C48" t="str">
            <v>m2</v>
          </cell>
          <cell r="D48">
            <v>1.5249999999999999</v>
          </cell>
          <cell r="E48">
            <v>1.22</v>
          </cell>
          <cell r="F48" t="str">
            <v>SEDUC</v>
          </cell>
        </row>
        <row r="49">
          <cell r="A49" t="str">
            <v>03.01.054</v>
          </cell>
          <cell r="B49" t="str">
            <v>RETIRADA DE TELA DE AÇO GALVANIZADO, FIXADA COM ARAME GALVANIZADO PARA REAPROVEITAMENTO.</v>
          </cell>
          <cell r="C49" t="str">
            <v>m2</v>
          </cell>
          <cell r="D49">
            <v>1.2250000000000001</v>
          </cell>
          <cell r="E49">
            <v>0.98</v>
          </cell>
          <cell r="F49" t="str">
            <v>SEDUC</v>
          </cell>
        </row>
        <row r="50">
          <cell r="A50" t="str">
            <v>03.01.055</v>
          </cell>
          <cell r="B50" t="str">
            <v xml:space="preserve">DEMOLIÇÃO DE CERCA COM MOURÕES DE CONCRETO E TELA. </v>
          </cell>
          <cell r="C50" t="str">
            <v>m</v>
          </cell>
          <cell r="D50">
            <v>12.2</v>
          </cell>
          <cell r="E50">
            <v>9.76</v>
          </cell>
          <cell r="F50" t="str">
            <v>SEDUC</v>
          </cell>
        </row>
        <row r="51">
          <cell r="A51" t="str">
            <v>03.01.058</v>
          </cell>
          <cell r="B51" t="str">
            <v>DEMOLICAO DE PISO VINILICO OU EMBORRACHADO.</v>
          </cell>
          <cell r="C51" t="str">
            <v>m2</v>
          </cell>
          <cell r="D51">
            <v>6.2375000000000007</v>
          </cell>
          <cell r="E51">
            <v>4.99</v>
          </cell>
          <cell r="F51" t="str">
            <v>EMLURB</v>
          </cell>
        </row>
        <row r="52">
          <cell r="A52" t="str">
            <v>03.01.060</v>
          </cell>
          <cell r="B52" t="str">
            <v>DEMOLICAO DE REVESTIMENTO DE PISO EM CIMENTADO.</v>
          </cell>
          <cell r="C52" t="str">
            <v>m2</v>
          </cell>
          <cell r="D52">
            <v>4.1499999999999995</v>
          </cell>
          <cell r="E52">
            <v>3.32</v>
          </cell>
          <cell r="F52" t="str">
            <v>EMLURB</v>
          </cell>
        </row>
        <row r="53">
          <cell r="A53" t="str">
            <v>03.01.070</v>
          </cell>
          <cell r="B53" t="str">
            <v>DEMOLICAO DE REVESTIMENTO DE PISO EM CIMENTADO INCLUSIVE LASTRO DE CONCRETO.</v>
          </cell>
          <cell r="C53" t="str">
            <v>m2</v>
          </cell>
          <cell r="D53">
            <v>9.0124999999999993</v>
          </cell>
          <cell r="E53">
            <v>7.21</v>
          </cell>
          <cell r="F53" t="str">
            <v>EMLURB</v>
          </cell>
        </row>
        <row r="54">
          <cell r="A54" t="str">
            <v>03.01.080</v>
          </cell>
          <cell r="B54" t="str">
            <v>DEMOLICAO DE REVESTIMENTO DE PISO COM LADRILHO HIDRAULICO OU CERAMICO.</v>
          </cell>
          <cell r="C54" t="str">
            <v>m2</v>
          </cell>
          <cell r="D54">
            <v>4.8499999999999996</v>
          </cell>
          <cell r="E54">
            <v>3.88</v>
          </cell>
          <cell r="F54" t="str">
            <v>EMLURB</v>
          </cell>
        </row>
        <row r="55">
          <cell r="A55" t="str">
            <v>03.01.090</v>
          </cell>
          <cell r="B55" t="str">
            <v>DEMOLICAO DE REVESTIMENTO DE PISO COM LADRILHO HIDRAULICO OU CERAMICO INCLUSIVE LASTRO DE CONCRETO.</v>
          </cell>
          <cell r="C55" t="str">
            <v>m2</v>
          </cell>
          <cell r="D55">
            <v>9.7124999999999986</v>
          </cell>
          <cell r="E55">
            <v>7.77</v>
          </cell>
          <cell r="F55" t="str">
            <v>EMLURB</v>
          </cell>
        </row>
        <row r="56">
          <cell r="A56" t="str">
            <v>03.01.100</v>
          </cell>
          <cell r="B56" t="str">
            <v>DEMOLICAO DE REVESTIMENTO DE PISO EM TACOS OU ASSOALHOS EM MADEIRA.</v>
          </cell>
          <cell r="C56" t="str">
            <v>m2</v>
          </cell>
          <cell r="D56">
            <v>10.824999999999999</v>
          </cell>
          <cell r="E56">
            <v>8.66</v>
          </cell>
          <cell r="F56" t="str">
            <v>EMLURB</v>
          </cell>
        </row>
        <row r="57">
          <cell r="A57" t="str">
            <v>03.01.102</v>
          </cell>
          <cell r="B57" t="str">
            <v>DEMOLIÇÃO DE PISO REVESTIDO EM GRANILITE.</v>
          </cell>
          <cell r="C57" t="str">
            <v>m2</v>
          </cell>
          <cell r="D57">
            <v>9.6750000000000007</v>
          </cell>
          <cell r="E57">
            <v>7.74</v>
          </cell>
          <cell r="F57" t="str">
            <v>SEDUC</v>
          </cell>
        </row>
        <row r="58">
          <cell r="A58" t="str">
            <v>03.01.103</v>
          </cell>
          <cell r="B58" t="str">
            <v>DEMOLIÇÃO DE RODAPÉ DE GRANILITE COM H=10 CM.</v>
          </cell>
          <cell r="C58" t="str">
            <v>m</v>
          </cell>
          <cell r="D58">
            <v>0.96250000000000002</v>
          </cell>
          <cell r="E58">
            <v>0.77</v>
          </cell>
          <cell r="F58" t="str">
            <v>SEDUC</v>
          </cell>
        </row>
        <row r="59">
          <cell r="A59" t="str">
            <v>03.01.104</v>
          </cell>
          <cell r="B59" t="str">
            <v>DEMOLIÇÃO CUIDADOSA DE PISO EM GRANITO</v>
          </cell>
          <cell r="C59" t="str">
            <v>m2</v>
          </cell>
          <cell r="D59">
            <v>15.487500000000001</v>
          </cell>
          <cell r="E59">
            <v>12.39</v>
          </cell>
          <cell r="F59" t="str">
            <v>SEDUC</v>
          </cell>
        </row>
        <row r="60">
          <cell r="A60" t="str">
            <v>03.01.110</v>
          </cell>
          <cell r="B60" t="str">
            <v>DEMOLICAO DE PASSEIO EM PEDRA PORTUGUESA.</v>
          </cell>
          <cell r="C60" t="str">
            <v>m2</v>
          </cell>
          <cell r="D60">
            <v>3.6625000000000001</v>
          </cell>
          <cell r="E60">
            <v>2.93</v>
          </cell>
          <cell r="F60" t="str">
            <v>EMLURB</v>
          </cell>
        </row>
        <row r="61">
          <cell r="A61" t="str">
            <v>03.01.120</v>
          </cell>
          <cell r="B61" t="str">
            <v>DEMOLICAO DE REVESTIMENTO COM AZULEJOS OU CERAMICAS.</v>
          </cell>
          <cell r="C61" t="str">
            <v>m2</v>
          </cell>
          <cell r="D61">
            <v>10.0375</v>
          </cell>
          <cell r="E61">
            <v>8.0299999999999994</v>
          </cell>
          <cell r="F61" t="str">
            <v>EMLURB</v>
          </cell>
        </row>
        <row r="62">
          <cell r="A62" t="str">
            <v>03.01.130</v>
          </cell>
          <cell r="B62" t="str">
            <v>DEMOLICAO DE REVESTIMENTO COM ARGAMASSA DE CAL E AREIA.</v>
          </cell>
          <cell r="C62" t="str">
            <v>m2</v>
          </cell>
          <cell r="D62">
            <v>3.6625000000000001</v>
          </cell>
          <cell r="E62">
            <v>2.93</v>
          </cell>
          <cell r="F62" t="str">
            <v>EMLURB</v>
          </cell>
        </row>
        <row r="63">
          <cell r="A63" t="str">
            <v>03.01.140</v>
          </cell>
          <cell r="B63" t="str">
            <v>DEMOLICAO DE REVESTIMENTO COM ARGAMASSA DE CIMENTO E AREIA</v>
          </cell>
          <cell r="C63" t="str">
            <v>m2</v>
          </cell>
          <cell r="D63">
            <v>6.2375000000000007</v>
          </cell>
          <cell r="E63">
            <v>4.99</v>
          </cell>
          <cell r="F63" t="str">
            <v>EMLURB</v>
          </cell>
        </row>
        <row r="64">
          <cell r="A64" t="str">
            <v>03.01.150</v>
          </cell>
          <cell r="B64" t="str">
            <v>DEMOLICAO DE ALVENARIA DE 1/2 VEZ COM PREPARO PARA REMOCAO.</v>
          </cell>
          <cell r="C64" t="str">
            <v>m2</v>
          </cell>
          <cell r="D64">
            <v>7.35</v>
          </cell>
          <cell r="E64">
            <v>5.88</v>
          </cell>
          <cell r="F64" t="str">
            <v>EMLURB</v>
          </cell>
        </row>
        <row r="65">
          <cell r="A65" t="str">
            <v>03.01.160</v>
          </cell>
          <cell r="B65" t="str">
            <v>DEMOLICAO DE ALVENARIA DE 1 VEZ COM PREPARO PARA REMOCAO.</v>
          </cell>
          <cell r="C65" t="str">
            <v>m2</v>
          </cell>
          <cell r="D65">
            <v>12.662500000000001</v>
          </cell>
          <cell r="E65">
            <v>10.130000000000001</v>
          </cell>
          <cell r="F65" t="str">
            <v>EMLURB</v>
          </cell>
        </row>
        <row r="66">
          <cell r="A66" t="str">
            <v>03.01.161</v>
          </cell>
          <cell r="B66" t="str">
            <v>DEMOLIÇÃO DE ALVENARIA DE 1 1/2 VEZ COM PREPARO PARA REMOÇÃO</v>
          </cell>
          <cell r="C66" t="str">
            <v>m2</v>
          </cell>
          <cell r="D66">
            <v>17.675000000000001</v>
          </cell>
          <cell r="E66">
            <v>14.14</v>
          </cell>
          <cell r="F66" t="str">
            <v>SEDUC</v>
          </cell>
        </row>
        <row r="67">
          <cell r="A67" t="str">
            <v>03.01.162</v>
          </cell>
          <cell r="B67" t="str">
            <v>CORTE MANUAL EM ALVENARIA DE TIJOLOS FURADOS</v>
          </cell>
          <cell r="C67" t="str">
            <v>m3</v>
          </cell>
          <cell r="D67">
            <v>50.512499999999996</v>
          </cell>
          <cell r="E67">
            <v>40.409999999999997</v>
          </cell>
          <cell r="F67" t="str">
            <v>SEDUC</v>
          </cell>
        </row>
        <row r="68">
          <cell r="A68" t="str">
            <v>03.01.163</v>
          </cell>
          <cell r="B68" t="str">
            <v>DEMOLIÇÃO DE PAREDE DE GESSO, INCLUSIVE PREPARO PARA REMOÇÃO</v>
          </cell>
          <cell r="C68" t="str">
            <v>m3</v>
          </cell>
          <cell r="D68">
            <v>7.4750000000000005</v>
          </cell>
          <cell r="E68">
            <v>5.98</v>
          </cell>
          <cell r="F68" t="str">
            <v>SEDUC</v>
          </cell>
        </row>
        <row r="69">
          <cell r="A69" t="str">
            <v>03.01.170</v>
          </cell>
          <cell r="B69" t="str">
            <v>DEMOLICAO DE ALVENARIA DE TIJOLOS MACICOS.</v>
          </cell>
          <cell r="C69" t="str">
            <v>m3</v>
          </cell>
          <cell r="D69">
            <v>87.337500000000006</v>
          </cell>
          <cell r="E69">
            <v>69.87</v>
          </cell>
          <cell r="F69" t="str">
            <v>EMLURB</v>
          </cell>
        </row>
        <row r="70">
          <cell r="A70" t="str">
            <v>03.01.172</v>
          </cell>
          <cell r="B70" t="str">
            <v>APICOAMENTO EM ALVENARIA DE TIJOLO APARENTE</v>
          </cell>
          <cell r="C70" t="str">
            <v>m2</v>
          </cell>
          <cell r="D70">
            <v>1.5249999999999999</v>
          </cell>
          <cell r="E70">
            <v>1.22</v>
          </cell>
          <cell r="F70" t="str">
            <v>SEDUC</v>
          </cell>
        </row>
        <row r="71">
          <cell r="A71" t="str">
            <v>03.01.173</v>
          </cell>
          <cell r="B71" t="str">
            <v>RECORTE COM DEMOLIÇÃO MANUAL DE ALVENARIA DE TIJOLO MACIÇO</v>
          </cell>
          <cell r="C71" t="str">
            <v>m3</v>
          </cell>
          <cell r="D71">
            <v>104.60000000000001</v>
          </cell>
          <cell r="E71">
            <v>83.68</v>
          </cell>
          <cell r="F71" t="str">
            <v>SEDUC</v>
          </cell>
        </row>
        <row r="72">
          <cell r="A72" t="str">
            <v>03.01.174</v>
          </cell>
          <cell r="B72" t="str">
            <v>CORTE COM MAÇARICO OXIACETILENO TUBULAÇÃO AÇO 2".</v>
          </cell>
          <cell r="C72" t="str">
            <v>Un</v>
          </cell>
          <cell r="D72">
            <v>0.6875</v>
          </cell>
          <cell r="E72">
            <v>0.55000000000000004</v>
          </cell>
          <cell r="F72" t="str">
            <v>SEDUC</v>
          </cell>
        </row>
        <row r="73">
          <cell r="A73" t="str">
            <v>03.01.180</v>
          </cell>
          <cell r="B73" t="str">
            <v>DEMOLICAO DE ALVENARIA DE PEDRA REJUNTADA.</v>
          </cell>
          <cell r="C73" t="str">
            <v>m3</v>
          </cell>
          <cell r="D73">
            <v>102.0125</v>
          </cell>
          <cell r="E73">
            <v>81.61</v>
          </cell>
          <cell r="F73" t="str">
            <v>EMLURB</v>
          </cell>
        </row>
        <row r="74">
          <cell r="A74" t="str">
            <v/>
          </cell>
          <cell r="D74">
            <v>0</v>
          </cell>
        </row>
        <row r="75">
          <cell r="A75" t="str">
            <v>03.01.190</v>
          </cell>
          <cell r="B75" t="str">
            <v>DEMOLICAO DE ALVENARIA DE PEDRA SECA.</v>
          </cell>
          <cell r="C75" t="str">
            <v>m3</v>
          </cell>
          <cell r="D75">
            <v>42</v>
          </cell>
          <cell r="E75">
            <v>33.6</v>
          </cell>
          <cell r="F75" t="str">
            <v>EMLURB</v>
          </cell>
        </row>
        <row r="76">
          <cell r="A76" t="str">
            <v/>
          </cell>
          <cell r="D76">
            <v>0</v>
          </cell>
        </row>
        <row r="77">
          <cell r="A77" t="str">
            <v>03.01.191</v>
          </cell>
          <cell r="B77" t="str">
            <v>DEMOLIÇÃO DE ALVENARIA EM COBOGÓ COM PREPARO PARA REMOÇÃO.</v>
          </cell>
          <cell r="C77" t="str">
            <v>m2</v>
          </cell>
          <cell r="D77">
            <v>5.05</v>
          </cell>
          <cell r="E77">
            <v>4.04</v>
          </cell>
          <cell r="F77" t="str">
            <v>SEDUC</v>
          </cell>
        </row>
        <row r="78">
          <cell r="A78" t="str">
            <v/>
          </cell>
          <cell r="D78">
            <v>0</v>
          </cell>
        </row>
        <row r="79">
          <cell r="A79" t="str">
            <v>03.01.192</v>
          </cell>
          <cell r="B79" t="str">
            <v>RETIRADA DE CAIXA PRÉ-MOLDADA DE AR CONDICIONADO</v>
          </cell>
          <cell r="C79" t="str">
            <v>Un</v>
          </cell>
          <cell r="D79">
            <v>28.55</v>
          </cell>
          <cell r="E79">
            <v>22.84</v>
          </cell>
          <cell r="F79" t="str">
            <v>SEDUC</v>
          </cell>
        </row>
        <row r="80">
          <cell r="A80" t="str">
            <v/>
          </cell>
          <cell r="D80">
            <v>0</v>
          </cell>
        </row>
        <row r="81">
          <cell r="A81" t="str">
            <v>03.01.200</v>
          </cell>
          <cell r="B81" t="str">
            <v>DEMOLICAO MANUAL DE CONCRETO SIMPLES.</v>
          </cell>
          <cell r="C81" t="str">
            <v>m3</v>
          </cell>
          <cell r="D81">
            <v>90.112500000000011</v>
          </cell>
          <cell r="E81">
            <v>72.09</v>
          </cell>
          <cell r="F81" t="str">
            <v>EMLURB</v>
          </cell>
        </row>
        <row r="82">
          <cell r="A82" t="str">
            <v/>
          </cell>
          <cell r="D82">
            <v>0</v>
          </cell>
        </row>
        <row r="83">
          <cell r="A83" t="str">
            <v>03.01.210</v>
          </cell>
          <cell r="B83" t="str">
            <v>DEMOLICAO MANUAL DE CONCRETO ARMADO.</v>
          </cell>
          <cell r="C83" t="str">
            <v>m3</v>
          </cell>
          <cell r="D83">
            <v>124.7625</v>
          </cell>
          <cell r="E83">
            <v>99.81</v>
          </cell>
          <cell r="F83" t="str">
            <v>EMLURB</v>
          </cell>
        </row>
        <row r="84">
          <cell r="A84" t="str">
            <v/>
          </cell>
          <cell r="D84">
            <v>0</v>
          </cell>
        </row>
        <row r="85">
          <cell r="A85" t="str">
            <v>03.01.212</v>
          </cell>
          <cell r="B85" t="str">
            <v>CORTE MANUAL DE CONCRETO ARMADO</v>
          </cell>
          <cell r="C85" t="str">
            <v>m3</v>
          </cell>
          <cell r="D85">
            <v>149.38750000000002</v>
          </cell>
          <cell r="E85">
            <v>119.51</v>
          </cell>
          <cell r="F85" t="str">
            <v>SEDUC</v>
          </cell>
        </row>
        <row r="86">
          <cell r="A86" t="str">
            <v/>
          </cell>
          <cell r="D86">
            <v>0</v>
          </cell>
        </row>
        <row r="87">
          <cell r="A87" t="str">
            <v>03.01.213</v>
          </cell>
          <cell r="B87" t="str">
            <v>DEMOLIÇÃO DE LAJE PRE-MOLDADA DE COBERTURA, COM PREPARO PARA REMOÇÃO. CONSIDERADA ESPESSURA DA LAJE E DO REVESTIMENTO EM MASSA ÚNICA.</v>
          </cell>
          <cell r="C87" t="str">
            <v>m2</v>
          </cell>
          <cell r="D87">
            <v>12.575000000000001</v>
          </cell>
          <cell r="E87">
            <v>10.06</v>
          </cell>
          <cell r="F87" t="str">
            <v>SEDUC</v>
          </cell>
        </row>
        <row r="88">
          <cell r="A88" t="str">
            <v/>
          </cell>
          <cell r="D88">
            <v>0</v>
          </cell>
        </row>
        <row r="89">
          <cell r="A89" t="str">
            <v>03.01.214</v>
          </cell>
          <cell r="B89" t="str">
            <v>DEMOLIÇÃO DE LAJE PRE-MOLDADA DE PISO,COM PREPARO PARA REMOÇÃO.CONSIDERADA ESPESSURA DA LAJE, DO REVESTIMENTO DE PISO E DO REVESTIMENTO EM MASSA ÚNICA DO TETO INFERIOR.</v>
          </cell>
          <cell r="C89" t="str">
            <v>m2</v>
          </cell>
          <cell r="D89">
            <v>16.149999999999999</v>
          </cell>
          <cell r="E89">
            <v>12.92</v>
          </cell>
          <cell r="F89" t="str">
            <v>SEDUC</v>
          </cell>
        </row>
        <row r="90">
          <cell r="A90" t="str">
            <v/>
          </cell>
          <cell r="D90">
            <v>0</v>
          </cell>
        </row>
        <row r="91">
          <cell r="A91" t="str">
            <v>03.01.220</v>
          </cell>
          <cell r="B91" t="str">
            <v>DEMOLICAO MANUAL DE PAVIMENTACAO ASFALTICA.</v>
          </cell>
          <cell r="C91" t="str">
            <v>m2</v>
          </cell>
          <cell r="D91">
            <v>7.95</v>
          </cell>
          <cell r="E91">
            <v>6.36</v>
          </cell>
          <cell r="F91" t="str">
            <v>EMLURB</v>
          </cell>
        </row>
        <row r="92">
          <cell r="A92" t="str">
            <v/>
          </cell>
          <cell r="D92">
            <v>0</v>
          </cell>
        </row>
        <row r="93">
          <cell r="A93" t="str">
            <v>03.01.222</v>
          </cell>
          <cell r="B93" t="str">
            <v>DEMOLICAO DE PAVIMENTACAO ASFALTICA COM UTILI ZACAO DE MARTELETE PNEUMATICO.</v>
          </cell>
          <cell r="C93" t="str">
            <v>m2</v>
          </cell>
          <cell r="D93">
            <v>11.237500000000001</v>
          </cell>
          <cell r="E93">
            <v>8.99</v>
          </cell>
          <cell r="F93" t="str">
            <v>EMLURB</v>
          </cell>
        </row>
        <row r="94">
          <cell r="A94" t="str">
            <v/>
          </cell>
          <cell r="D94">
            <v>0</v>
          </cell>
        </row>
        <row r="95">
          <cell r="A95" t="str">
            <v>03.01.230</v>
          </cell>
          <cell r="B95" t="str">
            <v>DEMOLICAO DE PAVIMENTACAO EM PARALELEPIPEDOS SOBRE AREIA.</v>
          </cell>
          <cell r="C95" t="str">
            <v>m2</v>
          </cell>
          <cell r="D95">
            <v>5.3125</v>
          </cell>
          <cell r="E95">
            <v>4.25</v>
          </cell>
          <cell r="F95" t="str">
            <v>EMLURB</v>
          </cell>
        </row>
        <row r="96">
          <cell r="A96" t="str">
            <v/>
          </cell>
          <cell r="D96">
            <v>0</v>
          </cell>
        </row>
        <row r="97">
          <cell r="A97" t="str">
            <v>03.01.240</v>
          </cell>
          <cell r="B97" t="str">
            <v>DEMOLICAO DE PAVIMENTACAO EM PARALELEPIPEDOS SOBRE MACADAME.</v>
          </cell>
          <cell r="C97" t="str">
            <v>m2</v>
          </cell>
          <cell r="D97">
            <v>7.5124999999999993</v>
          </cell>
          <cell r="E97">
            <v>6.01</v>
          </cell>
          <cell r="F97" t="str">
            <v>EMLURB</v>
          </cell>
        </row>
        <row r="98">
          <cell r="A98" t="str">
            <v/>
          </cell>
          <cell r="D98">
            <v>0</v>
          </cell>
        </row>
        <row r="99">
          <cell r="A99" t="str">
            <v>03.01.250</v>
          </cell>
          <cell r="B99" t="str">
            <v>DEMOLICAO DE PAVIMENTACAO COM PRE-MOLDADOS DE CONCRETO, INCLUINDO EMPILHAMENTO.</v>
          </cell>
          <cell r="C99" t="str">
            <v>m2</v>
          </cell>
          <cell r="D99">
            <v>4.8499999999999996</v>
          </cell>
          <cell r="E99">
            <v>3.88</v>
          </cell>
          <cell r="F99" t="str">
            <v>EMLURB</v>
          </cell>
        </row>
        <row r="100">
          <cell r="A100" t="str">
            <v/>
          </cell>
          <cell r="D100">
            <v>0</v>
          </cell>
        </row>
        <row r="101">
          <cell r="A101" t="str">
            <v>03.01.251</v>
          </cell>
          <cell r="B101" t="str">
            <v>DEMOLIÇÃO DE PISO REVESTIDO EM LAJOTAS DE CONCRETO INCL.BASE DE ASSENTAMENTO.</v>
          </cell>
          <cell r="C101" t="str">
            <v>m2</v>
          </cell>
          <cell r="D101">
            <v>3.05</v>
          </cell>
          <cell r="E101">
            <v>2.44</v>
          </cell>
          <cell r="F101" t="str">
            <v>SEDUC</v>
          </cell>
        </row>
        <row r="102">
          <cell r="A102" t="str">
            <v/>
          </cell>
          <cell r="D102">
            <v>0</v>
          </cell>
        </row>
        <row r="103">
          <cell r="A103" t="str">
            <v>03.01.260</v>
          </cell>
          <cell r="B103" t="str">
            <v>DEMOLICAO DE MEIO-FIO .</v>
          </cell>
          <cell r="C103" t="str">
            <v>m</v>
          </cell>
          <cell r="D103">
            <v>1.4000000000000001</v>
          </cell>
          <cell r="E103">
            <v>1.1200000000000001</v>
          </cell>
          <cell r="F103" t="str">
            <v>EMLURB</v>
          </cell>
        </row>
        <row r="104">
          <cell r="A104" t="str">
            <v/>
          </cell>
          <cell r="D104">
            <v>0</v>
          </cell>
        </row>
        <row r="105">
          <cell r="A105" t="str">
            <v>03.01.270</v>
          </cell>
          <cell r="B105" t="str">
            <v>DEMOLICAO DE LINHA DAGUA</v>
          </cell>
          <cell r="C105" t="str">
            <v>m</v>
          </cell>
          <cell r="D105">
            <v>1.35</v>
          </cell>
          <cell r="E105">
            <v>1.08</v>
          </cell>
          <cell r="F105" t="str">
            <v>EMLURB</v>
          </cell>
        </row>
        <row r="106">
          <cell r="A106" t="str">
            <v/>
          </cell>
          <cell r="D106">
            <v>0</v>
          </cell>
        </row>
        <row r="107">
          <cell r="A107" t="str">
            <v>03.01.280</v>
          </cell>
          <cell r="B107" t="str">
            <v>DEMOLICAO DE MEIO-FIO E LINHA DAGUA</v>
          </cell>
          <cell r="C107" t="str">
            <v>m</v>
          </cell>
          <cell r="D107">
            <v>2.75</v>
          </cell>
          <cell r="E107">
            <v>2.2000000000000002</v>
          </cell>
          <cell r="F107" t="str">
            <v>EMLURB</v>
          </cell>
        </row>
        <row r="108">
          <cell r="A108" t="str">
            <v/>
          </cell>
          <cell r="D108">
            <v>0</v>
          </cell>
        </row>
        <row r="109">
          <cell r="A109" t="str">
            <v>03.01.285</v>
          </cell>
          <cell r="B109" t="str">
            <v>RETIRADA DE TAMPO DE GRANITO PARA REAPROVEITAMENTO.</v>
          </cell>
          <cell r="C109" t="str">
            <v>m2</v>
          </cell>
          <cell r="D109">
            <v>14.037500000000001</v>
          </cell>
          <cell r="E109">
            <v>11.23</v>
          </cell>
          <cell r="F109" t="str">
            <v>SEDUC</v>
          </cell>
        </row>
        <row r="110">
          <cell r="A110" t="str">
            <v/>
          </cell>
          <cell r="D110">
            <v>0</v>
          </cell>
        </row>
        <row r="111">
          <cell r="A111" t="str">
            <v>03.01.286</v>
          </cell>
          <cell r="B111" t="str">
            <v>RETIRADA DE PAINÉIS DE VIDRO TEMPERADO ESP= 10 MM</v>
          </cell>
          <cell r="C111" t="str">
            <v>m2</v>
          </cell>
          <cell r="D111">
            <v>7.9124999999999996</v>
          </cell>
          <cell r="E111">
            <v>6.33</v>
          </cell>
          <cell r="F111" t="str">
            <v>SEDUC</v>
          </cell>
        </row>
        <row r="112">
          <cell r="A112" t="str">
            <v/>
          </cell>
          <cell r="D112">
            <v>0</v>
          </cell>
        </row>
        <row r="113">
          <cell r="A113" t="str">
            <v>03.01.287</v>
          </cell>
          <cell r="B113" t="str">
            <v>RETIRADA DE VIDRO FANTASIA ESP 4 MM.</v>
          </cell>
          <cell r="C113" t="str">
            <v>m2</v>
          </cell>
          <cell r="D113">
            <v>2.8624999999999998</v>
          </cell>
          <cell r="E113">
            <v>2.29</v>
          </cell>
          <cell r="F113" t="str">
            <v>SEDUC</v>
          </cell>
        </row>
        <row r="114">
          <cell r="A114" t="str">
            <v/>
          </cell>
          <cell r="D114">
            <v>0</v>
          </cell>
        </row>
        <row r="115">
          <cell r="A115" t="str">
            <v>03.01.300</v>
          </cell>
          <cell r="B115" t="str">
            <v>RETIRADA DE TUBULAÇÃO DE ESGOTO, DIÂMETRO DE 100MM, EM FERRO FUNDIDO.</v>
          </cell>
          <cell r="C115" t="str">
            <v>m</v>
          </cell>
          <cell r="D115">
            <v>16.299999999999997</v>
          </cell>
          <cell r="E115">
            <v>13.04</v>
          </cell>
          <cell r="F115" t="str">
            <v>SEDUC</v>
          </cell>
        </row>
        <row r="116">
          <cell r="A116" t="str">
            <v/>
          </cell>
          <cell r="D116">
            <v>0</v>
          </cell>
        </row>
        <row r="117">
          <cell r="A117" t="str">
            <v>03.01.301</v>
          </cell>
          <cell r="B117" t="str">
            <v>RETIRADA DE LOUÇA SANITÁRIA</v>
          </cell>
          <cell r="C117" t="str">
            <v>Un</v>
          </cell>
          <cell r="D117">
            <v>6.8500000000000005</v>
          </cell>
          <cell r="E117">
            <v>5.48</v>
          </cell>
          <cell r="F117" t="str">
            <v>SEDUC</v>
          </cell>
        </row>
        <row r="118">
          <cell r="A118" t="str">
            <v/>
          </cell>
          <cell r="D118">
            <v>0</v>
          </cell>
        </row>
        <row r="119">
          <cell r="A119" t="str">
            <v>03.01.303</v>
          </cell>
          <cell r="B119" t="str">
            <v>RETIRADA DE RESERVATÓRIOS DE FIBROCIMENTO ATÉ 1000LITROS, INCLUSIVE LIMPEZA, SELEÇÃO E GUARDA DO MATERIAL REAPROVEITÁVEL.</v>
          </cell>
          <cell r="C119" t="str">
            <v>Un</v>
          </cell>
          <cell r="D119">
            <v>42.837500000000006</v>
          </cell>
          <cell r="E119">
            <v>34.270000000000003</v>
          </cell>
          <cell r="F119" t="str">
            <v>SEDUC</v>
          </cell>
        </row>
        <row r="120">
          <cell r="A120" t="str">
            <v/>
          </cell>
          <cell r="D120">
            <v>0</v>
          </cell>
        </row>
        <row r="121">
          <cell r="A121" t="str">
            <v>03.01.305</v>
          </cell>
          <cell r="B121" t="str">
            <v>RETIRADA DE METAIS SANITÁRIOS - TORNEIRA, SIFÃO, DUCHA OU SIMILARES.</v>
          </cell>
          <cell r="C121" t="str">
            <v>Un</v>
          </cell>
          <cell r="D121">
            <v>1.7374999999999998</v>
          </cell>
          <cell r="E121">
            <v>1.39</v>
          </cell>
          <cell r="F121" t="str">
            <v>SEDUC</v>
          </cell>
        </row>
        <row r="122">
          <cell r="A122" t="str">
            <v/>
          </cell>
          <cell r="D122">
            <v>0</v>
          </cell>
        </row>
        <row r="123">
          <cell r="A123" t="str">
            <v>03.01.306</v>
          </cell>
          <cell r="B123" t="str">
            <v>RETIRADA DE METAIS SANITÁRIOS - REGISTRO DE GAVETA, REGISTRO DE PRESSÃO, VÁLVULA HIDRA OU SIMILARES.</v>
          </cell>
          <cell r="C123" t="str">
            <v>Un</v>
          </cell>
          <cell r="D123">
            <v>12.275</v>
          </cell>
          <cell r="E123">
            <v>9.82</v>
          </cell>
          <cell r="F123" t="str">
            <v>SEDUC</v>
          </cell>
        </row>
        <row r="124">
          <cell r="A124" t="str">
            <v/>
          </cell>
          <cell r="D124">
            <v>0</v>
          </cell>
        </row>
        <row r="125">
          <cell r="A125" t="str">
            <v>03.01.311</v>
          </cell>
          <cell r="B125" t="str">
            <v>RETIRADA DE POSTE DE CONCRETO, FIXADO NO SOLO SEM REMOÇÃO.</v>
          </cell>
          <cell r="C125" t="str">
            <v>m</v>
          </cell>
          <cell r="D125">
            <v>30.824999999999999</v>
          </cell>
          <cell r="E125">
            <v>24.66</v>
          </cell>
          <cell r="F125" t="str">
            <v>SEDUC</v>
          </cell>
        </row>
        <row r="126">
          <cell r="A126" t="str">
            <v/>
          </cell>
          <cell r="D126">
            <v>0</v>
          </cell>
        </row>
        <row r="127">
          <cell r="A127" t="str">
            <v>03.01.317</v>
          </cell>
          <cell r="B127" t="str">
            <v>RETIRADA DE VENTILADOR</v>
          </cell>
          <cell r="C127" t="str">
            <v>Un</v>
          </cell>
          <cell r="D127">
            <v>3.5749999999999997</v>
          </cell>
          <cell r="E127">
            <v>2.86</v>
          </cell>
          <cell r="F127" t="str">
            <v>SEDUC</v>
          </cell>
        </row>
        <row r="128">
          <cell r="A128" t="str">
            <v/>
          </cell>
          <cell r="D128">
            <v>0</v>
          </cell>
        </row>
        <row r="129">
          <cell r="A129" t="str">
            <v>03.01.318</v>
          </cell>
          <cell r="B129" t="str">
            <v>RETIRADA DE LUMINÁRIA FLUORESCENTE  COMPLETA TIPO CALHA PARA ATÉ 04 (QUATRO) LÂMPADAS</v>
          </cell>
          <cell r="C129" t="str">
            <v>Un</v>
          </cell>
          <cell r="D129">
            <v>6.2875000000000005</v>
          </cell>
          <cell r="E129">
            <v>5.03</v>
          </cell>
          <cell r="F129" t="str">
            <v>SEDUC</v>
          </cell>
        </row>
        <row r="130">
          <cell r="A130" t="str">
            <v/>
          </cell>
          <cell r="D130">
            <v>0</v>
          </cell>
        </row>
        <row r="131">
          <cell r="A131" t="str">
            <v>03.01.319</v>
          </cell>
          <cell r="B131" t="str">
            <v>RETIRADA DE CANALETA DE PVC, TIPO SISTEMA "X" E FIAÇÃO ELÉTRICA</v>
          </cell>
          <cell r="C131" t="str">
            <v>m</v>
          </cell>
          <cell r="D131">
            <v>1.1625000000000001</v>
          </cell>
          <cell r="E131">
            <v>0.93</v>
          </cell>
          <cell r="F131" t="str">
            <v>SEDUC</v>
          </cell>
        </row>
        <row r="132">
          <cell r="A132" t="str">
            <v/>
          </cell>
          <cell r="D132">
            <v>0</v>
          </cell>
        </row>
        <row r="133">
          <cell r="A133" t="str">
            <v>03.01.320</v>
          </cell>
          <cell r="B133" t="str">
            <v>REMOÇÃO DE TRANSFORMADOR DE POTÊNCIA</v>
          </cell>
          <cell r="C133" t="str">
            <v>Un</v>
          </cell>
          <cell r="D133">
            <v>91.7</v>
          </cell>
          <cell r="E133">
            <v>73.36</v>
          </cell>
          <cell r="F133" t="str">
            <v>SEDUC</v>
          </cell>
        </row>
        <row r="134">
          <cell r="A134" t="str">
            <v/>
          </cell>
          <cell r="D134">
            <v>0</v>
          </cell>
        </row>
        <row r="135">
          <cell r="A135" t="str">
            <v>03.01.500</v>
          </cell>
          <cell r="B135" t="str">
            <v>RETIRADA DE TAPETE/CARPETE COLADO.</v>
          </cell>
          <cell r="C135" t="str">
            <v>m2</v>
          </cell>
          <cell r="D135">
            <v>0.48750000000000004</v>
          </cell>
          <cell r="E135">
            <v>0.39</v>
          </cell>
          <cell r="F135" t="str">
            <v>SEDUC</v>
          </cell>
        </row>
        <row r="136">
          <cell r="A136" t="str">
            <v/>
          </cell>
          <cell r="D136">
            <v>0</v>
          </cell>
        </row>
        <row r="137">
          <cell r="A137" t="str">
            <v>03.01.510</v>
          </cell>
          <cell r="B137" t="str">
            <v>RETIRADA DE REVESTIMENTO EM LAMINADO.</v>
          </cell>
          <cell r="C137" t="str">
            <v>m2</v>
          </cell>
          <cell r="D137">
            <v>22.425000000000001</v>
          </cell>
          <cell r="E137">
            <v>17.940000000000001</v>
          </cell>
          <cell r="F137" t="str">
            <v>SEDUC</v>
          </cell>
        </row>
        <row r="138">
          <cell r="A138" t="str">
            <v/>
          </cell>
          <cell r="D138">
            <v>0</v>
          </cell>
        </row>
        <row r="139">
          <cell r="A139" t="str">
            <v>03.01.511</v>
          </cell>
          <cell r="B139" t="str">
            <v>RETIRADA DE DUTO DE AR CONDICIONADO</v>
          </cell>
          <cell r="C139" t="str">
            <v>m</v>
          </cell>
          <cell r="D139">
            <v>10.975</v>
          </cell>
          <cell r="E139">
            <v>8.7799999999999994</v>
          </cell>
          <cell r="F139" t="str">
            <v>SEDUC</v>
          </cell>
        </row>
        <row r="140">
          <cell r="A140" t="str">
            <v/>
          </cell>
          <cell r="D140">
            <v>0</v>
          </cell>
        </row>
        <row r="141">
          <cell r="A141" t="str">
            <v>03.02.010</v>
          </cell>
          <cell r="B141" t="str">
            <v>ROÇO COM ESTROVENGA, INCLUSIVE AMONTOAMENTO.</v>
          </cell>
          <cell r="C141" t="str">
            <v>m2</v>
          </cell>
          <cell r="D141">
            <v>0.36249999999999999</v>
          </cell>
          <cell r="E141">
            <v>0.28999999999999998</v>
          </cell>
          <cell r="F141" t="str">
            <v>EMLURB</v>
          </cell>
        </row>
        <row r="142">
          <cell r="A142" t="str">
            <v/>
          </cell>
          <cell r="D142">
            <v>0</v>
          </cell>
        </row>
        <row r="143">
          <cell r="A143" t="str">
            <v>03.02.020</v>
          </cell>
          <cell r="B143" t="str">
            <v>CAPINACAO E LIMPEZA SUPERFICIAL DO TERRENO.</v>
          </cell>
          <cell r="C143" t="str">
            <v>m2</v>
          </cell>
          <cell r="D143">
            <v>1.5249999999999999</v>
          </cell>
          <cell r="E143">
            <v>1.22</v>
          </cell>
          <cell r="F143" t="str">
            <v>EMLURB</v>
          </cell>
        </row>
        <row r="144">
          <cell r="A144" t="str">
            <v/>
          </cell>
          <cell r="D144">
            <v>0</v>
          </cell>
        </row>
        <row r="145">
          <cell r="A145" t="str">
            <v>03.02.030</v>
          </cell>
          <cell r="B145" t="str">
            <v>RASPAGEM E LIMPEZA DO TERRENO.</v>
          </cell>
          <cell r="C145" t="str">
            <v>m2</v>
          </cell>
          <cell r="D145">
            <v>2.4500000000000002</v>
          </cell>
          <cell r="E145">
            <v>1.96</v>
          </cell>
          <cell r="F145" t="str">
            <v>EMLURB</v>
          </cell>
        </row>
        <row r="146">
          <cell r="A146" t="str">
            <v/>
          </cell>
          <cell r="D146">
            <v>0</v>
          </cell>
        </row>
        <row r="147">
          <cell r="A147" t="str">
            <v>03.02.040</v>
          </cell>
          <cell r="B147" t="str">
            <v>DESTOCAMENTO RASO DE RAIZES DE PEQUENO PORTE COM RASPAGEM, LIMPEZA DO TERRENO E QUEIMA DO MATERIAL.</v>
          </cell>
          <cell r="C147" t="str">
            <v>m2</v>
          </cell>
          <cell r="D147">
            <v>3.4874999999999998</v>
          </cell>
          <cell r="E147">
            <v>2.79</v>
          </cell>
          <cell r="F147" t="str">
            <v>EMLURB</v>
          </cell>
        </row>
        <row r="148">
          <cell r="A148" t="str">
            <v/>
          </cell>
          <cell r="D148">
            <v>0</v>
          </cell>
        </row>
        <row r="149">
          <cell r="A149" t="str">
            <v>03.02.050</v>
          </cell>
          <cell r="B149" t="str">
            <v>DESMATAMENTO E DESTOCAMENTO MECANICOS DE ARVORES DE DIAMETRO INFERIOR A 0,15 M, E LIMPEZA DO TERRENO.</v>
          </cell>
          <cell r="C149" t="str">
            <v>m2</v>
          </cell>
          <cell r="D149">
            <v>0.875</v>
          </cell>
          <cell r="E149">
            <v>0.7</v>
          </cell>
          <cell r="F149" t="str">
            <v>EMLURB</v>
          </cell>
        </row>
        <row r="150">
          <cell r="A150" t="str">
            <v/>
          </cell>
          <cell r="D150">
            <v>0</v>
          </cell>
        </row>
        <row r="151">
          <cell r="A151" t="str">
            <v>03.02.060</v>
          </cell>
          <cell r="B151" t="str">
            <v>TOMBAMENTO MECANICO DE ARVORES COM DIAMETRO DE 0,15 A 0,30 M, INCLUSIVE O DESTOCAMENTO E LIMPEZA DO LOCAL.</v>
          </cell>
          <cell r="C151" t="str">
            <v>Un</v>
          </cell>
          <cell r="D151">
            <v>97.925000000000011</v>
          </cell>
          <cell r="E151">
            <v>78.34</v>
          </cell>
          <cell r="F151" t="str">
            <v>EMLURB</v>
          </cell>
        </row>
        <row r="152">
          <cell r="A152" t="str">
            <v/>
          </cell>
          <cell r="D152">
            <v>0</v>
          </cell>
        </row>
        <row r="153">
          <cell r="A153" t="str">
            <v>03.02.070</v>
          </cell>
          <cell r="B153" t="str">
            <v>TOMBAMENTO MECANICO DE ARVORES COM DIAMETRO MAIOR QUE 0,30 M, INCLUSIVE O DESTOCAMENTO E LIMPEZA DO LOCAL.</v>
          </cell>
          <cell r="C153" t="str">
            <v>Un</v>
          </cell>
          <cell r="D153">
            <v>142.27499999999998</v>
          </cell>
          <cell r="E153">
            <v>113.82</v>
          </cell>
          <cell r="F153" t="str">
            <v>EMLURB</v>
          </cell>
        </row>
        <row r="154">
          <cell r="A154" t="str">
            <v/>
          </cell>
          <cell r="D154">
            <v>0</v>
          </cell>
        </row>
        <row r="155">
          <cell r="A155" t="str">
            <v>03.03.010</v>
          </cell>
          <cell r="B155" t="str">
            <v>BARRACAO PARA DEPOSITO EM TABUAS, COM PISO EM ARGAMASSA DE CIMENTO E AREIA, TRACO 1 6.</v>
          </cell>
          <cell r="C155" t="str">
            <v>m2</v>
          </cell>
          <cell r="D155">
            <v>335.57499999999999</v>
          </cell>
          <cell r="E155">
            <v>268.45999999999998</v>
          </cell>
          <cell r="F155" t="str">
            <v>EMLURB</v>
          </cell>
        </row>
        <row r="156">
          <cell r="A156" t="str">
            <v/>
          </cell>
          <cell r="D156">
            <v>0</v>
          </cell>
        </row>
        <row r="157">
          <cell r="A157" t="str">
            <v>03.03.020</v>
          </cell>
          <cell r="B157" t="str">
            <v>BARRACAO PARA ESCRITORIO EM CHAPAS DE MADEIRA COMPENSADA , COM PISO EM ARGAMASSA DE CIMENTO E AREIA, TRACO 1 6</v>
          </cell>
          <cell r="C157" t="str">
            <v>m2</v>
          </cell>
          <cell r="D157">
            <v>296.53749999999997</v>
          </cell>
          <cell r="E157">
            <v>237.23</v>
          </cell>
          <cell r="F157" t="str">
            <v>EMLURB</v>
          </cell>
        </row>
        <row r="158">
          <cell r="A158" t="str">
            <v/>
          </cell>
          <cell r="D158">
            <v>0</v>
          </cell>
        </row>
        <row r="159">
          <cell r="A159" t="str">
            <v>03.03.030</v>
          </cell>
          <cell r="B159" t="str">
            <v>FORNECIMENTO E ASSENTAMENTO DE TAPUME SIMPLES EM TABUAS.</v>
          </cell>
          <cell r="C159" t="str">
            <v>m2</v>
          </cell>
          <cell r="D159">
            <v>36.924999999999997</v>
          </cell>
          <cell r="E159">
            <v>29.54</v>
          </cell>
          <cell r="F159" t="str">
            <v>EMLURB</v>
          </cell>
        </row>
        <row r="160">
          <cell r="A160" t="str">
            <v/>
          </cell>
          <cell r="D160">
            <v>0</v>
          </cell>
        </row>
        <row r="161">
          <cell r="A161" t="str">
            <v>03.03.040</v>
          </cell>
          <cell r="B161" t="str">
            <v>FORNECIMENTO E ASSENTAMENTO DE TAPUME EM CHAPAS DE MADEIRA COMPENSADA DE 6 MM.</v>
          </cell>
          <cell r="C161" t="str">
            <v>m2</v>
          </cell>
          <cell r="D161">
            <v>35.287500000000001</v>
          </cell>
          <cell r="E161">
            <v>28.23</v>
          </cell>
          <cell r="F161" t="str">
            <v>EMLURB</v>
          </cell>
        </row>
        <row r="162">
          <cell r="A162" t="str">
            <v/>
          </cell>
          <cell r="D162">
            <v>0</v>
          </cell>
        </row>
        <row r="163">
          <cell r="A163" t="str">
            <v>03.03.042</v>
          </cell>
          <cell r="B163" t="str">
            <v>ASSENTAMENTO DE TAPUME EM CHAPAS DE MADEIRA COMPENSADA - APENAS  MÃO-DE-OBRA</v>
          </cell>
          <cell r="C163" t="str">
            <v>m2</v>
          </cell>
          <cell r="D163">
            <v>11.412500000000001</v>
          </cell>
          <cell r="E163">
            <v>9.1300000000000008</v>
          </cell>
          <cell r="F163" t="str">
            <v>SEDUC</v>
          </cell>
        </row>
        <row r="164">
          <cell r="A164" t="str">
            <v/>
          </cell>
          <cell r="D164">
            <v>0</v>
          </cell>
        </row>
        <row r="165">
          <cell r="A165" t="str">
            <v>03.03.043</v>
          </cell>
          <cell r="B165" t="str">
            <v xml:space="preserve"> FORNECIMENTO E ASSENTAMENTO DE TAPUMES EM CHAPA OSB ESPESSURA 8MM</v>
          </cell>
          <cell r="C165" t="str">
            <v>m2</v>
          </cell>
          <cell r="D165">
            <v>44.3</v>
          </cell>
          <cell r="E165">
            <v>35.44</v>
          </cell>
          <cell r="F165" t="str">
            <v>SEDUC</v>
          </cell>
        </row>
        <row r="166">
          <cell r="A166" t="str">
            <v/>
          </cell>
          <cell r="D166">
            <v>0</v>
          </cell>
        </row>
        <row r="167">
          <cell r="A167" t="str">
            <v>03.03.045</v>
          </cell>
          <cell r="B167" t="str">
            <v>FORNECIMENTO E MONTAGEM DE TELA DE SINALIZACAO LARANJA(H=1,2M) FIXADA EM MONTAN TES DE FERRO DE 1/2 POL. OU EM BARROTES DE MADEIRA 3X3 POL. COLOCADOS SOBRE BASE DE CONCRETO TRACO 1:4:8 , ESPACADOS A CADA 2 M, INCLUSIVE POSTERIOR RETIRADA E REAPROVEITAMENT</v>
          </cell>
          <cell r="C167" t="str">
            <v>m</v>
          </cell>
          <cell r="D167">
            <v>7.6624999999999996</v>
          </cell>
          <cell r="E167">
            <v>6.13</v>
          </cell>
          <cell r="F167" t="str">
            <v>EMLURB</v>
          </cell>
        </row>
        <row r="168">
          <cell r="A168" t="str">
            <v/>
          </cell>
          <cell r="D168">
            <v>0</v>
          </cell>
        </row>
        <row r="169">
          <cell r="A169" t="str">
            <v>03.03.050</v>
          </cell>
          <cell r="B169" t="str">
            <v>FORNECIMENTO DE TAPUME DE SINALIZACAO (MOD. AV-41/2000).</v>
          </cell>
          <cell r="C169" t="str">
            <v>Un</v>
          </cell>
          <cell r="D169">
            <v>425</v>
          </cell>
          <cell r="E169">
            <v>340</v>
          </cell>
          <cell r="F169" t="str">
            <v>EMLURB</v>
          </cell>
        </row>
        <row r="170">
          <cell r="A170" t="str">
            <v/>
          </cell>
          <cell r="D170">
            <v>0</v>
          </cell>
        </row>
        <row r="171">
          <cell r="A171" t="str">
            <v>03.03.051</v>
          </cell>
          <cell r="B171" t="str">
            <v>LOCAÇÃO DE CONTAINER DEPÓSITO 6,00X2,40M SEM BANHEIRO.</v>
          </cell>
          <cell r="C171" t="str">
            <v>Mês</v>
          </cell>
          <cell r="D171">
            <v>729.16250000000002</v>
          </cell>
          <cell r="E171">
            <v>583.33000000000004</v>
          </cell>
          <cell r="F171" t="str">
            <v>SEDUC</v>
          </cell>
        </row>
        <row r="172">
          <cell r="A172" t="str">
            <v/>
          </cell>
          <cell r="D172">
            <v>0</v>
          </cell>
        </row>
        <row r="173">
          <cell r="A173" t="str">
            <v>03.03.052</v>
          </cell>
          <cell r="B173" t="str">
            <v>LOCAÇÃO DE CONTAINER VESTIÁRIO 6,00 X 2,40M SEM BANHEIRO.</v>
          </cell>
          <cell r="C173" t="str">
            <v>Mês</v>
          </cell>
          <cell r="D173">
            <v>770.83749999999998</v>
          </cell>
          <cell r="E173">
            <v>616.66999999999996</v>
          </cell>
          <cell r="F173" t="str">
            <v>SEDUC</v>
          </cell>
        </row>
        <row r="174">
          <cell r="A174" t="str">
            <v/>
          </cell>
          <cell r="D174">
            <v>0</v>
          </cell>
        </row>
        <row r="175">
          <cell r="A175" t="str">
            <v>03.03.053</v>
          </cell>
          <cell r="B175" t="str">
            <v>MOBILIZAÇÃO E DESMOBILIZAÇÃO DE CONTAINER.</v>
          </cell>
          <cell r="C175" t="str">
            <v>Un</v>
          </cell>
          <cell r="D175">
            <v>1000</v>
          </cell>
          <cell r="E175">
            <v>800</v>
          </cell>
          <cell r="F175" t="str">
            <v>SEDUC</v>
          </cell>
        </row>
        <row r="176">
          <cell r="A176" t="str">
            <v/>
          </cell>
          <cell r="D176">
            <v>0</v>
          </cell>
        </row>
        <row r="177">
          <cell r="A177" t="str">
            <v>03.03.055</v>
          </cell>
          <cell r="B177" t="str">
            <v>FORNECIMENTO DE CAVALETE DE OBRA (MOD. AV-42/ 2000).</v>
          </cell>
          <cell r="C177" t="str">
            <v>Un</v>
          </cell>
          <cell r="D177">
            <v>362.5</v>
          </cell>
          <cell r="E177">
            <v>290</v>
          </cell>
          <cell r="F177" t="str">
            <v>EMLURB</v>
          </cell>
        </row>
        <row r="178">
          <cell r="A178" t="str">
            <v/>
          </cell>
          <cell r="D178">
            <v>0</v>
          </cell>
        </row>
        <row r="179">
          <cell r="A179" t="str">
            <v>03.03.057</v>
          </cell>
          <cell r="B179" t="str">
            <v>LOCACAO DIARIA DE CAVALETE DE OBRA (MOD. AV- 42/2000)</v>
          </cell>
          <cell r="C179" t="str">
            <v>Un</v>
          </cell>
          <cell r="D179">
            <v>3.625</v>
          </cell>
          <cell r="E179">
            <v>2.9</v>
          </cell>
          <cell r="F179" t="str">
            <v>EMLURB</v>
          </cell>
        </row>
        <row r="180">
          <cell r="A180" t="str">
            <v/>
          </cell>
          <cell r="D180">
            <v>0</v>
          </cell>
        </row>
        <row r="181">
          <cell r="A181" t="str">
            <v>03.03.060</v>
          </cell>
          <cell r="B181" t="str">
            <v>FORNECIMENTO DE BARREIRA MOVEL DOBRAVEL (MOD. AV-40/2000).</v>
          </cell>
          <cell r="C181" t="str">
            <v>Un</v>
          </cell>
          <cell r="D181">
            <v>375</v>
          </cell>
          <cell r="E181">
            <v>300</v>
          </cell>
          <cell r="F181" t="str">
            <v>EMLURB</v>
          </cell>
        </row>
        <row r="182">
          <cell r="A182" t="str">
            <v/>
          </cell>
          <cell r="D182">
            <v>0</v>
          </cell>
        </row>
        <row r="183">
          <cell r="A183" t="str">
            <v>03.03.070</v>
          </cell>
          <cell r="B183" t="str">
            <v>INSTALACAO DE GAMBIARRA PARA SINALIZACAO, COM 20 M, INCLUINDO LAMPADA, BOCAL E BALDE A CADA 2 M.</v>
          </cell>
          <cell r="C183" t="str">
            <v>Un</v>
          </cell>
          <cell r="D183">
            <v>36.349999999999994</v>
          </cell>
          <cell r="E183">
            <v>29.08</v>
          </cell>
          <cell r="F183" t="str">
            <v>EMLURB</v>
          </cell>
        </row>
        <row r="184">
          <cell r="A184" t="str">
            <v/>
          </cell>
          <cell r="D184">
            <v>0</v>
          </cell>
        </row>
        <row r="185">
          <cell r="A185" t="str">
            <v>03.03.080</v>
          </cell>
          <cell r="B185" t="str">
            <v>VIGIA NOTURNO.</v>
          </cell>
          <cell r="C185" t="str">
            <v>H</v>
          </cell>
          <cell r="D185">
            <v>7.3375000000000004</v>
          </cell>
          <cell r="E185">
            <v>5.87</v>
          </cell>
          <cell r="F185" t="str">
            <v>EMLURB</v>
          </cell>
        </row>
        <row r="186">
          <cell r="A186" t="str">
            <v/>
          </cell>
          <cell r="D186">
            <v>0</v>
          </cell>
        </row>
        <row r="187">
          <cell r="A187" t="str">
            <v>03.03.090</v>
          </cell>
          <cell r="B187" t="str">
            <v>FORNECIMENTO E ASSENTAMENTO DE PLACA DA OBRA. (MOD.AV-43/2000).</v>
          </cell>
          <cell r="C187" t="str">
            <v>m2</v>
          </cell>
          <cell r="D187">
            <v>197.71249999999998</v>
          </cell>
          <cell r="E187">
            <v>158.16999999999999</v>
          </cell>
          <cell r="F187" t="str">
            <v>EMLURB</v>
          </cell>
        </row>
        <row r="188">
          <cell r="A188" t="str">
            <v/>
          </cell>
          <cell r="D188">
            <v>0</v>
          </cell>
        </row>
        <row r="189">
          <cell r="A189" t="str">
            <v>03.03.092</v>
          </cell>
          <cell r="B189" t="str">
            <v>REMANEJAMENTO (RETIRADA E MONTAGEM) DE TAPUME EXISTENTE DE CHAPA DE MADEIRA COMPENSADA DE 6MM.</v>
          </cell>
          <cell r="C189" t="str">
            <v>m2</v>
          </cell>
          <cell r="D189">
            <v>17.137500000000003</v>
          </cell>
          <cell r="E189">
            <v>13.71</v>
          </cell>
          <cell r="F189" t="str">
            <v>SEDUC</v>
          </cell>
        </row>
        <row r="190">
          <cell r="A190" t="str">
            <v/>
          </cell>
          <cell r="D190">
            <v>0</v>
          </cell>
        </row>
        <row r="191">
          <cell r="A191" t="str">
            <v>03.03.093</v>
          </cell>
          <cell r="B191" t="str">
            <v>RETIRADA DE TAPUMES</v>
          </cell>
          <cell r="C191" t="str">
            <v>m2</v>
          </cell>
          <cell r="D191">
            <v>5.7125000000000004</v>
          </cell>
          <cell r="E191">
            <v>4.57</v>
          </cell>
          <cell r="F191" t="str">
            <v>SEDUC</v>
          </cell>
        </row>
        <row r="192">
          <cell r="A192" t="str">
            <v/>
          </cell>
          <cell r="D192">
            <v>0</v>
          </cell>
        </row>
        <row r="193">
          <cell r="A193" t="str">
            <v>03.03.100</v>
          </cell>
          <cell r="B193" t="str">
            <v>INSTALAÇÕES PROVISÓRIAS - ESCOLAS LOCALIZADAS NO INTERIOR DE PERNAMBUCO</v>
          </cell>
          <cell r="C193" t="str">
            <v>Mês</v>
          </cell>
          <cell r="D193">
            <v>3846.1875</v>
          </cell>
          <cell r="E193">
            <v>3076.95</v>
          </cell>
          <cell r="F193" t="str">
            <v>SEDUC</v>
          </cell>
        </row>
        <row r="194">
          <cell r="A194" t="str">
            <v/>
          </cell>
          <cell r="D194">
            <v>0</v>
          </cell>
        </row>
        <row r="195">
          <cell r="A195" t="str">
            <v>03.03.110</v>
          </cell>
          <cell r="B195" t="str">
            <v>INSTALAÇÕES PROVISÓRIAS - ESCOLAS LOCALIZADAS NA REGIÃO METROPOLITANA DO RECIFE.</v>
          </cell>
          <cell r="C195" t="str">
            <v>Mês</v>
          </cell>
          <cell r="D195">
            <v>1442.3125</v>
          </cell>
          <cell r="E195">
            <v>1153.8499999999999</v>
          </cell>
          <cell r="F195" t="str">
            <v>SEDUC</v>
          </cell>
        </row>
        <row r="196">
          <cell r="A196" t="str">
            <v/>
          </cell>
          <cell r="D196">
            <v>0</v>
          </cell>
        </row>
        <row r="197">
          <cell r="A197" t="str">
            <v>03.04.010</v>
          </cell>
          <cell r="B197" t="str">
            <v>LOCACAO DE OBRAS E DEMARCACAO PARA ABERTURA DE VALAS PARA FUNDACOES.</v>
          </cell>
          <cell r="C197" t="str">
            <v>m2</v>
          </cell>
          <cell r="D197">
            <v>3.75</v>
          </cell>
          <cell r="E197">
            <v>3</v>
          </cell>
          <cell r="F197" t="str">
            <v>EMLURB</v>
          </cell>
        </row>
        <row r="198">
          <cell r="A198" t="str">
            <v/>
          </cell>
          <cell r="D198">
            <v>0</v>
          </cell>
        </row>
        <row r="199">
          <cell r="A199" t="str">
            <v>03.05.010</v>
          </cell>
          <cell r="B199" t="str">
            <v>LIMPEZA DE SUPERFICIES COM ACIDO MURIATICO EM AGUA NA PROPORCAO 1 6 E SOLUCAO NEUTRALIZADORA DE AMONIA 1 4</v>
          </cell>
          <cell r="C199" t="str">
            <v>m2</v>
          </cell>
          <cell r="D199">
            <v>3.7624999999999997</v>
          </cell>
          <cell r="E199">
            <v>3.01</v>
          </cell>
          <cell r="F199" t="str">
            <v>EMLURB</v>
          </cell>
        </row>
        <row r="200">
          <cell r="A200" t="str">
            <v/>
          </cell>
          <cell r="D200">
            <v>0</v>
          </cell>
        </row>
        <row r="201">
          <cell r="A201" t="str">
            <v>03.05.020</v>
          </cell>
          <cell r="B201" t="str">
            <v>ESCOVACAO DE SUPERFICIES EM ALVENARIA,CONCRETO OU FERRAGENS PARA RETIRADA DE SUBSTRATO COM UTILIZACAO DE ESCOVA RETANGULAR COM CERDAS DE ACO</v>
          </cell>
          <cell r="C201" t="str">
            <v>m2</v>
          </cell>
          <cell r="D201">
            <v>3.55</v>
          </cell>
          <cell r="E201">
            <v>2.84</v>
          </cell>
          <cell r="F201" t="str">
            <v>EMLURB</v>
          </cell>
        </row>
        <row r="202">
          <cell r="A202" t="str">
            <v/>
          </cell>
          <cell r="D202">
            <v>0</v>
          </cell>
        </row>
        <row r="203">
          <cell r="A203" t="str">
            <v>03.07.010</v>
          </cell>
          <cell r="B203" t="str">
            <v>EXECUÇÃO DOS SERVIÇOS DE CONTROLE DE CUPINS EM SOLOS PAVIMENTADOS ATRAVÉS DO TRATAMENTO DE BARREIRA QUÍMICA COM INJEÇÃO UTILIZANDO UM DOS PRODUTOS PERTENCENTES AO GRUPO FENIL PIRAZOL CONTENDO O PRINCÍPIO ATIVO FIPRONIL,  SENDO ESTE EXECUTADO ATRAVÉS DE PE</v>
          </cell>
          <cell r="C203" t="str">
            <v>m</v>
          </cell>
          <cell r="D203">
            <v>13.462499999999999</v>
          </cell>
          <cell r="E203">
            <v>10.77</v>
          </cell>
          <cell r="F203" t="str">
            <v>SEDUC</v>
          </cell>
        </row>
        <row r="204">
          <cell r="A204" t="str">
            <v/>
          </cell>
          <cell r="D204">
            <v>0</v>
          </cell>
        </row>
        <row r="205">
          <cell r="A205" t="str">
            <v>03.07.020</v>
          </cell>
          <cell r="B205" t="str">
            <v>EXECUÇÃO DOS SERVIÇOS DE CONTROLE DE CUPINS EM SOLOS NÃO PAVIMENTADOS ATRAVÉS DO TRATAMENTO DE BARREIRA QUÍMICA COM INJEÇÃO UTILIZANDO UM DOS PRODUTOS PERTENCENTES AO GRUPO FENIL PIRAZOL CONTENDO O PRINCÍPIO ATIVO FIPRONIL,  SENDO ESTE EXECUTADO EM VALETA</v>
          </cell>
          <cell r="C205" t="str">
            <v>m</v>
          </cell>
          <cell r="D205">
            <v>13.462499999999999</v>
          </cell>
          <cell r="E205">
            <v>10.77</v>
          </cell>
          <cell r="F205" t="str">
            <v>SEDUC</v>
          </cell>
        </row>
        <row r="206">
          <cell r="A206" t="str">
            <v/>
          </cell>
          <cell r="D206">
            <v>0</v>
          </cell>
        </row>
        <row r="207">
          <cell r="A207" t="str">
            <v>03.07.030</v>
          </cell>
          <cell r="B207" t="str">
            <v>EXECUÇÃO DOS SERVIÇOS DE CONTROLE DE CUPINS ATRAVÉS DO TRATAMENTO DE ARVORES COM INJEÇÃO UTILIZANDO UM DOS PRODUTOS PERTENCENTES AO GRUPO FENIL PIRAZOL CONTENDO O PRINCÍPIO ATIVO FIPRONIL. CONFORME TERMO DE REFERÊNCIA</v>
          </cell>
          <cell r="C207" t="str">
            <v>Un</v>
          </cell>
          <cell r="D207">
            <v>48.075000000000003</v>
          </cell>
          <cell r="E207">
            <v>38.46</v>
          </cell>
          <cell r="F207" t="str">
            <v>SEDUC</v>
          </cell>
        </row>
        <row r="208">
          <cell r="A208" t="str">
            <v/>
          </cell>
          <cell r="D208">
            <v>0</v>
          </cell>
        </row>
        <row r="209">
          <cell r="A209" t="str">
            <v>04.00.000</v>
          </cell>
          <cell r="B209" t="str">
            <v>CARGA E TRANSPORTE MANUAL E MECANICO</v>
          </cell>
          <cell r="D209">
            <v>0</v>
          </cell>
        </row>
        <row r="210">
          <cell r="A210" t="str">
            <v/>
          </cell>
          <cell r="D210">
            <v>0</v>
          </cell>
        </row>
        <row r="211">
          <cell r="A211" t="str">
            <v>04.01.010</v>
          </cell>
          <cell r="B211" t="str">
            <v>CARGA E DESCARGA MANUAIS DE TERRA DE UM CAMINHAO CARROCERIA.</v>
          </cell>
          <cell r="C211" t="str">
            <v>m3</v>
          </cell>
          <cell r="D211">
            <v>5.5</v>
          </cell>
          <cell r="E211">
            <v>4.4000000000000004</v>
          </cell>
          <cell r="F211" t="str">
            <v>EMLURB</v>
          </cell>
        </row>
        <row r="212">
          <cell r="A212" t="str">
            <v/>
          </cell>
          <cell r="D212">
            <v>0</v>
          </cell>
        </row>
        <row r="213">
          <cell r="A213" t="str">
            <v>04.01.020</v>
          </cell>
          <cell r="B213" t="str">
            <v>CARGA E DESCARGA MANUAIS DE TERRA DE UM CAMINHAO CARROCERIA ( SERVICO NOTURNO ).</v>
          </cell>
          <cell r="C213" t="str">
            <v>m3</v>
          </cell>
          <cell r="D213">
            <v>6.6000000000000005</v>
          </cell>
          <cell r="E213">
            <v>5.28</v>
          </cell>
          <cell r="F213" t="str">
            <v>EMLURB</v>
          </cell>
        </row>
        <row r="214">
          <cell r="A214" t="str">
            <v/>
          </cell>
          <cell r="D214">
            <v>0</v>
          </cell>
        </row>
        <row r="215">
          <cell r="A215" t="str">
            <v>04.01.030</v>
          </cell>
          <cell r="B215" t="str">
            <v>CARGA MANUAL DE TERRA EM CAMINHAO BASCULANTE.</v>
          </cell>
          <cell r="C215" t="str">
            <v>m3</v>
          </cell>
          <cell r="D215">
            <v>4.5875000000000004</v>
          </cell>
          <cell r="E215">
            <v>3.67</v>
          </cell>
          <cell r="F215" t="str">
            <v>EMLURB</v>
          </cell>
        </row>
        <row r="216">
          <cell r="A216" t="str">
            <v/>
          </cell>
          <cell r="D216">
            <v>0</v>
          </cell>
        </row>
        <row r="217">
          <cell r="A217" t="str">
            <v>04.01.040</v>
          </cell>
          <cell r="B217" t="str">
            <v>CARGA MECANICA DE TERRA EM CAMINHAO BASCULANTE OU CARROCERIA.</v>
          </cell>
          <cell r="C217" t="str">
            <v>m3</v>
          </cell>
          <cell r="D217">
            <v>1.75</v>
          </cell>
          <cell r="E217">
            <v>1.4</v>
          </cell>
          <cell r="F217" t="str">
            <v>EMLURB</v>
          </cell>
        </row>
        <row r="218">
          <cell r="A218" t="str">
            <v/>
          </cell>
          <cell r="D218">
            <v>0</v>
          </cell>
        </row>
        <row r="219">
          <cell r="A219" t="str">
            <v>04.01.050</v>
          </cell>
          <cell r="B219" t="str">
            <v>CARGA MECANICA DE PRE-MISTURADO,INCLUINDO ESPALHAMENTO DO MESMO EM CIMA DO CAMINHAO.</v>
          </cell>
          <cell r="C219" t="str">
            <v>m3</v>
          </cell>
          <cell r="D219">
            <v>4.9000000000000004</v>
          </cell>
          <cell r="E219">
            <v>3.92</v>
          </cell>
          <cell r="F219" t="str">
            <v>EMLURB</v>
          </cell>
        </row>
        <row r="220">
          <cell r="A220" t="str">
            <v/>
          </cell>
          <cell r="D220">
            <v>0</v>
          </cell>
        </row>
        <row r="221">
          <cell r="A221" t="str">
            <v>04.01.060</v>
          </cell>
          <cell r="B221" t="str">
            <v>CARGA MECANICA DE PRE-MISTURADO,INCLUINDO ESPALHAMENTO DO MESMO EM CIMA DO CAMINHAO (SERVICO NOTURNO).</v>
          </cell>
          <cell r="C221" t="str">
            <v>m3</v>
          </cell>
          <cell r="D221">
            <v>5.15</v>
          </cell>
          <cell r="E221">
            <v>4.12</v>
          </cell>
          <cell r="F221" t="str">
            <v>EMLURB</v>
          </cell>
        </row>
        <row r="222">
          <cell r="A222" t="str">
            <v/>
          </cell>
          <cell r="D222">
            <v>0</v>
          </cell>
        </row>
        <row r="223">
          <cell r="A223" t="str">
            <v>04.02.010</v>
          </cell>
          <cell r="B223" t="str">
            <v>TRANSPORTE DE MATERIAL COM D.M.T. 1 KM.</v>
          </cell>
          <cell r="C223" t="str">
            <v>m3</v>
          </cell>
          <cell r="D223">
            <v>2.7250000000000001</v>
          </cell>
          <cell r="E223">
            <v>2.1800000000000002</v>
          </cell>
          <cell r="F223" t="str">
            <v>EMLURB</v>
          </cell>
        </row>
        <row r="224">
          <cell r="A224" t="str">
            <v/>
          </cell>
          <cell r="D224">
            <v>0</v>
          </cell>
        </row>
        <row r="225">
          <cell r="A225" t="str">
            <v>04.02.020</v>
          </cell>
          <cell r="B225" t="str">
            <v>TRANSPORTE DE MATERIAL COM D.M.T. 2 KM.</v>
          </cell>
          <cell r="C225" t="str">
            <v>m3</v>
          </cell>
          <cell r="D225">
            <v>3.6749999999999998</v>
          </cell>
          <cell r="E225">
            <v>2.94</v>
          </cell>
          <cell r="F225" t="str">
            <v>EMLURB</v>
          </cell>
        </row>
        <row r="226">
          <cell r="A226" t="str">
            <v/>
          </cell>
          <cell r="D226">
            <v>0</v>
          </cell>
        </row>
        <row r="227">
          <cell r="A227" t="str">
            <v>04.02.030</v>
          </cell>
          <cell r="B227" t="str">
            <v>TRANSPORTE DE MATERIAL COM D.M.T. 4 KM.</v>
          </cell>
          <cell r="C227" t="str">
            <v>m3</v>
          </cell>
          <cell r="D227">
            <v>5.5750000000000002</v>
          </cell>
          <cell r="E227">
            <v>4.46</v>
          </cell>
          <cell r="F227" t="str">
            <v>EMLURB</v>
          </cell>
        </row>
        <row r="228">
          <cell r="A228" t="str">
            <v/>
          </cell>
          <cell r="D228">
            <v>0</v>
          </cell>
        </row>
        <row r="229">
          <cell r="A229" t="str">
            <v>04.02.040</v>
          </cell>
          <cell r="B229" t="str">
            <v>TRANSPORTE DE MATERIAL COM D.M.T. 6 KM.</v>
          </cell>
          <cell r="C229" t="str">
            <v>m3</v>
          </cell>
          <cell r="D229">
            <v>7.4875000000000007</v>
          </cell>
          <cell r="E229">
            <v>5.99</v>
          </cell>
          <cell r="F229" t="str">
            <v>EMLURB</v>
          </cell>
        </row>
        <row r="230">
          <cell r="A230" t="str">
            <v/>
          </cell>
          <cell r="D230">
            <v>0</v>
          </cell>
        </row>
        <row r="231">
          <cell r="A231" t="str">
            <v>04.02.050</v>
          </cell>
          <cell r="B231" t="str">
            <v>TRANSPORTE DE MATERIAL COM D.M.T. 8 KM.</v>
          </cell>
          <cell r="C231" t="str">
            <v>m3</v>
          </cell>
          <cell r="D231">
            <v>9.4250000000000007</v>
          </cell>
          <cell r="E231">
            <v>7.54</v>
          </cell>
          <cell r="F231" t="str">
            <v>EMLURB</v>
          </cell>
        </row>
        <row r="232">
          <cell r="A232" t="str">
            <v/>
          </cell>
          <cell r="D232">
            <v>0</v>
          </cell>
        </row>
        <row r="233">
          <cell r="A233" t="str">
            <v>04.02.060</v>
          </cell>
          <cell r="B233" t="str">
            <v>TRANSPORTE DE MATERIAL COM D.M.T. 10 KM.</v>
          </cell>
          <cell r="C233" t="str">
            <v>m3</v>
          </cell>
          <cell r="D233">
            <v>11.274999999999999</v>
          </cell>
          <cell r="E233">
            <v>9.02</v>
          </cell>
          <cell r="F233" t="str">
            <v>EMLURB</v>
          </cell>
        </row>
        <row r="234">
          <cell r="A234" t="str">
            <v/>
          </cell>
          <cell r="D234">
            <v>0</v>
          </cell>
        </row>
        <row r="235">
          <cell r="A235" t="str">
            <v>04.02.070</v>
          </cell>
          <cell r="B235" t="str">
            <v>TRANSPORTE DE MATERIAL COM D.M.T. 12 KM.</v>
          </cell>
          <cell r="C235" t="str">
            <v>m3</v>
          </cell>
          <cell r="D235">
            <v>13.174999999999999</v>
          </cell>
          <cell r="E235">
            <v>10.54</v>
          </cell>
          <cell r="F235" t="str">
            <v>EMLURB</v>
          </cell>
        </row>
        <row r="236">
          <cell r="A236" t="str">
            <v/>
          </cell>
          <cell r="D236">
            <v>0</v>
          </cell>
        </row>
        <row r="237">
          <cell r="A237" t="str">
            <v>04.02.080</v>
          </cell>
          <cell r="B237" t="str">
            <v>TRANSPORTE DE MATERIAL COM D.M.T. 14 KM.</v>
          </cell>
          <cell r="C237" t="str">
            <v>m3</v>
          </cell>
          <cell r="D237">
            <v>15.1</v>
          </cell>
          <cell r="E237">
            <v>12.08</v>
          </cell>
          <cell r="F237" t="str">
            <v>EMLURB</v>
          </cell>
        </row>
        <row r="238">
          <cell r="A238" t="str">
            <v/>
          </cell>
          <cell r="D238">
            <v>0</v>
          </cell>
        </row>
        <row r="239">
          <cell r="A239" t="str">
            <v>04.02.090</v>
          </cell>
          <cell r="B239" t="str">
            <v>TRANSPORTE DE MATERIAL COM D.M.T. 16 KM.</v>
          </cell>
          <cell r="C239" t="str">
            <v>m3</v>
          </cell>
          <cell r="D239">
            <v>16.924999999999997</v>
          </cell>
          <cell r="E239">
            <v>13.54</v>
          </cell>
          <cell r="F239" t="str">
            <v>EMLURB</v>
          </cell>
        </row>
        <row r="240">
          <cell r="A240" t="str">
            <v/>
          </cell>
          <cell r="D240">
            <v>0</v>
          </cell>
        </row>
        <row r="241">
          <cell r="A241" t="str">
            <v>04.02.100</v>
          </cell>
          <cell r="B241" t="str">
            <v>TRANSPORTE DE MATERIAL COM D.M.T. 18 KM.</v>
          </cell>
          <cell r="C241" t="str">
            <v>m3</v>
          </cell>
          <cell r="D241">
            <v>18.850000000000001</v>
          </cell>
          <cell r="E241">
            <v>15.08</v>
          </cell>
          <cell r="F241" t="str">
            <v>EMLURB</v>
          </cell>
        </row>
        <row r="242">
          <cell r="A242" t="str">
            <v/>
          </cell>
          <cell r="D242">
            <v>0</v>
          </cell>
        </row>
        <row r="243">
          <cell r="A243" t="str">
            <v>04.02.110</v>
          </cell>
          <cell r="B243" t="str">
            <v>TRANSPORTE DE MATERIAL COM D.M.T. 20 KM.</v>
          </cell>
          <cell r="C243" t="str">
            <v>m3</v>
          </cell>
          <cell r="D243">
            <v>20.775000000000002</v>
          </cell>
          <cell r="E243">
            <v>16.62</v>
          </cell>
          <cell r="F243" t="str">
            <v>EMLURB</v>
          </cell>
        </row>
        <row r="244">
          <cell r="A244" t="str">
            <v/>
          </cell>
          <cell r="D244">
            <v>0</v>
          </cell>
        </row>
        <row r="245">
          <cell r="A245" t="str">
            <v>04.02.111</v>
          </cell>
          <cell r="B245" t="str">
            <v>TRANSPORTE DE MATERIAL COM D.M.T. 22 KM.</v>
          </cell>
          <cell r="C245" t="str">
            <v>m3</v>
          </cell>
          <cell r="D245">
            <v>22.725000000000001</v>
          </cell>
          <cell r="E245">
            <v>18.18</v>
          </cell>
          <cell r="F245" t="str">
            <v>EMLURB</v>
          </cell>
        </row>
        <row r="246">
          <cell r="A246" t="str">
            <v/>
          </cell>
          <cell r="D246">
            <v>0</v>
          </cell>
        </row>
        <row r="247">
          <cell r="A247" t="str">
            <v>04.02.112</v>
          </cell>
          <cell r="B247" t="str">
            <v>TRANSPORTE DE MATERIAL COM D.M.T. 24 KM.</v>
          </cell>
          <cell r="C247" t="str">
            <v>m3</v>
          </cell>
          <cell r="D247">
            <v>24.625</v>
          </cell>
          <cell r="E247">
            <v>19.7</v>
          </cell>
          <cell r="F247" t="str">
            <v>EMLURB</v>
          </cell>
        </row>
        <row r="248">
          <cell r="A248" t="str">
            <v/>
          </cell>
          <cell r="D248">
            <v>0</v>
          </cell>
        </row>
        <row r="249">
          <cell r="A249" t="str">
            <v>04.02.113</v>
          </cell>
          <cell r="B249" t="str">
            <v>TRANSPORTE DE MATERIAL COM D.M.T. 26 KM.</v>
          </cell>
          <cell r="C249" t="str">
            <v>m3</v>
          </cell>
          <cell r="D249">
            <v>26.537500000000001</v>
          </cell>
          <cell r="E249">
            <v>21.23</v>
          </cell>
          <cell r="F249" t="str">
            <v>EMLURB</v>
          </cell>
        </row>
        <row r="250">
          <cell r="A250" t="str">
            <v/>
          </cell>
          <cell r="D250">
            <v>0</v>
          </cell>
        </row>
        <row r="251">
          <cell r="A251" t="str">
            <v>04.02.114</v>
          </cell>
          <cell r="B251" t="str">
            <v>TRANSPORTE DE MATERIAL COM D.M.T. 28 KM.</v>
          </cell>
          <cell r="C251" t="str">
            <v>m3</v>
          </cell>
          <cell r="D251">
            <v>28.4375</v>
          </cell>
          <cell r="E251">
            <v>22.75</v>
          </cell>
          <cell r="F251" t="str">
            <v>EMLURB</v>
          </cell>
        </row>
        <row r="252">
          <cell r="A252" t="str">
            <v/>
          </cell>
          <cell r="D252">
            <v>0</v>
          </cell>
        </row>
        <row r="253">
          <cell r="A253" t="str">
            <v>04.02.115</v>
          </cell>
          <cell r="B253" t="str">
            <v>TRANSPORTE DE MATERIAL COM D.M.T. 30 KM.</v>
          </cell>
          <cell r="C253" t="str">
            <v>m3</v>
          </cell>
          <cell r="D253">
            <v>30.337499999999999</v>
          </cell>
          <cell r="E253">
            <v>24.27</v>
          </cell>
          <cell r="F253" t="str">
            <v>EMLURB</v>
          </cell>
        </row>
        <row r="254">
          <cell r="A254" t="str">
            <v/>
          </cell>
          <cell r="D254">
            <v>0</v>
          </cell>
        </row>
        <row r="255">
          <cell r="A255" t="str">
            <v>04.02.120</v>
          </cell>
          <cell r="B255" t="str">
            <v>TRANSPORTE COM CARRO DE MAO DE AREIA, ENTULHO OU TERRA ATE 30M.</v>
          </cell>
          <cell r="C255" t="str">
            <v>m3</v>
          </cell>
          <cell r="D255">
            <v>13.45</v>
          </cell>
          <cell r="E255">
            <v>10.76</v>
          </cell>
          <cell r="F255" t="str">
            <v>EMLURB</v>
          </cell>
        </row>
        <row r="256">
          <cell r="A256" t="str">
            <v/>
          </cell>
          <cell r="D256">
            <v>0</v>
          </cell>
        </row>
        <row r="257">
          <cell r="A257" t="str">
            <v>04.02.130</v>
          </cell>
          <cell r="B257" t="str">
            <v>TRANSPORTE COM CARRO DE MAO DE AREIA, ENTULHO OU TERRA ATE 30M ( SERVICO NOTURNO ).</v>
          </cell>
          <cell r="C257" t="str">
            <v>m3</v>
          </cell>
          <cell r="D257">
            <v>16.137499999999999</v>
          </cell>
          <cell r="E257">
            <v>12.91</v>
          </cell>
          <cell r="F257" t="str">
            <v>EMLURB</v>
          </cell>
        </row>
        <row r="258">
          <cell r="A258" t="str">
            <v/>
          </cell>
          <cell r="D258">
            <v>0</v>
          </cell>
        </row>
        <row r="259">
          <cell r="A259" t="str">
            <v>04.02.140</v>
          </cell>
          <cell r="B259" t="str">
            <v>TRANSPORTE COM CARRO DE MAO DE AREIA, ENTULHO OU TERRA ATE 60M.</v>
          </cell>
          <cell r="C259" t="str">
            <v>m3</v>
          </cell>
          <cell r="D259">
            <v>15.887500000000001</v>
          </cell>
          <cell r="E259">
            <v>12.71</v>
          </cell>
          <cell r="F259" t="str">
            <v>EMLURB</v>
          </cell>
        </row>
        <row r="260">
          <cell r="A260" t="str">
            <v/>
          </cell>
          <cell r="D260">
            <v>0</v>
          </cell>
        </row>
        <row r="261">
          <cell r="A261" t="str">
            <v>04.02.150</v>
          </cell>
          <cell r="B261" t="str">
            <v>TRANSPORTE COM CARRO DE MAO DE AREIA, ENTULHO OU TERRA ATE 60M ( SERVICO NOTURNO ).</v>
          </cell>
          <cell r="C261" t="str">
            <v>m3</v>
          </cell>
          <cell r="D261">
            <v>19.074999999999999</v>
          </cell>
          <cell r="E261">
            <v>15.26</v>
          </cell>
          <cell r="F261" t="str">
            <v>EMLURB</v>
          </cell>
        </row>
        <row r="262">
          <cell r="A262" t="str">
            <v/>
          </cell>
          <cell r="D262">
            <v>0</v>
          </cell>
        </row>
        <row r="263">
          <cell r="A263" t="str">
            <v>04.02.160</v>
          </cell>
          <cell r="B263" t="str">
            <v>TRANSPORTE COM CARRO DE MAO DE AREIA, ENTULHO OU TERRA ATE 100M.</v>
          </cell>
          <cell r="C263" t="str">
            <v>m3</v>
          </cell>
          <cell r="D263">
            <v>23.224999999999998</v>
          </cell>
          <cell r="E263">
            <v>18.579999999999998</v>
          </cell>
          <cell r="F263" t="str">
            <v>EMLURB</v>
          </cell>
        </row>
        <row r="264">
          <cell r="A264" t="str">
            <v/>
          </cell>
          <cell r="D264">
            <v>0</v>
          </cell>
        </row>
        <row r="265">
          <cell r="A265" t="str">
            <v>04.02.170</v>
          </cell>
          <cell r="B265" t="str">
            <v>TRANSPORTE COM CARRO DE MAO DE AREIA, ENTULHO OU TERRA ATE 100 M ( SERVICO NOTURNO ).</v>
          </cell>
          <cell r="C265" t="str">
            <v>m3</v>
          </cell>
          <cell r="D265">
            <v>27.875</v>
          </cell>
          <cell r="E265">
            <v>22.3</v>
          </cell>
          <cell r="F265" t="str">
            <v>EMLURB</v>
          </cell>
        </row>
        <row r="266">
          <cell r="A266" t="str">
            <v/>
          </cell>
          <cell r="D266">
            <v>0</v>
          </cell>
        </row>
        <row r="267">
          <cell r="A267" t="str">
            <v>04.02.180</v>
          </cell>
          <cell r="B267" t="str">
            <v>TRANSPORTE COM CARRO DE MAO DE PEDRA RACHAO NOS MORROS, ATE 100 M.</v>
          </cell>
          <cell r="C267" t="str">
            <v>m3</v>
          </cell>
          <cell r="D267">
            <v>30.5625</v>
          </cell>
          <cell r="E267">
            <v>24.45</v>
          </cell>
          <cell r="F267" t="str">
            <v>EMLURB</v>
          </cell>
        </row>
        <row r="268">
          <cell r="A268" t="str">
            <v/>
          </cell>
          <cell r="D268">
            <v>0</v>
          </cell>
        </row>
        <row r="269">
          <cell r="A269" t="str">
            <v>04.03.010</v>
          </cell>
          <cell r="B269" t="str">
            <v>REMOCAO DE MATERIAL DE PRIMEIRA CATEGORIA EM CAMINHAO CARROCERIA, D.M.T. 6 KM, INCLUSIVE CARGA E DESCARGA MANUAIS.</v>
          </cell>
          <cell r="C269" t="str">
            <v>m3</v>
          </cell>
          <cell r="D269">
            <v>27.025000000000002</v>
          </cell>
          <cell r="E269">
            <v>21.62</v>
          </cell>
          <cell r="F269" t="str">
            <v>EMLURB</v>
          </cell>
        </row>
        <row r="270">
          <cell r="A270" t="str">
            <v/>
          </cell>
          <cell r="D270">
            <v>0</v>
          </cell>
        </row>
        <row r="271">
          <cell r="A271" t="str">
            <v>04.03.020</v>
          </cell>
          <cell r="B271" t="str">
            <v>REMOCAO DE MATERIAL DE PRIMEIRA CATEGORIA EM CAMINHAO CARROCERIA, D.M.T. 12 KM, INCLUSIVE CARGA E DESCARGA MANUAIS.</v>
          </cell>
          <cell r="C271" t="str">
            <v>m3</v>
          </cell>
          <cell r="D271">
            <v>32.462499999999999</v>
          </cell>
          <cell r="E271">
            <v>25.97</v>
          </cell>
          <cell r="F271" t="str">
            <v>EMLURB</v>
          </cell>
        </row>
        <row r="272">
          <cell r="A272" t="str">
            <v/>
          </cell>
          <cell r="D272">
            <v>0</v>
          </cell>
        </row>
        <row r="273">
          <cell r="A273" t="str">
            <v>04.03.030</v>
          </cell>
          <cell r="B273" t="str">
            <v>REMOCAO DE MATERIAL DE PRIMEIRA CATEGORIA EM CAMINHAO CARROCERIA, D.M.T. 20 KM, INCLUSIVE CARGA E DESCARGA MANUAIS.</v>
          </cell>
          <cell r="C273" t="str">
            <v>m3</v>
          </cell>
          <cell r="D273">
            <v>39.712499999999999</v>
          </cell>
          <cell r="E273">
            <v>31.77</v>
          </cell>
          <cell r="F273" t="str">
            <v>EMLURB</v>
          </cell>
        </row>
        <row r="274">
          <cell r="A274" t="str">
            <v/>
          </cell>
          <cell r="D274">
            <v>0</v>
          </cell>
        </row>
        <row r="275">
          <cell r="A275" t="str">
            <v>04.03.031</v>
          </cell>
          <cell r="B275" t="str">
            <v>REMOCAO DE MATERIAL DE PRIMEIRA CATEGORIA EM CAMINHAO CARROCERIA, D.M.T. 22 KM, INCLUSIVE CARGA E DESCARGA MANUAIS.</v>
          </cell>
          <cell r="C275" t="str">
            <v>m3</v>
          </cell>
          <cell r="D275">
            <v>41.574999999999996</v>
          </cell>
          <cell r="E275">
            <v>33.26</v>
          </cell>
          <cell r="F275" t="str">
            <v>EMLURB</v>
          </cell>
        </row>
        <row r="276">
          <cell r="A276" t="str">
            <v/>
          </cell>
          <cell r="D276">
            <v>0</v>
          </cell>
        </row>
        <row r="277">
          <cell r="A277" t="str">
            <v>04.03.032</v>
          </cell>
          <cell r="B277" t="str">
            <v>REMOCAO DE MATERIAL DE PRIMEIRA CATEGORIA EM CAMINHAO CARROCERIA, D.M.T. 24 KM, INCLUSIVE CARGA E DESCARGA MANUAIS.</v>
          </cell>
          <cell r="C277" t="str">
            <v>m3</v>
          </cell>
          <cell r="D277">
            <v>43.387500000000003</v>
          </cell>
          <cell r="E277">
            <v>34.71</v>
          </cell>
          <cell r="F277" t="str">
            <v>EMLURB</v>
          </cell>
        </row>
        <row r="278">
          <cell r="A278" t="str">
            <v/>
          </cell>
          <cell r="D278">
            <v>0</v>
          </cell>
        </row>
        <row r="279">
          <cell r="A279" t="str">
            <v>04.03.033</v>
          </cell>
          <cell r="B279" t="str">
            <v>REMOCAO DE MATERIAL DE PRIMEIRA CATEGORIA EM CAMINHAO CARROCERIA, D.M.T. 26 KM, INCLUSIVE CARGA E DESCARGA MANUAIS.</v>
          </cell>
          <cell r="C279" t="str">
            <v>m3</v>
          </cell>
          <cell r="D279">
            <v>45.212500000000006</v>
          </cell>
          <cell r="E279">
            <v>36.17</v>
          </cell>
          <cell r="F279" t="str">
            <v>EMLURB</v>
          </cell>
        </row>
        <row r="280">
          <cell r="A280" t="str">
            <v/>
          </cell>
          <cell r="D280">
            <v>0</v>
          </cell>
        </row>
        <row r="281">
          <cell r="A281" t="str">
            <v>04.03.034</v>
          </cell>
          <cell r="B281" t="str">
            <v>REMOCAO DE MATERIAL DE PRIMEIRA CATEGORIA EM CAMINHAO CARROCERIA, D.M.T. 28 KM, INCLUSIVE CARGA E DESCARGA MANUAIS.</v>
          </cell>
          <cell r="C281" t="str">
            <v>m3</v>
          </cell>
          <cell r="D281">
            <v>47.024999999999999</v>
          </cell>
          <cell r="E281">
            <v>37.619999999999997</v>
          </cell>
          <cell r="F281" t="str">
            <v>EMLURB</v>
          </cell>
        </row>
        <row r="282">
          <cell r="A282" t="str">
            <v/>
          </cell>
          <cell r="D282">
            <v>0</v>
          </cell>
        </row>
        <row r="283">
          <cell r="A283" t="str">
            <v>04.03.036</v>
          </cell>
          <cell r="B283" t="str">
            <v>REMOCAO DE MATERIAL DE PRIMEIRA CATEGORIA EM CAMINHAO CARROCERIA, D.M.T. 30 KM, INCLUSIVE CARGA E DESCARGA MANUAIS.</v>
          </cell>
          <cell r="C283" t="str">
            <v>m3</v>
          </cell>
          <cell r="D283">
            <v>48.837499999999999</v>
          </cell>
          <cell r="E283">
            <v>39.07</v>
          </cell>
          <cell r="F283" t="str">
            <v>EMLURB</v>
          </cell>
        </row>
        <row r="284">
          <cell r="A284" t="str">
            <v/>
          </cell>
          <cell r="D284">
            <v>0</v>
          </cell>
        </row>
        <row r="285">
          <cell r="A285" t="str">
            <v>04.03.038</v>
          </cell>
          <cell r="B285" t="str">
            <v>REMOCAO DE MATERIAL DE PRIMEIRA CATEGORIA EM CAMINHAO BASCULANTE, D.M.T. 2 KM, INCLUSIVE CARGA MANUAL E DESCARGA MECANICA.</v>
          </cell>
          <cell r="C285" t="str">
            <v>m3</v>
          </cell>
          <cell r="D285">
            <v>20.962499999999999</v>
          </cell>
          <cell r="E285">
            <v>16.77</v>
          </cell>
          <cell r="F285" t="str">
            <v>EMLURB</v>
          </cell>
        </row>
        <row r="286">
          <cell r="A286" t="str">
            <v/>
          </cell>
          <cell r="D286">
            <v>0</v>
          </cell>
        </row>
        <row r="287">
          <cell r="A287" t="str">
            <v>04.03.040</v>
          </cell>
          <cell r="B287" t="str">
            <v>REMOCAO DE MATERIAL DE PRIMEIRA CATEGORIA EM CAMINHAO BASCULANTE, D.M.T. 6 KM, INCLUSIVE CARGA MANUAL E DESCARGA MECANICA.</v>
          </cell>
          <cell r="C287" t="str">
            <v>m3</v>
          </cell>
          <cell r="D287">
            <v>24.774999999999999</v>
          </cell>
          <cell r="E287">
            <v>19.82</v>
          </cell>
          <cell r="F287" t="str">
            <v>EMLURB</v>
          </cell>
        </row>
        <row r="288">
          <cell r="A288" t="str">
            <v/>
          </cell>
          <cell r="D288">
            <v>0</v>
          </cell>
        </row>
        <row r="289">
          <cell r="A289" t="str">
            <v>04.03.050</v>
          </cell>
          <cell r="B289" t="str">
            <v>REMOCAO DE MATERIAL DE PRIMEIRA CATEGORIA EM CAMINHAO BASCULANTE, D.M.T. 12 KM, INCLUSIVE CARGA MANUAL E DESCARGA MECANICA.</v>
          </cell>
          <cell r="C289" t="str">
            <v>m3</v>
          </cell>
          <cell r="D289">
            <v>30.462500000000002</v>
          </cell>
          <cell r="E289">
            <v>24.37</v>
          </cell>
          <cell r="F289" t="str">
            <v>EMLURB</v>
          </cell>
        </row>
        <row r="290">
          <cell r="A290" t="str">
            <v/>
          </cell>
          <cell r="D290">
            <v>0</v>
          </cell>
        </row>
        <row r="291">
          <cell r="A291" t="str">
            <v>04.03.060</v>
          </cell>
          <cell r="B291" t="str">
            <v>REMOCAO DE MATERIAL DE PRIMEIRA CATEGORIA EM CAMINHAO BASCULANTE, D.M.T. 20 KM, INCLUSIVE CARGA MANUAL E DESCARGA MECANICA.</v>
          </cell>
          <cell r="C291" t="str">
            <v>m3</v>
          </cell>
          <cell r="D291">
            <v>38.0625</v>
          </cell>
          <cell r="E291">
            <v>30.45</v>
          </cell>
          <cell r="F291" t="str">
            <v>EMLURB</v>
          </cell>
        </row>
        <row r="292">
          <cell r="A292" t="str">
            <v/>
          </cell>
          <cell r="D292">
            <v>0</v>
          </cell>
        </row>
        <row r="293">
          <cell r="A293" t="str">
            <v>04.03.061</v>
          </cell>
          <cell r="B293" t="str">
            <v>REMOCAO DE MATERIAL DE PRIMEIRA CATEGORIA EM CAMINHAO BASCULANTE, D.M.T. 22 KM, INCLUSIVE CARGA MANUAL E DESCARGA MECANICA.</v>
          </cell>
          <cell r="C293" t="str">
            <v>m3</v>
          </cell>
          <cell r="D293">
            <v>40.012499999999996</v>
          </cell>
          <cell r="E293">
            <v>32.01</v>
          </cell>
          <cell r="F293" t="str">
            <v>EMLURB</v>
          </cell>
        </row>
        <row r="294">
          <cell r="A294" t="str">
            <v/>
          </cell>
          <cell r="D294">
            <v>0</v>
          </cell>
        </row>
        <row r="295">
          <cell r="A295" t="str">
            <v>04.03.062</v>
          </cell>
          <cell r="B295" t="str">
            <v>REMOCAO DE MATERIAL DE PRIMEIRA CATEGORIA EM CAMINHAO BASCULANTE, D.M.T. 24 KM, INCLUSIVE CARGA MANUAL E DESCARGA MECANICA.</v>
          </cell>
          <cell r="C295" t="str">
            <v>m3</v>
          </cell>
          <cell r="D295">
            <v>41.912500000000001</v>
          </cell>
          <cell r="E295">
            <v>33.53</v>
          </cell>
          <cell r="F295" t="str">
            <v>EMLURB</v>
          </cell>
        </row>
        <row r="296">
          <cell r="A296" t="str">
            <v/>
          </cell>
          <cell r="D296">
            <v>0</v>
          </cell>
        </row>
        <row r="297">
          <cell r="A297" t="str">
            <v>04.03.063</v>
          </cell>
          <cell r="B297" t="str">
            <v>REMOCAO DE MATERIAL DE PRIMEIRA CATEGORIA EM CAMINHAO BASCULANTE, D.M.T. 26 KM, INCLUSIVE CARGA MANUAL E DESCARGA MECANICA.</v>
          </cell>
          <cell r="C297" t="str">
            <v>m3</v>
          </cell>
          <cell r="D297">
            <v>43.825000000000003</v>
          </cell>
          <cell r="E297">
            <v>35.06</v>
          </cell>
          <cell r="F297" t="str">
            <v>EMLURB</v>
          </cell>
        </row>
        <row r="298">
          <cell r="A298" t="str">
            <v/>
          </cell>
          <cell r="D298">
            <v>0</v>
          </cell>
        </row>
        <row r="299">
          <cell r="A299" t="str">
            <v>04.03.064</v>
          </cell>
          <cell r="B299" t="str">
            <v>REMOCAO DE MATERIAL DE PRIMEIRA CATEGORIA EM CAMINHAO BASCULANTE, D.M.T. 28 KM, INCLUSIVE CARGA MANUAL E DESCARGA MECANICA.</v>
          </cell>
          <cell r="C299" t="str">
            <v>m3</v>
          </cell>
          <cell r="D299">
            <v>45.724999999999994</v>
          </cell>
          <cell r="E299">
            <v>36.58</v>
          </cell>
          <cell r="F299" t="str">
            <v>EMLURB</v>
          </cell>
        </row>
        <row r="300">
          <cell r="A300" t="str">
            <v/>
          </cell>
          <cell r="D300">
            <v>0</v>
          </cell>
        </row>
        <row r="301">
          <cell r="A301" t="str">
            <v>04.03.065</v>
          </cell>
          <cell r="B301" t="str">
            <v>REMOCAO DE MATERIAL DE PRIMEIRA CATEGORIA EM CAMINHAO BASCULANTE, D.M.T. 30 KM, INCLUSIVE CARGA MANUAL E DESCARGA MECANICA.</v>
          </cell>
          <cell r="C301" t="str">
            <v>m3</v>
          </cell>
          <cell r="D301">
            <v>47.625</v>
          </cell>
          <cell r="E301">
            <v>38.1</v>
          </cell>
          <cell r="F301" t="str">
            <v>EMLURB</v>
          </cell>
        </row>
        <row r="302">
          <cell r="A302" t="str">
            <v/>
          </cell>
          <cell r="D302">
            <v>0</v>
          </cell>
        </row>
        <row r="303">
          <cell r="A303" t="str">
            <v>04.03.070</v>
          </cell>
          <cell r="B303" t="str">
            <v>REMOCAO DE MATERIAL DE PRIMEIRA CATEGORIA EM CAMINHAO BASCULANTE, D.M.T. 6 KM, INCLUSIVE CARGA E DESCARGA MECANICAS .</v>
          </cell>
          <cell r="C303" t="str">
            <v>m3</v>
          </cell>
          <cell r="D303">
            <v>9.4749999999999996</v>
          </cell>
          <cell r="E303">
            <v>7.58</v>
          </cell>
          <cell r="F303" t="str">
            <v>EMLURB</v>
          </cell>
        </row>
        <row r="304">
          <cell r="A304" t="str">
            <v/>
          </cell>
          <cell r="D304">
            <v>0</v>
          </cell>
        </row>
        <row r="305">
          <cell r="A305" t="str">
            <v>04.03.080</v>
          </cell>
          <cell r="B305" t="str">
            <v>REMOCAO DE MATERIAL DE PRIMEIRA CATEGORIA EM CAMINHAO BASCULANTE, D.M.T. 12 KM, INCLUSIVE CARGA E DESCARGA MECANICAS.</v>
          </cell>
          <cell r="C305" t="str">
            <v>m3</v>
          </cell>
          <cell r="D305">
            <v>15.162500000000001</v>
          </cell>
          <cell r="E305">
            <v>12.13</v>
          </cell>
          <cell r="F305" t="str">
            <v>EMLURB</v>
          </cell>
        </row>
        <row r="306">
          <cell r="A306" t="str">
            <v/>
          </cell>
          <cell r="D306">
            <v>0</v>
          </cell>
        </row>
        <row r="307">
          <cell r="A307" t="str">
            <v>04.03.090</v>
          </cell>
          <cell r="B307" t="str">
            <v>REMOCAO DE MATERIAL DE PRIMEIRA CATEGORIA EM CAMINHAO BASCULANTE, D.M.T. 20 KM, INCLUSIVE CARGA E DESCARGA MECANICAS.</v>
          </cell>
          <cell r="C307" t="str">
            <v>m3</v>
          </cell>
          <cell r="D307">
            <v>22.762500000000003</v>
          </cell>
          <cell r="E307">
            <v>18.21</v>
          </cell>
          <cell r="F307" t="str">
            <v>EMLURB</v>
          </cell>
        </row>
        <row r="308">
          <cell r="A308" t="str">
            <v/>
          </cell>
          <cell r="D308">
            <v>0</v>
          </cell>
        </row>
        <row r="309">
          <cell r="A309" t="str">
            <v>04.03.091</v>
          </cell>
          <cell r="B309" t="str">
            <v>REMOCAO DE MATERIAL DE PRIMEIRA CATEGORIA EM CAMINHAO BASCULANTE, D.M.T. 22 KM, INCLUSIVE CARGA E DESCARGA MECANICAS.</v>
          </cell>
          <cell r="C309" t="str">
            <v>m3</v>
          </cell>
          <cell r="D309">
            <v>24.712499999999999</v>
          </cell>
          <cell r="E309">
            <v>19.77</v>
          </cell>
          <cell r="F309" t="str">
            <v>EMLURB</v>
          </cell>
        </row>
        <row r="310">
          <cell r="A310" t="str">
            <v/>
          </cell>
          <cell r="D310">
            <v>0</v>
          </cell>
        </row>
        <row r="311">
          <cell r="A311" t="str">
            <v>04.03.092</v>
          </cell>
          <cell r="B311" t="str">
            <v>REMOCAO DE MATERIAL DE PRIMEIRA CATEGORIA EM CAMINHAO BASCULANTE, D.M.T. 24 KM, INCLUSIVE CARGA E DESCARGA MECANICAS.</v>
          </cell>
          <cell r="C311" t="str">
            <v>m3</v>
          </cell>
          <cell r="D311">
            <v>26.612499999999997</v>
          </cell>
          <cell r="E311">
            <v>21.29</v>
          </cell>
          <cell r="F311" t="str">
            <v>EMLURB</v>
          </cell>
        </row>
        <row r="312">
          <cell r="A312" t="str">
            <v/>
          </cell>
          <cell r="D312">
            <v>0</v>
          </cell>
        </row>
        <row r="313">
          <cell r="A313" t="str">
            <v>04.03.093</v>
          </cell>
          <cell r="B313" t="str">
            <v>REMOCAO DE MATERIAL DE PRIMEIRA CATEGORIA EM CAMINHAO BASCULANTE, D.M.T. 26 KM, INCLUSIVE CARGA E DESCARGA MECANICAS.</v>
          </cell>
          <cell r="C313" t="str">
            <v>m3</v>
          </cell>
          <cell r="D313">
            <v>28.524999999999999</v>
          </cell>
          <cell r="E313">
            <v>22.82</v>
          </cell>
          <cell r="F313" t="str">
            <v>EMLURB</v>
          </cell>
        </row>
        <row r="314">
          <cell r="A314" t="str">
            <v/>
          </cell>
          <cell r="D314">
            <v>0</v>
          </cell>
        </row>
        <row r="315">
          <cell r="A315" t="str">
            <v>04.03.094</v>
          </cell>
          <cell r="B315" t="str">
            <v>REMOCAO DE MATERIAL DE PRIMEIRA CATEGORIA EM CAMINHAO BASCULANTE, D.M.T. 28 KM, INCLUSIVE CARGA E DESCARGA MECANICAS.</v>
          </cell>
          <cell r="C315" t="str">
            <v>m3</v>
          </cell>
          <cell r="D315">
            <v>30.425000000000001</v>
          </cell>
          <cell r="E315">
            <v>24.34</v>
          </cell>
          <cell r="F315" t="str">
            <v>EMLURB</v>
          </cell>
        </row>
        <row r="316">
          <cell r="A316" t="str">
            <v/>
          </cell>
          <cell r="D316">
            <v>0</v>
          </cell>
        </row>
        <row r="317">
          <cell r="A317" t="str">
            <v>04.03.095</v>
          </cell>
          <cell r="B317" t="str">
            <v>REMOCAO DE MATERIAL DE PRIMEIRA CATEGORIA EM CAMINHAO BASCULANTE, D.M.T. 30 KM, INCLUSIVE CARGA E DESCARGA MECANICAS.</v>
          </cell>
          <cell r="C317" t="str">
            <v>m3</v>
          </cell>
          <cell r="D317">
            <v>32.325000000000003</v>
          </cell>
          <cell r="E317">
            <v>25.86</v>
          </cell>
          <cell r="F317" t="str">
            <v>EMLURB</v>
          </cell>
        </row>
        <row r="318">
          <cell r="A318" t="str">
            <v/>
          </cell>
          <cell r="D318">
            <v>0</v>
          </cell>
        </row>
        <row r="319">
          <cell r="A319" t="str">
            <v>04.03.100</v>
          </cell>
          <cell r="B319" t="str">
            <v>REMOCAO DE METRALHA EM CAMINHAO CARROCERIA, D.M.T. 6 KM, INCLUSIVE CARGA E DESCARGA MANUAIS.</v>
          </cell>
          <cell r="C319" t="str">
            <v>m3</v>
          </cell>
          <cell r="D319">
            <v>29.024999999999999</v>
          </cell>
          <cell r="E319">
            <v>23.22</v>
          </cell>
          <cell r="F319" t="str">
            <v>EMLURB</v>
          </cell>
        </row>
        <row r="320">
          <cell r="A320" t="str">
            <v/>
          </cell>
          <cell r="D320">
            <v>0</v>
          </cell>
        </row>
        <row r="321">
          <cell r="A321" t="str">
            <v>04.03.110</v>
          </cell>
          <cell r="B321" t="str">
            <v>REMOCAO DE METRALHA EM CAMINHAO CARROCERIA, D.M.T. 12KM, INCLUSIVE CARGA E DESCARGA MANUAIS.</v>
          </cell>
          <cell r="C321" t="str">
            <v>m3</v>
          </cell>
          <cell r="D321">
            <v>34.449999999999996</v>
          </cell>
          <cell r="E321">
            <v>27.56</v>
          </cell>
          <cell r="F321" t="str">
            <v>EMLURB</v>
          </cell>
        </row>
        <row r="322">
          <cell r="A322" t="str">
            <v/>
          </cell>
          <cell r="D322">
            <v>0</v>
          </cell>
        </row>
        <row r="323">
          <cell r="A323" t="str">
            <v>04.03.120</v>
          </cell>
          <cell r="B323" t="str">
            <v>REMOCAO DE METRALHA EM CAMINHAO CARROCERIA, D.M.T. 20KM, INCLUSIVE CARGA E DESCARGA MANUAIS.</v>
          </cell>
          <cell r="C323" t="str">
            <v>m3</v>
          </cell>
          <cell r="D323">
            <v>41.7</v>
          </cell>
          <cell r="E323">
            <v>33.36</v>
          </cell>
          <cell r="F323" t="str">
            <v>EMLURB</v>
          </cell>
        </row>
        <row r="324">
          <cell r="A324" t="str">
            <v/>
          </cell>
          <cell r="D324">
            <v>0</v>
          </cell>
        </row>
        <row r="325">
          <cell r="A325" t="str">
            <v>04.03.121</v>
          </cell>
          <cell r="B325" t="str">
            <v>REMOCAO DE METRALHA EM CAMINHAO CARROCERIA, D.M.T. 22KM, INCLUSIVE CARGA E DESCARGA MANUAIS.</v>
          </cell>
          <cell r="C325" t="str">
            <v>m3</v>
          </cell>
          <cell r="D325">
            <v>43.5625</v>
          </cell>
          <cell r="E325">
            <v>34.85</v>
          </cell>
          <cell r="F325" t="str">
            <v>EMLURB</v>
          </cell>
        </row>
        <row r="326">
          <cell r="A326" t="str">
            <v/>
          </cell>
          <cell r="D326">
            <v>0</v>
          </cell>
        </row>
        <row r="327">
          <cell r="A327" t="str">
            <v>04.03.122</v>
          </cell>
          <cell r="B327" t="str">
            <v>REMOCAO DE METRALHA EM CAMINHAO CARROCERIA, D.M.T. 24KM, INCLUSIVE CARGA E DESCARGA MANUAIS.</v>
          </cell>
          <cell r="C327" t="str">
            <v>m3</v>
          </cell>
          <cell r="D327">
            <v>45.375</v>
          </cell>
          <cell r="E327">
            <v>36.299999999999997</v>
          </cell>
          <cell r="F327" t="str">
            <v>EMLURB</v>
          </cell>
        </row>
        <row r="328">
          <cell r="A328" t="str">
            <v/>
          </cell>
          <cell r="D328">
            <v>0</v>
          </cell>
        </row>
        <row r="329">
          <cell r="A329" t="str">
            <v>04.03.123</v>
          </cell>
          <cell r="B329" t="str">
            <v>REMOCAO DE METRALHA EM CAMINHAO CARROCERIA, D.M.T. 26KM, INCLUSIVE CARGA E DESCARGA MANUAIS.</v>
          </cell>
          <cell r="C329" t="str">
            <v>m3</v>
          </cell>
          <cell r="D329">
            <v>47.199999999999996</v>
          </cell>
          <cell r="E329">
            <v>37.76</v>
          </cell>
          <cell r="F329" t="str">
            <v>EMLURB</v>
          </cell>
        </row>
        <row r="330">
          <cell r="A330" t="str">
            <v/>
          </cell>
          <cell r="D330">
            <v>0</v>
          </cell>
        </row>
        <row r="331">
          <cell r="A331" t="str">
            <v>04.03.124</v>
          </cell>
          <cell r="B331" t="str">
            <v>REMOCAO DE METRALHA EM CAMINHAO CARROCERIA, D.M.T. 28KM, INCLUSIVE CARGA E DESCARGA MANUAIS.</v>
          </cell>
          <cell r="C331" t="str">
            <v>m3</v>
          </cell>
          <cell r="D331">
            <v>49.012500000000003</v>
          </cell>
          <cell r="E331">
            <v>39.21</v>
          </cell>
          <cell r="F331" t="str">
            <v>EMLURB</v>
          </cell>
        </row>
        <row r="332">
          <cell r="A332" t="str">
            <v/>
          </cell>
          <cell r="D332">
            <v>0</v>
          </cell>
        </row>
        <row r="333">
          <cell r="A333" t="str">
            <v>04.03.125</v>
          </cell>
          <cell r="B333" t="str">
            <v>REMOCAO DE METRALHA EM CAMINHAO CARROCERIA, D.M.T. 30KM, INCLUSIVE CARGA E DESCARGA MANUAIS.</v>
          </cell>
          <cell r="C333" t="str">
            <v>m3</v>
          </cell>
          <cell r="D333">
            <v>50.824999999999996</v>
          </cell>
          <cell r="E333">
            <v>40.659999999999997</v>
          </cell>
          <cell r="F333" t="str">
            <v>EMLURB</v>
          </cell>
        </row>
        <row r="334">
          <cell r="A334" t="str">
            <v/>
          </cell>
          <cell r="D334">
            <v>0</v>
          </cell>
        </row>
        <row r="335">
          <cell r="A335" t="str">
            <v>04.03.130</v>
          </cell>
          <cell r="B335" t="str">
            <v>REMOCAO DE METRALHA EM CAMINHAO BASCULANTE D.M.T 2 KM, INCLUSIVE CARGA MANUAL E DESCARGA MECANICA.</v>
          </cell>
          <cell r="C335" t="str">
            <v>m3</v>
          </cell>
          <cell r="D335">
            <v>22.675000000000001</v>
          </cell>
          <cell r="E335">
            <v>18.14</v>
          </cell>
          <cell r="F335" t="str">
            <v>EMLURB</v>
          </cell>
        </row>
        <row r="336">
          <cell r="A336" t="str">
            <v/>
          </cell>
          <cell r="D336">
            <v>0</v>
          </cell>
        </row>
        <row r="337">
          <cell r="A337" t="str">
            <v>04.03.140</v>
          </cell>
          <cell r="B337" t="str">
            <v>REMOCAO DE METRALHA EM CAMINHAO BASCULANTE D.M.T 6 KM, INCLUSIVE CARGA MANUAL E DESCARGA MECANICA.</v>
          </cell>
          <cell r="C337" t="str">
            <v>m3</v>
          </cell>
          <cell r="D337">
            <v>26.487500000000001</v>
          </cell>
          <cell r="E337">
            <v>21.19</v>
          </cell>
          <cell r="F337" t="str">
            <v>EMLURB</v>
          </cell>
        </row>
        <row r="338">
          <cell r="A338" t="str">
            <v/>
          </cell>
          <cell r="D338">
            <v>0</v>
          </cell>
        </row>
        <row r="339">
          <cell r="A339" t="str">
            <v>04.03.150</v>
          </cell>
          <cell r="B339" t="str">
            <v>REMOCAO DE METRALHA EM CAMINHAO BASCULANTE D.M.T 12 KM, INCLUSIVE CARGA MANUAL E DESCARGA MECANICA.</v>
          </cell>
          <cell r="C339" t="str">
            <v>m3</v>
          </cell>
          <cell r="D339">
            <v>32.174999999999997</v>
          </cell>
          <cell r="E339">
            <v>25.74</v>
          </cell>
          <cell r="F339" t="str">
            <v>EMLURB</v>
          </cell>
        </row>
        <row r="340">
          <cell r="A340" t="str">
            <v/>
          </cell>
          <cell r="D340">
            <v>0</v>
          </cell>
        </row>
        <row r="341">
          <cell r="A341" t="str">
            <v>04.03.160</v>
          </cell>
          <cell r="B341" t="str">
            <v>REMOCAO DE METRALHA EM CAMINHAO BASCULANTE D.M.T 20 KM, INCLUSIVE CARGA MANUAL E DESCARGA MECANICA.</v>
          </cell>
          <cell r="C341" t="str">
            <v>m3</v>
          </cell>
          <cell r="D341">
            <v>39.774999999999999</v>
          </cell>
          <cell r="E341">
            <v>31.82</v>
          </cell>
          <cell r="F341" t="str">
            <v>EMLURB</v>
          </cell>
        </row>
        <row r="342">
          <cell r="A342" t="str">
            <v/>
          </cell>
          <cell r="D342">
            <v>0</v>
          </cell>
        </row>
        <row r="343">
          <cell r="A343" t="str">
            <v>04.03.161</v>
          </cell>
          <cell r="B343" t="str">
            <v>REMOCAO DE METRALHA EM CAMINHAO BASCULANTE D.M.T 22 KM, INCLUSIVE CARGA MANUAL E DESCARGA MECANICA.</v>
          </cell>
          <cell r="C343" t="str">
            <v>m3</v>
          </cell>
          <cell r="D343">
            <v>41.725000000000001</v>
          </cell>
          <cell r="E343">
            <v>33.380000000000003</v>
          </cell>
          <cell r="F343" t="str">
            <v>EMLURB</v>
          </cell>
        </row>
        <row r="344">
          <cell r="A344" t="str">
            <v/>
          </cell>
          <cell r="D344">
            <v>0</v>
          </cell>
        </row>
        <row r="345">
          <cell r="A345" t="str">
            <v>04.03.162</v>
          </cell>
          <cell r="B345" t="str">
            <v>REMOCAO DE METRALHA EM CAMINHAO BASCULANTE D.M.T 24 KM, INCLUSIVE CARGA MANUAL E DESCARGA MECANICA.</v>
          </cell>
          <cell r="C345" t="str">
            <v>m3</v>
          </cell>
          <cell r="D345">
            <v>43.625</v>
          </cell>
          <cell r="E345">
            <v>34.9</v>
          </cell>
          <cell r="F345" t="str">
            <v>EMLURB</v>
          </cell>
        </row>
        <row r="346">
          <cell r="A346" t="str">
            <v/>
          </cell>
          <cell r="D346">
            <v>0</v>
          </cell>
        </row>
        <row r="347">
          <cell r="A347" t="str">
            <v>04.03.163</v>
          </cell>
          <cell r="B347" t="str">
            <v>REMOCAO DE METRALHA EM CAMINHAO BASCULANTE D.M.T 26 KM, INCLUSIVE CARGA MANUAL E DESCARGA MECANICA.</v>
          </cell>
          <cell r="C347" t="str">
            <v>m3</v>
          </cell>
          <cell r="D347">
            <v>45.537500000000001</v>
          </cell>
          <cell r="E347">
            <v>36.43</v>
          </cell>
          <cell r="F347" t="str">
            <v>EMLURB</v>
          </cell>
        </row>
        <row r="348">
          <cell r="A348" t="str">
            <v/>
          </cell>
          <cell r="D348">
            <v>0</v>
          </cell>
        </row>
        <row r="349">
          <cell r="A349" t="str">
            <v>04.03.164</v>
          </cell>
          <cell r="B349" t="str">
            <v>REMOCAO DE METRALHA EM CAMINHAO BASCULANTE D.M.T 28 KM, INCLUSIVE CARGA MANUAL E DESCARGA MECANICA.</v>
          </cell>
          <cell r="C349" t="str">
            <v>m3</v>
          </cell>
          <cell r="D349">
            <v>47.4375</v>
          </cell>
          <cell r="E349">
            <v>37.950000000000003</v>
          </cell>
          <cell r="F349" t="str">
            <v>EMLURB</v>
          </cell>
        </row>
        <row r="350">
          <cell r="A350" t="str">
            <v/>
          </cell>
          <cell r="D350">
            <v>0</v>
          </cell>
        </row>
        <row r="351">
          <cell r="A351" t="str">
            <v>04.03.165</v>
          </cell>
          <cell r="B351" t="str">
            <v>REMOCAO DE METRALHA EM CAMINHAO BASCULANTE D.M.T 30 KM, INCLUSIVE CARGA MANUAL E DESCARGA MECANICA.</v>
          </cell>
          <cell r="C351" t="str">
            <v>m3</v>
          </cell>
          <cell r="D351">
            <v>49.337499999999999</v>
          </cell>
          <cell r="E351">
            <v>39.47</v>
          </cell>
          <cell r="F351" t="str">
            <v>EMLURB</v>
          </cell>
        </row>
        <row r="352">
          <cell r="A352" t="str">
            <v/>
          </cell>
          <cell r="D352">
            <v>0</v>
          </cell>
        </row>
        <row r="353">
          <cell r="A353" t="str">
            <v>04.03.170</v>
          </cell>
          <cell r="B353" t="str">
            <v>REMOCAO DE METRALHA EM CAMINHAO BASCULANTE D.M.T 6 KM, INCLUSIVE CARGA E DESCARGA MECANICAS.</v>
          </cell>
          <cell r="C353" t="str">
            <v>m3</v>
          </cell>
          <cell r="D353">
            <v>9.6875</v>
          </cell>
          <cell r="E353">
            <v>7.75</v>
          </cell>
          <cell r="F353" t="str">
            <v>EMLURB</v>
          </cell>
        </row>
        <row r="354">
          <cell r="A354" t="str">
            <v/>
          </cell>
          <cell r="D354">
            <v>0</v>
          </cell>
        </row>
        <row r="355">
          <cell r="A355" t="str">
            <v>04.03.180</v>
          </cell>
          <cell r="B355" t="str">
            <v>REMOCAO DE METRALHA EM CAMINHAO BASCULANTE D.M.T 12 KM, INCLUSIVE CARGA E DESCARGA MECANICAS.</v>
          </cell>
          <cell r="C355" t="str">
            <v>m3</v>
          </cell>
          <cell r="D355">
            <v>15.375</v>
          </cell>
          <cell r="E355">
            <v>12.3</v>
          </cell>
          <cell r="F355" t="str">
            <v>EMLURB</v>
          </cell>
        </row>
        <row r="356">
          <cell r="A356" t="str">
            <v/>
          </cell>
          <cell r="D356">
            <v>0</v>
          </cell>
        </row>
        <row r="357">
          <cell r="A357" t="str">
            <v>04.03.190</v>
          </cell>
          <cell r="B357" t="str">
            <v>REMOCAO DE METRALHA EM CAMINHAO BASCULANTE D.M.T 20 KM, INCLUSIVE CARGA E DESCARGA MECANICAS.</v>
          </cell>
          <cell r="C357" t="str">
            <v>m3</v>
          </cell>
          <cell r="D357">
            <v>22.974999999999998</v>
          </cell>
          <cell r="E357">
            <v>18.38</v>
          </cell>
          <cell r="F357" t="str">
            <v>EMLURB</v>
          </cell>
        </row>
        <row r="358">
          <cell r="A358" t="str">
            <v/>
          </cell>
          <cell r="D358">
            <v>0</v>
          </cell>
        </row>
        <row r="359">
          <cell r="A359" t="str">
            <v>04.03.191</v>
          </cell>
          <cell r="B359" t="str">
            <v>REMOCAO DE METRALHA EM CAMINHAO BASCULANTE D.M.T 22 KM, INCLUSIVE CARGA E DESCARGA MECANICAS.</v>
          </cell>
          <cell r="C359" t="str">
            <v>m3</v>
          </cell>
          <cell r="D359">
            <v>24.925000000000001</v>
          </cell>
          <cell r="E359">
            <v>19.940000000000001</v>
          </cell>
          <cell r="F359" t="str">
            <v>EMLURB</v>
          </cell>
        </row>
        <row r="360">
          <cell r="A360" t="str">
            <v/>
          </cell>
          <cell r="D360">
            <v>0</v>
          </cell>
        </row>
        <row r="361">
          <cell r="A361" t="str">
            <v>04.03.192</v>
          </cell>
          <cell r="B361" t="str">
            <v>REMOCAO DE METRALHA EM CAMINHAO BASCULANTE D.M.T 24 KM, INCLUSIVE CARGA E DESCARGA MECANICAS.</v>
          </cell>
          <cell r="C361" t="str">
            <v>m3</v>
          </cell>
          <cell r="D361">
            <v>26.825000000000003</v>
          </cell>
          <cell r="E361">
            <v>21.46</v>
          </cell>
          <cell r="F361" t="str">
            <v>EMLURB</v>
          </cell>
        </row>
        <row r="362">
          <cell r="A362" t="str">
            <v/>
          </cell>
          <cell r="D362">
            <v>0</v>
          </cell>
        </row>
        <row r="363">
          <cell r="A363" t="str">
            <v>04.03.193</v>
          </cell>
          <cell r="B363" t="str">
            <v>REMOCAO DE METRALHA EM CAMINHAO BASCULANTE D.M.T 26 KM, INCLUSIVE CARGA E DESCARGA MECANICAS.</v>
          </cell>
          <cell r="C363" t="str">
            <v>m3</v>
          </cell>
          <cell r="D363">
            <v>28.737499999999997</v>
          </cell>
          <cell r="E363">
            <v>22.99</v>
          </cell>
          <cell r="F363" t="str">
            <v>EMLURB</v>
          </cell>
        </row>
        <row r="364">
          <cell r="A364" t="str">
            <v/>
          </cell>
          <cell r="D364">
            <v>0</v>
          </cell>
        </row>
        <row r="365">
          <cell r="A365" t="str">
            <v>04.03.194</v>
          </cell>
          <cell r="B365" t="str">
            <v>REMOCAO DE METRALHA EM CAMINHAO BASCULANTE D.M.T 28 KM, INCLUSIVE CARGA E DESCARGA MECANICAS.</v>
          </cell>
          <cell r="C365" t="str">
            <v>m3</v>
          </cell>
          <cell r="D365">
            <v>30.637500000000003</v>
          </cell>
          <cell r="E365">
            <v>24.51</v>
          </cell>
          <cell r="F365" t="str">
            <v>EMLURB</v>
          </cell>
        </row>
        <row r="366">
          <cell r="A366" t="str">
            <v/>
          </cell>
          <cell r="D366">
            <v>0</v>
          </cell>
        </row>
        <row r="367">
          <cell r="A367" t="str">
            <v>04.03.195</v>
          </cell>
          <cell r="B367" t="str">
            <v>REMOCAO DE METRALHA EM CAMINHAO BASCULANTE D.M.T 30 KM, INCLUSIVE CARGA E DESCARGA MECANICAS.</v>
          </cell>
          <cell r="C367" t="str">
            <v>m3</v>
          </cell>
          <cell r="D367">
            <v>32.537500000000001</v>
          </cell>
          <cell r="E367">
            <v>26.03</v>
          </cell>
          <cell r="F367" t="str">
            <v>EMLURB</v>
          </cell>
        </row>
        <row r="368">
          <cell r="A368" t="str">
            <v/>
          </cell>
          <cell r="D368">
            <v>0</v>
          </cell>
        </row>
        <row r="369">
          <cell r="A369" t="str">
            <v>04.03.200</v>
          </cell>
          <cell r="B369" t="str">
            <v>REMOCAO DE MATERIAL PROVENIENTE DE LIMPEZA DE GALERIA EM CACAMBAS ESTACIONARIAS COM CAPACIDADE DE 5 M3 E/OU TEMPO DE PERMANENCIA DE ATE 07 DIAS, COM DESTINO FINAL PARA O ATERRO SANITARIO DA MURIBECA.</v>
          </cell>
          <cell r="C369" t="str">
            <v>Un</v>
          </cell>
          <cell r="D369">
            <v>112.5</v>
          </cell>
          <cell r="E369">
            <v>90</v>
          </cell>
          <cell r="F369" t="str">
            <v>EMLURB</v>
          </cell>
        </row>
        <row r="370">
          <cell r="A370" t="str">
            <v/>
          </cell>
          <cell r="D370">
            <v>0</v>
          </cell>
        </row>
        <row r="371">
          <cell r="A371" t="str">
            <v>04.04.010</v>
          </cell>
          <cell r="B371" t="str">
            <v>FORNECIMENTO DE BARRO PARA ATERRO, INCLUSIVE CARGA, DESCARGA E TRANSPORTE COM D.M.T. 1 KM.</v>
          </cell>
          <cell r="C371" t="str">
            <v>m3</v>
          </cell>
          <cell r="D371">
            <v>11.862500000000001</v>
          </cell>
          <cell r="E371">
            <v>9.49</v>
          </cell>
          <cell r="F371" t="str">
            <v>EMLURB</v>
          </cell>
        </row>
        <row r="372">
          <cell r="A372" t="str">
            <v/>
          </cell>
          <cell r="D372">
            <v>0</v>
          </cell>
        </row>
        <row r="373">
          <cell r="A373" t="str">
            <v>04.04.020</v>
          </cell>
          <cell r="B373" t="str">
            <v>FORNECIMENTO DE BARRO PARA ATERRO, INCLUSIVE CARGA, DESCARGA E TRANSPORTE COM D.M.T. 2 KM.</v>
          </cell>
          <cell r="C373" t="str">
            <v>m3</v>
          </cell>
          <cell r="D373">
            <v>12.775</v>
          </cell>
          <cell r="E373">
            <v>10.220000000000001</v>
          </cell>
          <cell r="F373" t="str">
            <v>EMLURB</v>
          </cell>
        </row>
        <row r="374">
          <cell r="A374" t="str">
            <v/>
          </cell>
          <cell r="D374">
            <v>0</v>
          </cell>
        </row>
        <row r="375">
          <cell r="A375" t="str">
            <v>04.04.030</v>
          </cell>
          <cell r="B375" t="str">
            <v>FORNECIMENTO DE BARRO PARA ATERRO, INCLUSIVE CARGA, DESCARGA E TRANSPORTE COM D.M.T. 4 KM.</v>
          </cell>
          <cell r="C375" t="str">
            <v>m3</v>
          </cell>
          <cell r="D375">
            <v>14.7</v>
          </cell>
          <cell r="E375">
            <v>11.76</v>
          </cell>
          <cell r="F375" t="str">
            <v>EMLURB</v>
          </cell>
        </row>
        <row r="376">
          <cell r="A376" t="str">
            <v/>
          </cell>
          <cell r="D376">
            <v>0</v>
          </cell>
        </row>
        <row r="377">
          <cell r="A377" t="str">
            <v>04.04.040</v>
          </cell>
          <cell r="B377" t="str">
            <v>FORNECIMENTO DE BARRO PARA ATERRO, INCLUSIVE CARGA, DESCARGA E TRANSPORTE COM D.M.T. 6 KM.</v>
          </cell>
          <cell r="C377" t="str">
            <v>m3</v>
          </cell>
          <cell r="D377">
            <v>16.625</v>
          </cell>
          <cell r="E377">
            <v>13.3</v>
          </cell>
          <cell r="F377" t="str">
            <v>EMLURB</v>
          </cell>
        </row>
        <row r="378">
          <cell r="A378" t="str">
            <v/>
          </cell>
          <cell r="D378">
            <v>0</v>
          </cell>
        </row>
        <row r="379">
          <cell r="A379" t="str">
            <v>04.04.050</v>
          </cell>
          <cell r="B379" t="str">
            <v>FORNECIMENTO DE BARRO PARA ATERRO, INCLUSIVE CARGA, DESCARGA E TRANSPORTE COM D.M.T. 8 KM.</v>
          </cell>
          <cell r="C379" t="str">
            <v>m3</v>
          </cell>
          <cell r="D379">
            <v>18.5625</v>
          </cell>
          <cell r="E379">
            <v>14.85</v>
          </cell>
          <cell r="F379" t="str">
            <v>EMLURB</v>
          </cell>
        </row>
        <row r="380">
          <cell r="A380" t="str">
            <v/>
          </cell>
          <cell r="D380">
            <v>0</v>
          </cell>
        </row>
        <row r="381">
          <cell r="A381" t="str">
            <v>04.04.060</v>
          </cell>
          <cell r="B381" t="str">
            <v>FORNECIMENTO DE BARRO PARA ATERRO, INCLUSIVE CARGA,DESCARGA E TRANSPORTE COM D.M.T. 10 KM</v>
          </cell>
          <cell r="C381" t="str">
            <v>m3</v>
          </cell>
          <cell r="D381">
            <v>20.387499999999999</v>
          </cell>
          <cell r="E381">
            <v>16.309999999999999</v>
          </cell>
          <cell r="F381" t="str">
            <v>EMLURB</v>
          </cell>
        </row>
        <row r="382">
          <cell r="A382" t="str">
            <v/>
          </cell>
          <cell r="D382">
            <v>0</v>
          </cell>
        </row>
        <row r="383">
          <cell r="A383" t="str">
            <v>04.04.070</v>
          </cell>
          <cell r="B383" t="str">
            <v>FORNECIMENTO DE BARRO PARA ATERRO, INCLUSIVE CARGA,DESCARGA E TRANSPORTE COM D.M.T. 12 KM</v>
          </cell>
          <cell r="C383" t="str">
            <v>m3</v>
          </cell>
          <cell r="D383">
            <v>22.3125</v>
          </cell>
          <cell r="E383">
            <v>17.850000000000001</v>
          </cell>
          <cell r="F383" t="str">
            <v>EMLURB</v>
          </cell>
        </row>
        <row r="384">
          <cell r="A384" t="str">
            <v/>
          </cell>
          <cell r="D384">
            <v>0</v>
          </cell>
        </row>
        <row r="385">
          <cell r="A385" t="str">
            <v>04.04.080</v>
          </cell>
          <cell r="B385" t="str">
            <v>FORNECIMENTO DE BARRO PARA ATERRO, INCLUSIVE CARGA,DESCARGA E TRANSPORTE COM D.M.T. 16 KM</v>
          </cell>
          <cell r="C385" t="str">
            <v>m3</v>
          </cell>
          <cell r="D385">
            <v>26.0625</v>
          </cell>
          <cell r="E385">
            <v>20.85</v>
          </cell>
          <cell r="F385" t="str">
            <v>EMLURB</v>
          </cell>
        </row>
        <row r="386">
          <cell r="A386" t="str">
            <v/>
          </cell>
          <cell r="D386">
            <v>0</v>
          </cell>
        </row>
        <row r="387">
          <cell r="A387" t="str">
            <v>04.04.090</v>
          </cell>
          <cell r="B387" t="str">
            <v>FORNECIMENTO DE BARRO PARA ATERRO, INCLUSIVE CARGA,DESCARGA E TRANSPORTE COM D.M.T. 20 KM</v>
          </cell>
          <cell r="C387" t="str">
            <v>m3</v>
          </cell>
          <cell r="D387">
            <v>29.912500000000001</v>
          </cell>
          <cell r="E387">
            <v>23.93</v>
          </cell>
          <cell r="F387" t="str">
            <v>EMLURB</v>
          </cell>
        </row>
        <row r="388">
          <cell r="A388" t="str">
            <v/>
          </cell>
          <cell r="D388">
            <v>0</v>
          </cell>
        </row>
        <row r="389">
          <cell r="A389" t="str">
            <v>04.04.100</v>
          </cell>
          <cell r="B389" t="str">
            <v>FORNECIMENTO DE DESPERDICIO DE PEDREIRA, INCLUSIVE CARGA, DESCARGA E TRANSPORTE ( POSTO OBRA ).</v>
          </cell>
          <cell r="C389" t="str">
            <v>m3</v>
          </cell>
          <cell r="D389">
            <v>38.737499999999997</v>
          </cell>
          <cell r="E389">
            <v>30.99</v>
          </cell>
          <cell r="F389" t="str">
            <v>EMLURB</v>
          </cell>
        </row>
        <row r="390">
          <cell r="A390" t="str">
            <v/>
          </cell>
          <cell r="D390">
            <v>0</v>
          </cell>
        </row>
        <row r="391">
          <cell r="A391" t="str">
            <v>04.04.110</v>
          </cell>
          <cell r="B391" t="str">
            <v>FORNECIMENTO E ESPALHAMENTO DE AREIA FINA, INCLUSIVE CARGA, DESCARGA E TRANSPORTE (POSTO OBRA).</v>
          </cell>
          <cell r="C391" t="str">
            <v>m3</v>
          </cell>
          <cell r="D391">
            <v>43.4</v>
          </cell>
          <cell r="E391">
            <v>34.72</v>
          </cell>
          <cell r="F391" t="str">
            <v>EMLURB</v>
          </cell>
        </row>
        <row r="392">
          <cell r="A392" t="str">
            <v/>
          </cell>
          <cell r="D392">
            <v>0</v>
          </cell>
        </row>
        <row r="393">
          <cell r="A393" t="str">
            <v>04.04.120</v>
          </cell>
          <cell r="B393" t="str">
            <v>FORNECIMENTO E ESPALHAMENTO DE AREIA AMARELA, INCLUSIVE CARGA, DESCARGA E TRANSPORTE (POSTO OBRA).</v>
          </cell>
          <cell r="C393" t="str">
            <v>m3</v>
          </cell>
          <cell r="D393">
            <v>36.524999999999999</v>
          </cell>
          <cell r="E393">
            <v>29.22</v>
          </cell>
          <cell r="F393" t="str">
            <v>EMLURB</v>
          </cell>
        </row>
        <row r="394">
          <cell r="A394" t="str">
            <v/>
          </cell>
          <cell r="D394">
            <v>0</v>
          </cell>
        </row>
        <row r="395">
          <cell r="A395" t="str">
            <v>04.04.130</v>
          </cell>
          <cell r="B395" t="str">
            <v>FORNECIMENTO E ESPALHAMENTO DE PO DE PEDRA INCLUSIVE CARGA, DESCARGA E TRANSPORTE(POSTO OBRA).</v>
          </cell>
          <cell r="C395" t="str">
            <v>m3</v>
          </cell>
          <cell r="D395">
            <v>39.65</v>
          </cell>
          <cell r="E395">
            <v>31.72</v>
          </cell>
          <cell r="F395" t="str">
            <v>EMLURB</v>
          </cell>
        </row>
        <row r="396">
          <cell r="A396" t="str">
            <v/>
          </cell>
          <cell r="D396">
            <v>0</v>
          </cell>
        </row>
        <row r="397">
          <cell r="A397" t="str">
            <v>05.00.000</v>
          </cell>
          <cell r="B397" t="str">
            <v>TRABALHOS EM TERRA</v>
          </cell>
          <cell r="D397">
            <v>0</v>
          </cell>
        </row>
        <row r="398">
          <cell r="A398" t="str">
            <v/>
          </cell>
          <cell r="D398">
            <v>0</v>
          </cell>
        </row>
        <row r="399">
          <cell r="A399" t="str">
            <v>05.01.010</v>
          </cell>
          <cell r="B399" t="str">
            <v>ESCAVACAO MANUAL EM TERRA ATE 1,50 M DE PROFUNDIDADE, SEM ESCORAMENTO.</v>
          </cell>
          <cell r="C399" t="str">
            <v>m3</v>
          </cell>
          <cell r="D399">
            <v>13.45</v>
          </cell>
          <cell r="E399">
            <v>10.76</v>
          </cell>
          <cell r="F399" t="str">
            <v>EMLURB</v>
          </cell>
        </row>
        <row r="400">
          <cell r="A400" t="str">
            <v/>
          </cell>
          <cell r="D400">
            <v>0</v>
          </cell>
        </row>
        <row r="401">
          <cell r="A401" t="str">
            <v>05.01.020</v>
          </cell>
          <cell r="B401" t="str">
            <v>ESCAVACAO MANUAL EM TERRA ATE 1,50 M DE PROFUNDIDADE, SEM ESCORAMENTO (SERVICO NOTURNO).</v>
          </cell>
          <cell r="C401" t="str">
            <v>m3</v>
          </cell>
          <cell r="D401">
            <v>16.137499999999999</v>
          </cell>
          <cell r="E401">
            <v>12.91</v>
          </cell>
          <cell r="F401" t="str">
            <v>EMLURB</v>
          </cell>
        </row>
        <row r="402">
          <cell r="A402" t="str">
            <v/>
          </cell>
          <cell r="D402">
            <v>0</v>
          </cell>
        </row>
        <row r="403">
          <cell r="A403" t="str">
            <v>05.01.030</v>
          </cell>
          <cell r="B403" t="str">
            <v>ESCAVACAO MANUAL EM TERRA ENTRE 1,50 A 3,0M DE PROFUNDIDADE, SEM ESCORAMENTO.</v>
          </cell>
          <cell r="C403" t="str">
            <v>m3</v>
          </cell>
          <cell r="D403">
            <v>22</v>
          </cell>
          <cell r="E403">
            <v>17.600000000000001</v>
          </cell>
          <cell r="F403" t="str">
            <v>EMLURB</v>
          </cell>
        </row>
        <row r="404">
          <cell r="A404" t="str">
            <v/>
          </cell>
          <cell r="D404">
            <v>0</v>
          </cell>
        </row>
        <row r="405">
          <cell r="A405" t="str">
            <v>05.01.040</v>
          </cell>
          <cell r="B405" t="str">
            <v>ESCAVACAO MANUAL EM TERRA ENTRE 1,50 A 3,0M DE PROFUNDIDADE, SEM ESCORAMENTO(SERVICO NOTURNO).</v>
          </cell>
          <cell r="C405" t="str">
            <v>m3</v>
          </cell>
          <cell r="D405">
            <v>26.400000000000002</v>
          </cell>
          <cell r="E405">
            <v>21.12</v>
          </cell>
          <cell r="F405" t="str">
            <v>EMLURB</v>
          </cell>
        </row>
        <row r="406">
          <cell r="A406" t="str">
            <v/>
          </cell>
          <cell r="D406">
            <v>0</v>
          </cell>
        </row>
        <row r="407">
          <cell r="A407" t="str">
            <v>05.01.050</v>
          </cell>
          <cell r="B407" t="str">
            <v>ESCAVACAO MANUAL EM TERRA ENTRE 3,00 A 4,0M DE PROFUNDIDADE, SEM ESCORAMENTO.</v>
          </cell>
          <cell r="C407" t="str">
            <v>m3</v>
          </cell>
          <cell r="D407">
            <v>23.712499999999999</v>
          </cell>
          <cell r="E407">
            <v>18.97</v>
          </cell>
          <cell r="F407" t="str">
            <v>EMLURB</v>
          </cell>
        </row>
        <row r="408">
          <cell r="A408" t="str">
            <v/>
          </cell>
          <cell r="D408">
            <v>0</v>
          </cell>
        </row>
        <row r="409">
          <cell r="A409" t="str">
            <v>05.01.060</v>
          </cell>
          <cell r="B409" t="str">
            <v>ESCAVACAO MANUAL EM TERRA ENTRE 3,00 A 4,0M DE PROFUNDIDADE, SEM ESCORAMENTO(SERVICO NOTURNO).</v>
          </cell>
          <cell r="C409" t="str">
            <v>m3</v>
          </cell>
          <cell r="D409">
            <v>28.462499999999999</v>
          </cell>
          <cell r="E409">
            <v>22.77</v>
          </cell>
          <cell r="F409" t="str">
            <v>EMLURB</v>
          </cell>
        </row>
        <row r="410">
          <cell r="A410" t="str">
            <v/>
          </cell>
          <cell r="D410">
            <v>0</v>
          </cell>
        </row>
        <row r="411">
          <cell r="A411" t="str">
            <v>05.01.070</v>
          </cell>
          <cell r="B411" t="str">
            <v>ESCAVACAO MANUAL EM MOLEDO OU PICARRA ATE 1,50M DE PROFUNDIDADE, SEM ESCORAMENTO.</v>
          </cell>
          <cell r="C411" t="str">
            <v>m3</v>
          </cell>
          <cell r="D411">
            <v>20.787499999999998</v>
          </cell>
          <cell r="E411">
            <v>16.63</v>
          </cell>
          <cell r="F411" t="str">
            <v>EMLURB</v>
          </cell>
        </row>
        <row r="412">
          <cell r="A412" t="str">
            <v/>
          </cell>
          <cell r="D412">
            <v>0</v>
          </cell>
        </row>
        <row r="413">
          <cell r="A413" t="str">
            <v>05.01.080</v>
          </cell>
          <cell r="B413" t="str">
            <v>ESCAVACAO MANUAL EM MOLEDO OU PICARRA ENTRE 1,50 A 3,0M DE PROFUNDIDADE, SEM ESCORAMENTO.</v>
          </cell>
          <cell r="C413" t="str">
            <v>m3</v>
          </cell>
          <cell r="D413">
            <v>26.712500000000002</v>
          </cell>
          <cell r="E413">
            <v>21.37</v>
          </cell>
          <cell r="F413" t="str">
            <v>EMLURB</v>
          </cell>
        </row>
        <row r="414">
          <cell r="A414" t="str">
            <v/>
          </cell>
          <cell r="D414">
            <v>0</v>
          </cell>
        </row>
        <row r="415">
          <cell r="A415" t="str">
            <v>05.01.081</v>
          </cell>
          <cell r="B415" t="str">
            <v>ESCAVAÇÃO MANUAL DE VALA EM MATERIAL DE 2A. CATEGORIA, COM USO DE EXPLOSIVOS E PERFURAÇÃO MECÂNICA, PRONFUNDIDADE ATÉ 2M.</v>
          </cell>
          <cell r="C415" t="str">
            <v>m3</v>
          </cell>
          <cell r="D415">
            <v>43.2</v>
          </cell>
          <cell r="E415">
            <v>34.56</v>
          </cell>
          <cell r="F415" t="str">
            <v>SEDUC</v>
          </cell>
        </row>
        <row r="416">
          <cell r="A416" t="str">
            <v/>
          </cell>
          <cell r="D416">
            <v>0</v>
          </cell>
        </row>
        <row r="417">
          <cell r="A417" t="str">
            <v>05.01.082</v>
          </cell>
          <cell r="B417" t="str">
            <v>ESCAVAÇÃO MAUNAL DE VALA EM ROCHA DE 3ª CATEGORIA, COM USO DE EXPLOSIVOS E PERFURAÇÃO MANUAL, PROFUNDIDADE ATÉ 2M.</v>
          </cell>
          <cell r="C417" t="str">
            <v>m3</v>
          </cell>
          <cell r="D417">
            <v>148.01249999999999</v>
          </cell>
          <cell r="E417">
            <v>118.41</v>
          </cell>
          <cell r="F417" t="str">
            <v>SEDUC</v>
          </cell>
        </row>
        <row r="418">
          <cell r="A418" t="str">
            <v/>
          </cell>
          <cell r="D418">
            <v>0</v>
          </cell>
        </row>
        <row r="419">
          <cell r="A419" t="str">
            <v>05.01.083</v>
          </cell>
          <cell r="B419" t="str">
            <v>ESCAVAÇÃO MANUAL DE VALA EM ROCHA DE 3ª CATEGORIA, COM USO DE EXPLOSIVOS E PERFURAÇÕES MECÂNICA, PROFUNDIDADE ATÉ 2M.</v>
          </cell>
          <cell r="C419" t="str">
            <v>m3</v>
          </cell>
          <cell r="D419">
            <v>104.75</v>
          </cell>
          <cell r="E419">
            <v>83.8</v>
          </cell>
          <cell r="F419" t="str">
            <v>SEDUC</v>
          </cell>
        </row>
        <row r="420">
          <cell r="A420" t="str">
            <v/>
          </cell>
          <cell r="D420">
            <v>0</v>
          </cell>
        </row>
        <row r="421">
          <cell r="A421" t="str">
            <v>05.01.084</v>
          </cell>
          <cell r="B421" t="str">
            <v>ESCAVAÇÃO MANUAL EM MATERIAL DE 2ª CATEGORIA SEM USO DE EXPLOSIVOS , PROFUNDIDADE ATÉ 1,50M.</v>
          </cell>
          <cell r="C421" t="str">
            <v>m3</v>
          </cell>
          <cell r="D421">
            <v>29.325000000000003</v>
          </cell>
          <cell r="E421">
            <v>23.46</v>
          </cell>
          <cell r="F421" t="str">
            <v>SEDUC</v>
          </cell>
        </row>
        <row r="422">
          <cell r="A422" t="str">
            <v/>
          </cell>
          <cell r="D422">
            <v>0</v>
          </cell>
        </row>
        <row r="423">
          <cell r="A423" t="str">
            <v>05.01.090</v>
          </cell>
          <cell r="B423" t="str">
            <v>ESCAVACAO MECANICA DE VALA EM MATERIAL DE PRIMEIRA CATEGORIA ATE 1,50M DE PROFUNDIDADE, SEM ESCORAMENTO.</v>
          </cell>
          <cell r="C423" t="str">
            <v>m3</v>
          </cell>
          <cell r="D423">
            <v>4.8875000000000002</v>
          </cell>
          <cell r="E423">
            <v>3.91</v>
          </cell>
          <cell r="F423" t="str">
            <v>EMLURB</v>
          </cell>
        </row>
        <row r="424">
          <cell r="A424" t="str">
            <v/>
          </cell>
          <cell r="D424">
            <v>0</v>
          </cell>
        </row>
        <row r="425">
          <cell r="A425" t="str">
            <v>05.01.100</v>
          </cell>
          <cell r="B425" t="str">
            <v>ESCAVACAO MECANICA DE VALA EM MATERIAL DE PRIMEIRA CATEGORIA ATE 3,00M DE PROFUNDIDADE, SEM ESCORAMENTO.</v>
          </cell>
          <cell r="C425" t="str">
            <v>m3</v>
          </cell>
          <cell r="D425">
            <v>5.875</v>
          </cell>
          <cell r="E425">
            <v>4.7</v>
          </cell>
          <cell r="F425" t="str">
            <v>EMLURB</v>
          </cell>
        </row>
        <row r="426">
          <cell r="A426" t="str">
            <v/>
          </cell>
          <cell r="D426">
            <v>0</v>
          </cell>
        </row>
        <row r="427">
          <cell r="A427" t="str">
            <v>05.01.110</v>
          </cell>
          <cell r="B427" t="str">
            <v>ESCAVACAO MECANICA DE VALA EM MATERIAL DE PRIMEIRA CATEGORIA ATE 4,00M DE PROFUNDIDADE, SEM ESCORAMENTO.</v>
          </cell>
          <cell r="C427" t="str">
            <v>m3</v>
          </cell>
          <cell r="D427">
            <v>6.5125000000000002</v>
          </cell>
          <cell r="E427">
            <v>5.21</v>
          </cell>
          <cell r="F427" t="str">
            <v>EMLURB</v>
          </cell>
        </row>
        <row r="428">
          <cell r="A428" t="str">
            <v/>
          </cell>
          <cell r="D428">
            <v>0</v>
          </cell>
        </row>
        <row r="429">
          <cell r="A429" t="str">
            <v>05.01.120</v>
          </cell>
          <cell r="B429" t="str">
            <v>ESCAVACAO MECANICA DE MATERIAL DE PRIMEIRA CATEGORIA, PROVENIENTE DE CORTE DE SUBLEITO.</v>
          </cell>
          <cell r="C429" t="str">
            <v>m3</v>
          </cell>
          <cell r="D429">
            <v>2.1875</v>
          </cell>
          <cell r="E429">
            <v>1.75</v>
          </cell>
          <cell r="F429" t="str">
            <v>EMLURB</v>
          </cell>
        </row>
        <row r="430">
          <cell r="A430" t="str">
            <v/>
          </cell>
          <cell r="D430">
            <v>0</v>
          </cell>
        </row>
        <row r="431">
          <cell r="A431" t="str">
            <v>05.01.130</v>
          </cell>
          <cell r="B431" t="str">
            <v>ESCAVACAO E CARGA MECANICAS DE MATERIAL DE PRIMEIRA CATEGORIA, PROVENIENTE DE CORTE DE TERRENO NATURAL PARA OBRAS CIVIS.</v>
          </cell>
          <cell r="C431" t="str">
            <v>m3</v>
          </cell>
          <cell r="D431">
            <v>4.2</v>
          </cell>
          <cell r="E431">
            <v>3.36</v>
          </cell>
          <cell r="F431" t="str">
            <v>EMLURB</v>
          </cell>
        </row>
        <row r="432">
          <cell r="A432" t="str">
            <v/>
          </cell>
          <cell r="D432">
            <v>0</v>
          </cell>
        </row>
        <row r="433">
          <cell r="A433" t="str">
            <v>05.01.140</v>
          </cell>
          <cell r="B433" t="str">
            <v>ESCAVACAO E CARGA MECANICAS DE MATERIAL DE PRIMEIRA CATEGORIA, PROVENIENTE DE CORTE DE SUBLEITO.</v>
          </cell>
          <cell r="C433" t="str">
            <v>m3</v>
          </cell>
          <cell r="D433">
            <v>3.7749999999999999</v>
          </cell>
          <cell r="E433">
            <v>3.02</v>
          </cell>
          <cell r="F433" t="str">
            <v>EMLURB</v>
          </cell>
        </row>
        <row r="434">
          <cell r="A434" t="str">
            <v/>
          </cell>
          <cell r="D434">
            <v>0</v>
          </cell>
        </row>
        <row r="435">
          <cell r="A435" t="str">
            <v>05.01.150</v>
          </cell>
          <cell r="B435" t="str">
            <v>ESCAVACAO E CARGA MECANICAS DE MATERIAL DE PRIMEIRA CATEGORIA, PROVENIENTE DE CORTE DE SUBLEITO , E AINDA TRANSPORTE COM D.M.T. 0,2 KM.</v>
          </cell>
          <cell r="C435" t="str">
            <v>m3</v>
          </cell>
          <cell r="D435">
            <v>6.4875000000000007</v>
          </cell>
          <cell r="E435">
            <v>5.19</v>
          </cell>
          <cell r="F435" t="str">
            <v>EMLURB</v>
          </cell>
        </row>
        <row r="436">
          <cell r="A436" t="str">
            <v/>
          </cell>
          <cell r="D436">
            <v>0</v>
          </cell>
        </row>
        <row r="437">
          <cell r="A437" t="str">
            <v>05.01.160</v>
          </cell>
          <cell r="B437" t="str">
            <v>ESCAVACAO E CARGA MECANICAS DE MATERIAL DE PRIMEIRA CATEGORIA, PROVENIENTE DE CORTE DE SUBLEITO, E AINDA TRANSPORTE COM D.M.T.2 KM.</v>
          </cell>
          <cell r="C437" t="str">
            <v>m3</v>
          </cell>
          <cell r="D437">
            <v>7.7</v>
          </cell>
          <cell r="E437">
            <v>6.16</v>
          </cell>
          <cell r="F437" t="str">
            <v>EMLURB</v>
          </cell>
        </row>
        <row r="438">
          <cell r="A438" t="str">
            <v/>
          </cell>
          <cell r="D438">
            <v>0</v>
          </cell>
        </row>
        <row r="439">
          <cell r="A439" t="str">
            <v>05.01.170</v>
          </cell>
          <cell r="B439" t="str">
            <v>ESCAVACAO E CARGA MECANICAS DE MATERIAL DE PRIMEIRA CATEGORIA, PROVENIENTE DE CORTE DE SUBLEITO, E AINDA TRANSPORTE COM D.M.T.4 KM.</v>
          </cell>
          <cell r="C439" t="str">
            <v>m3</v>
          </cell>
          <cell r="D439">
            <v>10.987499999999999</v>
          </cell>
          <cell r="E439">
            <v>8.7899999999999991</v>
          </cell>
          <cell r="F439" t="str">
            <v>EMLURB</v>
          </cell>
        </row>
        <row r="440">
          <cell r="A440" t="str">
            <v/>
          </cell>
          <cell r="D440">
            <v>0</v>
          </cell>
        </row>
        <row r="441">
          <cell r="A441" t="str">
            <v>05.01.180</v>
          </cell>
          <cell r="B441" t="str">
            <v>ESCAVACAO E CARGA MECANICAS DE MATERIAL DE PRIMEIRA CATEGORIA, PROVENIENTE DE CORTE DE SUBLEITO, E AINDA TRANSPORTE COM D.M.T.6 KM.</v>
          </cell>
          <cell r="C441" t="str">
            <v>m3</v>
          </cell>
          <cell r="D441">
            <v>13.375</v>
          </cell>
          <cell r="E441">
            <v>10.7</v>
          </cell>
          <cell r="F441" t="str">
            <v>EMLURB</v>
          </cell>
        </row>
        <row r="442">
          <cell r="A442" t="str">
            <v/>
          </cell>
          <cell r="D442">
            <v>0</v>
          </cell>
        </row>
        <row r="443">
          <cell r="A443" t="str">
            <v>05.01.190</v>
          </cell>
          <cell r="B443" t="str">
            <v>ESCAVACAO E CARGA MECANICAS DE MATERIAL DE PRIMEIRA CATEGORIA, PROVENIENTE DE CORTE DE SUBLEITO,E AINDA TRANSPORTE COM D.M.T.8 KM.</v>
          </cell>
          <cell r="C443" t="str">
            <v>m3</v>
          </cell>
          <cell r="D443">
            <v>15.787500000000001</v>
          </cell>
          <cell r="E443">
            <v>12.63</v>
          </cell>
          <cell r="F443" t="str">
            <v>EMLURB</v>
          </cell>
        </row>
        <row r="444">
          <cell r="A444" t="str">
            <v/>
          </cell>
          <cell r="D444">
            <v>0</v>
          </cell>
        </row>
        <row r="445">
          <cell r="A445" t="str">
            <v>05.01.500</v>
          </cell>
          <cell r="B445" t="str">
            <v>DESMONTE DE ROCHA DURA INCLUINDO PERFURAÇÃO COM PERFURATRIZ, COMPRESSOR E ARGAMASSA EXPANSIVA, CAIMEX OU SIMILAR.</v>
          </cell>
          <cell r="C445" t="str">
            <v>m3</v>
          </cell>
          <cell r="D445">
            <v>116.9375</v>
          </cell>
          <cell r="E445">
            <v>93.55</v>
          </cell>
          <cell r="F445" t="str">
            <v>SEDUC</v>
          </cell>
        </row>
        <row r="446">
          <cell r="A446" t="str">
            <v/>
          </cell>
          <cell r="D446">
            <v>0</v>
          </cell>
        </row>
        <row r="447">
          <cell r="A447" t="str">
            <v>05.02.010</v>
          </cell>
          <cell r="B447" t="str">
            <v>REATERRO SEM APILOAMENTO, COM APROVEITAMENTO DO MATERIAL ESCAVADO.</v>
          </cell>
          <cell r="C447" t="str">
            <v>m3</v>
          </cell>
          <cell r="D447">
            <v>3.0625</v>
          </cell>
          <cell r="E447">
            <v>2.4500000000000002</v>
          </cell>
          <cell r="F447" t="str">
            <v>EMLURB</v>
          </cell>
        </row>
        <row r="448">
          <cell r="A448" t="str">
            <v/>
          </cell>
          <cell r="D448">
            <v>0</v>
          </cell>
        </row>
        <row r="449">
          <cell r="A449" t="str">
            <v>05.02.020</v>
          </cell>
          <cell r="B449" t="str">
            <v>REATERRO APILOADO DE VALAS EM CAMADAS DE 20CM DE ESPESSURA , COM APROVEITAMENTO DO MATERIAL ESCAVADO.</v>
          </cell>
          <cell r="C449" t="str">
            <v>m3</v>
          </cell>
          <cell r="D449">
            <v>18.337499999999999</v>
          </cell>
          <cell r="E449">
            <v>14.67</v>
          </cell>
          <cell r="F449" t="str">
            <v>EMLURB</v>
          </cell>
        </row>
        <row r="450">
          <cell r="A450" t="str">
            <v/>
          </cell>
          <cell r="D450">
            <v>0</v>
          </cell>
        </row>
        <row r="451">
          <cell r="A451" t="str">
            <v>05.02.030</v>
          </cell>
          <cell r="B451" t="str">
            <v>ESPALHAMENTO DE MATERIAL PARA SIMPLES REGULARIZACAO DO TERRENO.</v>
          </cell>
          <cell r="C451" t="str">
            <v>m3</v>
          </cell>
          <cell r="D451">
            <v>0.91249999999999998</v>
          </cell>
          <cell r="E451">
            <v>0.73</v>
          </cell>
          <cell r="F451" t="str">
            <v>EMLURB</v>
          </cell>
        </row>
        <row r="452">
          <cell r="A452" t="str">
            <v/>
          </cell>
          <cell r="D452">
            <v>0</v>
          </cell>
        </row>
        <row r="453">
          <cell r="A453" t="str">
            <v>05.02.040</v>
          </cell>
          <cell r="B453" t="str">
            <v>EXECUCAO DE ATERRO ABRANGENDO ESPALHAMENTO, HOMOGENEIZACAO , UMEDECIMENTO E COMPACTACAO MANUAL EM CAMADAS DE 20 CM DE ESPESSURA, INCLUSIVE O FORNECIMENTO DO BARRO PROVENIENTE DE JAZIDA A UMA DISTANCIA MAXIMA DE 12 KM .</v>
          </cell>
          <cell r="C453" t="str">
            <v>m3</v>
          </cell>
          <cell r="D453">
            <v>40.137500000000003</v>
          </cell>
          <cell r="E453">
            <v>32.11</v>
          </cell>
          <cell r="F453" t="str">
            <v>EMLURB</v>
          </cell>
        </row>
        <row r="454">
          <cell r="A454" t="str">
            <v/>
          </cell>
          <cell r="D454">
            <v>0</v>
          </cell>
        </row>
        <row r="455">
          <cell r="A455" t="str">
            <v>05.02.050</v>
          </cell>
          <cell r="B455" t="str">
            <v>EXECUCAO DE ATERRO ABRANGENDO ESPALHAMENTO, HOMOGENEIZACAO , UMEDECIMENTO E COMPACTACAO MANUAL EM CAMADAS DE 20 CM DE ESPESSURA, INCLUSIVE O FORNECIMENTO DO BARRO PROVENIENTE DE JAZIDA A UMA DISTANCIA MAXIMA DE 20 KM .</v>
          </cell>
          <cell r="C455" t="str">
            <v>m3</v>
          </cell>
          <cell r="D455">
            <v>49.675000000000004</v>
          </cell>
          <cell r="E455">
            <v>39.74</v>
          </cell>
          <cell r="F455" t="str">
            <v>EMLURB</v>
          </cell>
        </row>
        <row r="456">
          <cell r="A456" t="str">
            <v/>
          </cell>
          <cell r="D456">
            <v>0</v>
          </cell>
        </row>
        <row r="457">
          <cell r="A457" t="str">
            <v>05.02.060</v>
          </cell>
          <cell r="B457" t="str">
            <v>EXECUCAO DE ATERRO ABRANGENDO ESPALHAMENTO , HOMOGENEIZACAO,UMEDECIMENTO E COMPACTACAO MECANICA EM CAMADAS DE 20 CM DE ESPESSURA , INCLUSIVE O FORNECIMENTO DO BARRO PROVENIENTE DE JAZIDA A UMA DISTANCIA MAXIMA DE 12 KM .</v>
          </cell>
          <cell r="C457" t="str">
            <v>m3</v>
          </cell>
          <cell r="D457">
            <v>31.912500000000001</v>
          </cell>
          <cell r="E457">
            <v>25.53</v>
          </cell>
          <cell r="F457" t="str">
            <v>EMLURB</v>
          </cell>
        </row>
        <row r="458">
          <cell r="A458" t="str">
            <v/>
          </cell>
          <cell r="D458">
            <v>0</v>
          </cell>
        </row>
        <row r="459">
          <cell r="A459" t="str">
            <v>05.02.070</v>
          </cell>
          <cell r="B459" t="str">
            <v>EXECUCAO DE ATERRO ABRANGENDO ESPALHAMENTO , HOMOGENEIZACAO , UMEDECIMENTO E COMPACTACAO MECANICA EM CAMADAS DE 20 CM DE ESPESSURA,IN CLUSIVE O FORNECIMENTO DO BARRO PROVENIENTE DE JAZIDA A UMA DISTANCIA MAXIMA DE 20 KM .</v>
          </cell>
          <cell r="C459" t="str">
            <v>m3</v>
          </cell>
          <cell r="D459">
            <v>41.775000000000006</v>
          </cell>
          <cell r="E459">
            <v>33.42</v>
          </cell>
          <cell r="F459" t="str">
            <v>EMLURB</v>
          </cell>
        </row>
        <row r="460">
          <cell r="A460" t="str">
            <v/>
          </cell>
          <cell r="D460">
            <v>0</v>
          </cell>
        </row>
        <row r="461">
          <cell r="A461" t="str">
            <v>05.02.080</v>
          </cell>
          <cell r="B461" t="str">
            <v>ATERRO COM AREIA EM CAMADAS DE ATE 40 CM DE ALTURA , UTILIZANDO-SE O PROCESSO MECANICO LEVE PARA A COMPACTACAO,INCLUSIVE CARGA,DESCARGA E TRANSPORTE (POSTO OBRA)</v>
          </cell>
          <cell r="C461" t="str">
            <v>m3</v>
          </cell>
          <cell r="D461">
            <v>43.587499999999999</v>
          </cell>
          <cell r="E461">
            <v>34.869999999999997</v>
          </cell>
          <cell r="F461" t="str">
            <v>EMLURB</v>
          </cell>
        </row>
        <row r="462">
          <cell r="A462" t="str">
            <v/>
          </cell>
          <cell r="D462">
            <v>0</v>
          </cell>
        </row>
        <row r="463">
          <cell r="A463" t="str">
            <v>05.02.090</v>
          </cell>
          <cell r="B463" t="str">
            <v>APILOAMENTO MANUAL DE VALAS EM CAMADAS DE 20 CM DE ESPESSURA.</v>
          </cell>
          <cell r="C463" t="str">
            <v>m3</v>
          </cell>
          <cell r="D463">
            <v>15.287500000000001</v>
          </cell>
          <cell r="E463">
            <v>12.23</v>
          </cell>
          <cell r="F463" t="str">
            <v>EMLURB</v>
          </cell>
        </row>
        <row r="464">
          <cell r="A464" t="str">
            <v/>
          </cell>
          <cell r="D464">
            <v>0</v>
          </cell>
        </row>
        <row r="465">
          <cell r="A465" t="str">
            <v>05.02.100</v>
          </cell>
          <cell r="B465" t="str">
            <v>COMPACTACAO MECANICA DE ATERRO A 100 POR CENTO DO PROCTOR NORMAL, MEDIDO NA SECAO, INCLUSIVE ESPALHAMENTO,UMEDECIMENTO E HOMOGENEIZACAO.</v>
          </cell>
          <cell r="C465" t="str">
            <v>m3</v>
          </cell>
          <cell r="D465">
            <v>2.9125000000000001</v>
          </cell>
          <cell r="E465">
            <v>2.33</v>
          </cell>
          <cell r="F465" t="str">
            <v>EMLURB</v>
          </cell>
        </row>
        <row r="466">
          <cell r="A466" t="str">
            <v/>
          </cell>
          <cell r="D466">
            <v>0</v>
          </cell>
        </row>
        <row r="467">
          <cell r="A467" t="str">
            <v>05.02.110</v>
          </cell>
          <cell r="B467" t="str">
            <v>EXECUÇÃO DE ATERRO COM BARRO. UTILIZANDO-SE O PROCESSO MECÂNICO LEVE DE COMPACTAÇÃO,INCLUSIVE CARGA, DESCARGA E TRANSPORTE (POSTO OBRA)</v>
          </cell>
          <cell r="C467" t="str">
            <v>m3</v>
          </cell>
          <cell r="D467">
            <v>29.900000000000002</v>
          </cell>
          <cell r="E467">
            <v>23.92</v>
          </cell>
          <cell r="F467" t="str">
            <v>EMLURB</v>
          </cell>
        </row>
        <row r="468">
          <cell r="A468" t="str">
            <v/>
          </cell>
          <cell r="D468">
            <v>0</v>
          </cell>
        </row>
        <row r="469">
          <cell r="A469" t="str">
            <v>05.02.120</v>
          </cell>
          <cell r="B469" t="str">
            <v xml:space="preserve">ATERRO UTILIZANDO SOLO CIMENTO PARA FUNDACOES(TRACO 1:20)ABRANGENDO ESPALHAMENTO HOMOGEINIZACAO,UMEDECIMENTO E COMPACTACAO MANUAL COM SOQUETE DE 30 KG EM CAMADAS SUCESSIVAS DE 20 CM DE ESPESSURA, INCLUSIVE FORNECIMENTO DO MATERIAL PROVENIENTE DE JAZIDA A </v>
          </cell>
          <cell r="C469" t="str">
            <v>m3</v>
          </cell>
          <cell r="D469">
            <v>129.13749999999999</v>
          </cell>
          <cell r="E469">
            <v>103.31</v>
          </cell>
          <cell r="F469" t="str">
            <v>EMLURB</v>
          </cell>
        </row>
        <row r="470">
          <cell r="A470" t="str">
            <v/>
          </cell>
          <cell r="D470">
            <v>0</v>
          </cell>
        </row>
        <row r="471">
          <cell r="A471" t="str">
            <v>05.02.130</v>
          </cell>
          <cell r="B471" t="str">
            <v xml:space="preserve">ATERRO UTILIZANDO SOLO CIMENTO PARA FUNDACOES(TRACO 1:30)ABRANGENDO ESPALHAMENTO HOMOGEINIZACAO,UMEDECIMENTO E COMPACTACAO MANUAL COM SOQUETE DE 30 KG EM CAMADAS SUCESSIVAS DE 20 CM DE ESPESSURA, INCLUSIVE FORNECIMENTO DO MATERIAL PROVENIENTE DE JAZIDA A </v>
          </cell>
          <cell r="C471" t="str">
            <v>m3</v>
          </cell>
          <cell r="D471">
            <v>116.2375</v>
          </cell>
          <cell r="E471">
            <v>92.99</v>
          </cell>
          <cell r="F471" t="str">
            <v>EMLURB</v>
          </cell>
        </row>
        <row r="472">
          <cell r="A472" t="str">
            <v/>
          </cell>
          <cell r="D472">
            <v>0</v>
          </cell>
        </row>
        <row r="473">
          <cell r="A473" t="str">
            <v>05.02.140</v>
          </cell>
          <cell r="B473" t="str">
            <v xml:space="preserve">ATERRO UTILIZANDO SOLO CIMENTO PARA FUNDACOES(TRACO 1:20)ABRANGENDO ESPALHAMENTO HOMOGEINIZACAO,UMEDECIMENTO E COMPACTACAO MECANICA LEVE EM CAMADAS SUCESSIVAS DE 20 CM DE ESPESSURA,INCLUSIVE FORNECIMENTO DO MATERIAL PROVENIENTE DE JAZIDA A UMA DISTANCIA  </v>
          </cell>
          <cell r="C473" t="str">
            <v>m3</v>
          </cell>
          <cell r="D473">
            <v>111.8625</v>
          </cell>
          <cell r="E473">
            <v>89.49</v>
          </cell>
          <cell r="F473" t="str">
            <v>EMLURB</v>
          </cell>
        </row>
        <row r="474">
          <cell r="A474" t="str">
            <v/>
          </cell>
          <cell r="D474">
            <v>0</v>
          </cell>
        </row>
        <row r="475">
          <cell r="A475" t="str">
            <v>05.02.145</v>
          </cell>
          <cell r="B475" t="str">
            <v>ATERRO UTILIZANDO SOLO CIMENTO PARA FUNDAÇÕES (TRAÇO 1:25) ABRANGENDO ESPALHAMENTO, HOMOGEINIZAÇÃO, UMEDECIMENTO E COMPACTAÇÃO MECÂNICA LEVE EM CAMADAS SUCESSIVAS DE 20CM DE ESPESSURA, INCLUSIVE FORNECIMENTO DO MATERIAL PROVENIENTE DE JAZIDA A UMA DISTÂNC</v>
          </cell>
          <cell r="C475" t="str">
            <v>m3</v>
          </cell>
          <cell r="D475">
            <v>127.52499999999999</v>
          </cell>
          <cell r="E475">
            <v>102.02</v>
          </cell>
          <cell r="F475" t="str">
            <v>SEDUC</v>
          </cell>
        </row>
        <row r="476">
          <cell r="A476" t="str">
            <v/>
          </cell>
          <cell r="D476">
            <v>0</v>
          </cell>
        </row>
        <row r="477">
          <cell r="A477" t="str">
            <v>05.02.150</v>
          </cell>
          <cell r="B477" t="str">
            <v>ATERRO UTILIZANDO SOLO CIMENTO PARA FUNDACOES(TRACO 1:30)ABRANGENDO ESPALHAMENTO HOMOGEINIZACAO,UMEDECIMENTO E COMPACTACAO MECANICA LEVE EM CAMADAS SUCESSIVAS DE 20 CM DE ESPESSURA,INCLUSIVE FORNECIMENTO DO MATERIAL PROVENIENTE DE JAZIDA A UMA DISTANCIA M</v>
          </cell>
          <cell r="C477" t="str">
            <v>m3</v>
          </cell>
          <cell r="D477">
            <v>98.962500000000006</v>
          </cell>
          <cell r="E477">
            <v>79.17</v>
          </cell>
          <cell r="F477" t="str">
            <v>EMLURB</v>
          </cell>
        </row>
        <row r="478">
          <cell r="A478" t="str">
            <v/>
          </cell>
          <cell r="D478">
            <v>0</v>
          </cell>
        </row>
        <row r="479">
          <cell r="A479" t="str">
            <v>05.02.200</v>
          </cell>
          <cell r="B479" t="str">
            <v>EXECUCAO DE BASE COM BRITA GRADUADA ( CORRIDA) ABRANGENDO ESPALHAMENTO E COMPACTACAO DA MISTURA EM CAMADAS SUCESSIVAS COM 15CM DE ESPESSURA INCLUSIVE FORNECIMENTO DO MATERIAL (POSTO OBRA).</v>
          </cell>
          <cell r="C479" t="str">
            <v>m3</v>
          </cell>
          <cell r="D479">
            <v>77.612500000000011</v>
          </cell>
          <cell r="E479">
            <v>62.09</v>
          </cell>
          <cell r="F479" t="str">
            <v>EMLURB</v>
          </cell>
        </row>
        <row r="480">
          <cell r="A480" t="str">
            <v/>
          </cell>
          <cell r="D480">
            <v>0</v>
          </cell>
        </row>
        <row r="481">
          <cell r="A481" t="str">
            <v>05.03.010</v>
          </cell>
          <cell r="B481" t="str">
            <v>REGULARIZACAO MANUAL DE TERRENO NATURAL, CORTE OU ATERRO ATE 20 CM DE ESPESSURA.</v>
          </cell>
          <cell r="C481" t="str">
            <v>m2</v>
          </cell>
          <cell r="D481">
            <v>1.5249999999999999</v>
          </cell>
          <cell r="E481">
            <v>1.22</v>
          </cell>
          <cell r="F481" t="str">
            <v>EMLURB</v>
          </cell>
        </row>
        <row r="482">
          <cell r="A482" t="str">
            <v/>
          </cell>
          <cell r="D482">
            <v>0</v>
          </cell>
        </row>
        <row r="483">
          <cell r="A483" t="str">
            <v>05.03.020</v>
          </cell>
          <cell r="B483" t="str">
            <v>REGULARIZACAO MECANICA DE TERRENO NATURAL, CORTE OU ATERRO ATE 20 CM DE ESPESSURA.</v>
          </cell>
          <cell r="C483" t="str">
            <v>m2</v>
          </cell>
          <cell r="D483">
            <v>0.66250000000000009</v>
          </cell>
          <cell r="E483">
            <v>0.53</v>
          </cell>
          <cell r="F483" t="str">
            <v>EMLURB</v>
          </cell>
        </row>
        <row r="484">
          <cell r="A484" t="str">
            <v/>
          </cell>
          <cell r="D484">
            <v>0</v>
          </cell>
        </row>
        <row r="485">
          <cell r="A485" t="str">
            <v>05.03.030</v>
          </cell>
          <cell r="B485" t="str">
            <v>REGULARIZACAO DE TALUDE COM CORTE OU ATERRO ATE 20 CM DE ESPESSURA.</v>
          </cell>
          <cell r="C485" t="str">
            <v>m2</v>
          </cell>
          <cell r="D485">
            <v>3.0625</v>
          </cell>
          <cell r="E485">
            <v>2.4500000000000002</v>
          </cell>
          <cell r="F485" t="str">
            <v>EMLURB</v>
          </cell>
        </row>
        <row r="486">
          <cell r="A486" t="str">
            <v/>
          </cell>
          <cell r="D486">
            <v>0</v>
          </cell>
        </row>
        <row r="487">
          <cell r="A487" t="str">
            <v>05.04.010</v>
          </cell>
          <cell r="B487" t="str">
            <v>CONTENÇÃO TIPO RIP-RAP COM UTILIZAÇÃO DE SOLO-CIMENTO, TRAÇO 1:18, EM VOLUME, COM SACO DE NYLON, INCL. FORNECIMENTO DE AGREGADOS (BARRO/SAIBRO/AREIA), TRANSPORTE, CARGA E DESCARGA COM DMT 10KM.</v>
          </cell>
          <cell r="C487" t="str">
            <v>m3</v>
          </cell>
          <cell r="D487">
            <v>173.1</v>
          </cell>
          <cell r="E487">
            <v>138.47999999999999</v>
          </cell>
          <cell r="F487" t="str">
            <v>SEDUC</v>
          </cell>
        </row>
        <row r="488">
          <cell r="A488" t="str">
            <v/>
          </cell>
          <cell r="D488">
            <v>0</v>
          </cell>
        </row>
        <row r="489">
          <cell r="A489" t="str">
            <v>06.00.000</v>
          </cell>
          <cell r="B489" t="str">
            <v>ESTRUTURA DE CONCRETO</v>
          </cell>
          <cell r="D489">
            <v>0</v>
          </cell>
        </row>
        <row r="490">
          <cell r="A490" t="str">
            <v/>
          </cell>
          <cell r="D490">
            <v>0</v>
          </cell>
        </row>
        <row r="491">
          <cell r="A491" t="str">
            <v>06.01.010</v>
          </cell>
          <cell r="B491" t="str">
            <v>FORMAS PARA CONCRETO ARMADO EM FUNDACOES, UTILIZANDO TABUAS DE 1 X 12 POL., INCLUSIVE ESCORAMENTO.</v>
          </cell>
          <cell r="C491" t="str">
            <v>m2</v>
          </cell>
          <cell r="D491">
            <v>53.924999999999997</v>
          </cell>
          <cell r="E491">
            <v>43.14</v>
          </cell>
          <cell r="F491" t="str">
            <v>EMLURB</v>
          </cell>
        </row>
        <row r="492">
          <cell r="A492" t="str">
            <v/>
          </cell>
          <cell r="D492">
            <v>0</v>
          </cell>
        </row>
        <row r="493">
          <cell r="A493" t="str">
            <v>06.01.015</v>
          </cell>
          <cell r="B493" t="str">
            <v>FORMAS PARA CONCRETO ARMADO EM FUNDACOES, COM CHAPAS DE MADEIRA COMPENSADA TIPO RESINADA DE 12MM, INCLUSIVE ESCORAMENTO.</v>
          </cell>
          <cell r="C493" t="str">
            <v>m2</v>
          </cell>
          <cell r="D493">
            <v>40.762500000000003</v>
          </cell>
          <cell r="E493">
            <v>32.61</v>
          </cell>
          <cell r="F493" t="str">
            <v>EMLURB</v>
          </cell>
        </row>
        <row r="494">
          <cell r="A494" t="str">
            <v/>
          </cell>
          <cell r="D494">
            <v>0</v>
          </cell>
        </row>
        <row r="495">
          <cell r="A495" t="str">
            <v>06.01.020</v>
          </cell>
          <cell r="B495" t="str">
            <v>FORMA PARA CONCRETO ARMADO EM LAJES, COM CHAPAS DE MADEIRA COMPENSADA TIPO RESINADA DE 12 MM, INCLUSIVE ESCORAMENTO.</v>
          </cell>
          <cell r="C495" t="str">
            <v>m2</v>
          </cell>
          <cell r="D495">
            <v>53.987499999999997</v>
          </cell>
          <cell r="E495">
            <v>43.19</v>
          </cell>
          <cell r="F495" t="str">
            <v>EMLURB</v>
          </cell>
        </row>
        <row r="496">
          <cell r="A496" t="str">
            <v/>
          </cell>
          <cell r="D496">
            <v>0</v>
          </cell>
        </row>
        <row r="497">
          <cell r="A497" t="str">
            <v>06.01.025</v>
          </cell>
          <cell r="B497" t="str">
            <v>FORMAS PARA CONCRETO ARMADO EM VIGAS, COM CHAPAS DE MADEIRA COMPENSADA RESINADA DE 12 MM, INCLUSIVE ESCORAMENTO.</v>
          </cell>
          <cell r="C497" t="str">
            <v>m2</v>
          </cell>
          <cell r="D497">
            <v>70.8125</v>
          </cell>
          <cell r="E497">
            <v>56.65</v>
          </cell>
          <cell r="F497" t="str">
            <v>EMLURB</v>
          </cell>
        </row>
        <row r="498">
          <cell r="A498" t="str">
            <v/>
          </cell>
          <cell r="D498">
            <v>0</v>
          </cell>
        </row>
        <row r="499">
          <cell r="A499" t="str">
            <v>06.01.030</v>
          </cell>
          <cell r="B499" t="str">
            <v>FORMA PARA CONCRETO ARMADO EM PILARES,COM CHAPAS EM MADEIRA COMPENSADA TIPO RESINADA DE 12 MM, INCLUSIVE ESCORAMENTO.</v>
          </cell>
          <cell r="C499" t="str">
            <v>m2</v>
          </cell>
          <cell r="D499">
            <v>73.762500000000003</v>
          </cell>
          <cell r="E499">
            <v>59.01</v>
          </cell>
          <cell r="F499" t="str">
            <v>EMLURB</v>
          </cell>
        </row>
        <row r="500">
          <cell r="A500" t="str">
            <v/>
          </cell>
          <cell r="D500">
            <v>0</v>
          </cell>
        </row>
        <row r="501">
          <cell r="A501" t="str">
            <v>06.01.055</v>
          </cell>
          <cell r="B501" t="str">
            <v>FORMAS PARA CONCRETO ARMADO EM QUALQUER TIPO DE ESTRUTURA, COM CHAPA DE MADEIRA COMPENSADA TIPO RESINADA DE 12 MM,INCLUSIVE ESCORAMENTO.</v>
          </cell>
          <cell r="C501" t="str">
            <v>m2</v>
          </cell>
          <cell r="D501">
            <v>68.150000000000006</v>
          </cell>
          <cell r="E501">
            <v>54.52</v>
          </cell>
          <cell r="F501" t="str">
            <v>EMLURB</v>
          </cell>
        </row>
        <row r="502">
          <cell r="A502" t="str">
            <v/>
          </cell>
          <cell r="D502">
            <v>0</v>
          </cell>
        </row>
        <row r="503">
          <cell r="A503" t="str">
            <v>06.01.060</v>
          </cell>
          <cell r="B503" t="str">
            <v>FORMAS PARA CONCRETO APARENTE ARMADO EM LAJES COM CHAPAS DE MADEIRA COMPENSADA TIPO PLASTIFICADA DE 12MM, INCLUSIVE ESCORAMENTO.</v>
          </cell>
          <cell r="C503" t="str">
            <v>m2</v>
          </cell>
          <cell r="D503">
            <v>58.425000000000004</v>
          </cell>
          <cell r="E503">
            <v>46.74</v>
          </cell>
          <cell r="F503" t="str">
            <v>EMLURB</v>
          </cell>
        </row>
        <row r="504">
          <cell r="A504" t="str">
            <v/>
          </cell>
          <cell r="D504">
            <v>0</v>
          </cell>
        </row>
        <row r="505">
          <cell r="A505" t="str">
            <v>06.01.070</v>
          </cell>
          <cell r="B505" t="str">
            <v>FORMAS PARA CONCRETO APARENTE ARMADO EM VIGAS COM CHAPAS DE MADEIRA COMPENSADA TIPO PLASTIFICADA DE 12MM, INCLUSIVE ESCORAMENTO.</v>
          </cell>
          <cell r="C505" t="str">
            <v>m2</v>
          </cell>
          <cell r="D505">
            <v>77.525000000000006</v>
          </cell>
          <cell r="E505">
            <v>62.02</v>
          </cell>
          <cell r="F505" t="str">
            <v>EMLURB</v>
          </cell>
        </row>
        <row r="506">
          <cell r="A506" t="str">
            <v/>
          </cell>
          <cell r="D506">
            <v>0</v>
          </cell>
        </row>
        <row r="507">
          <cell r="A507" t="str">
            <v>06.01.080</v>
          </cell>
          <cell r="B507" t="str">
            <v>FORMAS PARA CONCRETO APARENTE ARMADO EM PILARES, COM CHAPAS DE MADEIRA COMPENSADA TIPO PLASTIFICADA DE 12MM, INCLUSIVE ESCORAMENTO.</v>
          </cell>
          <cell r="C507" t="str">
            <v>m2</v>
          </cell>
          <cell r="D507">
            <v>80.474999999999994</v>
          </cell>
          <cell r="E507">
            <v>64.38</v>
          </cell>
          <cell r="F507" t="str">
            <v>EMLURB</v>
          </cell>
        </row>
        <row r="508">
          <cell r="A508" t="str">
            <v/>
          </cell>
          <cell r="D508">
            <v>0</v>
          </cell>
        </row>
        <row r="509">
          <cell r="A509" t="str">
            <v>06.01.090</v>
          </cell>
          <cell r="B509" t="str">
            <v>FORMAS PARA CONCRETO APARENTE ARMADO EM QUALQUER TIPO DE ESTRUTURA , COM CHAPAS DE MADEIRA COMPENSADA TIPO PLASTIFICADA DE 12MM , INCLUSIVE ESCORAMENTO.</v>
          </cell>
          <cell r="C509" t="str">
            <v>m2</v>
          </cell>
          <cell r="D509">
            <v>74.862499999999997</v>
          </cell>
          <cell r="E509">
            <v>59.89</v>
          </cell>
          <cell r="F509" t="str">
            <v>EMLURB</v>
          </cell>
        </row>
        <row r="510">
          <cell r="A510" t="str">
            <v/>
          </cell>
          <cell r="D510">
            <v>0</v>
          </cell>
        </row>
        <row r="511">
          <cell r="A511" t="str">
            <v>06.01.100</v>
          </cell>
          <cell r="B511" t="str">
            <v>ESCORAMENTO EM MADEIRA PARA VIGAS E LAJES DE EDIFICAÇÕES, UTILIZANDO BARROTE 3"X3", PREGO 2 1/2"X10 E TÁBUA DE 2,5X 20CM. CONSIDERADO TRÊS USOS E PÉ DIREITO ATÉ 3,50M.</v>
          </cell>
          <cell r="C511" t="str">
            <v>m2</v>
          </cell>
          <cell r="D511">
            <v>11.45</v>
          </cell>
          <cell r="E511">
            <v>9.16</v>
          </cell>
          <cell r="F511" t="str">
            <v>SEDUC</v>
          </cell>
        </row>
        <row r="512">
          <cell r="A512" t="str">
            <v/>
          </cell>
          <cell r="D512">
            <v>0</v>
          </cell>
        </row>
        <row r="513">
          <cell r="A513" t="str">
            <v>06.010.090</v>
          </cell>
          <cell r="B513" t="str">
            <v>EXCLUÍDO -  CÓDIGO COM ZERO A MAIS...</v>
          </cell>
          <cell r="C513" t="str">
            <v>m2</v>
          </cell>
          <cell r="D513">
            <v>0</v>
          </cell>
          <cell r="F513" t="str">
            <v>SEDUC</v>
          </cell>
        </row>
        <row r="514">
          <cell r="A514" t="str">
            <v/>
          </cell>
          <cell r="D514">
            <v>0</v>
          </cell>
        </row>
        <row r="515">
          <cell r="A515" t="str">
            <v>06.02.020</v>
          </cell>
          <cell r="B515" t="str">
            <v>FERRO CORTADO, DOBRADO E COLOCADO NA FORMA,EM INFRA-ESTRUTURA(CA-50).</v>
          </cell>
          <cell r="C515" t="str">
            <v>Kg</v>
          </cell>
          <cell r="D515">
            <v>6.4875000000000007</v>
          </cell>
          <cell r="E515">
            <v>5.19</v>
          </cell>
          <cell r="F515" t="str">
            <v>EMLURB</v>
          </cell>
        </row>
        <row r="516">
          <cell r="A516" t="str">
            <v/>
          </cell>
          <cell r="D516">
            <v>0</v>
          </cell>
        </row>
        <row r="517">
          <cell r="A517" t="str">
            <v>06.02.030</v>
          </cell>
          <cell r="B517" t="str">
            <v>FERRO CORTADO, DOBRADO E COLOCADO NA FORMA,EM INFRA-ESTRUTURA(CA-60).</v>
          </cell>
          <cell r="C517" t="str">
            <v>Kg</v>
          </cell>
          <cell r="D517">
            <v>7.1750000000000007</v>
          </cell>
          <cell r="E517">
            <v>5.74</v>
          </cell>
          <cell r="F517" t="str">
            <v>EMLURB</v>
          </cell>
        </row>
        <row r="518">
          <cell r="A518" t="str">
            <v/>
          </cell>
          <cell r="D518">
            <v>0</v>
          </cell>
        </row>
        <row r="519">
          <cell r="A519" t="str">
            <v>06.02.050</v>
          </cell>
          <cell r="B519" t="str">
            <v>FERRO CORTADO, DOBRADO E COLOCADO NA FORMA,EM SUPER-ESTRUTURA(CA-50).</v>
          </cell>
          <cell r="C519" t="str">
            <v>Kg</v>
          </cell>
          <cell r="D519">
            <v>6.6374999999999993</v>
          </cell>
          <cell r="E519">
            <v>5.31</v>
          </cell>
          <cell r="F519" t="str">
            <v>EMLURB</v>
          </cell>
        </row>
        <row r="520">
          <cell r="A520" t="str">
            <v/>
          </cell>
          <cell r="D520">
            <v>0</v>
          </cell>
        </row>
        <row r="521">
          <cell r="A521" t="str">
            <v>06.02.060</v>
          </cell>
          <cell r="B521" t="str">
            <v>FERRO CORTADO, DOBRADO E COLOCADO NA FORMA,EM SUPER-ESTRUTURA(CA-60).</v>
          </cell>
          <cell r="C521" t="str">
            <v>Kg</v>
          </cell>
          <cell r="D521">
            <v>7.3250000000000002</v>
          </cell>
          <cell r="E521">
            <v>5.86</v>
          </cell>
          <cell r="F521" t="str">
            <v>EMLURB</v>
          </cell>
        </row>
        <row r="522">
          <cell r="A522" t="str">
            <v/>
          </cell>
          <cell r="D522">
            <v>0</v>
          </cell>
        </row>
        <row r="523">
          <cell r="A523" t="str">
            <v>06.02.070</v>
          </cell>
          <cell r="B523" t="str">
            <v>FORNECIMENTO E  EXECUÇÃO  DE ARMADURA EM TELA METÁLICA Q92 DE FIO 4,20MM, INCLUINDO CORTE E  MONTAGEM</v>
          </cell>
          <cell r="C523" t="str">
            <v>Kg</v>
          </cell>
          <cell r="D523">
            <v>7.125</v>
          </cell>
          <cell r="E523">
            <v>5.7</v>
          </cell>
          <cell r="F523" t="str">
            <v>SEDUC</v>
          </cell>
        </row>
        <row r="524">
          <cell r="A524" t="str">
            <v/>
          </cell>
          <cell r="D524">
            <v>0</v>
          </cell>
        </row>
        <row r="525">
          <cell r="A525" t="str">
            <v>06.02.071</v>
          </cell>
          <cell r="B525" t="str">
            <v>FORNECIMENTO E  EXECUÇÃO  DE ARMADURA EM TELA METÁLICA Q61 (15X15) DE FIO 3,40MM, INCLUINDO CORTE E  MONTAGEM</v>
          </cell>
          <cell r="C525" t="str">
            <v>Kg</v>
          </cell>
          <cell r="D525">
            <v>7.4750000000000005</v>
          </cell>
          <cell r="E525">
            <v>5.98</v>
          </cell>
          <cell r="F525" t="str">
            <v>SEDUC</v>
          </cell>
        </row>
        <row r="526">
          <cell r="A526" t="str">
            <v/>
          </cell>
          <cell r="D526">
            <v>0</v>
          </cell>
        </row>
        <row r="527">
          <cell r="A527" t="str">
            <v>06.02.072</v>
          </cell>
          <cell r="B527" t="str">
            <v>FORNECIMENTO E  EXECUÇÃO  DE ARMADURA EM TELA METÁLICA Q75 (15X15) DE FIO 3,80MM, INCLUINDO CORTE E  MONTAGEM</v>
          </cell>
          <cell r="C527" t="str">
            <v>Kg</v>
          </cell>
          <cell r="D527">
            <v>6.8374999999999995</v>
          </cell>
          <cell r="E527">
            <v>5.47</v>
          </cell>
          <cell r="F527" t="str">
            <v>SEDUC</v>
          </cell>
        </row>
        <row r="528">
          <cell r="A528" t="str">
            <v/>
          </cell>
          <cell r="D528">
            <v>0</v>
          </cell>
        </row>
        <row r="529">
          <cell r="A529" t="str">
            <v>06.03.010</v>
          </cell>
          <cell r="B529" t="str">
            <v>CONCRETO NAO ESTRUTURAL (1 4 8) PARA LASTROS DE PISOS E FUNDACOES, LANCADO E ADENSADO.</v>
          </cell>
          <cell r="C529" t="str">
            <v>m3</v>
          </cell>
          <cell r="D529">
            <v>291.5</v>
          </cell>
          <cell r="E529">
            <v>233.2</v>
          </cell>
          <cell r="F529" t="str">
            <v>EMLURB</v>
          </cell>
        </row>
        <row r="530">
          <cell r="A530" t="str">
            <v/>
          </cell>
          <cell r="D530">
            <v>0</v>
          </cell>
        </row>
        <row r="531">
          <cell r="A531" t="str">
            <v>06.03.020</v>
          </cell>
          <cell r="B531" t="str">
            <v>CONCRETO ESTRUTURAL, FCK 11 MPA, CONDICAO B (NBR-12655),LANCADO SOBRE O TERRENO OU EM FUNDACOES E ADENSADO.</v>
          </cell>
          <cell r="C531" t="str">
            <v>m3</v>
          </cell>
          <cell r="D531">
            <v>317.14999999999998</v>
          </cell>
          <cell r="E531">
            <v>253.72</v>
          </cell>
          <cell r="F531" t="str">
            <v>EMLURB</v>
          </cell>
        </row>
        <row r="532">
          <cell r="A532" t="str">
            <v/>
          </cell>
          <cell r="D532">
            <v>0</v>
          </cell>
        </row>
        <row r="533">
          <cell r="A533" t="str">
            <v>06.03.030</v>
          </cell>
          <cell r="B533" t="str">
            <v>CONCRETO ESTRUTURAL, FCK 13,5 MPA CONDICAO B (NBR-12655),LANCADO SOBRE O TERRENO OU EM FUNDACOES E ADENSADO.</v>
          </cell>
          <cell r="C533" t="str">
            <v>m3</v>
          </cell>
          <cell r="D533">
            <v>330.96249999999998</v>
          </cell>
          <cell r="E533">
            <v>264.77</v>
          </cell>
          <cell r="F533" t="str">
            <v>EMLURB</v>
          </cell>
        </row>
        <row r="534">
          <cell r="A534" t="str">
            <v/>
          </cell>
          <cell r="D534">
            <v>0</v>
          </cell>
        </row>
        <row r="535">
          <cell r="A535" t="str">
            <v>06.03.040</v>
          </cell>
          <cell r="B535" t="str">
            <v>CONCRETO ESTRUTURAL, FCK 15 MPA, CONDICAO B (NBR-12655),LANCADO SOBRE O TERRENO OU EM FUNDACOES E ADENSADO.</v>
          </cell>
          <cell r="C535" t="str">
            <v>m3</v>
          </cell>
          <cell r="D535">
            <v>335.875</v>
          </cell>
          <cell r="E535">
            <v>268.7</v>
          </cell>
          <cell r="F535" t="str">
            <v>EMLURB</v>
          </cell>
        </row>
        <row r="536">
          <cell r="A536" t="str">
            <v/>
          </cell>
          <cell r="D536">
            <v>0</v>
          </cell>
        </row>
        <row r="537">
          <cell r="A537" t="str">
            <v>06.03.050</v>
          </cell>
          <cell r="B537" t="str">
            <v>CONCRETO ESTRUTURAL, FCK 15 MPA, CONDICAO B (NBR-12655),LANCADO EM ESTRUTURAS E ADENSADO.</v>
          </cell>
          <cell r="C537" t="str">
            <v>m3</v>
          </cell>
          <cell r="D537">
            <v>372.66250000000002</v>
          </cell>
          <cell r="E537">
            <v>298.13</v>
          </cell>
          <cell r="F537" t="str">
            <v>EMLURB</v>
          </cell>
        </row>
        <row r="538">
          <cell r="A538" t="str">
            <v/>
          </cell>
          <cell r="D538">
            <v>0</v>
          </cell>
        </row>
        <row r="539">
          <cell r="A539" t="str">
            <v>06.03.060</v>
          </cell>
          <cell r="B539" t="str">
            <v>CONCRETO ESTRUTURAL, FCK 18 MPA, CONDICAO B (NBR-12655),LANCADO SOBRE O TERRENO OU EM FUNDACOES E ADENSADO.</v>
          </cell>
          <cell r="C539" t="str">
            <v>m3</v>
          </cell>
          <cell r="D539">
            <v>348.13749999999999</v>
          </cell>
          <cell r="E539">
            <v>278.51</v>
          </cell>
          <cell r="F539" t="str">
            <v>EMLURB</v>
          </cell>
        </row>
        <row r="540">
          <cell r="A540" t="str">
            <v/>
          </cell>
          <cell r="D540">
            <v>0</v>
          </cell>
        </row>
        <row r="541">
          <cell r="A541" t="str">
            <v>06.03.070</v>
          </cell>
          <cell r="B541" t="str">
            <v>CONCRETO ESTRUTURAL, FCK 18 MPA, CONDICAO B (NBR-12655),LANCADO EM ESTRUTURAS E ADENSADO.</v>
          </cell>
          <cell r="C541" t="str">
            <v>m3</v>
          </cell>
          <cell r="D541">
            <v>384.92500000000001</v>
          </cell>
          <cell r="E541">
            <v>307.94</v>
          </cell>
          <cell r="F541" t="str">
            <v>EMLURB</v>
          </cell>
        </row>
        <row r="542">
          <cell r="A542" t="str">
            <v/>
          </cell>
          <cell r="D542">
            <v>0</v>
          </cell>
        </row>
        <row r="543">
          <cell r="A543" t="str">
            <v>06.03.080</v>
          </cell>
          <cell r="B543" t="str">
            <v>CONCRETO ESTRUTURAL, FCK 20 MPA, CONDICAO B (NBR-12655),LANCADO SOBRE O TERRENO OU EM FUNDACOES E ADENSADO.</v>
          </cell>
          <cell r="C543" t="str">
            <v>m3</v>
          </cell>
          <cell r="D543">
            <v>355.8125</v>
          </cell>
          <cell r="E543">
            <v>284.64999999999998</v>
          </cell>
          <cell r="F543" t="str">
            <v>EMLURB</v>
          </cell>
        </row>
        <row r="544">
          <cell r="A544" t="str">
            <v/>
          </cell>
          <cell r="D544">
            <v>0</v>
          </cell>
        </row>
        <row r="545">
          <cell r="A545" t="str">
            <v>06.03.090</v>
          </cell>
          <cell r="B545" t="str">
            <v>CONCRETO ESTRUTURAL, FCK 20 MPA, CONDICAO B (NBR-12655),LANCADO EM ESTRUTURAS E ADENSADO.</v>
          </cell>
          <cell r="C545" t="str">
            <v>m3</v>
          </cell>
          <cell r="D545">
            <v>392.59999999999997</v>
          </cell>
          <cell r="E545">
            <v>314.08</v>
          </cell>
          <cell r="F545" t="str">
            <v>EMLURB</v>
          </cell>
        </row>
        <row r="546">
          <cell r="A546" t="str">
            <v/>
          </cell>
          <cell r="D546">
            <v>0</v>
          </cell>
        </row>
        <row r="547">
          <cell r="A547" t="str">
            <v>06.03.091</v>
          </cell>
          <cell r="B547" t="str">
            <v>CONCRETO ESTRUTURAL, FCK 25 MPA, CONDICAO A (NBR 12655) LANCADO SOBRE O TERRENO OU EM FUNDACOES E ADENSADO.</v>
          </cell>
          <cell r="C547" t="str">
            <v>m3</v>
          </cell>
          <cell r="D547">
            <v>363.4375</v>
          </cell>
          <cell r="E547">
            <v>290.75</v>
          </cell>
          <cell r="F547" t="str">
            <v>EMLURB</v>
          </cell>
        </row>
        <row r="548">
          <cell r="A548" t="str">
            <v/>
          </cell>
          <cell r="D548">
            <v>0</v>
          </cell>
        </row>
        <row r="549">
          <cell r="A549" t="str">
            <v>06.03.092</v>
          </cell>
          <cell r="B549" t="str">
            <v>CONCRETO ESTRUTURAL, FCK 25 MPA, CONDICAO A (NBR 12655) LANCADO EM ESTRUTURAS E ADENSADO.</v>
          </cell>
          <cell r="C549" t="str">
            <v>m3</v>
          </cell>
          <cell r="D549">
            <v>400.22500000000002</v>
          </cell>
          <cell r="E549">
            <v>320.18</v>
          </cell>
          <cell r="F549" t="str">
            <v>EMLURB</v>
          </cell>
        </row>
        <row r="550">
          <cell r="A550" t="str">
            <v/>
          </cell>
          <cell r="D550">
            <v>0</v>
          </cell>
        </row>
        <row r="551">
          <cell r="A551" t="str">
            <v>06.03.093</v>
          </cell>
          <cell r="B551" t="str">
            <v>CONCRETO ESTRUTURAL, FCK 30 MPA, CONDICAO A (NBR 12655) LANCADO SOBRE O TERRENO OU EM FUNDACOES E ADENSADO.</v>
          </cell>
          <cell r="C551" t="str">
            <v>m3</v>
          </cell>
          <cell r="D551">
            <v>393.5</v>
          </cell>
          <cell r="E551">
            <v>314.8</v>
          </cell>
          <cell r="F551" t="str">
            <v>EMLURB</v>
          </cell>
        </row>
        <row r="552">
          <cell r="A552" t="str">
            <v/>
          </cell>
          <cell r="D552">
            <v>0</v>
          </cell>
        </row>
        <row r="553">
          <cell r="A553" t="str">
            <v>06.03.094</v>
          </cell>
          <cell r="B553" t="str">
            <v>CONCRETO ESTRUTURAL, FCK 30 MPA, CONDICAO A (NBR 12655) LANCADO EM ESTRUTURAS E ADENSADO.</v>
          </cell>
          <cell r="C553" t="str">
            <v>m3</v>
          </cell>
          <cell r="D553">
            <v>430.28750000000002</v>
          </cell>
          <cell r="E553">
            <v>344.23</v>
          </cell>
          <cell r="F553" t="str">
            <v>EMLURB</v>
          </cell>
        </row>
        <row r="554">
          <cell r="A554" t="str">
            <v/>
          </cell>
          <cell r="D554">
            <v>0</v>
          </cell>
        </row>
        <row r="555">
          <cell r="A555" t="str">
            <v>06.03.095</v>
          </cell>
          <cell r="B555" t="str">
            <v>CONCRETO ESTRUTURAL, FCK 35 MPA, CONDICAO A (NBR 12655) LANCADO SOBRE O TERRENO OU EM FUNDACOES E ADENSADO.</v>
          </cell>
          <cell r="C555" t="str">
            <v>m3</v>
          </cell>
          <cell r="D555">
            <v>413.47499999999997</v>
          </cell>
          <cell r="E555">
            <v>330.78</v>
          </cell>
          <cell r="F555" t="str">
            <v>EMLURB</v>
          </cell>
        </row>
        <row r="556">
          <cell r="A556" t="str">
            <v/>
          </cell>
          <cell r="D556">
            <v>0</v>
          </cell>
        </row>
        <row r="557">
          <cell r="A557" t="str">
            <v>06.03.096</v>
          </cell>
          <cell r="B557" t="str">
            <v>CONCRETO ESTRUTURAL, FCK 35 MPA, CONDICAO A (NBR 12655) LANCADO EM ESTRUTURAS E ADENSADO.</v>
          </cell>
          <cell r="C557" t="str">
            <v>m3</v>
          </cell>
          <cell r="D557">
            <v>450.26249999999999</v>
          </cell>
          <cell r="E557">
            <v>360.21</v>
          </cell>
          <cell r="F557" t="str">
            <v>EMLURB</v>
          </cell>
        </row>
        <row r="558">
          <cell r="A558" t="str">
            <v/>
          </cell>
          <cell r="D558">
            <v>0</v>
          </cell>
        </row>
        <row r="559">
          <cell r="A559" t="str">
            <v>06.03.097</v>
          </cell>
          <cell r="B559" t="str">
            <v>CONCRETO ESTRUTURAL, FCK 40 MPA, CONDICAO A (NBR 12655) LANCADO SOBRE O TERRENO OU EM FUNDACOES E ADENSADO.</v>
          </cell>
          <cell r="C559" t="str">
            <v>m3</v>
          </cell>
          <cell r="D559">
            <v>431.1875</v>
          </cell>
          <cell r="E559">
            <v>344.95</v>
          </cell>
          <cell r="F559" t="str">
            <v>EMLURB</v>
          </cell>
        </row>
        <row r="560">
          <cell r="A560" t="str">
            <v/>
          </cell>
          <cell r="D560">
            <v>0</v>
          </cell>
        </row>
        <row r="561">
          <cell r="A561" t="str">
            <v>06.03.098</v>
          </cell>
          <cell r="B561" t="str">
            <v>CONCRETO ESTRUTURAL, FCK 40 MPA, CONDICAO A (NBR 12655) LANCADO EM ESTRUTURAS E ADENSADO.</v>
          </cell>
          <cell r="C561" t="str">
            <v>m3</v>
          </cell>
          <cell r="D561">
            <v>467.97500000000002</v>
          </cell>
          <cell r="E561">
            <v>374.38</v>
          </cell>
          <cell r="F561" t="str">
            <v>EMLURB</v>
          </cell>
        </row>
        <row r="562">
          <cell r="A562" t="str">
            <v/>
          </cell>
          <cell r="D562">
            <v>0</v>
          </cell>
        </row>
        <row r="563">
          <cell r="A563" t="str">
            <v>06.03.100</v>
          </cell>
          <cell r="B563" t="str">
            <v>CONCRETO ARMADO PRONTO, FCK 15 MPA,CONDICAO B (NBR-12655), LANCADO EM FUNDACOES E ADENSADO, INCLUSIVE FORMA, ESCORAMENTO E FERRAGEM.</v>
          </cell>
          <cell r="C563" t="str">
            <v>m3</v>
          </cell>
          <cell r="D563">
            <v>1177.75</v>
          </cell>
          <cell r="E563">
            <v>942.2</v>
          </cell>
          <cell r="F563" t="str">
            <v>EMLURB</v>
          </cell>
        </row>
        <row r="564">
          <cell r="A564" t="str">
            <v/>
          </cell>
          <cell r="D564">
            <v>0</v>
          </cell>
        </row>
        <row r="565">
          <cell r="A565" t="str">
            <v>06.03.101</v>
          </cell>
          <cell r="B565" t="str">
            <v>CONCRETO ARMADO PRONTO, FCK 18 MPA,CONDICAO B (NBR 12655), LANCADO EM FUNDACOES E ADENSADO, INCLUSIVE FORMA, ESCORAMENTO E FERRAGEM.</v>
          </cell>
          <cell r="C565" t="str">
            <v>m3</v>
          </cell>
          <cell r="D565">
            <v>1190.0125</v>
          </cell>
          <cell r="E565">
            <v>952.01</v>
          </cell>
          <cell r="F565" t="str">
            <v>EMLURB</v>
          </cell>
        </row>
        <row r="566">
          <cell r="A566" t="str">
            <v/>
          </cell>
          <cell r="D566">
            <v>0</v>
          </cell>
        </row>
        <row r="567">
          <cell r="A567" t="str">
            <v>06.03.102</v>
          </cell>
          <cell r="B567" t="str">
            <v>CONCRETO ARMADO PRONTO, FCK 20 MPA,CONDICAO B (NBR 12655), LANCADO EM FUNDACOES E ADENSADO, INCLUSIVE FORMA, ESCORAMENTO E FERRAGEM.</v>
          </cell>
          <cell r="C567" t="str">
            <v>m3</v>
          </cell>
          <cell r="D567">
            <v>1197.6875</v>
          </cell>
          <cell r="E567">
            <v>958.15</v>
          </cell>
          <cell r="F567" t="str">
            <v>EMLURB</v>
          </cell>
        </row>
        <row r="568">
          <cell r="A568" t="str">
            <v/>
          </cell>
          <cell r="D568">
            <v>0</v>
          </cell>
        </row>
        <row r="569">
          <cell r="A569" t="str">
            <v>06.03.103</v>
          </cell>
          <cell r="B569" t="str">
            <v>CONCRETO ARMADO PRONTO, FCK 25 MPA CONDICAO A (NBR 12655), LANCADO EM FUNDACOES E ADENSADO, INCLUSIVE FORMA, ESCORAMENTO E FERRAGEM.</v>
          </cell>
          <cell r="C569" t="str">
            <v>m3</v>
          </cell>
          <cell r="D569">
            <v>1205.3125</v>
          </cell>
          <cell r="E569">
            <v>964.25</v>
          </cell>
          <cell r="F569" t="str">
            <v>EMLURB</v>
          </cell>
        </row>
        <row r="570">
          <cell r="A570" t="str">
            <v/>
          </cell>
          <cell r="D570">
            <v>0</v>
          </cell>
        </row>
        <row r="571">
          <cell r="A571" t="str">
            <v>06.03.104</v>
          </cell>
          <cell r="B571" t="str">
            <v>CONCRETO ARMADO PRONTO, FCK 30 MPA CONDICAO A (NBR 12655), LANCADO EM FUNDACOES E ADENSADO, INCLUSIVE FORMA, ESCORAMENTO E FERRAGEM.</v>
          </cell>
          <cell r="C571" t="str">
            <v>m3</v>
          </cell>
          <cell r="D571">
            <v>1235.375</v>
          </cell>
          <cell r="E571">
            <v>988.3</v>
          </cell>
          <cell r="F571" t="str">
            <v>EMLURB</v>
          </cell>
        </row>
        <row r="572">
          <cell r="A572" t="str">
            <v/>
          </cell>
          <cell r="D572">
            <v>0</v>
          </cell>
        </row>
        <row r="573">
          <cell r="A573" t="str">
            <v>06.03.105</v>
          </cell>
          <cell r="B573" t="str">
            <v>CONCRETO ARMADO PRONTO, FCK 35 MPA, CONDICO A (NBR 12655), LANCADO EM FUNDACOES E ADENSADO, INCLUSIVE FORMA, ESCORAMENTO E FERRAGEM.</v>
          </cell>
          <cell r="C573" t="str">
            <v>m3</v>
          </cell>
          <cell r="D573">
            <v>1255.3499999999999</v>
          </cell>
          <cell r="E573">
            <v>1004.28</v>
          </cell>
          <cell r="F573" t="str">
            <v>EMLURB</v>
          </cell>
        </row>
        <row r="574">
          <cell r="A574" t="str">
            <v/>
          </cell>
          <cell r="D574">
            <v>0</v>
          </cell>
        </row>
        <row r="575">
          <cell r="A575" t="str">
            <v>06.03.106</v>
          </cell>
          <cell r="B575" t="str">
            <v>CONCRETO ARMADO PRONTO, FCK 40 MPA,CONDICAO A (NBR 12655), LANCADO EM FUNDACOES E ADENSADO, INCLUSIVE FORMA, ESCORAMENTO E FERRAGEM.</v>
          </cell>
          <cell r="C575" t="str">
            <v>m3</v>
          </cell>
          <cell r="D575">
            <v>1273.0625</v>
          </cell>
          <cell r="E575">
            <v>1018.45</v>
          </cell>
          <cell r="F575" t="str">
            <v>EMLURB</v>
          </cell>
        </row>
        <row r="576">
          <cell r="A576" t="str">
            <v/>
          </cell>
          <cell r="D576">
            <v>0</v>
          </cell>
        </row>
        <row r="577">
          <cell r="A577" t="str">
            <v>06.03.110</v>
          </cell>
          <cell r="B577" t="str">
            <v>CONCRETO ARMADO PRONTO, FCK 15 MPA,CONDICAO B (NBR-12655), LANCADO EM LAJES E ADENSADO, INCLUSIVE FORMA, ESCORAMENTO E FERRAGEM.</v>
          </cell>
          <cell r="C577" t="str">
            <v>m3</v>
          </cell>
          <cell r="D577">
            <v>1434.1</v>
          </cell>
          <cell r="E577">
            <v>1147.28</v>
          </cell>
          <cell r="F577" t="str">
            <v>EMLURB</v>
          </cell>
        </row>
        <row r="578">
          <cell r="A578" t="str">
            <v/>
          </cell>
          <cell r="D578">
            <v>0</v>
          </cell>
        </row>
        <row r="579">
          <cell r="A579" t="str">
            <v>06.03.111</v>
          </cell>
          <cell r="B579" t="str">
            <v>CONCRETO ARMADO PRONTO, FCK 18 MPA,CONDICAO B (NBR 12655), LANCADO EM LAJES E ADENSADO, INCLUSIVE FORMA, ESCORAMENTO E FERRAGEM.</v>
          </cell>
          <cell r="C579" t="str">
            <v>m3</v>
          </cell>
          <cell r="D579">
            <v>1446.3625</v>
          </cell>
          <cell r="E579">
            <v>1157.0899999999999</v>
          </cell>
          <cell r="F579" t="str">
            <v>EMLURB</v>
          </cell>
        </row>
        <row r="580">
          <cell r="A580" t="str">
            <v/>
          </cell>
          <cell r="D580">
            <v>0</v>
          </cell>
        </row>
        <row r="581">
          <cell r="A581" t="str">
            <v>06.03.112</v>
          </cell>
          <cell r="B581" t="str">
            <v>CONCRETO ARMADO PRONTO, FCK 20 MPA,CONDICAO B (NBR 12655), LANCADO EM LAJES E ADENSADO, INCLUSIVE FORMA, ESCORAMENTO E FERRAGEM.</v>
          </cell>
          <cell r="C581" t="str">
            <v>m3</v>
          </cell>
          <cell r="D581">
            <v>1454.0374999999999</v>
          </cell>
          <cell r="E581">
            <v>1163.23</v>
          </cell>
          <cell r="F581" t="str">
            <v>EMLURB</v>
          </cell>
        </row>
        <row r="582">
          <cell r="A582" t="str">
            <v/>
          </cell>
          <cell r="D582">
            <v>0</v>
          </cell>
        </row>
        <row r="583">
          <cell r="A583" t="str">
            <v>06.03.113</v>
          </cell>
          <cell r="B583" t="str">
            <v>CONCRETO ARMADO PRONTO, FCK 25 MPA,CONDICAO A (NBR 12655), LANCADO EM LAJES E ADENSADO, INCLUSIVE FORMA, ESCORAMENTO E FERRAGEM.</v>
          </cell>
          <cell r="C583" t="str">
            <v>m3</v>
          </cell>
          <cell r="D583">
            <v>1461.6624999999999</v>
          </cell>
          <cell r="E583">
            <v>1169.33</v>
          </cell>
          <cell r="F583" t="str">
            <v>EMLURB</v>
          </cell>
        </row>
        <row r="584">
          <cell r="A584" t="str">
            <v/>
          </cell>
          <cell r="D584">
            <v>0</v>
          </cell>
        </row>
        <row r="585">
          <cell r="A585" t="str">
            <v>06.03.114</v>
          </cell>
          <cell r="B585" t="str">
            <v>CONCRETO ARMADO PRONTO, FCK 30 MPA,CONDICAO A (NBR 12655), LANCADO EM LAJES E ADENSADO, INCLUSIVE FORMA, ESCORAMENTO E FERRAGEM.</v>
          </cell>
          <cell r="C585" t="str">
            <v>m3</v>
          </cell>
          <cell r="D585">
            <v>1491.7250000000001</v>
          </cell>
          <cell r="E585">
            <v>1193.3800000000001</v>
          </cell>
          <cell r="F585" t="str">
            <v>EMLURB</v>
          </cell>
        </row>
        <row r="586">
          <cell r="A586" t="str">
            <v/>
          </cell>
          <cell r="D586">
            <v>0</v>
          </cell>
        </row>
        <row r="587">
          <cell r="A587" t="str">
            <v>06.03.115</v>
          </cell>
          <cell r="B587" t="str">
            <v>CONCRETO ARMADO PRONTO, FCK 35 MPA,CONDICAO A (NBR 12655), LANCADO EM LAJES E ADENSADO, INCLUSIVE FORMA, ESCORAMENTO E FERRAGEM.</v>
          </cell>
          <cell r="C587" t="str">
            <v>m3</v>
          </cell>
          <cell r="D587">
            <v>1511.6999999999998</v>
          </cell>
          <cell r="E587">
            <v>1209.3599999999999</v>
          </cell>
          <cell r="F587" t="str">
            <v>EMLURB</v>
          </cell>
        </row>
        <row r="588">
          <cell r="A588" t="str">
            <v/>
          </cell>
          <cell r="D588">
            <v>0</v>
          </cell>
        </row>
        <row r="589">
          <cell r="A589" t="str">
            <v>06.03.116</v>
          </cell>
          <cell r="B589" t="str">
            <v>CONCRETO ARMADO PRONTO, FCK 40 MPA,CONDICAO A (NBR 12655), LANCADO EM LAJES E ADENSADO, INCLUSIVE FORMA, ESCORAMENTO E FERRAGEM.</v>
          </cell>
          <cell r="C589" t="str">
            <v>m3</v>
          </cell>
          <cell r="D589">
            <v>1529.4124999999999</v>
          </cell>
          <cell r="E589">
            <v>1223.53</v>
          </cell>
          <cell r="F589" t="str">
            <v>EMLURB</v>
          </cell>
        </row>
        <row r="590">
          <cell r="A590" t="str">
            <v/>
          </cell>
          <cell r="D590">
            <v>0</v>
          </cell>
        </row>
        <row r="591">
          <cell r="A591" t="str">
            <v>06.03.120</v>
          </cell>
          <cell r="B591" t="str">
            <v>CONCRETO ARMADO PRONTO, FCK 15 MPA,CONDICAO B (NBR-12655), LANCADO EM VIGAS E ADENSADO, INCLUSIVE FORMA, ESCORAMENTO E FERRAGEM.</v>
          </cell>
          <cell r="C591" t="str">
            <v>m3</v>
          </cell>
          <cell r="D591">
            <v>1711.05</v>
          </cell>
          <cell r="E591">
            <v>1368.84</v>
          </cell>
          <cell r="F591" t="str">
            <v>EMLURB</v>
          </cell>
        </row>
        <row r="592">
          <cell r="A592" t="str">
            <v/>
          </cell>
          <cell r="D592">
            <v>0</v>
          </cell>
        </row>
        <row r="593">
          <cell r="A593" t="str">
            <v>06.03.121</v>
          </cell>
          <cell r="B593" t="str">
            <v>CONCRETO ARMADO PRONTO, FCK 18 MPA,CONDICAO B (NBR 12655), LANCADO EM VIGAS E ADENSADO, INCLUSIVE FORMA, ESCORAMENTO E FERRAGEM.</v>
          </cell>
          <cell r="C593" t="str">
            <v>m3</v>
          </cell>
          <cell r="D593">
            <v>1723.3125</v>
          </cell>
          <cell r="E593">
            <v>1378.65</v>
          </cell>
          <cell r="F593" t="str">
            <v>EMLURB</v>
          </cell>
        </row>
        <row r="594">
          <cell r="A594" t="str">
            <v/>
          </cell>
          <cell r="D594">
            <v>0</v>
          </cell>
        </row>
        <row r="595">
          <cell r="A595" t="str">
            <v>06.03.122</v>
          </cell>
          <cell r="B595" t="str">
            <v>CONCRETO ARMADO PRONTO, FCK 20 MPA,CONDICAO B (NBR 12655), LANCADO EM VIGAS E ADENSADO, INCLUSIVE FORMA, ESCORAMENTO E FERRAGEM.</v>
          </cell>
          <cell r="C595" t="str">
            <v>m3</v>
          </cell>
          <cell r="D595">
            <v>1730.9875</v>
          </cell>
          <cell r="E595">
            <v>1384.79</v>
          </cell>
          <cell r="F595" t="str">
            <v>EMLURB</v>
          </cell>
        </row>
        <row r="596">
          <cell r="A596" t="str">
            <v/>
          </cell>
          <cell r="D596">
            <v>0</v>
          </cell>
        </row>
        <row r="597">
          <cell r="A597" t="str">
            <v>06.03.123</v>
          </cell>
          <cell r="B597" t="str">
            <v>CONCRETO ARMADO PRONTO, FCK 25 MPA,CONDICAO A (NBR 12655), LANCADO EM VIGAS E ADENSADO, INCLUSIVE FORMA, ESCORAMENTO E FERRAGEM.</v>
          </cell>
          <cell r="C597" t="str">
            <v>m3</v>
          </cell>
          <cell r="D597">
            <v>1738.6125000000002</v>
          </cell>
          <cell r="E597">
            <v>1390.89</v>
          </cell>
          <cell r="F597" t="str">
            <v>EMLURB</v>
          </cell>
        </row>
        <row r="598">
          <cell r="A598" t="str">
            <v/>
          </cell>
          <cell r="D598">
            <v>0</v>
          </cell>
        </row>
        <row r="599">
          <cell r="A599" t="str">
            <v>06.03.124</v>
          </cell>
          <cell r="B599" t="str">
            <v>CONCRETO ARMADO PRONTO, FCK 30 MPA,CONDICAO A (NBR 12655), LANCADO EM VIGAS E ADENSADO, INCLUSIVE FORMA, ESCORAMENTO E FERRAGEM.</v>
          </cell>
          <cell r="C599" t="str">
            <v>m3</v>
          </cell>
          <cell r="D599">
            <v>1768.6750000000002</v>
          </cell>
          <cell r="E599">
            <v>1414.94</v>
          </cell>
          <cell r="F599" t="str">
            <v>EMLURB</v>
          </cell>
        </row>
        <row r="600">
          <cell r="A600" t="str">
            <v/>
          </cell>
          <cell r="D600">
            <v>0</v>
          </cell>
        </row>
        <row r="601">
          <cell r="A601" t="str">
            <v>06.03.125</v>
          </cell>
          <cell r="B601" t="str">
            <v>CONCRETO ARMADO PRONTO, FCK 35 MPA,CONDICAO A (NBR 12655), LANCADO EM VIGAS E ADENSADO, INCLUSIVE FORMA, ESCORAMENTO E FERRAGEM.</v>
          </cell>
          <cell r="C601" t="str">
            <v>m3</v>
          </cell>
          <cell r="D601">
            <v>1788.65</v>
          </cell>
          <cell r="E601">
            <v>1430.92</v>
          </cell>
          <cell r="F601" t="str">
            <v>EMLURB</v>
          </cell>
        </row>
        <row r="602">
          <cell r="A602" t="str">
            <v/>
          </cell>
          <cell r="D602">
            <v>0</v>
          </cell>
        </row>
        <row r="603">
          <cell r="A603" t="str">
            <v>06.03.126</v>
          </cell>
          <cell r="B603" t="str">
            <v>CONCRETO ARMADO PRONTO, FCK 40 MPA,CONDICAO A (NBR 12655), LANCADO EM VIGAS E ADENSADO, INCLUSIVE FORMA, ESCORAMENTO E FERRAGEM.</v>
          </cell>
          <cell r="C603" t="str">
            <v>m3</v>
          </cell>
          <cell r="D603">
            <v>1806.3625</v>
          </cell>
          <cell r="E603">
            <v>1445.09</v>
          </cell>
          <cell r="F603" t="str">
            <v>EMLURB</v>
          </cell>
        </row>
        <row r="604">
          <cell r="A604" t="str">
            <v/>
          </cell>
          <cell r="D604">
            <v>0</v>
          </cell>
        </row>
        <row r="605">
          <cell r="A605" t="str">
            <v>06.03.130</v>
          </cell>
          <cell r="B605" t="str">
            <v>CONCRETO ARMADO PRONTO, FCK 15 MPA,CONDICAO B (NBR-12655),LANCADO EM PILARES E ADENSADO,INCLUSIVE FORMA, ESCORAMENTO E FERRAGEM.</v>
          </cell>
          <cell r="C605" t="str">
            <v>m3</v>
          </cell>
          <cell r="D605">
            <v>2017.85</v>
          </cell>
          <cell r="E605">
            <v>1614.28</v>
          </cell>
          <cell r="F605" t="str">
            <v>EMLURB</v>
          </cell>
        </row>
        <row r="606">
          <cell r="A606" t="str">
            <v/>
          </cell>
          <cell r="D606">
            <v>0</v>
          </cell>
        </row>
        <row r="607">
          <cell r="A607" t="str">
            <v>06.03.131</v>
          </cell>
          <cell r="B607" t="str">
            <v>CONCRETO ARMADO PRONTO, FCK 18 MPA,CONDICAO B (NBR 12655),LANCADO EM PILARES E ADENSADO,INCLUSIVE FORMA, ESCORAMENTO E FERRAGEM.</v>
          </cell>
          <cell r="C607" t="str">
            <v>m3</v>
          </cell>
          <cell r="D607">
            <v>2030.1125</v>
          </cell>
          <cell r="E607">
            <v>1624.09</v>
          </cell>
          <cell r="F607" t="str">
            <v>EMLURB</v>
          </cell>
        </row>
        <row r="608">
          <cell r="A608" t="str">
            <v/>
          </cell>
          <cell r="D608">
            <v>0</v>
          </cell>
        </row>
        <row r="609">
          <cell r="A609" t="str">
            <v>06.03.132</v>
          </cell>
          <cell r="B609" t="str">
            <v>CONCRETO ARMADO PRONTO, FCK 20 MPA,CONDICAO B (NBR 12655),LANCADO EM PILARES E ADENSADO,INCLUSIVE FORMA, ESCORAMENTO E FERRAGEM.</v>
          </cell>
          <cell r="C609" t="str">
            <v>m3</v>
          </cell>
          <cell r="D609">
            <v>2037.7874999999999</v>
          </cell>
          <cell r="E609">
            <v>1630.23</v>
          </cell>
          <cell r="F609" t="str">
            <v>EMLURB</v>
          </cell>
        </row>
        <row r="610">
          <cell r="A610" t="str">
            <v/>
          </cell>
          <cell r="D610">
            <v>0</v>
          </cell>
        </row>
        <row r="611">
          <cell r="A611" t="str">
            <v>06.03.133</v>
          </cell>
          <cell r="B611" t="str">
            <v>CONCRETO ARMADO PRONTO, FCK 25 MPA,CONDICAO A (NBR 12655),LANCADO EM PILARES E ADENSADO,INCLUSIVE FORMA, ESCORAMENTO E FERRAGEM.</v>
          </cell>
          <cell r="C611" t="str">
            <v>m3</v>
          </cell>
          <cell r="D611">
            <v>2045.4124999999999</v>
          </cell>
          <cell r="E611">
            <v>1636.33</v>
          </cell>
          <cell r="F611" t="str">
            <v>EMLURB</v>
          </cell>
        </row>
        <row r="612">
          <cell r="A612" t="str">
            <v/>
          </cell>
          <cell r="D612">
            <v>0</v>
          </cell>
        </row>
        <row r="613">
          <cell r="A613" t="str">
            <v>06.03.134</v>
          </cell>
          <cell r="B613" t="str">
            <v>CONCRETO ARMADO PRONTO, FCK 30 MPA,CONDICAO A (NBR 12655),LANCADO EM PILARES E ADENSADO,INCLUSIVE FORMA, ESCORAMENTO E FERRAGEM.</v>
          </cell>
          <cell r="C613" t="str">
            <v>m3</v>
          </cell>
          <cell r="D613">
            <v>2075.4750000000004</v>
          </cell>
          <cell r="E613">
            <v>1660.38</v>
          </cell>
          <cell r="F613" t="str">
            <v>EMLURB</v>
          </cell>
        </row>
        <row r="614">
          <cell r="A614" t="str">
            <v/>
          </cell>
          <cell r="D614">
            <v>0</v>
          </cell>
        </row>
        <row r="615">
          <cell r="A615" t="str">
            <v>06.03.135</v>
          </cell>
          <cell r="B615" t="str">
            <v>CONCRETO ARMADO PRONTO, FCK 35 MPA,CONDICAO A (NBR 12655),LANCADO EM PILARES E ADENSADO,INCLUSIVE FORMA, ESCORAMENTO E FERRAGEM.</v>
          </cell>
          <cell r="C615" t="str">
            <v>m3</v>
          </cell>
          <cell r="D615">
            <v>2095.4499999999998</v>
          </cell>
          <cell r="E615">
            <v>1676.36</v>
          </cell>
          <cell r="F615" t="str">
            <v>EMLURB</v>
          </cell>
        </row>
        <row r="616">
          <cell r="A616" t="str">
            <v/>
          </cell>
          <cell r="D616">
            <v>0</v>
          </cell>
        </row>
        <row r="617">
          <cell r="A617" t="str">
            <v>06.03.136</v>
          </cell>
          <cell r="B617" t="str">
            <v>CONCRETO ARMADO PRONTO, FCK 40 MPA,CONDICAO A (NBR 12655),LANCADO EM PILARES E ADENSAD0,INCLUSIVE FORMA, ESCORAMENTO E FERRAGEM.</v>
          </cell>
          <cell r="C617" t="str">
            <v>m3</v>
          </cell>
          <cell r="D617">
            <v>2113.1624999999999</v>
          </cell>
          <cell r="E617">
            <v>1690.53</v>
          </cell>
          <cell r="F617" t="str">
            <v>EMLURB</v>
          </cell>
        </row>
        <row r="618">
          <cell r="A618" t="str">
            <v/>
          </cell>
          <cell r="D618">
            <v>0</v>
          </cell>
        </row>
        <row r="619">
          <cell r="A619" t="str">
            <v>06.03.140</v>
          </cell>
          <cell r="B619" t="str">
            <v>CONCRETO ARMADO PRONTO, FCK 15 MPA,CONDICAO B (NBR-12655),LANCADO EM QUALQUER TIPO DE ESTRUTURA E ADENSADO, INCLUSIVE FORMA, ESCORAMENTO E FERRAGEM.</v>
          </cell>
          <cell r="C619" t="str">
            <v>m3</v>
          </cell>
          <cell r="D619">
            <v>1706.6875</v>
          </cell>
          <cell r="E619">
            <v>1365.35</v>
          </cell>
          <cell r="F619" t="str">
            <v>EMLURB</v>
          </cell>
        </row>
        <row r="620">
          <cell r="A620" t="str">
            <v/>
          </cell>
          <cell r="D620">
            <v>0</v>
          </cell>
        </row>
        <row r="621">
          <cell r="A621" t="str">
            <v>06.03.141</v>
          </cell>
          <cell r="B621" t="str">
            <v>CONCRETO ARMADO PRONTO, FCK 18 MPA,CONDICAO B (NBR 12655),LANCADO EM QUALQUER TIPO DE ESTRUTURA E ADENSADO, INCLUSIVE FORMA, ESCORAMENTO E FERRAGEM.</v>
          </cell>
          <cell r="C621" t="str">
            <v>m3</v>
          </cell>
          <cell r="D621">
            <v>1718.95</v>
          </cell>
          <cell r="E621">
            <v>1375.16</v>
          </cell>
          <cell r="F621" t="str">
            <v>EMLURB</v>
          </cell>
        </row>
        <row r="622">
          <cell r="A622" t="str">
            <v/>
          </cell>
          <cell r="D622">
            <v>0</v>
          </cell>
        </row>
        <row r="623">
          <cell r="A623" t="str">
            <v>06.03.142</v>
          </cell>
          <cell r="B623" t="str">
            <v>CONCRETO ARMADO PRONTO, FCK 20 MPA,CONDICAO B (NBR 12655),LANCADO EM QUALQUER TIPO DE ESTRUTURA E ADENSADO, INCLUSIVE FORMA, ESCORAMENTO E FERRAGEM.</v>
          </cell>
          <cell r="C623" t="str">
            <v>m3</v>
          </cell>
          <cell r="D623">
            <v>1726.625</v>
          </cell>
          <cell r="E623">
            <v>1381.3</v>
          </cell>
          <cell r="F623" t="str">
            <v>EMLURB</v>
          </cell>
        </row>
        <row r="624">
          <cell r="A624" t="str">
            <v/>
          </cell>
          <cell r="D624">
            <v>0</v>
          </cell>
        </row>
        <row r="625">
          <cell r="A625" t="str">
            <v>06.03.143</v>
          </cell>
          <cell r="B625" t="str">
            <v>CONCRETO ARMADO PRONTO, FCK 25 MPA,CONDICAO A (NBR 12655),LANCADO EM QUALQUER TIPO DE ESTRUTURA E ADENSADO, INCLUSIVE FORMA, ESCORAMENTO E FERRAGEM.</v>
          </cell>
          <cell r="C625" t="str">
            <v>m3</v>
          </cell>
          <cell r="D625">
            <v>1734.25</v>
          </cell>
          <cell r="E625">
            <v>1387.4</v>
          </cell>
          <cell r="F625" t="str">
            <v>EMLURB</v>
          </cell>
        </row>
        <row r="626">
          <cell r="A626" t="str">
            <v/>
          </cell>
          <cell r="D626">
            <v>0</v>
          </cell>
        </row>
        <row r="627">
          <cell r="A627" t="str">
            <v>06.03.144</v>
          </cell>
          <cell r="B627" t="str">
            <v>CONCRETO ARMADO PRONTO, FCK 30 MPA,CONDICAO A (NBR 12655),LANCADO EM QUALQUER TIPO DE ESTRUTURA E ADENSADO, INCLUSIVE FORMA, ESCORAMENTO E FERRAGEM.</v>
          </cell>
          <cell r="C627" t="str">
            <v>m3</v>
          </cell>
          <cell r="D627">
            <v>1764.3125</v>
          </cell>
          <cell r="E627">
            <v>1411.45</v>
          </cell>
          <cell r="F627" t="str">
            <v>EMLURB</v>
          </cell>
        </row>
        <row r="628">
          <cell r="A628" t="str">
            <v/>
          </cell>
          <cell r="D628">
            <v>0</v>
          </cell>
        </row>
        <row r="629">
          <cell r="A629" t="str">
            <v>06.03.145</v>
          </cell>
          <cell r="B629" t="str">
            <v>CONCRETO ARMADO PRONTO, FCK 35 MPA,CONDICAO A (NBR 12655),LANCADO EM QUALQUER TIPO DE ESTRUTURA E ADENSADO, INCLUSIVE FORMA, ESCORAMENTO E FERRAGEM.</v>
          </cell>
          <cell r="C629" t="str">
            <v>m3</v>
          </cell>
          <cell r="D629">
            <v>1784.2875000000001</v>
          </cell>
          <cell r="E629">
            <v>1427.43</v>
          </cell>
          <cell r="F629" t="str">
            <v>EMLURB</v>
          </cell>
        </row>
        <row r="630">
          <cell r="A630" t="str">
            <v/>
          </cell>
          <cell r="D630">
            <v>0</v>
          </cell>
        </row>
        <row r="631">
          <cell r="A631" t="str">
            <v>06.03.146</v>
          </cell>
          <cell r="B631" t="str">
            <v>CONCRETO ARMADO PRONTO, FCK 40 MPA,CONDICAO A (NBR 12655),LANCADO EM QUALQUER TIPO DE ESTRUTURA E ADENSADO, INCLUSIVE FORMA, ESCORAMENTO E FERRAGEM.</v>
          </cell>
          <cell r="C631" t="str">
            <v>m3</v>
          </cell>
          <cell r="D631">
            <v>1802</v>
          </cell>
          <cell r="E631">
            <v>1441.6</v>
          </cell>
          <cell r="F631" t="str">
            <v>EMLURB</v>
          </cell>
        </row>
        <row r="632">
          <cell r="A632" t="str">
            <v/>
          </cell>
          <cell r="D632">
            <v>0</v>
          </cell>
        </row>
        <row r="633">
          <cell r="A633" t="str">
            <v>06.03.150</v>
          </cell>
          <cell r="B633" t="str">
            <v>CONCRETO APARENTE ARMADO PRONTO, FCK 15 MPA, CONDICAO B (NBR-12655), LANCADO EM LAJES E ADENSADO, INCLUSIVE FORMA,ESCORAMENTO E FERRAGEM.</v>
          </cell>
          <cell r="C633" t="str">
            <v>m3</v>
          </cell>
          <cell r="D633">
            <v>1375.9875</v>
          </cell>
          <cell r="E633">
            <v>1100.79</v>
          </cell>
          <cell r="F633" t="str">
            <v>EMLURB</v>
          </cell>
        </row>
        <row r="634">
          <cell r="A634" t="str">
            <v/>
          </cell>
          <cell r="D634">
            <v>0</v>
          </cell>
        </row>
        <row r="635">
          <cell r="A635" t="str">
            <v>06.03.151</v>
          </cell>
          <cell r="B635" t="str">
            <v>CONCRETO APARENTE ARMADO PRONTO, FCK 18 MPA, CONDICAO B (NBR 12655), LANCADO EM LAJES E ADENSADO, INCLUSIVE FORMA,ESCORAMENTO E FERRAGEM.</v>
          </cell>
          <cell r="C635" t="str">
            <v>m3</v>
          </cell>
          <cell r="D635">
            <v>1388.25</v>
          </cell>
          <cell r="E635">
            <v>1110.5999999999999</v>
          </cell>
          <cell r="F635" t="str">
            <v>EMLURB</v>
          </cell>
        </row>
        <row r="636">
          <cell r="A636" t="str">
            <v/>
          </cell>
          <cell r="D636">
            <v>0</v>
          </cell>
        </row>
        <row r="637">
          <cell r="A637" t="str">
            <v>06.03.152</v>
          </cell>
          <cell r="B637" t="str">
            <v>CONCRETO APARENTE ARMADO PRONTO, FCK 20 MPA, CONDICAO B (NBR 12655), LANCADO EM LAJES E ADENSADO, INCLUSIVE FORMA,ESCORAMENTO E FERRAGEM.</v>
          </cell>
          <cell r="C637" t="str">
            <v>m3</v>
          </cell>
          <cell r="D637">
            <v>1395.925</v>
          </cell>
          <cell r="E637">
            <v>1116.74</v>
          </cell>
          <cell r="F637" t="str">
            <v>EMLURB</v>
          </cell>
        </row>
        <row r="638">
          <cell r="A638" t="str">
            <v/>
          </cell>
          <cell r="D638">
            <v>0</v>
          </cell>
        </row>
        <row r="639">
          <cell r="A639" t="str">
            <v>06.03.153</v>
          </cell>
          <cell r="B639" t="str">
            <v>CONCRETO APARENTE ARMADO PRONTO, FCK 25 MPA, CONDICAO A (NBR 12655), LANCADO EM LAJES E ADENSADO, INCLUSIVE FORMA,ESCORAMENTO E FERRAGEM.</v>
          </cell>
          <cell r="C639" t="str">
            <v>m3</v>
          </cell>
          <cell r="D639">
            <v>1403.55</v>
          </cell>
          <cell r="E639">
            <v>1122.8399999999999</v>
          </cell>
          <cell r="F639" t="str">
            <v>EMLURB</v>
          </cell>
        </row>
        <row r="640">
          <cell r="A640" t="str">
            <v/>
          </cell>
          <cell r="D640">
            <v>0</v>
          </cell>
        </row>
        <row r="641">
          <cell r="A641" t="str">
            <v>06.03.154</v>
          </cell>
          <cell r="B641" t="str">
            <v>CONCRETO APARENTE ARMADO PRONTO, FCK 30 MPA, CONDICAO A (NBR 12655), LANCADO EM LAJES E ADENSADO, INCLUSIVE FORMA,ESCORAMENTO E FERRAGEM.</v>
          </cell>
          <cell r="C641" t="str">
            <v>m3</v>
          </cell>
          <cell r="D641">
            <v>1433.6125000000002</v>
          </cell>
          <cell r="E641">
            <v>1146.8900000000001</v>
          </cell>
          <cell r="F641" t="str">
            <v>EMLURB</v>
          </cell>
        </row>
        <row r="642">
          <cell r="A642" t="str">
            <v/>
          </cell>
          <cell r="D642">
            <v>0</v>
          </cell>
        </row>
        <row r="643">
          <cell r="A643" t="str">
            <v>06.03.155</v>
          </cell>
          <cell r="B643" t="str">
            <v>CONCRETO APARENTE ARMADO PRONTO, FCK 35 MPA, CONDICAO A (NBR 12655), LANCADO EM LAJES E ADENSADO, INCLUSIVE FORMA,ESCORAMENTO E FERRAGEM.</v>
          </cell>
          <cell r="C643" t="str">
            <v>m3</v>
          </cell>
          <cell r="D643">
            <v>1453.5874999999999</v>
          </cell>
          <cell r="E643">
            <v>1162.8699999999999</v>
          </cell>
          <cell r="F643" t="str">
            <v>EMLURB</v>
          </cell>
        </row>
        <row r="644">
          <cell r="A644" t="str">
            <v/>
          </cell>
          <cell r="D644">
            <v>0</v>
          </cell>
        </row>
        <row r="645">
          <cell r="A645" t="str">
            <v>06.03.156</v>
          </cell>
          <cell r="B645" t="str">
            <v>CONCRETO APARENTE ARMADO PRONTO, FCK 40 MPA, CONDICAO A (NBR 12655), LANCADO EM LAJES E ADENSADO, INCLUSIVE FORMA,ESCORAMENTO E FERRAGEM.</v>
          </cell>
          <cell r="C645" t="str">
            <v>m3</v>
          </cell>
          <cell r="D645">
            <v>1471.3</v>
          </cell>
          <cell r="E645">
            <v>1177.04</v>
          </cell>
          <cell r="F645" t="str">
            <v>EMLURB</v>
          </cell>
        </row>
        <row r="646">
          <cell r="A646" t="str">
            <v/>
          </cell>
          <cell r="D646">
            <v>0</v>
          </cell>
        </row>
        <row r="647">
          <cell r="A647" t="str">
            <v>06.03.160</v>
          </cell>
          <cell r="B647" t="str">
            <v>CONCRETO APARENTE ARMADO PRONTO, FCK 15 MPA CONDICAO B (NBR-12655), LANCADO EM VIGAS E ADENSADO,INCLUSIVE FORMA, ESCORAMENTO E FERRAGEM.</v>
          </cell>
          <cell r="C647" t="str">
            <v>m3</v>
          </cell>
          <cell r="D647">
            <v>1726.2</v>
          </cell>
          <cell r="E647">
            <v>1380.96</v>
          </cell>
          <cell r="F647" t="str">
            <v>EMLURB</v>
          </cell>
        </row>
        <row r="648">
          <cell r="A648" t="str">
            <v/>
          </cell>
          <cell r="D648">
            <v>0</v>
          </cell>
        </row>
        <row r="649">
          <cell r="A649" t="str">
            <v>06.03.161</v>
          </cell>
          <cell r="B649" t="str">
            <v>CONCRETO APARENTE ARMADO PRONTO, FCK 18 MPA CONDICAO B (NBR-12655), LANCADO EM VIGAS E ADENSADO,INCLUSIVE FORMA, ESCORAMENTO E FERRAGEM.</v>
          </cell>
          <cell r="C649" t="str">
            <v>m3</v>
          </cell>
          <cell r="D649">
            <v>1738.4625000000001</v>
          </cell>
          <cell r="E649">
            <v>1390.77</v>
          </cell>
          <cell r="F649" t="str">
            <v>EMLURB</v>
          </cell>
        </row>
        <row r="650">
          <cell r="A650" t="str">
            <v/>
          </cell>
          <cell r="D650">
            <v>0</v>
          </cell>
        </row>
        <row r="651">
          <cell r="A651" t="str">
            <v>06.03.162</v>
          </cell>
          <cell r="B651" t="str">
            <v>CONCRETO APARENTE ARMADO PRONTO, FCK 20 MPA CONDICAO B (NBR-12655), LANCADO EM VIGAS E ADENSADO,INCLUSIVE FORMA, ESCORAMENTO E FERRAGEM.</v>
          </cell>
          <cell r="C651" t="str">
            <v>m3</v>
          </cell>
          <cell r="D651">
            <v>1746.1375</v>
          </cell>
          <cell r="E651">
            <v>1396.91</v>
          </cell>
          <cell r="F651" t="str">
            <v>EMLURB</v>
          </cell>
        </row>
        <row r="652">
          <cell r="A652" t="str">
            <v/>
          </cell>
          <cell r="D652">
            <v>0</v>
          </cell>
        </row>
        <row r="653">
          <cell r="A653" t="str">
            <v>06.03.163</v>
          </cell>
          <cell r="B653" t="str">
            <v>CONCRETO APARENTE ARMADO PRONTO, FCK 25 MPA CONDICAO A (NBR-12655), LANCADO EM VIGAS E ADENSADO,INCLUSIVE FORMA, ESCORAMENTO E FERRAGEM.</v>
          </cell>
          <cell r="C653" t="str">
            <v>m3</v>
          </cell>
          <cell r="D653">
            <v>1753.7625</v>
          </cell>
          <cell r="E653">
            <v>1403.01</v>
          </cell>
          <cell r="F653" t="str">
            <v>EMLURB</v>
          </cell>
        </row>
        <row r="654">
          <cell r="A654" t="str">
            <v/>
          </cell>
          <cell r="D654">
            <v>0</v>
          </cell>
        </row>
        <row r="655">
          <cell r="A655" t="str">
            <v>06.03.164</v>
          </cell>
          <cell r="B655" t="str">
            <v>CONCRETO APARENTE ARMADO PRONTO, FCK 30 MPA CONDICAO A (NBR-12655), LANCADO EM VIGAS E ADENSADO,INCLUSIVE FORMA, ESCORAMENTO E FERRAGEM.</v>
          </cell>
          <cell r="C655" t="str">
            <v>m3</v>
          </cell>
          <cell r="D655">
            <v>1783.8249999999998</v>
          </cell>
          <cell r="E655">
            <v>1427.06</v>
          </cell>
          <cell r="F655" t="str">
            <v>EMLURB</v>
          </cell>
        </row>
        <row r="656">
          <cell r="A656" t="str">
            <v/>
          </cell>
          <cell r="D656">
            <v>0</v>
          </cell>
        </row>
        <row r="657">
          <cell r="A657" t="str">
            <v>06.03.165</v>
          </cell>
          <cell r="B657" t="str">
            <v>CONCRETO APARENTE ARMADO PRONTO, FCK 35 MPA CONDICAO A (NBR-12655), LANCADO EM VIGAS E ADENSADO,INCLUSIVE FORMA, ESCORAMENTO E FERRAGEM.</v>
          </cell>
          <cell r="C657" t="str">
            <v>m3</v>
          </cell>
          <cell r="D657">
            <v>1803.8</v>
          </cell>
          <cell r="E657">
            <v>1443.04</v>
          </cell>
          <cell r="F657" t="str">
            <v>EMLURB</v>
          </cell>
        </row>
        <row r="658">
          <cell r="A658" t="str">
            <v/>
          </cell>
          <cell r="D658">
            <v>0</v>
          </cell>
        </row>
        <row r="659">
          <cell r="A659" t="str">
            <v>06.03.166</v>
          </cell>
          <cell r="B659" t="str">
            <v>CONCRETO APARENTE ARMADO PRONTO, FCK 40 MPA CONDICAO A (NBR-12655), LANCADO EM VIGAS E ADENSADO,INCLUSIVE FORMA, ESCORAMENTO E FERRAGEM.</v>
          </cell>
          <cell r="C659" t="str">
            <v>m3</v>
          </cell>
          <cell r="D659">
            <v>1821.5125</v>
          </cell>
          <cell r="E659">
            <v>1457.21</v>
          </cell>
          <cell r="F659" t="str">
            <v>EMLURB</v>
          </cell>
        </row>
        <row r="660">
          <cell r="A660" t="str">
            <v/>
          </cell>
          <cell r="D660">
            <v>0</v>
          </cell>
        </row>
        <row r="661">
          <cell r="A661" t="str">
            <v>06.03.170</v>
          </cell>
          <cell r="B661" t="str">
            <v>CONCRETO APARENTE ARMADO PRONTO, FCK 15 MPA CONDICAO B (NBR-12655), LANCADO EM PILARES E ADENSADO, INCLUSIVE FORMA, ESCORAMENTO E FERRAGEM.</v>
          </cell>
          <cell r="C661" t="str">
            <v>m3</v>
          </cell>
          <cell r="D661">
            <v>2091.1375000000003</v>
          </cell>
          <cell r="E661">
            <v>1672.91</v>
          </cell>
          <cell r="F661" t="str">
            <v>EMLURB</v>
          </cell>
        </row>
        <row r="662">
          <cell r="A662" t="str">
            <v/>
          </cell>
          <cell r="D662">
            <v>0</v>
          </cell>
        </row>
        <row r="663">
          <cell r="A663" t="str">
            <v>06.03.171</v>
          </cell>
          <cell r="B663" t="str">
            <v>CONCRETO APARENTE ARMADO PRONTO, FCK 18 MPA CONDICAO B (NBR-12655), LANCADO EM PILARES E ADENSADO, INCLUSIVE FORMA, ESCORAMENTO E FERRAGEM.</v>
          </cell>
          <cell r="C663" t="str">
            <v>m3</v>
          </cell>
          <cell r="D663">
            <v>2103.4</v>
          </cell>
          <cell r="E663">
            <v>1682.72</v>
          </cell>
          <cell r="F663" t="str">
            <v>EMLURB</v>
          </cell>
        </row>
        <row r="664">
          <cell r="A664" t="str">
            <v/>
          </cell>
          <cell r="D664">
            <v>0</v>
          </cell>
        </row>
        <row r="665">
          <cell r="A665" t="str">
            <v>06.03.172</v>
          </cell>
          <cell r="B665" t="str">
            <v>CONCRETO APARENTE ARMADO PRONTO, FCK 20 MPA CONDICAO B (NBR-12655), LANCADO EM PILARES E ADENSADO, INCLUSIVE FORMA, ESCORAMENTO E FERRAGEM.</v>
          </cell>
          <cell r="C665" t="str">
            <v>m3</v>
          </cell>
          <cell r="D665">
            <v>2111.0749999999998</v>
          </cell>
          <cell r="E665">
            <v>1688.86</v>
          </cell>
          <cell r="F665" t="str">
            <v>EMLURB</v>
          </cell>
        </row>
        <row r="666">
          <cell r="A666" t="str">
            <v/>
          </cell>
          <cell r="D666">
            <v>0</v>
          </cell>
        </row>
        <row r="667">
          <cell r="A667" t="str">
            <v>06.03.173</v>
          </cell>
          <cell r="B667" t="str">
            <v>CONCRETO APARENTE ARMADO PRONTO, FCK 25 MPA CONDICAO A (NBR-12655), LANCADO EM PILARES E ADENSADO, INCLUSIVE FORMA, ESCORAMENTO E FERRAGEM.</v>
          </cell>
          <cell r="C667" t="str">
            <v>m3</v>
          </cell>
          <cell r="D667">
            <v>2118.6999999999998</v>
          </cell>
          <cell r="E667">
            <v>1694.96</v>
          </cell>
          <cell r="F667" t="str">
            <v>EMLURB</v>
          </cell>
        </row>
        <row r="668">
          <cell r="A668" t="str">
            <v/>
          </cell>
          <cell r="D668">
            <v>0</v>
          </cell>
        </row>
        <row r="669">
          <cell r="A669" t="str">
            <v>06.03.174</v>
          </cell>
          <cell r="B669" t="str">
            <v>CONCRETO APARENTE ARMADO PRONTO, FCK 30 MPA CONDICAO A (NBR-12655), LANCADO EM PILARES E ADENSADO, INCLUSIVE FORMA, ESCORAMENTO E FERRAGEM.</v>
          </cell>
          <cell r="C669" t="str">
            <v>m3</v>
          </cell>
          <cell r="D669">
            <v>2148.7624999999998</v>
          </cell>
          <cell r="E669">
            <v>1719.01</v>
          </cell>
          <cell r="F669" t="str">
            <v>EMLURB</v>
          </cell>
        </row>
        <row r="670">
          <cell r="A670" t="str">
            <v/>
          </cell>
          <cell r="D670">
            <v>0</v>
          </cell>
        </row>
        <row r="671">
          <cell r="A671" t="str">
            <v>06.03.175</v>
          </cell>
          <cell r="B671" t="str">
            <v>CONCRETO APARENTE ARMADO PRONTO, FCK 35 MPA CONDICAO A (NBR-12655), LANCADO EM PILARES E ADENSADO, INCLUSIVE FORMA, ESCORAMENTO E FERRAGEM.</v>
          </cell>
          <cell r="C671" t="str">
            <v>m3</v>
          </cell>
          <cell r="D671">
            <v>2168.7375000000002</v>
          </cell>
          <cell r="E671">
            <v>1734.99</v>
          </cell>
          <cell r="F671" t="str">
            <v>EMLURB</v>
          </cell>
        </row>
        <row r="672">
          <cell r="A672" t="str">
            <v/>
          </cell>
          <cell r="D672">
            <v>0</v>
          </cell>
        </row>
        <row r="673">
          <cell r="A673" t="str">
            <v>06.03.176</v>
          </cell>
          <cell r="B673" t="str">
            <v>CONCRETO APARENTE ARMADO PRONTO, FCK 40 MPA CONDICAO A (NBR-12655), LANCADO EM PILARES E ADENSADO, INCLUSIVE FORMA, ESCORAMENTO E FERRAGEM.</v>
          </cell>
          <cell r="C673" t="str">
            <v>m3</v>
          </cell>
          <cell r="D673">
            <v>2186.4500000000003</v>
          </cell>
          <cell r="E673">
            <v>1749.16</v>
          </cell>
          <cell r="F673" t="str">
            <v>EMLURB</v>
          </cell>
        </row>
        <row r="674">
          <cell r="A674" t="str">
            <v/>
          </cell>
          <cell r="D674">
            <v>0</v>
          </cell>
        </row>
        <row r="675">
          <cell r="A675" t="str">
            <v>06.03.180</v>
          </cell>
          <cell r="B675" t="str">
            <v>CONCRETO APARENTE ARMADO PRONTO, FCK 15 MPA CONDICAO B (NBR-12655),LANCADO EM QUALQUER TIPO DE ESTRUTURA E ADENSADO, INCLUSIVE FORMA, ESCORAMENTO E FERRAGEM.</v>
          </cell>
          <cell r="C675" t="str">
            <v>m3</v>
          </cell>
          <cell r="D675">
            <v>1756.5250000000001</v>
          </cell>
          <cell r="E675">
            <v>1405.22</v>
          </cell>
          <cell r="F675" t="str">
            <v>EMLURB</v>
          </cell>
        </row>
        <row r="676">
          <cell r="A676" t="str">
            <v/>
          </cell>
          <cell r="D676">
            <v>0</v>
          </cell>
        </row>
        <row r="677">
          <cell r="A677" t="str">
            <v>06.03.181</v>
          </cell>
          <cell r="B677" t="str">
            <v>CONCRETO APARENTE ARMADO PRONTO, FCK 18 MPA CONDICAO B (NBR-12655),LANCADO EM QUALQUER TIPO DE ESTRUTURA E ADENSADO, INCLUSIVE FORMA, ESCORAMENTO E FERRAGEM.</v>
          </cell>
          <cell r="C677" t="str">
            <v>m3</v>
          </cell>
          <cell r="D677">
            <v>1768.7874999999999</v>
          </cell>
          <cell r="E677">
            <v>1415.03</v>
          </cell>
          <cell r="F677" t="str">
            <v>EMLURB</v>
          </cell>
        </row>
        <row r="678">
          <cell r="A678" t="str">
            <v/>
          </cell>
          <cell r="D678">
            <v>0</v>
          </cell>
        </row>
        <row r="679">
          <cell r="A679" t="str">
            <v>06.03.182</v>
          </cell>
          <cell r="B679" t="str">
            <v>CONCRETO APARENTE ARMADO PRONTO, FCK 20 MPA CONDICAO B (NBR-12655),LANCADO EM QUALQUER TIPO DE ESTRUTURA E ADENSADO, INCLUSIVE FORMA, ESCORAMENTO E FERRAGEM.</v>
          </cell>
          <cell r="C679" t="str">
            <v>m3</v>
          </cell>
          <cell r="D679">
            <v>1776.4625000000001</v>
          </cell>
          <cell r="E679">
            <v>1421.17</v>
          </cell>
          <cell r="F679" t="str">
            <v>EMLURB</v>
          </cell>
        </row>
        <row r="680">
          <cell r="A680" t="str">
            <v/>
          </cell>
          <cell r="D680">
            <v>0</v>
          </cell>
        </row>
        <row r="681">
          <cell r="A681" t="str">
            <v>06.03.183</v>
          </cell>
          <cell r="B681" t="str">
            <v>CONCRETO APARENTE ARMADO PRONTO, FCK 25 MPA CONDICAO A (NBR-12655),LANCADO EM QUALQUER TIPO DE ESTRUTURA E ADENSADO, INCLUSIVE FORMA, ESCORAMENTO E FERRAGEM.</v>
          </cell>
          <cell r="C681" t="str">
            <v>m3</v>
          </cell>
          <cell r="D681">
            <v>1784.0875000000001</v>
          </cell>
          <cell r="E681">
            <v>1427.27</v>
          </cell>
          <cell r="F681" t="str">
            <v>EMLURB</v>
          </cell>
        </row>
        <row r="682">
          <cell r="A682" t="str">
            <v/>
          </cell>
          <cell r="D682">
            <v>0</v>
          </cell>
        </row>
        <row r="683">
          <cell r="A683" t="str">
            <v>06.03.184</v>
          </cell>
          <cell r="B683" t="str">
            <v>CONCRETO APARENTE ARMADO PRONTO, FCK 30 MPA CONDICAO A (NBR-12655),LANCADO EM QUALQUER TIPO DE ESTRUTURA E ADENSADO, INCLUSIVE FORMA, ESCORAMENTO E FERRAGEM.</v>
          </cell>
          <cell r="C683" t="str">
            <v>m3</v>
          </cell>
          <cell r="D683">
            <v>1814.1499999999999</v>
          </cell>
          <cell r="E683">
            <v>1451.32</v>
          </cell>
          <cell r="F683" t="str">
            <v>EMLURB</v>
          </cell>
        </row>
        <row r="684">
          <cell r="A684" t="str">
            <v/>
          </cell>
          <cell r="D684">
            <v>0</v>
          </cell>
        </row>
        <row r="685">
          <cell r="A685" t="str">
            <v>06.03.185</v>
          </cell>
          <cell r="B685" t="str">
            <v>CONCRETO APARENTE ARMADO PRONTO, FCK 35 MPA CONDICAO A (NBR-12655),LANCADO EM QUALQUER TIPO DE ESTRUTURA E ADENSADO, INCLUSIVE FORMA, ESCORAMENTO E FERRAGEM.</v>
          </cell>
          <cell r="C685" t="str">
            <v>m3</v>
          </cell>
          <cell r="D685">
            <v>1834.125</v>
          </cell>
          <cell r="E685">
            <v>1467.3</v>
          </cell>
          <cell r="F685" t="str">
            <v>EMLURB</v>
          </cell>
        </row>
        <row r="686">
          <cell r="A686" t="str">
            <v/>
          </cell>
          <cell r="D686">
            <v>0</v>
          </cell>
        </row>
        <row r="687">
          <cell r="A687" t="str">
            <v>06.03.186</v>
          </cell>
          <cell r="B687" t="str">
            <v>CONCRETO APARENTE ARMADO PRONTO, FCK 40 MPA CONDICAO A (NBR-12655),LANCADO EM QUALQUER TIPO DE ESTRUTURA E ADENSADO, INCLUSIVE FORMA, ESCORAMENTO E FERRAGEM.</v>
          </cell>
          <cell r="C687" t="str">
            <v>m3</v>
          </cell>
          <cell r="D687">
            <v>1851.8375000000001</v>
          </cell>
          <cell r="E687">
            <v>1481.47</v>
          </cell>
          <cell r="F687" t="str">
            <v>EMLURB</v>
          </cell>
        </row>
        <row r="688">
          <cell r="A688" t="str">
            <v/>
          </cell>
          <cell r="D688">
            <v>0</v>
          </cell>
        </row>
        <row r="689">
          <cell r="A689" t="str">
            <v>06.03.200</v>
          </cell>
          <cell r="B689" t="str">
            <v>TRANSPORTE,LANÇAMENTO,ADENSAMENTO E ACABAMENTO DO CONCRETO EM ESTRUTURA</v>
          </cell>
          <cell r="C689" t="str">
            <v>m3</v>
          </cell>
          <cell r="D689">
            <v>24.037500000000001</v>
          </cell>
          <cell r="E689">
            <v>19.23</v>
          </cell>
          <cell r="F689" t="str">
            <v>SEDUC</v>
          </cell>
        </row>
        <row r="690">
          <cell r="A690" t="str">
            <v/>
          </cell>
          <cell r="D690">
            <v>0</v>
          </cell>
        </row>
        <row r="691">
          <cell r="A691" t="str">
            <v>06.04.002</v>
          </cell>
          <cell r="B691" t="str">
            <v>CONCRETO PRE-MISTURADO EM USINA, FCK 11 MPA FORNECIDO, LANCADO EM FUNDACOES E ADENSADO.</v>
          </cell>
          <cell r="C691" t="str">
            <v>m3</v>
          </cell>
          <cell r="D691">
            <v>289.98750000000001</v>
          </cell>
          <cell r="E691">
            <v>231.99</v>
          </cell>
          <cell r="F691" t="str">
            <v>EMLURB</v>
          </cell>
        </row>
        <row r="692">
          <cell r="A692" t="str">
            <v/>
          </cell>
          <cell r="D692">
            <v>0</v>
          </cell>
        </row>
        <row r="693">
          <cell r="A693" t="str">
            <v>06.04.004</v>
          </cell>
          <cell r="B693" t="str">
            <v>CONCRETO PRE-MISTURADO EM USINA, FCK 11 MPA FORNECIDO, LANCADO EM ESTRUTURAS E ADENSADO.</v>
          </cell>
          <cell r="C693" t="str">
            <v>m3</v>
          </cell>
          <cell r="D693">
            <v>302.21250000000003</v>
          </cell>
          <cell r="E693">
            <v>241.77</v>
          </cell>
          <cell r="F693" t="str">
            <v>EMLURB</v>
          </cell>
        </row>
        <row r="694">
          <cell r="A694" t="str">
            <v/>
          </cell>
          <cell r="D694">
            <v>0</v>
          </cell>
        </row>
        <row r="695">
          <cell r="A695" t="str">
            <v>06.04.010</v>
          </cell>
          <cell r="B695" t="str">
            <v>CONCRETO PRE-MISTURADO EM USINA, FCK 15 MPA FORNECIDO, LANCADO EM FUNDACOES E ADENSADO.</v>
          </cell>
          <cell r="C695" t="str">
            <v>m3</v>
          </cell>
          <cell r="D695">
            <v>312.48750000000001</v>
          </cell>
          <cell r="E695">
            <v>249.99</v>
          </cell>
          <cell r="F695" t="str">
            <v>EMLURB</v>
          </cell>
        </row>
        <row r="696">
          <cell r="A696" t="str">
            <v/>
          </cell>
          <cell r="D696">
            <v>0</v>
          </cell>
        </row>
        <row r="697">
          <cell r="A697" t="str">
            <v>06.04.020</v>
          </cell>
          <cell r="B697" t="str">
            <v>CONCRETO PRE-MISTURADO EM USINA, FCK 15 MPA FORNECIDO, LANCADO EM ESTRUTURAS E ADENSADO.</v>
          </cell>
          <cell r="C697" t="str">
            <v>m3</v>
          </cell>
          <cell r="D697">
            <v>349.27500000000003</v>
          </cell>
          <cell r="E697">
            <v>279.42</v>
          </cell>
          <cell r="F697" t="str">
            <v>EMLURB</v>
          </cell>
        </row>
        <row r="698">
          <cell r="A698" t="str">
            <v/>
          </cell>
          <cell r="D698">
            <v>0</v>
          </cell>
        </row>
        <row r="699">
          <cell r="A699" t="str">
            <v>06.04.030</v>
          </cell>
          <cell r="B699" t="str">
            <v>CONCRETO PRE-MISTURADO EM USINA, FCK 18 MPA FORNECIDO, LANCADO EM FUNDACOES E ADENSADO.</v>
          </cell>
          <cell r="C699" t="str">
            <v>m3</v>
          </cell>
          <cell r="D699">
            <v>326.23750000000001</v>
          </cell>
          <cell r="E699">
            <v>260.99</v>
          </cell>
          <cell r="F699" t="str">
            <v>EMLURB</v>
          </cell>
        </row>
        <row r="700">
          <cell r="A700" t="str">
            <v/>
          </cell>
          <cell r="D700">
            <v>0</v>
          </cell>
        </row>
        <row r="701">
          <cell r="A701" t="str">
            <v>06.04.040</v>
          </cell>
          <cell r="B701" t="str">
            <v>CONCRETO PRE-MISTURADO EM USINA, FCK 18 MPA FORNECIDO, LANCADO EM ESTRUTURAS E ADENSADO.</v>
          </cell>
          <cell r="C701" t="str">
            <v>m3</v>
          </cell>
          <cell r="D701">
            <v>363.02500000000003</v>
          </cell>
          <cell r="E701">
            <v>290.42</v>
          </cell>
          <cell r="F701" t="str">
            <v>EMLURB</v>
          </cell>
        </row>
        <row r="702">
          <cell r="A702" t="str">
            <v/>
          </cell>
          <cell r="D702">
            <v>0</v>
          </cell>
        </row>
        <row r="703">
          <cell r="A703" t="str">
            <v>06.04.050</v>
          </cell>
          <cell r="B703" t="str">
            <v>CONCRETO PRE-MISTURADO EM USINA, FCK 20 MPA FORNECIDO, LANCADO EM FUNDACOES E ADENSADO.</v>
          </cell>
          <cell r="C703" t="str">
            <v>m3</v>
          </cell>
          <cell r="D703">
            <v>334.02500000000003</v>
          </cell>
          <cell r="E703">
            <v>267.22000000000003</v>
          </cell>
          <cell r="F703" t="str">
            <v>EMLURB</v>
          </cell>
        </row>
        <row r="704">
          <cell r="A704" t="str">
            <v/>
          </cell>
          <cell r="D704">
            <v>0</v>
          </cell>
        </row>
        <row r="705">
          <cell r="A705" t="str">
            <v>06.04.060</v>
          </cell>
          <cell r="B705" t="str">
            <v>CONCRETO PRE-MISTURADO EM USINA, FCK 20 MPA FORNECIDO, LANCADO EM ESTRUTURAS E ADENSADO.</v>
          </cell>
          <cell r="C705" t="str">
            <v>m3</v>
          </cell>
          <cell r="D705">
            <v>370.8125</v>
          </cell>
          <cell r="E705">
            <v>296.64999999999998</v>
          </cell>
          <cell r="F705" t="str">
            <v>EMLURB</v>
          </cell>
        </row>
        <row r="706">
          <cell r="A706" t="str">
            <v/>
          </cell>
          <cell r="D706">
            <v>0</v>
          </cell>
        </row>
        <row r="707">
          <cell r="A707" t="str">
            <v>06.04.070</v>
          </cell>
          <cell r="B707" t="str">
            <v>CONCRETO PRE-MISTURADO EM USINA, FCK 25 MPA FORNECIDO, LANCADO EM FUNDACOES E ADENSADO.</v>
          </cell>
          <cell r="C707" t="str">
            <v>m3</v>
          </cell>
          <cell r="D707">
            <v>346.23750000000001</v>
          </cell>
          <cell r="E707">
            <v>276.99</v>
          </cell>
          <cell r="F707" t="str">
            <v>EMLURB</v>
          </cell>
        </row>
        <row r="708">
          <cell r="A708" t="str">
            <v/>
          </cell>
          <cell r="D708">
            <v>0</v>
          </cell>
        </row>
        <row r="709">
          <cell r="A709" t="str">
            <v>06.04.080</v>
          </cell>
          <cell r="B709" t="str">
            <v>CONCRETO PRE-MISTURADO EM USINA, FCK 25 MPA FORNECIDO, LANCADO EM ESTRUTURAS E ADENSADO.</v>
          </cell>
          <cell r="C709" t="str">
            <v>m3</v>
          </cell>
          <cell r="D709">
            <v>383.02500000000003</v>
          </cell>
          <cell r="E709">
            <v>306.42</v>
          </cell>
          <cell r="F709" t="str">
            <v>EMLURB</v>
          </cell>
        </row>
        <row r="710">
          <cell r="A710" t="str">
            <v/>
          </cell>
          <cell r="D710">
            <v>0</v>
          </cell>
        </row>
        <row r="711">
          <cell r="A711" t="str">
            <v>06.04.090</v>
          </cell>
          <cell r="B711" t="str">
            <v>CONCRETO PRE-MISTURADO EM USINA, FCK 30 MPA FORNECIDO, LANCADO EM FUNDACOES E ADENSADO.</v>
          </cell>
          <cell r="C711" t="str">
            <v>m3</v>
          </cell>
          <cell r="D711">
            <v>364.98750000000001</v>
          </cell>
          <cell r="E711">
            <v>291.99</v>
          </cell>
          <cell r="F711" t="str">
            <v>EMLURB</v>
          </cell>
        </row>
        <row r="712">
          <cell r="A712" t="str">
            <v/>
          </cell>
          <cell r="D712">
            <v>0</v>
          </cell>
        </row>
        <row r="713">
          <cell r="A713" t="str">
            <v>06.04.100</v>
          </cell>
          <cell r="B713" t="str">
            <v>CONCRETO PRE-MISTURADO EM USINA, FCK 30 MPA FORNECIDO, LANCADO EM ESTRUTURAS E ADENSADO.</v>
          </cell>
          <cell r="C713" t="str">
            <v>m3</v>
          </cell>
          <cell r="D713">
            <v>401.77500000000003</v>
          </cell>
          <cell r="E713">
            <v>321.42</v>
          </cell>
          <cell r="F713" t="str">
            <v>EMLURB</v>
          </cell>
        </row>
        <row r="714">
          <cell r="A714" t="str">
            <v/>
          </cell>
          <cell r="D714">
            <v>0</v>
          </cell>
        </row>
        <row r="715">
          <cell r="A715" t="str">
            <v>06.04.110</v>
          </cell>
          <cell r="B715" t="str">
            <v>CONCRETO PRE-MISTURADO EM USINA, FCK 33 MPA FORNECIDO, LANCADO EM FUNDACOES E ADENSADO.</v>
          </cell>
          <cell r="C715" t="str">
            <v>m3</v>
          </cell>
          <cell r="D715">
            <v>372.8</v>
          </cell>
          <cell r="E715">
            <v>298.24</v>
          </cell>
          <cell r="F715" t="str">
            <v>EMLURB</v>
          </cell>
        </row>
        <row r="716">
          <cell r="A716" t="str">
            <v/>
          </cell>
          <cell r="D716">
            <v>0</v>
          </cell>
        </row>
        <row r="717">
          <cell r="A717" t="str">
            <v>06.04.120</v>
          </cell>
          <cell r="B717" t="str">
            <v>CONCRETO PRE-MISTURADO EM USINA, FCK 33 MPA FORNECIDO, LANCADO EM ESTRUTURAS E ADENSADO.</v>
          </cell>
          <cell r="C717" t="str">
            <v>m3</v>
          </cell>
          <cell r="D717">
            <v>409.58750000000003</v>
          </cell>
          <cell r="E717">
            <v>327.67</v>
          </cell>
          <cell r="F717" t="str">
            <v>EMLURB</v>
          </cell>
        </row>
        <row r="718">
          <cell r="A718" t="str">
            <v/>
          </cell>
          <cell r="D718">
            <v>0</v>
          </cell>
        </row>
        <row r="719">
          <cell r="A719" t="str">
            <v>06.04.130</v>
          </cell>
          <cell r="B719" t="str">
            <v>CONCRETO PRE-MISTURADO EM USINA, FCK 35 MPA FORNECIDO, LANCADO EM FUNDACOES E ADENSADO.</v>
          </cell>
          <cell r="C719" t="str">
            <v>m3</v>
          </cell>
          <cell r="D719">
            <v>386.23750000000001</v>
          </cell>
          <cell r="E719">
            <v>308.99</v>
          </cell>
          <cell r="F719" t="str">
            <v>EMLURB</v>
          </cell>
        </row>
        <row r="720">
          <cell r="A720" t="str">
            <v/>
          </cell>
          <cell r="D720">
            <v>0</v>
          </cell>
        </row>
        <row r="721">
          <cell r="A721" t="str">
            <v>06.04.140</v>
          </cell>
          <cell r="B721" t="str">
            <v>CONCRETO PRE-MISTURADO EM USINA, FCK 35 MPA FORNECIDO, LANCADO EM ESTRUTURAS E ADENSADO.</v>
          </cell>
          <cell r="C721" t="str">
            <v>m3</v>
          </cell>
          <cell r="D721">
            <v>398.46249999999998</v>
          </cell>
          <cell r="E721">
            <v>318.77</v>
          </cell>
          <cell r="F721" t="str">
            <v>EMLURB</v>
          </cell>
        </row>
        <row r="722">
          <cell r="A722" t="str">
            <v/>
          </cell>
          <cell r="D722">
            <v>0</v>
          </cell>
        </row>
        <row r="723">
          <cell r="A723" t="str">
            <v>06.04.150</v>
          </cell>
          <cell r="B723" t="str">
            <v>CONCRETO PRE-MISTURADO EM USINA, FCK 40 MPA FORNECIDO, LANCADO EM FUNDACOES E ADENSADO.</v>
          </cell>
          <cell r="C723" t="str">
            <v>m3</v>
          </cell>
          <cell r="D723">
            <v>403.125</v>
          </cell>
          <cell r="E723">
            <v>322.5</v>
          </cell>
          <cell r="F723" t="str">
            <v>EMLURB</v>
          </cell>
        </row>
        <row r="724">
          <cell r="A724" t="str">
            <v/>
          </cell>
          <cell r="D724">
            <v>0</v>
          </cell>
        </row>
        <row r="725">
          <cell r="A725" t="str">
            <v>06.04.160</v>
          </cell>
          <cell r="B725" t="str">
            <v>CONCRETO PRE-MISTURADO EM USINA, FCK 40 MPA FORNECIDO, LANCADO EM ESTRUTURAS E ADENSADO.</v>
          </cell>
          <cell r="C725" t="str">
            <v>m3</v>
          </cell>
          <cell r="D725">
            <v>415.34999999999997</v>
          </cell>
          <cell r="E725">
            <v>332.28</v>
          </cell>
          <cell r="F725" t="str">
            <v>EMLURB</v>
          </cell>
        </row>
        <row r="726">
          <cell r="A726" t="str">
            <v/>
          </cell>
          <cell r="D726">
            <v>0</v>
          </cell>
        </row>
        <row r="727">
          <cell r="A727" t="str">
            <v>06.04.170</v>
          </cell>
          <cell r="B727" t="str">
            <v>CONCRETO PRE-MISTURADO EM USINA, FCK 45 MPA FORNECIDO, LANCADO EM FUNDAÇÕES E ADENSADO.</v>
          </cell>
          <cell r="C727" t="str">
            <v>m3</v>
          </cell>
          <cell r="D727">
            <v>420.22500000000002</v>
          </cell>
          <cell r="E727">
            <v>336.18</v>
          </cell>
          <cell r="F727" t="str">
            <v>EMLURB</v>
          </cell>
        </row>
        <row r="728">
          <cell r="A728" t="str">
            <v/>
          </cell>
          <cell r="D728">
            <v>0</v>
          </cell>
        </row>
        <row r="729">
          <cell r="A729" t="str">
            <v>06.04.180</v>
          </cell>
          <cell r="B729" t="str">
            <v>CONCRETO PRE-MISTURADO EM USINA, FCK 45 MPA FORNECIDO, LANCADO EM ESTRUTURAS E ADENSADO.</v>
          </cell>
          <cell r="C729" t="str">
            <v>m3</v>
          </cell>
          <cell r="D729">
            <v>432.45</v>
          </cell>
          <cell r="E729">
            <v>345.96</v>
          </cell>
          <cell r="F729" t="str">
            <v>EMLURB</v>
          </cell>
        </row>
        <row r="730">
          <cell r="A730" t="str">
            <v/>
          </cell>
          <cell r="D730">
            <v>0</v>
          </cell>
        </row>
        <row r="731">
          <cell r="A731" t="str">
            <v>06.05.010</v>
          </cell>
          <cell r="B731" t="str">
            <v>CONCRETO CICLOPICO COM 70 P0RCENTO DE CONCRETO 1 3 5 E 30 PORCENTO DE RACHAO APLICADO.</v>
          </cell>
          <cell r="C731" t="str">
            <v>m3</v>
          </cell>
          <cell r="D731">
            <v>269.41250000000002</v>
          </cell>
          <cell r="E731">
            <v>215.53</v>
          </cell>
          <cell r="F731" t="str">
            <v>EMLURB</v>
          </cell>
        </row>
        <row r="732">
          <cell r="A732" t="str">
            <v/>
          </cell>
          <cell r="D732">
            <v>0</v>
          </cell>
        </row>
        <row r="733">
          <cell r="A733" t="str">
            <v>06.06.010</v>
          </cell>
          <cell r="B733" t="str">
            <v>APLICACAO DE ADESIVO EPOXICO TIPO SIKADUR 32 OU SIMILAR.</v>
          </cell>
          <cell r="C733" t="str">
            <v>m2</v>
          </cell>
          <cell r="D733">
            <v>104.2375</v>
          </cell>
          <cell r="E733">
            <v>83.39</v>
          </cell>
          <cell r="F733" t="str">
            <v>EMLURB</v>
          </cell>
        </row>
        <row r="734">
          <cell r="A734" t="str">
            <v/>
          </cell>
          <cell r="D734">
            <v>0</v>
          </cell>
        </row>
        <row r="735">
          <cell r="A735" t="str">
            <v>06.06.011</v>
          </cell>
          <cell r="B735" t="str">
            <v>APLICAÇÃO DE ADESIVO EPOXI TIPO SIKADUR 32 OU SIMILAR, CAMADA COM 2MM DE ESPESSURA.</v>
          </cell>
          <cell r="C735" t="str">
            <v>m2</v>
          </cell>
          <cell r="D735">
            <v>187.71249999999998</v>
          </cell>
          <cell r="E735">
            <v>150.16999999999999</v>
          </cell>
          <cell r="F735" t="str">
            <v>SEDUC</v>
          </cell>
        </row>
        <row r="736">
          <cell r="A736" t="str">
            <v/>
          </cell>
          <cell r="D736">
            <v>0</v>
          </cell>
        </row>
        <row r="737">
          <cell r="A737" t="str">
            <v>06.07.002</v>
          </cell>
          <cell r="B737" t="str">
            <v>FUNDAÇÃO EM ESTACA BROCA EM CONCRETO ARMADO FCK 25 MPA COM DIÂMETRO DE 25CM, 04 BARRAS DE 10.0MM(3/8") E ESTRIBOS A CADA 20CM DE 5.0MM, ESCAVAÇÃO MANUAL E PROFUNDIDADE DE 5,00M.</v>
          </cell>
          <cell r="C737" t="str">
            <v>m</v>
          </cell>
          <cell r="D737">
            <v>52.925000000000004</v>
          </cell>
          <cell r="E737">
            <v>42.34</v>
          </cell>
          <cell r="F737" t="str">
            <v>SEDUC</v>
          </cell>
        </row>
        <row r="738">
          <cell r="A738" t="str">
            <v/>
          </cell>
          <cell r="D738">
            <v>0</v>
          </cell>
        </row>
        <row r="739">
          <cell r="A739" t="str">
            <v>06.07.003</v>
          </cell>
          <cell r="B739" t="str">
            <v>FUNDAÇÃO EM ESTACA BROCA EM CONC.ARM. FCK 30 MPA C/DIÂM.DE 20CM, 04 BARRAS DE AÇO - 10.0MM  E ESTRIBOS EM AÇO 5.0MM, C/ 60CM, A CADA 20CM,  ESC.MANUAL E PROF.DE 5,00M, CONF.PROJ.CONTENÇÃO DE BARREIRA P/ESC.MARECHAL MASCARENHAS DE MORAIS - 28/08/2007 - 56/</v>
          </cell>
          <cell r="C739" t="str">
            <v>m</v>
          </cell>
          <cell r="D739">
            <v>40.637499999999996</v>
          </cell>
          <cell r="E739">
            <v>32.51</v>
          </cell>
          <cell r="F739" t="str">
            <v>SEDUC</v>
          </cell>
        </row>
        <row r="740">
          <cell r="A740" t="str">
            <v/>
          </cell>
          <cell r="D740">
            <v>0</v>
          </cell>
        </row>
        <row r="741">
          <cell r="A741" t="str">
            <v>06.07.005</v>
          </cell>
          <cell r="B741" t="str">
            <v>FORNECIMENTO E CRAVAÇÃO DE ESTACAS PRÉ-MOLDADAS DE CONCRETO ARMADO DE ALTA RESISTÊNCIA PARA 25T COM SEÇÃO 20X20CM, INCLUSIVE MOBILIZAÇÃO, DESMOBILIZAÇÃO, EMENDAS  E ARRASAMENTO DA ESTACA PARA ESCOLA INALDA SPINELLI, CONF. ANTE-PROJETO - TETO1 E COBERTA DE</v>
          </cell>
          <cell r="C741" t="str">
            <v>m</v>
          </cell>
          <cell r="D741">
            <v>99.637499999999989</v>
          </cell>
          <cell r="E741">
            <v>79.709999999999994</v>
          </cell>
          <cell r="F741" t="str">
            <v>SEDUC</v>
          </cell>
        </row>
        <row r="742">
          <cell r="A742" t="str">
            <v/>
          </cell>
          <cell r="D742">
            <v>0</v>
          </cell>
        </row>
        <row r="743">
          <cell r="A743" t="str">
            <v>06.07.006</v>
          </cell>
          <cell r="B743" t="str">
            <v>FORNECIMENTO E CRAVAÇÃO DE ESTACAS PRÉ-MOLDADAS DE CONCRETO, SEÇÃO 25X25 CM COM COMPRIMENTO DE 9,00M, INCLUSIVE MOBILIZAÇÃO, DESMOBILIZAÇÃO E EMENDAS, PARA FUNDAÇÃO DA ESCOLA GUEDES ALCOFORADO-OLINDA PE.</v>
          </cell>
          <cell r="C743" t="str">
            <v>m</v>
          </cell>
          <cell r="D743">
            <v>249.53749999999999</v>
          </cell>
          <cell r="E743">
            <v>199.63</v>
          </cell>
          <cell r="F743" t="str">
            <v>SE</v>
          </cell>
        </row>
        <row r="744">
          <cell r="A744" t="str">
            <v/>
          </cell>
          <cell r="D744">
            <v>0</v>
          </cell>
        </row>
        <row r="745">
          <cell r="A745" t="str">
            <v>06.07.007</v>
          </cell>
          <cell r="B745" t="str">
            <v>FORNECIMENTO E CRAVAÇÃO DE ESTACAS PRÉ-MOLDADAS DE CONCRETO, SEÇÃO 30X30 CM COM COMPRIMENTO DE 9,00M, INCLUSIVE MOBILIZAÇÃO, DESMOBILIZAÇÃO E EMENDAS PARA FUNDAÇÃO DA ESCOLA GUEDES ALCOFORADO - OLINDA PE.</v>
          </cell>
          <cell r="C745" t="str">
            <v>m</v>
          </cell>
          <cell r="D745">
            <v>293.28750000000002</v>
          </cell>
          <cell r="E745">
            <v>234.63</v>
          </cell>
          <cell r="F745" t="str">
            <v>SE</v>
          </cell>
        </row>
        <row r="746">
          <cell r="A746" t="str">
            <v/>
          </cell>
          <cell r="D746">
            <v>0</v>
          </cell>
        </row>
        <row r="747">
          <cell r="A747" t="str">
            <v>06.07.008</v>
          </cell>
          <cell r="B747" t="str">
            <v>FORNECIMENTO E CRAVAÇÃO DE ESTACAS PRÉ-MOLDADAS DE CONCRETO COM FCK = 30 MPa, DIÂMETRO DE 350 MM E COMPRIMENTO MÍNIMO DE 5,0 M, INCLUSIVE MOBILIZAÇÃO, DESMOBILIZAÇÃO, EMENDAS E ARRASAMENTO DA ESTACA PARA A FUNDAÇÃO DA COBERTA DA QUADRA DA ESCOLA DOM CARLO</v>
          </cell>
          <cell r="C747" t="str">
            <v>m</v>
          </cell>
          <cell r="D747">
            <v>319.4375</v>
          </cell>
          <cell r="E747">
            <v>255.55</v>
          </cell>
          <cell r="F747" t="str">
            <v>SEDUC</v>
          </cell>
        </row>
        <row r="748">
          <cell r="A748" t="str">
            <v/>
          </cell>
          <cell r="D748">
            <v>0</v>
          </cell>
        </row>
        <row r="749">
          <cell r="A749" t="str">
            <v>06.07.009</v>
          </cell>
          <cell r="B749" t="str">
            <v>PERFURAÇÃO DE 36 MICRO-ESTACAS (09 BLOCOS DE 4 ESTACAS, ESPAÇADAS DE 80 CM) COM DIÂMETRO 250 MM, ARMADAS COM 4 BARRAS DE 12,5 MM / 5,0 MM C/ 15 CM, INCLUSIVE MOBILIZAÇÃO, DESMOBILIZAÇÃO, EMENDAS E ARRASAMENTOS DA ESTACA PARA A FUNDAÇÃO DA COBERTA DA QUADR</v>
          </cell>
          <cell r="C749" t="str">
            <v>m</v>
          </cell>
          <cell r="D749">
            <v>296.23750000000001</v>
          </cell>
          <cell r="E749">
            <v>236.99</v>
          </cell>
          <cell r="F749" t="str">
            <v>SEDUC</v>
          </cell>
        </row>
        <row r="750">
          <cell r="A750" t="str">
            <v/>
          </cell>
          <cell r="D750">
            <v>0</v>
          </cell>
        </row>
        <row r="751">
          <cell r="A751" t="str">
            <v>06.07.010</v>
          </cell>
          <cell r="B751" t="str">
            <v>LAJE PRE-MOLDADA PARA PISO COM VAO NORMAL,INCLUSIVE CAPEAMENTO E ESCORAMENTO.</v>
          </cell>
          <cell r="C751" t="str">
            <v>m2</v>
          </cell>
          <cell r="D751">
            <v>69.8125</v>
          </cell>
          <cell r="E751">
            <v>55.85</v>
          </cell>
          <cell r="F751" t="str">
            <v>EMLURB</v>
          </cell>
        </row>
        <row r="752">
          <cell r="A752" t="str">
            <v/>
          </cell>
          <cell r="D752">
            <v>0</v>
          </cell>
        </row>
        <row r="753">
          <cell r="A753" t="str">
            <v>06.07.020</v>
          </cell>
          <cell r="B753" t="str">
            <v>LAJE PRE-MOLDADA PARA FORRO COM VAO NORMAL, INCLUSIVE CAPEAMENTO E ESCORAMENTO.</v>
          </cell>
          <cell r="C753" t="str">
            <v>m2</v>
          </cell>
          <cell r="D753">
            <v>67.362499999999997</v>
          </cell>
          <cell r="E753">
            <v>53.89</v>
          </cell>
          <cell r="F753" t="str">
            <v>EMLURB</v>
          </cell>
        </row>
        <row r="754">
          <cell r="A754" t="str">
            <v/>
          </cell>
          <cell r="D754">
            <v>0</v>
          </cell>
        </row>
        <row r="755">
          <cell r="A755" t="str">
            <v>06.07.051</v>
          </cell>
          <cell r="B755" t="str">
            <v>LAJE TRELIÇADA B 12 PISO , SOBREC. 300 KGF/M2,  REVEST. 120 KGF/M², VÃO 4,40 M, FORN.DO EPS, ARM.COMPLEMENTAR TRELIÇA AS+=1,90CM² P/ NERVURA, DISTÂNCIA INTEREIXO 50 CM, INCL. CAP. 4 CM E 01 FAIXA TRAV.(CONC 25 MPA),TELA Q61. (INCL. FORMA E ESCOR.).</v>
          </cell>
          <cell r="C755" t="str">
            <v>m2</v>
          </cell>
          <cell r="D755">
            <v>99.462499999999991</v>
          </cell>
          <cell r="E755">
            <v>79.569999999999993</v>
          </cell>
          <cell r="F755" t="str">
            <v>SEDUC</v>
          </cell>
        </row>
        <row r="756">
          <cell r="A756" t="str">
            <v/>
          </cell>
          <cell r="D756">
            <v>0</v>
          </cell>
        </row>
        <row r="757">
          <cell r="A757" t="str">
            <v>06.07.052</v>
          </cell>
          <cell r="B757" t="str">
            <v>LAJE TRELIÇADA B12 PISO,SOBREC. 300 KGF/M2, REVEST. 120 KGF/M², ALVENARIA 200 KGF/M², VÃO 3,30M, FORNEC. EPS, ARMAÇÃO POS COMPL. AS+=1,32CM² P/ NERVURA DIST. INTEREIXO 50CM, INCLUSIVE CAP.4 CM, 02 FAIXAS TRAV. CONC 25 MPA,TELA Q92. (INCL. FORMA E ESCOR.).</v>
          </cell>
          <cell r="C757" t="str">
            <v>m2</v>
          </cell>
          <cell r="D757">
            <v>105.98750000000001</v>
          </cell>
          <cell r="E757">
            <v>84.79</v>
          </cell>
          <cell r="F757" t="str">
            <v>SEDUC</v>
          </cell>
        </row>
        <row r="758">
          <cell r="A758" t="str">
            <v/>
          </cell>
          <cell r="D758">
            <v>0</v>
          </cell>
        </row>
        <row r="759">
          <cell r="A759" t="str">
            <v>06.07.053</v>
          </cell>
          <cell r="B759" t="str">
            <v>LAJE TRELIÇADA B14 PISO,SOBREC. 300 KGF/M2,REV.120 KGF/M²,VÃO DE 5,00 M,FORNEC.DO EPS,ARMAÇÃO COMPLEMENTAR DA TRELIÇA AS+=2,10CM² P/ NERVURA,DISTÂNCIA INTEREIXO 50 CM, INCL.CAP.DE 5 CM E 01FAIXAS DE TRAV.EM CONC 25 MPA TELA Q61. (INCL. FORMA E ESCOR.) .</v>
          </cell>
          <cell r="C759" t="str">
            <v>m2</v>
          </cell>
          <cell r="D759">
            <v>117.72500000000001</v>
          </cell>
          <cell r="E759">
            <v>94.18</v>
          </cell>
          <cell r="F759" t="str">
            <v>SEDUC</v>
          </cell>
        </row>
        <row r="760">
          <cell r="A760" t="str">
            <v/>
          </cell>
          <cell r="D760">
            <v>0</v>
          </cell>
        </row>
        <row r="761">
          <cell r="A761" t="str">
            <v>06.07.054</v>
          </cell>
          <cell r="B761" t="str">
            <v>LAJE TRELIÇADA B14  PISO, SOBREC. 300 KGF/M2, REV. 120 KGF/M², ALVEN. 200 KGF/M², VÃO 4,30M, FORN.  EPS, ARM. POS COMPL. AS+=2,00CM² P/ NERVURA DIST. INTEREIXO 50CM,INCL. CAP. DE 5 CM E  02 FAIXAS DE TRAV. EM CONC 25 MPA, TELA Q92.(INCL. FORMA E ESCOR.) .</v>
          </cell>
          <cell r="C761" t="str">
            <v>m2</v>
          </cell>
          <cell r="D761">
            <v>114.52500000000001</v>
          </cell>
          <cell r="E761">
            <v>91.62</v>
          </cell>
          <cell r="F761" t="str">
            <v>SEDUC</v>
          </cell>
        </row>
        <row r="762">
          <cell r="A762" t="str">
            <v/>
          </cell>
          <cell r="D762">
            <v>0</v>
          </cell>
        </row>
        <row r="763">
          <cell r="A763" t="str">
            <v>06.07.055</v>
          </cell>
          <cell r="B763" t="str">
            <v>LAJE TRELIÇADA B 16  PISO , SOBREC. 300 KGF/M2,  REV. 120 KGF/M², VÃO 5,60 M, FORN. EPS, ARMAÇÃO POS COMPL. AS+=2,30CM² P/ NERVURA,DISTÂNCIA INTEREIXO 50 CM, INCL. CAP. DE 5 CM E 02 FAIXAS DE TRAV. EM CONC 25 MPA TELA Q61. .(INCL. FORMA E ESCOR.) .</v>
          </cell>
          <cell r="C763" t="str">
            <v>m2</v>
          </cell>
          <cell r="D763">
            <v>125.125</v>
          </cell>
          <cell r="E763">
            <v>100.1</v>
          </cell>
          <cell r="F763" t="str">
            <v>SEDUC</v>
          </cell>
        </row>
        <row r="764">
          <cell r="A764" t="str">
            <v/>
          </cell>
          <cell r="D764">
            <v>0</v>
          </cell>
        </row>
        <row r="765">
          <cell r="A765" t="str">
            <v>06.07.056</v>
          </cell>
          <cell r="B765" t="str">
            <v>LAJE TRELIÇADA B16 PISO, SOBREC. 300 KGF/M2, REVEST. 120 KGF/M², ALVENARIA 200 KGF/M², VÃO 4,80M, FORNEC.  EPS, ARM. POS COMPL. AS+=2,25CM² P/ NERVURA DIST. INTEREIXO 50CM,INCL. CAP.  5 CM E 03 FAIXAS TRAV. (CONC 25 MPA)TELA Q92.(INCL. FORMA E ESCOR.) .</v>
          </cell>
          <cell r="C765" t="str">
            <v>m2</v>
          </cell>
          <cell r="D765">
            <v>126.4875</v>
          </cell>
          <cell r="E765">
            <v>101.19</v>
          </cell>
          <cell r="F765" t="str">
            <v>SEDUC</v>
          </cell>
        </row>
        <row r="766">
          <cell r="A766" t="str">
            <v/>
          </cell>
          <cell r="D766">
            <v>0</v>
          </cell>
        </row>
        <row r="767">
          <cell r="A767" t="str">
            <v>06.07.057</v>
          </cell>
          <cell r="B767" t="str">
            <v>LAJE TRELIÇADA B 20 PISO , SOBREC.300 KGF/M2,  REVEST. 120 KGF/M², VÃO 6,70 M, FORN.DO EPS, ARM.COMPLEMENTAR DA TRELIÇA AS+=2,75CM² P/NERVURA,DISTÂNCIA INTEREIXO 50 CM, INCL.CAP. DE 5 CM E 02 FAIXAS DE TRAV.(CONC 25 MPA)TELA Q61. (INCL. FORMA E ESCOR.) .</v>
          </cell>
          <cell r="C767" t="str">
            <v>m2</v>
          </cell>
          <cell r="D767">
            <v>130.58750000000001</v>
          </cell>
          <cell r="E767">
            <v>104.47</v>
          </cell>
          <cell r="F767" t="str">
            <v>SEDUC</v>
          </cell>
        </row>
        <row r="768">
          <cell r="A768" t="str">
            <v/>
          </cell>
          <cell r="D768">
            <v>0</v>
          </cell>
        </row>
        <row r="769">
          <cell r="A769" t="str">
            <v>06.07.058</v>
          </cell>
          <cell r="B769" t="str">
            <v>LAJE TRELIÇADA B 20 PISO, SOBREC.300 KGF/M2, REV.120 KGF/M², ALVENARIA 200 KGF/M², VÃO  5,90M, FORNEC. EPS, ARM. POS COMPL. AS+=2,86CM² P/ NERVURA DIST. INTEREIXO 50CM,INCLUSIVE CAP. 5 CM E 03 FAIXAS TRAV. EM CONC 25 MPA, TELA Q92.(INCL. FORMA E ESCOR.).</v>
          </cell>
          <cell r="C769" t="str">
            <v>m2</v>
          </cell>
          <cell r="D769">
            <v>137.76249999999999</v>
          </cell>
          <cell r="E769">
            <v>110.21</v>
          </cell>
          <cell r="F769" t="str">
            <v>SEDUC</v>
          </cell>
        </row>
        <row r="770">
          <cell r="A770" t="str">
            <v/>
          </cell>
          <cell r="D770">
            <v>0</v>
          </cell>
        </row>
        <row r="771">
          <cell r="A771" t="str">
            <v>06.07.059</v>
          </cell>
          <cell r="B771" t="str">
            <v>LAJE TRELIÇADA B 25 PISO, SOBREC.300 KGF/M2,  REVEST.120 KGF/M², VÃO 8,00 M, FORN. DO EPS, ARM.COMPLEMENTAR DA TRELIÇA AS+=3,10 CM2 P/ NERVURA,DISTÂNCIA INTEREIXO 50 CM, INCL. CAP. 5 CM E  03 FAIXAS TRAV. (CONC 25 MPA) TELA Q 75 (INCL. FORMA E ESCOR.) .</v>
          </cell>
          <cell r="C771" t="str">
            <v>m2</v>
          </cell>
          <cell r="D771">
            <v>154.80000000000001</v>
          </cell>
          <cell r="E771">
            <v>123.84</v>
          </cell>
          <cell r="F771" t="str">
            <v>SEDUC</v>
          </cell>
        </row>
        <row r="772">
          <cell r="A772" t="str">
            <v/>
          </cell>
          <cell r="D772">
            <v>0</v>
          </cell>
        </row>
        <row r="773">
          <cell r="A773" t="str">
            <v>06.07.060</v>
          </cell>
          <cell r="B773" t="str">
            <v>LAJE TRELIÇADA B25  PISO, SOBREC. 300 KGF/M2, REV. 120 KGF/M², ALVENARIA 200 KGF/M², VÃO  6,80M, FORN. EPS, ARM. POS. COMPL. AS+=2,86CM² P/ NERVURA DIST. INTEREIXO 50CM,INCL. CAP. DE 5 CM E  03 FAIXAS TRAV.  CONC 25 MPA, TELA Q92.(INCL. FORMA E ESCOR.) .</v>
          </cell>
          <cell r="C773" t="str">
            <v>m2</v>
          </cell>
          <cell r="D773">
            <v>155.42500000000001</v>
          </cell>
          <cell r="E773">
            <v>124.34</v>
          </cell>
          <cell r="F773" t="str">
            <v>SEDUC</v>
          </cell>
        </row>
        <row r="774">
          <cell r="A774" t="str">
            <v/>
          </cell>
          <cell r="D774">
            <v>0</v>
          </cell>
        </row>
        <row r="775">
          <cell r="A775" t="str">
            <v>06.07.061</v>
          </cell>
          <cell r="B775" t="str">
            <v>LAJE TRELIÇADA B 30 PISO , SOBREC. 300 KGF/M2,  REVEST. 120 KGF/M², VÃO  9,10 M, FORNEC.  EPS, ARM. POS. COMPL. AS+=3,45 CM2 P/ NERVURA,DISTÂNCIA INTEREIXO 50 CM, INCL. CAP. DE 5 CM E  03 FAIXAS DE TRAV. EM CONC 25 MPA TELA Q75.(INCL. FORMA E ESCOR.) .</v>
          </cell>
          <cell r="C775" t="str">
            <v>m2</v>
          </cell>
          <cell r="D775">
            <v>167.01250000000002</v>
          </cell>
          <cell r="E775">
            <v>133.61000000000001</v>
          </cell>
          <cell r="F775" t="str">
            <v>SEDUC</v>
          </cell>
        </row>
        <row r="776">
          <cell r="A776" t="str">
            <v/>
          </cell>
          <cell r="D776">
            <v>0</v>
          </cell>
        </row>
        <row r="777">
          <cell r="A777" t="str">
            <v>06.07.062</v>
          </cell>
          <cell r="B777" t="str">
            <v>LAJE TRELIÇADA B30 PISO, SOBREC. 300 KGF/M2, REV. 120 KGF/M², ALVENARIA 200 KGF/M², VÃO  8,10 M, FORN. EPS, ARM. POS COMPL. AS+=3,46CM² P/ NERVURA DIST. INTEREIXO 50CM,INCLUSIVE CAP. 5 CM E 03 FAIXAS TRAV. (CONC 25 MPA),TELA Q92. (INCL. FORMA E ESCOR.) .</v>
          </cell>
          <cell r="C777" t="str">
            <v>m2</v>
          </cell>
          <cell r="D777">
            <v>158.63749999999999</v>
          </cell>
          <cell r="E777">
            <v>126.91</v>
          </cell>
          <cell r="F777" t="str">
            <v>SEDUC</v>
          </cell>
        </row>
        <row r="778">
          <cell r="A778" t="str">
            <v/>
          </cell>
          <cell r="D778">
            <v>0</v>
          </cell>
        </row>
        <row r="779">
          <cell r="A779" t="str">
            <v>06.07.063</v>
          </cell>
          <cell r="B779" t="str">
            <v>LAJE TRELIÇADA  B12  COBERTA, SOBREC. DE  100 KGF/M²,  REV.  100 KGF/M², VÃO DE 4,70 M, FORNEC.  EPS, ARMAÇÃO POS. COMPL. AS+=1,15CM² P/NERVURA, DISTÂNCIA INTEREIXO 50 CM,INCL. CAP. DE 4 CM E 01 FAIXA DE TRAV(CONC.25 MPA) TELA Q61.(INCL. FORMA E ESCOR.) .</v>
          </cell>
          <cell r="C779" t="str">
            <v>m2</v>
          </cell>
          <cell r="D779">
            <v>111.28749999999999</v>
          </cell>
          <cell r="E779">
            <v>89.03</v>
          </cell>
          <cell r="F779" t="str">
            <v>SEDUC</v>
          </cell>
        </row>
        <row r="780">
          <cell r="A780" t="str">
            <v/>
          </cell>
          <cell r="D780">
            <v>0</v>
          </cell>
        </row>
        <row r="781">
          <cell r="A781" t="str">
            <v>06.07.064</v>
          </cell>
          <cell r="B781" t="str">
            <v>LAJE TRELIÇADA B12  COBERTA, SOBREC. DE 50 KGF/M2, REV.100 KGF/M², TELHA 70 KGF/M², VÃO  4,50M, FORNEC. DO EPS, ARM. POS COMPL. AS+=1,15CM² P/ NERVURA DIST. INTEREIXO 50CM,INCL. CAP. 4 CM E  01 FAIXA DE TRAV.(CONC 25 MPA)TELA Q61.(INC.FORMA E ESCOR.) .</v>
          </cell>
          <cell r="C781" t="str">
            <v>m2</v>
          </cell>
          <cell r="D781">
            <v>116.98750000000001</v>
          </cell>
          <cell r="E781">
            <v>93.59</v>
          </cell>
          <cell r="F781" t="str">
            <v>SEDUC</v>
          </cell>
        </row>
        <row r="782">
          <cell r="A782" t="str">
            <v/>
          </cell>
          <cell r="D782">
            <v>0</v>
          </cell>
        </row>
        <row r="783">
          <cell r="A783" t="str">
            <v>06.07.065</v>
          </cell>
          <cell r="B783" t="str">
            <v>LAJE TRELIÇADA  B14 COBERTA , SOBREC. DE  100 KQF/M²,  REV. DE 100 KGF/M², VÃO 5,30M, FORNEC.  EPS, ARM. POS. COMPL. AS+ = 1,29CM² P/ NERVURA, DISTÂNCIA INTEREIXO 50 CM,INCL. CAP. 5 CM E 01 FAIXA DE TRAV. (CONC. 25 MPA),TELA Q61.(INCL. FORMA E ESCOR.) .</v>
          </cell>
          <cell r="C783" t="str">
            <v>m2</v>
          </cell>
          <cell r="D783">
            <v>123.32499999999999</v>
          </cell>
          <cell r="E783">
            <v>98.66</v>
          </cell>
          <cell r="F783" t="str">
            <v>SEDUC</v>
          </cell>
        </row>
        <row r="784">
          <cell r="A784" t="str">
            <v/>
          </cell>
          <cell r="D784">
            <v>0</v>
          </cell>
        </row>
        <row r="785">
          <cell r="A785" t="str">
            <v>06.07.066</v>
          </cell>
          <cell r="B785" t="str">
            <v>LAJE TRELIÇADA B14 COBERTA, SOBREC. 50 KGF/M2, REV. 100 KGF/M², TELHA 70 KGF/M²,VÃO 5,00M,FORNEC. DO EPS, ARM. POS COMPL. AS+=1,15CM² P/NERVURA DIST. INTEREIXO 50CM,INCLUSIVE CAP. DE 5 CM E  01 FAIXA TRAV. EM CONC 25 MPA, TELA Q61.(INCL. FORMA E ESCOR.) .</v>
          </cell>
          <cell r="C785" t="str">
            <v>m2</v>
          </cell>
          <cell r="D785">
            <v>130.625</v>
          </cell>
          <cell r="E785">
            <v>104.5</v>
          </cell>
          <cell r="F785" t="str">
            <v>SEDUC</v>
          </cell>
        </row>
        <row r="786">
          <cell r="A786" t="str">
            <v/>
          </cell>
          <cell r="D786">
            <v>0</v>
          </cell>
        </row>
        <row r="787">
          <cell r="A787" t="str">
            <v>06.07.067</v>
          </cell>
          <cell r="B787" t="str">
            <v>LAJE TRELIÇADA B16 COBERTA, SOBREC. DE  100 KQF/M²,  REV.  100 KGF/M², VÃO 6,00 M, FORN. DO EPS, ARM. POS. COMPL. AS+ = 1,50CM² P/ NERVURA, DISTÂNCIA INTEREIXO 50 CM,INCL. CAP. DE 5 CM E  01 FAIXA DE TRAV. EM CONC. 25 MPA, TELA Q61.(INCL. FORMA E ESCOR.).</v>
          </cell>
          <cell r="C787" t="str">
            <v>m2</v>
          </cell>
          <cell r="D787">
            <v>124.48750000000001</v>
          </cell>
          <cell r="E787">
            <v>99.59</v>
          </cell>
          <cell r="F787" t="str">
            <v>SEDUC</v>
          </cell>
        </row>
        <row r="788">
          <cell r="A788" t="str">
            <v/>
          </cell>
          <cell r="D788">
            <v>0</v>
          </cell>
        </row>
        <row r="789">
          <cell r="A789" t="str">
            <v>06.07.068</v>
          </cell>
          <cell r="B789" t="str">
            <v>LAJE TRELIÇADA B16 COBERTA, SOBREC. DE 50 KGF/M2, REV. 100 KGF/M², TELHA 70 KGF/M², VÃO 5,60M, FORNEC. EPS, ARM. POS COMPL. AS+=1,41 CM² P/ NERVURA DIST. INTEREIXO 50CM,INCL CAP. DE 5 CM E 01 FAIXA TRAV. (CONC 25 MPA), TELA Q61. (INCL. FORMA E ESCOR.) .</v>
          </cell>
          <cell r="C789" t="str">
            <v>m2</v>
          </cell>
          <cell r="D789">
            <v>127.75</v>
          </cell>
          <cell r="E789">
            <v>102.2</v>
          </cell>
          <cell r="F789" t="str">
            <v>SEDUC</v>
          </cell>
        </row>
        <row r="790">
          <cell r="A790" t="str">
            <v/>
          </cell>
          <cell r="D790">
            <v>0</v>
          </cell>
        </row>
        <row r="791">
          <cell r="A791" t="str">
            <v>06.07.069</v>
          </cell>
          <cell r="B791" t="str">
            <v>LAJE TRELIÇADA  B20 COBERTA , SOBREC.100 KQF/M²,  REV. DE 100 KGF/M², VÃO 7,10M, FORN. DO EPS, ARM. POS. COMPL. AS+ = 1,80CM² POR NERVURA, DISTÂNCIA INTEREIXO 50 CM,INCL. CAP. DE 5 CM E  FAIXAS DE TRAV. EM CONC. 25 MPA, TELA Q61.(INCL. FORMA E ESCOR.) .</v>
          </cell>
          <cell r="C791" t="str">
            <v>m2</v>
          </cell>
          <cell r="D791">
            <v>126.6875</v>
          </cell>
          <cell r="E791">
            <v>101.35</v>
          </cell>
          <cell r="F791" t="str">
            <v>SEDUC</v>
          </cell>
        </row>
        <row r="792">
          <cell r="A792" t="str">
            <v/>
          </cell>
          <cell r="D792">
            <v>0</v>
          </cell>
        </row>
        <row r="793">
          <cell r="A793" t="str">
            <v>06.07.070</v>
          </cell>
          <cell r="B793" t="str">
            <v>LAJE TRELIÇADA B20 COBERTA, SOBREC. 50 KGF/M2, REV. 100 KGF/M², TELHA 70 KGF/M², VÃO 6,80 M, FORN. DO EPS, ARM. POS COMPL. AS+=1,72 CM² P/ NERVURA DIST. INTEREIXO 50CM,INCL. CAP. DE 5 CM E  02 FAIXAS TRAV. (CONC 25 MPA), TELA Q61.(INCL. FORMA E ESCOR.) .</v>
          </cell>
          <cell r="C793" t="str">
            <v>m2</v>
          </cell>
          <cell r="D793">
            <v>131.21250000000001</v>
          </cell>
          <cell r="E793">
            <v>104.97</v>
          </cell>
          <cell r="F793" t="str">
            <v>SEDUC</v>
          </cell>
        </row>
        <row r="794">
          <cell r="A794" t="str">
            <v/>
          </cell>
          <cell r="D794">
            <v>0</v>
          </cell>
        </row>
        <row r="795">
          <cell r="A795" t="str">
            <v>06.07.071</v>
          </cell>
          <cell r="B795" t="str">
            <v>LAJE TRELIÇADA  B25 COBERTA , SOBREC. DE  100 KQF/M²,  REV. 100 KGF/M², VÃO  8,50 M, FORNEC. EPS, ARM. POS. COMPL. AS+ = 2,00CM² P/ NERVURA, DISTÂNCIA INTEREIXO 50 CM,INCL. CAP. DE 5 CM E 02 FAIXAS DE TRAV. (CONC. 25 MPA)TELA Q 75.(INCL.FORMA E ESCOR.).</v>
          </cell>
          <cell r="C795" t="str">
            <v>m2</v>
          </cell>
          <cell r="D795">
            <v>167.82499999999999</v>
          </cell>
          <cell r="E795">
            <v>134.26</v>
          </cell>
          <cell r="F795" t="str">
            <v>SEDUC</v>
          </cell>
        </row>
        <row r="796">
          <cell r="A796" t="str">
            <v/>
          </cell>
          <cell r="D796">
            <v>0</v>
          </cell>
        </row>
        <row r="797">
          <cell r="A797" t="str">
            <v>06.07.072</v>
          </cell>
          <cell r="B797" t="str">
            <v>LAJE TRELIÇADA B25 COBERTA, SOBREC. 50 KGF/M2, REV. 100 KGF/M², TELHA 70 KGF/M², VÃO 8,10 M, FORNEC. EPS, ARMAÇÃO POS COMPL. AS+=1,88CM² P/ NERVURA DIST. INTEREIXO 50CM,INCLUSIVE CAP. 5 CM E  03 FAIXAS TRA.(CONC 25MPA),TELA Q 75. (INCL. FORMA E ESCOR.) .</v>
          </cell>
          <cell r="C797" t="str">
            <v>m2</v>
          </cell>
          <cell r="D797">
            <v>168.8125</v>
          </cell>
          <cell r="E797">
            <v>135.05000000000001</v>
          </cell>
          <cell r="F797" t="str">
            <v>SEDUC</v>
          </cell>
        </row>
        <row r="798">
          <cell r="A798" t="str">
            <v/>
          </cell>
          <cell r="D798">
            <v>0</v>
          </cell>
        </row>
        <row r="799">
          <cell r="A799" t="str">
            <v>06.07.073</v>
          </cell>
          <cell r="B799" t="str">
            <v>LAJE TRELIÇADA  B30 COBERTA , SOBREC. 100 KQF/M²,  REVEST. 100 KGF/M², VÃO DE 9,60 M, FORN. DO EPS, ARM. POS. COMPL. AS+ = 2,30 CM² P/NERVURA, DISTÂNCIA INTEREIXO 50 CM,INCL. CAP. 5 CM E 03 FAIXAS TRAV. (CONC. 25 MPA),TELA Q75.(INCL. FORMA E ESCOR.).</v>
          </cell>
          <cell r="C799" t="str">
            <v>m2</v>
          </cell>
          <cell r="D799">
            <v>206.76249999999999</v>
          </cell>
          <cell r="E799">
            <v>165.41</v>
          </cell>
          <cell r="F799" t="str">
            <v>SEDUC</v>
          </cell>
        </row>
        <row r="800">
          <cell r="A800" t="str">
            <v/>
          </cell>
          <cell r="D800">
            <v>0</v>
          </cell>
        </row>
        <row r="801">
          <cell r="A801" t="str">
            <v>06.07.074</v>
          </cell>
          <cell r="B801" t="str">
            <v>LAJE TRELIÇADA B30 COBERTA, SOBREC.  50 KGF/M2, REV. 100 KGF/M², TELHA 70 KGF/M², VÃO  9,20M, FORN. EPS, ARM. POS COMPL. AS+=2,16 CM² P/ NERVURA DIST. INTEREIXO 50CM,INCL. CAP. DE 5 CM E 03 FAIXAS TRAV. (CONC 25 MPA), TELA Q75.(INCL. FORMA E ESCOR.) .</v>
          </cell>
          <cell r="C801" t="str">
            <v>m2</v>
          </cell>
          <cell r="D801">
            <v>204.875</v>
          </cell>
          <cell r="E801">
            <v>163.9</v>
          </cell>
          <cell r="F801" t="str">
            <v>SEDUC</v>
          </cell>
        </row>
        <row r="802">
          <cell r="A802" t="str">
            <v/>
          </cell>
          <cell r="D802">
            <v>0</v>
          </cell>
        </row>
        <row r="803">
          <cell r="A803" t="str">
            <v>06.08.011</v>
          </cell>
          <cell r="B803" t="str">
            <v>COSTURA DE FISSURAS EM ALVENARIA COM BARRA "Z" DE 70CM EM FERRO CA-50 6.3MM A CADA 20,00CM. INCLUSO DEMOLIÇÃO DE REVESTIMENTO, RASGOS EM ALVENARIA, ENCHIMENTOS, CHAPISCO E REVESTIMENTO COM ARGAMASSA DE CIMENTO E AREIA 1:3 NOS LOCAIS DE FIXAÇÃO DE CADA BAR</v>
          </cell>
          <cell r="C803" t="str">
            <v>m</v>
          </cell>
          <cell r="D803">
            <v>22.675000000000001</v>
          </cell>
          <cell r="E803">
            <v>18.14</v>
          </cell>
          <cell r="F803" t="str">
            <v>SEDUC</v>
          </cell>
        </row>
        <row r="804">
          <cell r="A804" t="str">
            <v/>
          </cell>
          <cell r="D804">
            <v>0</v>
          </cell>
        </row>
        <row r="805">
          <cell r="A805" t="str">
            <v>06.08.020</v>
          </cell>
          <cell r="B805" t="str">
            <v>TO E  EXECUÇÃO DE PROTEÇÃO DE ARMADURA CORROÍDA POR AÇÃO DE CLORETOS, COM TINTA/PRIMER ANTICORROSIVO À BASE DE ZINCO PARA METAIS, ARMATEC ZN, FAB:VEDACIT OU SIMILAR.</v>
          </cell>
          <cell r="C805" t="str">
            <v>m</v>
          </cell>
          <cell r="D805">
            <v>2.4750000000000001</v>
          </cell>
          <cell r="E805">
            <v>1.98</v>
          </cell>
          <cell r="F805" t="str">
            <v>SEDUC</v>
          </cell>
        </row>
        <row r="806">
          <cell r="A806" t="str">
            <v/>
          </cell>
          <cell r="D806">
            <v>0</v>
          </cell>
        </row>
        <row r="807">
          <cell r="A807" t="str">
            <v>06.08.031</v>
          </cell>
          <cell r="B807" t="str">
            <v>FORNECIMENTO E EXECUÇÃO DE REPARO ESTRUTURAL EM VÃOS DE VIGAS, LAJES E PILARES COM APLICAÇÃO ARGAMASSA CIMENTÍCIA FLUIDA, SIKAGROUT 250 OU SIMILAR, PARA PREENCHIMENTO DE VÃOS DE 35 X 70MM.</v>
          </cell>
          <cell r="C807" t="str">
            <v>m</v>
          </cell>
          <cell r="D807">
            <v>18.675000000000001</v>
          </cell>
          <cell r="E807">
            <v>14.94</v>
          </cell>
          <cell r="F807" t="str">
            <v>SEDUC</v>
          </cell>
        </row>
        <row r="808">
          <cell r="A808" t="str">
            <v/>
          </cell>
          <cell r="D808">
            <v>0</v>
          </cell>
        </row>
        <row r="809">
          <cell r="A809" t="str">
            <v>06.08.032</v>
          </cell>
          <cell r="B809" t="str">
            <v>FORNECIMENTO E EXECUÇÃO DE REPARO ESTRUTURAL EM VÃO DE VIGAS, LAJES E PILARES COM APLICAÇÃO DE MICRO CONCRETO COM ARGAMASSA CIMENTÍCIA FLUIDA, SIKAGROUT 250 OU SIMILAR, E PEDRISCO, PREENCHIMENTO DE VÃOS DE 35 X 70MM.</v>
          </cell>
          <cell r="C809" t="str">
            <v>m</v>
          </cell>
          <cell r="D809">
            <v>18</v>
          </cell>
          <cell r="E809">
            <v>14.4</v>
          </cell>
          <cell r="F809" t="str">
            <v>SEDUC</v>
          </cell>
        </row>
        <row r="810">
          <cell r="A810" t="str">
            <v/>
          </cell>
          <cell r="D810">
            <v>0</v>
          </cell>
        </row>
        <row r="811">
          <cell r="A811" t="str">
            <v>06.08.060</v>
          </cell>
          <cell r="B811" t="str">
            <v>FORNECIMENTO E EXECUÇÃO DE REFORÇO ESTRUTURAL COM EMENDA POR TRANSPASSE, PARA RECONSTITUIÇÃO DA SEÇÃO DA ARMADURA.</v>
          </cell>
          <cell r="C811" t="str">
            <v>Kg</v>
          </cell>
          <cell r="D811">
            <v>6.9375</v>
          </cell>
          <cell r="E811">
            <v>5.55</v>
          </cell>
          <cell r="F811" t="str">
            <v>SEDUC</v>
          </cell>
        </row>
        <row r="812">
          <cell r="A812" t="str">
            <v/>
          </cell>
          <cell r="D812">
            <v>0</v>
          </cell>
        </row>
        <row r="813">
          <cell r="A813" t="str">
            <v>06.08.110</v>
          </cell>
          <cell r="B813" t="str">
            <v>PREENCHIMENTO DE JUNTA DE DILATAÇÃO (1,00X2,00 CM), COM MASTIQUE E ESPUMA  DE POLIETILENO COM 20 MM .</v>
          </cell>
          <cell r="C813" t="str">
            <v>m</v>
          </cell>
          <cell r="D813">
            <v>29.4375</v>
          </cell>
          <cell r="E813">
            <v>23.55</v>
          </cell>
          <cell r="F813" t="str">
            <v>SEDUC</v>
          </cell>
        </row>
        <row r="814">
          <cell r="A814" t="str">
            <v/>
          </cell>
          <cell r="D814">
            <v>0</v>
          </cell>
        </row>
        <row r="815">
          <cell r="A815" t="str">
            <v>06.08.120</v>
          </cell>
          <cell r="B815" t="str">
            <v>ESCARIFICAÇÃO MANUAL, CORTE DE CONCRETO ATÉ 3,00 CM DE PROFUNDIDADE</v>
          </cell>
          <cell r="C815" t="str">
            <v>m2</v>
          </cell>
          <cell r="D815">
            <v>60.975000000000001</v>
          </cell>
          <cell r="E815">
            <v>48.78</v>
          </cell>
          <cell r="F815" t="str">
            <v>SEDUC</v>
          </cell>
        </row>
        <row r="816">
          <cell r="A816" t="str">
            <v/>
          </cell>
          <cell r="D816">
            <v>0</v>
          </cell>
        </row>
        <row r="817">
          <cell r="A817" t="str">
            <v>06.08.130</v>
          </cell>
          <cell r="B817" t="str">
            <v xml:space="preserve"> LIMPEZA DE ARMADURA ATRAVÉS DE LIXAMENTO COM LIXADEIRA ELÉTRICA E ESCOVA DE AÇO</v>
          </cell>
          <cell r="C817" t="str">
            <v>m</v>
          </cell>
          <cell r="D817">
            <v>2.2000000000000002</v>
          </cell>
          <cell r="E817">
            <v>1.76</v>
          </cell>
          <cell r="F817" t="str">
            <v>SEDUC</v>
          </cell>
        </row>
        <row r="818">
          <cell r="A818" t="str">
            <v/>
          </cell>
          <cell r="D818">
            <v>0</v>
          </cell>
        </row>
        <row r="819">
          <cell r="A819" t="str">
            <v>06.08.140</v>
          </cell>
          <cell r="B819" t="str">
            <v>LIMPEZA DO SUBSTRATO COM APLICAÇÃO DE JATO DE ÁGUA FRIA.</v>
          </cell>
          <cell r="C819" t="str">
            <v>m2</v>
          </cell>
          <cell r="D819">
            <v>1.1375</v>
          </cell>
          <cell r="E819">
            <v>0.91</v>
          </cell>
          <cell r="F819" t="str">
            <v>SEDUC</v>
          </cell>
        </row>
        <row r="820">
          <cell r="A820" t="str">
            <v/>
          </cell>
          <cell r="D820">
            <v>0</v>
          </cell>
        </row>
        <row r="821">
          <cell r="A821" t="str">
            <v>06.08.141</v>
          </cell>
          <cell r="B821" t="str">
            <v>REPARO PROFUNDO EM ESTRUTURA COM ARGAMASSA AUTO-ADENSÁVEL DE ALTA RESISTÊNCIA PARA GRAUTEAMENTO, SIKAGROUT OU SIMILAR, E=3,00CM A 5,00CM.</v>
          </cell>
          <cell r="C821" t="str">
            <v>m3</v>
          </cell>
          <cell r="D821">
            <v>2147</v>
          </cell>
          <cell r="E821">
            <v>1717.6</v>
          </cell>
          <cell r="F821" t="str">
            <v>SEDUC</v>
          </cell>
        </row>
        <row r="822">
          <cell r="A822" t="str">
            <v/>
          </cell>
          <cell r="D822">
            <v>0</v>
          </cell>
        </row>
        <row r="823">
          <cell r="A823" t="str">
            <v>06.08.142</v>
          </cell>
          <cell r="B823" t="str">
            <v>REPARO PROFUNDO EM ESTRUTURA COM APLICAÇÃO DE MICRO-CONCRETO COM ARGAMASSA CIMENTÍCIA FLUÍDA, SIKAGROUT 250 OU SIMILAR E PEDRISCO (BRITA 19), E=5,00CM A 30,00CM.</v>
          </cell>
          <cell r="C823" t="str">
            <v>m3</v>
          </cell>
          <cell r="D823">
            <v>1816.6499999999999</v>
          </cell>
          <cell r="E823">
            <v>1453.32</v>
          </cell>
          <cell r="F823" t="str">
            <v>SEDUC</v>
          </cell>
        </row>
        <row r="824">
          <cell r="A824" t="str">
            <v/>
          </cell>
          <cell r="D824">
            <v>0</v>
          </cell>
        </row>
        <row r="825">
          <cell r="A825" t="str">
            <v>06.08.143</v>
          </cell>
          <cell r="B825" t="str">
            <v>REPARO PROFUNDO EM ESTRUTURA COM ARGAMASSA TIXOTRÓPICA MONOCOMPONENTE PARA REPAROS ESTRUTURAIS, V1 GROUT TIX OU SIMILAR.</v>
          </cell>
          <cell r="C825" t="str">
            <v>m3</v>
          </cell>
          <cell r="D825">
            <v>2803.25</v>
          </cell>
          <cell r="E825">
            <v>2242.6</v>
          </cell>
          <cell r="F825" t="str">
            <v>SEDUC</v>
          </cell>
        </row>
        <row r="826">
          <cell r="A826" t="str">
            <v/>
          </cell>
          <cell r="D826">
            <v>0</v>
          </cell>
        </row>
        <row r="827">
          <cell r="A827" t="str">
            <v>06.10.020</v>
          </cell>
          <cell r="B827" t="str">
            <v>FORN.E MONT.EST. METALICA P/QUADRA C/TERÇAS, ESPAÇADORES, CONTRAVENTOS, PILARES E ARCOS, SOLDADOS PROC.ELETRODO E6010  3,50MM E 4MM,SOLDA DE CAMPO E6010 6MM, LIMP.MEC.SUPERFÍCIE ST3, FUNDO C/APLIC.1 DEMÃO PRIMER EPOXI C/120MICRA E APLIC.2 DEMAOS ESMALTE E</v>
          </cell>
          <cell r="C827" t="str">
            <v>Kg</v>
          </cell>
          <cell r="D827">
            <v>11.9125</v>
          </cell>
          <cell r="E827">
            <v>9.5299999999999994</v>
          </cell>
          <cell r="F827" t="str">
            <v>SEDUC</v>
          </cell>
        </row>
        <row r="828">
          <cell r="A828" t="str">
            <v/>
          </cell>
          <cell r="D828">
            <v>0</v>
          </cell>
        </row>
        <row r="829">
          <cell r="A829" t="str">
            <v>06.10.042</v>
          </cell>
          <cell r="B829" t="str">
            <v>TRATAMENTO DA ESTRUTURA DE CONCRETO INCLUINDO HIDROLAVAGEM, ESTUCAGEM E LIXAMENTO DA SUPERFÍCIE DE CONCRETO.</v>
          </cell>
          <cell r="C829" t="str">
            <v>m2</v>
          </cell>
          <cell r="D829">
            <v>11.6</v>
          </cell>
          <cell r="E829">
            <v>9.2799999999999994</v>
          </cell>
          <cell r="F829" t="str">
            <v>SEDUC</v>
          </cell>
        </row>
        <row r="830">
          <cell r="A830" t="str">
            <v/>
          </cell>
          <cell r="D830">
            <v>0</v>
          </cell>
        </row>
        <row r="831">
          <cell r="A831" t="str">
            <v>06.10.044</v>
          </cell>
          <cell r="B831" t="str">
            <v>FORNECIMENTO E MONTAGEM DE REFORÇO METÁLICO EM VIGA ATRAVÉS DE CHAPA DE AÇO ASTM A36 DE 3/8", TIPO "U", COM 1,50M DE COMPRIMENTO , 0,,15M DE LARGURA E 0,50M DE ALTURA, FIXADA ATRAVÉS DE 20UND DE CHUMBADORES TUPO PARABOLT COMPLETO DE 3/8" X 3 1/2", CONFORM</v>
          </cell>
          <cell r="C831" t="str">
            <v>Un</v>
          </cell>
          <cell r="D831">
            <v>597.61249999999995</v>
          </cell>
          <cell r="E831">
            <v>478.09</v>
          </cell>
          <cell r="F831" t="str">
            <v>SEDUC</v>
          </cell>
        </row>
        <row r="832">
          <cell r="A832" t="str">
            <v/>
          </cell>
          <cell r="D832">
            <v>0</v>
          </cell>
        </row>
        <row r="833">
          <cell r="A833" t="str">
            <v>06.10.045</v>
          </cell>
          <cell r="B833" t="str">
            <v>FORNEC. E MONT.DE TIRANTE EM AÇO CA-25, COMPRIM.10,61M,DIÂM. 20MM, INCLUINDO 2(DUAS) UNID.DE CHAPA DE AÇO ASTM A36 DE 3/8", TIPO "U", NAS DIM.DE 0,30X0,08X0,10M E PARAFUSO PASSANTE EM FERRO GALVANIZADO DE 12,5X100MM C/PORCA E ARRUELA.PREÇO EFETUADO CONF.P</v>
          </cell>
          <cell r="C833" t="str">
            <v>Un</v>
          </cell>
          <cell r="D833">
            <v>161.9</v>
          </cell>
          <cell r="E833">
            <v>129.52000000000001</v>
          </cell>
          <cell r="F833" t="str">
            <v>SEDUC</v>
          </cell>
        </row>
        <row r="834">
          <cell r="A834" t="str">
            <v/>
          </cell>
          <cell r="D834">
            <v>0</v>
          </cell>
        </row>
        <row r="835">
          <cell r="A835" t="str">
            <v>06.10.047</v>
          </cell>
          <cell r="B835" t="str">
            <v>FORNECIMENTO E MONTAGEM DE CHAPA LISA DE AÇO ASTM A36 DE 1/4" (DIMENSÃO 120 x 320 MM), CORTADA E COM 4 FUROS, FIXADA COM 4 CHUMBADORES TIPO PARABOLT COMPLETO DE 1/4", INCLUSIVE COM PINTURA DE PROTEÇÃO COM ZARCÃO E LIXAMENTO, SEM PINTURA DE ACABAMENTO.</v>
          </cell>
          <cell r="C835" t="str">
            <v>Un</v>
          </cell>
          <cell r="D835">
            <v>54.800000000000004</v>
          </cell>
          <cell r="E835">
            <v>43.84</v>
          </cell>
          <cell r="F835" t="str">
            <v>SEDUC</v>
          </cell>
        </row>
        <row r="836">
          <cell r="A836" t="str">
            <v/>
          </cell>
          <cell r="D836">
            <v>0</v>
          </cell>
        </row>
        <row r="837">
          <cell r="A837" t="str">
            <v>06.10.048</v>
          </cell>
          <cell r="B837" t="str">
            <v>FORNECIMENTO E MONTAGEM DE CHAPA LISA DE AÇO ASTM A36 DE 3/8" (DIMENSÃO 200 x 300 MM), CORTADA E COM 4 FUROS, FIXADA COM 4 CHUMBADORES TIPO PARABOLT COMPLETO DE 3/8", INCLUSIVE PINTURA DE PROTEÇÃO COM ZARCÃO E LIXAMENTO, SEM PINTURA DE ACABAMENTO.</v>
          </cell>
          <cell r="C837" t="str">
            <v>Un</v>
          </cell>
          <cell r="D837">
            <v>67.900000000000006</v>
          </cell>
          <cell r="E837">
            <v>54.32</v>
          </cell>
          <cell r="F837" t="str">
            <v>SEDUC</v>
          </cell>
        </row>
        <row r="838">
          <cell r="A838" t="str">
            <v/>
          </cell>
          <cell r="D838">
            <v>0</v>
          </cell>
        </row>
        <row r="839">
          <cell r="A839" t="str">
            <v>06.10.072</v>
          </cell>
          <cell r="B839" t="str">
            <v>FORNECIMENTO E MONTAGEM DE PERFIL LAMINADO TIPO "I", W200x 19,30kg/m, FABRICAÇÃO: GERDAU/AÇOMINAS OU SIMILAR, SEM PINTURA DE ACABAMENTO, INCLUSIVE SOLDA .</v>
          </cell>
          <cell r="C839" t="str">
            <v>m</v>
          </cell>
          <cell r="D839">
            <v>133.82499999999999</v>
          </cell>
          <cell r="E839">
            <v>107.06</v>
          </cell>
          <cell r="F839" t="str">
            <v>SEDUC</v>
          </cell>
        </row>
        <row r="840">
          <cell r="A840" t="str">
            <v/>
          </cell>
          <cell r="D840">
            <v>0</v>
          </cell>
        </row>
        <row r="841">
          <cell r="A841" t="str">
            <v>06.10.073</v>
          </cell>
          <cell r="B841" t="str">
            <v>FORNECIMENTO E MONTAGEM DE PERFIL LAMINADO TIPO "H", W 200 X 35,90 KG/M,FABRICAÇÃO GERDAU/AÇOMINAS OU SIMILAR,INCLUSIVE SOLDA, SEM PINTURA DE ACABAMENTO.</v>
          </cell>
          <cell r="C841" t="str">
            <v>m</v>
          </cell>
          <cell r="D841">
            <v>269.33749999999998</v>
          </cell>
          <cell r="E841">
            <v>215.47</v>
          </cell>
          <cell r="F841" t="str">
            <v>SEDUC</v>
          </cell>
        </row>
        <row r="842">
          <cell r="A842" t="str">
            <v/>
          </cell>
          <cell r="D842">
            <v>0</v>
          </cell>
        </row>
        <row r="843">
          <cell r="A843" t="str">
            <v>06.10.074</v>
          </cell>
          <cell r="B843" t="str">
            <v>FORNECIMENTO E MONTAGEM DE PERFIL LAMINADO TIPO "I", W 150 X 24,00 KG/M, FABRICAÇÃO GERDAU/AÇOMIAS OU SIMILAR,INCLUSIVE SOLDA,SEM PINTURA DE ACABAMENTO</v>
          </cell>
          <cell r="C843" t="str">
            <v>m</v>
          </cell>
          <cell r="D843">
            <v>190.01249999999999</v>
          </cell>
          <cell r="E843">
            <v>152.01</v>
          </cell>
          <cell r="F843" t="str">
            <v>SEDUC</v>
          </cell>
        </row>
        <row r="844">
          <cell r="A844" t="str">
            <v/>
          </cell>
          <cell r="D844">
            <v>0</v>
          </cell>
        </row>
        <row r="845">
          <cell r="A845" t="str">
            <v>06.10.075</v>
          </cell>
          <cell r="B845" t="str">
            <v>FORNECIMENTO E MONTAGEM DE PERFIL LAMINADO TIPO "I" W 250 X 17,90 Kg/m, FABRICAÇÃO GERDAU/AÇOMINAS OU SIMILAR, INCLUSIVE SOLDA, SEM PINTURA DE ACABAMENTO</v>
          </cell>
          <cell r="C845" t="str">
            <v>m</v>
          </cell>
          <cell r="D845">
            <v>169.78750000000002</v>
          </cell>
          <cell r="E845">
            <v>135.83000000000001</v>
          </cell>
          <cell r="F845" t="str">
            <v>SEDUC</v>
          </cell>
        </row>
        <row r="846">
          <cell r="A846" t="str">
            <v/>
          </cell>
          <cell r="D846">
            <v>0</v>
          </cell>
        </row>
        <row r="847">
          <cell r="A847" t="str">
            <v>06.10.076</v>
          </cell>
          <cell r="B847" t="str">
            <v>FORNECIMENTO E MONTAGEM DE PERFIL LAMINADO TIPO "I" W 410 X 38,80 Kg/m, FABRICAÇÃO GERDAU/AÇOMINAS OU SIMILAR, INCLUSIVE SOLDA, SEM PINTURA DE ACABAMENTO</v>
          </cell>
          <cell r="C847" t="str">
            <v>m</v>
          </cell>
          <cell r="D847">
            <v>304.88749999999999</v>
          </cell>
          <cell r="E847">
            <v>243.91</v>
          </cell>
          <cell r="F847" t="str">
            <v>SEDUC</v>
          </cell>
        </row>
        <row r="848">
          <cell r="A848" t="str">
            <v/>
          </cell>
          <cell r="D848">
            <v>0</v>
          </cell>
        </row>
        <row r="849">
          <cell r="A849" t="str">
            <v>06.10.077</v>
          </cell>
          <cell r="B849" t="str">
            <v>FORNECIMENTO E MONTAGEM DE PERFIL LAMINADO TIPO "I", W310 x 21,0 KG/M, FABRICAÇÃO GERDAU/AÇOMINAS OU SIMILAR, INCLUSIVE PINTURA DE PROTEÇÃO COM ZARCÃO, LIXAMENTO E SOLDA, SEM PINTURA DE ACABAMENTO E SEM ESCORAMENTO</v>
          </cell>
          <cell r="C849" t="str">
            <v>m</v>
          </cell>
          <cell r="D849">
            <v>172.72500000000002</v>
          </cell>
          <cell r="E849">
            <v>138.18</v>
          </cell>
          <cell r="F849" t="str">
            <v>SEDUC</v>
          </cell>
        </row>
        <row r="850">
          <cell r="A850" t="str">
            <v/>
          </cell>
          <cell r="D850">
            <v>0</v>
          </cell>
        </row>
        <row r="851">
          <cell r="A851" t="str">
            <v>06.10.085</v>
          </cell>
          <cell r="B851" t="str">
            <v>FORNECIMENTO E INSTALAÇÃO DE ESTRUTURA METÁLICA DE COBERTA EM TRELIÇAS, TERÇAS, SUPORTES, APOIOS, ESPAÇADORES, CONTRAVENTAMENTOS, PARAFUSOS, PORCAS, PARABOLT E DEMAIS ACESS., INCL.PREP. SUPERFÍCIE EM JATEAMENTO ABRASIVO, LIMPEZA MEC.E PINT. ACAB.EM ESM. P</v>
          </cell>
          <cell r="C851" t="str">
            <v>Kg</v>
          </cell>
          <cell r="D851">
            <v>10.887500000000001</v>
          </cell>
          <cell r="E851">
            <v>8.7100000000000009</v>
          </cell>
          <cell r="F851" t="str">
            <v>SEDUC</v>
          </cell>
        </row>
        <row r="852">
          <cell r="A852" t="str">
            <v/>
          </cell>
          <cell r="D852">
            <v>0</v>
          </cell>
        </row>
        <row r="853">
          <cell r="A853" t="str">
            <v>06.11.001</v>
          </cell>
          <cell r="B853" t="str">
            <v>EXECUÇÃO DE 04 FUROS NO MÍNIMO VERTICAIS EM PISO DE CONCRETO ARMADO COM PERFURATRIZ DIAMANTADA, DIÂMETROS DE 6" E PROFUNDIDADE DE 20CM.</v>
          </cell>
          <cell r="C853" t="str">
            <v>Un</v>
          </cell>
          <cell r="D853">
            <v>100</v>
          </cell>
          <cell r="E853">
            <v>80</v>
          </cell>
          <cell r="F853" t="str">
            <v>SEDUC</v>
          </cell>
        </row>
        <row r="854">
          <cell r="A854" t="str">
            <v/>
          </cell>
          <cell r="D854">
            <v>0</v>
          </cell>
        </row>
        <row r="855">
          <cell r="A855" t="str">
            <v>06.11.002</v>
          </cell>
          <cell r="B855" t="str">
            <v>EXECUÇÃO DE FURO COM BROCA VÍDEA, DIÂMETRO DE ATÉ 6,30MM, UTILIZANDO MARTELETE ELÉTRICO PERFURADOR, PROFUNDIDADE DE 10CM.</v>
          </cell>
          <cell r="C855" t="str">
            <v>Un</v>
          </cell>
          <cell r="D855">
            <v>0.21250000000000002</v>
          </cell>
          <cell r="E855">
            <v>0.17</v>
          </cell>
          <cell r="F855" t="str">
            <v>SEDUC</v>
          </cell>
        </row>
        <row r="856">
          <cell r="A856" t="str">
            <v/>
          </cell>
          <cell r="D856">
            <v>0</v>
          </cell>
        </row>
        <row r="857">
          <cell r="A857" t="str">
            <v>06.11.003</v>
          </cell>
          <cell r="B857" t="str">
            <v>EXECUÇÃO DE FURO COM BROCA VÍDEA, DIÂMETRO DE 8,0MM A 12,5MM, UTILIZANDO MARTELETE ELÉTRICO PERFURADOR, PROFUNDIDADE DE 15CM.</v>
          </cell>
          <cell r="C857" t="str">
            <v>Un</v>
          </cell>
          <cell r="D857">
            <v>0.76249999999999996</v>
          </cell>
          <cell r="E857">
            <v>0.61</v>
          </cell>
          <cell r="F857" t="str">
            <v>SEDUC</v>
          </cell>
        </row>
        <row r="858">
          <cell r="A858" t="str">
            <v/>
          </cell>
          <cell r="D858">
            <v>0</v>
          </cell>
        </row>
        <row r="859">
          <cell r="A859" t="str">
            <v>06.12.001</v>
          </cell>
          <cell r="B859" t="str">
            <v>CORTE EM CONCRETO SIMPLES COM ATÉ 5,00CM DE PROFUNDIDADE UTILIZANDO CORTADORA DE PISO ELÉTRICA TIPO MAKITA OU SIMILAR E DISCO DE VÍDEA .</v>
          </cell>
          <cell r="C859" t="str">
            <v>m</v>
          </cell>
          <cell r="D859">
            <v>1.0249999999999999</v>
          </cell>
          <cell r="E859">
            <v>0.82</v>
          </cell>
          <cell r="F859" t="str">
            <v>SEDUC</v>
          </cell>
        </row>
        <row r="860">
          <cell r="A860" t="str">
            <v/>
          </cell>
          <cell r="D860">
            <v>0</v>
          </cell>
        </row>
        <row r="861">
          <cell r="A861" t="str">
            <v>06.21.010</v>
          </cell>
          <cell r="B861" t="str">
            <v>EXECUÇÃO DE NICHOS EM CONCRETO PARA ANCORAGEM DE RESERVATÓRIO METÁLICO TIPO TAÇA, CONF. DETALHE DA DIPAWA, UTILIZANDO TUBO DE PVC DE 150MM, VERGALHÃO DE 1/2" E ENCHIMENTO COM CONCRETO ESTRUTURAL DE 25MPA.</v>
          </cell>
          <cell r="C861" t="str">
            <v>Un</v>
          </cell>
          <cell r="D861">
            <v>100.1875</v>
          </cell>
          <cell r="E861">
            <v>80.150000000000006</v>
          </cell>
          <cell r="F861" t="str">
            <v>SEDUC</v>
          </cell>
        </row>
        <row r="862">
          <cell r="A862" t="str">
            <v/>
          </cell>
          <cell r="D862">
            <v>0</v>
          </cell>
        </row>
        <row r="863">
          <cell r="A863" t="str">
            <v>06.30.001</v>
          </cell>
          <cell r="B863" t="str">
            <v>FORNECIMENTO E CRAVAÇÃO DE ESTACAS PRÉ-MOLDADAS DE CONCRETO ARMADO DE ALTA RESISTÊNCIA OU ESTACAS DE CONCRETO VIBRADO PARA 45 T, COM PROFUNDIDADE PEVISTA DE 21,0 M, INCLUSIVE MOBILIZAÇÃO, DESMOBILIZAÇÃO, EMENDA E ARRASAMENTO DA ESTACA PARA FUNDAÇÃO DA ESC</v>
          </cell>
          <cell r="C863" t="str">
            <v>m</v>
          </cell>
          <cell r="D863">
            <v>201.875</v>
          </cell>
          <cell r="E863">
            <v>161.5</v>
          </cell>
          <cell r="F863" t="str">
            <v>SEE</v>
          </cell>
        </row>
        <row r="864">
          <cell r="A864" t="str">
            <v/>
          </cell>
          <cell r="D864">
            <v>0</v>
          </cell>
        </row>
        <row r="865">
          <cell r="A865" t="str">
            <v>06.30.002</v>
          </cell>
          <cell r="B865" t="str">
            <v>FORNECIMENTO E CRAVAÇÃO DE ESTACAS PRÉ-MOLDADAS DE CONCRETO ARMADO DE ALTA RESISTÊNCIA OU ESTACAS DE CONCRETO VIBRADO PARA 90 T, COM PROFUNDIDADE PEVISTA DE 21,0 M, INCLUSIVE MOBILIZAÇÃO, DESMOBILIZAÇÃO, EMENDA E ARRASAMENTO DA ESTACA PARA FUNDAÇÃO DA ESC</v>
          </cell>
          <cell r="C865" t="str">
            <v>m</v>
          </cell>
          <cell r="D865">
            <v>248.75</v>
          </cell>
          <cell r="E865">
            <v>199</v>
          </cell>
          <cell r="F865" t="str">
            <v>SEE</v>
          </cell>
        </row>
        <row r="866">
          <cell r="A866" t="str">
            <v/>
          </cell>
          <cell r="D866">
            <v>0</v>
          </cell>
        </row>
        <row r="867">
          <cell r="A867" t="str">
            <v>06.40.011</v>
          </cell>
          <cell r="B867" t="str">
            <v>TRANSPORTE DE MATERIAIS E EQUIPAMENTOS DE RECIFE PARA FERNANDO DE NORONHA, PARA OBRA NA ESCOLA ARQUIPÉLAGO FERNANDO DE NORONHA.</v>
          </cell>
          <cell r="C867" t="str">
            <v>Kg</v>
          </cell>
          <cell r="D867">
            <v>0.75</v>
          </cell>
          <cell r="E867">
            <v>0.6</v>
          </cell>
          <cell r="F867" t="str">
            <v>SEDUC</v>
          </cell>
        </row>
        <row r="868">
          <cell r="A868" t="str">
            <v/>
          </cell>
          <cell r="D868">
            <v>0</v>
          </cell>
        </row>
        <row r="869">
          <cell r="A869" t="str">
            <v>06.40.012</v>
          </cell>
          <cell r="B869" t="str">
            <v>EXCLUIDO</v>
          </cell>
          <cell r="C869" t="str">
            <v>Un</v>
          </cell>
          <cell r="D869">
            <v>0</v>
          </cell>
          <cell r="F869" t="str">
            <v>SEDUC</v>
          </cell>
        </row>
        <row r="870">
          <cell r="A870" t="str">
            <v/>
          </cell>
          <cell r="D870">
            <v>0</v>
          </cell>
        </row>
        <row r="871">
          <cell r="A871" t="str">
            <v>06.40.013</v>
          </cell>
          <cell r="B871" t="str">
            <v>EXCLUIDO</v>
          </cell>
          <cell r="C871" t="str">
            <v>Mês</v>
          </cell>
          <cell r="D871">
            <v>0</v>
          </cell>
          <cell r="F871" t="str">
            <v>SEDUC</v>
          </cell>
        </row>
        <row r="872">
          <cell r="A872" t="str">
            <v/>
          </cell>
          <cell r="D872">
            <v>0</v>
          </cell>
        </row>
        <row r="873">
          <cell r="A873" t="str">
            <v>06.40.014</v>
          </cell>
          <cell r="B873" t="str">
            <v>EXCLUIDO</v>
          </cell>
          <cell r="C873" t="str">
            <v>Mês</v>
          </cell>
          <cell r="D873">
            <v>0</v>
          </cell>
          <cell r="F873" t="str">
            <v>SEDUC</v>
          </cell>
        </row>
        <row r="874">
          <cell r="A874" t="str">
            <v/>
          </cell>
          <cell r="D874">
            <v>0</v>
          </cell>
        </row>
        <row r="875">
          <cell r="A875" t="str">
            <v>06.40.015</v>
          </cell>
          <cell r="B875" t="str">
            <v>EXCLUIDO</v>
          </cell>
          <cell r="C875" t="str">
            <v>Mês</v>
          </cell>
          <cell r="D875">
            <v>0</v>
          </cell>
          <cell r="F875" t="str">
            <v>SEDUC</v>
          </cell>
        </row>
        <row r="876">
          <cell r="A876" t="str">
            <v/>
          </cell>
          <cell r="D876">
            <v>0</v>
          </cell>
        </row>
        <row r="877">
          <cell r="A877" t="str">
            <v>06.40.016</v>
          </cell>
          <cell r="B877" t="str">
            <v>TRANSPORTE DE MATERIAIS E EQUIPAMENTOS DE RECIFE PARA FERNANDO DE NORONHA</v>
          </cell>
          <cell r="C877" t="str">
            <v>Kg</v>
          </cell>
          <cell r="D877">
            <v>0.75</v>
          </cell>
          <cell r="E877">
            <v>0.6</v>
          </cell>
          <cell r="F877" t="str">
            <v>SEDUC</v>
          </cell>
        </row>
        <row r="878">
          <cell r="A878" t="str">
            <v/>
          </cell>
          <cell r="D878">
            <v>0</v>
          </cell>
        </row>
        <row r="879">
          <cell r="A879" t="str">
            <v>06.40.020</v>
          </cell>
          <cell r="B879" t="str">
            <v>ESCORAMENTO DA ESTRUTURA METÁLICA, DE UMA COBERTA QUADRA, COM MACACO HIDRÁULICO, TUBO DE FERRO E CABOS DE AÇO PARA AMARRAÇÃO DE UMA TERÇA PARA OUTRA, SUSPENSÃO P/ TRABALHAR NO PILAR.</v>
          </cell>
          <cell r="C879" t="str">
            <v>Un</v>
          </cell>
          <cell r="D879">
            <v>16.012499999999999</v>
          </cell>
          <cell r="E879">
            <v>12.81</v>
          </cell>
          <cell r="F879" t="str">
            <v>SEDUC</v>
          </cell>
        </row>
        <row r="880">
          <cell r="A880" t="str">
            <v/>
          </cell>
          <cell r="D880">
            <v>0</v>
          </cell>
        </row>
        <row r="881">
          <cell r="A881" t="str">
            <v>06.40.021</v>
          </cell>
          <cell r="B881" t="str">
            <v>FECHAMENTO DO ARCO DE UMA ESTRUTURA METÁLICA, DA COBERTA DE UMA QUADRA, COM CHAPA GALVANIZADA N22 C/ 1,00M DE LARGURA.</v>
          </cell>
          <cell r="C881" t="str">
            <v>m2</v>
          </cell>
          <cell r="D881">
            <v>68.174999999999997</v>
          </cell>
          <cell r="E881">
            <v>54.54</v>
          </cell>
          <cell r="F881" t="str">
            <v>SEDUC</v>
          </cell>
        </row>
        <row r="882">
          <cell r="A882" t="str">
            <v/>
          </cell>
          <cell r="D882">
            <v>0</v>
          </cell>
        </row>
        <row r="883">
          <cell r="A883" t="str">
            <v>06.40.022</v>
          </cell>
          <cell r="B883" t="str">
            <v>SUBSTITUIÇÃO DE PARTES DO ARCO DA ESTRUTURA METÁLICA, DA COBERTA DE UMA QUADRA, COM PERFIL "U" 4"x1/8" E CANTONEIRA "L" 1 1/4"x1/8", INCLUSIVE RETIRADA DAS PARTES DANIFICADAS.</v>
          </cell>
          <cell r="C883" t="str">
            <v>m</v>
          </cell>
          <cell r="D883">
            <v>67.837500000000006</v>
          </cell>
          <cell r="E883">
            <v>54.27</v>
          </cell>
          <cell r="F883" t="str">
            <v>SEDUC</v>
          </cell>
        </row>
        <row r="884">
          <cell r="A884" t="str">
            <v/>
          </cell>
          <cell r="D884">
            <v>0</v>
          </cell>
        </row>
        <row r="885">
          <cell r="A885" t="str">
            <v>06.40.023</v>
          </cell>
          <cell r="B885" t="str">
            <v>SUBSTITUIÇÃO DAS TERÇAS DA ESTRUTURA METÁLICA, DA COBERTA DE UMA QUADRA, COM PERFIL "U" 4"x1/8", INCLUSIVE RETIRADA DAS TERÇAS DANIFICADAS E FIXAÇÃO C/ PARAFUSOS INOX DE 7/8"x1/4".</v>
          </cell>
          <cell r="C885" t="str">
            <v>m</v>
          </cell>
          <cell r="D885">
            <v>48</v>
          </cell>
          <cell r="E885">
            <v>38.4</v>
          </cell>
          <cell r="F885" t="str">
            <v>SEDUC</v>
          </cell>
        </row>
        <row r="886">
          <cell r="A886" t="str">
            <v/>
          </cell>
          <cell r="D886">
            <v>0</v>
          </cell>
        </row>
        <row r="887">
          <cell r="A887" t="str">
            <v>06.40.024</v>
          </cell>
          <cell r="B887" t="str">
            <v>SUBSTITUIÇÃO DA AMARRAÇÃO DO PÉ DA COLUNA DA ESTRUTURA METÁLICA, DA COBERTA DE UMA QUADRA, POR CANTONEIRA "L" 1 1/4"x1/8", INCLUSIVE RETIRADA DAS CANTONEIRAS DANIFICADAS.</v>
          </cell>
          <cell r="C887" t="str">
            <v>m</v>
          </cell>
          <cell r="D887">
            <v>42.162499999999994</v>
          </cell>
          <cell r="E887">
            <v>33.729999999999997</v>
          </cell>
          <cell r="F887" t="str">
            <v>SEDUC</v>
          </cell>
        </row>
        <row r="888">
          <cell r="A888" t="str">
            <v/>
          </cell>
          <cell r="D888">
            <v>0</v>
          </cell>
        </row>
        <row r="889">
          <cell r="A889" t="str">
            <v>06.40.025</v>
          </cell>
          <cell r="B889" t="str">
            <v>SUBSTITUIÇÃO DO PÉ DE COLUNA DA ESTRUTURA METÁLICA, DA COBERTA DE UMA QUADRA, POR CANTONEIRA "U" 4"x1/8" - INCLUSIVE RETIRADA DAS CANTONEIRAS DANIFICADAS.</v>
          </cell>
          <cell r="C889" t="str">
            <v>m</v>
          </cell>
          <cell r="D889">
            <v>66.912499999999994</v>
          </cell>
          <cell r="E889">
            <v>53.53</v>
          </cell>
          <cell r="F889" t="str">
            <v>SEDUC</v>
          </cell>
        </row>
        <row r="890">
          <cell r="A890" t="str">
            <v/>
          </cell>
          <cell r="D890">
            <v>0</v>
          </cell>
        </row>
        <row r="891">
          <cell r="A891" t="str">
            <v>06.40.026</v>
          </cell>
          <cell r="B891" t="str">
            <v>REFORÇO DO PÉ DOS PILARES DA ESTRUTURA METÁLICA, DA COBERTA DE UMA QUADRA, COM CHAPA 5MM (3/16" - FERRO).</v>
          </cell>
          <cell r="C891" t="str">
            <v>m2</v>
          </cell>
          <cell r="D891">
            <v>416.47500000000002</v>
          </cell>
          <cell r="E891">
            <v>333.18</v>
          </cell>
          <cell r="F891" t="str">
            <v>SEDUC</v>
          </cell>
        </row>
        <row r="892">
          <cell r="A892" t="str">
            <v/>
          </cell>
          <cell r="D892">
            <v>0</v>
          </cell>
        </row>
        <row r="893">
          <cell r="A893" t="str">
            <v>06.40.027</v>
          </cell>
          <cell r="B893" t="str">
            <v xml:space="preserve">SUBSTITUIÇÃO DAS CHAPAS DA BASE DOS PILARES DA ESTRUTURA METÁLICA, DA COBERTA DE UMA QUADRA, PELA CHAPA 7/8" SAC 41, INCLUSIVE RETIRADA DA CHAPA DANIFICADA, SUBSTITUIÇÃO DE PORCAS E ARRUELAS. </v>
          </cell>
          <cell r="C893" t="str">
            <v>m2</v>
          </cell>
          <cell r="D893">
            <v>1136.9750000000001</v>
          </cell>
          <cell r="E893">
            <v>909.58</v>
          </cell>
          <cell r="F893" t="str">
            <v>SEDUC</v>
          </cell>
        </row>
        <row r="894">
          <cell r="A894" t="str">
            <v/>
          </cell>
          <cell r="D894">
            <v>0</v>
          </cell>
        </row>
        <row r="895">
          <cell r="A895" t="str">
            <v>06.40.028</v>
          </cell>
          <cell r="B895" t="str">
            <v>LIMPEZA DA ESTRUTURA METÁLICA, DA COBERTA DE UMA QUADRA, COM ESCOVA DE AÇO.</v>
          </cell>
          <cell r="C895" t="str">
            <v>m</v>
          </cell>
          <cell r="D895">
            <v>1.4000000000000001</v>
          </cell>
          <cell r="E895">
            <v>1.1200000000000001</v>
          </cell>
          <cell r="F895" t="str">
            <v>SEDUC</v>
          </cell>
        </row>
        <row r="896">
          <cell r="A896" t="str">
            <v/>
          </cell>
          <cell r="D896">
            <v>0</v>
          </cell>
        </row>
        <row r="897">
          <cell r="A897" t="str">
            <v>06.40.029</v>
          </cell>
          <cell r="B897" t="str">
            <v>FORNECIMENTO E FIXAÇÃO DE TUBO GALVANIZADO DE 2" NA TRANSVERSAL DO ALAMBRADO DE UMA QUADRA.</v>
          </cell>
          <cell r="C897" t="str">
            <v>m</v>
          </cell>
          <cell r="D897">
            <v>43.724999999999994</v>
          </cell>
          <cell r="E897">
            <v>34.979999999999997</v>
          </cell>
          <cell r="F897" t="str">
            <v>SEDUC</v>
          </cell>
        </row>
        <row r="898">
          <cell r="A898" t="str">
            <v/>
          </cell>
          <cell r="D898">
            <v>0</v>
          </cell>
        </row>
        <row r="899">
          <cell r="A899" t="str">
            <v>07.00.000</v>
          </cell>
          <cell r="B899" t="str">
            <v>PAREDES, PAINES E DIVISORIAS</v>
          </cell>
          <cell r="D899">
            <v>0</v>
          </cell>
        </row>
        <row r="900">
          <cell r="A900" t="str">
            <v/>
          </cell>
          <cell r="D900">
            <v>0</v>
          </cell>
        </row>
        <row r="901">
          <cell r="A901" t="str">
            <v>07.01.004</v>
          </cell>
          <cell r="B901" t="str">
            <v>ALVENARIA EM PEDRA RACHÃO ASSENTADA E REJUNTADA COM ARGAMASSA DE CIMENTO E AREIA NO TRAÇO 1:4.</v>
          </cell>
          <cell r="C901" t="str">
            <v>m3</v>
          </cell>
          <cell r="D901">
            <v>225.9</v>
          </cell>
          <cell r="E901">
            <v>180.72</v>
          </cell>
          <cell r="F901" t="str">
            <v>SEDUC</v>
          </cell>
        </row>
        <row r="902">
          <cell r="A902" t="str">
            <v/>
          </cell>
          <cell r="D902">
            <v>0</v>
          </cell>
        </row>
        <row r="903">
          <cell r="A903" t="str">
            <v>07.01.005</v>
          </cell>
          <cell r="B903" t="str">
            <v>ALVENARIA EM PEDRA RACHAO ASSENTADA E REJUNTADA COM ARGAMASSA DE CIMENTO E AREIA NO TRACO 1:6.</v>
          </cell>
          <cell r="C903" t="str">
            <v>m3</v>
          </cell>
          <cell r="D903">
            <v>216.29999999999998</v>
          </cell>
          <cell r="E903">
            <v>173.04</v>
          </cell>
          <cell r="F903" t="str">
            <v>EMLURB</v>
          </cell>
        </row>
        <row r="904">
          <cell r="A904" t="str">
            <v/>
          </cell>
          <cell r="D904">
            <v>0</v>
          </cell>
        </row>
        <row r="905">
          <cell r="A905" t="str">
            <v>07.01.006</v>
          </cell>
          <cell r="B905" t="str">
            <v>ALVENARIA DE PEDRA RACHÃO, SEM O FORNECIMENTO DA PEDRA, ASSENTADA E REJUNTADA COM ARGAMASSA DE CIMENTO E AREIA NO TRAÇO 1:6.</v>
          </cell>
          <cell r="C905" t="str">
            <v>m3</v>
          </cell>
          <cell r="D905">
            <v>158.61250000000001</v>
          </cell>
          <cell r="E905">
            <v>126.89</v>
          </cell>
          <cell r="F905" t="str">
            <v>SEDUC</v>
          </cell>
        </row>
        <row r="906">
          <cell r="A906" t="str">
            <v/>
          </cell>
          <cell r="D906">
            <v>0</v>
          </cell>
        </row>
        <row r="907">
          <cell r="A907" t="str">
            <v>07.01.010</v>
          </cell>
          <cell r="B907" t="str">
            <v>ALVENARIA EM PEDRA RACHAO ASSENTADA E REJUNTADA COM ARGAMASSA DE CIMENTO E AREIA NO TRACO 1:8.</v>
          </cell>
          <cell r="C907" t="str">
            <v>m3</v>
          </cell>
          <cell r="D907">
            <v>205.16249999999999</v>
          </cell>
          <cell r="E907">
            <v>164.13</v>
          </cell>
          <cell r="F907" t="str">
            <v>EMLURB</v>
          </cell>
        </row>
        <row r="908">
          <cell r="A908" t="str">
            <v/>
          </cell>
          <cell r="D908">
            <v>0</v>
          </cell>
        </row>
        <row r="909">
          <cell r="A909" t="str">
            <v>07.01.020</v>
          </cell>
          <cell r="B909" t="str">
            <v>ALVENARIA EM PEDRA RACHAO ASSENTADA E REJUNTADA COM ARGAMASSA DE CIMENTO E AREIA NO TRACO 1:10.</v>
          </cell>
          <cell r="C909" t="str">
            <v>m3</v>
          </cell>
          <cell r="D909">
            <v>200.45000000000002</v>
          </cell>
          <cell r="E909">
            <v>160.36000000000001</v>
          </cell>
          <cell r="F909" t="str">
            <v>EMLURB</v>
          </cell>
        </row>
        <row r="910">
          <cell r="A910" t="str">
            <v/>
          </cell>
          <cell r="D910">
            <v>0</v>
          </cell>
        </row>
        <row r="911">
          <cell r="A911" t="str">
            <v>07.01.030</v>
          </cell>
          <cell r="B911" t="str">
            <v>ENROCAMENTO DE PEDRA CICLOPICA JOGADA AO TALUDE,COM MAO DE OBRA AUXILIAR DE TRANSPORTE ATE 10 METROS.</v>
          </cell>
          <cell r="C911" t="str">
            <v>m3</v>
          </cell>
          <cell r="D911">
            <v>60.824999999999996</v>
          </cell>
          <cell r="E911">
            <v>48.66</v>
          </cell>
          <cell r="F911" t="str">
            <v>EMLURB</v>
          </cell>
        </row>
        <row r="912">
          <cell r="A912" t="str">
            <v/>
          </cell>
          <cell r="D912">
            <v>0</v>
          </cell>
        </row>
        <row r="913">
          <cell r="A913" t="str">
            <v>07.01.035</v>
          </cell>
          <cell r="B913" t="str">
            <v>ALVENARIA DE TIJOLOS MACICOS PRENSADOS,ASSENTADOS E REJUNTADOS COM ARGAMASSA DE CIMENTO E AREIA NO TRACO 1:6 - 1/2 VEZ.</v>
          </cell>
          <cell r="C913" t="str">
            <v>m2</v>
          </cell>
          <cell r="D913">
            <v>45.462499999999999</v>
          </cell>
          <cell r="E913">
            <v>36.369999999999997</v>
          </cell>
          <cell r="F913" t="str">
            <v>EMLURB</v>
          </cell>
        </row>
        <row r="914">
          <cell r="A914" t="str">
            <v/>
          </cell>
          <cell r="D914">
            <v>0</v>
          </cell>
        </row>
        <row r="915">
          <cell r="A915" t="str">
            <v>07.01.040</v>
          </cell>
          <cell r="B915" t="str">
            <v>ALVENARIA DE TIJOLOS MACICOS PRENSADOS , ASSENTADOS E REJUNTADOS COM ARGAMASSA DE CIMENTO E AREIA NO TRACO 1:8 - 1/2 VEZ.</v>
          </cell>
          <cell r="C915" t="str">
            <v>m2</v>
          </cell>
          <cell r="D915">
            <v>44.487500000000004</v>
          </cell>
          <cell r="E915">
            <v>35.590000000000003</v>
          </cell>
          <cell r="F915" t="str">
            <v>EMLURB</v>
          </cell>
        </row>
        <row r="916">
          <cell r="A916" t="str">
            <v/>
          </cell>
          <cell r="D916">
            <v>0</v>
          </cell>
        </row>
        <row r="917">
          <cell r="A917" t="str">
            <v>07.01.050</v>
          </cell>
          <cell r="B917" t="str">
            <v>ALVENARIA DE TIJOLOS MACICOS PRENSADOS , ASSENTADOS E REJUNTADOS COM ARGAMASSA DE CIMENTO E AREIA NO TRACO 1:10 - 1/2 VEZ.</v>
          </cell>
          <cell r="C917" t="str">
            <v>m2</v>
          </cell>
          <cell r="D917">
            <v>44.112499999999997</v>
          </cell>
          <cell r="E917">
            <v>35.29</v>
          </cell>
          <cell r="F917" t="str">
            <v>EMLURB</v>
          </cell>
        </row>
        <row r="918">
          <cell r="A918" t="str">
            <v/>
          </cell>
          <cell r="D918">
            <v>0</v>
          </cell>
        </row>
        <row r="919">
          <cell r="A919" t="str">
            <v>07.01.055</v>
          </cell>
          <cell r="B919" t="str">
            <v>ALVENARIA DE TIJOLOS MACICOS PRENSADOS,ASSENTADOS E REJUNTADOS COM ARGAMASSA DE CIMENTO E AREIA NO TRACO 1:6 - 1 VEZ.</v>
          </cell>
          <cell r="C919" t="str">
            <v>m2</v>
          </cell>
          <cell r="D919">
            <v>83.674999999999997</v>
          </cell>
          <cell r="E919">
            <v>66.94</v>
          </cell>
          <cell r="F919" t="str">
            <v>EMLURB</v>
          </cell>
        </row>
        <row r="920">
          <cell r="A920" t="str">
            <v/>
          </cell>
          <cell r="D920">
            <v>0</v>
          </cell>
        </row>
        <row r="921">
          <cell r="A921" t="str">
            <v>07.01.060</v>
          </cell>
          <cell r="B921" t="str">
            <v>ALVENARIA DE TIJOLOS MACICOS PRENSADOS , ASSENTADOS E REJUNTADOS COM ARGAMASSA DE CIMENTO E AREIA NO TRACO 1:10 - 1 VEZ.</v>
          </cell>
          <cell r="C921" t="str">
            <v>m2</v>
          </cell>
          <cell r="D921">
            <v>80.212500000000006</v>
          </cell>
          <cell r="E921">
            <v>64.17</v>
          </cell>
          <cell r="F921" t="str">
            <v>EMLURB</v>
          </cell>
        </row>
        <row r="922">
          <cell r="A922" t="str">
            <v/>
          </cell>
          <cell r="D922">
            <v>0</v>
          </cell>
        </row>
        <row r="923">
          <cell r="A923" t="str">
            <v>07.01.070</v>
          </cell>
          <cell r="B923" t="str">
            <v>ALVENARIA DE TIJOLOS MACICOS PRENSADOS , ASSENTADOS E REJUNTADOS COM ARGAMASSA DE CIMENTO E AREIA NO TRACO 1:12 - 1 VEZ.</v>
          </cell>
          <cell r="C923" t="str">
            <v>m2</v>
          </cell>
          <cell r="D923">
            <v>79.512500000000003</v>
          </cell>
          <cell r="E923">
            <v>63.61</v>
          </cell>
          <cell r="F923" t="str">
            <v>EMLURB</v>
          </cell>
        </row>
        <row r="924">
          <cell r="A924" t="str">
            <v/>
          </cell>
          <cell r="D924">
            <v>0</v>
          </cell>
        </row>
        <row r="925">
          <cell r="A925" t="str">
            <v>07.01.075</v>
          </cell>
          <cell r="B925" t="str">
            <v>ALVENARIA DE TIJOLOS APARENTES DE 2 FUROS,ASSENTADOS E REJUNTADOS COM ARGAMASSA DE CIMENTO E AREIA NO TRACO 1:6 - 1/2 VEZ.</v>
          </cell>
          <cell r="C925" t="str">
            <v>m2</v>
          </cell>
          <cell r="D925">
            <v>63.0625</v>
          </cell>
          <cell r="E925">
            <v>50.45</v>
          </cell>
          <cell r="F925" t="str">
            <v>EMLURB</v>
          </cell>
        </row>
        <row r="926">
          <cell r="A926" t="str">
            <v/>
          </cell>
          <cell r="D926">
            <v>0</v>
          </cell>
        </row>
        <row r="927">
          <cell r="A927" t="str">
            <v>07.01.080</v>
          </cell>
          <cell r="B927" t="str">
            <v>ALVENARIA DE TIJOLOS APARENTES DE 2 FUROS,ASSENTADOS E REJUNTADOS COM ARGAMASSA DE CIMENTO E AREIA NO TRACO 1:8 - 1/2 VEZ.</v>
          </cell>
          <cell r="C927" t="str">
            <v>m2</v>
          </cell>
          <cell r="D927">
            <v>62</v>
          </cell>
          <cell r="E927">
            <v>49.6</v>
          </cell>
          <cell r="F927" t="str">
            <v>EMLURB</v>
          </cell>
        </row>
        <row r="928">
          <cell r="A928" t="str">
            <v/>
          </cell>
          <cell r="D928">
            <v>0</v>
          </cell>
        </row>
        <row r="929">
          <cell r="A929" t="str">
            <v>07.01.090</v>
          </cell>
          <cell r="B929" t="str">
            <v>ALVENARIA DE TIJOLOS APARENTES DE 2 FUROS,ASSENTADOS E REJUNTADOS COM ARGAMASSA DE CIMENTO E AREIA NO TRACO 1:10 - 1/2 VEZ.</v>
          </cell>
          <cell r="C929" t="str">
            <v>m2</v>
          </cell>
          <cell r="D929">
            <v>61.587500000000006</v>
          </cell>
          <cell r="E929">
            <v>49.27</v>
          </cell>
          <cell r="F929" t="str">
            <v>EMLURB</v>
          </cell>
        </row>
        <row r="930">
          <cell r="A930" t="str">
            <v/>
          </cell>
          <cell r="D930">
            <v>0</v>
          </cell>
        </row>
        <row r="931">
          <cell r="A931" t="str">
            <v>07.01.095</v>
          </cell>
          <cell r="B931" t="str">
            <v>ALVENARIA DE TIJOLOS DE 6 FUROS, ASSENTADOS E REJUNTADOS COM ARGAMASSA DE CIMENTO E AREIA NO TRACO 1:6 - 1/2 VEZ.</v>
          </cell>
          <cell r="C931" t="str">
            <v>m2</v>
          </cell>
          <cell r="D931">
            <v>28.574999999999999</v>
          </cell>
          <cell r="E931">
            <v>22.86</v>
          </cell>
          <cell r="F931" t="str">
            <v>EMLURB</v>
          </cell>
        </row>
        <row r="932">
          <cell r="A932" t="str">
            <v/>
          </cell>
          <cell r="D932">
            <v>0</v>
          </cell>
        </row>
        <row r="933">
          <cell r="A933" t="str">
            <v>07.01.100</v>
          </cell>
          <cell r="B933" t="str">
            <v>ALVENARIA DE TIJOLOS DE 6 FUROS, ASSENTADOS E REJUNTADOS COM ARGAMASSA DE CIMENTO E AREIA NO TRACO 1:8 - 1/2 VEZ.</v>
          </cell>
          <cell r="C933" t="str">
            <v>m2</v>
          </cell>
          <cell r="D933">
            <v>27.912499999999998</v>
          </cell>
          <cell r="E933">
            <v>22.33</v>
          </cell>
          <cell r="F933" t="str">
            <v>EMLURB</v>
          </cell>
        </row>
        <row r="934">
          <cell r="A934" t="str">
            <v/>
          </cell>
          <cell r="D934">
            <v>0</v>
          </cell>
        </row>
        <row r="935">
          <cell r="A935" t="str">
            <v>07.01.110</v>
          </cell>
          <cell r="B935" t="str">
            <v>ALVENARIA DE TIJOLOS DE 6 FUROS, ASSENTADOS E REJUNTADOS COM ARGAMASSA DE CIMENTO E AREIA NO TRACO 1:10 - 1/2 VEZ.</v>
          </cell>
          <cell r="C935" t="str">
            <v>m2</v>
          </cell>
          <cell r="D935">
            <v>27.650000000000002</v>
          </cell>
          <cell r="E935">
            <v>22.12</v>
          </cell>
          <cell r="F935" t="str">
            <v>EMLURB</v>
          </cell>
        </row>
        <row r="936">
          <cell r="A936" t="str">
            <v/>
          </cell>
          <cell r="D936">
            <v>0</v>
          </cell>
        </row>
        <row r="937">
          <cell r="A937" t="str">
            <v>07.01.120</v>
          </cell>
          <cell r="B937" t="str">
            <v>ALVENARIA DE TIJOLOS DE 6 FUROS, ASSENTADOS E REJUNTADOS COM ARGAMASSA DE CIMENTO E AREIA NO TRACO 1:12 - 1/2 VEZ.</v>
          </cell>
          <cell r="C937" t="str">
            <v>m2</v>
          </cell>
          <cell r="D937">
            <v>27.450000000000003</v>
          </cell>
          <cell r="E937">
            <v>21.96</v>
          </cell>
          <cell r="F937" t="str">
            <v>EMLURB</v>
          </cell>
        </row>
        <row r="938">
          <cell r="A938" t="str">
            <v/>
          </cell>
          <cell r="D938">
            <v>0</v>
          </cell>
        </row>
        <row r="939">
          <cell r="A939" t="str">
            <v>07.01.125</v>
          </cell>
          <cell r="B939" t="str">
            <v>ALVENARIA DE TIJOLOS DE 6 FUROS, ASSENTADOS E REJUNTADOS COM ARGAMASSA DE CIMENTO E AREIA NO TRACO 1:6 - 1 VEZ.</v>
          </cell>
          <cell r="C939" t="str">
            <v>m2</v>
          </cell>
          <cell r="D939">
            <v>54.1</v>
          </cell>
          <cell r="E939">
            <v>43.28</v>
          </cell>
          <cell r="F939" t="str">
            <v>EMLURB</v>
          </cell>
        </row>
        <row r="940">
          <cell r="A940" t="str">
            <v/>
          </cell>
          <cell r="D940">
            <v>0</v>
          </cell>
        </row>
        <row r="941">
          <cell r="A941" t="str">
            <v>07.01.130</v>
          </cell>
          <cell r="B941" t="str">
            <v>ALVENARIA DE TIJOLOS DE 6 FUROS, ASSENTADOS E REJUNTADOS COM ARGAMASSA DE CIMENTO E AREIA NO TRACO 1:8 - 1 VEZ.</v>
          </cell>
          <cell r="C941" t="str">
            <v>m2</v>
          </cell>
          <cell r="D941">
            <v>52.087500000000006</v>
          </cell>
          <cell r="E941">
            <v>41.67</v>
          </cell>
          <cell r="F941" t="str">
            <v>EMLURB</v>
          </cell>
        </row>
        <row r="942">
          <cell r="A942" t="str">
            <v/>
          </cell>
          <cell r="D942">
            <v>0</v>
          </cell>
        </row>
        <row r="943">
          <cell r="A943" t="str">
            <v>07.01.140</v>
          </cell>
          <cell r="B943" t="str">
            <v>ALVENARIA DE TIJOLOS DE 6 FUROS, ASSENTADOS E REJUNTADOS COM ARGAMASSA DE CIMENTO E AREIA NO TRACO 1:10 - 1 VEZ.</v>
          </cell>
          <cell r="C943" t="str">
            <v>m2</v>
          </cell>
          <cell r="D943">
            <v>51.275000000000006</v>
          </cell>
          <cell r="E943">
            <v>41.02</v>
          </cell>
          <cell r="F943" t="str">
            <v>EMLURB</v>
          </cell>
        </row>
        <row r="944">
          <cell r="A944" t="str">
            <v/>
          </cell>
          <cell r="D944">
            <v>0</v>
          </cell>
        </row>
        <row r="945">
          <cell r="A945" t="str">
            <v>07.01.150</v>
          </cell>
          <cell r="B945" t="str">
            <v>ALVENARIA DE TIJOLOS DE 6 FUROS, ASSENTADOS E REJUNTADOS COM ARGAMASSA DE CIMENTO E AREIA NO TRACO 1:12 - 1 VEZ.</v>
          </cell>
          <cell r="C945" t="str">
            <v>m2</v>
          </cell>
          <cell r="D945">
            <v>50.712499999999999</v>
          </cell>
          <cell r="E945">
            <v>40.57</v>
          </cell>
          <cell r="F945" t="str">
            <v>EMLURB</v>
          </cell>
        </row>
        <row r="946">
          <cell r="A946" t="str">
            <v/>
          </cell>
          <cell r="D946">
            <v>0</v>
          </cell>
        </row>
        <row r="947">
          <cell r="A947" t="str">
            <v>07.01.155</v>
          </cell>
          <cell r="B947" t="str">
            <v>ALVENARIA DE TIJOLOS DE 8 FUROS, ASSENTADOS E REJUNTADOS COM ARGAMASSA DE CIMENTO E AREIA NO TRACO 1 6 - 1/2 VEZ.</v>
          </cell>
          <cell r="C947" t="str">
            <v>m2</v>
          </cell>
          <cell r="D947">
            <v>22.787500000000001</v>
          </cell>
          <cell r="E947">
            <v>18.23</v>
          </cell>
          <cell r="F947" t="str">
            <v>EMLURB</v>
          </cell>
        </row>
        <row r="948">
          <cell r="A948" t="str">
            <v/>
          </cell>
          <cell r="D948">
            <v>0</v>
          </cell>
        </row>
        <row r="949">
          <cell r="A949" t="str">
            <v>07.01.160</v>
          </cell>
          <cell r="B949" t="str">
            <v>ALVENARIA DE TIJOLOS DE 8 FUROS, ASSENTADOS E REJUNTADOS COM ARGAMASSA DE CIMENTO E AREIA NO TRACO 1:8 - 1/2 VEZ.</v>
          </cell>
          <cell r="C949" t="str">
            <v>m2</v>
          </cell>
          <cell r="D949">
            <v>22.337500000000002</v>
          </cell>
          <cell r="E949">
            <v>17.87</v>
          </cell>
          <cell r="F949" t="str">
            <v>EMLURB</v>
          </cell>
        </row>
        <row r="950">
          <cell r="A950" t="str">
            <v/>
          </cell>
          <cell r="D950">
            <v>0</v>
          </cell>
        </row>
        <row r="951">
          <cell r="A951" t="str">
            <v>07.01.170</v>
          </cell>
          <cell r="B951" t="str">
            <v>ALVENARIA DE TIJOLOS DE 8 FUROS, ASSENTADOS E REJUNTADOS COM ARGAMASSA DE CIMENTO E AREIA NO TRACO 1:10 - 1/2 VEZ.</v>
          </cell>
          <cell r="C951" t="str">
            <v>m2</v>
          </cell>
          <cell r="D951">
            <v>22.125</v>
          </cell>
          <cell r="E951">
            <v>17.7</v>
          </cell>
          <cell r="F951" t="str">
            <v>EMLURB</v>
          </cell>
        </row>
        <row r="952">
          <cell r="A952" t="str">
            <v/>
          </cell>
          <cell r="D952">
            <v>0</v>
          </cell>
        </row>
        <row r="953">
          <cell r="A953" t="str">
            <v>07.01.180</v>
          </cell>
          <cell r="B953" t="str">
            <v>ALVENARIA DE TIJOLOS DE 8 FUROS, ASSENTADOS E REJUNTADOS COM ARGAMASSA DE CIMENTO E AREIA NO TRACO 1:12 - 1/2 VEZ.</v>
          </cell>
          <cell r="C953" t="str">
            <v>m2</v>
          </cell>
          <cell r="D953">
            <v>22.025000000000002</v>
          </cell>
          <cell r="E953">
            <v>17.62</v>
          </cell>
          <cell r="F953" t="str">
            <v>EMLURB</v>
          </cell>
        </row>
        <row r="954">
          <cell r="A954" t="str">
            <v/>
          </cell>
          <cell r="D954">
            <v>0</v>
          </cell>
        </row>
        <row r="955">
          <cell r="A955" t="str">
            <v>07.01.185</v>
          </cell>
          <cell r="B955" t="str">
            <v>ALVENARIA DE TIJOLOS DE 8 FUROS, ASSENTADOS E REJUNTADOS COM ARGAMASSA DE CIMENTO E AREIA NO TRACO 1:6 - 1 VEZ.</v>
          </cell>
          <cell r="C955" t="str">
            <v>m2</v>
          </cell>
          <cell r="D955">
            <v>43.362499999999997</v>
          </cell>
          <cell r="E955">
            <v>34.69</v>
          </cell>
          <cell r="F955" t="str">
            <v>EMLURB</v>
          </cell>
        </row>
        <row r="956">
          <cell r="A956" t="str">
            <v/>
          </cell>
          <cell r="D956">
            <v>0</v>
          </cell>
        </row>
        <row r="957">
          <cell r="A957" t="str">
            <v>07.01.190</v>
          </cell>
          <cell r="B957" t="str">
            <v>ALVENARIA DE TIJOLOS DE 8 FUROS, ASSENTADOS E REJUNTADOS COM ARGAMASSA DE CIMENTO E AREIA NO TRACO 1:8 - 1 VEZ.</v>
          </cell>
          <cell r="C957" t="str">
            <v>m2</v>
          </cell>
          <cell r="D957">
            <v>41.725000000000001</v>
          </cell>
          <cell r="E957">
            <v>33.380000000000003</v>
          </cell>
          <cell r="F957" t="str">
            <v>EMLURB</v>
          </cell>
        </row>
        <row r="958">
          <cell r="A958" t="str">
            <v/>
          </cell>
          <cell r="D958">
            <v>0</v>
          </cell>
        </row>
        <row r="959">
          <cell r="A959" t="str">
            <v>07.01.200</v>
          </cell>
          <cell r="B959" t="str">
            <v>ALVENARIA DE TIJOLOS DE 8 FUROS, ASSENTADOS E REJUNTADOS COM ARGAMASSA DE CIMENTO E AREIA NO TRACO 1:10 - 1 VEZ.</v>
          </cell>
          <cell r="C959" t="str">
            <v>m2</v>
          </cell>
          <cell r="D959">
            <v>41.037499999999994</v>
          </cell>
          <cell r="E959">
            <v>32.83</v>
          </cell>
          <cell r="F959" t="str">
            <v>EMLURB</v>
          </cell>
        </row>
        <row r="960">
          <cell r="A960" t="str">
            <v/>
          </cell>
          <cell r="D960">
            <v>0</v>
          </cell>
        </row>
        <row r="961">
          <cell r="A961" t="str">
            <v>07.01.210</v>
          </cell>
          <cell r="B961" t="str">
            <v>ALVENARIA DE TIJOLOS DE 8 FUROS, ASSENTADOS E REJUNTADOS COM ARGAMASSA DE CIMENTO E AREIA NO TRACO 1:12 - 1 VEZ.</v>
          </cell>
          <cell r="C961" t="str">
            <v>m2</v>
          </cell>
          <cell r="D961">
            <v>40.599999999999994</v>
          </cell>
          <cell r="E961">
            <v>32.479999999999997</v>
          </cell>
          <cell r="F961" t="str">
            <v>EMLURB</v>
          </cell>
        </row>
        <row r="962">
          <cell r="A962" t="str">
            <v/>
          </cell>
          <cell r="D962">
            <v>0</v>
          </cell>
        </row>
        <row r="963">
          <cell r="A963" t="str">
            <v>07.01.212</v>
          </cell>
          <cell r="B963" t="str">
            <v>ALVENARIA ENGAIOLADA (ABERTURAS DE 9X19CM) COM TIJOLOS FURADOS 9X19X19CM, ASSENTADOS E REJUNTADOS COM ARGAMASSA DE CIMENTO E AREIA NO TRAÇO 1:3 - 1/2VEZ</v>
          </cell>
          <cell r="C963" t="str">
            <v>m2</v>
          </cell>
          <cell r="D963">
            <v>22.25</v>
          </cell>
          <cell r="E963">
            <v>17.8</v>
          </cell>
          <cell r="F963" t="str">
            <v>SEDUC</v>
          </cell>
        </row>
        <row r="964">
          <cell r="A964" t="str">
            <v/>
          </cell>
          <cell r="D964">
            <v>0</v>
          </cell>
        </row>
        <row r="965">
          <cell r="A965" t="str">
            <v>07.01.213</v>
          </cell>
          <cell r="B965" t="str">
            <v>ALVENARIA DE VEDAÇÃO COM TIJOLO CERÂMICO DE 08 FUROS-DIMENSÕESDE (9X19X19)CM, ASSENTADOS E REJUNTADOS COM ARGAMASSA DE CIMENTO E AREIA NO TRAÇO 1:7, DE 1 1/2VEZ, ESPESSURA DE 30CM .</v>
          </cell>
          <cell r="C965" t="str">
            <v>m2</v>
          </cell>
          <cell r="D965">
            <v>64.325000000000003</v>
          </cell>
          <cell r="E965">
            <v>51.46</v>
          </cell>
          <cell r="F965" t="str">
            <v>SEDUC</v>
          </cell>
        </row>
        <row r="966">
          <cell r="A966" t="str">
            <v/>
          </cell>
          <cell r="D966">
            <v>0</v>
          </cell>
        </row>
        <row r="967">
          <cell r="A967" t="str">
            <v>07.01.215</v>
          </cell>
          <cell r="B967" t="str">
            <v>ALVENARIA DE BLOCOS DE CONCRETO,DIMENSOES(10 X 20 X 40CM),ASSENTADOS E REJUNTADOS COM ARGAMASSA DE CIMENTO E AREIA NO TRACO 1:6 - 1/2 VEZ.</v>
          </cell>
          <cell r="C967" t="str">
            <v>m2</v>
          </cell>
          <cell r="D967">
            <v>29.1</v>
          </cell>
          <cell r="E967">
            <v>23.28</v>
          </cell>
          <cell r="F967" t="str">
            <v>EMLURB</v>
          </cell>
        </row>
        <row r="968">
          <cell r="A968" t="str">
            <v/>
          </cell>
          <cell r="D968">
            <v>0</v>
          </cell>
        </row>
        <row r="969">
          <cell r="A969" t="str">
            <v>07.01.220</v>
          </cell>
          <cell r="B969" t="str">
            <v>ALVENARIA DE BLOCOS DE CONCRETO , DIMENSOES (10 X 20 X 40CM),ASSENTADOS E REJUNTADOS C/ ARGAMASSA DE CIMENTO E AREIA NO TRACO 1:8 1/2 VEZ.</v>
          </cell>
          <cell r="C969" t="str">
            <v>m2</v>
          </cell>
          <cell r="D969">
            <v>28.700000000000003</v>
          </cell>
          <cell r="E969">
            <v>22.96</v>
          </cell>
          <cell r="F969" t="str">
            <v>EMLURB</v>
          </cell>
        </row>
        <row r="970">
          <cell r="A970" t="str">
            <v/>
          </cell>
          <cell r="D970">
            <v>0</v>
          </cell>
        </row>
        <row r="971">
          <cell r="A971" t="str">
            <v>07.01.225</v>
          </cell>
          <cell r="B971" t="str">
            <v>ALVENARIA DE BLOCOS DE CONCRETO,DIMENSOES(20 X 20 X 40CM),ASSENTADOS E REJUNTADOS COM ARGAMASSA DE CIMENTO E AREIA NO TRACO 1:6 - 1 VEZ.</v>
          </cell>
          <cell r="C971" t="str">
            <v>m2</v>
          </cell>
          <cell r="D971">
            <v>45.962500000000006</v>
          </cell>
          <cell r="E971">
            <v>36.770000000000003</v>
          </cell>
          <cell r="F971" t="str">
            <v>EMLURB</v>
          </cell>
        </row>
        <row r="972">
          <cell r="A972" t="str">
            <v/>
          </cell>
          <cell r="D972">
            <v>0</v>
          </cell>
        </row>
        <row r="973">
          <cell r="A973" t="str">
            <v>07.01.230</v>
          </cell>
          <cell r="B973" t="str">
            <v>ALVENARIA DE BLOCOS DE CONCRETO , DIMENSOES (20 X 20 X 40CM),ASSENTADOS E REJUNTADOS C/ ARGAMASSA DE CIMENTO E AREIA NO TRACO 1:8 1 VEZ.</v>
          </cell>
          <cell r="C973" t="str">
            <v>m2</v>
          </cell>
          <cell r="D973">
            <v>45.162500000000001</v>
          </cell>
          <cell r="E973">
            <v>36.130000000000003</v>
          </cell>
          <cell r="F973" t="str">
            <v>EMLURB</v>
          </cell>
        </row>
        <row r="974">
          <cell r="A974" t="str">
            <v/>
          </cell>
          <cell r="D974">
            <v>0</v>
          </cell>
        </row>
        <row r="975">
          <cell r="A975" t="str">
            <v>07.01.235</v>
          </cell>
          <cell r="B975" t="str">
            <v>ALVENARIA APARENTE DE BLOCOS DE CONCRETO,DIM. (10 X 20 X 40CM),ASSENTADOS E REJUNTADOS COM ARGAMASSA DE CIMENTO E AREIA NO TRACO 1:6 - 1/2 VEZ.</v>
          </cell>
          <cell r="C975" t="str">
            <v>m2</v>
          </cell>
          <cell r="D975">
            <v>32.924999999999997</v>
          </cell>
          <cell r="E975">
            <v>26.34</v>
          </cell>
          <cell r="F975" t="str">
            <v>EMLURB</v>
          </cell>
        </row>
        <row r="976">
          <cell r="A976" t="str">
            <v/>
          </cell>
          <cell r="D976">
            <v>0</v>
          </cell>
        </row>
        <row r="977">
          <cell r="A977" t="str">
            <v>07.01.240</v>
          </cell>
          <cell r="B977" t="str">
            <v>ALVENARIA APARENTE DE BLOCOS DE CONCRETO,DIM. (10 X 20 X 40CM), ASSENTADOS E REJUNTADOS COM ARGAMASSA DE CIMENTO E AREIA NO TRACO 1:8 - 1/2 VEZ.</v>
          </cell>
          <cell r="C977" t="str">
            <v>m2</v>
          </cell>
          <cell r="D977">
            <v>32.174999999999997</v>
          </cell>
          <cell r="E977">
            <v>25.74</v>
          </cell>
          <cell r="F977" t="str">
            <v>EMLURB</v>
          </cell>
        </row>
        <row r="978">
          <cell r="A978" t="str">
            <v/>
          </cell>
          <cell r="D978">
            <v>0</v>
          </cell>
        </row>
        <row r="979">
          <cell r="A979" t="str">
            <v>07.01.245</v>
          </cell>
          <cell r="B979" t="str">
            <v>ALVENARIA APARENTE DE BLOCOS DE CONCRETO,DIM. (20 X 20 X 40CM),ASSENTADOS E REJUNTADOS COM ARGAMASSA DE CIMENTO E AREIA NO TRACO 1:6 - 1 VEZ.</v>
          </cell>
          <cell r="C979" t="str">
            <v>m2</v>
          </cell>
          <cell r="D979">
            <v>49.737499999999997</v>
          </cell>
          <cell r="E979">
            <v>39.79</v>
          </cell>
          <cell r="F979" t="str">
            <v>EMLURB</v>
          </cell>
        </row>
        <row r="980">
          <cell r="A980" t="str">
            <v/>
          </cell>
          <cell r="D980">
            <v>0</v>
          </cell>
        </row>
        <row r="981">
          <cell r="A981" t="str">
            <v>07.01.250</v>
          </cell>
          <cell r="B981" t="str">
            <v>ALVENARIA APARENTE DE BLOCOS DE CONCRETO,DIM. (20 X 20 X 40CM), ASSENTADOS E REJUNTADOS COM ARGAMASSA DE CIMENTO E AREIA NO TRACO 1:8 1 VEZ.</v>
          </cell>
          <cell r="C981" t="str">
            <v>m2</v>
          </cell>
          <cell r="D981">
            <v>48.9375</v>
          </cell>
          <cell r="E981">
            <v>39.15</v>
          </cell>
          <cell r="F981" t="str">
            <v>EMLURB</v>
          </cell>
        </row>
        <row r="982">
          <cell r="A982" t="str">
            <v/>
          </cell>
          <cell r="D982">
            <v>0</v>
          </cell>
        </row>
        <row r="983">
          <cell r="A983" t="str">
            <v>07.01.261</v>
          </cell>
          <cell r="B983" t="str">
            <v>VERGA EM CONCRETO ARMADO DE 0,10X0,15M.</v>
          </cell>
          <cell r="C983" t="str">
            <v>m</v>
          </cell>
          <cell r="D983">
            <v>12.649999999999999</v>
          </cell>
          <cell r="E983">
            <v>10.119999999999999</v>
          </cell>
          <cell r="F983" t="str">
            <v>SEDUC</v>
          </cell>
        </row>
        <row r="984">
          <cell r="A984" t="str">
            <v/>
          </cell>
          <cell r="D984">
            <v>0</v>
          </cell>
        </row>
        <row r="985">
          <cell r="A985" t="str">
            <v>07.01.262</v>
          </cell>
          <cell r="B985" t="str">
            <v>VERGA EM CONCRETO ARMADO</v>
          </cell>
          <cell r="C985" t="str">
            <v>m3</v>
          </cell>
          <cell r="D985">
            <v>842.82500000000005</v>
          </cell>
          <cell r="E985">
            <v>674.26</v>
          </cell>
          <cell r="F985" t="str">
            <v>SEDUC</v>
          </cell>
        </row>
        <row r="986">
          <cell r="A986" t="str">
            <v/>
          </cell>
          <cell r="D986">
            <v>0</v>
          </cell>
        </row>
        <row r="987">
          <cell r="A987" t="str">
            <v>07.01.265</v>
          </cell>
          <cell r="B987" t="str">
            <v>FORNECIMENTO E COLOCAÇÃO DE TELA GALVANIZADA SOLDADA DE 7,50CMX50CM, PARA FIXAÇÃO DE ALVENARIA EM PILAR. A TELA SERÁ FIXADA ATRAVÉS DE ARRUELA, PORCA SEXTAVADA PINOS E FINCAPINOS</v>
          </cell>
          <cell r="C987" t="str">
            <v>Un</v>
          </cell>
          <cell r="D987">
            <v>4.6500000000000004</v>
          </cell>
          <cell r="E987">
            <v>3.72</v>
          </cell>
          <cell r="F987" t="str">
            <v>SEDUC</v>
          </cell>
        </row>
        <row r="988">
          <cell r="A988" t="str">
            <v/>
          </cell>
          <cell r="D988">
            <v>0</v>
          </cell>
        </row>
        <row r="989">
          <cell r="A989" t="str">
            <v>07.01.500</v>
          </cell>
          <cell r="B989" t="str">
            <v>EXECUÇÃO DE RASGO EM ALVENARIA PARA PASSAGEM DE TUBULAÇÃO DIAM. DE 15MM(1/2") A 25MM(1").</v>
          </cell>
          <cell r="C989" t="str">
            <v>m</v>
          </cell>
          <cell r="D989">
            <v>2.3375000000000004</v>
          </cell>
          <cell r="E989">
            <v>1.87</v>
          </cell>
          <cell r="F989" t="str">
            <v>SEDUC</v>
          </cell>
        </row>
        <row r="990">
          <cell r="A990" t="str">
            <v/>
          </cell>
          <cell r="D990">
            <v>0</v>
          </cell>
        </row>
        <row r="991">
          <cell r="A991" t="str">
            <v>07.02.010</v>
          </cell>
          <cell r="B991" t="str">
            <v>COBOGOS DE CIMENTO PRENSADO.</v>
          </cell>
          <cell r="C991" t="str">
            <v>m2</v>
          </cell>
          <cell r="D991">
            <v>69.8125</v>
          </cell>
          <cell r="E991">
            <v>55.85</v>
          </cell>
          <cell r="F991" t="str">
            <v>EMLURB</v>
          </cell>
        </row>
        <row r="992">
          <cell r="A992" t="str">
            <v/>
          </cell>
          <cell r="D992">
            <v>0</v>
          </cell>
        </row>
        <row r="993">
          <cell r="A993" t="str">
            <v>07.02.020</v>
          </cell>
          <cell r="B993" t="str">
            <v>COBOGOS CERAMICOS.</v>
          </cell>
          <cell r="C993" t="str">
            <v>m2</v>
          </cell>
          <cell r="D993">
            <v>78.137500000000003</v>
          </cell>
          <cell r="E993">
            <v>62.51</v>
          </cell>
          <cell r="F993" t="str">
            <v>EMLURB</v>
          </cell>
        </row>
        <row r="994">
          <cell r="A994" t="str">
            <v/>
          </cell>
          <cell r="D994">
            <v>0</v>
          </cell>
        </row>
        <row r="995">
          <cell r="A995" t="str">
            <v>07.02.035</v>
          </cell>
          <cell r="B995" t="str">
            <v>FORNECIMENTO E EXECUÇÃO DE ELEMENTO  VAZADO DE CONCRETO , JUNTAS DE 15 MM, COM ARGAMASSSA DE CIMENTO E AREIA NO TRAÇO 1:4, DIMENSÕES 15 X15X15CM</v>
          </cell>
          <cell r="C995" t="str">
            <v>m2</v>
          </cell>
          <cell r="D995">
            <v>106.95</v>
          </cell>
          <cell r="E995">
            <v>85.56</v>
          </cell>
          <cell r="F995" t="str">
            <v>SEDUC</v>
          </cell>
        </row>
        <row r="996">
          <cell r="A996" t="str">
            <v/>
          </cell>
          <cell r="D996">
            <v>0</v>
          </cell>
        </row>
        <row r="997">
          <cell r="A997" t="str">
            <v>07.03.010</v>
          </cell>
          <cell r="B997" t="str">
            <v>MURO COM EMBASAMENTO DE 50CM E ALTURA DA ALVENARIA DE ELEVACAO DE 1,6M, COM COLUNAS ESPACADAS DE 3 EM 3 METROS, INCLUSIVE CHAPISCO, MASSA UNICA E CAIACAO, E AINDA ESCAVACAO, REATERRO, REMOCAO DE MATERIAL ESCAVADO E CONCRETO MAGRO.</v>
          </cell>
          <cell r="C997" t="str">
            <v>m</v>
          </cell>
          <cell r="D997">
            <v>161.70000000000002</v>
          </cell>
          <cell r="E997">
            <v>129.36000000000001</v>
          </cell>
          <cell r="F997" t="str">
            <v>EMLURB</v>
          </cell>
        </row>
        <row r="998">
          <cell r="A998" t="str">
            <v/>
          </cell>
          <cell r="D998">
            <v>0</v>
          </cell>
        </row>
        <row r="999">
          <cell r="A999" t="str">
            <v>07.03.020</v>
          </cell>
          <cell r="B999" t="str">
            <v>MURO COM EMBASAMENTO DE 5O CM E ALTURA DA ALVENARIA DE ELEVACAO DE 1,8 M, COM COLUNAS ESPACADAS DE 3 EM 3 METROS, INCLUSIVE CHAPISCO, MASSA UNICA E CAIACAO,E AINDA ESCAVACAO, REATERRO, REMOCAO DO MATERIAL ESCAVADO E CONCRETO MAGRO.</v>
          </cell>
          <cell r="C999" t="str">
            <v>m</v>
          </cell>
          <cell r="D999">
            <v>176.78750000000002</v>
          </cell>
          <cell r="E999">
            <v>141.43</v>
          </cell>
          <cell r="F999" t="str">
            <v>EMLURB</v>
          </cell>
        </row>
        <row r="1000">
          <cell r="A1000" t="str">
            <v/>
          </cell>
          <cell r="D1000">
            <v>0</v>
          </cell>
        </row>
        <row r="1001">
          <cell r="A1001" t="str">
            <v>07.03.030</v>
          </cell>
          <cell r="B1001" t="str">
            <v>MURO COM EMBASAMENTO DE 30 CM E ALTURA DE 1,5 M, EM COBOGOS DE CONCRETO, COM COLUNAS EM ALVENARIA ESPACADAS DE 3 EM 3 M REVESTIDAS E CAIADAS, E AINDA ESCAVACAO, REATERRO, REMOCAO DO MATERIAL ESCAVADO E CONCRETO MAGRO.</v>
          </cell>
          <cell r="C1001" t="str">
            <v>m</v>
          </cell>
          <cell r="D1001">
            <v>137.23750000000001</v>
          </cell>
          <cell r="E1001">
            <v>109.79</v>
          </cell>
          <cell r="F1001" t="str">
            <v>EMLURB</v>
          </cell>
        </row>
        <row r="1002">
          <cell r="A1002" t="str">
            <v/>
          </cell>
          <cell r="D1002">
            <v>0</v>
          </cell>
        </row>
        <row r="1003">
          <cell r="A1003" t="str">
            <v>07.03.040</v>
          </cell>
          <cell r="B1003" t="str">
            <v>MURO COM MOURÃO E PLACA PRÉ-FABRICADA DE 1,55X0,50M DE CONCRETO ARMADO, ALTURA LIVRE 2,00M.</v>
          </cell>
          <cell r="C1003" t="str">
            <v>m</v>
          </cell>
          <cell r="D1003">
            <v>142.58749999999998</v>
          </cell>
          <cell r="E1003">
            <v>114.07</v>
          </cell>
          <cell r="F1003" t="str">
            <v>SEDUC</v>
          </cell>
        </row>
        <row r="1004">
          <cell r="A1004" t="str">
            <v/>
          </cell>
          <cell r="D1004">
            <v>0</v>
          </cell>
        </row>
        <row r="1005">
          <cell r="A1005" t="str">
            <v>07.04.010</v>
          </cell>
          <cell r="B1005" t="str">
            <v>FORNECIMENTO E ASSENTAMENTO DE DIVISORIA EM PERFIS DE ALUMINIO, TIPO AL1 (PAINEL/PAINEL), EUCATEX OU SIMILAR, SEM PORTA.</v>
          </cell>
          <cell r="C1005" t="str">
            <v>m2</v>
          </cell>
          <cell r="D1005">
            <v>74.487500000000011</v>
          </cell>
          <cell r="E1005">
            <v>59.59</v>
          </cell>
          <cell r="F1005" t="str">
            <v>EMLURB</v>
          </cell>
        </row>
        <row r="1006">
          <cell r="A1006" t="str">
            <v/>
          </cell>
          <cell r="D1006">
            <v>0</v>
          </cell>
        </row>
        <row r="1007">
          <cell r="A1007" t="str">
            <v>07.04.011</v>
          </cell>
          <cell r="B1007" t="str">
            <v>FORNECIMENTO E MONTAGEM DE PAINÉIS ARTICULADOS DIMOFLEX OU SIMILAR</v>
          </cell>
          <cell r="C1007" t="str">
            <v>m2</v>
          </cell>
          <cell r="D1007">
            <v>2625</v>
          </cell>
          <cell r="E1007">
            <v>2100</v>
          </cell>
          <cell r="F1007" t="str">
            <v>SEDUC</v>
          </cell>
        </row>
        <row r="1008">
          <cell r="A1008" t="str">
            <v/>
          </cell>
          <cell r="D1008">
            <v>0</v>
          </cell>
        </row>
        <row r="1009">
          <cell r="A1009" t="str">
            <v>07.04.015</v>
          </cell>
          <cell r="B1009" t="str">
            <v>ASSENTAMENTO (MONTAGEM) DE DIVISÓRIAS COM REAPROVEITAMENTO DE PERFIS E PAINÉIS, SEM PORTA.</v>
          </cell>
          <cell r="C1009" t="str">
            <v>m2</v>
          </cell>
          <cell r="D1009">
            <v>4.4874999999999998</v>
          </cell>
          <cell r="E1009">
            <v>3.59</v>
          </cell>
          <cell r="F1009" t="str">
            <v>SEDUC</v>
          </cell>
        </row>
        <row r="1010">
          <cell r="A1010" t="str">
            <v/>
          </cell>
          <cell r="D1010">
            <v>0</v>
          </cell>
        </row>
        <row r="1011">
          <cell r="A1011" t="str">
            <v>07.04.020</v>
          </cell>
          <cell r="B1011" t="str">
            <v>FORNECIMENTO E ASSENTAMENTO DE DIVISORIA EM PERFIS DE ALUMINIO, TIPO AL4 (PAINEL/VIDRO) , EUCATEX OU SIMILAR, SEM PORTA.</v>
          </cell>
          <cell r="C1011" t="str">
            <v>m2</v>
          </cell>
          <cell r="D1011">
            <v>85.75</v>
          </cell>
          <cell r="E1011">
            <v>68.599999999999994</v>
          </cell>
          <cell r="F1011" t="str">
            <v>EMLURB</v>
          </cell>
        </row>
        <row r="1012">
          <cell r="A1012" t="str">
            <v/>
          </cell>
          <cell r="D1012">
            <v>0</v>
          </cell>
        </row>
        <row r="1013">
          <cell r="A1013" t="str">
            <v>07.04.030</v>
          </cell>
          <cell r="B1013" t="str">
            <v>DIVISORIA EM PLACA PRE-MOLDADA DE CONCRETO COM ESPESSURA DE 7 CM E ACABAMENTO APARENTE.</v>
          </cell>
          <cell r="C1013" t="str">
            <v>m2</v>
          </cell>
          <cell r="D1013">
            <v>114.60000000000001</v>
          </cell>
          <cell r="E1013">
            <v>91.68</v>
          </cell>
          <cell r="F1013" t="str">
            <v>EMLURB</v>
          </cell>
        </row>
        <row r="1014">
          <cell r="A1014" t="str">
            <v/>
          </cell>
          <cell r="D1014">
            <v>0</v>
          </cell>
        </row>
        <row r="1015">
          <cell r="A1015" t="str">
            <v>07.04.040</v>
          </cell>
          <cell r="B1015" t="str">
            <v>FORNECIMENTO E ASSENTAMENTO DE PORTA DE 0,80X 2,10M, PARA DIVISORIA EUCATEX OU SIMILAR, COM VISOR, INCLUSIVE FERRAGENS.</v>
          </cell>
          <cell r="C1015" t="str">
            <v>UD</v>
          </cell>
          <cell r="D1015">
            <v>269.125</v>
          </cell>
          <cell r="E1015">
            <v>215.3</v>
          </cell>
          <cell r="F1015" t="str">
            <v>EMLURB</v>
          </cell>
        </row>
        <row r="1016">
          <cell r="A1016" t="str">
            <v/>
          </cell>
          <cell r="D1016">
            <v>0</v>
          </cell>
        </row>
        <row r="1017">
          <cell r="A1017" t="str">
            <v>07.04.050</v>
          </cell>
          <cell r="B1017" t="str">
            <v>FORNECIMENTO E ASSENTAMENTO DE PORTA DE 0.80X 2.10M, PARA DIVISORIA EUCATEX OU SIMILAR, SEM VISOR, INCLUSIVE FERRAGENS.</v>
          </cell>
          <cell r="C1017" t="str">
            <v>UD</v>
          </cell>
          <cell r="D1017">
            <v>200.375</v>
          </cell>
          <cell r="E1017">
            <v>160.30000000000001</v>
          </cell>
          <cell r="F1017" t="str">
            <v>EMLURB</v>
          </cell>
        </row>
        <row r="1018">
          <cell r="A1018" t="str">
            <v/>
          </cell>
          <cell r="D1018">
            <v>0</v>
          </cell>
        </row>
        <row r="1019">
          <cell r="A1019" t="str">
            <v>07.05.020</v>
          </cell>
          <cell r="B1019" t="str">
            <v>FORNECIMENTO E INSTALAÇÃO DE CERCA COM NOVE FIOS DE ARAME FARPADO E MOURÕES RETO, SEÇÃO T, H=2,20M, DE CONCRETO A CADA 2,00M. INCLUSIVE ESCAVAÇÃO, REATERRO E CONCRETO MAGRO.</v>
          </cell>
          <cell r="C1019" t="str">
            <v>m</v>
          </cell>
          <cell r="D1019">
            <v>28.237500000000001</v>
          </cell>
          <cell r="E1019">
            <v>22.59</v>
          </cell>
          <cell r="F1019" t="str">
            <v>SEDUC</v>
          </cell>
        </row>
        <row r="1020">
          <cell r="A1020" t="str">
            <v/>
          </cell>
          <cell r="D1020">
            <v>0</v>
          </cell>
        </row>
        <row r="1021">
          <cell r="A1021" t="str">
            <v>07.05.021</v>
          </cell>
          <cell r="B1021" t="str">
            <v>FORNECIMENTO E INSTALAÇÃO DE CERCA COM 9 FIOS DE ARAME GALVANIZADO LISO DE 14 BWG E MOURÕES RETO, SEÇÃO T, 2,20 METROS, DE CONCRETO A CADA 2,00M. INCLUSIVE ESCAVAÇÃO, REATERRO E CONCRETO MAGRO.</v>
          </cell>
          <cell r="C1021" t="str">
            <v>m</v>
          </cell>
          <cell r="D1021">
            <v>26.962499999999999</v>
          </cell>
          <cell r="E1021">
            <v>21.57</v>
          </cell>
          <cell r="F1021" t="str">
            <v>SEDUC</v>
          </cell>
        </row>
        <row r="1022">
          <cell r="A1022" t="str">
            <v/>
          </cell>
          <cell r="D1022">
            <v>0</v>
          </cell>
        </row>
        <row r="1023">
          <cell r="A1023" t="str">
            <v>07.05.030</v>
          </cell>
          <cell r="B1023" t="str">
            <v>ALAMBRADO COM TELA DE ARAME GALVANIZADO, ZINCADO PESADO, MALHA QUADRANGULAR 2X2", FIO 12BWG, SEM REVESTIMENTO EM PVC,  FIXADO EM MOURÕES DE CONCRETO  SEÇÃO "T " H=2,20M RETO E CHUMBADOS COM CONCRETO SIMPLES EM MURETA DE ALVENARIA EXISTENTE. ALTURA LIVRE D</v>
          </cell>
          <cell r="C1023" t="str">
            <v>m</v>
          </cell>
          <cell r="D1023">
            <v>71.924999999999997</v>
          </cell>
          <cell r="E1023">
            <v>57.54</v>
          </cell>
          <cell r="F1023" t="str">
            <v>SEDUC</v>
          </cell>
        </row>
        <row r="1024">
          <cell r="A1024" t="str">
            <v/>
          </cell>
          <cell r="D1024">
            <v>0</v>
          </cell>
        </row>
        <row r="1025">
          <cell r="A1025" t="str">
            <v>07.06.001</v>
          </cell>
          <cell r="B1025" t="str">
            <v>PAREDE EM BLOCOS DE GESSO COM 7,5CM DE ESPESSURA.</v>
          </cell>
          <cell r="C1025" t="str">
            <v>m2</v>
          </cell>
          <cell r="D1025">
            <v>30.462500000000002</v>
          </cell>
          <cell r="E1025">
            <v>24.37</v>
          </cell>
          <cell r="F1025" t="str">
            <v>SEDUC</v>
          </cell>
        </row>
        <row r="1026">
          <cell r="A1026" t="str">
            <v/>
          </cell>
          <cell r="D1026">
            <v>0</v>
          </cell>
        </row>
        <row r="1027">
          <cell r="A1027" t="str">
            <v>07.06.010</v>
          </cell>
          <cell r="B1027" t="str">
            <v>FORNECIMENTO E INSTALAÇÃO DE DIVISÓRIA DE GESSO ACARTONADO (DRYWALL), COM ESPESSURA DE 10MM.</v>
          </cell>
          <cell r="C1027" t="str">
            <v>m2</v>
          </cell>
          <cell r="D1027">
            <v>65.912499999999994</v>
          </cell>
          <cell r="E1027">
            <v>52.73</v>
          </cell>
          <cell r="F1027" t="str">
            <v>FORNECIMENTO E INSTALAÇÃO DE DIVISÓRIA DE GESSO ACARTONADO (DRYWALL), COM ESPESSURA DE 10MM.</v>
          </cell>
        </row>
        <row r="1028">
          <cell r="A1028" t="str">
            <v/>
          </cell>
          <cell r="D1028">
            <v>0</v>
          </cell>
        </row>
        <row r="1029">
          <cell r="A1029" t="str">
            <v>07.07.010</v>
          </cell>
          <cell r="B1029" t="str">
            <v>DIVISÓRIA EM GRANITO CINZA CORUMBÁ POLIDO, ESPESSURA 3CM, INCLUSIVE MONTAGEM COM FERRAGENS.</v>
          </cell>
          <cell r="C1029" t="str">
            <v>m2</v>
          </cell>
          <cell r="D1029">
            <v>360.13750000000005</v>
          </cell>
          <cell r="E1029">
            <v>288.11</v>
          </cell>
          <cell r="F1029" t="str">
            <v>SEDUC</v>
          </cell>
        </row>
        <row r="1030">
          <cell r="A1030" t="str">
            <v/>
          </cell>
          <cell r="D1030">
            <v>0</v>
          </cell>
        </row>
        <row r="1031">
          <cell r="A1031" t="str">
            <v>08.00.000</v>
          </cell>
          <cell r="B1031" t="str">
            <v>COBERTURAS E IMPERMEABILIZACOES</v>
          </cell>
          <cell r="D1031">
            <v>0</v>
          </cell>
        </row>
        <row r="1032">
          <cell r="A1032" t="str">
            <v/>
          </cell>
          <cell r="D1032">
            <v>0</v>
          </cell>
        </row>
        <row r="1033">
          <cell r="A1033" t="str">
            <v>08.01.010</v>
          </cell>
          <cell r="B1033" t="str">
            <v>ESTRUTURA DE COBERTA EM MADEIRA DE LEI, PARA TELHAS ONDULADAS DE CIMENTO AMIANTO, ALUMINIO OU PLASTICAS - VAO ATE 10 M. (OBS DA SECRETARIA:  CONFORME ITENS SE 0104, SE 0403 EO01.03 DAS ESPECIFICAÇÕES GERAIS).</v>
          </cell>
          <cell r="C1033" t="str">
            <v>m2</v>
          </cell>
          <cell r="D1033">
            <v>86.024999999999991</v>
          </cell>
          <cell r="E1033">
            <v>68.819999999999993</v>
          </cell>
          <cell r="F1033" t="str">
            <v>EMLURB</v>
          </cell>
        </row>
        <row r="1034">
          <cell r="A1034" t="str">
            <v/>
          </cell>
          <cell r="D1034">
            <v>0</v>
          </cell>
        </row>
        <row r="1035">
          <cell r="A1035" t="str">
            <v>08.01.020</v>
          </cell>
          <cell r="B1035" t="str">
            <v>ESTRUTURA DE COBERTA EM MADEIRA DE LEI, PARA TELHAS ONDULADAS DE CIMENTO AMIANTO, ALUMINIO OU PLASTICAS - VAO DE 10 A 15 M.(OBS DA SECRETARIA:  CONFORME ITENS SE 0104, SE 0403 EO01.03 DAS ESPECIFICAÇÕES GERAIS).</v>
          </cell>
          <cell r="C1035" t="str">
            <v>m2</v>
          </cell>
          <cell r="D1035">
            <v>102.5125</v>
          </cell>
          <cell r="E1035">
            <v>82.01</v>
          </cell>
          <cell r="F1035" t="str">
            <v>EMLURB</v>
          </cell>
        </row>
        <row r="1036">
          <cell r="A1036" t="str">
            <v/>
          </cell>
          <cell r="D1036">
            <v>0</v>
          </cell>
        </row>
        <row r="1037">
          <cell r="A1037" t="str">
            <v>08.01.030</v>
          </cell>
          <cell r="B1037" t="str">
            <v>ESTRUTURA DE COBERTA EM MADEIRA DE LEI, PARA TELHAS ONDULADAS DE CIMENTO AMIANTO, ALUMINIO OU PLASTICAS - VAO DE 15 A 20 M.(OBS DA SECRETARIA:  CONFORME ITENS SE 0104, SE 0403 EO01.03 DAS ESPECIFICAÇÕES GERAIS).</v>
          </cell>
          <cell r="C1037" t="str">
            <v>m2</v>
          </cell>
          <cell r="D1037">
            <v>124.01249999999999</v>
          </cell>
          <cell r="E1037">
            <v>99.21</v>
          </cell>
          <cell r="F1037" t="str">
            <v>EMLURB</v>
          </cell>
        </row>
        <row r="1038">
          <cell r="A1038" t="str">
            <v/>
          </cell>
          <cell r="D1038">
            <v>0</v>
          </cell>
        </row>
        <row r="1039">
          <cell r="A1039" t="str">
            <v>08.01.035</v>
          </cell>
          <cell r="B1039" t="str">
            <v>ESTRUTURA DE COBERTA EM MADEIRA DE LEI PARA TELHAS CERAMICAS - VAO ATE 4 M.(OBS DA SECRETARIA:  CONFORME ITENS SE 0104, SE 0403 EO01.03 DAS ESPECIFICAÇÕES GERAIS).</v>
          </cell>
          <cell r="C1039" t="str">
            <v>m2</v>
          </cell>
          <cell r="D1039">
            <v>96.300000000000011</v>
          </cell>
          <cell r="E1039">
            <v>77.040000000000006</v>
          </cell>
          <cell r="F1039" t="str">
            <v>EMLURB</v>
          </cell>
        </row>
        <row r="1040">
          <cell r="A1040" t="str">
            <v/>
          </cell>
          <cell r="D1040">
            <v>0</v>
          </cell>
        </row>
        <row r="1041">
          <cell r="A1041" t="str">
            <v>08.01.040</v>
          </cell>
          <cell r="B1041" t="str">
            <v>ESTRUTURA DE COBERTA EM MADEIRA DE LEI, PARA TELHAS CERAMICAS - VAO DE 4 A 7 M. (OBS DA SECRETARIA:  CONFORME ITENS SE 0104, SE 0403 EO01.03 DAS ESPECIFICAÇÕES GERAIS).</v>
          </cell>
          <cell r="C1041" t="str">
            <v>m2</v>
          </cell>
          <cell r="D1041">
            <v>106.30000000000001</v>
          </cell>
          <cell r="E1041">
            <v>85.04</v>
          </cell>
          <cell r="F1041" t="str">
            <v>EMLURB</v>
          </cell>
        </row>
        <row r="1042">
          <cell r="A1042" t="str">
            <v/>
          </cell>
          <cell r="D1042">
            <v>0</v>
          </cell>
        </row>
        <row r="1043">
          <cell r="A1043" t="str">
            <v>08.01.050</v>
          </cell>
          <cell r="B1043" t="str">
            <v>ESTRUTURA DE COBERTA EM MADEIRA DE LEI PARA TELHAS CERAMICAS - VAO DE 7 A 10 M. (OBS DA SECRETARIA:  CONFORME ITENS SE 0104, SE 0403 EO01.03 DAS ESPECIFICAÇÕES GERAIS).</v>
          </cell>
          <cell r="C1043" t="str">
            <v>m2</v>
          </cell>
          <cell r="D1043">
            <v>114.3</v>
          </cell>
          <cell r="E1043">
            <v>91.44</v>
          </cell>
          <cell r="F1043" t="str">
            <v>EMLURB</v>
          </cell>
        </row>
        <row r="1044">
          <cell r="A1044" t="str">
            <v/>
          </cell>
          <cell r="D1044">
            <v>0</v>
          </cell>
        </row>
        <row r="1045">
          <cell r="A1045" t="str">
            <v>08.01.060</v>
          </cell>
          <cell r="B1045" t="str">
            <v>ESTRUTURA DE COBERTA EM MADEIRA DE LEI PARA TELHAS CERAMICAS - VAO DE 10 A 13 M.(OBS DA SECRETARIA:  CONFORME ITENS SE 0104, SE 0403 EO01.03 DAS ESPECIFICAÇÕES GERAIS).</v>
          </cell>
          <cell r="C1045" t="str">
            <v>m2</v>
          </cell>
          <cell r="D1045">
            <v>125.73750000000001</v>
          </cell>
          <cell r="E1045">
            <v>100.59</v>
          </cell>
          <cell r="F1045" t="str">
            <v>EMLURB</v>
          </cell>
        </row>
        <row r="1046">
          <cell r="A1046" t="str">
            <v/>
          </cell>
          <cell r="D1046">
            <v>0</v>
          </cell>
        </row>
        <row r="1047">
          <cell r="A1047" t="str">
            <v>08.01.070</v>
          </cell>
          <cell r="B1047" t="str">
            <v>ESTRUTURA DE COBERTA EM MADEIRA DE LEI PARA TELHAS AUTOPORTANTES DE CIMENTO AMIANTO, TIPO CANALETE 90 OU KALHETAO. (OBS DA SECRETARIA:  CONFORME ITENS SE 0104, SE 0403 EO01.03 DAS ESPECIFICAÇÕES GERAIS).</v>
          </cell>
          <cell r="C1047" t="str">
            <v>m2</v>
          </cell>
          <cell r="D1047">
            <v>6.9625000000000004</v>
          </cell>
          <cell r="E1047">
            <v>5.57</v>
          </cell>
          <cell r="F1047" t="str">
            <v>EMLURB</v>
          </cell>
        </row>
        <row r="1048">
          <cell r="A1048" t="str">
            <v/>
          </cell>
          <cell r="D1048">
            <v>0</v>
          </cell>
        </row>
        <row r="1049">
          <cell r="A1049" t="str">
            <v>08.01.080</v>
          </cell>
          <cell r="B1049" t="str">
            <v>ESTRUTURA DE COBERTA EM MADEIRA DE LEI PARA TELHAS AUTOPORTANTES DE CIMENTO AMIANTO, TIPO CANALETE 49, OU KALHETA OU MAXIPLAC. (OBS DA SECRETARIA:  CONFORME ITENS SE 0104, SE 0403 EO01.03 DAS ESPECIFICAÇÕES GERAIS).</v>
          </cell>
          <cell r="C1049" t="str">
            <v>m2</v>
          </cell>
          <cell r="D1049">
            <v>11.237500000000001</v>
          </cell>
          <cell r="E1049">
            <v>8.99</v>
          </cell>
          <cell r="F1049" t="str">
            <v>EMLURB</v>
          </cell>
        </row>
        <row r="1050">
          <cell r="A1050" t="str">
            <v/>
          </cell>
          <cell r="D1050">
            <v>0</v>
          </cell>
        </row>
        <row r="1051">
          <cell r="A1051" t="str">
            <v>08.01.090</v>
          </cell>
          <cell r="B1051" t="str">
            <v>ESTRUTURA DE COBERTA EM MADEIRA DE LEI, PONTALETADA PARA TELHAS ONDULADAS DE CIMENTO AMIANTO, ALUMINIO OU PLASTICAS, SOBRE LAJE. (OBS DA SECRETARIA:  CONFORME ITENS SE 0104, SE 0403 EO01.03 DAS ESPECIFICAÇÕES GERAIS).</v>
          </cell>
          <cell r="C1051" t="str">
            <v>m2</v>
          </cell>
          <cell r="D1051">
            <v>55.7</v>
          </cell>
          <cell r="E1051">
            <v>44.56</v>
          </cell>
          <cell r="F1051" t="str">
            <v>EMLURB</v>
          </cell>
        </row>
        <row r="1052">
          <cell r="A1052" t="str">
            <v/>
          </cell>
          <cell r="D1052">
            <v>0</v>
          </cell>
        </row>
        <row r="1053">
          <cell r="A1053" t="str">
            <v>08.01.101</v>
          </cell>
          <cell r="B1053" t="str">
            <v>FORNECIMENTO E COLOCAÇÃO DE RIPA EM MADEIRA DE LEI,  DE 5X1CM  PARA COBERTA EM TELHA CERÂMICA. (OBS DA SECRETARIA:  CONFORME ITENS SE 0104, SE 0403 EO01.03 DAS ESPECIFICAÇÕES GERAIS).</v>
          </cell>
          <cell r="C1053" t="str">
            <v>m</v>
          </cell>
          <cell r="D1053">
            <v>2.2749999999999999</v>
          </cell>
          <cell r="E1053">
            <v>1.82</v>
          </cell>
          <cell r="F1053" t="str">
            <v>SEDUC</v>
          </cell>
        </row>
        <row r="1054">
          <cell r="A1054" t="str">
            <v/>
          </cell>
          <cell r="D1054">
            <v>0</v>
          </cell>
        </row>
        <row r="1055">
          <cell r="A1055" t="str">
            <v>08.01.107</v>
          </cell>
          <cell r="B1055" t="str">
            <v>FORNECIMENTO E COLOCAÇÃO DE LINHA EM MADEIRA DE LEI DE 3"x8" PARA ESTRUTURA DE COBERTA EM TELHA CERÂMICA, CONSIDERANDO ABERTURA DE ENCAIXES E FIXAÇÃO DA MESMA NA ESTRUTURA EXISTENTE. (OBS DA SECRETARIA:  CONFORME ITENS SE 0104, SE 0403 EO01.03 DAS ESPECIF</v>
          </cell>
          <cell r="C1055" t="str">
            <v>m</v>
          </cell>
          <cell r="D1055">
            <v>47.387499999999996</v>
          </cell>
          <cell r="E1055">
            <v>37.909999999999997</v>
          </cell>
          <cell r="F1055" t="str">
            <v>SEDUC</v>
          </cell>
        </row>
        <row r="1056">
          <cell r="A1056" t="str">
            <v/>
          </cell>
          <cell r="D1056">
            <v>0</v>
          </cell>
        </row>
        <row r="1057">
          <cell r="A1057" t="str">
            <v>08.01.108</v>
          </cell>
          <cell r="B1057" t="str">
            <v>FORNECIMENTO E COLOCAÇÃO DE CAIBROS EM MADEIRA DE LEI DE 1 1/2"X2" PARA COBERTA EM TELHA CERÂMICA. (OBS DA SECRETARIA:  CONFORME ITENS SE 0104, SE 0403 EO01.03 DAS ESPECIFICAÇÕES GERAIS).</v>
          </cell>
          <cell r="C1057" t="str">
            <v>m</v>
          </cell>
          <cell r="D1057">
            <v>7.2624999999999993</v>
          </cell>
          <cell r="E1057">
            <v>5.81</v>
          </cell>
          <cell r="F1057" t="str">
            <v>SEDUC</v>
          </cell>
        </row>
        <row r="1058">
          <cell r="A1058" t="str">
            <v/>
          </cell>
          <cell r="D1058">
            <v>0</v>
          </cell>
        </row>
        <row r="1059">
          <cell r="A1059" t="str">
            <v>08.01.109</v>
          </cell>
          <cell r="B1059" t="str">
            <v>RETIRADA E RECOLOCAÇÃO DE RIPA DE 5X1CM EM COBERTA, COM REAPROVEITAMENTO DO MATERIAL</v>
          </cell>
          <cell r="C1059" t="str">
            <v>m</v>
          </cell>
          <cell r="D1059">
            <v>0.86249999999999993</v>
          </cell>
          <cell r="E1059">
            <v>0.69</v>
          </cell>
          <cell r="F1059" t="str">
            <v>SEDUC</v>
          </cell>
        </row>
        <row r="1060">
          <cell r="A1060" t="str">
            <v/>
          </cell>
          <cell r="D1060">
            <v>0</v>
          </cell>
        </row>
        <row r="1061">
          <cell r="A1061" t="str">
            <v>08.01.110</v>
          </cell>
          <cell r="B1061" t="str">
            <v>FORNECIMENTO E COLOCAÇÃO DE LINHA 3"x10",EM MADEIRA DE LEI, PARA ESTRUTURA DE  COBERTA EM TELHA CERÂMICA, CONSIDERANDO ABERTURA DE ENCAIXES E FIXAÇÃO DA MESMA NA ESTRUTURA EXISTENTE. (OBS DA SECRETARIA:  CONFORME ITENS SE 0104, SE 0403 EO01.03 DAS ESPECIF</v>
          </cell>
          <cell r="C1061" t="str">
            <v>m</v>
          </cell>
          <cell r="D1061">
            <v>60.475000000000001</v>
          </cell>
          <cell r="E1061">
            <v>48.38</v>
          </cell>
          <cell r="F1061" t="str">
            <v>SEDUC</v>
          </cell>
        </row>
        <row r="1062">
          <cell r="A1062" t="str">
            <v/>
          </cell>
          <cell r="D1062">
            <v>0</v>
          </cell>
        </row>
        <row r="1063">
          <cell r="A1063" t="str">
            <v>08.01.114</v>
          </cell>
          <cell r="B1063" t="str">
            <v>EXECUÇÃO DE ESTRUTURA DE MADEIRA PARA COBERTA COM TELHAS CERÂMICAS, VÃOS DE 7,00 A 10,00M, COM REAPROVEITAMENTO DA MADEIRA.</v>
          </cell>
          <cell r="C1063" t="str">
            <v>m2</v>
          </cell>
          <cell r="D1063">
            <v>22.887499999999999</v>
          </cell>
          <cell r="E1063">
            <v>18.309999999999999</v>
          </cell>
          <cell r="F1063" t="str">
            <v>SEDUC</v>
          </cell>
        </row>
        <row r="1064">
          <cell r="A1064" t="str">
            <v/>
          </cell>
          <cell r="D1064">
            <v>0</v>
          </cell>
        </row>
        <row r="1065">
          <cell r="A1065" t="str">
            <v>08.01.115</v>
          </cell>
          <cell r="B1065" t="str">
            <v>ESTRUTURA DE COBERTA EM MADEIRA MISTA PARA TELHAS CERÂMICAS - VÃO DE 4 A 7M.</v>
          </cell>
          <cell r="C1065" t="str">
            <v>m2</v>
          </cell>
          <cell r="D1065">
            <v>68.287500000000009</v>
          </cell>
          <cell r="E1065">
            <v>54.63</v>
          </cell>
          <cell r="F1065" t="str">
            <v>SEDUC</v>
          </cell>
        </row>
        <row r="1066">
          <cell r="A1066" t="str">
            <v/>
          </cell>
          <cell r="D1066">
            <v>0</v>
          </cell>
        </row>
        <row r="1067">
          <cell r="A1067" t="str">
            <v>08.01.116</v>
          </cell>
          <cell r="B1067" t="str">
            <v>FORNECIMENTO E COLOCAÇÃO DE LINHA DE MADEIRA DE LEI 3"X4"PARA ESTRUTURA DE COBERTA EM TELHA CERÂMICA, CONSIDERANDO ABERTURA DE ENCAIXES E FIXAÇÃO DA MESMA NA ESTRUTURA EXISTENTE. (OBS DA SECRETARIA:  CONFORME ITENS SE 0104, SE 0403 EO01.03 DAS ESPECIFICAÇ</v>
          </cell>
          <cell r="C1067" t="str">
            <v>m</v>
          </cell>
          <cell r="D1067">
            <v>23.512499999999999</v>
          </cell>
          <cell r="E1067">
            <v>18.809999999999999</v>
          </cell>
          <cell r="F1067" t="str">
            <v>SEDUC</v>
          </cell>
        </row>
        <row r="1068">
          <cell r="A1068" t="str">
            <v/>
          </cell>
          <cell r="D1068">
            <v>0</v>
          </cell>
        </row>
        <row r="1069">
          <cell r="A1069" t="str">
            <v>08.01.117</v>
          </cell>
          <cell r="B1069" t="str">
            <v>FORNECIMENTO E COLOCAÇÃO DE LINHA EM MADEIRA DE LEI DE 2" X 3" PARA ESTRUTURA DE COBERTA EM TELHA CERÂMICA, COM ABERTURA DE ENCAIXES. (OBS DA SECRETARIA:  CONFORME ITENS SE 0104, SE 0403 EO01.03 DAS ESPECIFICAÇÕES GERAIS).</v>
          </cell>
          <cell r="C1069" t="str">
            <v>m</v>
          </cell>
          <cell r="D1069">
            <v>12.037500000000001</v>
          </cell>
          <cell r="E1069">
            <v>9.6300000000000008</v>
          </cell>
          <cell r="F1069" t="str">
            <v>SEDUC</v>
          </cell>
        </row>
        <row r="1070">
          <cell r="A1070" t="str">
            <v/>
          </cell>
          <cell r="D1070">
            <v>0</v>
          </cell>
        </row>
        <row r="1071">
          <cell r="A1071" t="str">
            <v>08.01.118</v>
          </cell>
          <cell r="B1071" t="str">
            <v>FORNECIMENTO E COLOCAÇÃO DE LINHA EM MADEIRA DE LEI DE 3" X 5" PARA ESTRUTURA DE COBERTA EM TELHA CERÂMICA, COM ABERTURA DE ENCAIXES. (OBS DA SECRETARIA:  CONFORME ITENS SE 0104, SE 0403 EO01.03 DAS ESPECIFICAÇÕES GERAIS).</v>
          </cell>
          <cell r="C1071" t="str">
            <v>m</v>
          </cell>
          <cell r="D1071">
            <v>32.037500000000001</v>
          </cell>
          <cell r="E1071">
            <v>25.63</v>
          </cell>
          <cell r="F1071" t="str">
            <v>SEDUC</v>
          </cell>
        </row>
        <row r="1072">
          <cell r="A1072" t="str">
            <v/>
          </cell>
          <cell r="D1072">
            <v>0</v>
          </cell>
        </row>
        <row r="1073">
          <cell r="A1073" t="str">
            <v>08.01.119</v>
          </cell>
          <cell r="B1073" t="str">
            <v>FORNECIMENTO E COLOCAÇÃO DE LINHA EM MADEIRA DE LEI DE 3" X 6" PARA ESTRUTURA DE COBERTA EM TELHA CERÂMICA, COM ABERTURA DE ENCAIXES. (OBS DA SECRETARIA:  CONFORME ITENS SE 0104, SE 0403 EO01.03 DAS ESPECIFICAÇÕES GERAIS).</v>
          </cell>
          <cell r="C1073" t="str">
            <v>m</v>
          </cell>
          <cell r="D1073">
            <v>35.262500000000003</v>
          </cell>
          <cell r="E1073">
            <v>28.21</v>
          </cell>
          <cell r="F1073" t="str">
            <v>SEDUC</v>
          </cell>
        </row>
        <row r="1074">
          <cell r="A1074" t="str">
            <v/>
          </cell>
          <cell r="D1074">
            <v>0</v>
          </cell>
        </row>
        <row r="1075">
          <cell r="A1075" t="str">
            <v>08.01.120</v>
          </cell>
          <cell r="B1075" t="str">
            <v>COLOCAÇÃO DE RIPA DE 5X1CM, COM REAPROVEITAMENTO DO MATERIAL.</v>
          </cell>
          <cell r="C1075" t="str">
            <v>m</v>
          </cell>
          <cell r="D1075">
            <v>0.6875</v>
          </cell>
          <cell r="E1075">
            <v>0.55000000000000004</v>
          </cell>
          <cell r="F1075" t="str">
            <v>SEDUC</v>
          </cell>
        </row>
        <row r="1076">
          <cell r="A1076" t="str">
            <v/>
          </cell>
          <cell r="D1076">
            <v>0</v>
          </cell>
        </row>
        <row r="1077">
          <cell r="A1077" t="str">
            <v>08.01.121</v>
          </cell>
          <cell r="B1077" t="str">
            <v>COLOCAÇÃO DE CAIBROS DE 1.1/2" X 2", COM REAPROVEITAMENTO DO MATERIAL.</v>
          </cell>
          <cell r="C1077" t="str">
            <v>m</v>
          </cell>
          <cell r="D1077">
            <v>2.5374999999999996</v>
          </cell>
          <cell r="E1077">
            <v>2.0299999999999998</v>
          </cell>
          <cell r="F1077" t="str">
            <v>SEDUC</v>
          </cell>
        </row>
        <row r="1078">
          <cell r="A1078" t="str">
            <v/>
          </cell>
          <cell r="D1078">
            <v>0</v>
          </cell>
        </row>
        <row r="1079">
          <cell r="A1079" t="str">
            <v>08.01.122</v>
          </cell>
          <cell r="B1079" t="str">
            <v>FORNECIMENTO E COLOCAÇÃO DE RIPA EM MADEIRA MISTA,  DE 5X1CM  PARA COBERTA EM TELHA CERÂMICA.</v>
          </cell>
          <cell r="C1079" t="str">
            <v>m</v>
          </cell>
          <cell r="D1079">
            <v>1.7249999999999999</v>
          </cell>
          <cell r="E1079">
            <v>1.38</v>
          </cell>
          <cell r="F1079" t="str">
            <v>SEDUC</v>
          </cell>
        </row>
        <row r="1080">
          <cell r="A1080" t="str">
            <v/>
          </cell>
          <cell r="D1080">
            <v>0</v>
          </cell>
        </row>
        <row r="1081">
          <cell r="A1081" t="str">
            <v>08.02.010</v>
          </cell>
          <cell r="B1081" t="str">
            <v>COBERTURA COM TELHAS DE CIMENTO AMIANTO DE 8 MM DE ESPESSURA TIPO KALHETAO OU CANALETE 90, SENDO A AREA MEDIDA NA PROJECAO HORIZONTAL.</v>
          </cell>
          <cell r="C1081" t="str">
            <v>m2</v>
          </cell>
          <cell r="D1081">
            <v>82.25</v>
          </cell>
          <cell r="E1081">
            <v>65.8</v>
          </cell>
          <cell r="F1081" t="str">
            <v>EMLURB</v>
          </cell>
        </row>
        <row r="1082">
          <cell r="A1082" t="str">
            <v/>
          </cell>
          <cell r="D1082">
            <v>0</v>
          </cell>
        </row>
        <row r="1083">
          <cell r="A1083" t="str">
            <v>08.02.020</v>
          </cell>
          <cell r="B1083" t="str">
            <v>COBERTURA COM TELHAS DE CIMENTO AMIANTO TIPO KALHETA OU CANALETA 49, SENDO A AREA MEDIDA NA PROJECAO HORIZONTAL.</v>
          </cell>
          <cell r="C1083" t="str">
            <v>m2</v>
          </cell>
          <cell r="D1083">
            <v>106.67500000000001</v>
          </cell>
          <cell r="E1083">
            <v>85.34</v>
          </cell>
          <cell r="F1083" t="str">
            <v>EMLURB</v>
          </cell>
        </row>
        <row r="1084">
          <cell r="A1084" t="str">
            <v/>
          </cell>
          <cell r="D1084">
            <v>0</v>
          </cell>
        </row>
        <row r="1085">
          <cell r="A1085" t="str">
            <v>08.02.030</v>
          </cell>
          <cell r="B1085" t="str">
            <v>COBERTURA COM TELHAS DE CIMENTO AMIANTO TIPO MAXIPLAC OU SIMILAR, SENDO A AREA MEDIDA NA PROJECAO HORIZONTAL.</v>
          </cell>
          <cell r="C1085" t="str">
            <v>m2</v>
          </cell>
          <cell r="D1085">
            <v>57.212500000000006</v>
          </cell>
          <cell r="E1085">
            <v>45.77</v>
          </cell>
          <cell r="F1085" t="str">
            <v>EMLURB</v>
          </cell>
        </row>
        <row r="1086">
          <cell r="A1086" t="str">
            <v/>
          </cell>
          <cell r="D1086">
            <v>0</v>
          </cell>
        </row>
        <row r="1087">
          <cell r="A1087" t="str">
            <v>08.02.040</v>
          </cell>
          <cell r="B1087" t="str">
            <v>COBERTURA COM TELHAS DE CIMENTO AMIANTO DE 6 MM DE ESPESSURA, SENDO A AREA MEDIDA NA PROJECAO HORIZONTAL.</v>
          </cell>
          <cell r="C1087" t="str">
            <v>m2</v>
          </cell>
          <cell r="D1087">
            <v>24.212500000000002</v>
          </cell>
          <cell r="E1087">
            <v>19.37</v>
          </cell>
          <cell r="F1087" t="str">
            <v>EMLURB</v>
          </cell>
        </row>
        <row r="1088">
          <cell r="A1088" t="str">
            <v/>
          </cell>
          <cell r="D1088">
            <v>0</v>
          </cell>
        </row>
        <row r="1089">
          <cell r="A1089" t="str">
            <v>08.02.041</v>
          </cell>
          <cell r="B1089" t="str">
            <v>COBERTURA COM TELHA ONDULADA DE FIBROCIMENTO SEM AMIANTO, ESPESSURA 6MM, FIXADAS COM PARAFUSO GALVANIZADO DE 8X110MM, ARRUELA GALVANIZADA DE 8MM, E ARRUELA ELÁSTICA DE VEDAÇÃO, INCLUSIVE MOVIMENTAÇÃO HORIZONTAL E VERTICAL DAS TELHAS</v>
          </cell>
          <cell r="C1089" t="str">
            <v>m2</v>
          </cell>
          <cell r="D1089">
            <v>28.362500000000001</v>
          </cell>
          <cell r="E1089">
            <v>22.69</v>
          </cell>
          <cell r="F1089" t="str">
            <v>SEDUC</v>
          </cell>
        </row>
        <row r="1090">
          <cell r="A1090" t="str">
            <v/>
          </cell>
          <cell r="D1090">
            <v>0</v>
          </cell>
        </row>
        <row r="1091">
          <cell r="A1091" t="str">
            <v>08.02.043</v>
          </cell>
          <cell r="B1091" t="str">
            <v>COLOCAÇÃO DE TELHA DE FIBROCIMENTO ONDULADA E=6MM COM APROVEITAMENTO DE 100% DAS TELHAS EXISTENTES, FIXADAS COM PARAFUSO GALVANIZADO DE 8X110MM, ARRUELA GALVANIZADA DE 8MM, E ARRUELA ELÁSTICA DE VEDAÇÃO. INCLUSIVE MOVIMENTAÇÃO HORIZONTAL E VERTICAL DAS TE</v>
          </cell>
          <cell r="C1091" t="str">
            <v>m2</v>
          </cell>
          <cell r="D1091">
            <v>4.6500000000000004</v>
          </cell>
          <cell r="E1091">
            <v>3.72</v>
          </cell>
          <cell r="F1091" t="str">
            <v>SEDUC</v>
          </cell>
        </row>
        <row r="1092">
          <cell r="A1092" t="str">
            <v/>
          </cell>
          <cell r="D1092">
            <v>0</v>
          </cell>
        </row>
        <row r="1093">
          <cell r="A1093" t="str">
            <v>08.02.045</v>
          </cell>
          <cell r="B1093" t="str">
            <v>COBERTURA COM TELHA DE FIBROCIMENTO ONDULADA E=4MM,UMA ÁGUA, PERFIL ONDULADO, E=4MM, ALTURA 24MM, LARG. ÚTIL 450MM, LARGURA NOMINAL 500MM, FIXADAS COM PREGOS GALVANIZADOS TIPO TELHEIRO 18X27 E ARRUELA ELÁSTICA DE VEDAÇÃO.</v>
          </cell>
          <cell r="C1093" t="str">
            <v>m2</v>
          </cell>
          <cell r="D1093">
            <v>17.0625</v>
          </cell>
          <cell r="E1093">
            <v>13.65</v>
          </cell>
          <cell r="F1093" t="str">
            <v>SEDUC</v>
          </cell>
        </row>
        <row r="1094">
          <cell r="A1094" t="str">
            <v/>
          </cell>
          <cell r="D1094">
            <v>0</v>
          </cell>
        </row>
        <row r="1095">
          <cell r="A1095" t="str">
            <v>08.02.048</v>
          </cell>
          <cell r="B1095" t="str">
            <v>COBERTURA COM TELHA DE FIBROCIMENTO ONDULADA E=8MM,UMA ÁGUA,   COMP.2,44M, LARG. 1,10M, P/ 03 APOIOS, FIXADAS COM PARAFUSOS COM ROSCA SOBERBA GALVANIZADO DIAM. 8MM E COMP. 110MM, INCLUSIVE CONJUNTO DE VEDAÇÃO.</v>
          </cell>
          <cell r="C1095" t="str">
            <v>m2</v>
          </cell>
          <cell r="D1095">
            <v>40.925000000000004</v>
          </cell>
          <cell r="E1095">
            <v>32.74</v>
          </cell>
          <cell r="F1095" t="str">
            <v>SEDUC</v>
          </cell>
        </row>
        <row r="1096">
          <cell r="A1096" t="str">
            <v/>
          </cell>
          <cell r="D1096">
            <v>0</v>
          </cell>
        </row>
        <row r="1097">
          <cell r="A1097" t="str">
            <v>08.02.049</v>
          </cell>
          <cell r="B1097" t="str">
            <v>FORNECIMENTO E COLOCAÇÃO DE CUMEEIRA NORMAL DE FIBROCIMENTO DE 1,10X0,60X0,006M, INCLUSIVE CONJUNTO DE FIXAÇÃO.</v>
          </cell>
          <cell r="C1097" t="str">
            <v>m</v>
          </cell>
          <cell r="D1097">
            <v>38.362500000000004</v>
          </cell>
          <cell r="E1097">
            <v>30.69</v>
          </cell>
          <cell r="F1097" t="str">
            <v>SEDUC</v>
          </cell>
        </row>
        <row r="1098">
          <cell r="A1098" t="str">
            <v/>
          </cell>
          <cell r="D1098">
            <v>0</v>
          </cell>
        </row>
        <row r="1099">
          <cell r="A1099" t="str">
            <v>08.02.050</v>
          </cell>
          <cell r="B1099" t="str">
            <v>COBERTURA COM TELHAS DE CHAPA ONDULADA DE ALUMINIO DE O,5 MM DE ESPESSURA.</v>
          </cell>
          <cell r="C1099" t="str">
            <v>m2</v>
          </cell>
          <cell r="D1099">
            <v>60.1875</v>
          </cell>
          <cell r="E1099">
            <v>48.15</v>
          </cell>
          <cell r="F1099" t="str">
            <v>EMLURB</v>
          </cell>
        </row>
        <row r="1100">
          <cell r="A1100" t="str">
            <v/>
          </cell>
          <cell r="D1100">
            <v>0</v>
          </cell>
        </row>
        <row r="1101">
          <cell r="A1101" t="str">
            <v>08.02.055</v>
          </cell>
          <cell r="B1101" t="str">
            <v>COBERTURA COM TELHA DE ALUMÍNIO ENVERNIZADA OU PINTADA, PERFIL TRAPEZOIDAL, COM REAPROVEITAMENTO DAS TELHAS. INCLUSO GANCHOS DE ALUMÍNIO (CONJUNTO) COM PORCA E ARRUELA COMPRIMENTO 300MM E DIÂMETRO DE 1/4".</v>
          </cell>
          <cell r="C1101" t="str">
            <v>m2</v>
          </cell>
          <cell r="D1101">
            <v>8.4125000000000014</v>
          </cell>
          <cell r="E1101">
            <v>6.73</v>
          </cell>
          <cell r="F1101" t="str">
            <v>SEDUC</v>
          </cell>
        </row>
        <row r="1102">
          <cell r="A1102" t="str">
            <v/>
          </cell>
          <cell r="D1102">
            <v>0</v>
          </cell>
        </row>
        <row r="1103">
          <cell r="A1103" t="str">
            <v>08.02.066</v>
          </cell>
          <cell r="B1103" t="str">
            <v>LAVAGEM DE TELHA CERÂMICA COM ESCOVA DE MADEIRA E SOLUÇÃO DE AGUA E CLORO PARA RETIRADA DO MOFO, INCLUINDO O TRANSPORTE HORIZONTAL A UMA DISTÂNCIA DE ATÉ 50M PARA ARMAZENAMENTO DA MESMA.</v>
          </cell>
          <cell r="C1103" t="str">
            <v>m2</v>
          </cell>
          <cell r="D1103">
            <v>5.7249999999999996</v>
          </cell>
          <cell r="E1103">
            <v>4.58</v>
          </cell>
          <cell r="F1103" t="str">
            <v>SEDUC</v>
          </cell>
        </row>
        <row r="1104">
          <cell r="A1104" t="str">
            <v/>
          </cell>
          <cell r="D1104">
            <v>0</v>
          </cell>
        </row>
        <row r="1105">
          <cell r="A1105" t="str">
            <v>08.02.067</v>
          </cell>
          <cell r="B1105" t="str">
            <v>LAVAGEM DE TELHAS DE FIBROCIMENTO, INCLUINDO CLORO E ESCOVA COM CERDAS DE NYLON PARA LIMPEZA DO MOFO E TRANSPORTE HORIZONTAL DE 50M DA MESMA.</v>
          </cell>
          <cell r="C1105" t="str">
            <v>m2</v>
          </cell>
          <cell r="D1105">
            <v>2.4375</v>
          </cell>
          <cell r="E1105">
            <v>1.95</v>
          </cell>
          <cell r="F1105" t="str">
            <v>SEDUC</v>
          </cell>
        </row>
        <row r="1106">
          <cell r="A1106" t="str">
            <v/>
          </cell>
          <cell r="D1106">
            <v>0</v>
          </cell>
        </row>
        <row r="1107">
          <cell r="A1107" t="str">
            <v>08.02.068</v>
          </cell>
          <cell r="B1107" t="str">
            <v>EMBOÇAMENTO DA ÚLTIMA FIADA DE TELHA CERÂMICA COM ARGAMASSA DE CIMENTO,CAL HIDRATADA E AREIA SEM PENEIRAR, NO TRAÇO 1:2:9 - BEIRA E BICA</v>
          </cell>
          <cell r="C1107" t="str">
            <v>m</v>
          </cell>
          <cell r="D1107">
            <v>4.875</v>
          </cell>
          <cell r="E1107">
            <v>3.9</v>
          </cell>
          <cell r="F1107" t="str">
            <v>SEDUC</v>
          </cell>
        </row>
        <row r="1108">
          <cell r="A1108" t="str">
            <v/>
          </cell>
          <cell r="D1108">
            <v>0</v>
          </cell>
        </row>
        <row r="1109">
          <cell r="A1109" t="str">
            <v>08.02.069</v>
          </cell>
          <cell r="B1109" t="str">
            <v>COLOCAÇÃO DE TELHAS CERÂMICAS FRANCESA COM APROVEITAMENTO DAS TELHAS EXISTENTES, INCLUSIVE TRANSPORTE VERTICAL.</v>
          </cell>
          <cell r="C1109" t="str">
            <v>m2</v>
          </cell>
          <cell r="D1109">
            <v>10.199999999999999</v>
          </cell>
          <cell r="E1109">
            <v>8.16</v>
          </cell>
          <cell r="F1109" t="str">
            <v>SEDUC</v>
          </cell>
        </row>
        <row r="1110">
          <cell r="A1110" t="str">
            <v/>
          </cell>
          <cell r="D1110">
            <v>0</v>
          </cell>
        </row>
        <row r="1111">
          <cell r="A1111" t="str">
            <v>08.02.072</v>
          </cell>
          <cell r="B1111" t="str">
            <v>COLOCAÇÃO DE TELHAS CERÂMICAS COLONIAIS COM APROVEITAMENTO DE 100% DAS TELHAS EXISTENTES, INCLUSIVE TRANSPORTE VERTICAL SEM EMBOÇAMENTO.</v>
          </cell>
          <cell r="C1111" t="str">
            <v>m2</v>
          </cell>
          <cell r="D1111">
            <v>10.199999999999999</v>
          </cell>
          <cell r="E1111">
            <v>8.16</v>
          </cell>
          <cell r="F1111" t="str">
            <v>SEDUC</v>
          </cell>
        </row>
        <row r="1112">
          <cell r="A1112" t="str">
            <v/>
          </cell>
          <cell r="D1112">
            <v>0</v>
          </cell>
        </row>
        <row r="1113">
          <cell r="A1113" t="str">
            <v>08.02.080</v>
          </cell>
          <cell r="B1113" t="str">
            <v>EXECUÇÃO DE ALGEROZ EM CONCRETO ARMADO DE 0,30X 0,05 M, INCLUINDO CONCRETO  FORMA  ARMAÇÃO E ESCORAMENTO.</v>
          </cell>
          <cell r="C1113" t="str">
            <v>m</v>
          </cell>
          <cell r="D1113">
            <v>29.075000000000003</v>
          </cell>
          <cell r="E1113">
            <v>23.26</v>
          </cell>
          <cell r="F1113" t="str">
            <v>SEDUC</v>
          </cell>
        </row>
        <row r="1114">
          <cell r="A1114" t="str">
            <v/>
          </cell>
          <cell r="D1114">
            <v>0</v>
          </cell>
        </row>
        <row r="1115">
          <cell r="A1115" t="str">
            <v>08.02.090</v>
          </cell>
          <cell r="B1115" t="str">
            <v>EXECUÇÃO DE CUMEEIRA COM TELHAS CERÂMICAS TIPO COLONIAL CANAL, INCL. EMBOÇAMENTO COM ARGAMASSA DE CIMENTO, CAL HIDRATADA E AREIA SEM PENEIRAR, NO TRAÇO 1:2:9, E TRANSPORTE.</v>
          </cell>
          <cell r="C1115" t="str">
            <v>m</v>
          </cell>
          <cell r="D1115">
            <v>11.825000000000001</v>
          </cell>
          <cell r="E1115">
            <v>9.4600000000000009</v>
          </cell>
          <cell r="F1115" t="str">
            <v>SEDUC</v>
          </cell>
        </row>
        <row r="1116">
          <cell r="A1116" t="str">
            <v/>
          </cell>
          <cell r="D1116">
            <v>0</v>
          </cell>
        </row>
        <row r="1117">
          <cell r="A1117" t="str">
            <v>08.02.091</v>
          </cell>
          <cell r="B1117" t="str">
            <v>CAPOTE/CUMEEIRA PARA COBERTA COM TELHAS CERÂMICAS TIPO FRANCESA, EMBOÇADAS COM ARGAMASSA DE CIMENTO, CAL HIDRATADA E AREIA SEM PENEIRAR, NO TRAÇO 1:2:9, INCLUSIVE TRANSPORTE VERTICAL.</v>
          </cell>
          <cell r="C1117" t="str">
            <v>m</v>
          </cell>
          <cell r="D1117">
            <v>24.6</v>
          </cell>
          <cell r="E1117">
            <v>19.68</v>
          </cell>
          <cell r="F1117" t="str">
            <v>SEDUC</v>
          </cell>
        </row>
        <row r="1118">
          <cell r="A1118" t="str">
            <v/>
          </cell>
          <cell r="D1118">
            <v>0</v>
          </cell>
        </row>
        <row r="1119">
          <cell r="A1119" t="str">
            <v>08.02.092</v>
          </cell>
          <cell r="B1119" t="str">
            <v>CUMEEIRA/CAPOTE PARA COBERTA COM TELHAS CERÂMICAS TIPO KITAMBAR.</v>
          </cell>
          <cell r="C1119" t="str">
            <v>m</v>
          </cell>
          <cell r="D1119">
            <v>20.85</v>
          </cell>
          <cell r="E1119">
            <v>16.68</v>
          </cell>
          <cell r="F1119" t="str">
            <v>SEDUC</v>
          </cell>
        </row>
        <row r="1120">
          <cell r="A1120" t="str">
            <v/>
          </cell>
          <cell r="D1120">
            <v>0</v>
          </cell>
        </row>
        <row r="1121">
          <cell r="A1121" t="str">
            <v>08.02.093</v>
          </cell>
          <cell r="B1121" t="str">
            <v>ÚLTIMA FIADA  NA LATERAL (VIRADA) DE TELHA CERÂMICA TIPO CANAL E EMBOÇAMENTO COM ARGAMASSA DE CIMENTO, CAL HIDRATADA E AREIA SEM PENEIRAR, NO TRAÇO 1:2:9.</v>
          </cell>
          <cell r="C1121" t="str">
            <v>m</v>
          </cell>
          <cell r="D1121">
            <v>8.8875000000000011</v>
          </cell>
          <cell r="E1121">
            <v>7.11</v>
          </cell>
          <cell r="F1121" t="str">
            <v>SEDUC</v>
          </cell>
        </row>
        <row r="1122">
          <cell r="A1122" t="str">
            <v/>
          </cell>
          <cell r="D1122">
            <v>0</v>
          </cell>
        </row>
        <row r="1123">
          <cell r="A1123" t="str">
            <v>08.02.095</v>
          </cell>
          <cell r="B1123" t="str">
            <v>FORNECIMENTO E COLOCAÇÃO DE TELHAS CERÂMICAS COLONIAL - CANAL DE 1ª QUALIDADE, INCLUSIVE TRANSPORTE VERTICAL, SEM EMBOÇAMENTO.</v>
          </cell>
          <cell r="C1123" t="str">
            <v>m2</v>
          </cell>
          <cell r="D1123">
            <v>22.987500000000001</v>
          </cell>
          <cell r="E1123">
            <v>18.39</v>
          </cell>
          <cell r="F1123" t="str">
            <v>SEDUC</v>
          </cell>
        </row>
        <row r="1124">
          <cell r="A1124" t="str">
            <v/>
          </cell>
          <cell r="D1124">
            <v>0</v>
          </cell>
        </row>
        <row r="1125">
          <cell r="A1125" t="str">
            <v>08.02.096</v>
          </cell>
          <cell r="B1125" t="str">
            <v>FIXAÇÃO DE TELHAS CERÂMICAS TIPO CANAL COM A UTILIZAÇÃO DE GANCHOS CONFECCIONADOS DE ARAME 14 GALVANIZADO, A SER UTILIZADO NA ESCOLA ROTARY ALTO DO PASCOAL.</v>
          </cell>
          <cell r="C1125" t="str">
            <v>m2</v>
          </cell>
          <cell r="D1125">
            <v>8.2625000000000011</v>
          </cell>
          <cell r="E1125">
            <v>6.61</v>
          </cell>
          <cell r="F1125" t="str">
            <v>SEDUC</v>
          </cell>
        </row>
        <row r="1126">
          <cell r="A1126" t="str">
            <v/>
          </cell>
          <cell r="D1126">
            <v>0</v>
          </cell>
        </row>
        <row r="1127">
          <cell r="A1127" t="str">
            <v>08.02.097</v>
          </cell>
          <cell r="B1127" t="str">
            <v>COBERTURA COM TELHA METÁLICA TIPO SANDUICHE ENVERNIZADA OU PINTADA.</v>
          </cell>
          <cell r="C1127" t="str">
            <v>m2</v>
          </cell>
          <cell r="D1127">
            <v>125.36250000000001</v>
          </cell>
          <cell r="E1127">
            <v>100.29</v>
          </cell>
          <cell r="F1127" t="str">
            <v>SEDUC</v>
          </cell>
        </row>
        <row r="1128">
          <cell r="A1128" t="str">
            <v/>
          </cell>
          <cell r="D1128">
            <v>0</v>
          </cell>
        </row>
        <row r="1129">
          <cell r="A1129" t="str">
            <v>08.02.098</v>
          </cell>
          <cell r="B1129" t="str">
            <v>FORNECIMENTO E COLOCAÇÃO DETELHA CERÂMICA COLONIAL - CINCERA OU SIMILAR, INCLINAÇÃO MÍNIMA DE 30%, INCLUSIVE TRANSPORTE VERTICAL SEM EMBOÇAMENTO</v>
          </cell>
          <cell r="C1129" t="str">
            <v>m2</v>
          </cell>
          <cell r="D1129">
            <v>30.35</v>
          </cell>
          <cell r="E1129">
            <v>24.28</v>
          </cell>
          <cell r="F1129" t="str">
            <v>SEDUC</v>
          </cell>
        </row>
        <row r="1130">
          <cell r="A1130" t="str">
            <v/>
          </cell>
          <cell r="D1130">
            <v>0</v>
          </cell>
        </row>
        <row r="1131">
          <cell r="A1131" t="str">
            <v>08.02.099</v>
          </cell>
          <cell r="B1131" t="str">
            <v>FORNECIMENTO E COLOCAÇÃO DE CUMEEIRA EM CHAPA GALVALUME PINTADA NA FACE SUPERIOR.</v>
          </cell>
          <cell r="C1131" t="str">
            <v>m</v>
          </cell>
          <cell r="D1131">
            <v>42.85</v>
          </cell>
          <cell r="E1131">
            <v>34.28</v>
          </cell>
          <cell r="F1131" t="str">
            <v>SEDUC</v>
          </cell>
        </row>
        <row r="1132">
          <cell r="A1132" t="str">
            <v/>
          </cell>
          <cell r="D1132">
            <v>0</v>
          </cell>
        </row>
        <row r="1133">
          <cell r="A1133" t="str">
            <v>08.03.010</v>
          </cell>
          <cell r="B1133" t="str">
            <v>CALHA DE CHAPA GALVANIZADA N. 26.</v>
          </cell>
          <cell r="C1133" t="str">
            <v>m</v>
          </cell>
          <cell r="D1133">
            <v>25.837500000000002</v>
          </cell>
          <cell r="E1133">
            <v>20.67</v>
          </cell>
          <cell r="F1133" t="str">
            <v>EMLURB</v>
          </cell>
        </row>
        <row r="1134">
          <cell r="A1134" t="str">
            <v/>
          </cell>
          <cell r="D1134">
            <v>0</v>
          </cell>
        </row>
        <row r="1135">
          <cell r="A1135" t="str">
            <v>08.03.011</v>
          </cell>
          <cell r="B1135" t="str">
            <v>FORNECIMENTO E EXECUÇÃO DE CALHA TIPO "MEIA CANA" EM CHAPA GALVANIZADA Nº 26, ESPESSURA DE 0,50MM, COM 20CM DE DIÂMETRO, INCLUSIVE SUPORTES PARA SUSTENTAÇÃO A CADA METRO.</v>
          </cell>
          <cell r="C1135" t="str">
            <v>m</v>
          </cell>
          <cell r="D1135">
            <v>64.349999999999994</v>
          </cell>
          <cell r="E1135">
            <v>51.48</v>
          </cell>
          <cell r="F1135" t="str">
            <v>SEDUC</v>
          </cell>
        </row>
        <row r="1136">
          <cell r="A1136" t="str">
            <v/>
          </cell>
          <cell r="D1136">
            <v>0</v>
          </cell>
        </row>
        <row r="1137">
          <cell r="A1137" t="str">
            <v>08.03.020</v>
          </cell>
          <cell r="B1137" t="str">
            <v>FORNECIMENTO E EXECUÇÃO DE CALHA DE ALUMÍNIO ESP. 0,5MM, COM LARGURA DE 0,80M E ALTURA DE 0,20M.</v>
          </cell>
          <cell r="C1137" t="str">
            <v>m</v>
          </cell>
          <cell r="D1137">
            <v>102.85</v>
          </cell>
          <cell r="E1137">
            <v>82.28</v>
          </cell>
          <cell r="F1137" t="str">
            <v>SEDUC</v>
          </cell>
        </row>
        <row r="1138">
          <cell r="A1138" t="str">
            <v/>
          </cell>
          <cell r="D1138">
            <v>0</v>
          </cell>
        </row>
        <row r="1139">
          <cell r="A1139" t="str">
            <v>08.03.021</v>
          </cell>
          <cell r="B1139" t="str">
            <v>FORNECIMENTO E INSTALAÇÃO DE COMPLEMENTO DE CALHA EM ALUMÍNIO COM 0,5MM DE ESPESSURA E COM 1,00M DE LARGURA.</v>
          </cell>
          <cell r="C1139" t="str">
            <v>Un</v>
          </cell>
          <cell r="D1139">
            <v>58.737500000000004</v>
          </cell>
          <cell r="E1139">
            <v>46.99</v>
          </cell>
          <cell r="F1139" t="str">
            <v>SEE</v>
          </cell>
        </row>
        <row r="1140">
          <cell r="A1140" t="str">
            <v/>
          </cell>
          <cell r="D1140">
            <v>0</v>
          </cell>
        </row>
        <row r="1141">
          <cell r="A1141" t="str">
            <v>08.03.022</v>
          </cell>
          <cell r="B1141" t="str">
            <v>FORNECIMENTO E INSTALAÇÃO DE CALHA DE ALUMÍNIO ESP. 0,8MM, COM LARGURA DE 0,30M E ALTURA DE 0,15M, FIXADA EM ESTRUTURA METÁLICA ATRAVÉS DE SUPORTE DE FERRO EM BARRA CHATA DE 3/4"X1/4" COM 1,40M DE COMPRIMENTO A CADA 1,00M.</v>
          </cell>
          <cell r="C1141" t="str">
            <v>m</v>
          </cell>
          <cell r="D1141">
            <v>90.625</v>
          </cell>
          <cell r="E1141">
            <v>72.5</v>
          </cell>
          <cell r="F1141" t="str">
            <v>SEDUC</v>
          </cell>
        </row>
        <row r="1142">
          <cell r="A1142" t="str">
            <v/>
          </cell>
          <cell r="D1142">
            <v>0</v>
          </cell>
        </row>
        <row r="1143">
          <cell r="A1143" t="str">
            <v>08.03.030</v>
          </cell>
          <cell r="B1143" t="str">
            <v>FORNECIMENTO E INSTALAÇÃO DE CALHA DE PVC  PARA ESCOAMENTO DE ÁGUAS PLUVIAIS DN 125 AQUAPLUV TIGRE OU SIMILAR. INCLUSIVE SUPORTES DE APOIO ZINCADO A CADA 1,00M, BOCAL DE SAÍDA, CABECEIRAS, EMENDAS, GRELHA FLEXÍVEL E VEDAÇÕES.</v>
          </cell>
          <cell r="C1143" t="str">
            <v>m</v>
          </cell>
          <cell r="D1143">
            <v>87.137499999999989</v>
          </cell>
          <cell r="E1143">
            <v>69.709999999999994</v>
          </cell>
          <cell r="F1143" t="str">
            <v>SEDUC</v>
          </cell>
        </row>
        <row r="1144">
          <cell r="A1144" t="str">
            <v/>
          </cell>
          <cell r="D1144">
            <v>0</v>
          </cell>
        </row>
        <row r="1145">
          <cell r="A1145" t="str">
            <v>08.03.031</v>
          </cell>
          <cell r="B1145" t="str">
            <v>FORNECIMENTO E INSTALAÇÃO DE CONDUTOR PARA ENCAIXE EM CALHA  DE PVC PARA ESCOAMENTO DE ÁGUAS PLUVIAIS DN 88 AQUAPLUV TIGRE OU SIMILAR. INCLUSIVE ABRAÇADEIRAS E ACOPLAMENTO A CADA 3M.</v>
          </cell>
          <cell r="C1145" t="str">
            <v>m</v>
          </cell>
          <cell r="D1145">
            <v>62.875</v>
          </cell>
          <cell r="E1145">
            <v>50.3</v>
          </cell>
          <cell r="F1145" t="str">
            <v>SEDUC</v>
          </cell>
        </row>
        <row r="1146">
          <cell r="A1146" t="str">
            <v/>
          </cell>
          <cell r="D1146">
            <v>0</v>
          </cell>
        </row>
        <row r="1147">
          <cell r="A1147" t="str">
            <v>08.03.050</v>
          </cell>
          <cell r="B1147" t="str">
            <v>FORNECIMENTO E COLOCAÇÃO DE TELHA DE FIBRA VEGETAL COM BETUME, ONDULINE ECOLÓGICA, 2,00X0,95X0,028M, NA COR AZUL/VERDE, INCLUSIVE CONJUNTO DE FIXAÇÃO.</v>
          </cell>
          <cell r="C1147" t="str">
            <v>m2</v>
          </cell>
          <cell r="D1147">
            <v>36.800000000000004</v>
          </cell>
          <cell r="E1147">
            <v>29.44</v>
          </cell>
          <cell r="F1147" t="str">
            <v>SEDUC</v>
          </cell>
        </row>
        <row r="1148">
          <cell r="A1148" t="str">
            <v/>
          </cell>
          <cell r="D1148">
            <v>0</v>
          </cell>
        </row>
        <row r="1149">
          <cell r="A1149" t="str">
            <v>08.03.051</v>
          </cell>
          <cell r="B1149" t="str">
            <v>FORNECIMENTO E COLOCAÇÃO DE TELHA DE FIBRA VEGETAL COM BETUME, ONDULINE ECOLÓGICA, 2,00X0,95X0,028M, NA COR VERMELHA, INCLUSIVE CONJUNTO DE FIXAÇÃO.</v>
          </cell>
          <cell r="C1149" t="str">
            <v>m2</v>
          </cell>
          <cell r="D1149">
            <v>35.3125</v>
          </cell>
          <cell r="E1149">
            <v>28.25</v>
          </cell>
          <cell r="F1149" t="str">
            <v>SEDUC</v>
          </cell>
        </row>
        <row r="1150">
          <cell r="A1150" t="str">
            <v/>
          </cell>
          <cell r="D1150">
            <v>0</v>
          </cell>
        </row>
        <row r="1151">
          <cell r="A1151" t="str">
            <v>08.03.055</v>
          </cell>
          <cell r="B1151" t="str">
            <v>FORNECIMENTO E COLOCAÇÃO DE CUMEEIRA PARA TELHA DE FIBRA VEGETAL COM BETUME, ONDULINE ECOLÓGICA, 2,00X0,50M, NA COR VERMELHA, INCLUSIVE CONJUNTO DE FIXAÇÃO.</v>
          </cell>
          <cell r="C1151" t="str">
            <v>m</v>
          </cell>
          <cell r="D1151">
            <v>60.412499999999994</v>
          </cell>
          <cell r="E1151">
            <v>48.33</v>
          </cell>
          <cell r="F1151" t="str">
            <v>SEDUC</v>
          </cell>
        </row>
        <row r="1152">
          <cell r="A1152" t="str">
            <v/>
          </cell>
          <cell r="D1152">
            <v>0</v>
          </cell>
        </row>
        <row r="1153">
          <cell r="A1153" t="str">
            <v>08.03.060</v>
          </cell>
          <cell r="B1153" t="str">
            <v xml:space="preserve">FORNECIMENTO E INSTALAÇÃO DE TELHA TRANSLÚCIDA DE FIBRA DE VIDRO, UMA ÁGUA, PERFIL ONDULADO, ESP.=0.08MM - 2,13X1,10M, PARA FIXAÇÃO COM PARAFUSO GALVANIZADO COM ARRUELA DE PLÁSTICO OU BORRACHA.INCLINAÇÃO 27%.   </v>
          </cell>
          <cell r="C1153" t="str">
            <v>m2</v>
          </cell>
          <cell r="D1153">
            <v>56.024999999999999</v>
          </cell>
          <cell r="E1153">
            <v>44.82</v>
          </cell>
          <cell r="F1153" t="str">
            <v>SEDUC</v>
          </cell>
        </row>
        <row r="1154">
          <cell r="A1154" t="str">
            <v/>
          </cell>
          <cell r="D1154">
            <v>0</v>
          </cell>
        </row>
        <row r="1155">
          <cell r="A1155" t="str">
            <v>08.03.070</v>
          </cell>
          <cell r="B1155" t="str">
            <v>COBERTURA COM CHAPA DE POLICARBONATO.</v>
          </cell>
          <cell r="C1155" t="str">
            <v>m2</v>
          </cell>
          <cell r="D1155">
            <v>53.287500000000001</v>
          </cell>
          <cell r="E1155">
            <v>42.63</v>
          </cell>
          <cell r="F1155" t="str">
            <v>SEDUC</v>
          </cell>
        </row>
        <row r="1156">
          <cell r="A1156" t="str">
            <v/>
          </cell>
          <cell r="D1156">
            <v>0</v>
          </cell>
        </row>
        <row r="1157">
          <cell r="A1157" t="str">
            <v>08.04.010</v>
          </cell>
          <cell r="B1157" t="str">
            <v>IMPERMEABILIZACAO,EMPREGANDO ARGAMASSA DE CIMENTO E AREIA GROSSA NO TRACO 1:3 COM SIKA 1 -ESPESSURA DE 3 CM.</v>
          </cell>
          <cell r="C1157" t="str">
            <v>m2</v>
          </cell>
          <cell r="D1157">
            <v>26.262500000000003</v>
          </cell>
          <cell r="E1157">
            <v>21.01</v>
          </cell>
          <cell r="F1157" t="str">
            <v>EMLURB</v>
          </cell>
        </row>
        <row r="1158">
          <cell r="A1158" t="str">
            <v/>
          </cell>
          <cell r="D1158">
            <v>0</v>
          </cell>
        </row>
        <row r="1159">
          <cell r="A1159" t="str">
            <v>08.04.020</v>
          </cell>
          <cell r="B1159" t="str">
            <v>IMPERMEABILIZACAO COM HIDROASFALTO REFORCADO COM VEU DE POLIESTER, PARA LAJES E CALHAS DE CONCRETO ARMADO.</v>
          </cell>
          <cell r="C1159" t="str">
            <v>m2</v>
          </cell>
          <cell r="D1159">
            <v>20.8</v>
          </cell>
          <cell r="E1159">
            <v>16.64</v>
          </cell>
          <cell r="F1159" t="str">
            <v>EMLURB</v>
          </cell>
        </row>
        <row r="1160">
          <cell r="A1160" t="str">
            <v/>
          </cell>
          <cell r="D1160">
            <v>0</v>
          </cell>
        </row>
        <row r="1161">
          <cell r="A1161" t="str">
            <v>08.04.030</v>
          </cell>
          <cell r="B1161" t="str">
            <v>IMPERMEABILIZACAO A BASE DE MANTAS CONTINUAS DE ELASTOMEROS SINTETICOS, CALANDRADOS E PRE- VULCANIZADOS,APLICADOS SOBRE BERCO AMORTECEDOR, PARA LAJES, CALHAS, JARDINEIRAS E ABOBADAS DE CONCRETO ARMADO OU PRE-MOLDADO.</v>
          </cell>
          <cell r="C1161" t="str">
            <v>m2</v>
          </cell>
          <cell r="D1161">
            <v>57.325000000000003</v>
          </cell>
          <cell r="E1161">
            <v>45.86</v>
          </cell>
          <cell r="F1161" t="str">
            <v>EMLURB</v>
          </cell>
        </row>
        <row r="1162">
          <cell r="A1162" t="str">
            <v/>
          </cell>
          <cell r="D1162">
            <v>0</v>
          </cell>
        </row>
        <row r="1163">
          <cell r="A1163" t="str">
            <v>08.04.040</v>
          </cell>
          <cell r="B1163" t="str">
            <v>IMPERMEABILIZACAO EM LENCOL DE PVC E ASFALTO OXIDADO, PARA LAJES, CALHAS, JARDINEIRAS E ABOBADAS DE CONCRETO ARMADO OU PRE-MOLDADO.</v>
          </cell>
          <cell r="C1163" t="str">
            <v>m2</v>
          </cell>
          <cell r="D1163">
            <v>47.637500000000003</v>
          </cell>
          <cell r="E1163">
            <v>38.11</v>
          </cell>
          <cell r="F1163" t="str">
            <v>EMLURB</v>
          </cell>
        </row>
        <row r="1164">
          <cell r="A1164" t="str">
            <v/>
          </cell>
          <cell r="D1164">
            <v>0</v>
          </cell>
        </row>
        <row r="1165">
          <cell r="A1165" t="str">
            <v>08.04.050</v>
          </cell>
          <cell r="B1165" t="str">
            <v>IMPERMEABILIZACAO COM APLICACAO DIRETAMENTE NA ESTRUTURA DE CONCRETO,DE QUATRO DEMAOS DE CIMENTO ESPECIAL IMPERMEABILIZANTE,PREPARADO COM EMULSAO ADESIVA ADEQUADA,PARA RESERVATORIOS E SUPERFICIES ENTERRADAS NAO SUJEITAS A INFILTRACOES NO MOMENTO DA APLICA</v>
          </cell>
          <cell r="C1165" t="str">
            <v>m2</v>
          </cell>
          <cell r="D1165">
            <v>29.075000000000003</v>
          </cell>
          <cell r="E1165">
            <v>23.26</v>
          </cell>
          <cell r="F1165" t="str">
            <v>EMLURB</v>
          </cell>
        </row>
        <row r="1166">
          <cell r="A1166" t="str">
            <v/>
          </cell>
          <cell r="D1166">
            <v>0</v>
          </cell>
        </row>
        <row r="1167">
          <cell r="A1167" t="str">
            <v>08.04.060</v>
          </cell>
          <cell r="B1167" t="str">
            <v>IMPERMEABILIZACAO COM APLICACAO DIRETAMENTE NA ESTRUTURA DE UM COMPOSTO DE CIMENTOS IMPERMEABILIZANTES E SELADOR ESPECIAIS, P/ SUB- SOLOS, POCOS DE ELEVADORES, RESERVATORIOS PARA AGUA, ETC..., SUJEITOS A INFILTRACOES NO MOMENTO DA APLICACAO.</v>
          </cell>
          <cell r="C1167" t="str">
            <v>m2</v>
          </cell>
          <cell r="D1167">
            <v>47</v>
          </cell>
          <cell r="E1167">
            <v>37.6</v>
          </cell>
          <cell r="F1167" t="str">
            <v>EMLURB</v>
          </cell>
        </row>
        <row r="1168">
          <cell r="A1168" t="str">
            <v/>
          </cell>
          <cell r="D1168">
            <v>0</v>
          </cell>
        </row>
        <row r="1169">
          <cell r="A1169" t="str">
            <v>08.04.070</v>
          </cell>
          <cell r="B1169" t="str">
            <v>PROTEÇÃO MECÂNICA DE IMPERMEABILIZAÇÃO COM ARGAMASSA DE CIMENTO E AREIA TRAÇO 1:3, ESPESSURA DE 3 CM E ACABAMENTO ÁSPERO, INCLUINDO JUNTA DE RETRAÇÃO.</v>
          </cell>
          <cell r="C1169" t="str">
            <v>m2</v>
          </cell>
          <cell r="D1169">
            <v>20.924999999999997</v>
          </cell>
          <cell r="E1169">
            <v>16.739999999999998</v>
          </cell>
          <cell r="F1169" t="str">
            <v>SEDUC</v>
          </cell>
        </row>
        <row r="1170">
          <cell r="A1170" t="str">
            <v/>
          </cell>
          <cell r="D1170">
            <v>0</v>
          </cell>
        </row>
        <row r="1171">
          <cell r="A1171" t="str">
            <v>08.04.090</v>
          </cell>
          <cell r="B1171" t="str">
            <v>IMPERMEABILIZAÇÃO DE COBERTURA PLANA,UTILIZANDO MANTA ASFÁLTICA POLIMÉRICA DE ALUMÍNIO COM 3MM DE ESPESSURA SOBRE PRIMER DE TINTA BETUMINOSA E TINTA BETUMINOSA COM ALUMÍNIO PARA ACABAMENTO NO TRANSPASSE DA MANTA.</v>
          </cell>
          <cell r="C1171" t="str">
            <v>m2</v>
          </cell>
          <cell r="D1171">
            <v>29.3</v>
          </cell>
          <cell r="E1171">
            <v>23.44</v>
          </cell>
          <cell r="F1171" t="str">
            <v>SEDUC</v>
          </cell>
        </row>
        <row r="1172">
          <cell r="A1172" t="str">
            <v/>
          </cell>
          <cell r="D1172">
            <v>0</v>
          </cell>
        </row>
        <row r="1173">
          <cell r="A1173" t="str">
            <v>08.04.091</v>
          </cell>
          <cell r="B1173" t="str">
            <v>IMPERMEABILIZAÇÃO DE COBERTURA PLANA, UTILIZANDO MANTA ASFÁLTICA ESTRUTURADA COM NÃO TECIDO DE POLIÉSTER, COM 3MM DE ESPESSURA SOBRE PRIMER DE TINTA BETUMINOSA.</v>
          </cell>
          <cell r="C1173" t="str">
            <v>m2</v>
          </cell>
          <cell r="D1173">
            <v>26.587499999999999</v>
          </cell>
          <cell r="E1173">
            <v>21.27</v>
          </cell>
          <cell r="F1173" t="str">
            <v>SEDUC</v>
          </cell>
        </row>
        <row r="1174">
          <cell r="A1174" t="str">
            <v/>
          </cell>
          <cell r="D1174">
            <v>0</v>
          </cell>
        </row>
        <row r="1175">
          <cell r="A1175" t="str">
            <v>08.04.092</v>
          </cell>
          <cell r="B1175" t="str">
            <v>IMPERMEABILIZAÇÃO DE JARDINEIRAS, UTILIZANDO MANTA ASFÁLTICA POLIMÉRICA ANTI-RAIZ, ESTRUTURADA COM NÃO TECIDO DE POLIÉSTER AGULHADO COM 3MM DE ESPESSURA SOBRE PRIMER DE TINTA BETUMINOSA.</v>
          </cell>
          <cell r="C1175" t="str">
            <v>m2</v>
          </cell>
          <cell r="D1175">
            <v>28.15</v>
          </cell>
          <cell r="E1175">
            <v>22.52</v>
          </cell>
          <cell r="F1175" t="str">
            <v>SEDUC</v>
          </cell>
        </row>
        <row r="1176">
          <cell r="A1176" t="str">
            <v/>
          </cell>
          <cell r="D1176">
            <v>0</v>
          </cell>
        </row>
        <row r="1177">
          <cell r="A1177" t="str">
            <v>08.04.100</v>
          </cell>
          <cell r="B1177" t="str">
            <v>IMPERMEABILIZAÇÃO COM 6 DEMÃOS DE EMULSÃO ACRÍLICA VEDAPREN BRANCO OU SIMILAR, SEM REGULARIZAÇÃO DA SUPERFÍCIE E SEM PROTEÇÃO MECÂNICA</v>
          </cell>
          <cell r="C1177" t="str">
            <v>m2</v>
          </cell>
          <cell r="D1177">
            <v>42.274999999999999</v>
          </cell>
          <cell r="E1177">
            <v>33.82</v>
          </cell>
          <cell r="F1177" t="str">
            <v>SEDUC</v>
          </cell>
        </row>
        <row r="1178">
          <cell r="A1178" t="str">
            <v/>
          </cell>
          <cell r="D1178">
            <v>0</v>
          </cell>
        </row>
        <row r="1179">
          <cell r="A1179" t="str">
            <v>08.04.101</v>
          </cell>
          <cell r="B1179" t="str">
            <v xml:space="preserve">IMPERMEABILIZAÇÃO COM 6 DEMÃOS DE EMULSÃO ASFÁLTICA VEDAPREN PRETO OU SIMILAR, SEM REGULARIZAÇÃO DA SUPERFÍCIE E SEM PROTEÇÃO MECÂNICA   </v>
          </cell>
          <cell r="C1179" t="str">
            <v>m2</v>
          </cell>
          <cell r="D1179">
            <v>25.837500000000002</v>
          </cell>
          <cell r="E1179">
            <v>20.67</v>
          </cell>
          <cell r="F1179" t="str">
            <v>SEDUC</v>
          </cell>
        </row>
        <row r="1180">
          <cell r="A1180" t="str">
            <v/>
          </cell>
          <cell r="D1180">
            <v>0</v>
          </cell>
        </row>
        <row r="1181">
          <cell r="A1181" t="str">
            <v>08.04.110</v>
          </cell>
          <cell r="B1181" t="str">
            <v>IMPERMEABILIZAÇÃO COM APLICAÇÃO DE 3 DEMÃOS DO REVESTIMENTO, SEMI-FLEXÍVEL, BICOMPONENTE, SIKATOP 107 CINZA OU SIMILAR.</v>
          </cell>
          <cell r="C1181" t="str">
            <v>m2</v>
          </cell>
          <cell r="D1181">
            <v>12.925000000000001</v>
          </cell>
          <cell r="E1181">
            <v>10.34</v>
          </cell>
          <cell r="F1181" t="str">
            <v>SEDUC</v>
          </cell>
        </row>
        <row r="1182">
          <cell r="A1182" t="str">
            <v/>
          </cell>
          <cell r="D1182">
            <v>0</v>
          </cell>
        </row>
        <row r="1183">
          <cell r="A1183" t="str">
            <v>08.04.115</v>
          </cell>
          <cell r="B1183" t="str">
            <v>IMPERMEABILIZAÇÃO COM APLICAÇÃO DE 2 DEMÃOS DE REVESTIMENTO MODIFICADO COM POLÍMEROS ACRÍLICOS, DE ALTA ADERÊNCIA E IMPERMEABILIDADE, VEDATOP OU SIMILAR, 4 DEMÃOS DE REVESTIMENTO POLIMÉRICO, FLEXÍVEL, BASE ACRÍLICA, DE ALTA ADERÊNCIA E IMPERMEABILIDADE, V</v>
          </cell>
          <cell r="C1183" t="str">
            <v>m2</v>
          </cell>
          <cell r="D1183">
            <v>43.650000000000006</v>
          </cell>
          <cell r="E1183">
            <v>34.92</v>
          </cell>
          <cell r="F1183" t="str">
            <v>SEDUC</v>
          </cell>
        </row>
        <row r="1184">
          <cell r="A1184" t="str">
            <v/>
          </cell>
          <cell r="D1184">
            <v>0</v>
          </cell>
        </row>
        <row r="1185">
          <cell r="A1185" t="str">
            <v>08.04.116</v>
          </cell>
          <cell r="B1185" t="str">
            <v>IMPERMEABILIZAÇÃO COM APLICAÇÃO DE 4 DEMÃOS DE MEMBRANA À BASE DE POLÍMEROS ACRÍLICOS PARA REVESTIMENTO IMPERMEÁVEL, FLEXÍVEL, DENVERCRIL OU SIMILAR.</v>
          </cell>
          <cell r="C1185" t="str">
            <v>m2</v>
          </cell>
          <cell r="D1185">
            <v>22.475000000000001</v>
          </cell>
          <cell r="E1185">
            <v>17.98</v>
          </cell>
          <cell r="F1185" t="str">
            <v>SEDUC</v>
          </cell>
        </row>
        <row r="1186">
          <cell r="A1186" t="str">
            <v/>
          </cell>
          <cell r="D1186">
            <v>0</v>
          </cell>
        </row>
        <row r="1187">
          <cell r="A1187" t="str">
            <v>08.05.010</v>
          </cell>
          <cell r="B1187" t="str">
            <v>EXECUÇÃO DOS SERVIÇOS DE CONTROLE DE CUPINS, ATRAVÉS DO TRATAMENTO DA ESTRUTURA DO MADEIRAMENTO DA COBERTA COM PULVERIZAÇÃO DA CALDA INSETICIDA UTILIZANDO UM DOS PRODUTOS PERTENCENTES AO GRUPO FENIL PIRAZOL, CONTENDO O PRINCIPIO ATIVO FIPRONIL. CONFORME T</v>
          </cell>
          <cell r="C1187" t="str">
            <v>m2</v>
          </cell>
          <cell r="D1187">
            <v>9.6125000000000007</v>
          </cell>
          <cell r="E1187">
            <v>7.69</v>
          </cell>
          <cell r="F1187" t="str">
            <v>SEDUC</v>
          </cell>
        </row>
        <row r="1188">
          <cell r="A1188" t="str">
            <v/>
          </cell>
          <cell r="D1188">
            <v>0</v>
          </cell>
        </row>
        <row r="1189">
          <cell r="A1189" t="str">
            <v>09.00.000</v>
          </cell>
          <cell r="B1189" t="str">
            <v>ESQUADRIAS</v>
          </cell>
          <cell r="D1189">
            <v>0</v>
          </cell>
        </row>
        <row r="1190">
          <cell r="A1190" t="str">
            <v/>
          </cell>
          <cell r="D1190">
            <v>0</v>
          </cell>
        </row>
        <row r="1191">
          <cell r="A1191" t="str">
            <v>09.01.010</v>
          </cell>
          <cell r="B1191" t="str">
            <v>ESQUADRIA DE MADEIRA COM GRADE EM MADEIRA DE LEI E FOLHA EM COMPENSADO DE JEQUITIBA PARA PORTAS INTERNAS , INCLUSIVE ASSENTAMENTO E FERRAGENS.</v>
          </cell>
          <cell r="C1191" t="str">
            <v>m2</v>
          </cell>
          <cell r="D1191">
            <v>284.33749999999998</v>
          </cell>
          <cell r="E1191">
            <v>227.47</v>
          </cell>
          <cell r="F1191" t="str">
            <v>EMLURB</v>
          </cell>
        </row>
        <row r="1192">
          <cell r="A1192" t="str">
            <v/>
          </cell>
          <cell r="D1192">
            <v>0</v>
          </cell>
        </row>
        <row r="1193">
          <cell r="A1193" t="str">
            <v>09.01.020</v>
          </cell>
          <cell r="B1193" t="str">
            <v>ESQUADRIA DE MADEIRA COM GRADE E FOLHA EM MADEIRA DE LEI PARA PORTAS EXTERNAS INCLUSIVE ASSENTAMENTO E FERRAGENS.</v>
          </cell>
          <cell r="C1193" t="str">
            <v>m2</v>
          </cell>
          <cell r="D1193">
            <v>385.71249999999998</v>
          </cell>
          <cell r="E1193">
            <v>308.57</v>
          </cell>
          <cell r="F1193" t="str">
            <v>EMLURB</v>
          </cell>
        </row>
        <row r="1194">
          <cell r="A1194" t="str">
            <v/>
          </cell>
          <cell r="D1194">
            <v>0</v>
          </cell>
        </row>
        <row r="1195">
          <cell r="A1195" t="str">
            <v>09.01.030</v>
          </cell>
          <cell r="B1195" t="str">
            <v>ESQUADRIA DE MADEIRA COM GRADE EM MADEIRA DE LEI E FOLHA EM COMPENSADO REVESTIDAS DE FORMICA NAS DUAS FACES,INCLUSIVE ASSENTAMENTO E FERRAGENS.</v>
          </cell>
          <cell r="C1195" t="str">
            <v>m2</v>
          </cell>
          <cell r="D1195">
            <v>440.58750000000003</v>
          </cell>
          <cell r="E1195">
            <v>352.47</v>
          </cell>
          <cell r="F1195" t="str">
            <v>EMLURB</v>
          </cell>
        </row>
        <row r="1196">
          <cell r="A1196" t="str">
            <v/>
          </cell>
          <cell r="D1196">
            <v>0</v>
          </cell>
        </row>
        <row r="1197">
          <cell r="A1197" t="str">
            <v>09.01.040</v>
          </cell>
          <cell r="B1197" t="str">
            <v>ESQUADRIA DE MADEIRA PARA JANELAS DE ABRIR OU CORRER, COM VENEZIANA, INCLUSIVE ASSENTAMENTO E FERRAGENS.</v>
          </cell>
          <cell r="C1197" t="str">
            <v>m2</v>
          </cell>
          <cell r="D1197">
            <v>402.9</v>
          </cell>
          <cell r="E1197">
            <v>322.32</v>
          </cell>
          <cell r="F1197" t="str">
            <v>EMLURB</v>
          </cell>
        </row>
        <row r="1198">
          <cell r="A1198" t="str">
            <v/>
          </cell>
          <cell r="D1198">
            <v>0</v>
          </cell>
        </row>
        <row r="1199">
          <cell r="A1199" t="str">
            <v>09.01.050</v>
          </cell>
          <cell r="B1199" t="str">
            <v>ESQUADRIA DE MADEIRA PARA JANELAS DE ABRIR OU CORRER, SEM VENEZIANA, INCLUSIVE ASSENTAMENTO E FERRAGENS.</v>
          </cell>
          <cell r="C1199" t="str">
            <v>m2</v>
          </cell>
          <cell r="D1199">
            <v>390.4</v>
          </cell>
          <cell r="E1199">
            <v>312.32</v>
          </cell>
          <cell r="F1199" t="str">
            <v>EMLURB</v>
          </cell>
        </row>
        <row r="1200">
          <cell r="A1200" t="str">
            <v/>
          </cell>
          <cell r="D1200">
            <v>0</v>
          </cell>
        </row>
        <row r="1201">
          <cell r="A1201" t="str">
            <v>09.01.060</v>
          </cell>
          <cell r="B1201" t="str">
            <v>ESQUADRIA DE MADEIRA PARA JANELAS,TIPO PIVOTANTE, SEM VENEZIANA, INCLUSIVE ASSENTAMENTO E FERRAGENS.</v>
          </cell>
          <cell r="C1201" t="str">
            <v>m2</v>
          </cell>
          <cell r="D1201">
            <v>400</v>
          </cell>
          <cell r="E1201">
            <v>320</v>
          </cell>
          <cell r="F1201" t="str">
            <v>EMLURB</v>
          </cell>
        </row>
        <row r="1202">
          <cell r="A1202" t="str">
            <v/>
          </cell>
          <cell r="D1202">
            <v>0</v>
          </cell>
        </row>
        <row r="1203">
          <cell r="A1203" t="str">
            <v>09.01.064</v>
          </cell>
          <cell r="B1203" t="str">
            <v xml:space="preserve">FORNECIMENTO E COLOCAÇÃO DE GRADE  DE CANTO PARA PORTA, EM MADEIRA DE LEI, VÃO DE 0,80 X 2,10M., ESP= 3,00 CM, LARGURA 10 CM, COM ALISAR EM APENAS UM LADO. </v>
          </cell>
          <cell r="C1203" t="str">
            <v>Un</v>
          </cell>
          <cell r="D1203">
            <v>107.2</v>
          </cell>
          <cell r="E1203">
            <v>85.76</v>
          </cell>
          <cell r="F1203" t="str">
            <v>SEDUC</v>
          </cell>
        </row>
        <row r="1204">
          <cell r="A1204" t="str">
            <v/>
          </cell>
          <cell r="D1204">
            <v>0</v>
          </cell>
        </row>
        <row r="1205">
          <cell r="A1205" t="str">
            <v>09.01.066</v>
          </cell>
          <cell r="B1205" t="str">
            <v>FORNECIMENTO E ASSENTAMENTO DE ALIZAR EM MADEIRA DE LEI LARG:5CM, FIXADO COM PREGOS SEM CABEÇA 1"X15.</v>
          </cell>
          <cell r="C1205" t="str">
            <v>m</v>
          </cell>
          <cell r="D1205">
            <v>3.9624999999999999</v>
          </cell>
          <cell r="E1205">
            <v>3.17</v>
          </cell>
          <cell r="F1205" t="str">
            <v>SEDUC</v>
          </cell>
        </row>
        <row r="1206">
          <cell r="A1206" t="str">
            <v/>
          </cell>
          <cell r="D1206">
            <v>0</v>
          </cell>
        </row>
        <row r="1207">
          <cell r="A1207" t="str">
            <v>09.01.067</v>
          </cell>
          <cell r="B1207" t="str">
            <v>FORNECIMENTO E COLOCAÇÃO DE GRADE DE PORTA COMPLETA EM MADEIRA DE LEI PARA VÃO DE 1,60 X 2,10M, COM ESP.:3,00CM E LARGURA:14CM</v>
          </cell>
          <cell r="C1207" t="str">
            <v>Un</v>
          </cell>
          <cell r="D1207">
            <v>218.48749999999998</v>
          </cell>
          <cell r="E1207">
            <v>174.79</v>
          </cell>
          <cell r="F1207" t="str">
            <v>SEDUC</v>
          </cell>
        </row>
        <row r="1208">
          <cell r="A1208" t="str">
            <v/>
          </cell>
          <cell r="D1208">
            <v>0</v>
          </cell>
        </row>
        <row r="1209">
          <cell r="A1209" t="str">
            <v>09.01.068</v>
          </cell>
          <cell r="B1209" t="str">
            <v>FORNECIMENTO E COLOCAÇÃO DE GRADE DE PORTA COMPLETA EM MADEIRA DE LEI PARA VÃO DE 1,80 X 2,10M, COM ESP.:3,00CM E LARGURA:14CM</v>
          </cell>
          <cell r="C1209" t="str">
            <v>Un</v>
          </cell>
          <cell r="D1209">
            <v>218.48749999999998</v>
          </cell>
          <cell r="E1209">
            <v>174.79</v>
          </cell>
          <cell r="F1209" t="str">
            <v>SEDUC</v>
          </cell>
        </row>
        <row r="1210">
          <cell r="A1210" t="str">
            <v/>
          </cell>
          <cell r="D1210">
            <v>0</v>
          </cell>
        </row>
        <row r="1211">
          <cell r="A1211" t="str">
            <v>09.01.069</v>
          </cell>
          <cell r="B1211" t="str">
            <v>FORNECIMENTO E COLOCAÇÃO DE GRADE DE PORTA   COMPLETA EM MADEIRA DE LEI PARA VÃO DE 0,60X2,10 M, ATÉ 0,90X2,10M , ESP= 3,00 CM , LARGURA 14 CM.</v>
          </cell>
          <cell r="C1211" t="str">
            <v>Un</v>
          </cell>
          <cell r="D1211">
            <v>142.78749999999999</v>
          </cell>
          <cell r="E1211">
            <v>114.23</v>
          </cell>
          <cell r="F1211" t="str">
            <v>SEDUC</v>
          </cell>
        </row>
        <row r="1212">
          <cell r="A1212" t="str">
            <v/>
          </cell>
          <cell r="D1212">
            <v>0</v>
          </cell>
        </row>
        <row r="1213">
          <cell r="A1213" t="str">
            <v>09.01.075</v>
          </cell>
          <cell r="B1213" t="str">
            <v>FORNECIMENTO E COLOCAÇÃO DE GRADE DE PORTA  COMPLETA DE CANTO, EM MADEIRA DE LEI COM  LARG =7,00CM , ESP = 3,00 CM, DIMENSÃO DE 0,60 X 1,60M.</v>
          </cell>
          <cell r="C1213" t="str">
            <v>Un</v>
          </cell>
          <cell r="D1213">
            <v>96.837500000000006</v>
          </cell>
          <cell r="E1213">
            <v>77.47</v>
          </cell>
          <cell r="F1213" t="str">
            <v>SEDUC</v>
          </cell>
        </row>
        <row r="1214">
          <cell r="A1214" t="str">
            <v/>
          </cell>
          <cell r="D1214">
            <v>0</v>
          </cell>
        </row>
        <row r="1215">
          <cell r="A1215" t="str">
            <v>09.01.080</v>
          </cell>
          <cell r="B1215" t="str">
            <v>FORNEC.E COLOC. DE PORTA LISA (0,60X2,10M, ESP. 3CM), EM COMPENSADO DE 1ª QUALIDADE, TIPO EIDAI "MIOLO CHEIO" OU SIMILAR, INCLUINDO: 03 (TRÊS) DOBRADIÇAS DE LATÃO CROMADO DE 3" X 2.1/2" C/ ANEL E PARAFUSOS, E FECHADURA EXT., CROMADA, EMBUTIR, TIPO CILINDR</v>
          </cell>
          <cell r="C1215" t="str">
            <v>Un</v>
          </cell>
          <cell r="D1215">
            <v>238.83749999999998</v>
          </cell>
          <cell r="E1215">
            <v>191.07</v>
          </cell>
          <cell r="F1215" t="str">
            <v>SEDUC</v>
          </cell>
        </row>
        <row r="1216">
          <cell r="A1216" t="str">
            <v/>
          </cell>
          <cell r="D1216">
            <v>0</v>
          </cell>
        </row>
        <row r="1217">
          <cell r="A1217" t="str">
            <v>09.01.081</v>
          </cell>
          <cell r="B1217" t="str">
            <v>FORNEC.E COLOC. DE PORTA LISA (0,70X2,10M, ESP. 3CM), EM COMPENSADO DE 1ª QUALIDADE, TIPO EIDAI "MIOLO CHEIO" OU SIMILAR, INCLUINDO: 03 (TRÊS) DOBRADIÇAS DE LATÃO CROMADO DE 3" X 2.1/2" C/ ANEL E PARAFUSOS, E FECHADURA EXT., CROMADA, EMBUTIR, TIPO CILINDR</v>
          </cell>
          <cell r="C1217" t="str">
            <v>Un</v>
          </cell>
          <cell r="D1217">
            <v>250.3125</v>
          </cell>
          <cell r="E1217">
            <v>200.25</v>
          </cell>
          <cell r="F1217" t="str">
            <v>SEDUC</v>
          </cell>
        </row>
        <row r="1218">
          <cell r="A1218" t="str">
            <v/>
          </cell>
          <cell r="D1218">
            <v>0</v>
          </cell>
        </row>
        <row r="1219">
          <cell r="A1219" t="str">
            <v>09.01.082</v>
          </cell>
          <cell r="B1219" t="str">
            <v>FORNEC.E COLOC. DE PORTA LISA (0,80X2,10M, ESP. 3CM), EM COMPENSADO DE 1ª QUALIDADE, TIPO EIDAI "MIOLO CHEIO" OU SIMILAR, INCLUINDO: 03 (TRÊS) DOBRADIÇAS DE LATÃO CROMADO DE 3" X 2.1/2" C/ ANEL E PARAFUSOS, E FECHADURA EXT., CROMADA, EMBUTIR, TIPO CILINDR</v>
          </cell>
          <cell r="C1219" t="str">
            <v>Un</v>
          </cell>
          <cell r="D1219">
            <v>264.16250000000002</v>
          </cell>
          <cell r="E1219">
            <v>211.33</v>
          </cell>
          <cell r="F1219" t="str">
            <v>SEDUC</v>
          </cell>
        </row>
        <row r="1220">
          <cell r="A1220" t="str">
            <v/>
          </cell>
          <cell r="D1220">
            <v>0</v>
          </cell>
        </row>
        <row r="1221">
          <cell r="A1221" t="str">
            <v>09.01.083</v>
          </cell>
          <cell r="B1221" t="str">
            <v>FORNEC.E COLOC. DE PORTA LISA (0,90X2,10M, ESP. 3CM), EM COMPENSADO DE 1ª QUALIDADE, TIPO EIDAI "MIOLO CHEIO" OU SIMILAR, INCLUINDO: 03 (TRÊS) DOBRADIÇAS DE LATÃO CROMADO DE 3" X 2.1/2" C/ ANEL E PARAFUSOS, E FECHADURA EXT., CROMADA, EMBUTIR, TIPO CILINDR</v>
          </cell>
          <cell r="C1221" t="str">
            <v>Un</v>
          </cell>
          <cell r="D1221">
            <v>279.34999999999997</v>
          </cell>
          <cell r="E1221">
            <v>223.48</v>
          </cell>
          <cell r="F1221" t="str">
            <v>SEDUC</v>
          </cell>
        </row>
        <row r="1222">
          <cell r="A1222" t="str">
            <v/>
          </cell>
          <cell r="D1222">
            <v>0</v>
          </cell>
        </row>
        <row r="1223">
          <cell r="A1223" t="str">
            <v>09.01.084</v>
          </cell>
          <cell r="B1223" t="str">
            <v>FORNEC.E COLOC. DE PORTA LISA (1,00X2,10M, ESP. 3CM), EM COMPENSADO DE 1ª QUALIDADE, TIPO EIDAI "MIOLO CHEIO" OU SIMILAR, INCLUINDO: 03 (TRÊS) DOBRADIÇAS DE LATÃO CROMADO DE 3" X 2.1/2" C/ ANEL E PARAFUSOS, E FECHADURA EXT., CROMADA, EMBUTIR, TIPO CILINDR</v>
          </cell>
          <cell r="C1223" t="str">
            <v>Un</v>
          </cell>
          <cell r="D1223">
            <v>280.75</v>
          </cell>
          <cell r="E1223">
            <v>224.6</v>
          </cell>
          <cell r="F1223" t="str">
            <v>SEDUC</v>
          </cell>
        </row>
        <row r="1224">
          <cell r="A1224" t="str">
            <v/>
          </cell>
          <cell r="D1224">
            <v>0</v>
          </cell>
        </row>
        <row r="1225">
          <cell r="A1225" t="str">
            <v>09.01.088</v>
          </cell>
          <cell r="B1225" t="str">
            <v>FORN.E COLOC.PORTA LISA C/02 FOLHAS COMPENSADO, 1ª QUAL., TIPO EIDAI "MIOLO CHEIO" OU SIM., INCL.06 (SEIS) DOBRADIÇAS DE LATÃO CROMADO DE 3"X2.1/2" C/ANEL E PARAF., FECHADURA SILVANA REF.F 1001/05 EC-CR COM ESPELHO OVAL E MAÇ. ALAVANCA OU SIM.E FERROLHO D</v>
          </cell>
          <cell r="C1225" t="str">
            <v>Un</v>
          </cell>
          <cell r="D1225">
            <v>483.07499999999999</v>
          </cell>
          <cell r="E1225">
            <v>386.46</v>
          </cell>
          <cell r="F1225" t="str">
            <v>SEDUC</v>
          </cell>
        </row>
        <row r="1226">
          <cell r="A1226" t="str">
            <v/>
          </cell>
          <cell r="D1226">
            <v>0</v>
          </cell>
        </row>
        <row r="1227">
          <cell r="A1227" t="str">
            <v>09.01.089</v>
          </cell>
          <cell r="B1227" t="str">
            <v>FORN.E COLOC.PORTA LISA C/02 FOLHAS COMPENSADO, 1ª QUAL., TIPO EIDAI "MIOLO CHEIO" OU SIM., INCL.06 (SEIS) DOBRADIÇAS DE LATÃO CROMADO DE 3"X2.1/2" C/ANEL E PARAF., FECHADURA BRASIL MOD.LYRIO 46 1913 C/CILINDRO OU SIM.E FERROLHO DE 4" FIO REDONDO, SOBREPO</v>
          </cell>
          <cell r="C1227" t="str">
            <v>Un</v>
          </cell>
          <cell r="D1227">
            <v>513.45000000000005</v>
          </cell>
          <cell r="E1227">
            <v>410.76</v>
          </cell>
          <cell r="F1227" t="str">
            <v>SEDUC</v>
          </cell>
        </row>
        <row r="1228">
          <cell r="A1228" t="str">
            <v/>
          </cell>
          <cell r="D1228">
            <v>0</v>
          </cell>
        </row>
        <row r="1229">
          <cell r="A1229" t="str">
            <v>09.01.092</v>
          </cell>
          <cell r="B1229" t="str">
            <v>FORNECIMENTO E COLOCAÇÃO DE PORTA DE FICHA EM MASSARANDUBA, INCLUINDO 03 (TRÊS) DOBRADIÇAS DE LATÃO CROMADO DE 3"X2.1/2" COM ANEL E PARAFUSOS E FECHADURA EXT.CROMADA, EMBUTIR TIPO CILINDRO, MARCA SILVANA REF. F1001/05 - EC - CR, COM ESPELHO OVAL E MAÇANET</v>
          </cell>
          <cell r="C1229" t="str">
            <v>Un</v>
          </cell>
          <cell r="D1229">
            <v>570.52499999999998</v>
          </cell>
          <cell r="E1229">
            <v>456.42</v>
          </cell>
          <cell r="F1229" t="str">
            <v>SEDUC</v>
          </cell>
        </row>
        <row r="1230">
          <cell r="A1230" t="str">
            <v/>
          </cell>
          <cell r="D1230">
            <v>0</v>
          </cell>
        </row>
        <row r="1231">
          <cell r="A1231" t="str">
            <v>09.01.093</v>
          </cell>
          <cell r="B1231" t="str">
            <v>FORNECIMENTO E COLOCAÇÃO DE PORTA DE FICHA EM MASSARANDUBA, INCLUINDO 03 (TRÊS) DOBRADIÇAS DE LATÃO CROMADO DE 3"X2.1/2" COM ANEL E PARAFUSOS E FECHADURA EXT.CROMADA, EMBUTIR TIPO CILINDRO, MARCA SILVANA REF. F1001/05 - EC - CR, COM ESPELHO OVAL E MAÇANET</v>
          </cell>
          <cell r="C1231" t="str">
            <v>Un</v>
          </cell>
          <cell r="D1231">
            <v>680.40000000000009</v>
          </cell>
          <cell r="E1231">
            <v>544.32000000000005</v>
          </cell>
          <cell r="F1231" t="str">
            <v>SEDUC</v>
          </cell>
        </row>
        <row r="1232">
          <cell r="A1232" t="str">
            <v/>
          </cell>
          <cell r="D1232">
            <v>0</v>
          </cell>
        </row>
        <row r="1233">
          <cell r="A1233" t="str">
            <v>09.01.102</v>
          </cell>
          <cell r="B1233" t="str">
            <v>FORNECIMENTO E COLOCAÇÃO DE PORTA ALMOFADADA  EM MADEIRA DE LEI,  INCLUINDO 03 (TRÊS) DOBRADIÇAS DE LATÃO CROMADO DE 3" X2 1/2" COM ANEL E PARAFUSOS  E  FECHADURA  SILVANA F1001/05 - EC-CR  C/ CILINDRO E ESPELHO OVAL,  OU SIMILAR, DIMENSÕES( 0,80X2,10M).</v>
          </cell>
          <cell r="C1233" t="str">
            <v>Un</v>
          </cell>
          <cell r="D1233">
            <v>391.15000000000003</v>
          </cell>
          <cell r="E1233">
            <v>312.92</v>
          </cell>
          <cell r="F1233" t="str">
            <v>SEDUC</v>
          </cell>
        </row>
        <row r="1234">
          <cell r="A1234" t="str">
            <v/>
          </cell>
          <cell r="D1234">
            <v>0</v>
          </cell>
        </row>
        <row r="1235">
          <cell r="A1235" t="str">
            <v>09.01.109</v>
          </cell>
          <cell r="B1235" t="str">
            <v xml:space="preserve">MÃO DE OBRA PARA COLOCAÇÃO DE GRADE DE PORTA COMPLETA EM MADEIRA DE LEI PARA VÃO DE 0,60 x 2,10M ATÉ 0,90 x 2,10M. </v>
          </cell>
          <cell r="C1235" t="str">
            <v>Un</v>
          </cell>
          <cell r="D1235">
            <v>19.987500000000001</v>
          </cell>
          <cell r="E1235">
            <v>15.99</v>
          </cell>
          <cell r="F1235" t="str">
            <v>SEDUC</v>
          </cell>
        </row>
        <row r="1236">
          <cell r="A1236" t="str">
            <v/>
          </cell>
          <cell r="D1236">
            <v>0</v>
          </cell>
        </row>
        <row r="1237">
          <cell r="A1237" t="str">
            <v>09.01.110</v>
          </cell>
          <cell r="B1237" t="str">
            <v>RECOLOCAÇÃO DE FOLHA DE PORTA, EXISTENTE, DE MADEIRA, VARIANDO NAS SEGUINTES DIMENSÕES: LARGURA DE 0,60M , 0,70M, 0,80M E 0,90M COM ALTURA DE 2,10M, INCLUINDO 03 (TRÊS) DOBRADIÇAS EM LATÃO CROMADO 3"X2 1/2"  COM ANEL  E  PARAFUSOS .</v>
          </cell>
          <cell r="C1237" t="str">
            <v>Un</v>
          </cell>
          <cell r="D1237">
            <v>107.3625</v>
          </cell>
          <cell r="E1237">
            <v>85.89</v>
          </cell>
          <cell r="F1237" t="str">
            <v>SEDUC</v>
          </cell>
        </row>
        <row r="1238">
          <cell r="A1238" t="str">
            <v/>
          </cell>
          <cell r="D1238">
            <v>0</v>
          </cell>
        </row>
        <row r="1239">
          <cell r="A1239" t="str">
            <v>09.01.115</v>
          </cell>
          <cell r="B1239" t="str">
            <v>FORN.E COLOC.DE PORTA LISA C/01 FOLHA EM COMPENSADO DE 1ª QUALIDADE, TIPO EIDAI "MIOLO CHEIO" OU SIMILAR, INCL. 02 DOBRADIÇAS DE LATÃO CROMADO DE 3X2.1/2" C/ANEL E PARAFUSOS, FECHADURA LIVRE-OCUPADO,DE EMBUTIR, INTERNA, LATÃO CROMADO, LA FONTE REF. 719 OU</v>
          </cell>
          <cell r="C1239" t="str">
            <v>Un</v>
          </cell>
          <cell r="D1239">
            <v>231.23750000000001</v>
          </cell>
          <cell r="E1239">
            <v>184.99</v>
          </cell>
          <cell r="F1239" t="str">
            <v>SEDUC</v>
          </cell>
        </row>
        <row r="1240">
          <cell r="A1240" t="str">
            <v/>
          </cell>
          <cell r="D1240">
            <v>0</v>
          </cell>
        </row>
        <row r="1241">
          <cell r="A1241" t="str">
            <v>09.01.117</v>
          </cell>
          <cell r="B1241" t="str">
            <v>FORN.E COLOC.DE PORTA LISA C/01 FOLHA EM COMPENSADO DE 1ª QUALIDADE, TIPO EIDAI "MIOLO CHEIO" OU SIMILAR, INCL. 02 DOBRADIÇAS DE LATÃO CROMADO DE 3X2.1/2" C/ANEL E PARAFUSOS, FECHADURA LIVRE-OCUPADO,DE EMBUTIR, INTERNA, LATÃO CROMADO, LA FONTE REF. 719 OU</v>
          </cell>
          <cell r="C1241" t="str">
            <v>Un</v>
          </cell>
          <cell r="D1241">
            <v>266.8125</v>
          </cell>
          <cell r="E1241">
            <v>213.45</v>
          </cell>
          <cell r="F1241" t="str">
            <v>SEDUC</v>
          </cell>
        </row>
        <row r="1242">
          <cell r="A1242" t="str">
            <v/>
          </cell>
          <cell r="D1242">
            <v>0</v>
          </cell>
        </row>
        <row r="1243">
          <cell r="A1243" t="str">
            <v>09.01.118</v>
          </cell>
          <cell r="B1243" t="str">
            <v>FORN.E COLOC.DE PORTA LISA C/01 FOLHA EM COMPENSADO DE 1ª QUALIDADE, TIPO EIDAI "MIOLO CHEIO" OU SIMILAR, INCL. 02 DOBRADIÇAS DE LATÃO CROMADO DE 3X2.1/2" C/ANEL E PARAFUSOS, FECHADURA LIVRE-OCUPADO,DE EMBUTIR, INTERNA, LATÃO CROMADO, LA FONTE REF. 719 OU</v>
          </cell>
          <cell r="C1243" t="str">
            <v>Un</v>
          </cell>
          <cell r="D1243">
            <v>285.27499999999998</v>
          </cell>
          <cell r="E1243">
            <v>228.22</v>
          </cell>
          <cell r="F1243" t="str">
            <v>SEDUC</v>
          </cell>
        </row>
        <row r="1244">
          <cell r="A1244" t="str">
            <v/>
          </cell>
          <cell r="D1244">
            <v>0</v>
          </cell>
        </row>
        <row r="1245">
          <cell r="A1245" t="str">
            <v>09.01.119</v>
          </cell>
          <cell r="B1245" t="str">
            <v>FORNECIMENTO E COLOCAÇÃO DE FECHADURA EXTERNA, CROMADA,  DE EMBUTIR TIPO CILINDRO, MARCA SILVANA REF. F1001/05 - EC - CR, COM ESPELHO OVAL E MAÇANETA TIPO ALAVANCA OU SIMILAR.</v>
          </cell>
          <cell r="C1245" t="str">
            <v>Un</v>
          </cell>
          <cell r="D1245">
            <v>45.662500000000001</v>
          </cell>
          <cell r="E1245">
            <v>36.53</v>
          </cell>
          <cell r="F1245" t="str">
            <v>SEDUC</v>
          </cell>
        </row>
        <row r="1246">
          <cell r="A1246" t="str">
            <v/>
          </cell>
          <cell r="D1246">
            <v>0</v>
          </cell>
        </row>
        <row r="1247">
          <cell r="A1247" t="str">
            <v>09.01.123</v>
          </cell>
          <cell r="B1247" t="str">
            <v>FORNECIMENTO E COLOCAÇÃO DE DOBRADIÇA LATÃO CROMADO, COM ANEL, DE 3" X 2 1/2", EM FOLHA DE PORTA, INCLUINDO  PARAFUSOS DE FIXAÇÃO.</v>
          </cell>
          <cell r="C1247" t="str">
            <v>Un</v>
          </cell>
          <cell r="D1247">
            <v>23.875</v>
          </cell>
          <cell r="E1247">
            <v>19.100000000000001</v>
          </cell>
          <cell r="F1247" t="str">
            <v>SEDUC</v>
          </cell>
        </row>
        <row r="1248">
          <cell r="A1248" t="str">
            <v/>
          </cell>
          <cell r="D1248">
            <v>0</v>
          </cell>
        </row>
        <row r="1249">
          <cell r="A1249" t="str">
            <v>09.01.126</v>
          </cell>
          <cell r="B1249" t="str">
            <v>FORNECIMENTO E COLOCAÇÃO DE FECHADURA INTERNA, CROMADA, INCLUINDO ESPELHO E MAÇANETA REDONDA, MODELO 813/02-EI, FAB:STAM, OU SIMILAR.</v>
          </cell>
          <cell r="C1249" t="str">
            <v>Un</v>
          </cell>
          <cell r="D1249">
            <v>45.174999999999997</v>
          </cell>
          <cell r="E1249">
            <v>36.14</v>
          </cell>
          <cell r="F1249" t="str">
            <v>SEDUC</v>
          </cell>
        </row>
        <row r="1250">
          <cell r="A1250" t="str">
            <v/>
          </cell>
          <cell r="D1250">
            <v>0</v>
          </cell>
        </row>
        <row r="1251">
          <cell r="A1251" t="str">
            <v>09.01.128</v>
          </cell>
          <cell r="B1251" t="str">
            <v>FORNECIMENTO E INSTALAÇÃO DE TARJETA LIVRE-OCUPADO, DE EMBUTIR, EM LATÃO CROMADO, REF. 719 - LA FONTE OU SIMILAR.</v>
          </cell>
          <cell r="C1251" t="str">
            <v>Un</v>
          </cell>
          <cell r="D1251">
            <v>60.25</v>
          </cell>
          <cell r="E1251">
            <v>48.2</v>
          </cell>
          <cell r="F1251" t="str">
            <v>SEDUC</v>
          </cell>
        </row>
        <row r="1252">
          <cell r="A1252" t="str">
            <v/>
          </cell>
          <cell r="D1252">
            <v>0</v>
          </cell>
        </row>
        <row r="1253">
          <cell r="A1253" t="str">
            <v>09.01.129</v>
          </cell>
          <cell r="B1253" t="str">
            <v>FORNECIMENTO E INSTALAÇÃO DE FERROLHO DE 4" FIO REDONDO, SOBREPOR, REF. 500 - ZINCADO - FAB. SILVANA OU SIMILAR.</v>
          </cell>
          <cell r="C1253" t="str">
            <v>Un</v>
          </cell>
          <cell r="D1253">
            <v>6.6374999999999993</v>
          </cell>
          <cell r="E1253">
            <v>5.31</v>
          </cell>
          <cell r="F1253" t="str">
            <v>SEDUC</v>
          </cell>
        </row>
        <row r="1254">
          <cell r="A1254" t="str">
            <v/>
          </cell>
          <cell r="D1254">
            <v>0</v>
          </cell>
        </row>
        <row r="1255">
          <cell r="A1255" t="str">
            <v>09.01.131</v>
          </cell>
          <cell r="B1255" t="str">
            <v>FECHAMENTO DE ESQUADRIAS DE MADEIRA COM CHAPA COMPENSADA DE 6MM,FIXADA COM PREGOS SEM CABEÇA 1"X15 E COLA BRANCA PARA MADEIRA.</v>
          </cell>
          <cell r="C1255" t="str">
            <v>m2</v>
          </cell>
          <cell r="D1255">
            <v>25.85</v>
          </cell>
          <cell r="E1255">
            <v>20.68</v>
          </cell>
          <cell r="F1255" t="str">
            <v>SEDUC</v>
          </cell>
        </row>
        <row r="1256">
          <cell r="A1256" t="str">
            <v/>
          </cell>
          <cell r="D1256">
            <v>0</v>
          </cell>
        </row>
        <row r="1257">
          <cell r="A1257" t="str">
            <v>09.01.132</v>
          </cell>
          <cell r="B1257" t="str">
            <v>FORNECIMENTO E COLOCAÇÃO DE DOBRADIÇAS EM LATÃO CROMADO, SEM ANEL, DE 3"X 2 1/2", COM PARAFUSOS DE FIXAÇÃO.</v>
          </cell>
          <cell r="C1257" t="str">
            <v>Un</v>
          </cell>
          <cell r="D1257">
            <v>19.287500000000001</v>
          </cell>
          <cell r="E1257">
            <v>15.43</v>
          </cell>
          <cell r="F1257" t="str">
            <v>SEDUC</v>
          </cell>
        </row>
        <row r="1258">
          <cell r="A1258" t="str">
            <v/>
          </cell>
          <cell r="D1258">
            <v>0</v>
          </cell>
        </row>
        <row r="1259">
          <cell r="A1259" t="str">
            <v>09.01.150</v>
          </cell>
          <cell r="B1259" t="str">
            <v>FORNECIMENTO E EXECUÇÃO DE REVESTIMENTO DE ARMÁRIOS DE MADEIRA COM LAMINADO MELAMÍNICO TEXTURIZADO, NA COR AZUL MINERAL, ESP.:0,8MM, APLICADO COM COLA.</v>
          </cell>
          <cell r="C1259" t="str">
            <v>m2</v>
          </cell>
          <cell r="D1259">
            <v>53.762499999999996</v>
          </cell>
          <cell r="E1259">
            <v>43.01</v>
          </cell>
          <cell r="F1259" t="str">
            <v>SEDUC</v>
          </cell>
        </row>
        <row r="1260">
          <cell r="A1260" t="str">
            <v/>
          </cell>
          <cell r="D1260">
            <v>0</v>
          </cell>
        </row>
        <row r="1261">
          <cell r="A1261" t="str">
            <v>09.02.010</v>
          </cell>
          <cell r="B1261" t="str">
            <v>ESQUADRIA DE FERRO, TIPO BASCULANTE, COM ASSENTAMENTO.</v>
          </cell>
          <cell r="C1261" t="str">
            <v>m2</v>
          </cell>
          <cell r="D1261">
            <v>191.27500000000001</v>
          </cell>
          <cell r="E1261">
            <v>153.02000000000001</v>
          </cell>
          <cell r="F1261" t="str">
            <v>EMLURB</v>
          </cell>
        </row>
        <row r="1262">
          <cell r="A1262" t="str">
            <v/>
          </cell>
          <cell r="D1262">
            <v>0</v>
          </cell>
        </row>
        <row r="1263">
          <cell r="A1263" t="str">
            <v>09.02.011</v>
          </cell>
          <cell r="B1263" t="str">
            <v>MÃO DE OBRA PARA COLOCAÇÃO DE ESQUADRIA DE FERRO, TIPO BASCULANTE.</v>
          </cell>
          <cell r="C1263" t="str">
            <v>m2</v>
          </cell>
          <cell r="D1263">
            <v>14.9125</v>
          </cell>
          <cell r="E1263">
            <v>11.93</v>
          </cell>
          <cell r="F1263" t="str">
            <v>SEDUC</v>
          </cell>
        </row>
        <row r="1264">
          <cell r="A1264" t="str">
            <v/>
          </cell>
          <cell r="D1264">
            <v>0</v>
          </cell>
        </row>
        <row r="1265">
          <cell r="A1265" t="str">
            <v>09.02.015</v>
          </cell>
          <cell r="B1265" t="str">
            <v>ASSENTAMENTO DE ESQUADRIA DE FERRO COM ARGAMASSA DE CIMENTO E AREIA, INCLUSIVE ACABAMENTO.</v>
          </cell>
          <cell r="C1265" t="str">
            <v>m2</v>
          </cell>
          <cell r="D1265">
            <v>28.05</v>
          </cell>
          <cell r="E1265">
            <v>22.44</v>
          </cell>
          <cell r="F1265" t="str">
            <v>SEDUC</v>
          </cell>
        </row>
        <row r="1266">
          <cell r="A1266" t="str">
            <v/>
          </cell>
          <cell r="D1266">
            <v>0</v>
          </cell>
        </row>
        <row r="1267">
          <cell r="A1267" t="str">
            <v>09.02.020</v>
          </cell>
          <cell r="B1267" t="str">
            <v>GRADE DE PROTECAO DE PORTA EM FERRO C/ VAROES DE 1/2", ESPAC=10CM E ACABAMENTO EM BARRA CHATA DE 1" X 1/4", INCLUSIVE FECHADURA DE SOBREPOR BRASIL OU SIMILAR E ASSENTAMENTO.</v>
          </cell>
          <cell r="C1267" t="str">
            <v>m2</v>
          </cell>
          <cell r="D1267">
            <v>218.9</v>
          </cell>
          <cell r="E1267">
            <v>175.12</v>
          </cell>
          <cell r="F1267" t="str">
            <v>EMLURB</v>
          </cell>
        </row>
        <row r="1268">
          <cell r="A1268" t="str">
            <v/>
          </cell>
          <cell r="D1268">
            <v>0</v>
          </cell>
        </row>
        <row r="1269">
          <cell r="A1269" t="str">
            <v>09.02.021</v>
          </cell>
          <cell r="B1269" t="str">
            <v>MÃO DE OBRA PARA COLOCAÇÃO DE GRADE DE PROTEÇÃO DE PORTA EM FERRO C/ VARÕES, INCLUSIVE FECHADURA (SEM FORNECIMENTO DOS MATERIAIS).</v>
          </cell>
          <cell r="C1269" t="str">
            <v>m2</v>
          </cell>
          <cell r="D1269">
            <v>29.212500000000002</v>
          </cell>
          <cell r="E1269">
            <v>23.37</v>
          </cell>
          <cell r="F1269" t="str">
            <v>SEDUC</v>
          </cell>
        </row>
        <row r="1270">
          <cell r="A1270" t="str">
            <v/>
          </cell>
          <cell r="D1270">
            <v>0</v>
          </cell>
        </row>
        <row r="1271">
          <cell r="A1271" t="str">
            <v>09.02.022</v>
          </cell>
          <cell r="B1271" t="str">
            <v>GRADE DE PROTECAO DE JANELA EM FERRO COM VAROES DE 1/2", ESPAC=10CM E ACABAMENTO EM BARRA CHATA DE 1" X 1/4" INCLUSIVE ASSENTAMENTO.</v>
          </cell>
          <cell r="C1271" t="str">
            <v>m2</v>
          </cell>
          <cell r="D1271">
            <v>141.27500000000001</v>
          </cell>
          <cell r="E1271">
            <v>113.02</v>
          </cell>
          <cell r="F1271" t="str">
            <v>EMLURB</v>
          </cell>
        </row>
        <row r="1272">
          <cell r="A1272" t="str">
            <v/>
          </cell>
          <cell r="D1272">
            <v>0</v>
          </cell>
        </row>
        <row r="1273">
          <cell r="A1273" t="str">
            <v>09.02.030</v>
          </cell>
          <cell r="B1273" t="str">
            <v>PORTA DE ENROLAR DE FERRO, INCLUSIVE ASSENTAMENTO.</v>
          </cell>
          <cell r="C1273" t="str">
            <v>m2</v>
          </cell>
          <cell r="D1273">
            <v>218.46250000000001</v>
          </cell>
          <cell r="E1273">
            <v>174.77</v>
          </cell>
          <cell r="F1273" t="str">
            <v>EMLURB</v>
          </cell>
        </row>
        <row r="1274">
          <cell r="A1274" t="str">
            <v/>
          </cell>
          <cell r="D1274">
            <v>0</v>
          </cell>
        </row>
        <row r="1275">
          <cell r="A1275" t="str">
            <v>09.02.040</v>
          </cell>
          <cell r="B1275" t="str">
            <v>PORTAO EM CHAPA DE FERRO N.16,INCLUSIVE FECHADURA DE SOBREPOR BRASIL OU SIMILAR E ASSENTAMENTO.</v>
          </cell>
          <cell r="C1275" t="str">
            <v>m2</v>
          </cell>
          <cell r="D1275">
            <v>309.61250000000001</v>
          </cell>
          <cell r="E1275">
            <v>247.69</v>
          </cell>
          <cell r="F1275" t="str">
            <v>EMLURB</v>
          </cell>
        </row>
        <row r="1276">
          <cell r="A1276" t="str">
            <v/>
          </cell>
          <cell r="D1276">
            <v>0</v>
          </cell>
        </row>
        <row r="1277">
          <cell r="A1277" t="str">
            <v>09.02.042</v>
          </cell>
          <cell r="B1277" t="str">
            <v>PORTAO SIMPLES EM FERRO COM VAROES DE 1/2", ESPAC=10CM E ACABAMENTO EM BARRA CHATA DE 1" X 1/4",INCLUSIVE FERROLHO E ASSENTAMENTO.</v>
          </cell>
          <cell r="C1277" t="str">
            <v>m2</v>
          </cell>
          <cell r="D1277">
            <v>180.86250000000001</v>
          </cell>
          <cell r="E1277">
            <v>144.69</v>
          </cell>
          <cell r="F1277" t="str">
            <v>EMLURB</v>
          </cell>
        </row>
        <row r="1278">
          <cell r="A1278" t="str">
            <v/>
          </cell>
          <cell r="D1278">
            <v>0</v>
          </cell>
        </row>
        <row r="1279">
          <cell r="A1279" t="str">
            <v>09.02.045</v>
          </cell>
          <cell r="B1279" t="str">
            <v>FORNECIMENTO E INSTALAÇÃO DE PORTÃO DE FERRO PARA PROTEÇÃO DE SUBESTAÇÃO PADRÃO CELPE, EM TELA GALVANIZADA Nº 20 , MALHA DE 1"X1", COM ESTRUTURA EM CANTONEIRA "L" DE 1"X3/16", MEDINDO 1,65X2,20M.</v>
          </cell>
          <cell r="C1279" t="str">
            <v>m2</v>
          </cell>
          <cell r="D1279">
            <v>239.01250000000002</v>
          </cell>
          <cell r="E1279">
            <v>191.21</v>
          </cell>
          <cell r="F1279" t="str">
            <v>SEDUC</v>
          </cell>
        </row>
        <row r="1280">
          <cell r="A1280" t="str">
            <v/>
          </cell>
          <cell r="D1280">
            <v>0</v>
          </cell>
        </row>
        <row r="1281">
          <cell r="A1281" t="str">
            <v>09.02.100</v>
          </cell>
          <cell r="B1281" t="str">
            <v>FORNECIMENTO E INSTALAÇÃO DE PORTÃO EM ALUMÍNIO ANODIZADO DE CORRER, TIPO BÚZIOS, NA COR BRONZE.</v>
          </cell>
          <cell r="C1281" t="str">
            <v>m2</v>
          </cell>
          <cell r="D1281">
            <v>316.66250000000002</v>
          </cell>
          <cell r="E1281">
            <v>253.33</v>
          </cell>
          <cell r="F1281" t="str">
            <v>SEDUC</v>
          </cell>
        </row>
        <row r="1282">
          <cell r="A1282" t="str">
            <v/>
          </cell>
          <cell r="D1282">
            <v>0</v>
          </cell>
        </row>
        <row r="1283">
          <cell r="A1283" t="str">
            <v>09.02.101</v>
          </cell>
          <cell r="B1283" t="str">
            <v>FORNECIMENTO E INSTALAÇÃO DE PORTÃO EM ALUMÍNIO ANODIZADO DE GIRO, TIPO BÚZIOS, NA COR BRONZE.</v>
          </cell>
          <cell r="C1283" t="str">
            <v>m2</v>
          </cell>
          <cell r="D1283">
            <v>341.66249999999997</v>
          </cell>
          <cell r="E1283">
            <v>273.33</v>
          </cell>
          <cell r="F1283" t="str">
            <v>SEDUC</v>
          </cell>
        </row>
        <row r="1284">
          <cell r="A1284" t="str">
            <v/>
          </cell>
          <cell r="D1284">
            <v>0</v>
          </cell>
        </row>
        <row r="1285">
          <cell r="A1285" t="str">
            <v>09.02.110</v>
          </cell>
          <cell r="B1285" t="str">
            <v xml:space="preserve"> FORNECIMENTO E INSTALAÇÃO DE PORTA DE ALUMÍNIO (0,80 x 2,10 m) EBEL DA LINHA CAPRI OU SIMILAR, TIPO VENEZIANA.</v>
          </cell>
          <cell r="C1285" t="str">
            <v>Un</v>
          </cell>
          <cell r="D1285">
            <v>781.97500000000002</v>
          </cell>
          <cell r="E1285">
            <v>625.58000000000004</v>
          </cell>
          <cell r="F1285" t="str">
            <v>SEDUC</v>
          </cell>
        </row>
        <row r="1286">
          <cell r="A1286" t="str">
            <v/>
          </cell>
          <cell r="D1286">
            <v>0</v>
          </cell>
        </row>
        <row r="1287">
          <cell r="A1287" t="str">
            <v>09.02.111</v>
          </cell>
          <cell r="B1287" t="str">
            <v>FORNECIMENTO E INSTALAÇÃO DE PORTA DE ALUMÍNIO (0,90 x 2,10 m) EBEL DA LINHA CAPRI OU SIMILAR, TIPO VENEZIANA.</v>
          </cell>
          <cell r="C1287" t="str">
            <v>Un</v>
          </cell>
          <cell r="D1287">
            <v>908.51249999999993</v>
          </cell>
          <cell r="E1287">
            <v>726.81</v>
          </cell>
          <cell r="F1287" t="str">
            <v>SEDUC</v>
          </cell>
        </row>
        <row r="1288">
          <cell r="A1288" t="str">
            <v/>
          </cell>
          <cell r="D1288">
            <v>0</v>
          </cell>
        </row>
        <row r="1289">
          <cell r="A1289" t="str">
            <v>09.03.010</v>
          </cell>
          <cell r="B1289" t="str">
            <v>FORNECIMENTO DE ESQUADRIA DE ALUMINIO, TIPO CORRER SEM BANDEIRA, COM CONTRAMARCO, INCLUSI VE ASSENTAMENTO.</v>
          </cell>
          <cell r="C1289" t="str">
            <v>m2</v>
          </cell>
          <cell r="D1289">
            <v>244.63750000000002</v>
          </cell>
          <cell r="E1289">
            <v>195.71</v>
          </cell>
          <cell r="F1289" t="str">
            <v>EMLURB</v>
          </cell>
        </row>
        <row r="1290">
          <cell r="A1290" t="str">
            <v/>
          </cell>
          <cell r="D1290">
            <v>0</v>
          </cell>
        </row>
        <row r="1291">
          <cell r="A1291" t="str">
            <v>09.03.020</v>
          </cell>
          <cell r="B1291" t="str">
            <v>FORNECIMENTO DE ESQUADRIA DE ALUMINIO, TIPO CORRER COM BANDEIRA FIXA, COM CONTRAMARCO, INCLUSIVE ASSENTAMENTO.</v>
          </cell>
          <cell r="C1291" t="str">
            <v>m2</v>
          </cell>
          <cell r="D1291">
            <v>333.38749999999999</v>
          </cell>
          <cell r="E1291">
            <v>266.70999999999998</v>
          </cell>
          <cell r="F1291" t="str">
            <v>EMLURB</v>
          </cell>
        </row>
        <row r="1292">
          <cell r="A1292" t="str">
            <v/>
          </cell>
          <cell r="D1292">
            <v>0</v>
          </cell>
        </row>
        <row r="1293">
          <cell r="A1293" t="str">
            <v>09.03.040</v>
          </cell>
          <cell r="B1293" t="str">
            <v>FORNECIMENTO DE ESQUADRIA DE ALUMINIO TIPO MAXIM-AR SEM BANDEIRA, COM CONTRAMARCO, INCLU SIVE ASSENTAMENTO.</v>
          </cell>
          <cell r="C1293" t="str">
            <v>m2</v>
          </cell>
          <cell r="D1293">
            <v>307.13749999999999</v>
          </cell>
          <cell r="E1293">
            <v>245.71</v>
          </cell>
          <cell r="F1293" t="str">
            <v>EMLURB</v>
          </cell>
        </row>
        <row r="1294">
          <cell r="A1294" t="str">
            <v/>
          </cell>
          <cell r="D1294">
            <v>0</v>
          </cell>
        </row>
        <row r="1295">
          <cell r="A1295" t="str">
            <v>09.03.050</v>
          </cell>
          <cell r="B1295" t="str">
            <v>FORNECIMENTO DE ESQUADRIA DE ALUMINIO TIPO BASCULANTE, COM CONTRAMARCO, INCLUSIVE ASSENTAMENTO.</v>
          </cell>
          <cell r="C1295" t="str">
            <v>m2</v>
          </cell>
          <cell r="D1295">
            <v>457.13749999999999</v>
          </cell>
          <cell r="E1295">
            <v>365.71</v>
          </cell>
          <cell r="F1295" t="str">
            <v>EMLURB</v>
          </cell>
        </row>
        <row r="1296">
          <cell r="A1296" t="str">
            <v/>
          </cell>
          <cell r="D1296">
            <v>0</v>
          </cell>
        </row>
        <row r="1297">
          <cell r="A1297" t="str">
            <v>09.04.020</v>
          </cell>
          <cell r="B1297" t="str">
            <v>FORN. E INST.DE ALAMBRADO EM MURO C/TELA SIMPLES TORÇÃO, C/GALV. PESADA SEM REVEST. EM PVC, MALHA 2"X2", FIO 12BWG, ARAME DE AMARRAÇÃO FIO 14BWG, FIXADA EM TUBO VERTICAL DE 2" E EM CABO DE AÇO HORIZONTAL DE 2MM, ALT.ÚTIL DE 2,00M. INCL.CHUMBAMENTO DE 0,50</v>
          </cell>
          <cell r="C1297" t="str">
            <v>m</v>
          </cell>
          <cell r="D1297">
            <v>119.45</v>
          </cell>
          <cell r="E1297">
            <v>95.56</v>
          </cell>
          <cell r="F1297" t="str">
            <v>SEDUC</v>
          </cell>
        </row>
        <row r="1298">
          <cell r="A1298" t="str">
            <v/>
          </cell>
          <cell r="D1298">
            <v>0</v>
          </cell>
        </row>
        <row r="1299">
          <cell r="A1299" t="str">
            <v>09.05.010</v>
          </cell>
          <cell r="B1299" t="str">
            <v>FORNECIMENTO E INSTALAÇÃO DE TELA DE AÇO GALVANIZADO, SIMPLES TORÇÃO, GALVANIZAÇÃO PESADA, SEM REVESTIMENTO EM PVC, MALHA 2"X2", FIO 12 BWG FIXADA COM ARAME GALVANIZADO FIO 14BWG.</v>
          </cell>
          <cell r="C1299" t="str">
            <v>m2</v>
          </cell>
          <cell r="D1299">
            <v>23.4375</v>
          </cell>
          <cell r="E1299">
            <v>18.75</v>
          </cell>
          <cell r="F1299" t="str">
            <v>SEDUC</v>
          </cell>
        </row>
        <row r="1300">
          <cell r="A1300" t="str">
            <v/>
          </cell>
          <cell r="D1300">
            <v>0</v>
          </cell>
        </row>
        <row r="1301">
          <cell r="A1301" t="str">
            <v>09.05.020</v>
          </cell>
          <cell r="B1301" t="str">
            <v>INSTALAÇÃO DE TELA DE AÇO GALVANIZADO, SIMPLES TORÇÃO, GALVANIZAÇÃO PESADA, FIXADA COM ARAME GALVANIZADO FIO 14BWG, SEM O FORNECIMENTO DA TELA.</v>
          </cell>
          <cell r="C1301" t="str">
            <v>m2</v>
          </cell>
          <cell r="D1301">
            <v>6.7625000000000002</v>
          </cell>
          <cell r="E1301">
            <v>5.41</v>
          </cell>
          <cell r="F1301" t="str">
            <v>SEDUC</v>
          </cell>
        </row>
        <row r="1302">
          <cell r="A1302" t="str">
            <v/>
          </cell>
          <cell r="D1302">
            <v>0</v>
          </cell>
        </row>
        <row r="1303">
          <cell r="A1303" t="str">
            <v>09.05.030</v>
          </cell>
          <cell r="B1303" t="str">
            <v>RETIRADA E RECOLOCAÇÃO DE TUBO HORIZONTAL DE AÇO GALVANIZADO EM ALAMBRADO, DIÂMETRO DE 2", INCLUSIVE CORTE, SOLDA E PINTURA NAS SOLDAS (MEDIR POR METRO DE TUBO DESLOCADO).</v>
          </cell>
          <cell r="C1303" t="str">
            <v>m</v>
          </cell>
          <cell r="D1303">
            <v>3.0249999999999999</v>
          </cell>
          <cell r="E1303">
            <v>2.42</v>
          </cell>
          <cell r="F1303" t="str">
            <v>SEDUC</v>
          </cell>
        </row>
        <row r="1304">
          <cell r="A1304" t="str">
            <v/>
          </cell>
          <cell r="D1304">
            <v>0</v>
          </cell>
        </row>
        <row r="1305">
          <cell r="A1305" t="str">
            <v>09.06.010</v>
          </cell>
          <cell r="B1305" t="str">
            <v>EXECUÇÃO DOS SERVIÇOS DE CONTROLE DE CUPINS EM GRADE DE JANELAS, ATRAVÉS DO TRATAMENTO COM INJEÇÃO UTILIZANDO UM DOS PRODUTOS PERTENCENTES AO GRUPO FENIL PIRAZOL, CONTENDO O PRINCIPIO ATIVO FIPRONIL, SENDO ESTE EXECUTADO ATRAVÉS DE PERFURAÇÕES COM BROCA D</v>
          </cell>
          <cell r="C1305" t="str">
            <v>m</v>
          </cell>
          <cell r="D1305">
            <v>2.4</v>
          </cell>
          <cell r="E1305">
            <v>1.92</v>
          </cell>
          <cell r="F1305" t="str">
            <v>SEDUC</v>
          </cell>
        </row>
        <row r="1306">
          <cell r="A1306" t="str">
            <v/>
          </cell>
          <cell r="D1306">
            <v>0</v>
          </cell>
        </row>
        <row r="1307">
          <cell r="A1307" t="str">
            <v>09.06.020</v>
          </cell>
          <cell r="B1307" t="str">
            <v>EXECUÇÃO DOS SERVIÇOS DE CONTROLE DE CUPINS EM GRADE DE PORTAS, ATRAVÉS DO TRATAMENTO COM INJEÇÃO UTILIZANDO UM DOS PRODUTOS PERTENCENTES AO GRUPO FENIL PIRAZOL, CONTENDO O PRINCIPIO ATIVO FIPRONIL, SENDO ESTE EXECUTADO ATRAVÉS DE PERFURAÇÕES COM BROCA DE</v>
          </cell>
          <cell r="C1307" t="str">
            <v>m</v>
          </cell>
          <cell r="D1307">
            <v>2.4</v>
          </cell>
          <cell r="E1307">
            <v>1.92</v>
          </cell>
          <cell r="F1307" t="str">
            <v>SEDUC</v>
          </cell>
        </row>
        <row r="1308">
          <cell r="A1308" t="str">
            <v/>
          </cell>
          <cell r="D1308">
            <v>0</v>
          </cell>
        </row>
        <row r="1309">
          <cell r="A1309" t="str">
            <v>09.07.010</v>
          </cell>
          <cell r="B1309" t="str">
            <v>FORNECIMENTO E INSTALAÇÃO DE BRISE METÁLICO, TERMOBRISE DE 15CM, DA HUNTER DOUGLAS OU SIMILAR.</v>
          </cell>
          <cell r="C1309" t="str">
            <v>m2</v>
          </cell>
          <cell r="D1309">
            <v>625</v>
          </cell>
          <cell r="E1309">
            <v>500</v>
          </cell>
          <cell r="F1309" t="str">
            <v>SEDUC</v>
          </cell>
        </row>
        <row r="1310">
          <cell r="A1310" t="str">
            <v/>
          </cell>
          <cell r="D1310">
            <v>0</v>
          </cell>
        </row>
        <row r="1311">
          <cell r="A1311" t="str">
            <v>10.00.000</v>
          </cell>
          <cell r="B1311" t="str">
            <v>VIDROS</v>
          </cell>
          <cell r="D1311">
            <v>0</v>
          </cell>
        </row>
        <row r="1312">
          <cell r="A1312" t="str">
            <v/>
          </cell>
          <cell r="D1312">
            <v>0</v>
          </cell>
        </row>
        <row r="1313">
          <cell r="A1313" t="str">
            <v>10.01.010</v>
          </cell>
          <cell r="B1313" t="str">
            <v>VIDRO PLANO, COMUM, LISO, TRANSPARENTE E COM 3 MM DE ESPESSURA - COLOCADO.</v>
          </cell>
          <cell r="C1313" t="str">
            <v>m2</v>
          </cell>
          <cell r="D1313">
            <v>74.424999999999997</v>
          </cell>
          <cell r="E1313">
            <v>59.54</v>
          </cell>
          <cell r="F1313" t="str">
            <v>EMLURB</v>
          </cell>
        </row>
        <row r="1314">
          <cell r="A1314" t="str">
            <v/>
          </cell>
          <cell r="D1314">
            <v>0</v>
          </cell>
        </row>
        <row r="1315">
          <cell r="A1315" t="str">
            <v>10.01.020</v>
          </cell>
          <cell r="B1315" t="str">
            <v>VIDRO PLANO, COMUM, LISO, TRANSPARENTE E COM 4 MM DE ESPESSURA - COLOCADO.</v>
          </cell>
          <cell r="C1315" t="str">
            <v>m2</v>
          </cell>
          <cell r="D1315">
            <v>83.612499999999997</v>
          </cell>
          <cell r="E1315">
            <v>66.89</v>
          </cell>
          <cell r="F1315" t="str">
            <v>EMLURB</v>
          </cell>
        </row>
        <row r="1316">
          <cell r="A1316" t="str">
            <v/>
          </cell>
          <cell r="D1316">
            <v>0</v>
          </cell>
        </row>
        <row r="1317">
          <cell r="A1317" t="str">
            <v>10.01.030</v>
          </cell>
          <cell r="B1317" t="str">
            <v>VIDRO PLANO, COMUM, LISO, TRANSPARENTE E COM 5 MM DE ESPESSURA - COLOCADO.</v>
          </cell>
          <cell r="C1317" t="str">
            <v>m2</v>
          </cell>
          <cell r="D1317">
            <v>115.625</v>
          </cell>
          <cell r="E1317">
            <v>92.5</v>
          </cell>
          <cell r="F1317" t="str">
            <v>EMLURB</v>
          </cell>
        </row>
        <row r="1318">
          <cell r="A1318" t="str">
            <v/>
          </cell>
          <cell r="D1318">
            <v>0</v>
          </cell>
        </row>
        <row r="1319">
          <cell r="A1319" t="str">
            <v>10.01.040</v>
          </cell>
          <cell r="B1319" t="str">
            <v>VIDRO PLANO, COMUM, LISO, TRANSPARENTE E COM 6 MM DE ESPESSURA - COLOCADO.</v>
          </cell>
          <cell r="C1319" t="str">
            <v>m2</v>
          </cell>
          <cell r="D1319">
            <v>127.175</v>
          </cell>
          <cell r="E1319">
            <v>101.74</v>
          </cell>
          <cell r="F1319" t="str">
            <v>EMLURB</v>
          </cell>
        </row>
        <row r="1320">
          <cell r="A1320" t="str">
            <v/>
          </cell>
          <cell r="D1320">
            <v>0</v>
          </cell>
        </row>
        <row r="1321">
          <cell r="A1321" t="str">
            <v>10.02.010</v>
          </cell>
          <cell r="B1321" t="str">
            <v>VIDRO PLANO FANTASIA EM GERAL, EXCETO CANELADO - COLOCADO.</v>
          </cell>
          <cell r="C1321" t="str">
            <v>m2</v>
          </cell>
          <cell r="D1321">
            <v>71.875</v>
          </cell>
          <cell r="E1321">
            <v>57.5</v>
          </cell>
          <cell r="F1321" t="str">
            <v>EMLURB</v>
          </cell>
        </row>
        <row r="1322">
          <cell r="A1322" t="str">
            <v/>
          </cell>
          <cell r="D1322">
            <v>0</v>
          </cell>
        </row>
        <row r="1323">
          <cell r="A1323" t="str">
            <v>10.02.020</v>
          </cell>
          <cell r="B1323" t="str">
            <v>VIDRO PLANO FANTASIA CANELADO.</v>
          </cell>
          <cell r="C1323" t="str">
            <v>m2</v>
          </cell>
          <cell r="D1323">
            <v>71.875</v>
          </cell>
          <cell r="E1323">
            <v>57.5</v>
          </cell>
          <cell r="F1323" t="str">
            <v>EMLURB</v>
          </cell>
        </row>
        <row r="1324">
          <cell r="A1324" t="str">
            <v/>
          </cell>
          <cell r="D1324">
            <v>0</v>
          </cell>
        </row>
        <row r="1325">
          <cell r="A1325" t="str">
            <v>10.03.010</v>
          </cell>
          <cell r="B1325" t="str">
            <v>FORNECIMENTO E INSTALAÇÃO DE VIDRO TEMPERADO COM ESPESSURA DE 8MM, INCLUSIVE FERRAGENS.</v>
          </cell>
          <cell r="C1325" t="str">
            <v>m2</v>
          </cell>
          <cell r="D1325">
            <v>305.9375</v>
          </cell>
          <cell r="E1325">
            <v>244.75</v>
          </cell>
          <cell r="F1325" t="str">
            <v>SEDUC</v>
          </cell>
        </row>
        <row r="1326">
          <cell r="A1326" t="str">
            <v/>
          </cell>
          <cell r="D1326">
            <v>0</v>
          </cell>
        </row>
        <row r="1327">
          <cell r="A1327" t="str">
            <v>10.03.020</v>
          </cell>
          <cell r="B1327" t="str">
            <v>FORNECIMENTO E INSTALAÇÃO DE VIDRO TEMPERADO COM ESPESSURA DE 10MM, INCLUSIVE FERRAGENS.</v>
          </cell>
          <cell r="C1327" t="str">
            <v>m2</v>
          </cell>
          <cell r="D1327">
            <v>337.55</v>
          </cell>
          <cell r="E1327">
            <v>270.04000000000002</v>
          </cell>
          <cell r="F1327" t="str">
            <v>SEDUC</v>
          </cell>
        </row>
        <row r="1328">
          <cell r="A1328" t="str">
            <v/>
          </cell>
          <cell r="D1328">
            <v>0</v>
          </cell>
        </row>
        <row r="1329">
          <cell r="A1329" t="str">
            <v>10.05.010</v>
          </cell>
          <cell r="B1329" t="str">
            <v>FORNECIMENTO E INSTALAÇÃO DE PELÍCULA TIPO BLACKOUT EM VIDROS DE JANELA, DIMENSÕES (0,75X0,33M)</v>
          </cell>
          <cell r="C1329" t="str">
            <v>m2</v>
          </cell>
          <cell r="D1329">
            <v>54.699999999999996</v>
          </cell>
          <cell r="E1329">
            <v>43.76</v>
          </cell>
          <cell r="F1329" t="str">
            <v>SEDUC</v>
          </cell>
        </row>
        <row r="1330">
          <cell r="A1330" t="str">
            <v/>
          </cell>
          <cell r="D1330">
            <v>0</v>
          </cell>
        </row>
        <row r="1331">
          <cell r="A1331" t="str">
            <v>10.06.010</v>
          </cell>
          <cell r="B1331" t="str">
            <v>ESPELHO CIRCULAR COM 6MM DE ESPESSURA, ACABAMENTO BISOTADO, DIÂMETRO = 60CM.</v>
          </cell>
          <cell r="C1331" t="str">
            <v>Un</v>
          </cell>
          <cell r="D1331">
            <v>72.625</v>
          </cell>
          <cell r="E1331">
            <v>58.1</v>
          </cell>
          <cell r="F1331" t="str">
            <v>SEDUC</v>
          </cell>
        </row>
        <row r="1332">
          <cell r="A1332" t="str">
            <v/>
          </cell>
          <cell r="D1332">
            <v>0</v>
          </cell>
        </row>
        <row r="1333">
          <cell r="A1333" t="str">
            <v>11.00.000</v>
          </cell>
          <cell r="B1333" t="str">
            <v>ARGAMASSAS E REVESTIMENTOS DE PAREDES E TETOS</v>
          </cell>
          <cell r="D1333">
            <v>0</v>
          </cell>
        </row>
        <row r="1334">
          <cell r="A1334" t="str">
            <v/>
          </cell>
          <cell r="D1334">
            <v>0</v>
          </cell>
        </row>
        <row r="1335">
          <cell r="A1335" t="str">
            <v>11.01.010</v>
          </cell>
          <cell r="B1335" t="str">
            <v>ARGAMASSA DE CIMENTO E AREIA NO TRACO 1:2.</v>
          </cell>
          <cell r="C1335" t="str">
            <v>m3</v>
          </cell>
          <cell r="D1335">
            <v>448.72500000000002</v>
          </cell>
          <cell r="E1335">
            <v>358.98</v>
          </cell>
          <cell r="F1335" t="str">
            <v>EMLURB</v>
          </cell>
        </row>
        <row r="1336">
          <cell r="A1336" t="str">
            <v/>
          </cell>
          <cell r="D1336">
            <v>0</v>
          </cell>
        </row>
        <row r="1337">
          <cell r="A1337" t="str">
            <v>11.01.020</v>
          </cell>
          <cell r="B1337" t="str">
            <v>ARGAMASSA DE CIMENTO E AREIA NO TRACO 1:3.</v>
          </cell>
          <cell r="C1337" t="str">
            <v>m3</v>
          </cell>
          <cell r="D1337">
            <v>340.33749999999998</v>
          </cell>
          <cell r="E1337">
            <v>272.27</v>
          </cell>
          <cell r="F1337" t="str">
            <v>EMLURB</v>
          </cell>
        </row>
        <row r="1338">
          <cell r="A1338" t="str">
            <v/>
          </cell>
          <cell r="D1338">
            <v>0</v>
          </cell>
        </row>
        <row r="1339">
          <cell r="A1339" t="str">
            <v>11.01.030</v>
          </cell>
          <cell r="B1339" t="str">
            <v>ARGAMASSA DE CIMENTO E AREIA NO TRACO 1:4.</v>
          </cell>
          <cell r="C1339" t="str">
            <v>m3</v>
          </cell>
          <cell r="D1339">
            <v>284.8125</v>
          </cell>
          <cell r="E1339">
            <v>227.85</v>
          </cell>
          <cell r="F1339" t="str">
            <v>EMLURB</v>
          </cell>
        </row>
        <row r="1340">
          <cell r="A1340" t="str">
            <v/>
          </cell>
          <cell r="D1340">
            <v>0</v>
          </cell>
        </row>
        <row r="1341">
          <cell r="A1341" t="str">
            <v>11.01.040</v>
          </cell>
          <cell r="B1341" t="str">
            <v>ARGAMASSA DE CIMENTO E AREIA NO TRACO 1:5.</v>
          </cell>
          <cell r="C1341" t="str">
            <v>m3</v>
          </cell>
          <cell r="D1341">
            <v>251.9375</v>
          </cell>
          <cell r="E1341">
            <v>201.55</v>
          </cell>
          <cell r="F1341" t="str">
            <v>EMLURB</v>
          </cell>
        </row>
        <row r="1342">
          <cell r="A1342" t="str">
            <v/>
          </cell>
          <cell r="D1342">
            <v>0</v>
          </cell>
        </row>
        <row r="1343">
          <cell r="A1343" t="str">
            <v>11.01.050</v>
          </cell>
          <cell r="B1343" t="str">
            <v>ARGAMASSA DE CIMENTO E AREIA NO TRACO 1:6.</v>
          </cell>
          <cell r="C1343" t="str">
            <v>m3</v>
          </cell>
          <cell r="D1343">
            <v>243.16249999999999</v>
          </cell>
          <cell r="E1343">
            <v>194.53</v>
          </cell>
          <cell r="F1343" t="str">
            <v>EMLURB</v>
          </cell>
        </row>
        <row r="1344">
          <cell r="A1344" t="str">
            <v/>
          </cell>
          <cell r="D1344">
            <v>0</v>
          </cell>
        </row>
        <row r="1345">
          <cell r="A1345" t="str">
            <v>11.01.060</v>
          </cell>
          <cell r="B1345" t="str">
            <v>ARGAMASSA DE CIMENTO E AREIA NO TRACO 1:8.</v>
          </cell>
          <cell r="C1345" t="str">
            <v>m3</v>
          </cell>
          <cell r="D1345">
            <v>203.16249999999999</v>
          </cell>
          <cell r="E1345">
            <v>162.53</v>
          </cell>
          <cell r="F1345" t="str">
            <v>EMLURB</v>
          </cell>
        </row>
        <row r="1346">
          <cell r="A1346" t="str">
            <v/>
          </cell>
          <cell r="D1346">
            <v>0</v>
          </cell>
        </row>
        <row r="1347">
          <cell r="A1347" t="str">
            <v>11.01.070</v>
          </cell>
          <cell r="B1347" t="str">
            <v>ARGAMASSA DE CIMENTO E AREIA NO TRACO 1:10.</v>
          </cell>
          <cell r="C1347" t="str">
            <v>m3</v>
          </cell>
          <cell r="D1347">
            <v>186.70000000000002</v>
          </cell>
          <cell r="E1347">
            <v>149.36000000000001</v>
          </cell>
          <cell r="F1347" t="str">
            <v>EMLURB</v>
          </cell>
        </row>
        <row r="1348">
          <cell r="A1348" t="str">
            <v/>
          </cell>
          <cell r="D1348">
            <v>0</v>
          </cell>
        </row>
        <row r="1349">
          <cell r="A1349" t="str">
            <v>11.01.080</v>
          </cell>
          <cell r="B1349" t="str">
            <v>ARGAMASSA DE CIMENTO E AREIA NO TRACO 1:12.</v>
          </cell>
          <cell r="C1349" t="str">
            <v>m3</v>
          </cell>
          <cell r="D1349">
            <v>175.7</v>
          </cell>
          <cell r="E1349">
            <v>140.56</v>
          </cell>
          <cell r="F1349" t="str">
            <v>EMLURB</v>
          </cell>
        </row>
        <row r="1350">
          <cell r="A1350" t="str">
            <v/>
          </cell>
          <cell r="D1350">
            <v>0</v>
          </cell>
        </row>
        <row r="1351">
          <cell r="A1351" t="str">
            <v>11.01.090</v>
          </cell>
          <cell r="B1351" t="str">
            <v>ARGAMASSA DE CIMENTO E AREIA NO TRACO 1:14.</v>
          </cell>
          <cell r="C1351" t="str">
            <v>m3</v>
          </cell>
          <cell r="D1351">
            <v>168.78749999999999</v>
          </cell>
          <cell r="E1351">
            <v>135.03</v>
          </cell>
          <cell r="F1351" t="str">
            <v>EMLURB</v>
          </cell>
        </row>
        <row r="1352">
          <cell r="A1352" t="str">
            <v/>
          </cell>
          <cell r="D1352">
            <v>0</v>
          </cell>
        </row>
        <row r="1353">
          <cell r="A1353" t="str">
            <v>11.01.100</v>
          </cell>
          <cell r="B1353" t="str">
            <v>ARGAMASSA DE CIMENTO E AREIA NO TRACO 1:15.</v>
          </cell>
          <cell r="C1353" t="str">
            <v>m3</v>
          </cell>
          <cell r="D1353">
            <v>165.33750000000001</v>
          </cell>
          <cell r="E1353">
            <v>132.27000000000001</v>
          </cell>
          <cell r="F1353" t="str">
            <v>EMLURB</v>
          </cell>
        </row>
        <row r="1354">
          <cell r="A1354" t="str">
            <v/>
          </cell>
          <cell r="D1354">
            <v>0</v>
          </cell>
        </row>
        <row r="1355">
          <cell r="A1355" t="str">
            <v>11.01.110</v>
          </cell>
          <cell r="B1355" t="str">
            <v>ARGAMASSA DE CIMENTO, SAIBRO E AREIA NO TRACO 1:4:4.</v>
          </cell>
          <cell r="C1355" t="str">
            <v>m3</v>
          </cell>
          <cell r="D1355">
            <v>228.78749999999999</v>
          </cell>
          <cell r="E1355">
            <v>183.03</v>
          </cell>
          <cell r="F1355" t="str">
            <v>EMLURB</v>
          </cell>
        </row>
        <row r="1356">
          <cell r="A1356" t="str">
            <v/>
          </cell>
          <cell r="D1356">
            <v>0</v>
          </cell>
        </row>
        <row r="1357">
          <cell r="A1357" t="str">
            <v>11.01.120</v>
          </cell>
          <cell r="B1357" t="str">
            <v>ARGAMASSA DE CIMENTO, SAIBRO E AREIA NO TRACO 1:4:8.</v>
          </cell>
          <cell r="C1357" t="str">
            <v>m3</v>
          </cell>
          <cell r="D1357">
            <v>168.97500000000002</v>
          </cell>
          <cell r="E1357">
            <v>135.18</v>
          </cell>
          <cell r="F1357" t="str">
            <v>EMLURB</v>
          </cell>
        </row>
        <row r="1358">
          <cell r="A1358" t="str">
            <v/>
          </cell>
          <cell r="D1358">
            <v>0</v>
          </cell>
        </row>
        <row r="1359">
          <cell r="A1359" t="str">
            <v>11.01.130</v>
          </cell>
          <cell r="B1359" t="str">
            <v>ARGAMASSA DE CAL PRETA EM PASTA E AREIA NO TRACO 1:4.</v>
          </cell>
          <cell r="C1359" t="str">
            <v>m3</v>
          </cell>
          <cell r="D1359">
            <v>249.73749999999998</v>
          </cell>
          <cell r="E1359">
            <v>199.79</v>
          </cell>
          <cell r="F1359" t="str">
            <v>EMLURB</v>
          </cell>
        </row>
        <row r="1360">
          <cell r="A1360" t="str">
            <v/>
          </cell>
          <cell r="D1360">
            <v>0</v>
          </cell>
        </row>
        <row r="1361">
          <cell r="A1361" t="str">
            <v>11.01.140</v>
          </cell>
          <cell r="B1361" t="str">
            <v>ARGAMASSA DE CAL PRETA EM PASTA E AREIA NO TRACO 1:4, DOSADA COM 110 KG DE CIMENTO.</v>
          </cell>
          <cell r="C1361" t="str">
            <v>m3</v>
          </cell>
          <cell r="D1361">
            <v>326.0625</v>
          </cell>
          <cell r="E1361">
            <v>260.85000000000002</v>
          </cell>
          <cell r="F1361" t="str">
            <v>EMLURB</v>
          </cell>
        </row>
        <row r="1362">
          <cell r="A1362" t="str">
            <v/>
          </cell>
          <cell r="D1362">
            <v>0</v>
          </cell>
        </row>
        <row r="1363">
          <cell r="A1363" t="str">
            <v>11.01.150</v>
          </cell>
          <cell r="B1363" t="str">
            <v>ARGAMASSA DE CAL BRANCA E AREIA DE FINGIR PENEIRADA NO TRACO 1:2.</v>
          </cell>
          <cell r="C1363" t="str">
            <v>m3</v>
          </cell>
          <cell r="D1363">
            <v>424.01249999999999</v>
          </cell>
          <cell r="E1363">
            <v>339.21</v>
          </cell>
          <cell r="F1363" t="str">
            <v>EMLURB</v>
          </cell>
        </row>
        <row r="1364">
          <cell r="A1364" t="str">
            <v/>
          </cell>
          <cell r="D1364">
            <v>0</v>
          </cell>
        </row>
        <row r="1365">
          <cell r="A1365" t="str">
            <v>11.01.160</v>
          </cell>
          <cell r="B1365" t="str">
            <v>ARGAMASSA DE CAL BRANCA E AREIA DE FINGIR PENEIRADA NO TRACO 1:2, DOSADA COM 70 KG DE CIMENTO.</v>
          </cell>
          <cell r="C1365" t="str">
            <v>m3</v>
          </cell>
          <cell r="D1365">
            <v>461.63749999999999</v>
          </cell>
          <cell r="E1365">
            <v>369.31</v>
          </cell>
          <cell r="F1365" t="str">
            <v>EMLURB</v>
          </cell>
        </row>
        <row r="1366">
          <cell r="A1366" t="str">
            <v/>
          </cell>
          <cell r="D1366">
            <v>0</v>
          </cell>
        </row>
        <row r="1367">
          <cell r="A1367" t="str">
            <v>11.02.010</v>
          </cell>
          <cell r="B1367" t="str">
            <v>CHAPISCO COM ARGAMASSA DE CIMENTO E AREIA NO TRACO 1:3.</v>
          </cell>
          <cell r="C1367" t="str">
            <v>m2</v>
          </cell>
          <cell r="D1367">
            <v>4.5625</v>
          </cell>
          <cell r="E1367">
            <v>3.65</v>
          </cell>
          <cell r="F1367" t="str">
            <v>EMLURB</v>
          </cell>
        </row>
        <row r="1368">
          <cell r="A1368" t="str">
            <v/>
          </cell>
          <cell r="D1368">
            <v>0</v>
          </cell>
        </row>
        <row r="1369">
          <cell r="A1369" t="str">
            <v>11.02.020</v>
          </cell>
          <cell r="B1369" t="str">
            <v>REVESTIMENTO EM CHAPISCO PARA PAREDE E  TETO , INTERNOS OU EXTERNOS, COM ARGAMASSA DE CIMENTO E AREIA TRAÇO 1:3, COM BIANCO.</v>
          </cell>
          <cell r="C1369" t="str">
            <v>m2</v>
          </cell>
          <cell r="D1369">
            <v>5.3874999999999993</v>
          </cell>
          <cell r="E1369">
            <v>4.3099999999999996</v>
          </cell>
          <cell r="F1369" t="str">
            <v>SEDUC</v>
          </cell>
        </row>
        <row r="1370">
          <cell r="A1370" t="str">
            <v/>
          </cell>
          <cell r="D1370">
            <v>0</v>
          </cell>
        </row>
        <row r="1371">
          <cell r="A1371" t="str">
            <v>11.02.030</v>
          </cell>
          <cell r="B1371" t="str">
            <v>REVESTIMENTO EM ASSANHADINHO, TIPO CHAPISCO NA PENEIRA, ARGAMASSA DE CIMENTO E AREIA TRAÇO 1:4 SOBRE EMBOÇO PRONTO</v>
          </cell>
          <cell r="C1371" t="str">
            <v>m2</v>
          </cell>
          <cell r="D1371">
            <v>5.9375</v>
          </cell>
          <cell r="E1371">
            <v>4.75</v>
          </cell>
          <cell r="F1371" t="str">
            <v>SEDUC</v>
          </cell>
        </row>
        <row r="1372">
          <cell r="A1372" t="str">
            <v/>
          </cell>
          <cell r="D1372">
            <v>0</v>
          </cell>
        </row>
        <row r="1373">
          <cell r="A1373" t="str">
            <v>11.03.010</v>
          </cell>
          <cell r="B1373" t="str">
            <v>EMBOCO COM ARGAMASSA DE CAL PRETA EM PASTA E AREIA NO TRACO 1:4 , DOSADA COM 110 KG DE CIMENTO, COM 2,0 CM DE ESPESSURA.</v>
          </cell>
          <cell r="C1373" t="str">
            <v>m2</v>
          </cell>
          <cell r="D1373">
            <v>16.5625</v>
          </cell>
          <cell r="E1373">
            <v>13.25</v>
          </cell>
          <cell r="F1373" t="str">
            <v>EMLURB</v>
          </cell>
        </row>
        <row r="1374">
          <cell r="A1374" t="str">
            <v/>
          </cell>
          <cell r="D1374">
            <v>0</v>
          </cell>
        </row>
        <row r="1375">
          <cell r="A1375" t="str">
            <v>11.03.020</v>
          </cell>
          <cell r="B1375" t="str">
            <v>EMBOCO COM ARGAMASSA DE CIMENTO , SAIBRO E AREIA NO TRACO 1:4:4, COM 2,0 CM DE ESPESSURA.</v>
          </cell>
          <cell r="C1375" t="str">
            <v>m2</v>
          </cell>
          <cell r="D1375">
            <v>14.6</v>
          </cell>
          <cell r="E1375">
            <v>11.68</v>
          </cell>
          <cell r="F1375" t="str">
            <v>EMLURB</v>
          </cell>
        </row>
        <row r="1376">
          <cell r="A1376" t="str">
            <v/>
          </cell>
          <cell r="D1376">
            <v>0</v>
          </cell>
        </row>
        <row r="1377">
          <cell r="A1377" t="str">
            <v>11.03.030</v>
          </cell>
          <cell r="B1377" t="str">
            <v>EMBOCO FRISADO COM ARGAMASSA DE CIMENTO SAIBRO E AREIA NO TRACO 1:4:4 , COM 2,0 CM DE ESPESSURA.</v>
          </cell>
          <cell r="C1377" t="str">
            <v>m2</v>
          </cell>
          <cell r="D1377">
            <v>16.837500000000002</v>
          </cell>
          <cell r="E1377">
            <v>13.47</v>
          </cell>
          <cell r="F1377" t="str">
            <v>EMLURB</v>
          </cell>
        </row>
        <row r="1378">
          <cell r="A1378" t="str">
            <v/>
          </cell>
          <cell r="D1378">
            <v>0</v>
          </cell>
        </row>
        <row r="1379">
          <cell r="A1379" t="str">
            <v>11.03.040</v>
          </cell>
          <cell r="B1379" t="str">
            <v>EMBOCO COM ARGAMASSA DE CIMENTO, SAIBRO E AREIA NO TRACO 1:4:8 , COM 2,0 CM DE ESPESSURA.</v>
          </cell>
          <cell r="C1379" t="str">
            <v>m2</v>
          </cell>
          <cell r="D1379">
            <v>13.5375</v>
          </cell>
          <cell r="E1379">
            <v>10.83</v>
          </cell>
          <cell r="F1379" t="str">
            <v>EMLURB</v>
          </cell>
        </row>
        <row r="1380">
          <cell r="A1380" t="str">
            <v/>
          </cell>
          <cell r="D1380">
            <v>0</v>
          </cell>
        </row>
        <row r="1381">
          <cell r="A1381" t="str">
            <v>11.03.050</v>
          </cell>
          <cell r="B1381" t="str">
            <v>EMBOCO COM ARGAMASSA DE CIMENTO E AREIA NO TRACO 1:3, COM 2,0 CM DE ESPESSURA.</v>
          </cell>
          <cell r="C1381" t="str">
            <v>m2</v>
          </cell>
          <cell r="D1381">
            <v>17.399999999999999</v>
          </cell>
          <cell r="E1381">
            <v>13.92</v>
          </cell>
          <cell r="F1381" t="str">
            <v>EMLURB</v>
          </cell>
        </row>
        <row r="1382">
          <cell r="A1382" t="str">
            <v/>
          </cell>
          <cell r="D1382">
            <v>0</v>
          </cell>
        </row>
        <row r="1383">
          <cell r="A1383" t="str">
            <v>11.03.060</v>
          </cell>
          <cell r="B1383" t="str">
            <v>EMBOCO COM ARGAMASSA DE CIMENTO E AREIA NO TRACO 1:4, COM 2,0 CM DE ESPESSURA.</v>
          </cell>
          <cell r="C1383" t="str">
            <v>m2</v>
          </cell>
          <cell r="D1383">
            <v>16.425000000000001</v>
          </cell>
          <cell r="E1383">
            <v>13.14</v>
          </cell>
          <cell r="F1383" t="str">
            <v>EMLURB</v>
          </cell>
        </row>
        <row r="1384">
          <cell r="A1384" t="str">
            <v/>
          </cell>
          <cell r="D1384">
            <v>0</v>
          </cell>
        </row>
        <row r="1385">
          <cell r="A1385" t="str">
            <v>11.03.061</v>
          </cell>
          <cell r="B1385" t="str">
            <v>EMBOÇO COM ARGAMASSA DE CIMENTO,SAIBRO E AREIA NO TRAÇO 1:4:4, COM 3,0CM DE ESPESSURA</v>
          </cell>
          <cell r="C1385" t="str">
            <v>m2</v>
          </cell>
          <cell r="D1385">
            <v>19.012500000000003</v>
          </cell>
          <cell r="E1385">
            <v>15.21</v>
          </cell>
          <cell r="F1385" t="str">
            <v>SEDUC</v>
          </cell>
        </row>
        <row r="1386">
          <cell r="A1386" t="str">
            <v/>
          </cell>
          <cell r="D1386">
            <v>0</v>
          </cell>
        </row>
        <row r="1387">
          <cell r="A1387" t="str">
            <v>11.03.062</v>
          </cell>
          <cell r="B1387" t="str">
            <v>EMBOÇO COM ARGAMASSA DE CIMENTO, CAL HIDRATADA  E AREIA NO TRAÇO 1:2:6, COM 20 MM  DE ESPESSURA</v>
          </cell>
          <cell r="C1387" t="str">
            <v>m2</v>
          </cell>
          <cell r="D1387">
            <v>17.375</v>
          </cell>
          <cell r="E1387">
            <v>13.9</v>
          </cell>
          <cell r="F1387" t="str">
            <v>SEDUC</v>
          </cell>
        </row>
        <row r="1388">
          <cell r="A1388" t="str">
            <v/>
          </cell>
          <cell r="D1388">
            <v>0</v>
          </cell>
        </row>
        <row r="1389">
          <cell r="A1389" t="str">
            <v>11.03.063</v>
          </cell>
          <cell r="B1389" t="str">
            <v>EMBOÇO COM ARGAMASSA DE CIMENTO, CAL HIDRATADA  E AREIA NO TRAÇO 1:2:8, COM 20 MM  DE ESPESSURA</v>
          </cell>
          <cell r="C1389" t="str">
            <v>m2</v>
          </cell>
          <cell r="D1389">
            <v>16.112500000000001</v>
          </cell>
          <cell r="E1389">
            <v>12.89</v>
          </cell>
          <cell r="F1389" t="str">
            <v>SEDUC</v>
          </cell>
        </row>
        <row r="1390">
          <cell r="A1390" t="str">
            <v/>
          </cell>
          <cell r="D1390">
            <v>0</v>
          </cell>
        </row>
        <row r="1391">
          <cell r="A1391" t="str">
            <v>11.03.064</v>
          </cell>
          <cell r="B1391" t="str">
            <v>Emboço com argamassa de cimento, cal hidratada e areia no traço 1:2:8, com 20mm de espessura, incluindo impermeabilizante tipo vedacit ou similar para fundações.</v>
          </cell>
          <cell r="C1391" t="str">
            <v>Un</v>
          </cell>
          <cell r="D1391">
            <v>19.362500000000001</v>
          </cell>
          <cell r="E1391">
            <v>15.49</v>
          </cell>
          <cell r="F1391" t="str">
            <v>SEDUC</v>
          </cell>
        </row>
        <row r="1392">
          <cell r="A1392" t="str">
            <v/>
          </cell>
          <cell r="D1392">
            <v>0</v>
          </cell>
        </row>
        <row r="1393">
          <cell r="A1393" t="str">
            <v>11.03.070</v>
          </cell>
          <cell r="B1393" t="str">
            <v>CAPEAÇO DE REVESTIMENTO EM EMBOÇO, PARA ALVENARIA DE 15CM DE ESPESSURA, COM ARGAMASSA MISTA DE CAL HIDRATADA E AREIA PENEIRADA, TRAÇO 1:4, COM ADIÇÃO DE 130KG DE CIMENTO ESPESSURA DE 20MM, INCLUSIVE CHAPISCO NO TRAÇO 1:3.</v>
          </cell>
          <cell r="C1393" t="str">
            <v>m</v>
          </cell>
          <cell r="D1393">
            <v>6.5749999999999993</v>
          </cell>
          <cell r="E1393">
            <v>5.26</v>
          </cell>
          <cell r="F1393" t="str">
            <v>SEDUC</v>
          </cell>
        </row>
        <row r="1394">
          <cell r="A1394" t="str">
            <v/>
          </cell>
          <cell r="D1394">
            <v>0</v>
          </cell>
        </row>
        <row r="1395">
          <cell r="A1395" t="str">
            <v>11.03.080</v>
          </cell>
          <cell r="B1395" t="str">
            <v>CAPEAÇO DE REVESTIMENTO EM EMBOÇO, PARA ALVENARIA DE 25CM DE ESPESSURA, COM ARGAMASSA MISTA DE CAL HIDRATADA E AREIA PENEIRADA, TRAÇO 1:4, COM ADIÇÃO DE 130KG DE CIMENTO ESPESSURA DE 20MM, INCLUSIVE CHAPISCO NO TRAÇO 1:3.</v>
          </cell>
          <cell r="C1395" t="str">
            <v>m</v>
          </cell>
          <cell r="D1395">
            <v>7.3250000000000002</v>
          </cell>
          <cell r="E1395">
            <v>5.86</v>
          </cell>
          <cell r="F1395" t="str">
            <v>SEDUC</v>
          </cell>
        </row>
        <row r="1396">
          <cell r="A1396" t="str">
            <v/>
          </cell>
          <cell r="D1396">
            <v>0</v>
          </cell>
        </row>
        <row r="1397">
          <cell r="A1397" t="str">
            <v>11.04.010</v>
          </cell>
          <cell r="B1397" t="str">
            <v>REBOCO COM ARGAMASSA DE CAL BRANCA E AREIA DE FINGIR PENEIRADA NO TRACO 1:2 COM 5,0 MM DE ESPESSURA.</v>
          </cell>
          <cell r="C1397" t="str">
            <v>m2</v>
          </cell>
          <cell r="D1397">
            <v>12</v>
          </cell>
          <cell r="E1397">
            <v>9.6</v>
          </cell>
          <cell r="F1397" t="str">
            <v>EMLURB</v>
          </cell>
        </row>
        <row r="1398">
          <cell r="A1398" t="str">
            <v/>
          </cell>
          <cell r="D1398">
            <v>0</v>
          </cell>
        </row>
        <row r="1399">
          <cell r="A1399" t="str">
            <v>11.04.020</v>
          </cell>
          <cell r="B1399" t="str">
            <v>REBOCO EM CIMENTADO, TIPO BARRA LISA , APLICADA SOBRE EMBOCO PRONTO COM 5,0 MM DE ESPESSURA.</v>
          </cell>
          <cell r="C1399" t="str">
            <v>m2</v>
          </cell>
          <cell r="D1399">
            <v>13.774999999999999</v>
          </cell>
          <cell r="E1399">
            <v>11.02</v>
          </cell>
          <cell r="F1399" t="str">
            <v>EMLURB</v>
          </cell>
        </row>
        <row r="1400">
          <cell r="A1400" t="str">
            <v/>
          </cell>
          <cell r="D1400">
            <v>0</v>
          </cell>
        </row>
        <row r="1401">
          <cell r="A1401" t="str">
            <v>11.04.030</v>
          </cell>
          <cell r="B1401" t="str">
            <v>REBOCO EM CIMENTADO, COM ACABAMENTO TIPO CONCRETO APARENTE, APLICADO SOBRE EMBOCO PRONTO COM 5,0 MM DE ESPESSURA.</v>
          </cell>
          <cell r="C1401" t="str">
            <v>m2</v>
          </cell>
          <cell r="D1401">
            <v>14.675000000000001</v>
          </cell>
          <cell r="E1401">
            <v>11.74</v>
          </cell>
          <cell r="F1401" t="str">
            <v>EMLURB</v>
          </cell>
        </row>
        <row r="1402">
          <cell r="A1402" t="str">
            <v/>
          </cell>
          <cell r="D1402">
            <v>0</v>
          </cell>
        </row>
        <row r="1403">
          <cell r="A1403" t="str">
            <v>11.05.010</v>
          </cell>
          <cell r="B1403" t="str">
            <v>REVESTIMENTO COM ARGAMASSA DE CIMENTO E AREIA NO TRACO 1:3, COM 2,0 CM DE ESPESSURA.</v>
          </cell>
          <cell r="C1403" t="str">
            <v>m2</v>
          </cell>
          <cell r="D1403">
            <v>19.387499999999999</v>
          </cell>
          <cell r="E1403">
            <v>15.51</v>
          </cell>
          <cell r="F1403" t="str">
            <v>EMLURB</v>
          </cell>
        </row>
        <row r="1404">
          <cell r="A1404" t="str">
            <v/>
          </cell>
          <cell r="D1404">
            <v>0</v>
          </cell>
        </row>
        <row r="1405">
          <cell r="A1405" t="str">
            <v>11.05.015</v>
          </cell>
          <cell r="B1405" t="str">
            <v>REVESTIMENTO COM ARGAMASSA DE CIMENTO E AREIA NO TRACO 1:3, COM 2,0 CM DE ESPESSURA E ACABA MENTO LISO EM CIMENTO QUEIMADO.</v>
          </cell>
          <cell r="C1405" t="str">
            <v>m2</v>
          </cell>
          <cell r="D1405">
            <v>23.9375</v>
          </cell>
          <cell r="E1405">
            <v>19.149999999999999</v>
          </cell>
          <cell r="F1405" t="str">
            <v>EMLURB</v>
          </cell>
        </row>
        <row r="1406">
          <cell r="A1406" t="str">
            <v/>
          </cell>
          <cell r="D1406">
            <v>0</v>
          </cell>
        </row>
        <row r="1407">
          <cell r="A1407" t="str">
            <v>11.05.020</v>
          </cell>
          <cell r="B1407" t="str">
            <v>REVESTIMENTO COM ARGAMASSA DE CIMENTO E AREIA NO TRACO 1:4, COM 2,0 CM DE ESPESSURA.</v>
          </cell>
          <cell r="C1407" t="str">
            <v>m2</v>
          </cell>
          <cell r="D1407">
            <v>18.425000000000001</v>
          </cell>
          <cell r="E1407">
            <v>14.74</v>
          </cell>
          <cell r="F1407" t="str">
            <v>EMLURB</v>
          </cell>
        </row>
        <row r="1408">
          <cell r="A1408" t="str">
            <v/>
          </cell>
          <cell r="D1408">
            <v>0</v>
          </cell>
        </row>
        <row r="1409">
          <cell r="A1409" t="str">
            <v>11.05.025</v>
          </cell>
          <cell r="B1409" t="str">
            <v>REVESTIMENTO COM ARGAMASSA DE CIMENTO E AREIA NO TRACO 1:6 COM 2,0 CM DE ESPESSURA.</v>
          </cell>
          <cell r="C1409" t="str">
            <v>m2</v>
          </cell>
          <cell r="D1409">
            <v>17.8125</v>
          </cell>
          <cell r="E1409">
            <v>14.25</v>
          </cell>
          <cell r="F1409" t="str">
            <v>EMLURB</v>
          </cell>
        </row>
        <row r="1410">
          <cell r="A1410" t="str">
            <v/>
          </cell>
          <cell r="D1410">
            <v>0</v>
          </cell>
        </row>
        <row r="1411">
          <cell r="A1411" t="str">
            <v>11.05.026</v>
          </cell>
          <cell r="B1411" t="str">
            <v>REVESTIMENTO COM ARGAMASSA DE CIMENTO E AREIA NO TRAÇO 1:6 COM 2,5CM DE ESPESSURA</v>
          </cell>
          <cell r="C1411" t="str">
            <v>m2</v>
          </cell>
          <cell r="D1411">
            <v>18.425000000000001</v>
          </cell>
          <cell r="E1411">
            <v>14.74</v>
          </cell>
          <cell r="F1411" t="str">
            <v>SEDUC</v>
          </cell>
        </row>
        <row r="1412">
          <cell r="A1412" t="str">
            <v/>
          </cell>
          <cell r="D1412">
            <v>0</v>
          </cell>
        </row>
        <row r="1413">
          <cell r="A1413" t="str">
            <v>11.05.027</v>
          </cell>
          <cell r="B1413" t="str">
            <v>REVESTIMENTO COM ARGAMASSA DE CIMENTO, CAL HIDRATADA E AREIA TRAÇO 1:1:6, COM 2,00CM DE ESPESSURA</v>
          </cell>
          <cell r="C1413" t="str">
            <v>m2</v>
          </cell>
          <cell r="D1413">
            <v>17.787500000000001</v>
          </cell>
          <cell r="E1413">
            <v>14.23</v>
          </cell>
          <cell r="F1413" t="str">
            <v>SEDUC</v>
          </cell>
        </row>
        <row r="1414">
          <cell r="A1414" t="str">
            <v/>
          </cell>
          <cell r="D1414">
            <v>0</v>
          </cell>
        </row>
        <row r="1415">
          <cell r="A1415" t="str">
            <v>11.05.028</v>
          </cell>
          <cell r="B1415" t="str">
            <v>REVESTIMENTO COM ARGAMASSA DE CIMENTO, CAL HIDRATADA E AREIA TRAÇO 1:2:8, COM 20 MM DE ESPESSURA</v>
          </cell>
          <cell r="C1415" t="str">
            <v>m2</v>
          </cell>
          <cell r="D1415">
            <v>18.100000000000001</v>
          </cell>
          <cell r="E1415">
            <v>14.48</v>
          </cell>
          <cell r="F1415" t="str">
            <v>SEDUC</v>
          </cell>
        </row>
        <row r="1416">
          <cell r="A1416" t="str">
            <v/>
          </cell>
          <cell r="D1416">
            <v>0</v>
          </cell>
        </row>
        <row r="1417">
          <cell r="A1417" t="str">
            <v>11.05.030</v>
          </cell>
          <cell r="B1417" t="str">
            <v>REVESTIMENTO COM ARGAMASSA DE CIMENTO, SAIBRO E AREIA NO TRACO 1:4:4 , COM 2,0 CM DE ESPESSURA.</v>
          </cell>
          <cell r="C1417" t="str">
            <v>m2</v>
          </cell>
          <cell r="D1417">
            <v>16.599999999999998</v>
          </cell>
          <cell r="E1417">
            <v>13.28</v>
          </cell>
          <cell r="F1417" t="str">
            <v>EMLURB</v>
          </cell>
        </row>
        <row r="1418">
          <cell r="A1418" t="str">
            <v/>
          </cell>
          <cell r="D1418">
            <v>0</v>
          </cell>
        </row>
        <row r="1419">
          <cell r="A1419" t="str">
            <v>11.05.040</v>
          </cell>
          <cell r="B1419" t="str">
            <v>REVESTIMENTO FRISADO, COM ARGAMASSA DE CIMENTO, SAIBRO E AREIA NO TRACO 1:4:4, COM 2,0 CM DE ESPESSURA.</v>
          </cell>
          <cell r="C1419" t="str">
            <v>m2</v>
          </cell>
          <cell r="D1419">
            <v>18.975000000000001</v>
          </cell>
          <cell r="E1419">
            <v>15.18</v>
          </cell>
          <cell r="F1419" t="str">
            <v>EMLURB</v>
          </cell>
        </row>
        <row r="1420">
          <cell r="A1420" t="str">
            <v/>
          </cell>
          <cell r="D1420">
            <v>0</v>
          </cell>
        </row>
        <row r="1421">
          <cell r="A1421" t="str">
            <v>11.05.041</v>
          </cell>
          <cell r="B1421" t="str">
            <v>MASSA UNICA FRISADA PARA RETOQUES SIMULANDO ACABAMENTO DE TIJOLOS APARENTES EM PAREDES, COM ARGAMASSA DE CIMENTO, AREIA E SAIBRO NO TRAÇO 1:3:3, ESP.3CM.</v>
          </cell>
          <cell r="C1421" t="str">
            <v>m2</v>
          </cell>
          <cell r="D1421">
            <v>20.975000000000001</v>
          </cell>
          <cell r="E1421">
            <v>16.78</v>
          </cell>
          <cell r="F1421" t="str">
            <v>SEDUC</v>
          </cell>
        </row>
        <row r="1422">
          <cell r="A1422" t="str">
            <v/>
          </cell>
          <cell r="D1422">
            <v>0</v>
          </cell>
        </row>
        <row r="1423">
          <cell r="A1423" t="str">
            <v>11.05.050</v>
          </cell>
          <cell r="B1423" t="str">
            <v>REVESTIMENTO COM ARGAMASSA DE CIMENTO, SAIBRO E AREIA, NO TRACO 1:4:8, COM 2,0 CM DE ESPESSURA.</v>
          </cell>
          <cell r="C1423" t="str">
            <v>m2</v>
          </cell>
          <cell r="D1423">
            <v>15.5375</v>
          </cell>
          <cell r="E1423">
            <v>12.43</v>
          </cell>
          <cell r="F1423" t="str">
            <v>EMLURB</v>
          </cell>
        </row>
        <row r="1424">
          <cell r="A1424" t="str">
            <v/>
          </cell>
          <cell r="D1424">
            <v>0</v>
          </cell>
        </row>
        <row r="1425">
          <cell r="A1425" t="str">
            <v>11.05.060</v>
          </cell>
          <cell r="B1425" t="str">
            <v>REVESTIMENTO EM MASSA ÚNICA PARA PAREDE COM ARGAMASSA DE CIMENTO E AREIA TRAÇO 1:4 INCLUINDO IMPERMEABILIZANTE TIPO VEDACIT OU SIMILAR, ESPESSURA DE 20MM.</v>
          </cell>
          <cell r="C1425" t="str">
            <v>m2</v>
          </cell>
          <cell r="D1425">
            <v>18.05</v>
          </cell>
          <cell r="E1425">
            <v>14.44</v>
          </cell>
          <cell r="F1425" t="str">
            <v>SEDUC</v>
          </cell>
        </row>
        <row r="1426">
          <cell r="A1426" t="str">
            <v/>
          </cell>
          <cell r="D1426">
            <v>0</v>
          </cell>
        </row>
        <row r="1427">
          <cell r="A1427" t="str">
            <v>11.05.070</v>
          </cell>
          <cell r="B1427" t="str">
            <v>CAPEAÇO DE REVESTIMENTO EM MASSA ÚNICA, PARA ALVENARIA DE 15CM DE ESPESSURA, COM ARGAMASSA MISTA DE CAL HIDRATADA E AREIA PENEIRADA, TRAÇO 1:4, COM ADIÇÃO DE 130 KG DE CIMENTO, ESPESSURA DE 20MM, INCLUSIVE CHAPISCO NO TRAÇO 1:3.</v>
          </cell>
          <cell r="C1427" t="str">
            <v>m</v>
          </cell>
          <cell r="D1427">
            <v>6.5749999999999993</v>
          </cell>
          <cell r="E1427">
            <v>5.26</v>
          </cell>
          <cell r="F1427" t="str">
            <v>SEDUC</v>
          </cell>
        </row>
        <row r="1428">
          <cell r="A1428" t="str">
            <v/>
          </cell>
          <cell r="D1428">
            <v>0</v>
          </cell>
        </row>
        <row r="1429">
          <cell r="A1429" t="str">
            <v>11.05.080</v>
          </cell>
          <cell r="B1429" t="str">
            <v>CAPEAÇO DE REVESTIMENTO EM MASSA ÚNICA, PARA ALVENARIA DE 25CM DE ESPESSURA, COM ARGAMASSA MISTA DE CAL HIDRATADA E AREIA PENEIRADA, TRAÇO 1:4, COM ADIÇÃO DE 130KG DE CIMENTO ESPESSURA DE 20MM, INCLUSIVE CHAPISCO NO TRAÇO 1:3.</v>
          </cell>
          <cell r="C1429" t="str">
            <v>m</v>
          </cell>
          <cell r="D1429">
            <v>7.3250000000000002</v>
          </cell>
          <cell r="E1429">
            <v>5.86</v>
          </cell>
          <cell r="F1429" t="str">
            <v>SEDUC</v>
          </cell>
        </row>
        <row r="1430">
          <cell r="A1430" t="str">
            <v/>
          </cell>
          <cell r="D1430">
            <v>0</v>
          </cell>
        </row>
        <row r="1431">
          <cell r="A1431" t="str">
            <v>11.05.090</v>
          </cell>
          <cell r="B1431" t="str">
            <v>MOLDURA DE ARGAMASSA DE CIMENTO E AREIA, TRAÇO 1:3, ESPESSURA DE 20MM, LARGURA DE 10 CM.</v>
          </cell>
          <cell r="C1431" t="str">
            <v>m</v>
          </cell>
          <cell r="D1431">
            <v>5.9499999999999993</v>
          </cell>
          <cell r="E1431">
            <v>4.76</v>
          </cell>
          <cell r="F1431" t="str">
            <v>SEDUC</v>
          </cell>
        </row>
        <row r="1432">
          <cell r="A1432" t="str">
            <v/>
          </cell>
          <cell r="D1432">
            <v>0</v>
          </cell>
        </row>
        <row r="1433">
          <cell r="A1433" t="str">
            <v>11.05.100</v>
          </cell>
          <cell r="B1433" t="str">
            <v>MOLDURA DE ARGAMASSA DE CIMENTO E AREIA, TRAÇO 1:3, ESPESSURA DE 20MM, LARGURA DE 15 CM.</v>
          </cell>
          <cell r="C1433" t="str">
            <v>m</v>
          </cell>
          <cell r="D1433">
            <v>6.2</v>
          </cell>
          <cell r="E1433">
            <v>4.96</v>
          </cell>
          <cell r="F1433" t="str">
            <v>SEDUC</v>
          </cell>
        </row>
        <row r="1434">
          <cell r="A1434" t="str">
            <v/>
          </cell>
          <cell r="D1434">
            <v>0</v>
          </cell>
        </row>
        <row r="1435">
          <cell r="A1435" t="str">
            <v>11.06.005</v>
          </cell>
          <cell r="B1435" t="str">
            <v>REVESTIMENTO DE AZULEJOS BRANCOS , CLASSE A , ASSENTADOS COM PASTA DE CIMENTO, SOBRE EMBOCO PRONTO.</v>
          </cell>
          <cell r="C1435" t="str">
            <v>m2</v>
          </cell>
          <cell r="D1435">
            <v>53.987499999999997</v>
          </cell>
          <cell r="E1435">
            <v>43.19</v>
          </cell>
          <cell r="F1435" t="str">
            <v>EMLURB</v>
          </cell>
        </row>
        <row r="1436">
          <cell r="A1436" t="str">
            <v/>
          </cell>
          <cell r="D1436">
            <v>0</v>
          </cell>
        </row>
        <row r="1437">
          <cell r="A1437" t="str">
            <v>11.06.010</v>
          </cell>
          <cell r="B1437" t="str">
            <v>REVESTIMENTO DE AZULEJOS BRANCOS , CLASSE C , ASSENTADOS COM PASTA DE CIMENTO, SOBRE EMBOCO PRONTO.</v>
          </cell>
          <cell r="C1437" t="str">
            <v>m2</v>
          </cell>
          <cell r="D1437">
            <v>50.575000000000003</v>
          </cell>
          <cell r="E1437">
            <v>40.46</v>
          </cell>
          <cell r="F1437" t="str">
            <v>EMLURB</v>
          </cell>
        </row>
        <row r="1438">
          <cell r="A1438" t="str">
            <v/>
          </cell>
          <cell r="D1438">
            <v>0</v>
          </cell>
        </row>
        <row r="1439">
          <cell r="A1439" t="str">
            <v>11.06.015</v>
          </cell>
          <cell r="B1439" t="str">
            <v>REVESTIMENTO DE AZULEJOS DE COR,CLASSE A, ASSENTADOS COM PASTA DE CIMENTO , SOBRE EMBOCO PRONTO.</v>
          </cell>
          <cell r="C1439" t="str">
            <v>m2</v>
          </cell>
          <cell r="D1439">
            <v>59.5</v>
          </cell>
          <cell r="E1439">
            <v>47.6</v>
          </cell>
          <cell r="F1439" t="str">
            <v>EMLURB</v>
          </cell>
        </row>
        <row r="1440">
          <cell r="A1440" t="str">
            <v/>
          </cell>
          <cell r="D1440">
            <v>0</v>
          </cell>
        </row>
        <row r="1441">
          <cell r="A1441" t="str">
            <v>11.06.020</v>
          </cell>
          <cell r="B1441" t="str">
            <v>REVESTIMENTO DE AZULEJOS DE COR, CLASSE C,ASSENTADOS COM PASTA DE CIMENTO , SOBRE EMBOCO PRONTO.</v>
          </cell>
          <cell r="C1441" t="str">
            <v>m2</v>
          </cell>
          <cell r="D1441">
            <v>54.974999999999994</v>
          </cell>
          <cell r="E1441">
            <v>43.98</v>
          </cell>
          <cell r="F1441" t="str">
            <v>EMLURB</v>
          </cell>
        </row>
        <row r="1442">
          <cell r="A1442" t="str">
            <v/>
          </cell>
          <cell r="D1442">
            <v>0</v>
          </cell>
        </row>
        <row r="1443">
          <cell r="A1443" t="str">
            <v>11.06.025</v>
          </cell>
          <cell r="B1443" t="str">
            <v>REVESTIMENTO DE AZULEJOS BRANCOS , CLASSE A, ASSENTADOS COM PASTA DE CIMENTO , INCLUSIVE EMBOCO COM ARGAMASSA DE CIMENTO, SAIBRO E AREIA, NO TRACO 1:4:4.</v>
          </cell>
          <cell r="C1443" t="str">
            <v>m2</v>
          </cell>
          <cell r="D1443">
            <v>68.587499999999991</v>
          </cell>
          <cell r="E1443">
            <v>54.87</v>
          </cell>
          <cell r="F1443" t="str">
            <v>EMLURB</v>
          </cell>
        </row>
        <row r="1444">
          <cell r="A1444" t="str">
            <v/>
          </cell>
          <cell r="D1444">
            <v>0</v>
          </cell>
        </row>
        <row r="1445">
          <cell r="A1445" t="str">
            <v>11.06.030</v>
          </cell>
          <cell r="B1445" t="str">
            <v>REVESTIMENTO DE AZULEJOS BRANCOS , CLASSE C , ASSENTADOS COM PASTA DE CIMENTO,INCLUSIVE EMBOCO, COM ARGAMASSA DE CIMENTO,SAIBRO E AREIA NO TRACO 1:4:4.</v>
          </cell>
          <cell r="C1445" t="str">
            <v>m2</v>
          </cell>
          <cell r="D1445">
            <v>65.174999999999997</v>
          </cell>
          <cell r="E1445">
            <v>52.14</v>
          </cell>
          <cell r="F1445" t="str">
            <v>EMLURB</v>
          </cell>
        </row>
        <row r="1446">
          <cell r="A1446" t="str">
            <v/>
          </cell>
          <cell r="D1446">
            <v>0</v>
          </cell>
        </row>
        <row r="1447">
          <cell r="A1447" t="str">
            <v>11.06.035</v>
          </cell>
          <cell r="B1447" t="str">
            <v>REVESTIMENTO DE AZULEJOS DE COR, CLASSE A,ASSENTADOS COM PASTA DE CIMENTO,INCLUSIVE EMBOCO COM ARGAMASSA DE CIMENTO, SAIBRO E AREIA , NO TRACO 1:4: 4.</v>
          </cell>
          <cell r="C1447" t="str">
            <v>m2</v>
          </cell>
          <cell r="D1447">
            <v>74.099999999999994</v>
          </cell>
          <cell r="E1447">
            <v>59.28</v>
          </cell>
          <cell r="F1447" t="str">
            <v>EMLURB</v>
          </cell>
        </row>
        <row r="1448">
          <cell r="A1448" t="str">
            <v/>
          </cell>
          <cell r="D1448">
            <v>0</v>
          </cell>
        </row>
        <row r="1449">
          <cell r="A1449" t="str">
            <v>11.06.040</v>
          </cell>
          <cell r="B1449" t="str">
            <v>REVESTIMENTO DE AZULEJOS DE COR,CLASSE C, ASSENTADOS COM PASTA DE CIMENTO , INCLUSIVE EMBOCO COM ARGAMASSA DE CIMENTO, SAIBRO E AREIA NO TRACO 1:4:4.</v>
          </cell>
          <cell r="C1449" t="str">
            <v>m2</v>
          </cell>
          <cell r="D1449">
            <v>69.574999999999989</v>
          </cell>
          <cell r="E1449">
            <v>55.66</v>
          </cell>
          <cell r="F1449" t="str">
            <v>EMLURB</v>
          </cell>
        </row>
        <row r="1450">
          <cell r="A1450" t="str">
            <v/>
          </cell>
          <cell r="D1450">
            <v>0</v>
          </cell>
        </row>
        <row r="1451">
          <cell r="A1451" t="str">
            <v>11.06.050</v>
          </cell>
          <cell r="B1451" t="str">
            <v>REVESTIMENTO DE AZULEJOS BRANCOS, CLASSE A ASSENTADOS COM ARGAMASSA PRE-FABRICADA DE CIMENTO COLANTE, INCLUSIVE REJUNTE, SOBRE EMBOCO PRONTO.</v>
          </cell>
          <cell r="C1451" t="str">
            <v>m2</v>
          </cell>
          <cell r="D1451">
            <v>31.362500000000001</v>
          </cell>
          <cell r="E1451">
            <v>25.09</v>
          </cell>
          <cell r="F1451" t="str">
            <v>EMLURB</v>
          </cell>
        </row>
        <row r="1452">
          <cell r="A1452" t="str">
            <v/>
          </cell>
          <cell r="D1452">
            <v>0</v>
          </cell>
        </row>
        <row r="1453">
          <cell r="A1453" t="str">
            <v>11.06.060</v>
          </cell>
          <cell r="B1453" t="str">
            <v>REVESTIMENTO DE AZULEJOS BRANCOS, CLASSE C ASSENTADOS COM ARGAMASSA PRE-FABRICADA DE CIMENTO COLANTE, INCLUSIVE REJUNTE, SOBRE EMBOCO PRONTO.</v>
          </cell>
          <cell r="C1453" t="str">
            <v>m2</v>
          </cell>
          <cell r="D1453">
            <v>27.787500000000001</v>
          </cell>
          <cell r="E1453">
            <v>22.23</v>
          </cell>
          <cell r="F1453" t="str">
            <v>EMLURB</v>
          </cell>
        </row>
        <row r="1454">
          <cell r="A1454" t="str">
            <v/>
          </cell>
          <cell r="D1454">
            <v>0</v>
          </cell>
        </row>
        <row r="1455">
          <cell r="A1455" t="str">
            <v>11.06.070</v>
          </cell>
          <cell r="B1455" t="str">
            <v>REVESTIMENTO DE AZULEJOS DE COR, CLASSE A ASSENTADOS COM ARGAMASSA PRE-FABRICADA DE CIMENTO COLANTE, INCLUSIVE REJUNTE, SOBRE EMBOCO PRONTO.</v>
          </cell>
          <cell r="C1455" t="str">
            <v>m2</v>
          </cell>
          <cell r="D1455">
            <v>37.137500000000003</v>
          </cell>
          <cell r="E1455">
            <v>29.71</v>
          </cell>
          <cell r="F1455" t="str">
            <v>EMLURB</v>
          </cell>
        </row>
        <row r="1456">
          <cell r="A1456" t="str">
            <v/>
          </cell>
          <cell r="D1456">
            <v>0</v>
          </cell>
        </row>
        <row r="1457">
          <cell r="A1457" t="str">
            <v>11.06.080</v>
          </cell>
          <cell r="B1457" t="str">
            <v>REVESTIMENTO DE AZULEJOS DE COR, CLASSE C ASSENTADOS COM ARGAMASSA PRE-FABRICADA DE CIMENTO COLANTE, INCLUSIVE REJUNTE, SOBRE EMBOCO PRONTO.</v>
          </cell>
          <cell r="C1457" t="str">
            <v>m2</v>
          </cell>
          <cell r="D1457">
            <v>32.412500000000001</v>
          </cell>
          <cell r="E1457">
            <v>25.93</v>
          </cell>
          <cell r="F1457" t="str">
            <v>EMLURB</v>
          </cell>
        </row>
        <row r="1458">
          <cell r="A1458" t="str">
            <v/>
          </cell>
          <cell r="D1458">
            <v>0</v>
          </cell>
        </row>
        <row r="1459">
          <cell r="A1459" t="str">
            <v>11.07.010</v>
          </cell>
          <cell r="B1459" t="str">
            <v>REVESTIMENTO EM PAREDES COM PASTILHAS ESMALTADAS , ASSENTADAS EM ARGAMASSA DE CIMENTO , CAL E AREIA, NO TRACO 1:1:6, INCLUSIVE EMBOCO PRONTO.</v>
          </cell>
          <cell r="C1459" t="str">
            <v>m2</v>
          </cell>
          <cell r="D1459">
            <v>96.637500000000003</v>
          </cell>
          <cell r="E1459">
            <v>77.31</v>
          </cell>
          <cell r="F1459" t="str">
            <v>EMLURB</v>
          </cell>
        </row>
        <row r="1460">
          <cell r="A1460" t="str">
            <v/>
          </cell>
          <cell r="D1460">
            <v>0</v>
          </cell>
        </row>
        <row r="1461">
          <cell r="A1461" t="str">
            <v>11.07.020</v>
          </cell>
          <cell r="B1461" t="str">
            <v>REVESTIMENTO EM PAREDES COM PASTILHAS ESMALTADAS , ASSENTADAS EM ARGAMASSA DE CIMENTO , CAL E AREIA, NO TRACO 1:1:6, INCLUSIVE EMBOCO COM ARGAMASSA DE CIMENTO, SAIBRO E AREIA NO TRACO 1:4:4.</v>
          </cell>
          <cell r="C1461" t="str">
            <v>m2</v>
          </cell>
          <cell r="D1461">
            <v>111.22500000000001</v>
          </cell>
          <cell r="E1461">
            <v>88.98</v>
          </cell>
          <cell r="F1461" t="str">
            <v>EMLURB</v>
          </cell>
        </row>
        <row r="1462">
          <cell r="A1462" t="str">
            <v/>
          </cell>
          <cell r="D1462">
            <v>0</v>
          </cell>
        </row>
        <row r="1463">
          <cell r="A1463" t="str">
            <v>11.08.010</v>
          </cell>
          <cell r="B1463" t="str">
            <v>REVESTIMENTO EM PAREDE COM CASQUILHO CERAMICO SOBRE EMBOCO PRONTO.</v>
          </cell>
          <cell r="C1463" t="str">
            <v>m2</v>
          </cell>
          <cell r="D1463">
            <v>51.449999999999996</v>
          </cell>
          <cell r="E1463">
            <v>41.16</v>
          </cell>
          <cell r="F1463" t="str">
            <v>EMLURB</v>
          </cell>
        </row>
        <row r="1464">
          <cell r="A1464" t="str">
            <v/>
          </cell>
          <cell r="D1464">
            <v>0</v>
          </cell>
        </row>
        <row r="1465">
          <cell r="A1465" t="str">
            <v>11.08.020</v>
          </cell>
          <cell r="B1465" t="str">
            <v>REVESTIMENTO EM PAREDE COM CASQUILHO CERAMICO,INCLUSIVE EMBOCO COM ARGAMASSA DE CIMENTO, SAIBRO E AREIA NO TRACO 1:4:4.</v>
          </cell>
          <cell r="C1465" t="str">
            <v>m2</v>
          </cell>
          <cell r="D1465">
            <v>66.050000000000011</v>
          </cell>
          <cell r="E1465">
            <v>52.84</v>
          </cell>
          <cell r="F1465" t="str">
            <v>EMLURB</v>
          </cell>
        </row>
        <row r="1466">
          <cell r="A1466" t="str">
            <v/>
          </cell>
          <cell r="D1466">
            <v>0</v>
          </cell>
        </row>
        <row r="1467">
          <cell r="A1467" t="str">
            <v>11.09.010</v>
          </cell>
          <cell r="B1467" t="str">
            <v>REVESTIMENTO EM PAREDE COM PLACA PRE-MOLDADA DE CONCRETO COM ESPESSURA DE 2,5 CM , SOBRE EMBOCO PRONTO.</v>
          </cell>
          <cell r="C1467" t="str">
            <v>m2</v>
          </cell>
          <cell r="D1467">
            <v>66.725000000000009</v>
          </cell>
          <cell r="E1467">
            <v>53.38</v>
          </cell>
          <cell r="F1467" t="str">
            <v>EMLURB</v>
          </cell>
        </row>
        <row r="1468">
          <cell r="A1468" t="str">
            <v/>
          </cell>
          <cell r="D1468">
            <v>0</v>
          </cell>
        </row>
        <row r="1469">
          <cell r="A1469" t="str">
            <v>11.09.020</v>
          </cell>
          <cell r="B1469" t="str">
            <v>REVESTIMENTO EM PAREDE COM PLACA PRE-MOLDADA DE CONCRETO COM ESPESSURA DE 2,5 CM, INCLUSIVE EMBOCO COM ARGAMASSA DE CIMENTO, SAIBRO E AREIA NO TRACO 1:4:4.</v>
          </cell>
          <cell r="C1469" t="str">
            <v>m2</v>
          </cell>
          <cell r="D1469">
            <v>81.325000000000003</v>
          </cell>
          <cell r="E1469">
            <v>65.06</v>
          </cell>
          <cell r="F1469" t="str">
            <v>EMLURB</v>
          </cell>
        </row>
        <row r="1470">
          <cell r="A1470" t="str">
            <v/>
          </cell>
          <cell r="D1470">
            <v>0</v>
          </cell>
        </row>
        <row r="1471">
          <cell r="A1471" t="str">
            <v>11.10.010</v>
          </cell>
          <cell r="B1471" t="str">
            <v>TRATAMENTO EM CONCRETO APARENTE , INCLUINDO DESBASTE, ESTUCAGEM COM CIMENTO BRANCO E POLIMENTO.</v>
          </cell>
          <cell r="C1471" t="str">
            <v>m2</v>
          </cell>
          <cell r="D1471">
            <v>18.649999999999999</v>
          </cell>
          <cell r="E1471">
            <v>14.92</v>
          </cell>
          <cell r="F1471" t="str">
            <v>EMLURB</v>
          </cell>
        </row>
        <row r="1472">
          <cell r="A1472" t="str">
            <v/>
          </cell>
          <cell r="D1472">
            <v>0</v>
          </cell>
        </row>
        <row r="1473">
          <cell r="A1473" t="str">
            <v>11.11.030</v>
          </cell>
          <cell r="B1473" t="str">
            <v>CAPEAÇO DE REVESTIMENTO EM CERÂMICA (10X10) CM2, TIPO A, PARA PAREDE COM ESPESSURA DE 25CM, ASSENTADO E REJUNTADA COM ARGAMASSA PRÉ-FABRICADA.</v>
          </cell>
          <cell r="C1473" t="str">
            <v>m</v>
          </cell>
          <cell r="D1473">
            <v>18.662500000000001</v>
          </cell>
          <cell r="E1473">
            <v>14.93</v>
          </cell>
          <cell r="F1473" t="str">
            <v>SEDUC</v>
          </cell>
        </row>
        <row r="1474">
          <cell r="A1474" t="str">
            <v/>
          </cell>
          <cell r="D1474">
            <v>0</v>
          </cell>
        </row>
        <row r="1475">
          <cell r="A1475" t="str">
            <v>11.11.040</v>
          </cell>
          <cell r="B1475" t="str">
            <v>CAPEAÇO DE REVESTIMENTO EM CERÂMICA (10X10) CM2, TIPO A, PARA PAREDE COM ESPESSURA DE 15CM, ASSENTADO E REJUNTADA COM ARGAMASSA PRÉ-FABRICADA.</v>
          </cell>
          <cell r="C1475" t="str">
            <v>m</v>
          </cell>
          <cell r="D1475">
            <v>11.174999999999999</v>
          </cell>
          <cell r="E1475">
            <v>8.94</v>
          </cell>
          <cell r="F1475" t="str">
            <v>SEDUC</v>
          </cell>
        </row>
        <row r="1476">
          <cell r="A1476" t="str">
            <v/>
          </cell>
          <cell r="D1476">
            <v>0</v>
          </cell>
        </row>
        <row r="1477">
          <cell r="A1477" t="str">
            <v>11.12.010</v>
          </cell>
          <cell r="B1477" t="str">
            <v xml:space="preserve">FORNECIMENTO E COLOCAÇÃO DE CARPETE EM PAREDE, CARPETE DILLOP OU SIMILAR, ESPESSURA 3,5MM, COR BEGE. </v>
          </cell>
          <cell r="C1477" t="str">
            <v>m2</v>
          </cell>
          <cell r="D1477">
            <v>30.387499999999999</v>
          </cell>
          <cell r="E1477">
            <v>24.31</v>
          </cell>
          <cell r="F1477" t="str">
            <v>SEDUC</v>
          </cell>
        </row>
        <row r="1478">
          <cell r="A1478" t="str">
            <v/>
          </cell>
          <cell r="D1478">
            <v>0</v>
          </cell>
        </row>
        <row r="1479">
          <cell r="A1479" t="str">
            <v>11.13.010</v>
          </cell>
          <cell r="B1479" t="str">
            <v>REJUNTAMENTO DE CERÂMICA 10 X 10CM COM ARGAMASSA PRÉ-FABRICADA PARA REJUNTE WEBER-COLOR FLEXÍVEL FAB.:QUARTZOLIT OU SIMILAR, PARA JUNTAS DE 6MM.</v>
          </cell>
          <cell r="C1479" t="str">
            <v>m2</v>
          </cell>
          <cell r="D1479">
            <v>5.85</v>
          </cell>
          <cell r="E1479">
            <v>4.68</v>
          </cell>
          <cell r="F1479" t="str">
            <v>SEDUC</v>
          </cell>
        </row>
        <row r="1480">
          <cell r="A1480" t="str">
            <v/>
          </cell>
          <cell r="D1480">
            <v>0</v>
          </cell>
        </row>
        <row r="1481">
          <cell r="A1481" t="str">
            <v>11.14.010</v>
          </cell>
          <cell r="B1481" t="str">
            <v>REVESTIMENTO DE PAREDES COM PASTA DE GESSO, ESPESSURA ATÉ 18MM, SOBRE ALVENARIA.</v>
          </cell>
          <cell r="C1481" t="str">
            <v>m2</v>
          </cell>
          <cell r="D1481">
            <v>12</v>
          </cell>
          <cell r="E1481">
            <v>9.6</v>
          </cell>
          <cell r="F1481" t="str">
            <v>SEDUC</v>
          </cell>
        </row>
        <row r="1482">
          <cell r="A1482" t="str">
            <v/>
          </cell>
          <cell r="D1482">
            <v>0</v>
          </cell>
        </row>
        <row r="1483">
          <cell r="A1483" t="str">
            <v>11.15.010</v>
          </cell>
          <cell r="B1483" t="str">
            <v>CHAPIM EM GRANITO CINZA CORUMBÁ POLIDO, COM 2 CM DE ESPESSURA E 20 CM DE LARGURA, ASSENTADO COM ARGAMASSA MISTA DE CIMENTO, CAL HIDRATADA E AREIA SEM PENEIRAR, TRAÇO 1:1:4.</v>
          </cell>
          <cell r="C1483" t="str">
            <v>m</v>
          </cell>
          <cell r="D1483">
            <v>52.325000000000003</v>
          </cell>
          <cell r="E1483">
            <v>41.86</v>
          </cell>
          <cell r="F1483" t="str">
            <v>SEDUC</v>
          </cell>
        </row>
        <row r="1484">
          <cell r="A1484" t="str">
            <v/>
          </cell>
          <cell r="D1484">
            <v>0</v>
          </cell>
        </row>
        <row r="1485">
          <cell r="A1485" t="str">
            <v>11.16.010</v>
          </cell>
          <cell r="B1485" t="str">
            <v>REVESTIMENTO EM PAREDE COM GRANITO CINZA CORUMBÁ, ESPESSURA 2 CM, APLICADO COM ARGAMASSA INDUSTRIALIZADA AC-I.</v>
          </cell>
          <cell r="C1485" t="str">
            <v>m2</v>
          </cell>
          <cell r="D1485">
            <v>184.41249999999999</v>
          </cell>
          <cell r="E1485">
            <v>147.53</v>
          </cell>
          <cell r="F1485" t="str">
            <v>SEDUC</v>
          </cell>
        </row>
        <row r="1486">
          <cell r="A1486" t="str">
            <v/>
          </cell>
          <cell r="D1486">
            <v>0</v>
          </cell>
        </row>
        <row r="1487">
          <cell r="A1487" t="str">
            <v>12.00.000</v>
          </cell>
          <cell r="B1487" t="str">
            <v>FORROS</v>
          </cell>
          <cell r="D1487">
            <v>0</v>
          </cell>
        </row>
        <row r="1488">
          <cell r="A1488" t="str">
            <v/>
          </cell>
          <cell r="D1488">
            <v>0</v>
          </cell>
        </row>
        <row r="1489">
          <cell r="A1489" t="str">
            <v>12.01.010</v>
          </cell>
          <cell r="B1489" t="str">
            <v>FORRO DE GESSO APLICADO EM LAJE PRE-MOLDADA.</v>
          </cell>
          <cell r="C1489" t="str">
            <v>m2</v>
          </cell>
          <cell r="D1489">
            <v>13.525</v>
          </cell>
          <cell r="E1489">
            <v>10.82</v>
          </cell>
          <cell r="F1489" t="str">
            <v>EMLURB</v>
          </cell>
        </row>
        <row r="1490">
          <cell r="A1490" t="str">
            <v/>
          </cell>
          <cell r="D1490">
            <v>0</v>
          </cell>
        </row>
        <row r="1491">
          <cell r="A1491" t="str">
            <v>12.01.020</v>
          </cell>
          <cell r="B1491" t="str">
            <v>FORRO DE GESSO APLICADO EM LAJE DE CONCRETO.</v>
          </cell>
          <cell r="C1491" t="str">
            <v>m2</v>
          </cell>
          <cell r="D1491">
            <v>13.525</v>
          </cell>
          <cell r="E1491">
            <v>10.82</v>
          </cell>
          <cell r="F1491" t="str">
            <v>EMLURB</v>
          </cell>
        </row>
        <row r="1492">
          <cell r="A1492" t="str">
            <v/>
          </cell>
          <cell r="D1492">
            <v>0</v>
          </cell>
        </row>
        <row r="1493">
          <cell r="A1493" t="str">
            <v>12.01.025</v>
          </cell>
          <cell r="B1493" t="str">
            <v>FORNECIMENTO E INSTALAÇÃO DE FORRO DE GESSO EM PLACAS, SUSPENSO POR ARAME GALVANIZADO Nº18, EM ESTRUTURA DE MADEIRA DE COBERTA.</v>
          </cell>
          <cell r="C1493" t="str">
            <v>m2</v>
          </cell>
          <cell r="D1493">
            <v>19.375</v>
          </cell>
          <cell r="E1493">
            <v>15.5</v>
          </cell>
          <cell r="F1493" t="str">
            <v>SEDUC</v>
          </cell>
        </row>
        <row r="1494">
          <cell r="A1494" t="str">
            <v/>
          </cell>
          <cell r="D1494">
            <v>0</v>
          </cell>
        </row>
        <row r="1495">
          <cell r="A1495" t="str">
            <v>12.01.026</v>
          </cell>
          <cell r="B1495" t="str">
            <v>FORNECIMENTO E INSTALAÇÃO DE FORRO EM GESSO ACARTONADO</v>
          </cell>
          <cell r="C1495" t="str">
            <v>m2</v>
          </cell>
          <cell r="D1495">
            <v>41.662499999999994</v>
          </cell>
          <cell r="E1495">
            <v>33.33</v>
          </cell>
          <cell r="F1495" t="str">
            <v>SEDUC</v>
          </cell>
        </row>
        <row r="1496">
          <cell r="A1496" t="str">
            <v/>
          </cell>
          <cell r="D1496">
            <v>0</v>
          </cell>
        </row>
        <row r="1497">
          <cell r="A1497" t="str">
            <v>12.02.010</v>
          </cell>
          <cell r="B1497" t="str">
            <v>FORNECIMENTO E ASSENTAMENTO DE FORROPACOTE DA EUCATEX, PADRAO LISO, MONTADO COM PERFIS APARENTES DE ACO PRE-PINTADO.</v>
          </cell>
          <cell r="C1497" t="str">
            <v>m2</v>
          </cell>
          <cell r="D1497">
            <v>48.3</v>
          </cell>
          <cell r="E1497">
            <v>38.64</v>
          </cell>
          <cell r="F1497" t="str">
            <v>EMLURB</v>
          </cell>
        </row>
        <row r="1498">
          <cell r="A1498" t="str">
            <v/>
          </cell>
          <cell r="D1498">
            <v>0</v>
          </cell>
        </row>
        <row r="1499">
          <cell r="A1499" t="str">
            <v>12.02.020</v>
          </cell>
          <cell r="B1499" t="str">
            <v>FORNECIMENTO E ASSENTAMENTO DE FORROPACOTE DA EUCATEX, PADRAO LISO, MONTADO COM PERFIS APARENTES DE ALUMINIO ANODIZADO.</v>
          </cell>
          <cell r="C1499" t="str">
            <v>m2</v>
          </cell>
          <cell r="D1499">
            <v>51.050000000000004</v>
          </cell>
          <cell r="E1499">
            <v>40.840000000000003</v>
          </cell>
          <cell r="F1499" t="str">
            <v>EMLURB</v>
          </cell>
        </row>
        <row r="1500">
          <cell r="A1500" t="str">
            <v/>
          </cell>
          <cell r="D1500">
            <v>0</v>
          </cell>
        </row>
        <row r="1501">
          <cell r="A1501" t="str">
            <v>12.03.011</v>
          </cell>
          <cell r="B1501" t="str">
            <v>FORNECIMENTO E INSTALAÇÃO DE FORRO DE PVC COM RÉGUAS DE 100X6000MM, ENCAIXADOS ENTRE SI E FIXADOS COM ESTRUTURA AUXILIAR GALVANIZADA E ARAME GALVANIZADO, INCLUINDO ARREMATE EM PVC.</v>
          </cell>
          <cell r="C1501" t="str">
            <v>m2</v>
          </cell>
          <cell r="D1501">
            <v>33.662500000000001</v>
          </cell>
          <cell r="E1501">
            <v>26.93</v>
          </cell>
          <cell r="F1501" t="str">
            <v>SEDUC</v>
          </cell>
        </row>
        <row r="1502">
          <cell r="A1502" t="str">
            <v/>
          </cell>
          <cell r="D1502">
            <v>0</v>
          </cell>
        </row>
        <row r="1503">
          <cell r="A1503" t="str">
            <v>12.03.013</v>
          </cell>
          <cell r="B1503" t="str">
            <v>FORNECIMENTO E INSTALAÇÃO DE FORRO DE PVC COM REGUAS DE 200MM DE LARGURA ENCAIXADOS ENTRE SI E FIXADOS COM ESTRUTURA AUXILIAR GALVANIZADA E ARAME GALVANIZADO, INCLUINDO ARREMATE PARA FORRO EM PVC.</v>
          </cell>
          <cell r="C1503" t="str">
            <v>m2</v>
          </cell>
          <cell r="D1503">
            <v>33.237499999999997</v>
          </cell>
          <cell r="E1503">
            <v>26.59</v>
          </cell>
          <cell r="F1503" t="str">
            <v>SEDUC</v>
          </cell>
        </row>
        <row r="1504">
          <cell r="A1504" t="str">
            <v/>
          </cell>
          <cell r="D1504">
            <v>0</v>
          </cell>
        </row>
        <row r="1505">
          <cell r="A1505" t="str">
            <v>12.03.020</v>
          </cell>
          <cell r="B1505" t="str">
            <v>REINSTALAÇÃO DE FORRO EM PVC, EXISTENTE.</v>
          </cell>
          <cell r="C1505" t="str">
            <v>m2</v>
          </cell>
          <cell r="D1505">
            <v>10.700000000000001</v>
          </cell>
          <cell r="E1505">
            <v>8.56</v>
          </cell>
          <cell r="F1505" t="str">
            <v>SEDUC</v>
          </cell>
        </row>
        <row r="1506">
          <cell r="A1506" t="str">
            <v/>
          </cell>
          <cell r="D1506">
            <v>0</v>
          </cell>
        </row>
        <row r="1507">
          <cell r="A1507" t="str">
            <v>12.04.011</v>
          </cell>
          <cell r="B1507" t="str">
            <v>FORRO COM TÁBUAS DE 10X1CM, FIXADA EM CAIBROS DE 5X6CM ESPAÇADO DE 50CM.</v>
          </cell>
          <cell r="C1507" t="str">
            <v>m2</v>
          </cell>
          <cell r="D1507">
            <v>83.337500000000006</v>
          </cell>
          <cell r="E1507">
            <v>66.67</v>
          </cell>
          <cell r="F1507" t="str">
            <v>SEDUC</v>
          </cell>
        </row>
        <row r="1508">
          <cell r="A1508" t="str">
            <v/>
          </cell>
          <cell r="D1508">
            <v>0</v>
          </cell>
        </row>
        <row r="1509">
          <cell r="A1509" t="str">
            <v>12.05.010</v>
          </cell>
          <cell r="B1509" t="str">
            <v>FORNECIMENTO E INSTALAÇÃO DE FORRO ACÚSTICO EM FIBRA MINERAL (MARCA ARMSTRONG - LINHA ENCORE OU SIMILAR), EM PERFIS TIPO "T" DE AÇO GALVANIZADO COM PINTURA A BASE DE POLIÉSTER.</v>
          </cell>
          <cell r="C1509" t="str">
            <v>m2</v>
          </cell>
          <cell r="D1509">
            <v>58.8125</v>
          </cell>
          <cell r="E1509">
            <v>47.05</v>
          </cell>
          <cell r="F1509" t="str">
            <v>SEDUC</v>
          </cell>
        </row>
        <row r="1510">
          <cell r="A1510" t="str">
            <v/>
          </cell>
          <cell r="D1510">
            <v>0</v>
          </cell>
        </row>
        <row r="1511">
          <cell r="A1511" t="str">
            <v>12.06.010</v>
          </cell>
          <cell r="B1511" t="str">
            <v>FORNECIMENTO E INSTALAÇÃO DE FORRO LUXALON</v>
          </cell>
          <cell r="C1511" t="str">
            <v>m2</v>
          </cell>
          <cell r="D1511">
            <v>228.33749999999998</v>
          </cell>
          <cell r="E1511">
            <v>182.67</v>
          </cell>
          <cell r="F1511" t="str">
            <v>SEDUC</v>
          </cell>
        </row>
        <row r="1512">
          <cell r="A1512" t="str">
            <v/>
          </cell>
          <cell r="D1512">
            <v>0</v>
          </cell>
        </row>
        <row r="1513">
          <cell r="A1513" t="str">
            <v>12.07.010</v>
          </cell>
          <cell r="B1513" t="str">
            <v>FORNECIMENTO E INSTALAÇÃO DE ESTRUTURA AUXILIAR EM CABO DE AÇO DE 5/16", PARABOLT5/16", PORCA SEXTAVADADE 1/4", CASTANHA DE 5/16" E ESTICADOR DE 5/16", PARA O FORRO DE PVC E CABEAMENTO ELÉTRICO NA ESCOLA TÉCNICA DE JABOATÃO.</v>
          </cell>
          <cell r="C1513" t="str">
            <v>m2</v>
          </cell>
          <cell r="D1513">
            <v>34.25</v>
          </cell>
          <cell r="E1513">
            <v>27.4</v>
          </cell>
          <cell r="F1513" t="str">
            <v>SEE</v>
          </cell>
        </row>
        <row r="1514">
          <cell r="A1514" t="str">
            <v/>
          </cell>
          <cell r="D1514">
            <v>0</v>
          </cell>
        </row>
        <row r="1515">
          <cell r="A1515" t="str">
            <v>13.00.000</v>
          </cell>
          <cell r="B1515" t="str">
            <v>PISOS</v>
          </cell>
          <cell r="D1515">
            <v>0</v>
          </cell>
        </row>
        <row r="1516">
          <cell r="A1516" t="str">
            <v/>
          </cell>
          <cell r="D1516">
            <v>0</v>
          </cell>
        </row>
        <row r="1517">
          <cell r="A1517" t="str">
            <v>13.01.010</v>
          </cell>
          <cell r="B1517" t="str">
            <v>LASTRO DE PISO COM 10,0 CM DE ESPESSURA EM CONCRETO 1:4:8.</v>
          </cell>
          <cell r="C1517" t="str">
            <v>m2</v>
          </cell>
          <cell r="D1517">
            <v>37.962499999999999</v>
          </cell>
          <cell r="E1517">
            <v>30.37</v>
          </cell>
          <cell r="F1517" t="str">
            <v>EMLURB</v>
          </cell>
        </row>
        <row r="1518">
          <cell r="A1518" t="str">
            <v/>
          </cell>
          <cell r="D1518">
            <v>0</v>
          </cell>
        </row>
        <row r="1519">
          <cell r="A1519" t="str">
            <v>13.01.020</v>
          </cell>
          <cell r="B1519" t="str">
            <v>LASTRO DE PISO COM A UTILIZACAO DE ADITIVO IMPERMEABILIZANTE - SIKA 1, COM 10,0 CM DE ESPESSURA EM CONCRETO 1:4:8.</v>
          </cell>
          <cell r="C1519" t="str">
            <v>m2</v>
          </cell>
          <cell r="D1519">
            <v>55.762500000000003</v>
          </cell>
          <cell r="E1519">
            <v>44.61</v>
          </cell>
          <cell r="F1519" t="str">
            <v>EMLURB</v>
          </cell>
        </row>
        <row r="1520">
          <cell r="A1520" t="str">
            <v/>
          </cell>
          <cell r="D1520">
            <v>0</v>
          </cell>
        </row>
        <row r="1521">
          <cell r="A1521" t="str">
            <v>13.01.030</v>
          </cell>
          <cell r="B1521" t="str">
            <v>LASTRO DE PISO COM 5,0 CM DE ESPESSURA EM CONCRETO 1:4:8.</v>
          </cell>
          <cell r="C1521" t="str">
            <v>m2</v>
          </cell>
          <cell r="D1521">
            <v>20.425000000000001</v>
          </cell>
          <cell r="E1521">
            <v>16.34</v>
          </cell>
          <cell r="F1521" t="str">
            <v>EMLURB</v>
          </cell>
        </row>
        <row r="1522">
          <cell r="A1522" t="str">
            <v/>
          </cell>
          <cell r="D1522">
            <v>0</v>
          </cell>
        </row>
        <row r="1523">
          <cell r="A1523" t="str">
            <v>13.01.040</v>
          </cell>
          <cell r="B1523" t="str">
            <v>LASTRO DE PISO , COM A UTILIZACAO DE ADITIVO IMPERMEABILIZANTE - SIKA 1, COM 5,0 CM DE ESPESSURA EM CONCRETO 1:4:8.</v>
          </cell>
          <cell r="C1523" t="str">
            <v>m2</v>
          </cell>
          <cell r="D1523">
            <v>29.325000000000003</v>
          </cell>
          <cell r="E1523">
            <v>23.46</v>
          </cell>
          <cell r="F1523" t="str">
            <v>EMLURB</v>
          </cell>
        </row>
        <row r="1524">
          <cell r="A1524" t="str">
            <v/>
          </cell>
          <cell r="D1524">
            <v>0</v>
          </cell>
        </row>
        <row r="1525">
          <cell r="A1525" t="str">
            <v>13.02.010</v>
          </cell>
          <cell r="B1525" t="str">
            <v>REGULARIZACAO DE CONTRA-PISO PARA REVESTIMENTO DE PISOS COM TACOS, ALCATIFAS, PAVIFLEX, ETC. EMPREGANDO ARGAMASSA DE CIMENTO E AREIA NO TRACO 1:4, COM 3,0 CM DE ESPESSURA.</v>
          </cell>
          <cell r="C1525" t="str">
            <v>m2</v>
          </cell>
          <cell r="D1525">
            <v>19.262499999999999</v>
          </cell>
          <cell r="E1525">
            <v>15.41</v>
          </cell>
          <cell r="F1525" t="str">
            <v>EMLURB</v>
          </cell>
        </row>
        <row r="1526">
          <cell r="A1526" t="str">
            <v/>
          </cell>
          <cell r="D1526">
            <v>0</v>
          </cell>
        </row>
        <row r="1527">
          <cell r="A1527" t="str">
            <v>13.02.015</v>
          </cell>
          <cell r="B1527" t="str">
            <v>ESTANHAMENTO DE PISO UTILIZANDO PASTA DE CIMENTO.</v>
          </cell>
          <cell r="C1527" t="str">
            <v>m2</v>
          </cell>
          <cell r="D1527">
            <v>1.625</v>
          </cell>
          <cell r="E1527">
            <v>1.3</v>
          </cell>
          <cell r="F1527" t="str">
            <v>SEDUC</v>
          </cell>
        </row>
        <row r="1528">
          <cell r="A1528" t="str">
            <v/>
          </cell>
          <cell r="D1528">
            <v>0</v>
          </cell>
        </row>
        <row r="1529">
          <cell r="A1529" t="str">
            <v>13.03.010</v>
          </cell>
          <cell r="B1529" t="str">
            <v>PISO CIMENTADO COM ARGAMASSA DE CIMENTO E AREIA NO TRACO 1:3, COM 2,0 CM DE ESPESSURA, E COM ACABAMENTO LISO.</v>
          </cell>
          <cell r="C1529" t="str">
            <v>m2</v>
          </cell>
          <cell r="D1529">
            <v>21.112500000000001</v>
          </cell>
          <cell r="E1529">
            <v>16.89</v>
          </cell>
          <cell r="F1529" t="str">
            <v>EMLURB</v>
          </cell>
        </row>
        <row r="1530">
          <cell r="A1530" t="str">
            <v/>
          </cell>
          <cell r="D1530">
            <v>0</v>
          </cell>
        </row>
        <row r="1531">
          <cell r="A1531" t="str">
            <v>13.03.020</v>
          </cell>
          <cell r="B1531" t="str">
            <v>PISO CIMENTADO COM ARGAMASSA DE CIMENTO E AREIA NO TRACO 1:3, COM 2,0 CM DE ESPESSURA E JUNTAS DE VIDRO FORMANDO QUADROS DE 1,0 X 1,0 M, E COM ACABAMENTO LISO.</v>
          </cell>
          <cell r="C1531" t="str">
            <v>m2</v>
          </cell>
          <cell r="D1531">
            <v>24.237500000000001</v>
          </cell>
          <cell r="E1531">
            <v>19.39</v>
          </cell>
          <cell r="F1531" t="str">
            <v>EMLURB</v>
          </cell>
        </row>
        <row r="1532">
          <cell r="A1532" t="str">
            <v/>
          </cell>
          <cell r="D1532">
            <v>0</v>
          </cell>
        </row>
        <row r="1533">
          <cell r="A1533" t="str">
            <v>13.03.030</v>
          </cell>
          <cell r="B1533" t="str">
            <v>PISO CIMENTADO COM ARGAMASSA DE CIMENTO E AREIA NO TRACO 1:3 , COM 2,0 CM DE ESPESSURA E JUNTAS DE MADEIRA FORMANDO QUADROS DE 2,0 X 2,0 M, E COM ACABAMENTO LISO.</v>
          </cell>
          <cell r="C1533" t="str">
            <v>m2</v>
          </cell>
          <cell r="D1533">
            <v>23.3125</v>
          </cell>
          <cell r="E1533">
            <v>18.649999999999999</v>
          </cell>
          <cell r="F1533" t="str">
            <v>EMLURB</v>
          </cell>
        </row>
        <row r="1534">
          <cell r="A1534" t="str">
            <v/>
          </cell>
          <cell r="D1534">
            <v>0</v>
          </cell>
        </row>
        <row r="1535">
          <cell r="A1535" t="str">
            <v>13.03.040</v>
          </cell>
          <cell r="B1535" t="str">
            <v>PISO CIMENTADO COM ARGAMASSA DE CIMENTO E AREIA NO TRACO 1:4 , COM 1,5 CM DE ESPESSURA E COM ACABAMENTO LISO.</v>
          </cell>
          <cell r="C1535" t="str">
            <v>m2</v>
          </cell>
          <cell r="D1535">
            <v>18.574999999999999</v>
          </cell>
          <cell r="E1535">
            <v>14.86</v>
          </cell>
          <cell r="F1535" t="str">
            <v>EMLURB</v>
          </cell>
        </row>
        <row r="1536">
          <cell r="A1536" t="str">
            <v/>
          </cell>
          <cell r="D1536">
            <v>0</v>
          </cell>
        </row>
        <row r="1537">
          <cell r="A1537" t="str">
            <v>13.03.051</v>
          </cell>
          <cell r="B1537" t="str">
            <v>PISO CIMENTADO COM ARGAMASSA DE CIMENTO E AREIA NO TRAÇO 1:4, COM 1,5CM DE ESPESSURA E JUNTAS DE PLÁSTICO RETA DE 20X3MM FORMANDO QUADROS DE 2,00X2,00M, E COM ACABAMENTO LISO.</v>
          </cell>
          <cell r="C1537" t="str">
            <v>m2</v>
          </cell>
          <cell r="D1537">
            <v>24.15</v>
          </cell>
          <cell r="E1537">
            <v>19.32</v>
          </cell>
          <cell r="F1537" t="str">
            <v>SEDUC</v>
          </cell>
        </row>
        <row r="1538">
          <cell r="A1538" t="str">
            <v/>
          </cell>
          <cell r="D1538">
            <v>0</v>
          </cell>
        </row>
        <row r="1539">
          <cell r="A1539" t="str">
            <v>13.03.052</v>
          </cell>
          <cell r="B1539" t="str">
            <v>PISO CIMENTADO ÁSPERO PARA CALÇADAS TRAÇO 1:4, ESPESSURA 2CM.</v>
          </cell>
          <cell r="C1539" t="str">
            <v>m2</v>
          </cell>
          <cell r="D1539">
            <v>18.787499999999998</v>
          </cell>
          <cell r="E1539">
            <v>15.03</v>
          </cell>
          <cell r="F1539" t="str">
            <v>SEDUC</v>
          </cell>
        </row>
        <row r="1540">
          <cell r="A1540" t="str">
            <v/>
          </cell>
          <cell r="D1540">
            <v>0</v>
          </cell>
        </row>
        <row r="1541">
          <cell r="A1541" t="str">
            <v>13.03.060</v>
          </cell>
          <cell r="B1541" t="str">
            <v>PISO EM LENCOL DE GRANITO ARTIFICIAL ( MARMORITE ) COM JUNTAS DE VIDRO, FORMANDO QUADROS DE 1,0 X 1,0 M, NA COR BRANCA. (OBS. DA SE: PREÇO INCLUSIVE COM REGULARIZAÇÃO)</v>
          </cell>
          <cell r="C1541" t="str">
            <v>m2</v>
          </cell>
          <cell r="D1541">
            <v>65.174999999999997</v>
          </cell>
          <cell r="E1541">
            <v>52.14</v>
          </cell>
          <cell r="F1541" t="str">
            <v>EMLURB</v>
          </cell>
        </row>
        <row r="1542">
          <cell r="A1542" t="str">
            <v/>
          </cell>
          <cell r="D1542">
            <v>0</v>
          </cell>
        </row>
        <row r="1543">
          <cell r="A1543" t="str">
            <v>13.03.070</v>
          </cell>
          <cell r="B1543" t="str">
            <v>PISO EM LENCOL DE GRANITO ARTIFICIAL ( MARMORITE ) COM JUNTAS DE VIDRO, FORMANDO QUADROS DE 1,0 X 1,0 M, NA COR CINZA. (OBS. DA SE: PREÇO INCLUSIVE COM REGULARIZAÇÃO)</v>
          </cell>
          <cell r="C1543" t="str">
            <v>m2</v>
          </cell>
          <cell r="D1543">
            <v>51.475000000000001</v>
          </cell>
          <cell r="E1543">
            <v>41.18</v>
          </cell>
          <cell r="F1543" t="str">
            <v>EMLURB</v>
          </cell>
        </row>
        <row r="1544">
          <cell r="A1544" t="str">
            <v/>
          </cell>
          <cell r="D1544">
            <v>0</v>
          </cell>
        </row>
        <row r="1545">
          <cell r="A1545" t="str">
            <v>13.03.080</v>
          </cell>
          <cell r="B1545" t="str">
            <v>PISO EM LENCOL DE GRANITO ARTIFICIAL ( MARMORITE ) COM JUNTAS DE VIDRO, FORMANDO QUADROS DE 1,0 X 1,0 M, NA COR PRETA OU VERMELHA. (OBS. DA SE: PREÇO INCLUSIVE COM REGULARIZAÇÃO)</v>
          </cell>
          <cell r="C1545" t="str">
            <v>m2</v>
          </cell>
          <cell r="D1545">
            <v>57.975000000000001</v>
          </cell>
          <cell r="E1545">
            <v>46.38</v>
          </cell>
          <cell r="F1545" t="str">
            <v>EMLURB</v>
          </cell>
        </row>
        <row r="1546">
          <cell r="A1546" t="str">
            <v/>
          </cell>
          <cell r="D1546">
            <v>0</v>
          </cell>
        </row>
        <row r="1547">
          <cell r="A1547" t="str">
            <v>13.03.090</v>
          </cell>
          <cell r="B1547" t="str">
            <v>PISO EM LENCOL DE GRANITO ARTIFICIAL ( MARMORITE ) COM JUNTAS DE PLASTICO , FORMANDO QUADROS DE 1,0 X 1,0 M, NA COR BRANCA. (OBS. DA SE: PREÇO INCLUSIVE COM REGULARIZAÇÃO)</v>
          </cell>
          <cell r="C1547" t="str">
            <v>m2</v>
          </cell>
          <cell r="D1547">
            <v>66.3</v>
          </cell>
          <cell r="E1547">
            <v>53.04</v>
          </cell>
          <cell r="F1547" t="str">
            <v>EMLURB</v>
          </cell>
        </row>
        <row r="1548">
          <cell r="A1548" t="str">
            <v/>
          </cell>
          <cell r="D1548">
            <v>0</v>
          </cell>
        </row>
        <row r="1549">
          <cell r="A1549" t="str">
            <v>13.03.100</v>
          </cell>
          <cell r="B1549" t="str">
            <v>PISO EM LENCOL DE GRANITO ARTIFICIAL ( MARMORITE ) COM JUNTAS DE PLASTICO , FORMANDO QUADROS DE 1,0 X 1,0 M, NA COR CINZA. (OBS. DA SE: PREÇO INCLUSIVE COM REGULARIZAÇÃO)</v>
          </cell>
          <cell r="C1549" t="str">
            <v>m2</v>
          </cell>
          <cell r="D1549">
            <v>52.599999999999994</v>
          </cell>
          <cell r="E1549">
            <v>42.08</v>
          </cell>
          <cell r="F1549" t="str">
            <v>EMLURB</v>
          </cell>
        </row>
        <row r="1550">
          <cell r="A1550" t="str">
            <v/>
          </cell>
          <cell r="D1550">
            <v>0</v>
          </cell>
        </row>
        <row r="1551">
          <cell r="A1551" t="str">
            <v>13.03.110</v>
          </cell>
          <cell r="B1551" t="str">
            <v>PISO EM LENCOL DE GRANITO ARTIFICIAL ( MARMORITE ) COM JUNTAS DE PLASTICO , FORMANDO QUADROS DE 1,0 X 1,0 M,NA COR PRETA OU VERMELHA. (OBS. DA SE: PREÇO INCLUSIVE COM REGULARIZAÇÃO)</v>
          </cell>
          <cell r="C1551" t="str">
            <v>m2</v>
          </cell>
          <cell r="D1551">
            <v>59.1</v>
          </cell>
          <cell r="E1551">
            <v>47.28</v>
          </cell>
          <cell r="F1551" t="str">
            <v>EMLURB</v>
          </cell>
        </row>
        <row r="1552">
          <cell r="A1552" t="str">
            <v/>
          </cell>
          <cell r="D1552">
            <v>0</v>
          </cell>
        </row>
        <row r="1553">
          <cell r="A1553" t="str">
            <v>13.03.121</v>
          </cell>
          <cell r="B1553" t="str">
            <v>LIXAMENTO E POLIMENTO COM ESMERILHADEIRA EM PISO GRANILITE EXISTENTE, PARA ÁREA ACIMA DE 50M2.</v>
          </cell>
          <cell r="C1553" t="str">
            <v>m2</v>
          </cell>
          <cell r="D1553">
            <v>7.5</v>
          </cell>
          <cell r="E1553">
            <v>6</v>
          </cell>
          <cell r="F1553" t="str">
            <v>SEDUC</v>
          </cell>
        </row>
        <row r="1554">
          <cell r="A1554" t="str">
            <v/>
          </cell>
          <cell r="D1554">
            <v>0</v>
          </cell>
        </row>
        <row r="1555">
          <cell r="A1555" t="str">
            <v>13.03.130</v>
          </cell>
          <cell r="B1555" t="str">
            <v>PISO CERAMICO COMUM,TIPO A, 20X20CM, PEI 3 ASSENTADO COM ARGAMASSA DE CIMENTO E AREIA NO TRACO 1:6, COM 2CM DE ESPESSURA INCLUSIVE REJUNTE.</v>
          </cell>
          <cell r="C1555" t="str">
            <v>m2</v>
          </cell>
          <cell r="D1555">
            <v>40.462499999999999</v>
          </cell>
          <cell r="E1555">
            <v>32.369999999999997</v>
          </cell>
          <cell r="F1555" t="str">
            <v>EMLURB</v>
          </cell>
        </row>
        <row r="1556">
          <cell r="A1556" t="str">
            <v/>
          </cell>
          <cell r="D1556">
            <v>0</v>
          </cell>
        </row>
        <row r="1557">
          <cell r="A1557" t="str">
            <v>13.03.140</v>
          </cell>
          <cell r="B1557" t="str">
            <v>PISO CERAMICO COMUM,TIPO A, 20X20CM, PEI 3 ASSENTADO COM ARGAMASSA PRE-FABRICADA DE CIMENTO COLANTE INCLUSIVE REJUNTE.</v>
          </cell>
          <cell r="C1557" t="str">
            <v>m2</v>
          </cell>
          <cell r="D1557">
            <v>26.625</v>
          </cell>
          <cell r="E1557">
            <v>21.3</v>
          </cell>
          <cell r="F1557" t="str">
            <v>EMLURB</v>
          </cell>
        </row>
        <row r="1558">
          <cell r="A1558" t="str">
            <v/>
          </cell>
          <cell r="D1558">
            <v>0</v>
          </cell>
        </row>
        <row r="1559">
          <cell r="A1559" t="str">
            <v>13.03.144</v>
          </cell>
          <cell r="B1559" t="str">
            <v>PISO CERÂMICO FABRICAÇÃO ELIANE CARGO PLUS - BONE, AD ( ANTIDERRAPANTE ), PEI 5, COM PLACAS DE 31X31CM E ESPESSURA DE 5MM, OU SIMILAR, ASSENTADAS COM ARGAMASSA PRÉ-FABRICADA DE CIMENTO COLANTE, INCLUSIVE REJUNTAMENTO COM JUNTAS DE 6MM.</v>
          </cell>
          <cell r="C1559" t="str">
            <v>m2</v>
          </cell>
          <cell r="D1559">
            <v>39.125</v>
          </cell>
          <cell r="E1559">
            <v>31.3</v>
          </cell>
          <cell r="F1559" t="str">
            <v>SEDUC</v>
          </cell>
        </row>
        <row r="1560">
          <cell r="A1560" t="str">
            <v/>
          </cell>
          <cell r="D1560">
            <v>0</v>
          </cell>
        </row>
        <row r="1561">
          <cell r="A1561" t="str">
            <v>13.03.145</v>
          </cell>
          <cell r="B1561" t="str">
            <v>PISO CERÂMICO ESMALTADA PARA PISO, FABRICAÇÃO PORTO RICO, PEI 5, COM PLACAS DE (30X30) CM2, ASSENTADA COM ARGAMASSA PRÉ-FABRICADA DE CIMENTO COLANTE, INCLUSIVE REJUNTAMENTO</v>
          </cell>
          <cell r="C1561" t="str">
            <v>m2</v>
          </cell>
          <cell r="D1561">
            <v>26.8</v>
          </cell>
          <cell r="E1561">
            <v>21.44</v>
          </cell>
          <cell r="F1561" t="str">
            <v>SEDUC</v>
          </cell>
        </row>
        <row r="1562">
          <cell r="A1562" t="str">
            <v/>
          </cell>
          <cell r="D1562">
            <v>0</v>
          </cell>
        </row>
        <row r="1563">
          <cell r="A1563" t="str">
            <v>13.03.146</v>
          </cell>
          <cell r="B1563" t="str">
            <v>PISO CERÂMICO 32 x 32 CM, ELIZABETH OU SIMILAR, PEI 5, ASSENTADO COM ARGAMASSA PRÉ-FABRICADA DE CIMENTO COLANTE, INCLUSIVE REJUNTAMENTO.</v>
          </cell>
          <cell r="C1563" t="str">
            <v>m2</v>
          </cell>
          <cell r="D1563">
            <v>30.625</v>
          </cell>
          <cell r="E1563">
            <v>24.5</v>
          </cell>
          <cell r="F1563" t="str">
            <v>SEDUC</v>
          </cell>
        </row>
        <row r="1564">
          <cell r="A1564" t="str">
            <v/>
          </cell>
          <cell r="D1564">
            <v>0</v>
          </cell>
        </row>
        <row r="1565">
          <cell r="A1565" t="str">
            <v>13.03.147</v>
          </cell>
          <cell r="B1565" t="str">
            <v>PISO CERÂMICO 32 x 32 CM, ELIZABETH OU SIMILAR, PEI 5, ASSENTADO COM ARGAMASSA PISO SOBRE PISO INTERNO QUARTZOLIT OU SIMILAR, INCLUSIVE REJUNTAMENTO.</v>
          </cell>
          <cell r="C1565" t="str">
            <v>m2</v>
          </cell>
          <cell r="D1565">
            <v>45.012499999999996</v>
          </cell>
          <cell r="E1565">
            <v>36.01</v>
          </cell>
          <cell r="F1565" t="str">
            <v>SEDUC</v>
          </cell>
        </row>
        <row r="1566">
          <cell r="A1566" t="str">
            <v/>
          </cell>
          <cell r="D1566">
            <v>0</v>
          </cell>
        </row>
        <row r="1567">
          <cell r="A1567" t="str">
            <v>13.03.150</v>
          </cell>
          <cell r="B1567" t="str">
            <v>PISO PAVIFLEX COM 2 MM DE ESPESSURA, SOBRE BASE REGULARIZADA JA PRONTA.</v>
          </cell>
          <cell r="C1567" t="str">
            <v>m2</v>
          </cell>
          <cell r="D1567">
            <v>53.8</v>
          </cell>
          <cell r="E1567">
            <v>43.04</v>
          </cell>
          <cell r="F1567" t="str">
            <v>EMLURB</v>
          </cell>
        </row>
        <row r="1568">
          <cell r="A1568" t="str">
            <v/>
          </cell>
          <cell r="D1568">
            <v>0</v>
          </cell>
        </row>
        <row r="1569">
          <cell r="A1569" t="str">
            <v>13.03.160</v>
          </cell>
          <cell r="B1569" t="str">
            <v>PISO PAVIFLEX COM 2 MM DE ESPESSURA, INCLUSIVE BASE REGULARIZADA DE ARGAMASSA DE CIMENTO E AREIA NO TRACO 1:4,COM 3,0 CM DE ESPESSURA.</v>
          </cell>
          <cell r="C1569" t="str">
            <v>m2</v>
          </cell>
          <cell r="D1569">
            <v>73.0625</v>
          </cell>
          <cell r="E1569">
            <v>58.45</v>
          </cell>
          <cell r="F1569" t="str">
            <v>EMLURB</v>
          </cell>
        </row>
        <row r="1570">
          <cell r="A1570" t="str">
            <v/>
          </cell>
          <cell r="D1570">
            <v>0</v>
          </cell>
        </row>
        <row r="1571">
          <cell r="A1571" t="str">
            <v>13.03.161</v>
          </cell>
          <cell r="B1571" t="str">
            <v>FORNECIMENTO E INSTALAÇÃO DE PAVIFLEX COM 3,2CM DE ESPESSURA, LINHA DINAMIC OU SIMILAR.</v>
          </cell>
          <cell r="C1571" t="str">
            <v>m2</v>
          </cell>
          <cell r="D1571">
            <v>82.3125</v>
          </cell>
          <cell r="E1571">
            <v>65.849999999999994</v>
          </cell>
          <cell r="F1571" t="str">
            <v>SEDUC</v>
          </cell>
        </row>
        <row r="1572">
          <cell r="A1572" t="str">
            <v/>
          </cell>
          <cell r="D1572">
            <v>0</v>
          </cell>
        </row>
        <row r="1573">
          <cell r="A1573" t="str">
            <v>13.03.162</v>
          </cell>
          <cell r="B1573" t="str">
            <v>FORNECIMENTO E INSTALAÇÃO DE MANTA PAVIFLOR COM 2,00MM DE ESPESSURA, LINHA PRISMA OU SIMILAR.</v>
          </cell>
          <cell r="C1573" t="str">
            <v>m2</v>
          </cell>
          <cell r="D1573">
            <v>83.037500000000009</v>
          </cell>
          <cell r="E1573">
            <v>66.430000000000007</v>
          </cell>
          <cell r="F1573" t="str">
            <v>SEDUC</v>
          </cell>
        </row>
        <row r="1574">
          <cell r="A1574" t="str">
            <v/>
          </cell>
          <cell r="D1574">
            <v>0</v>
          </cell>
        </row>
        <row r="1575">
          <cell r="A1575" t="str">
            <v>13.03.170</v>
          </cell>
          <cell r="B1575" t="str">
            <v>PISO INDUSTRIAL DURBETON , KORODUR OU SIMILAR DE ALTA RESISTENCIA COM 8 MM DE ESPESSURA,COM JUNTAS DE PLASTICO FORMANDO QUADROS DE 1,0 X 1,0 M , NA COR CINZA NATURAL E COM ACABAMENTO DESEMPENADO, INCLUSIVE BASE REGULARIZADA.</v>
          </cell>
          <cell r="C1575" t="str">
            <v>m2</v>
          </cell>
          <cell r="D1575">
            <v>46.8125</v>
          </cell>
          <cell r="E1575">
            <v>37.450000000000003</v>
          </cell>
          <cell r="F1575" t="str">
            <v>EMLURB</v>
          </cell>
        </row>
        <row r="1576">
          <cell r="A1576" t="str">
            <v/>
          </cell>
          <cell r="D1576">
            <v>0</v>
          </cell>
        </row>
        <row r="1577">
          <cell r="A1577" t="str">
            <v>13.03.180</v>
          </cell>
          <cell r="B1577" t="str">
            <v>PISO INDUSTRIAL DURBETON , KORODUR OU SIMILAR DE ALTA RESISTENCIA COM 8 MM DE ESPESSURA,COM JUNTAS DE PLASTICO FORMANDO QUADROS DE 1,0 X 1,0 M , NA COR CINZA NATURAL E COM ACABAMENTO LEVEMENTE RASPADO, INCLUSIVE BASE REGULARIZADA.</v>
          </cell>
          <cell r="C1577" t="str">
            <v>m2</v>
          </cell>
          <cell r="D1577">
            <v>55.412499999999994</v>
          </cell>
          <cell r="E1577">
            <v>44.33</v>
          </cell>
          <cell r="F1577" t="str">
            <v>EMLURB</v>
          </cell>
        </row>
        <row r="1578">
          <cell r="A1578" t="str">
            <v/>
          </cell>
          <cell r="D1578">
            <v>0</v>
          </cell>
        </row>
        <row r="1579">
          <cell r="A1579" t="str">
            <v>13.03.190</v>
          </cell>
          <cell r="B1579" t="str">
            <v>PISO INDUSTRIAL DURBETON , KORODUR OU SIMILAR DE ALTA RESISTENCIA COM 8 MM DE ESPESSURA,COM JUNTAS DE PLASTICO FORMANDO QUADROS DE 1,0 X 1,0 M , NA COR CINZA NATURAL E COM ACABAMENTO RASPADO POLIDO, INCLUSIVE BASE REGULARIZADA.</v>
          </cell>
          <cell r="C1579" t="str">
            <v>m2</v>
          </cell>
          <cell r="D1579">
            <v>61.125</v>
          </cell>
          <cell r="E1579">
            <v>48.9</v>
          </cell>
          <cell r="F1579" t="str">
            <v>EMLURB</v>
          </cell>
        </row>
        <row r="1580">
          <cell r="A1580" t="str">
            <v/>
          </cell>
          <cell r="D1580">
            <v>0</v>
          </cell>
        </row>
        <row r="1581">
          <cell r="A1581" t="str">
            <v>13.03.200</v>
          </cell>
          <cell r="B1581" t="str">
            <v>PISO INDUSTRIAL DURBETON , KORODUR OU SIMILAR DE ALTA RESISTENCIA COM 8 MM DE ESPESSURA,COM JUNTAS DE PLASTICO FORMANDO QUADROS DE 1,0 X 1,0 M , NA COR AMARELA, PRETA, MARROM OU VERMELHA E COM ACABAMENTO DESEMPENADO, INCLUSIVE BASE REGULARIZADA.</v>
          </cell>
          <cell r="C1581" t="str">
            <v>m2</v>
          </cell>
          <cell r="D1581">
            <v>50.1875</v>
          </cell>
          <cell r="E1581">
            <v>40.15</v>
          </cell>
          <cell r="F1581" t="str">
            <v>EMLURB</v>
          </cell>
        </row>
        <row r="1582">
          <cell r="A1582" t="str">
            <v/>
          </cell>
          <cell r="D1582">
            <v>0</v>
          </cell>
        </row>
        <row r="1583">
          <cell r="A1583" t="str">
            <v>13.03.210</v>
          </cell>
          <cell r="B1583" t="str">
            <v>PISO INDUSTRIAL DURBETON , KORODUR OU SIMILAR DE ALTA RESISTENCIA COM 8 MM DE ESPESSURA,COM JUNTAS DE PLASTICO FORMANDO QUADROS DE 1,0 X 1,0 M , NA COR AMARELA, PRETA, MARROM OU VERMELHA E COM ACABAMENTO LEVEMENTE RASPADO, INCLUSIVE BASE REGULARIZADA.</v>
          </cell>
          <cell r="C1583" t="str">
            <v>m2</v>
          </cell>
          <cell r="D1583">
            <v>58.787500000000001</v>
          </cell>
          <cell r="E1583">
            <v>47.03</v>
          </cell>
          <cell r="F1583" t="str">
            <v>EMLURB</v>
          </cell>
        </row>
        <row r="1584">
          <cell r="A1584" t="str">
            <v/>
          </cell>
          <cell r="D1584">
            <v>0</v>
          </cell>
        </row>
        <row r="1585">
          <cell r="A1585" t="str">
            <v>13.03.220</v>
          </cell>
          <cell r="B1585" t="str">
            <v>PISO INDUSTRIAL DURBETON , KORODUR OU SIMILAR DE ALTA RESISTENCIA COM 8 MM DE ESPESSURA,COM JUNTAS DE PLASTICO FORMANDO QUADROS DE 1,0 X 1,0 M , NA COR AMARELA, PRETA, MARROM OU VERMELHA E COM ACABAMENTO RASPADO POLIDO, INCLUSIVE BASE REGULARIZADA.</v>
          </cell>
          <cell r="C1585" t="str">
            <v>m2</v>
          </cell>
          <cell r="D1585">
            <v>64.5</v>
          </cell>
          <cell r="E1585">
            <v>51.6</v>
          </cell>
          <cell r="F1585" t="str">
            <v>EMLURB</v>
          </cell>
        </row>
        <row r="1586">
          <cell r="A1586" t="str">
            <v/>
          </cell>
          <cell r="D1586">
            <v>0</v>
          </cell>
        </row>
        <row r="1587">
          <cell r="A1587" t="str">
            <v>13.03.230</v>
          </cell>
          <cell r="B1587" t="str">
            <v>PISO INDUSTRIAL DURBETON , KORODUR OU SIMILAR DE ALTA RESISTENCIA COM 8 MM DE ESPESSURA,COM JUNTAS DE PLASTICO FORMANDO QUADROS DE 1,0 X 1,0 M, NA COR VERDE E COM ACABAMENTO DESEMPENADO, INCLUSIVE BASE REGULARIZADA.</v>
          </cell>
          <cell r="C1587" t="str">
            <v>m2</v>
          </cell>
          <cell r="D1587">
            <v>53.9375</v>
          </cell>
          <cell r="E1587">
            <v>43.15</v>
          </cell>
          <cell r="F1587" t="str">
            <v>EMLURB</v>
          </cell>
        </row>
        <row r="1588">
          <cell r="A1588" t="str">
            <v/>
          </cell>
          <cell r="D1588">
            <v>0</v>
          </cell>
        </row>
        <row r="1589">
          <cell r="A1589" t="str">
            <v>13.03.240</v>
          </cell>
          <cell r="B1589" t="str">
            <v>PISO INDUSTRIAL DURBETON , KORODUR OU SIMILAR DE ALTA RESISTENCIA COM 8 MM DE ESPESSURA,COM JUNTAS DE PLASTICO FORMANDO QUADROS DE 1,0 X 1,0 M, NA COR VERDE E COM ACABAMENTO LEVEMENTE RASPADO, INCLUSIVE BASE REGULARIZADA.</v>
          </cell>
          <cell r="C1589" t="str">
            <v>m2</v>
          </cell>
          <cell r="D1589">
            <v>62.537500000000001</v>
          </cell>
          <cell r="E1589">
            <v>50.03</v>
          </cell>
          <cell r="F1589" t="str">
            <v>EMLURB</v>
          </cell>
        </row>
        <row r="1590">
          <cell r="A1590" t="str">
            <v/>
          </cell>
          <cell r="D1590">
            <v>0</v>
          </cell>
        </row>
        <row r="1591">
          <cell r="A1591" t="str">
            <v>13.03.250</v>
          </cell>
          <cell r="B1591" t="str">
            <v>PISO INDUSTRIAL DURBETON , KORODUR OU SIMILAR DE ALTA RESISTENCIA COM 8 MM DE ESPESSURA,COM JUNTAS DE PLASTICO FORMANDO QUADROS DE 1,0 X 1,0 M , NA COR VERDE E COM ACABAMENTO RASPADO POLIDO, INCLUSIVE BASE REGULARIZADA.</v>
          </cell>
          <cell r="C1591" t="str">
            <v>m2</v>
          </cell>
          <cell r="D1591">
            <v>68.25</v>
          </cell>
          <cell r="E1591">
            <v>54.6</v>
          </cell>
          <cell r="F1591" t="str">
            <v>EMLURB</v>
          </cell>
        </row>
        <row r="1592">
          <cell r="A1592" t="str">
            <v/>
          </cell>
          <cell r="D1592">
            <v>0</v>
          </cell>
        </row>
        <row r="1593">
          <cell r="A1593" t="str">
            <v>13.03.300</v>
          </cell>
          <cell r="B1593" t="str">
            <v>PISO EM GRANITO CINZA CORUMBÁ, ESPESSURA 2CM, APLICADO COM ARGAMASSA INDUSTRIALIZADA AC-I, NÃO INCLUSO REGULARIZAÇÃO DE BASE.</v>
          </cell>
          <cell r="C1593" t="str">
            <v>m2</v>
          </cell>
          <cell r="D1593">
            <v>188.82499999999999</v>
          </cell>
          <cell r="E1593">
            <v>151.06</v>
          </cell>
          <cell r="F1593" t="str">
            <v>SEDUC</v>
          </cell>
        </row>
        <row r="1594">
          <cell r="A1594" t="str">
            <v/>
          </cell>
          <cell r="D1594">
            <v>0</v>
          </cell>
        </row>
        <row r="1595">
          <cell r="A1595" t="str">
            <v>13.03.301</v>
          </cell>
          <cell r="B1595" t="str">
            <v>PISO EM GRANITO UBATUBA, ESPESSURA 2 CM, APLICADO COM ARGAMASSA INDUSTRIALIZADA AC-1, NÃO INCLUSO REGULARIZAÇÃO DE BASE.</v>
          </cell>
          <cell r="C1595" t="str">
            <v>m</v>
          </cell>
          <cell r="D1595">
            <v>182.26249999999999</v>
          </cell>
          <cell r="E1595">
            <v>145.81</v>
          </cell>
          <cell r="F1595" t="str">
            <v>SEDUC</v>
          </cell>
        </row>
        <row r="1596">
          <cell r="A1596" t="str">
            <v/>
          </cell>
          <cell r="D1596">
            <v>0</v>
          </cell>
        </row>
        <row r="1597">
          <cell r="A1597" t="str">
            <v>13.03.302</v>
          </cell>
          <cell r="B1597" t="str">
            <v>PISO EM GRANITO CINZA CORUMBÁ LEVIGADO, ESPESSURA 2 CM, APLICADO COM ARGAMASSA INDUSTRIALIZADA AC-I, NÃO INCLUSO REGULARIZAÇÃO DE BASE</v>
          </cell>
          <cell r="C1597" t="str">
            <v>m2</v>
          </cell>
          <cell r="D1597">
            <v>152.72500000000002</v>
          </cell>
          <cell r="E1597">
            <v>122.18</v>
          </cell>
          <cell r="F1597" t="str">
            <v>SEDUC</v>
          </cell>
        </row>
        <row r="1598">
          <cell r="A1598" t="str">
            <v/>
          </cell>
          <cell r="D1598">
            <v>0</v>
          </cell>
        </row>
        <row r="1599">
          <cell r="A1599" t="str">
            <v>13.03.303</v>
          </cell>
          <cell r="B1599" t="str">
            <v>PISO EM GRANITO PRETO CEARÁ LEVIGADO, ESPESSURA 2CM, APLICADO COM ARGAMASSA INDUSTRIALIZADA AC-I, NÃO INCLUSO REGULARIZAÇÃO DE BASE.</v>
          </cell>
          <cell r="C1599" t="str">
            <v>m2</v>
          </cell>
          <cell r="D1599">
            <v>282.88749999999999</v>
          </cell>
          <cell r="E1599">
            <v>226.31</v>
          </cell>
          <cell r="F1599" t="str">
            <v>SEDUC</v>
          </cell>
        </row>
        <row r="1600">
          <cell r="A1600" t="str">
            <v/>
          </cell>
          <cell r="D1600">
            <v>0</v>
          </cell>
        </row>
        <row r="1601">
          <cell r="A1601" t="str">
            <v>13.03.304</v>
          </cell>
          <cell r="B1601" t="str">
            <v>PISO EM GRANITO VERDE JEQUITIBÁ, ESPESSURA 2CM, APLICADO COM ARGAMASSA INDUSTRIALIZADA AC-I, NÃO INCLUSO REGULARIZAÇÃO DE BASE.</v>
          </cell>
          <cell r="C1601" t="str">
            <v>m2</v>
          </cell>
          <cell r="D1601">
            <v>182.26249999999999</v>
          </cell>
          <cell r="E1601">
            <v>145.81</v>
          </cell>
          <cell r="F1601" t="str">
            <v>SEDUC</v>
          </cell>
        </row>
        <row r="1602">
          <cell r="A1602" t="str">
            <v/>
          </cell>
          <cell r="D1602">
            <v>0</v>
          </cell>
        </row>
        <row r="1603">
          <cell r="A1603" t="str">
            <v>13.03.305</v>
          </cell>
          <cell r="B1603" t="str">
            <v>PISO EM GRANITO PRETO CEARÁ POLIDO, ESPESSURA 2CM, APLICADO COM ARGAMASSA INDUSTRIALIZADA AC-I, NÃO INCLUSO REGULARIZAÇÃO DE BASE.</v>
          </cell>
          <cell r="C1603" t="str">
            <v>m2</v>
          </cell>
          <cell r="D1603">
            <v>282.88749999999999</v>
          </cell>
          <cell r="E1603">
            <v>226.31</v>
          </cell>
          <cell r="F1603" t="str">
            <v>SEDUC</v>
          </cell>
        </row>
        <row r="1604">
          <cell r="A1604" t="str">
            <v/>
          </cell>
          <cell r="D1604">
            <v>0</v>
          </cell>
        </row>
        <row r="1605">
          <cell r="A1605" t="str">
            <v>13.06.010</v>
          </cell>
          <cell r="B1605" t="str">
            <v>PISO EM ARDÓSIA COM PLACAS DE 30X30CM, ESP. 8MM, ASSENTADA COM ARGAMASSA PRÉ-FABRICADA DE CIMENTO COLANTE, INCLUSIVE REJUNTAMENTO COM JUNTAS DE 5MM.</v>
          </cell>
          <cell r="C1605" t="str">
            <v>m2</v>
          </cell>
          <cell r="D1605">
            <v>35.274999999999999</v>
          </cell>
          <cell r="E1605">
            <v>28.22</v>
          </cell>
          <cell r="F1605" t="str">
            <v>SEDUC</v>
          </cell>
        </row>
        <row r="1606">
          <cell r="A1606" t="str">
            <v/>
          </cell>
          <cell r="D1606">
            <v>0</v>
          </cell>
        </row>
        <row r="1607">
          <cell r="A1607" t="str">
            <v>13.06.020</v>
          </cell>
          <cell r="B1607" t="str">
            <v>PISO CERÂMICO GAIL,LINHA ARQUITETURA NATURAL OU SIMILAR, ANTEDERRAPANTE, ALTA RESISTENCIA E NAS SEGUINTES DIMENSÕES 240 X 116 X 9MM, ASSENTADA COM ARGAMASSA PRE-FABRICADA DE CIMENTO E AREIA,INCLUSIVE REJUNTAMENTO.</v>
          </cell>
          <cell r="C1607" t="str">
            <v>m2</v>
          </cell>
          <cell r="D1607">
            <v>76.412500000000009</v>
          </cell>
          <cell r="E1607">
            <v>61.13</v>
          </cell>
        </row>
        <row r="1608">
          <cell r="A1608" t="str">
            <v/>
          </cell>
          <cell r="D1608">
            <v>0</v>
          </cell>
        </row>
        <row r="1609">
          <cell r="A1609" t="str">
            <v>13.07.010</v>
          </cell>
          <cell r="B1609" t="str">
            <v>PISO EM ASSOALHO DE MADEIRA DE LEI (IPÊ OU SIMILAR), RÉGUAS MACHO E FÊMEA 15 X 2 CM - EXTRA.</v>
          </cell>
          <cell r="C1609" t="str">
            <v>m2</v>
          </cell>
          <cell r="D1609">
            <v>105.67500000000001</v>
          </cell>
          <cell r="E1609">
            <v>84.54</v>
          </cell>
          <cell r="F1609" t="str">
            <v>SEDUC</v>
          </cell>
        </row>
        <row r="1610">
          <cell r="A1610" t="str">
            <v/>
          </cell>
          <cell r="D1610">
            <v>0</v>
          </cell>
        </row>
        <row r="1611">
          <cell r="A1611" t="str">
            <v>14.00.000</v>
          </cell>
          <cell r="B1611" t="str">
            <v>RODAPES,SOLEIRAS,DEGRAUS E CORRIMAOS</v>
          </cell>
          <cell r="D1611">
            <v>0</v>
          </cell>
        </row>
        <row r="1612">
          <cell r="A1612" t="str">
            <v/>
          </cell>
          <cell r="D1612">
            <v>0</v>
          </cell>
        </row>
        <row r="1613">
          <cell r="A1613" t="str">
            <v>14.01.030</v>
          </cell>
          <cell r="B1613" t="str">
            <v>RODAPE DE GRANITO ARTIFICIAL (MARMORITE) COM 10 CM DE ALTURA, NA COR BRANCA.</v>
          </cell>
          <cell r="C1613" t="str">
            <v>m</v>
          </cell>
          <cell r="D1613">
            <v>19.487500000000001</v>
          </cell>
          <cell r="E1613">
            <v>15.59</v>
          </cell>
          <cell r="F1613" t="str">
            <v>EMLURB</v>
          </cell>
        </row>
        <row r="1614">
          <cell r="A1614" t="str">
            <v/>
          </cell>
          <cell r="D1614">
            <v>0</v>
          </cell>
        </row>
        <row r="1615">
          <cell r="A1615" t="str">
            <v>14.01.040</v>
          </cell>
          <cell r="B1615" t="str">
            <v>RODAPE DE GRANITO ARTIFICIAL (MARMORITE) COM 10 CM DE ALTURA, NA COR CINZA.</v>
          </cell>
          <cell r="C1615" t="str">
            <v>m</v>
          </cell>
          <cell r="D1615">
            <v>18.112500000000001</v>
          </cell>
          <cell r="E1615">
            <v>14.49</v>
          </cell>
          <cell r="F1615" t="str">
            <v>EMLURB</v>
          </cell>
        </row>
        <row r="1616">
          <cell r="A1616" t="str">
            <v/>
          </cell>
          <cell r="D1616">
            <v>0</v>
          </cell>
        </row>
        <row r="1617">
          <cell r="A1617" t="str">
            <v>14.01.050</v>
          </cell>
          <cell r="B1617" t="str">
            <v>RODAPE DE GRANITO ARTIFICIAL (MARMORITE) COM 10 CM DE ALTURA, NA COR PRETA OU VERMELHA.</v>
          </cell>
          <cell r="C1617" t="str">
            <v>m</v>
          </cell>
          <cell r="D1617">
            <v>18.762499999999999</v>
          </cell>
          <cell r="E1617">
            <v>15.01</v>
          </cell>
          <cell r="F1617" t="str">
            <v>EMLURB</v>
          </cell>
        </row>
        <row r="1618">
          <cell r="A1618" t="str">
            <v/>
          </cell>
          <cell r="D1618">
            <v>0</v>
          </cell>
        </row>
        <row r="1619">
          <cell r="A1619" t="str">
            <v>14.01.060</v>
          </cell>
          <cell r="B1619" t="str">
            <v>RODAPE DE PAVIFLEX APLICADO SOBRE REVESTIMENTO DE ARGAMASSA DE CIMENTO E AREIA NO TRACO 1:3.</v>
          </cell>
          <cell r="C1619" t="str">
            <v>m</v>
          </cell>
          <cell r="D1619">
            <v>18.075000000000003</v>
          </cell>
          <cell r="E1619">
            <v>14.46</v>
          </cell>
          <cell r="F1619" t="str">
            <v>EMLURB</v>
          </cell>
        </row>
        <row r="1620">
          <cell r="A1620" t="str">
            <v/>
          </cell>
          <cell r="D1620">
            <v>0</v>
          </cell>
        </row>
        <row r="1621">
          <cell r="A1621" t="str">
            <v>14.01.070</v>
          </cell>
          <cell r="B1621" t="str">
            <v>RODAPE DE ARGAMASSA DE ALTA RESISTENCIA DURBETON,KORODUR OU SIMILAR, COM 10,0 CM DE ALTURA NA COR CINZA NATURAL E COM ACABAMENTO RASPADO.</v>
          </cell>
          <cell r="C1621" t="str">
            <v>m</v>
          </cell>
          <cell r="D1621">
            <v>18.587499999999999</v>
          </cell>
          <cell r="E1621">
            <v>14.87</v>
          </cell>
          <cell r="F1621" t="str">
            <v>EMLURB</v>
          </cell>
        </row>
        <row r="1622">
          <cell r="A1622" t="str">
            <v/>
          </cell>
          <cell r="D1622">
            <v>0</v>
          </cell>
        </row>
        <row r="1623">
          <cell r="A1623" t="str">
            <v>14.01.080</v>
          </cell>
          <cell r="B1623" t="str">
            <v>RODAPE DE ARGAMASSA DE ALTA RESISTENCIA DURBETON,KORODUR OU SIMILAR, COM 10,0 CM DE ALTURA NA COR AMARELA, PRETA, MARROM OU VERMELHA E COM ACABAMENTO RASPADO.</v>
          </cell>
          <cell r="C1623" t="str">
            <v>m</v>
          </cell>
          <cell r="D1623">
            <v>19.9375</v>
          </cell>
          <cell r="E1623">
            <v>15.95</v>
          </cell>
          <cell r="F1623" t="str">
            <v>EMLURB</v>
          </cell>
        </row>
        <row r="1624">
          <cell r="A1624" t="str">
            <v/>
          </cell>
          <cell r="D1624">
            <v>0</v>
          </cell>
        </row>
        <row r="1625">
          <cell r="A1625" t="str">
            <v>14.01.090</v>
          </cell>
          <cell r="B1625" t="str">
            <v>RODAPE DE ARGAMASSA DE ALTA RESISTENCIA DURBETON,KORODUR OU SIMILAR, COM 10,0 CM DE ALTURA NA COR VERDE E COM ACABAMENTO RASPADO.</v>
          </cell>
          <cell r="C1625" t="str">
            <v>m</v>
          </cell>
          <cell r="D1625">
            <v>21.4375</v>
          </cell>
          <cell r="E1625">
            <v>17.149999999999999</v>
          </cell>
          <cell r="F1625" t="str">
            <v>EMLURB</v>
          </cell>
        </row>
        <row r="1626">
          <cell r="A1626" t="str">
            <v/>
          </cell>
          <cell r="D1626">
            <v>0</v>
          </cell>
        </row>
        <row r="1627">
          <cell r="A1627" t="str">
            <v>14.01.100</v>
          </cell>
          <cell r="B1627" t="str">
            <v>RODAPÉ EM GRANITO BRANCO POLIDO, ALTURA 7 CM E ESPESSURA 2 CM , APLICADO COM ARGAMSSA INDUSTRIALIZADA AC-1.</v>
          </cell>
          <cell r="C1627" t="str">
            <v>m</v>
          </cell>
          <cell r="D1627">
            <v>25.387499999999999</v>
          </cell>
          <cell r="E1627">
            <v>20.309999999999999</v>
          </cell>
          <cell r="F1627" t="str">
            <v>SEDUC</v>
          </cell>
        </row>
        <row r="1628">
          <cell r="A1628" t="str">
            <v/>
          </cell>
          <cell r="D1628">
            <v>0</v>
          </cell>
        </row>
        <row r="1629">
          <cell r="A1629" t="str">
            <v>14.01.101</v>
          </cell>
          <cell r="B1629" t="str">
            <v>RODAPÉ EM GRANITO CINZA CORUMBÁ, ALTURA 7 CM E ESPESSURA 2 CM, APLICADO COM ARGAMASSA INDUSTRIALIZADA.</v>
          </cell>
          <cell r="C1629" t="str">
            <v>m</v>
          </cell>
          <cell r="D1629">
            <v>27.774999999999999</v>
          </cell>
          <cell r="E1629">
            <v>22.22</v>
          </cell>
          <cell r="F1629" t="str">
            <v>SEDUC</v>
          </cell>
        </row>
        <row r="1630">
          <cell r="A1630" t="str">
            <v/>
          </cell>
          <cell r="D1630">
            <v>0</v>
          </cell>
        </row>
        <row r="1631">
          <cell r="A1631" t="str">
            <v>14.01.102</v>
          </cell>
          <cell r="B1631" t="str">
            <v>RODAPÉ EM GRANITO PRETO CEARÁ, ALTURA 7 CM, E ESPESSURA 2 CM,APLICADO COM ARGAMASSA INDUSTRIALIZADA AC-1.</v>
          </cell>
          <cell r="C1631" t="str">
            <v>m</v>
          </cell>
          <cell r="D1631">
            <v>38.050000000000004</v>
          </cell>
          <cell r="E1631">
            <v>30.44</v>
          </cell>
          <cell r="F1631" t="str">
            <v>SEDUC</v>
          </cell>
        </row>
        <row r="1632">
          <cell r="A1632" t="str">
            <v/>
          </cell>
          <cell r="D1632">
            <v>0</v>
          </cell>
        </row>
        <row r="1633">
          <cell r="A1633" t="str">
            <v>14.01.103</v>
          </cell>
          <cell r="B1633" t="str">
            <v>RODAPÉ EM GRANITO BEGE IMACULADO, ALTURA 7 CM E ESPESSURA 2 CM ,APLICADO COM ARGAMASSA INDUSTRIALIZADA AC-1.</v>
          </cell>
          <cell r="C1633" t="str">
            <v>m</v>
          </cell>
          <cell r="D1633">
            <v>33.8125</v>
          </cell>
          <cell r="E1633">
            <v>27.05</v>
          </cell>
          <cell r="F1633" t="str">
            <v>SEDUC</v>
          </cell>
        </row>
        <row r="1634">
          <cell r="A1634" t="str">
            <v/>
          </cell>
          <cell r="D1634">
            <v>0</v>
          </cell>
        </row>
        <row r="1635">
          <cell r="A1635" t="str">
            <v>14.02.010</v>
          </cell>
          <cell r="B1635" t="str">
            <v>SOLEIRA EM CIMENTADO DE 15 CM DE LARGURA.</v>
          </cell>
          <cell r="C1635" t="str">
            <v>m</v>
          </cell>
          <cell r="D1635">
            <v>3.35</v>
          </cell>
          <cell r="E1635">
            <v>2.68</v>
          </cell>
          <cell r="F1635" t="str">
            <v>EMLURB</v>
          </cell>
        </row>
        <row r="1636">
          <cell r="A1636" t="str">
            <v/>
          </cell>
          <cell r="D1636">
            <v>0</v>
          </cell>
        </row>
        <row r="1637">
          <cell r="A1637" t="str">
            <v>14.02.020</v>
          </cell>
          <cell r="B1637" t="str">
            <v>SOLEIRA DE GRANITO ARTIFICIAL (MARMORITE) COM 15 CM DE LARGURA, NA COR BRANCA.</v>
          </cell>
          <cell r="C1637" t="str">
            <v>m</v>
          </cell>
          <cell r="D1637">
            <v>17.6875</v>
          </cell>
          <cell r="E1637">
            <v>14.15</v>
          </cell>
          <cell r="F1637" t="str">
            <v>EMLURB</v>
          </cell>
        </row>
        <row r="1638">
          <cell r="A1638" t="str">
            <v/>
          </cell>
          <cell r="D1638">
            <v>0</v>
          </cell>
        </row>
        <row r="1639">
          <cell r="A1639" t="str">
            <v>14.02.030</v>
          </cell>
          <cell r="B1639" t="str">
            <v>SOLEIRA DE GRANITO ARTIFICIAL (MARMORITE) COM 15 CM DE LARGURA, NA COR CINZA.</v>
          </cell>
          <cell r="C1639" t="str">
            <v>m</v>
          </cell>
          <cell r="D1639">
            <v>15.637499999999999</v>
          </cell>
          <cell r="E1639">
            <v>12.51</v>
          </cell>
          <cell r="F1639" t="str">
            <v>EMLURB</v>
          </cell>
        </row>
        <row r="1640">
          <cell r="A1640" t="str">
            <v/>
          </cell>
          <cell r="D1640">
            <v>0</v>
          </cell>
        </row>
        <row r="1641">
          <cell r="A1641" t="str">
            <v>14.02.040</v>
          </cell>
          <cell r="B1641" t="str">
            <v>SOLEIRA DE GRANITO ARTIFICIAL (MARMORITE) COM 15 CM DE LARGURA, NA COR PRETA OU VERMELHA.</v>
          </cell>
          <cell r="C1641" t="str">
            <v>m</v>
          </cell>
          <cell r="D1641">
            <v>16.625</v>
          </cell>
          <cell r="E1641">
            <v>13.3</v>
          </cell>
          <cell r="F1641" t="str">
            <v>EMLURB</v>
          </cell>
        </row>
        <row r="1642">
          <cell r="A1642" t="str">
            <v/>
          </cell>
          <cell r="D1642">
            <v>0</v>
          </cell>
        </row>
        <row r="1643">
          <cell r="A1643" t="str">
            <v>14.02.050</v>
          </cell>
          <cell r="B1643" t="str">
            <v>SOLEIRA DE ARGAMASSA DE ALTA RESISTENCIA DURBETON , KORODUR OU SIMILAR , COM 10,0 CM DE LARGURA, NA COR CINZA NATURAL E COM ACABAMENTO RASPADO.</v>
          </cell>
          <cell r="C1643" t="str">
            <v>m</v>
          </cell>
          <cell r="D1643">
            <v>13.274999999999999</v>
          </cell>
          <cell r="E1643">
            <v>10.62</v>
          </cell>
          <cell r="F1643" t="str">
            <v>EMLURB</v>
          </cell>
        </row>
        <row r="1644">
          <cell r="A1644" t="str">
            <v/>
          </cell>
          <cell r="D1644">
            <v>0</v>
          </cell>
        </row>
        <row r="1645">
          <cell r="A1645" t="str">
            <v>14.02.060</v>
          </cell>
          <cell r="B1645" t="str">
            <v>SOLEIRA DE ARGAMASSA DE ALTA RESISTENCIA DURBETON , KORODUR OU SIMILAR , COM 10,0 CM DE LARGURA , NA COR AMARELA , PRETA , MARROM OU VERMELHA E COM ACABAMENTO RASPADO.</v>
          </cell>
          <cell r="C1645" t="str">
            <v>m</v>
          </cell>
          <cell r="D1645">
            <v>13.612500000000001</v>
          </cell>
          <cell r="E1645">
            <v>10.89</v>
          </cell>
          <cell r="F1645" t="str">
            <v>EMLURB</v>
          </cell>
        </row>
        <row r="1646">
          <cell r="A1646" t="str">
            <v/>
          </cell>
          <cell r="D1646">
            <v>0</v>
          </cell>
        </row>
        <row r="1647">
          <cell r="A1647" t="str">
            <v>14.02.070</v>
          </cell>
          <cell r="B1647" t="str">
            <v>SOLEIRA DE ARGAMASSA DE ALTA RESISTENCIA DURBETON , KORODUR OU SIMILAR , COM 10,0 CM DE LARGURA, NA COR VERDE E COM ACABAMENTO RASPADO.</v>
          </cell>
          <cell r="C1647" t="str">
            <v>m</v>
          </cell>
          <cell r="D1647">
            <v>13.987499999999999</v>
          </cell>
          <cell r="E1647">
            <v>11.19</v>
          </cell>
          <cell r="F1647" t="str">
            <v>EMLURB</v>
          </cell>
        </row>
        <row r="1648">
          <cell r="A1648" t="str">
            <v/>
          </cell>
          <cell r="D1648">
            <v>0</v>
          </cell>
        </row>
        <row r="1649">
          <cell r="A1649" t="str">
            <v>14.02.080</v>
          </cell>
          <cell r="B1649" t="str">
            <v>FORNECIMENTO E INSTALAÇÃO DE SOLEIRA EM GRANITO VERMELHO BRASÍLIA COM 0,20M DE LARGURA.</v>
          </cell>
          <cell r="C1649" t="str">
            <v>m</v>
          </cell>
          <cell r="D1649">
            <v>106.0125</v>
          </cell>
          <cell r="E1649">
            <v>84.81</v>
          </cell>
          <cell r="F1649" t="str">
            <v>SEE</v>
          </cell>
        </row>
        <row r="1650">
          <cell r="A1650" t="str">
            <v/>
          </cell>
          <cell r="D1650">
            <v>0</v>
          </cell>
        </row>
        <row r="1651">
          <cell r="A1651" t="str">
            <v>14.03.010</v>
          </cell>
          <cell r="B1651" t="str">
            <v>DEGRAU DE ESCADA COM 30,0 CM, EM GRANITO ARTIFICIAL (MARMORITE) , NA COR BRANCA E ESPELHO COM 20,0 CM.</v>
          </cell>
          <cell r="C1651" t="str">
            <v>m</v>
          </cell>
          <cell r="D1651">
            <v>48.075000000000003</v>
          </cell>
          <cell r="E1651">
            <v>38.46</v>
          </cell>
          <cell r="F1651" t="str">
            <v>EMLURB</v>
          </cell>
        </row>
        <row r="1652">
          <cell r="A1652" t="str">
            <v/>
          </cell>
          <cell r="D1652">
            <v>0</v>
          </cell>
        </row>
        <row r="1653">
          <cell r="A1653" t="str">
            <v>14.03.020</v>
          </cell>
          <cell r="B1653" t="str">
            <v>DEGRAU DE ESCADA COM 30,0 CM, EM GRANITO ARTIFICIAL (MARMORITE) , NA COR CINZA E ESPELHO COM 20,0 CM.</v>
          </cell>
          <cell r="C1653" t="str">
            <v>m</v>
          </cell>
          <cell r="D1653">
            <v>41.224999999999994</v>
          </cell>
          <cell r="E1653">
            <v>32.979999999999997</v>
          </cell>
          <cell r="F1653" t="str">
            <v>EMLURB</v>
          </cell>
        </row>
        <row r="1654">
          <cell r="A1654" t="str">
            <v/>
          </cell>
          <cell r="D1654">
            <v>0</v>
          </cell>
        </row>
        <row r="1655">
          <cell r="A1655" t="str">
            <v>14.03.030</v>
          </cell>
          <cell r="B1655" t="str">
            <v>DEGRAU DE ESCADA COM 30,0 CM, EM GRANITO ARTIFICIAL (MARMORITE), NA COR PRETA OU VERMELHA E ESPELHO COM 20,0 CM.</v>
          </cell>
          <cell r="C1655" t="str">
            <v>m</v>
          </cell>
          <cell r="D1655">
            <v>44.474999999999994</v>
          </cell>
          <cell r="E1655">
            <v>35.58</v>
          </cell>
          <cell r="F1655" t="str">
            <v>EMLURB</v>
          </cell>
        </row>
        <row r="1656">
          <cell r="A1656" t="str">
            <v/>
          </cell>
          <cell r="D1656">
            <v>0</v>
          </cell>
        </row>
        <row r="1657">
          <cell r="A1657" t="str">
            <v>14.03.040</v>
          </cell>
          <cell r="B1657" t="str">
            <v>DEGRAU DE ESCADA COM 30,0 CM, EM ARGAMASSA DE ALTA RESISTENCIA DURBETON,KORODUR OU SIMILAR, E ESPELHO COM 20,0 CM, NA COR CINZA NATURAL E COM ACABAMENTO RASPADO.</v>
          </cell>
          <cell r="C1657" t="str">
            <v>m</v>
          </cell>
          <cell r="D1657">
            <v>49.024999999999999</v>
          </cell>
          <cell r="E1657">
            <v>39.22</v>
          </cell>
          <cell r="F1657" t="str">
            <v>EMLURB</v>
          </cell>
        </row>
        <row r="1658">
          <cell r="A1658" t="str">
            <v/>
          </cell>
          <cell r="D1658">
            <v>0</v>
          </cell>
        </row>
        <row r="1659">
          <cell r="A1659" t="str">
            <v>14.03.050</v>
          </cell>
          <cell r="B1659" t="str">
            <v>DEGRAU DE ESCADA COM 30,0 CM, EM ARGAMASSA DE ALTA RESISTENCIA DURBETON,KORODUR OU SIMILAR, E ESPELHO COM 20,0 CM, NA COR AMARELA, PRETA, MARROM OU VERMELHA E COM ACABAMENTO RASPADO.</v>
          </cell>
          <cell r="C1659" t="str">
            <v>m</v>
          </cell>
          <cell r="D1659">
            <v>52.400000000000006</v>
          </cell>
          <cell r="E1659">
            <v>41.92</v>
          </cell>
          <cell r="F1659" t="str">
            <v>EMLURB</v>
          </cell>
        </row>
        <row r="1660">
          <cell r="A1660" t="str">
            <v/>
          </cell>
          <cell r="D1660">
            <v>0</v>
          </cell>
        </row>
        <row r="1661">
          <cell r="A1661" t="str">
            <v>14.03.060</v>
          </cell>
          <cell r="B1661" t="str">
            <v>DEGRAU DE ESCADA COM 30,0 CM, EM ARGAMASSA DE ALTA RESISTENCIA DURBETON,KORODUR OU SIMILAR, E ESPELHO COM 20,0 CM , NA COR VERDE E COM ACABAMENTO RASPADO.</v>
          </cell>
          <cell r="C1661" t="str">
            <v>m</v>
          </cell>
          <cell r="D1661">
            <v>56.150000000000006</v>
          </cell>
          <cell r="E1661">
            <v>44.92</v>
          </cell>
          <cell r="F1661" t="str">
            <v>EMLURB</v>
          </cell>
        </row>
        <row r="1662">
          <cell r="A1662" t="str">
            <v/>
          </cell>
          <cell r="D1662">
            <v>0</v>
          </cell>
        </row>
        <row r="1663">
          <cell r="A1663" t="str">
            <v>14.04.010</v>
          </cell>
          <cell r="B1663" t="str">
            <v>CORRIMAO DE GRANITO ARTIFICIAL(MARMORITE) COM 15 CM DE LARGURA, NA COR BRANCA.</v>
          </cell>
          <cell r="C1663" t="str">
            <v>m</v>
          </cell>
          <cell r="D1663">
            <v>40.375</v>
          </cell>
          <cell r="E1663">
            <v>32.299999999999997</v>
          </cell>
          <cell r="F1663" t="str">
            <v>EMLURB</v>
          </cell>
        </row>
        <row r="1664">
          <cell r="A1664" t="str">
            <v/>
          </cell>
          <cell r="D1664">
            <v>0</v>
          </cell>
        </row>
        <row r="1665">
          <cell r="A1665" t="str">
            <v>14.04.020</v>
          </cell>
          <cell r="B1665" t="str">
            <v>CORRIMAO DE GRANITO ARTIFICIAL(MARMORITE) COM 15 CM DE LARGURA, NA COR CINZA.</v>
          </cell>
          <cell r="C1665" t="str">
            <v>m</v>
          </cell>
          <cell r="D1665">
            <v>36.949999999999996</v>
          </cell>
          <cell r="E1665">
            <v>29.56</v>
          </cell>
          <cell r="F1665" t="str">
            <v>EMLURB</v>
          </cell>
        </row>
        <row r="1666">
          <cell r="A1666" t="str">
            <v/>
          </cell>
          <cell r="D1666">
            <v>0</v>
          </cell>
        </row>
        <row r="1667">
          <cell r="A1667" t="str">
            <v>14.04.030</v>
          </cell>
          <cell r="B1667" t="str">
            <v>CORRIMAO DE GRANITO ARTIFICIAL(MARMORITE) COM 15 CM DE LARGURA, NA COR PRETA OU VER MELHA.</v>
          </cell>
          <cell r="C1667" t="str">
            <v>m</v>
          </cell>
          <cell r="D1667">
            <v>38.575000000000003</v>
          </cell>
          <cell r="E1667">
            <v>30.86</v>
          </cell>
          <cell r="F1667" t="str">
            <v>EMLURB</v>
          </cell>
        </row>
        <row r="1668">
          <cell r="A1668" t="str">
            <v/>
          </cell>
          <cell r="D1668">
            <v>0</v>
          </cell>
        </row>
        <row r="1669">
          <cell r="A1669" t="str">
            <v>15.00.000</v>
          </cell>
          <cell r="B1669" t="str">
            <v>BALCOES</v>
          </cell>
          <cell r="D1669">
            <v>0</v>
          </cell>
        </row>
        <row r="1670">
          <cell r="A1670" t="str">
            <v/>
          </cell>
          <cell r="D1670">
            <v>0</v>
          </cell>
        </row>
        <row r="1671">
          <cell r="A1671" t="str">
            <v>15.01.010</v>
          </cell>
          <cell r="B1671" t="str">
            <v>BALCAO DE COZINHA DE GRANITO ARTIFICIAL NA COR BRANCA, APLICADO SOBRE LAJE DE CONCRETO DE 3,0 CM DE ESPESSURA.</v>
          </cell>
          <cell r="C1671" t="str">
            <v>m2</v>
          </cell>
          <cell r="D1671">
            <v>96.587499999999991</v>
          </cell>
          <cell r="E1671">
            <v>77.27</v>
          </cell>
          <cell r="F1671" t="str">
            <v>EMLURB</v>
          </cell>
        </row>
        <row r="1672">
          <cell r="A1672" t="str">
            <v/>
          </cell>
          <cell r="D1672">
            <v>0</v>
          </cell>
        </row>
        <row r="1673">
          <cell r="A1673" t="str">
            <v>15.01.020</v>
          </cell>
          <cell r="B1673" t="str">
            <v>BALCAO DE COZINHA DE GRANITO ARTIFICIAL NA COR CINZA , APLICADO SOBRE LAJE DE CONCRETO DE 3,0 CM DE ESPESSURA.</v>
          </cell>
          <cell r="C1673" t="str">
            <v>m2</v>
          </cell>
          <cell r="D1673">
            <v>83.037500000000009</v>
          </cell>
          <cell r="E1673">
            <v>66.430000000000007</v>
          </cell>
          <cell r="F1673" t="str">
            <v>EMLURB</v>
          </cell>
        </row>
        <row r="1674">
          <cell r="A1674" t="str">
            <v/>
          </cell>
          <cell r="D1674">
            <v>0</v>
          </cell>
        </row>
        <row r="1675">
          <cell r="A1675" t="str">
            <v>15.01.030</v>
          </cell>
          <cell r="B1675" t="str">
            <v>BALCAO DE COZINHA DE GRANITO ARTIFICIAL NA COR VERMELHA OU PRETA, APLICADO SOBRE LAJE DE CONCRETO DE 3,0 CM DE ESPESSURA.</v>
          </cell>
          <cell r="C1675" t="str">
            <v>m2</v>
          </cell>
          <cell r="D1675">
            <v>89.537499999999994</v>
          </cell>
          <cell r="E1675">
            <v>71.63</v>
          </cell>
          <cell r="F1675" t="str">
            <v>EMLURB</v>
          </cell>
        </row>
        <row r="1676">
          <cell r="A1676" t="str">
            <v/>
          </cell>
          <cell r="D1676">
            <v>0</v>
          </cell>
        </row>
        <row r="1677">
          <cell r="A1677" t="str">
            <v>15.02.010</v>
          </cell>
          <cell r="B1677" t="str">
            <v>BALCÃO EM GRANITO PRETO CEARÁ POLIDO COM 4,30 METROS DE COMPRIMENTO E 0,60 METROS, INCLUSIVE TESTEIRA COM 5 CM DE ALTURA</v>
          </cell>
          <cell r="C1677" t="str">
            <v>Un</v>
          </cell>
          <cell r="D1677">
            <v>1193.1999999999998</v>
          </cell>
          <cell r="E1677">
            <v>954.56</v>
          </cell>
          <cell r="F1677" t="str">
            <v>SEDUC</v>
          </cell>
        </row>
        <row r="1678">
          <cell r="A1678" t="str">
            <v/>
          </cell>
          <cell r="D1678">
            <v>0</v>
          </cell>
        </row>
        <row r="1679">
          <cell r="A1679" t="str">
            <v>15.02.020</v>
          </cell>
          <cell r="B1679" t="str">
            <v>BALCÃO EM GRANITO PRETO CEARÁ POLIDO COM 1,10 METROS DE COMPRIMENTO E 0,70 METROS, INCLUSIVE TESTEIRA COM 5 CM DE ALTURA</v>
          </cell>
          <cell r="C1679" t="str">
            <v>Un</v>
          </cell>
          <cell r="D1679">
            <v>410.21250000000003</v>
          </cell>
          <cell r="E1679">
            <v>328.17</v>
          </cell>
          <cell r="F1679" t="str">
            <v>SEDUC</v>
          </cell>
        </row>
        <row r="1680">
          <cell r="A1680" t="str">
            <v/>
          </cell>
          <cell r="D1680">
            <v>0</v>
          </cell>
        </row>
        <row r="1681">
          <cell r="A1681" t="str">
            <v>15.02.030</v>
          </cell>
          <cell r="B1681" t="str">
            <v>BALCÃO EM GRANITO PRETO CEARÁ POLIDO COM 1,00 METROS DE COMPRIMENTO E 0,60 METROS, INCLUSIVE TESTEIRA COM 5 CM DE ALTURA.</v>
          </cell>
          <cell r="C1681" t="str">
            <v>Un</v>
          </cell>
          <cell r="D1681">
            <v>338.05</v>
          </cell>
          <cell r="E1681">
            <v>270.44</v>
          </cell>
          <cell r="F1681" t="str">
            <v>SEDUC</v>
          </cell>
        </row>
        <row r="1682">
          <cell r="A1682" t="str">
            <v/>
          </cell>
          <cell r="D1682">
            <v>0</v>
          </cell>
        </row>
        <row r="1683">
          <cell r="A1683" t="str">
            <v>15.02.040</v>
          </cell>
          <cell r="B1683" t="str">
            <v>BALCÃO EM GRANITO CINZA CORUMBÁ POLIDO COM 2,20 METROS DE COMPRIMENTO E 0,55 METROS, INCLUSIVE TESTEIRA COM 5CM DE ALTURA.</v>
          </cell>
          <cell r="C1683" t="str">
            <v>Un</v>
          </cell>
          <cell r="D1683">
            <v>412.2</v>
          </cell>
          <cell r="E1683">
            <v>329.76</v>
          </cell>
          <cell r="F1683" t="str">
            <v>SEDUC</v>
          </cell>
        </row>
        <row r="1684">
          <cell r="A1684" t="str">
            <v/>
          </cell>
          <cell r="D1684">
            <v>0</v>
          </cell>
        </row>
        <row r="1685">
          <cell r="A1685" t="str">
            <v>15.02.050</v>
          </cell>
          <cell r="B1685" t="str">
            <v>BALCÃO EM GRANITO CINZA CORUMBÁ POLIDO COM 1,00 METROS DE COMPRIMENTO E 0,55 METROS, INCLUSIVE TESTEIRA COM 5CM DE ALTURA</v>
          </cell>
          <cell r="C1685" t="str">
            <v>Un</v>
          </cell>
          <cell r="D1685">
            <v>202.39999999999998</v>
          </cell>
          <cell r="E1685">
            <v>161.91999999999999</v>
          </cell>
          <cell r="F1685" t="str">
            <v>SEDUC</v>
          </cell>
        </row>
        <row r="1686">
          <cell r="A1686" t="str">
            <v/>
          </cell>
          <cell r="D1686">
            <v>0</v>
          </cell>
        </row>
        <row r="1687">
          <cell r="A1687" t="str">
            <v>15.02.060</v>
          </cell>
          <cell r="B1687" t="str">
            <v>BALCÃO EM GRANITO CINZA CORUMBÁ POLIDO COM 1,20 METROS DE COMPRIMENTO E 0,55 METROS, INCLUSIVE TESTEIRA COM 5 CM DE ALTURA.</v>
          </cell>
          <cell r="C1687" t="str">
            <v>Un</v>
          </cell>
          <cell r="D1687">
            <v>235.0625</v>
          </cell>
          <cell r="E1687">
            <v>188.05</v>
          </cell>
          <cell r="F1687" t="str">
            <v>SEDUC</v>
          </cell>
        </row>
        <row r="1688">
          <cell r="A1688" t="str">
            <v/>
          </cell>
          <cell r="D1688">
            <v>0</v>
          </cell>
        </row>
        <row r="1689">
          <cell r="A1689" t="str">
            <v>15.02.070</v>
          </cell>
          <cell r="B1689" t="str">
            <v>BACÃO EM GRANITO CINZA CORUMBÁ POLIDO COM 1,50 METROS DE COMPRIMENTO E 0,55 METROS, INCLUSIVE TESTEIRA COM 5 CM DE ALTURA.</v>
          </cell>
          <cell r="C1689" t="str">
            <v>Un</v>
          </cell>
          <cell r="D1689">
            <v>289.76249999999999</v>
          </cell>
          <cell r="E1689">
            <v>231.81</v>
          </cell>
          <cell r="F1689" t="str">
            <v>SEDUC</v>
          </cell>
        </row>
        <row r="1690">
          <cell r="A1690" t="str">
            <v/>
          </cell>
          <cell r="D1690">
            <v>0</v>
          </cell>
        </row>
        <row r="1691">
          <cell r="A1691" t="str">
            <v>15.02.080</v>
          </cell>
          <cell r="B1691" t="str">
            <v>Fornecimento e instalação de balcão em granito cinza andorinha com e=2cm, inclusive testeira de 5x2cm.</v>
          </cell>
          <cell r="C1691" t="str">
            <v>m2</v>
          </cell>
          <cell r="D1691">
            <v>281.4375</v>
          </cell>
          <cell r="E1691">
            <v>225.15</v>
          </cell>
          <cell r="F1691" t="str">
            <v>SEDUC</v>
          </cell>
        </row>
        <row r="1692">
          <cell r="A1692" t="str">
            <v/>
          </cell>
          <cell r="D1692">
            <v>0</v>
          </cell>
        </row>
        <row r="1693">
          <cell r="A1693" t="str">
            <v>15.02.090</v>
          </cell>
          <cell r="B1693" t="str">
            <v>Fornecimento e instalação de balcão de granito cinza andorinha, esp=2cm, com 07 cubas de inox de 50x40x25cm, inclusive testeira de 5x2 cm , válvula e sifão metálico  Escola Técnica - Padrão - FNDE.</v>
          </cell>
          <cell r="C1693" t="str">
            <v>m2</v>
          </cell>
          <cell r="D1693">
            <v>6304.15</v>
          </cell>
          <cell r="E1693">
            <v>5043.32</v>
          </cell>
          <cell r="F1693" t="str">
            <v>SEDUC</v>
          </cell>
        </row>
        <row r="1694">
          <cell r="A1694" t="str">
            <v/>
          </cell>
          <cell r="D1694">
            <v>0</v>
          </cell>
        </row>
        <row r="1695">
          <cell r="A1695" t="str">
            <v>15.02.100</v>
          </cell>
          <cell r="B1695" t="str">
            <v>FORNECIMENTO E INSTALAÇÃO DE MESA EM GRANITO CINZA ANDORINHA COM E = 2 cm, COM TAMPO MEDINDO 3,60 x 1,20 m E 03 MONTANTES MEDINDO 1,20 x 0,85 m QUE SERVIRÃO DE APOIO E 01 MONTANTE MEDINDO 3,60 x 0,85 m QUE FARÁ O TRAVAMENTO.</v>
          </cell>
          <cell r="C1695" t="str">
            <v>Un</v>
          </cell>
          <cell r="D1695">
            <v>3787.2375000000002</v>
          </cell>
          <cell r="E1695">
            <v>3029.79</v>
          </cell>
          <cell r="F1695" t="str">
            <v>SEDUC</v>
          </cell>
        </row>
        <row r="1696">
          <cell r="A1696" t="str">
            <v/>
          </cell>
          <cell r="D1696">
            <v>0</v>
          </cell>
        </row>
        <row r="1697">
          <cell r="A1697" t="str">
            <v>16.00.000</v>
          </cell>
          <cell r="B1697" t="str">
            <v>PINTURA</v>
          </cell>
          <cell r="D1697">
            <v>0</v>
          </cell>
        </row>
        <row r="1698">
          <cell r="A1698" t="str">
            <v/>
          </cell>
          <cell r="D1698">
            <v>0</v>
          </cell>
        </row>
        <row r="1699">
          <cell r="A1699" t="str">
            <v>16.01.010</v>
          </cell>
          <cell r="B1699" t="str">
            <v>REMOCAO DE PINTURA ANTIGA A CAL.</v>
          </cell>
          <cell r="C1699" t="str">
            <v>m2</v>
          </cell>
          <cell r="D1699">
            <v>1.2250000000000001</v>
          </cell>
          <cell r="E1699">
            <v>0.98</v>
          </cell>
          <cell r="F1699" t="str">
            <v>EMLURB</v>
          </cell>
        </row>
        <row r="1700">
          <cell r="A1700" t="str">
            <v/>
          </cell>
          <cell r="D1700">
            <v>0</v>
          </cell>
        </row>
        <row r="1701">
          <cell r="A1701" t="str">
            <v>16.01.020</v>
          </cell>
          <cell r="B1701" t="str">
            <v>REMOCAO DE PINTURA ANTIGA A OLEO OU ESMALTE.</v>
          </cell>
          <cell r="C1701" t="str">
            <v>m2</v>
          </cell>
          <cell r="D1701">
            <v>4.3499999999999996</v>
          </cell>
          <cell r="E1701">
            <v>3.48</v>
          </cell>
          <cell r="F1701" t="str">
            <v>EMLURB</v>
          </cell>
        </row>
        <row r="1702">
          <cell r="A1702" t="str">
            <v/>
          </cell>
          <cell r="D1702">
            <v>0</v>
          </cell>
        </row>
        <row r="1703">
          <cell r="A1703" t="str">
            <v>16.01.030</v>
          </cell>
          <cell r="B1703" t="str">
            <v>REMOÇÃO DE PINTURA</v>
          </cell>
          <cell r="C1703" t="str">
            <v>m2</v>
          </cell>
          <cell r="D1703">
            <v>2.4375</v>
          </cell>
          <cell r="E1703">
            <v>1.95</v>
          </cell>
          <cell r="F1703" t="str">
            <v>SEDUC</v>
          </cell>
        </row>
        <row r="1704">
          <cell r="A1704" t="str">
            <v/>
          </cell>
          <cell r="D1704">
            <v>0</v>
          </cell>
        </row>
        <row r="1705">
          <cell r="A1705" t="str">
            <v>16.02.010</v>
          </cell>
          <cell r="B1705" t="str">
            <v>CAIACAO BRANCA EM PAREDES INTERNAS E EXTERNAS, EM OBRAS DE APENAS UM PAVIMENTO, TRES DEMAOS.</v>
          </cell>
          <cell r="C1705" t="str">
            <v>m2</v>
          </cell>
          <cell r="D1705">
            <v>2.5249999999999999</v>
          </cell>
          <cell r="E1705">
            <v>2.02</v>
          </cell>
          <cell r="F1705" t="str">
            <v>EMLURB</v>
          </cell>
        </row>
        <row r="1706">
          <cell r="A1706" t="str">
            <v/>
          </cell>
          <cell r="D1706">
            <v>0</v>
          </cell>
        </row>
        <row r="1707">
          <cell r="A1707" t="str">
            <v>16.02.020</v>
          </cell>
          <cell r="B1707" t="str">
            <v>CAIACAO DE COR EM PAREDES INTERNAS E EXTERNAS, EM OBRAS DE APENAS UM PAVIMENTO, TRES DEMAOS.</v>
          </cell>
          <cell r="C1707" t="str">
            <v>m2</v>
          </cell>
          <cell r="D1707">
            <v>3.35</v>
          </cell>
          <cell r="E1707">
            <v>2.68</v>
          </cell>
          <cell r="F1707" t="str">
            <v>EMLURB</v>
          </cell>
        </row>
        <row r="1708">
          <cell r="A1708" t="str">
            <v/>
          </cell>
          <cell r="D1708">
            <v>0</v>
          </cell>
        </row>
        <row r="1709">
          <cell r="A1709" t="str">
            <v>16.02.030</v>
          </cell>
          <cell r="B1709" t="str">
            <v>CAIACAO BRANCA EM PAREDES EXTERNAS, EM OBRAS COM MAIS DE UM PAVIMENTO, TRES DEMAOS.</v>
          </cell>
          <cell r="C1709" t="str">
            <v>m2</v>
          </cell>
          <cell r="D1709">
            <v>3.35</v>
          </cell>
          <cell r="E1709">
            <v>2.68</v>
          </cell>
          <cell r="F1709" t="str">
            <v>EMLURB</v>
          </cell>
        </row>
        <row r="1710">
          <cell r="A1710" t="str">
            <v/>
          </cell>
          <cell r="D1710">
            <v>0</v>
          </cell>
        </row>
        <row r="1711">
          <cell r="A1711" t="str">
            <v>16.02.040</v>
          </cell>
          <cell r="B1711" t="str">
            <v>CAIACAO DE COR EM PAREDES EXTERNAS, EM OBRAS COM MAIS DE UM PAVIMENTO, TRES DEMAOS.</v>
          </cell>
          <cell r="C1711" t="str">
            <v>m2</v>
          </cell>
          <cell r="D1711">
            <v>4.3375000000000004</v>
          </cell>
          <cell r="E1711">
            <v>3.47</v>
          </cell>
          <cell r="F1711" t="str">
            <v>EMLURB</v>
          </cell>
        </row>
        <row r="1712">
          <cell r="A1712" t="str">
            <v/>
          </cell>
          <cell r="D1712">
            <v>0</v>
          </cell>
        </row>
        <row r="1713">
          <cell r="A1713" t="str">
            <v>16.02.050</v>
          </cell>
          <cell r="B1713" t="str">
            <v>CAIACAO DE COR BATIDA A ESCOVA (PLASTEX).</v>
          </cell>
          <cell r="C1713" t="str">
            <v>m2</v>
          </cell>
          <cell r="D1713">
            <v>4.75</v>
          </cell>
          <cell r="E1713">
            <v>3.8</v>
          </cell>
          <cell r="F1713" t="str">
            <v>EMLURB</v>
          </cell>
        </row>
        <row r="1714">
          <cell r="A1714" t="str">
            <v/>
          </cell>
          <cell r="D1714">
            <v>0</v>
          </cell>
        </row>
        <row r="1715">
          <cell r="A1715" t="str">
            <v>16.03.010</v>
          </cell>
          <cell r="B1715" t="str">
            <v>PINTURA LATEX EM PAREDES INTERNAS, CORALAR OU SIMILAR, DUAS DEMAOS, SEM MASSA CORRIDA,INCLUSIVE APLICACAO DE UMA DEMAO DE LIQUIDO SELADOR DE PAREDE.</v>
          </cell>
          <cell r="C1715" t="str">
            <v>m2</v>
          </cell>
          <cell r="D1715">
            <v>8.25</v>
          </cell>
          <cell r="E1715">
            <v>6.6</v>
          </cell>
          <cell r="F1715" t="str">
            <v>EMLURB</v>
          </cell>
        </row>
        <row r="1716">
          <cell r="A1716" t="str">
            <v/>
          </cell>
          <cell r="D1716">
            <v>0</v>
          </cell>
        </row>
        <row r="1717">
          <cell r="A1717" t="str">
            <v>16.03.011</v>
          </cell>
          <cell r="B1717" t="str">
            <v>PINTURA LATÉX EM PAREDES INTERNAS, CORALAR OU SIMILAR - DUAS DEMÃOS - SEM MASSA CORRIDA,SEM APLICAÇÃO DE LÍQUIDO SELADOR PARA PAREDE .</v>
          </cell>
          <cell r="C1717" t="str">
            <v>m2</v>
          </cell>
          <cell r="D1717">
            <v>4.8250000000000002</v>
          </cell>
          <cell r="E1717">
            <v>3.86</v>
          </cell>
          <cell r="F1717" t="str">
            <v>SEDUC</v>
          </cell>
        </row>
        <row r="1718">
          <cell r="A1718" t="str">
            <v/>
          </cell>
          <cell r="D1718">
            <v>0</v>
          </cell>
        </row>
        <row r="1719">
          <cell r="A1719" t="str">
            <v>16.03.012</v>
          </cell>
          <cell r="B1719" t="str">
            <v>PINTURA LÁTEX EM PAREDES INTERNAS SEM O FORNECIMENTO DA TINTA, DUAS DEMÃOS, SEM MASSA CORRIDA, INCLUSIVE APLICAÇÃO DE UMA DEMÃO DE LIQUIDO SELADOR DE PAREDE.</v>
          </cell>
          <cell r="C1719" t="str">
            <v>m2</v>
          </cell>
          <cell r="D1719">
            <v>6.125</v>
          </cell>
          <cell r="E1719">
            <v>4.9000000000000004</v>
          </cell>
          <cell r="F1719" t="str">
            <v>SEDUC</v>
          </cell>
        </row>
        <row r="1720">
          <cell r="A1720" t="str">
            <v/>
          </cell>
          <cell r="D1720">
            <v>0</v>
          </cell>
        </row>
        <row r="1721">
          <cell r="A1721" t="str">
            <v>16.03.020</v>
          </cell>
          <cell r="B1721" t="str">
            <v>PINTURA LATEX EM PAREDES INTERNAS, CORALAR OU SIMILAR, DUAS DEMAOS, INCLUSIVE APLICACAO DE UMA DEMAO DE LIQUIDO SELADOR E DUAS DEMAOS DE MASSA CORRIDA A BASE DE PVA.</v>
          </cell>
          <cell r="C1721" t="str">
            <v>m2</v>
          </cell>
          <cell r="D1721">
            <v>14.712499999999999</v>
          </cell>
          <cell r="E1721">
            <v>11.77</v>
          </cell>
          <cell r="F1721" t="str">
            <v>EMLURB</v>
          </cell>
        </row>
        <row r="1722">
          <cell r="A1722" t="str">
            <v/>
          </cell>
          <cell r="D1722">
            <v>0</v>
          </cell>
        </row>
        <row r="1723">
          <cell r="A1723" t="str">
            <v>16.03.030</v>
          </cell>
          <cell r="B1723" t="str">
            <v>PINTURA LATEX EM PAREDES EXTERNAS,CORALMUR OU SIMILAR, DUAS DEMAOS, SEM MASSA ACRILICA, INCLUSIVE APLICACAO DE UMA DEMAO DE FUNDO PREPARADOR.</v>
          </cell>
          <cell r="C1723" t="str">
            <v>m2</v>
          </cell>
          <cell r="D1723">
            <v>10.024999999999999</v>
          </cell>
          <cell r="E1723">
            <v>8.02</v>
          </cell>
          <cell r="F1723" t="str">
            <v>EMLURB</v>
          </cell>
        </row>
        <row r="1724">
          <cell r="A1724" t="str">
            <v/>
          </cell>
          <cell r="D1724">
            <v>0</v>
          </cell>
        </row>
        <row r="1725">
          <cell r="A1725" t="str">
            <v>16.03.031</v>
          </cell>
          <cell r="B1725" t="str">
            <v>PINTURA PVA LATÉX EXTERNA, DUAS DEMÃOS, SEM MASSA E SEM SELADOR ACRÍLICO, SOBRE BEIRA E BICA DE TELHA CERÂMICA.</v>
          </cell>
          <cell r="C1725" t="str">
            <v>m</v>
          </cell>
          <cell r="D1725">
            <v>1.7374999999999998</v>
          </cell>
          <cell r="E1725">
            <v>1.39</v>
          </cell>
          <cell r="F1725" t="str">
            <v>SEDUC</v>
          </cell>
        </row>
        <row r="1726">
          <cell r="A1726" t="str">
            <v/>
          </cell>
          <cell r="D1726">
            <v>0</v>
          </cell>
        </row>
        <row r="1727">
          <cell r="A1727" t="str">
            <v>16.03.032</v>
          </cell>
          <cell r="B1727" t="str">
            <v>PINTURA LATÉX EM PAREDES EXTERNAS, CORALMUR OU SIMILAR - DUAS DEMÃOS - SEM MASSA  ACRÍLICA,SEM APLICAÇÃO DE FUNDO PREPARADOR.</v>
          </cell>
          <cell r="C1727" t="str">
            <v>m2</v>
          </cell>
          <cell r="D1727">
            <v>6.125</v>
          </cell>
          <cell r="E1727">
            <v>4.9000000000000004</v>
          </cell>
          <cell r="F1727" t="str">
            <v>SEDUC</v>
          </cell>
        </row>
        <row r="1728">
          <cell r="A1728" t="str">
            <v/>
          </cell>
          <cell r="D1728">
            <v>0</v>
          </cell>
        </row>
        <row r="1729">
          <cell r="A1729" t="str">
            <v>16.03.033</v>
          </cell>
          <cell r="B1729" t="str">
            <v>PINTURA LÁTEX EM PAREDES EXTERNAS SEM O FORNECIMENTO DA TINTA, DUAS DEMÃOS, SEM MASSA CORRIDA, INCLUSIVE APLICAÇÃO DE UMA DEMÃO DE FUNDO PREPARADOR.</v>
          </cell>
          <cell r="C1729" t="str">
            <v>m2</v>
          </cell>
          <cell r="D1729">
            <v>6.75</v>
          </cell>
          <cell r="E1729">
            <v>5.4</v>
          </cell>
          <cell r="F1729" t="str">
            <v>SEDUC</v>
          </cell>
        </row>
        <row r="1730">
          <cell r="A1730" t="str">
            <v/>
          </cell>
          <cell r="D1730">
            <v>0</v>
          </cell>
        </row>
        <row r="1731">
          <cell r="A1731" t="str">
            <v>16.03.040</v>
          </cell>
          <cell r="B1731" t="str">
            <v>PINTURA LATEX EM PAREDES EXTERNAS,CORALMUR OU SIMILAR, DUAS DEMAOS, INCLUSIVE APLICACAO DE SELADOR ACRILICO UMA DEMAO, E MASSA ACRILICA, DUAS DEMAOS.</v>
          </cell>
          <cell r="C1731" t="str">
            <v>m2</v>
          </cell>
          <cell r="D1731">
            <v>17.637499999999999</v>
          </cell>
          <cell r="E1731">
            <v>14.11</v>
          </cell>
          <cell r="F1731" t="str">
            <v>EMLURB</v>
          </cell>
        </row>
        <row r="1732">
          <cell r="A1732" t="str">
            <v/>
          </cell>
          <cell r="D1732">
            <v>0</v>
          </cell>
        </row>
        <row r="1733">
          <cell r="A1733" t="str">
            <v>16.03.050</v>
          </cell>
          <cell r="B1733" t="str">
            <v>PINTURA A BASE DE EMULSAO ACRILICA,CORALAR OU SIMILAR, EM PAREDES INTERNAS, DUAS DEMAOS SEM MASSA, INCLUSIVE SELADOR ACRILICO, UMA DEMAO.</v>
          </cell>
          <cell r="C1733" t="str">
            <v>m2</v>
          </cell>
          <cell r="D1733">
            <v>8.5124999999999993</v>
          </cell>
          <cell r="E1733">
            <v>6.81</v>
          </cell>
          <cell r="F1733" t="str">
            <v>EMLURB</v>
          </cell>
        </row>
        <row r="1734">
          <cell r="A1734" t="str">
            <v/>
          </cell>
          <cell r="D1734">
            <v>0</v>
          </cell>
        </row>
        <row r="1735">
          <cell r="A1735" t="str">
            <v>16.03.060</v>
          </cell>
          <cell r="B1735" t="str">
            <v>PINTURA A BASE DE EMULSAO ACRILICA,CORALAR OU SIMILAR, EM PAREDES INTERNAS, DUAS DEMAOS, INCLUSIVE LIQUIDO SELADOR UMA DEMAO, E DUAS DE MAOS DE MASSA ACRILICA.</v>
          </cell>
          <cell r="C1735" t="str">
            <v>m2</v>
          </cell>
          <cell r="D1735">
            <v>18.337499999999999</v>
          </cell>
          <cell r="E1735">
            <v>14.67</v>
          </cell>
          <cell r="F1735" t="str">
            <v>EMLURB</v>
          </cell>
        </row>
        <row r="1736">
          <cell r="A1736" t="str">
            <v/>
          </cell>
          <cell r="D1736">
            <v>0</v>
          </cell>
        </row>
        <row r="1737">
          <cell r="A1737" t="str">
            <v>16.03.070</v>
          </cell>
          <cell r="B1737" t="str">
            <v>PINTURA A BASE DE EMULSAO ACRILICA, CORALPLUS OU SIMILAR, EM PAREDES EXTERNAS, DUAS DEMAOS, SEM MASSA,INCLUSIVE APLICACAO DE SELADOR ACRILICO, UMA DEMAO.</v>
          </cell>
          <cell r="C1737" t="str">
            <v>m2</v>
          </cell>
          <cell r="D1737">
            <v>11.200000000000001</v>
          </cell>
          <cell r="E1737">
            <v>8.9600000000000009</v>
          </cell>
          <cell r="F1737" t="str">
            <v>EMLURB</v>
          </cell>
        </row>
        <row r="1738">
          <cell r="A1738" t="str">
            <v/>
          </cell>
          <cell r="D1738">
            <v>0</v>
          </cell>
        </row>
        <row r="1739">
          <cell r="A1739" t="str">
            <v>16.03.080</v>
          </cell>
          <cell r="B1739" t="str">
            <v>PINTURA A BASE DE EMULSAO ACRILICA, CORALPLUS OU SIMILAR, EM PAREDES EXTERNAS, DUAS DEMAOS, INCLUSIVE APLICACAO DE SELADOR ACRILICO, UMA DEMAO E DUAS DEMAOS DE MASSA ACRILICA.</v>
          </cell>
          <cell r="C1739" t="str">
            <v>m2</v>
          </cell>
          <cell r="D1739">
            <v>20.037500000000001</v>
          </cell>
          <cell r="E1739">
            <v>16.03</v>
          </cell>
          <cell r="F1739" t="str">
            <v>EMLURB</v>
          </cell>
        </row>
        <row r="1740">
          <cell r="A1740" t="str">
            <v/>
          </cell>
          <cell r="D1740">
            <v>0</v>
          </cell>
        </row>
        <row r="1741">
          <cell r="A1741" t="str">
            <v>16.03.101</v>
          </cell>
          <cell r="B1741" t="str">
            <v>REVESTIMENTO TEXTURIZADO DE COR, APLICADO COM ROLO EM PAREDE INTERNA OU EXTERNA, FAB.: CORAL OU SIMILAR.</v>
          </cell>
          <cell r="C1741" t="str">
            <v>m2</v>
          </cell>
          <cell r="D1741">
            <v>14.5</v>
          </cell>
          <cell r="E1741">
            <v>11.6</v>
          </cell>
          <cell r="F1741" t="str">
            <v>SEDUC</v>
          </cell>
        </row>
        <row r="1742">
          <cell r="A1742" t="str">
            <v/>
          </cell>
          <cell r="D1742">
            <v>0</v>
          </cell>
        </row>
        <row r="1743">
          <cell r="A1743" t="str">
            <v>16.03.110</v>
          </cell>
          <cell r="B1743" t="str">
            <v>EMASSAMENTO DE PAREDES INTERNAS, COM MASSA CORRIDA À BASE DE PVA, DUAS DEMÃOS, PARA PINTURA LATÉX.</v>
          </cell>
          <cell r="C1743" t="str">
            <v>m2</v>
          </cell>
          <cell r="D1743">
            <v>5.5374999999999996</v>
          </cell>
          <cell r="E1743">
            <v>4.43</v>
          </cell>
          <cell r="F1743" t="str">
            <v>SEDUC</v>
          </cell>
        </row>
        <row r="1744">
          <cell r="A1744" t="str">
            <v/>
          </cell>
          <cell r="D1744">
            <v>0</v>
          </cell>
        </row>
        <row r="1745">
          <cell r="A1745" t="str">
            <v>16.03.115</v>
          </cell>
          <cell r="B1745" t="str">
            <v>PINTURA LATEX ACRÍLICA EM PAREDES EXTERNAS APARENTES, EM DUAS DEMÃOS, CORALATEX OU SIMILAR, COR CERÂMICA,SEM MASSA, SEM APLICAÇÃO DE FUNDO PREPARADOR.INCLUSO LIXAMENTO DA SUPERFÍCIE PARA APLICAÇÃO DA TINTA.</v>
          </cell>
          <cell r="C1745" t="str">
            <v>m2</v>
          </cell>
          <cell r="D1745">
            <v>6.0750000000000002</v>
          </cell>
          <cell r="E1745">
            <v>4.8600000000000003</v>
          </cell>
          <cell r="F1745" t="str">
            <v>SEDUC</v>
          </cell>
        </row>
        <row r="1746">
          <cell r="A1746" t="str">
            <v/>
          </cell>
          <cell r="D1746">
            <v>0</v>
          </cell>
        </row>
        <row r="1747">
          <cell r="A1747" t="str">
            <v>16.04.010</v>
          </cell>
          <cell r="B1747" t="str">
            <v>PINTURA A OLEO EM PAREDES INTERNAS, DUAS DEMAOS, SEM EMASSAMENTO, INCLUSIVE APLICACAO DE LIQUIDO PREPARADOR.</v>
          </cell>
          <cell r="C1747" t="str">
            <v>m2</v>
          </cell>
          <cell r="D1747">
            <v>10.5375</v>
          </cell>
          <cell r="E1747">
            <v>8.43</v>
          </cell>
          <cell r="F1747" t="str">
            <v>EMLURB</v>
          </cell>
        </row>
        <row r="1748">
          <cell r="A1748" t="str">
            <v/>
          </cell>
          <cell r="D1748">
            <v>0</v>
          </cell>
        </row>
        <row r="1749">
          <cell r="A1749" t="str">
            <v>16.04.011</v>
          </cell>
          <cell r="B1749" t="str">
            <v>PINTURA A ÓLEO OU ESMALTE SINTÉTICO EM PAREDES INTERNAS, DUAS DEMÃOS, INCLUSIVE LIXAMENTO, SEM EMASSAMENTO E SEM APLICAÇÃO DE LÍQUIDO PREPARADOR.</v>
          </cell>
          <cell r="C1749" t="str">
            <v>m2</v>
          </cell>
          <cell r="D1749">
            <v>8.3249999999999993</v>
          </cell>
          <cell r="E1749">
            <v>6.66</v>
          </cell>
          <cell r="F1749" t="str">
            <v>SEDUC</v>
          </cell>
        </row>
        <row r="1750">
          <cell r="A1750" t="str">
            <v/>
          </cell>
          <cell r="D1750">
            <v>0</v>
          </cell>
        </row>
        <row r="1751">
          <cell r="A1751" t="str">
            <v>16.04.020</v>
          </cell>
          <cell r="B1751" t="str">
            <v>PINTURA A OLEO EM PAREDES INTERNAS, TRES DEMAOS, SEM EMASSAMENTO, INCLUSIVE APLICACAO DE LIQUIDO PREPARADOR.</v>
          </cell>
          <cell r="C1751" t="str">
            <v>m2</v>
          </cell>
          <cell r="D1751">
            <v>12.787500000000001</v>
          </cell>
          <cell r="E1751">
            <v>10.23</v>
          </cell>
          <cell r="F1751" t="str">
            <v>EMLURB</v>
          </cell>
        </row>
        <row r="1752">
          <cell r="A1752" t="str">
            <v/>
          </cell>
          <cell r="D1752">
            <v>0</v>
          </cell>
        </row>
        <row r="1753">
          <cell r="A1753" t="str">
            <v>16.04.030</v>
          </cell>
          <cell r="B1753" t="str">
            <v>PINTURA A OLEO EM PAREDES INTERNAS, DUAS DEMAOS, COM EMASSAMENTO, INCLUSIVE APLICACAO DE LIQUIDO PREPARADOR.</v>
          </cell>
          <cell r="C1753" t="str">
            <v>m2</v>
          </cell>
          <cell r="D1753">
            <v>21.462500000000002</v>
          </cell>
          <cell r="E1753">
            <v>17.170000000000002</v>
          </cell>
          <cell r="F1753" t="str">
            <v>EMLURB</v>
          </cell>
        </row>
        <row r="1754">
          <cell r="A1754" t="str">
            <v/>
          </cell>
          <cell r="D1754">
            <v>0</v>
          </cell>
        </row>
        <row r="1755">
          <cell r="A1755" t="str">
            <v>16.04.040</v>
          </cell>
          <cell r="B1755" t="str">
            <v>PINTURA A OLEO EM PAREDES INTERNAS, TRES DEMAOS, COM EMASSAMENTO, INCLUSIVE APLICACAO DE LIQUIDO PREPARADOR.</v>
          </cell>
          <cell r="C1755" t="str">
            <v>m2</v>
          </cell>
          <cell r="D1755">
            <v>23.712499999999999</v>
          </cell>
          <cell r="E1755">
            <v>18.97</v>
          </cell>
          <cell r="F1755" t="str">
            <v>EMLURB</v>
          </cell>
        </row>
        <row r="1756">
          <cell r="A1756" t="str">
            <v/>
          </cell>
          <cell r="D1756">
            <v>0</v>
          </cell>
        </row>
        <row r="1757">
          <cell r="A1757" t="str">
            <v>16.04.050</v>
          </cell>
          <cell r="B1757" t="str">
            <v>PINTURA A OLEO EM ESQUADRIAS DE MADEIRA, DUAS DEMAOS, COM APARELHAMENTO E SEM EMASSAMENTO, INCLUSIVE APLICACAO DE FUNDO SINTETICO NIVELADOR BRANCO FOSCO, UMA DEMAO.</v>
          </cell>
          <cell r="C1757" t="str">
            <v>m2</v>
          </cell>
          <cell r="D1757">
            <v>10.649999999999999</v>
          </cell>
          <cell r="E1757">
            <v>8.52</v>
          </cell>
          <cell r="F1757" t="str">
            <v>EMLURB</v>
          </cell>
        </row>
        <row r="1758">
          <cell r="A1758" t="str">
            <v/>
          </cell>
          <cell r="D1758">
            <v>0</v>
          </cell>
        </row>
        <row r="1759">
          <cell r="A1759" t="str">
            <v>16.04.051</v>
          </cell>
          <cell r="B1759" t="str">
            <v xml:space="preserve">PINTURA A ÓLEO EM ESQUADRIAS DE MADEIRA, DUAS DEMÃOS, COM APARELHAMENTO, SEM EMASSAMENTO E SEM APLICAÇÃO DE FUNDO BRANCO FOSCO. INCLUSO LIXAMENTO. </v>
          </cell>
          <cell r="C1759" t="str">
            <v>m2</v>
          </cell>
          <cell r="D1759">
            <v>6.625</v>
          </cell>
          <cell r="E1759">
            <v>5.3</v>
          </cell>
          <cell r="F1759" t="str">
            <v>SEDUC</v>
          </cell>
        </row>
        <row r="1760">
          <cell r="A1760" t="str">
            <v/>
          </cell>
          <cell r="D1760">
            <v>0</v>
          </cell>
        </row>
        <row r="1761">
          <cell r="A1761" t="str">
            <v>16.04.060</v>
          </cell>
          <cell r="B1761" t="str">
            <v>PINTURA A OLEO EM ESQUADRIAS DE MADEIRA, DUAS DEMAOS, INCLUSIVE APLICACAO DE FUNDO SINTETICO NIVELADOR BRANCO FOSCO, DUAS DEMAOS, COM MASSA A OLEO, DUAS DEMAOS.</v>
          </cell>
          <cell r="C1761" t="str">
            <v>m2</v>
          </cell>
          <cell r="D1761">
            <v>23.799999999999997</v>
          </cell>
          <cell r="E1761">
            <v>19.04</v>
          </cell>
          <cell r="F1761" t="str">
            <v>EMLURB</v>
          </cell>
        </row>
        <row r="1762">
          <cell r="A1762" t="str">
            <v/>
          </cell>
          <cell r="D1762">
            <v>0</v>
          </cell>
        </row>
        <row r="1763">
          <cell r="A1763" t="str">
            <v>16.04.070</v>
          </cell>
          <cell r="B1763" t="str">
            <v>PINTURA A OLEO EM ESQUADRIAS DE FERRO, DUAS DEMAOS, SEM RASPAGEM E SEM APARELHAMENTO.</v>
          </cell>
          <cell r="C1763" t="str">
            <v>m2</v>
          </cell>
          <cell r="D1763">
            <v>9.2874999999999996</v>
          </cell>
          <cell r="E1763">
            <v>7.43</v>
          </cell>
          <cell r="F1763" t="str">
            <v>EMLURB</v>
          </cell>
        </row>
        <row r="1764">
          <cell r="A1764" t="str">
            <v/>
          </cell>
          <cell r="D1764">
            <v>0</v>
          </cell>
        </row>
        <row r="1765">
          <cell r="A1765" t="str">
            <v>16.04.080</v>
          </cell>
          <cell r="B1765" t="str">
            <v>PINTURA A OLEO EM ESQUADRIAS DE FERRO, DUAS DEMAOS, COM RASPAGEM E APARELHAMENTO COM ZARCAO.</v>
          </cell>
          <cell r="C1765" t="str">
            <v>m2</v>
          </cell>
          <cell r="D1765">
            <v>17.287500000000001</v>
          </cell>
          <cell r="E1765">
            <v>13.83</v>
          </cell>
          <cell r="F1765" t="str">
            <v>EMLURB</v>
          </cell>
        </row>
        <row r="1766">
          <cell r="A1766" t="str">
            <v/>
          </cell>
          <cell r="D1766">
            <v>0</v>
          </cell>
        </row>
        <row r="1767">
          <cell r="A1767" t="str">
            <v>16.04.090</v>
          </cell>
          <cell r="B1767" t="str">
            <v>PINTURA COM ESMALTE SINTETICO EM ESQUADRIA DE FERRO, DUAS DEMAOS, SEM RASPAGEM E SEM APARELHAMENTO.</v>
          </cell>
          <cell r="C1767" t="str">
            <v>m2</v>
          </cell>
          <cell r="D1767">
            <v>9.2874999999999996</v>
          </cell>
          <cell r="E1767">
            <v>7.43</v>
          </cell>
          <cell r="F1767" t="str">
            <v>EMLURB</v>
          </cell>
        </row>
        <row r="1768">
          <cell r="A1768" t="str">
            <v/>
          </cell>
          <cell r="D1768">
            <v>0</v>
          </cell>
        </row>
        <row r="1769">
          <cell r="A1769" t="str">
            <v>16.04.100</v>
          </cell>
          <cell r="B1769" t="str">
            <v>PINTURA COM ESMALTE SINTETICO EM ESQUADRIA DE FERRO, DUAS DEMAOS, COM RASPAGEM E APARELHAMENTO COM ZARCAO.</v>
          </cell>
          <cell r="C1769" t="str">
            <v>m2</v>
          </cell>
          <cell r="D1769">
            <v>17.287500000000001</v>
          </cell>
          <cell r="E1769">
            <v>13.83</v>
          </cell>
          <cell r="F1769" t="str">
            <v>EMLURB</v>
          </cell>
        </row>
        <row r="1770">
          <cell r="A1770" t="str">
            <v/>
          </cell>
          <cell r="D1770">
            <v>0</v>
          </cell>
        </row>
        <row r="1771">
          <cell r="A1771" t="str">
            <v>16.04.110</v>
          </cell>
          <cell r="B1771" t="str">
            <v>PINTURA COM ESMALTE SINTETICO EM ESQUADRIA DE FERRO GALVANIZADO, DUAS DEMAOS, SEM RASPAGEM E APARELHAMENTO COM GALVO PRIMER.</v>
          </cell>
          <cell r="C1771" t="str">
            <v>m2</v>
          </cell>
          <cell r="D1771">
            <v>15.549999999999999</v>
          </cell>
          <cell r="E1771">
            <v>12.44</v>
          </cell>
          <cell r="F1771" t="str">
            <v>EMLURB</v>
          </cell>
        </row>
        <row r="1772">
          <cell r="A1772" t="str">
            <v/>
          </cell>
          <cell r="D1772">
            <v>0</v>
          </cell>
        </row>
        <row r="1773">
          <cell r="A1773" t="str">
            <v>16.04.120</v>
          </cell>
          <cell r="B1773" t="str">
            <v>PINTURA COM ESMALTE SINTETICO EM ESQUADRIAS DE FERRO GALVANIZADO, DUAS DEMAOS, COM RASPAGEM E APARELHAMENTO COM GALVO PRIMER.</v>
          </cell>
          <cell r="C1773" t="str">
            <v>m2</v>
          </cell>
          <cell r="D1773">
            <v>18.125</v>
          </cell>
          <cell r="E1773">
            <v>14.5</v>
          </cell>
          <cell r="F1773" t="str">
            <v>EMLURB</v>
          </cell>
        </row>
        <row r="1774">
          <cell r="A1774" t="str">
            <v/>
          </cell>
          <cell r="D1774">
            <v>0</v>
          </cell>
        </row>
        <row r="1775">
          <cell r="A1775" t="str">
            <v>16.04.130</v>
          </cell>
          <cell r="B1775" t="str">
            <v>PINTURA COM ESMALTE SINTÉTICO, VERDE ESCOLAR FOSCO, EM DUAS DEMÃOS, SOBRE QUADRO VERDE</v>
          </cell>
          <cell r="C1775" t="str">
            <v>m2</v>
          </cell>
          <cell r="D1775">
            <v>10.549999999999999</v>
          </cell>
          <cell r="E1775">
            <v>8.44</v>
          </cell>
          <cell r="F1775" t="str">
            <v>SEDUC</v>
          </cell>
        </row>
        <row r="1776">
          <cell r="A1776" t="str">
            <v/>
          </cell>
          <cell r="D1776">
            <v>0</v>
          </cell>
        </row>
        <row r="1777">
          <cell r="A1777" t="str">
            <v>16.05.010</v>
          </cell>
          <cell r="B1777" t="str">
            <v>PINTURA COM VERNIZ COPAL SINTETICO, DUAS DEMAOS, EM ESQUADRIAS DE MADEIRA.</v>
          </cell>
          <cell r="C1777" t="str">
            <v>m2</v>
          </cell>
          <cell r="D1777">
            <v>7.7875000000000005</v>
          </cell>
          <cell r="E1777">
            <v>6.23</v>
          </cell>
          <cell r="F1777" t="str">
            <v>EMLURB</v>
          </cell>
        </row>
        <row r="1778">
          <cell r="A1778" t="str">
            <v/>
          </cell>
          <cell r="D1778">
            <v>0</v>
          </cell>
        </row>
        <row r="1779">
          <cell r="A1779" t="str">
            <v>16.05.030</v>
          </cell>
          <cell r="B1779" t="str">
            <v>PINTURA COM VERNIZ ACRILICO, TRES DEMAOS, SOBRE TIJOLO NATURAL OU CONCRETO APARENTE, INCLUSIVE FUNDO PREPARADOR, UMA DEMAO.</v>
          </cell>
          <cell r="C1779" t="str">
            <v>m2</v>
          </cell>
          <cell r="D1779">
            <v>10.262500000000001</v>
          </cell>
          <cell r="E1779">
            <v>8.2100000000000009</v>
          </cell>
          <cell r="F1779" t="str">
            <v>EMLURB</v>
          </cell>
        </row>
        <row r="1780">
          <cell r="A1780" t="str">
            <v/>
          </cell>
          <cell r="D1780">
            <v>0</v>
          </cell>
        </row>
        <row r="1781">
          <cell r="A1781" t="str">
            <v>16.05.040</v>
          </cell>
          <cell r="B1781" t="str">
            <v>PINTURA COM VERNIZ POLIURETANICO, TRES DEMAOS SOBRE MADEIRA.</v>
          </cell>
          <cell r="C1781" t="str">
            <v>m2</v>
          </cell>
          <cell r="D1781">
            <v>9.0375000000000014</v>
          </cell>
          <cell r="E1781">
            <v>7.23</v>
          </cell>
          <cell r="F1781" t="str">
            <v>EMLURB</v>
          </cell>
        </row>
        <row r="1782">
          <cell r="A1782" t="str">
            <v/>
          </cell>
          <cell r="D1782">
            <v>0</v>
          </cell>
        </row>
        <row r="1783">
          <cell r="A1783" t="str">
            <v>16.05.050</v>
          </cell>
          <cell r="B1783" t="str">
            <v>EXCLUÍDO</v>
          </cell>
          <cell r="C1783" t="str">
            <v>m2</v>
          </cell>
          <cell r="D1783">
            <v>10</v>
          </cell>
          <cell r="E1783">
            <v>8</v>
          </cell>
          <cell r="F1783" t="str">
            <v>EMLURB</v>
          </cell>
        </row>
        <row r="1784">
          <cell r="A1784" t="str">
            <v/>
          </cell>
          <cell r="D1784">
            <v>0</v>
          </cell>
        </row>
        <row r="1785">
          <cell r="A1785" t="str">
            <v>16.06.010</v>
          </cell>
          <cell r="B1785" t="str">
            <v>PINTURA A BASE DE SILICONE, DUAS DEMAOS,SOBRE PAREDE DE CONCRETO OU DE TIJOLOS CERAMICOS.</v>
          </cell>
          <cell r="C1785" t="str">
            <v>m2</v>
          </cell>
          <cell r="D1785">
            <v>30.175000000000001</v>
          </cell>
          <cell r="E1785">
            <v>24.14</v>
          </cell>
          <cell r="F1785" t="str">
            <v>EMLURB</v>
          </cell>
        </row>
        <row r="1786">
          <cell r="A1786" t="str">
            <v/>
          </cell>
          <cell r="D1786">
            <v>0</v>
          </cell>
        </row>
        <row r="1787">
          <cell r="A1787" t="str">
            <v>16.07.020</v>
          </cell>
          <cell r="B1787" t="str">
            <v>PINTURA A BASE DE EPOXI, DUAS DEMAOS, SEM EMASSAMENTO.</v>
          </cell>
          <cell r="C1787" t="str">
            <v>m2</v>
          </cell>
          <cell r="D1787">
            <v>19.637500000000003</v>
          </cell>
          <cell r="E1787">
            <v>15.71</v>
          </cell>
          <cell r="F1787" t="str">
            <v>EMLURB</v>
          </cell>
        </row>
        <row r="1788">
          <cell r="A1788" t="str">
            <v/>
          </cell>
          <cell r="D1788">
            <v>0</v>
          </cell>
        </row>
        <row r="1789">
          <cell r="A1789" t="str">
            <v>16.07.021</v>
          </cell>
          <cell r="B1789" t="str">
            <v>APLICAÇÃO DE VERNIZ PARA CONCRETO APARENTE  TIPO DEKGUARD FS DA FOSROC EM DUAS DEMÃOS SOBRE PRIMER NITOPRIMER AW DA FOSROC OU SIMILAR.</v>
          </cell>
          <cell r="C1789" t="str">
            <v>m2</v>
          </cell>
          <cell r="D1789">
            <v>18.174999999999997</v>
          </cell>
          <cell r="E1789">
            <v>14.54</v>
          </cell>
          <cell r="F1789" t="str">
            <v>SEDUC</v>
          </cell>
        </row>
        <row r="1790">
          <cell r="A1790" t="str">
            <v/>
          </cell>
          <cell r="D1790">
            <v>0</v>
          </cell>
        </row>
        <row r="1791">
          <cell r="A1791" t="str">
            <v>16.08.010</v>
          </cell>
          <cell r="B1791" t="str">
            <v>PINTURA A BASE DE TINTA ACRILICA CORALPISO,NOVACOR OU SIMILAR PARA PISOS DE QUADRAS DE ESPORTES, ESTACIONAMENTOS, PASSEIOS, ETC(02 DEMAOS),INCLUSIVE PREPARO DA SUPERFICIE QUE DEVE ESTAR LIMPA, SECA E ISENTA DE GORDURA, GRAXA OU MOFO.</v>
          </cell>
          <cell r="C1791" t="str">
            <v>m2</v>
          </cell>
          <cell r="D1791">
            <v>14.6875</v>
          </cell>
          <cell r="E1791">
            <v>11.75</v>
          </cell>
          <cell r="F1791" t="str">
            <v>EMLURB</v>
          </cell>
        </row>
        <row r="1792">
          <cell r="A1792" t="str">
            <v/>
          </cell>
          <cell r="D1792">
            <v>0</v>
          </cell>
        </row>
        <row r="1793">
          <cell r="A1793" t="str">
            <v>16.08.100</v>
          </cell>
          <cell r="B1793" t="str">
            <v xml:space="preserve">DEMARCACAO E PINTURA A BASE DE TINTA ACRILICA CORALPISO, NOVACOR OU SIMILAR, COM TRINCHA DE FAIXA COM 5CM DE LARGURA PARA QUADRAS DE ESPORTES, ESTACIONAMENTOS, ETC(02 DEMAOS), INCLUSIVE PREPARO DA SUPERFICIE QUE DEVE ESTAR LIMPA SECA E ISENTA DE GORDURA, </v>
          </cell>
          <cell r="C1793" t="str">
            <v>m</v>
          </cell>
          <cell r="D1793">
            <v>5.9250000000000007</v>
          </cell>
          <cell r="E1793">
            <v>4.74</v>
          </cell>
          <cell r="F1793" t="str">
            <v>EMLURB</v>
          </cell>
        </row>
        <row r="1794">
          <cell r="A1794" t="str">
            <v/>
          </cell>
          <cell r="D1794">
            <v>0</v>
          </cell>
        </row>
        <row r="1795">
          <cell r="A1795" t="str">
            <v>17.00.000</v>
          </cell>
          <cell r="B1795" t="str">
            <v>URBANIZACAO</v>
          </cell>
          <cell r="D1795">
            <v>0</v>
          </cell>
        </row>
        <row r="1796">
          <cell r="A1796" t="str">
            <v/>
          </cell>
          <cell r="D1796">
            <v>0</v>
          </cell>
        </row>
        <row r="1797">
          <cell r="A1797" t="str">
            <v>17.01.020</v>
          </cell>
          <cell r="B1797" t="str">
            <v>PASSEIO EM PEDRA PORTUGUESA ASSENTADA SOBRE ARGAMASSA SECA DE CIMENTO E AREIA NO TRACO 1:6 E REJUNTADA COM ARGAMASSA SECA DE CIMENTO E AREIA NO TRACO 1:2.</v>
          </cell>
          <cell r="C1797" t="str">
            <v>m2</v>
          </cell>
          <cell r="D1797">
            <v>39.1875</v>
          </cell>
          <cell r="E1797">
            <v>31.35</v>
          </cell>
          <cell r="F1797" t="str">
            <v>EMLURB</v>
          </cell>
        </row>
        <row r="1798">
          <cell r="A1798" t="str">
            <v/>
          </cell>
          <cell r="D1798">
            <v>0</v>
          </cell>
        </row>
        <row r="1799">
          <cell r="A1799" t="str">
            <v>17.01.030</v>
          </cell>
          <cell r="B1799" t="str">
            <v>PASSEIO DE CONCRETO 1:4:8 COM 5,0 CM DE ESPESSURA, CAPEADO COM CIMENTO E AREIA NO TRACO 1:3, TENDO 2,0 CM DE ESPESSURA.</v>
          </cell>
          <cell r="C1799" t="str">
            <v>m2</v>
          </cell>
          <cell r="D1799">
            <v>36.637499999999996</v>
          </cell>
          <cell r="E1799">
            <v>29.31</v>
          </cell>
          <cell r="F1799" t="str">
            <v>EMLURB</v>
          </cell>
        </row>
        <row r="1800">
          <cell r="A1800" t="str">
            <v/>
          </cell>
          <cell r="D1800">
            <v>0</v>
          </cell>
        </row>
        <row r="1801">
          <cell r="A1801" t="str">
            <v>17.01.040</v>
          </cell>
          <cell r="B1801" t="str">
            <v>PASSEIO DE CONCRETO 1:3:5 COM 5,0 CM DE ESPESSURA E JUNTAS SECAS EM QUADROS DE 1,0 X 2,0 M.</v>
          </cell>
          <cell r="C1801" t="str">
            <v>m2</v>
          </cell>
          <cell r="D1801">
            <v>29.325000000000003</v>
          </cell>
          <cell r="E1801">
            <v>23.46</v>
          </cell>
          <cell r="F1801" t="str">
            <v>EMLURB</v>
          </cell>
        </row>
        <row r="1802">
          <cell r="A1802" t="str">
            <v/>
          </cell>
          <cell r="D1802">
            <v>0</v>
          </cell>
        </row>
        <row r="1803">
          <cell r="A1803" t="str">
            <v>17.01.050</v>
          </cell>
          <cell r="B1803" t="str">
            <v>PASSEIO DE CONCRETO 1:2,5:4 COM 5,0 CM DE ESPESSURA E JUNTAS SECAS EM QUADROS DE 1,0 X 2,0 M.</v>
          </cell>
          <cell r="C1803" t="str">
            <v>m2</v>
          </cell>
          <cell r="D1803">
            <v>30.5625</v>
          </cell>
          <cell r="E1803">
            <v>24.45</v>
          </cell>
          <cell r="F1803" t="str">
            <v>EMLURB</v>
          </cell>
        </row>
        <row r="1804">
          <cell r="A1804" t="str">
            <v/>
          </cell>
          <cell r="D1804">
            <v>0</v>
          </cell>
        </row>
        <row r="1805">
          <cell r="A1805" t="str">
            <v>17.01.060</v>
          </cell>
          <cell r="B1805" t="str">
            <v>PASSEIO DE CONCRETO 1:3:5 COM 5,0 CM DE ESPESSURA E JUNTAS DE MADEIRA EM QUADROS DE 1,2 X 1,2 M.</v>
          </cell>
          <cell r="C1805" t="str">
            <v>m2</v>
          </cell>
          <cell r="D1805">
            <v>30.387499999999999</v>
          </cell>
          <cell r="E1805">
            <v>24.31</v>
          </cell>
          <cell r="F1805" t="str">
            <v>EMLURB</v>
          </cell>
        </row>
        <row r="1806">
          <cell r="A1806" t="str">
            <v/>
          </cell>
          <cell r="D1806">
            <v>0</v>
          </cell>
        </row>
        <row r="1807">
          <cell r="A1807" t="str">
            <v>17.01.070</v>
          </cell>
          <cell r="B1807" t="str">
            <v>PASSEIO DE CONCRETO 1:2,5:4 COM 5,0 CM DE ESPESSURA E JUNTAS DE MADEIRA EM QUADROS DE 1,2 X 1,2 M.</v>
          </cell>
          <cell r="C1807" t="str">
            <v>m2</v>
          </cell>
          <cell r="D1807">
            <v>31.625</v>
          </cell>
          <cell r="E1807">
            <v>25.3</v>
          </cell>
          <cell r="F1807" t="str">
            <v>EMLURB</v>
          </cell>
        </row>
        <row r="1808">
          <cell r="A1808" t="str">
            <v/>
          </cell>
          <cell r="D1808">
            <v>0</v>
          </cell>
        </row>
        <row r="1809">
          <cell r="A1809" t="str">
            <v>17.01.080</v>
          </cell>
          <cell r="B1809" t="str">
            <v>PASSEIO DE CONCRETO 1:3:5 COM 5,0 CM DE ESPESSURA E JUNTAS DE ASFALTO EM QUADROS DE 1,0 X 2,0 M.</v>
          </cell>
          <cell r="C1809" t="str">
            <v>m2</v>
          </cell>
          <cell r="D1809">
            <v>34.725000000000001</v>
          </cell>
          <cell r="E1809">
            <v>27.78</v>
          </cell>
          <cell r="F1809" t="str">
            <v>EMLURB</v>
          </cell>
        </row>
        <row r="1810">
          <cell r="A1810" t="str">
            <v/>
          </cell>
          <cell r="D1810">
            <v>0</v>
          </cell>
        </row>
        <row r="1811">
          <cell r="A1811" t="str">
            <v>17.01.090</v>
          </cell>
          <cell r="B1811" t="str">
            <v>PASSEIO DE CONCRETO 1:2,5:4 COM 5,0 CM DE ESPESSURA E JUNTAS DE ASFALTO EM QUADROS DE 1,0 X 2,0 M.</v>
          </cell>
          <cell r="C1811" t="str">
            <v>m2</v>
          </cell>
          <cell r="D1811">
            <v>35.962499999999999</v>
          </cell>
          <cell r="E1811">
            <v>28.77</v>
          </cell>
          <cell r="F1811" t="str">
            <v>EMLURB</v>
          </cell>
        </row>
        <row r="1812">
          <cell r="A1812" t="str">
            <v/>
          </cell>
          <cell r="D1812">
            <v>0</v>
          </cell>
        </row>
        <row r="1813">
          <cell r="A1813" t="str">
            <v>17.01.100</v>
          </cell>
          <cell r="B1813" t="str">
            <v>PASSEIO DE CONCRETO 1:3:5 COM 5,0 CM DE ESPESSURA E JUNTAS RISCADAS EM QUADROS DE 1,0 X 2,0 M.</v>
          </cell>
          <cell r="C1813" t="str">
            <v>m2</v>
          </cell>
          <cell r="D1813">
            <v>22.174999999999997</v>
          </cell>
          <cell r="E1813">
            <v>17.739999999999998</v>
          </cell>
          <cell r="F1813" t="str">
            <v>EMLURB</v>
          </cell>
        </row>
        <row r="1814">
          <cell r="A1814" t="str">
            <v/>
          </cell>
          <cell r="D1814">
            <v>0</v>
          </cell>
        </row>
        <row r="1815">
          <cell r="A1815" t="str">
            <v>17.01.110</v>
          </cell>
          <cell r="B1815" t="str">
            <v>PASSEIO DE CONCRETO 1:2,5:4 COM 5,0 CM DE ESPESSURA E JUNTAS RISCADAS EM QUADROS DE 1,0X 2,0 M.</v>
          </cell>
          <cell r="C1815" t="str">
            <v>m2</v>
          </cell>
          <cell r="D1815">
            <v>23.412500000000001</v>
          </cell>
          <cell r="E1815">
            <v>18.73</v>
          </cell>
          <cell r="F1815" t="str">
            <v>EMLURB</v>
          </cell>
        </row>
        <row r="1816">
          <cell r="A1816" t="str">
            <v/>
          </cell>
          <cell r="D1816">
            <v>0</v>
          </cell>
        </row>
        <row r="1817">
          <cell r="A1817" t="str">
            <v>17.01.113</v>
          </cell>
          <cell r="B1817" t="str">
            <v>FORNEC.E EXEC.CALÇADA ACESSO CONC MAGRO 1:3:5 ESP  5 CM COM ACAB CIMENTADO ÁSPERO TR. 1:4 ESP.2 CM  JUNTA DE MAD. 2 X 1 CM. ALVEN. DE TIJ. 8 FUROS 1/2 VEZ P/ CONT. ATERRO CAIXÃO,CALÇ H=20CM, 2 LADOS, SOBRE LASTR. CONC. MAG C/3CM. REV. CHAPISCO TR. 1:3 CIM</v>
          </cell>
          <cell r="C1817" t="str">
            <v>m2</v>
          </cell>
          <cell r="D1817">
            <v>66.787499999999994</v>
          </cell>
          <cell r="E1817">
            <v>53.43</v>
          </cell>
          <cell r="F1817" t="str">
            <v>SEDUC</v>
          </cell>
        </row>
        <row r="1818">
          <cell r="A1818" t="str">
            <v/>
          </cell>
          <cell r="D1818">
            <v>0</v>
          </cell>
        </row>
        <row r="1819">
          <cell r="A1819" t="str">
            <v>17.01.114</v>
          </cell>
          <cell r="B1819"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1819" t="str">
            <v>m</v>
          </cell>
          <cell r="D1819">
            <v>49.412500000000001</v>
          </cell>
          <cell r="E1819">
            <v>39.53</v>
          </cell>
          <cell r="F1819" t="str">
            <v>SEDUC</v>
          </cell>
        </row>
        <row r="1820">
          <cell r="A1820" t="str">
            <v/>
          </cell>
          <cell r="D1820">
            <v>0</v>
          </cell>
        </row>
        <row r="1821">
          <cell r="A1821" t="str">
            <v>17.01.115</v>
          </cell>
          <cell r="B1821" t="str">
            <v xml:space="preserve">FORNECIMENTO E EXECUÇÃO DE CALÇADA DE CONTORNO COM 1,40M DE LARGURA, BASE EM CONCRETO MAGRO 1:4:8 COM 0,05M, CIMENTADO ÁSPERO 1:4 ESP.2,00CM E ALVENARIA DE TIJOLO DE 08 FUROS DE 1 VEZ PARA CONTENÇÃO DO ATERRO H=20CM, INCLUSIVE ESCAVAÇÃO, REMOÇÃO E ATERRO </v>
          </cell>
          <cell r="C1821" t="str">
            <v>m</v>
          </cell>
          <cell r="D1821">
            <v>76.95</v>
          </cell>
          <cell r="E1821">
            <v>61.56</v>
          </cell>
          <cell r="F1821" t="str">
            <v>SEDUC</v>
          </cell>
        </row>
        <row r="1822">
          <cell r="A1822" t="str">
            <v/>
          </cell>
          <cell r="D1822">
            <v>0</v>
          </cell>
        </row>
        <row r="1823">
          <cell r="A1823" t="str">
            <v>17.01.120</v>
          </cell>
          <cell r="B1823" t="str">
            <v>PASSEIO EM LAJOTA DE CONCRETO 50 X 50, APLICADO SOBRE LASTRO DE CONCRETO 1:4:8 DE 5 CM DE ESPESSURA, INCLUSIVE EXECUCAO DO LASTRO.</v>
          </cell>
          <cell r="C1823" t="str">
            <v>m2</v>
          </cell>
          <cell r="D1823">
            <v>54.662499999999994</v>
          </cell>
          <cell r="E1823">
            <v>43.73</v>
          </cell>
          <cell r="F1823" t="str">
            <v>EMLURB</v>
          </cell>
        </row>
        <row r="1824">
          <cell r="A1824" t="str">
            <v/>
          </cell>
          <cell r="D1824">
            <v>0</v>
          </cell>
        </row>
        <row r="1825">
          <cell r="A1825" t="str">
            <v>17.01.130</v>
          </cell>
          <cell r="B1825" t="str">
            <v>PASSEIO EM LAJOTA DE CONCRETO 50 X 50, APLICADO SOBRE LASTRO DE CONCRETO JA PRONTO.</v>
          </cell>
          <cell r="C1825" t="str">
            <v>m2</v>
          </cell>
          <cell r="D1825">
            <v>34.212499999999999</v>
          </cell>
          <cell r="E1825">
            <v>27.37</v>
          </cell>
          <cell r="F1825" t="str">
            <v>EMLURB</v>
          </cell>
        </row>
        <row r="1826">
          <cell r="A1826" t="str">
            <v/>
          </cell>
          <cell r="D1826">
            <v>0</v>
          </cell>
        </row>
        <row r="1827">
          <cell r="A1827" t="str">
            <v>17.01.140</v>
          </cell>
          <cell r="B1827" t="str">
            <v>PASSEIO EM LAJOTA DE CONCRETO 50 X 50, APLICADO SOBRE TERRENO, INCLUSIVE REGULARIZACAO DO MESMO.</v>
          </cell>
          <cell r="C1827" t="str">
            <v>m2</v>
          </cell>
          <cell r="D1827">
            <v>35.737499999999997</v>
          </cell>
          <cell r="E1827">
            <v>28.59</v>
          </cell>
          <cell r="F1827" t="str">
            <v>EMLURB</v>
          </cell>
        </row>
        <row r="1828">
          <cell r="A1828" t="str">
            <v/>
          </cell>
          <cell r="D1828">
            <v>0</v>
          </cell>
        </row>
        <row r="1829">
          <cell r="A1829" t="str">
            <v>17.01.145</v>
          </cell>
          <cell r="B1829" t="str">
            <v>REVESTIMENTO COM PEDRAS GRANITICAS DE DIMENSOES MEDIAS (0,45 X 0,45 X 0,05) M E COM UMA SUPERFICIE PLANA (NAO TRABALHADA), ASSENTADAS E REJUNTADAS COM ARGAMASSA DE CIMENTO E AREIA NO TRACO 1:6.</v>
          </cell>
          <cell r="C1829" t="str">
            <v>m2</v>
          </cell>
          <cell r="D1829">
            <v>57.512499999999996</v>
          </cell>
          <cell r="E1829">
            <v>46.01</v>
          </cell>
          <cell r="F1829" t="str">
            <v>EMLURB</v>
          </cell>
        </row>
        <row r="1830">
          <cell r="A1830" t="str">
            <v/>
          </cell>
          <cell r="D1830">
            <v>0</v>
          </cell>
        </row>
        <row r="1831">
          <cell r="A1831" t="str">
            <v>17.01.150</v>
          </cell>
          <cell r="B1831" t="str">
            <v>REPOSICAO DE PASSEIO DE PEDRA PORTUGUESA ASSENTADA SOBRE ARGAMASSA SECA DE CIM. E AREIA NO TRACO 1:6 E REJUNTADA COM ARGAMASSA DE CIMENTO E AREIA NO TRACO 1:2.</v>
          </cell>
          <cell r="C1831" t="str">
            <v>m2</v>
          </cell>
          <cell r="D1831">
            <v>27.762500000000003</v>
          </cell>
          <cell r="E1831">
            <v>22.21</v>
          </cell>
          <cell r="F1831" t="str">
            <v>EMLURB</v>
          </cell>
        </row>
        <row r="1832">
          <cell r="A1832" t="str">
            <v/>
          </cell>
          <cell r="D1832">
            <v>0</v>
          </cell>
        </row>
        <row r="1833">
          <cell r="A1833" t="str">
            <v>17.01.160</v>
          </cell>
          <cell r="B1833" t="str">
            <v>REPOSICAO DE PASSEIO EM LAJOTA DE CONCRETO 50 X 50 , APLICADA SOBRE TERRENO REGULARIZADO OU LASTRO DE CONCRETO ( SO O ASSENTAMENTO ).</v>
          </cell>
          <cell r="C1833" t="str">
            <v>m2</v>
          </cell>
          <cell r="D1833">
            <v>22.337500000000002</v>
          </cell>
          <cell r="E1833">
            <v>17.87</v>
          </cell>
          <cell r="F1833" t="str">
            <v>EMLURB</v>
          </cell>
        </row>
        <row r="1834">
          <cell r="A1834" t="str">
            <v/>
          </cell>
          <cell r="D1834">
            <v>0</v>
          </cell>
        </row>
        <row r="1835">
          <cell r="A1835" t="str">
            <v>17.01.170</v>
          </cell>
          <cell r="B1835" t="str">
            <v>FORNECIMENTO E EXECUÇÃO DE PISO TÁTIL, DIMENSÕES 0,50X0,50M COM ESP.3CM, ASSENTADA COM ARGAMASSA DE CIMENTO E AREIA 1:6 (ESP:2,5CM) E REJUNTADA COM ARGAMASSA DE CIMENTO E AREIA 1:4, SOBRE LASTRO DE CONCRETO PRONTO.</v>
          </cell>
          <cell r="C1835" t="str">
            <v>m2</v>
          </cell>
          <cell r="D1835">
            <v>39.275000000000006</v>
          </cell>
          <cell r="E1835">
            <v>31.42</v>
          </cell>
          <cell r="F1835" t="str">
            <v>SEDUC</v>
          </cell>
        </row>
        <row r="1836">
          <cell r="A1836" t="str">
            <v/>
          </cell>
          <cell r="D1836">
            <v>0</v>
          </cell>
        </row>
        <row r="1837">
          <cell r="A1837" t="str">
            <v>17.010.015</v>
          </cell>
          <cell r="B1837" t="str">
            <v>Fornecimento e instalação de totem medindo 0,80x1,80m, dupla face, estrutura interna em tubo industrial de 30x30, tubo laterais patentes de 11/2", revestimento com chapa galvanizada 20 com aplicação de vinil adesivo calandrado impresso pelo sistema digita</v>
          </cell>
          <cell r="C1837" t="str">
            <v>Un</v>
          </cell>
          <cell r="D1837">
            <v>1570.8375000000001</v>
          </cell>
          <cell r="E1837">
            <v>1256.67</v>
          </cell>
          <cell r="F1837" t="str">
            <v>SEDUC</v>
          </cell>
        </row>
        <row r="1838">
          <cell r="A1838" t="str">
            <v/>
          </cell>
          <cell r="D1838">
            <v>0</v>
          </cell>
        </row>
        <row r="1839">
          <cell r="A1839" t="str">
            <v>17.010.020</v>
          </cell>
          <cell r="B1839" t="str">
            <v>Fornecimento e instalação de placa medindo 6,00x3,60m, estrutura interna em tubo industrial de 30x30, cantoneira L de 11/2"x1/8", tubo patente de 3/4", tratado com anti corrosivo e com aplicação de esmalte sintético, iluminada internamente com 10 conjunto</v>
          </cell>
          <cell r="C1839" t="str">
            <v>Un</v>
          </cell>
          <cell r="D1839">
            <v>17875</v>
          </cell>
          <cell r="E1839">
            <v>14300</v>
          </cell>
        </row>
        <row r="1840">
          <cell r="A1840" t="str">
            <v/>
          </cell>
          <cell r="D1840">
            <v>0</v>
          </cell>
        </row>
        <row r="1841">
          <cell r="A1841" t="str">
            <v>17.010.030</v>
          </cell>
          <cell r="B1841" t="str">
            <v>Fornecimento e instalação de totem medindo 4,00x2,40m, dupla face, estrutura interna em tubo industrial de 30x30 cantoneira L de 11/2"x1/8" e 1"x1/8", tubo patente de 5" todo travado com anticorrosivo e aplicado com esmalte sintético iluminado internament</v>
          </cell>
          <cell r="C1841" t="str">
            <v>Un</v>
          </cell>
          <cell r="D1841">
            <v>24091.662500000002</v>
          </cell>
          <cell r="E1841">
            <v>19273.330000000002</v>
          </cell>
          <cell r="F1841" t="str">
            <v>SEDUC</v>
          </cell>
        </row>
        <row r="1842">
          <cell r="A1842" t="str">
            <v/>
          </cell>
          <cell r="D1842">
            <v>0</v>
          </cell>
        </row>
        <row r="1843">
          <cell r="A1843" t="str">
            <v>17.010.040</v>
          </cell>
          <cell r="B1843" t="str">
            <v>Fornecimento e instalação de totem indicativo medindo 0,30x1,40m, dupla face, estrutura interna em tubo industrial de 30x30, tubo laterais patentes de 11/2", revestimento com chapa galvanizada 20 com aplicação de vinil adesivo calandrado impresso pelo sis</v>
          </cell>
          <cell r="C1843" t="str">
            <v>Un</v>
          </cell>
          <cell r="D1843">
            <v>736.66250000000002</v>
          </cell>
          <cell r="E1843">
            <v>589.33000000000004</v>
          </cell>
          <cell r="F1843" t="str">
            <v>SEDUC</v>
          </cell>
        </row>
        <row r="1844">
          <cell r="A1844" t="str">
            <v/>
          </cell>
          <cell r="D1844">
            <v>0</v>
          </cell>
        </row>
        <row r="1845">
          <cell r="A1845" t="str">
            <v>17.010.050</v>
          </cell>
          <cell r="B1845" t="str">
            <v>Fornecimento e instalação de placa medindo 0,60x0,13m em pvc expandido de 4mm para aplicação de vinil adesivo calandrado impresso pelo sistema digital, detalhes laterais em pvc de 8mm com aplicação de tinta vinilica nas cores indicadas, instalada com util</v>
          </cell>
          <cell r="C1845" t="str">
            <v>Un</v>
          </cell>
          <cell r="D1845">
            <v>105.64999999999999</v>
          </cell>
          <cell r="E1845">
            <v>84.52</v>
          </cell>
          <cell r="F1845" t="str">
            <v>SEDUC</v>
          </cell>
        </row>
        <row r="1846">
          <cell r="A1846" t="str">
            <v/>
          </cell>
          <cell r="D1846">
            <v>0</v>
          </cell>
        </row>
        <row r="1847">
          <cell r="A1847" t="str">
            <v>17.02.010</v>
          </cell>
          <cell r="B1847" t="str">
            <v>FORNECIMENTO DE BARRO DE JARDIM (POSTO OBRA NA PRACA DO RECIFE).</v>
          </cell>
          <cell r="C1847" t="str">
            <v>m3</v>
          </cell>
          <cell r="D1847">
            <v>50</v>
          </cell>
          <cell r="E1847">
            <v>40</v>
          </cell>
          <cell r="F1847" t="str">
            <v>EMLURB</v>
          </cell>
        </row>
        <row r="1848">
          <cell r="A1848" t="str">
            <v/>
          </cell>
          <cell r="D1848">
            <v>0</v>
          </cell>
        </row>
        <row r="1849">
          <cell r="A1849" t="str">
            <v>17.02.020</v>
          </cell>
          <cell r="B1849" t="str">
            <v>FORNECIMENTO DE ESTRUME BOVINO CURTIDO (POSTO OBRA NA PRACA DO RECIFE).</v>
          </cell>
          <cell r="C1849" t="str">
            <v>m3</v>
          </cell>
          <cell r="D1849">
            <v>62.5</v>
          </cell>
          <cell r="E1849">
            <v>50</v>
          </cell>
          <cell r="F1849" t="str">
            <v>EMLURB</v>
          </cell>
        </row>
        <row r="1850">
          <cell r="A1850" t="str">
            <v/>
          </cell>
          <cell r="D1850">
            <v>0</v>
          </cell>
        </row>
        <row r="1851">
          <cell r="A1851" t="str">
            <v>17.02.025</v>
          </cell>
          <cell r="B1851" t="str">
            <v>FORNECIMENTO DE PO DE COCO (POSTO OBRA NA PRACA DO RECIFE).</v>
          </cell>
          <cell r="C1851" t="str">
            <v>m3</v>
          </cell>
          <cell r="D1851">
            <v>62.5</v>
          </cell>
          <cell r="E1851">
            <v>50</v>
          </cell>
          <cell r="F1851" t="str">
            <v>EMLURB</v>
          </cell>
        </row>
        <row r="1852">
          <cell r="A1852" t="str">
            <v/>
          </cell>
          <cell r="D1852">
            <v>0</v>
          </cell>
        </row>
        <row r="1853">
          <cell r="A1853" t="str">
            <v>17.02.030</v>
          </cell>
          <cell r="B1853" t="str">
            <v>FORNECIMENTO DE CASCALHINHO, INCLUSIVE O ESPALHAMENTO DO MESMO ( POSTO OBRA NA PRACA DO RECIFE)</v>
          </cell>
          <cell r="C1853" t="str">
            <v>m3</v>
          </cell>
          <cell r="D1853">
            <v>60.8125</v>
          </cell>
          <cell r="E1853">
            <v>48.65</v>
          </cell>
          <cell r="F1853" t="str">
            <v>EMLURB</v>
          </cell>
        </row>
        <row r="1854">
          <cell r="A1854" t="str">
            <v/>
          </cell>
          <cell r="D1854">
            <v>0</v>
          </cell>
        </row>
        <row r="1855">
          <cell r="A1855" t="str">
            <v>17.02.040</v>
          </cell>
          <cell r="B1855" t="str">
            <v>FORNECIMENTO DE CASCALHINHO, SEM O ESPALHAMENTO DO MESMO ( POSTO OBRA NA PRACA DO RECIFE).</v>
          </cell>
          <cell r="C1855" t="str">
            <v>m3</v>
          </cell>
          <cell r="D1855">
            <v>60</v>
          </cell>
          <cell r="E1855">
            <v>48</v>
          </cell>
          <cell r="F1855" t="str">
            <v>EMLURB</v>
          </cell>
        </row>
        <row r="1856">
          <cell r="A1856" t="str">
            <v/>
          </cell>
          <cell r="D1856">
            <v>0</v>
          </cell>
        </row>
        <row r="1857">
          <cell r="A1857" t="str">
            <v>17.02.050</v>
          </cell>
          <cell r="B1857" t="str">
            <v>FORNECIMENTO DE VARAO COM 2,0 M DE ALTURA E DIAMETRO DE 3,0 CM PARA TUTORAMENTO DE MUDAS INCLUSIVE O ASSENTAMENTO.</v>
          </cell>
          <cell r="C1857" t="str">
            <v>Un</v>
          </cell>
          <cell r="D1857">
            <v>4.8250000000000002</v>
          </cell>
          <cell r="E1857">
            <v>3.86</v>
          </cell>
          <cell r="F1857" t="str">
            <v>EMLURB</v>
          </cell>
        </row>
        <row r="1858">
          <cell r="A1858" t="str">
            <v/>
          </cell>
          <cell r="D1858">
            <v>0</v>
          </cell>
        </row>
        <row r="1859">
          <cell r="A1859" t="str">
            <v>17.02.060</v>
          </cell>
          <cell r="B1859" t="str">
            <v>FORNECIMENTO DE VARAO COM 2,0 M DE ALTURA E DIAMETRO DE 3,0 CM PARA TUTORAMENTO DE MUDAS SEM O ASSENTAMENTO DO MESMO.</v>
          </cell>
          <cell r="C1859" t="str">
            <v>Un</v>
          </cell>
          <cell r="D1859">
            <v>4.375</v>
          </cell>
          <cell r="E1859">
            <v>3.5</v>
          </cell>
          <cell r="F1859" t="str">
            <v>EMLURB</v>
          </cell>
        </row>
        <row r="1860">
          <cell r="A1860" t="str">
            <v/>
          </cell>
          <cell r="D1860">
            <v>0</v>
          </cell>
        </row>
        <row r="1861">
          <cell r="A1861" t="str">
            <v>17.02.070</v>
          </cell>
          <cell r="B1861" t="str">
            <v>FORNECIMENTO DE ESTACAS PARA SUSTENTACAO DE GRADES DE PROTECAO DE MUDAS COM 2,0 M DE ALTURA E DIAMETRO DE 5,0 CM,INCLUSIVE O ASSENTAMENTO DA MESMA.</v>
          </cell>
          <cell r="C1861" t="str">
            <v>Un</v>
          </cell>
          <cell r="D1861">
            <v>5.5750000000000002</v>
          </cell>
          <cell r="E1861">
            <v>4.46</v>
          </cell>
          <cell r="F1861" t="str">
            <v>EMLURB</v>
          </cell>
        </row>
        <row r="1862">
          <cell r="A1862" t="str">
            <v/>
          </cell>
          <cell r="D1862">
            <v>0</v>
          </cell>
        </row>
        <row r="1863">
          <cell r="A1863" t="str">
            <v>17.02.080</v>
          </cell>
          <cell r="B1863" t="str">
            <v>FORNECIMENTO DE ESTACAS PARA SUSTENTACAO DE GRADES DE PROTECAO DE MUDAS COM 2,0 M DE ALTURA E DIAMETRO DE 5,0 CM, SEM O ASSENTAMENTO DA MESMA.</v>
          </cell>
          <cell r="C1863" t="str">
            <v>Un</v>
          </cell>
          <cell r="D1863">
            <v>5.125</v>
          </cell>
          <cell r="E1863">
            <v>4.0999999999999996</v>
          </cell>
          <cell r="F1863" t="str">
            <v>EMLURB</v>
          </cell>
        </row>
        <row r="1864">
          <cell r="A1864" t="str">
            <v/>
          </cell>
          <cell r="D1864">
            <v>0</v>
          </cell>
        </row>
        <row r="1865">
          <cell r="A1865" t="str">
            <v>17.02.090</v>
          </cell>
          <cell r="B1865" t="str">
            <v>FORNECIMENTO DE GRADES DE RIPAS DE MACARANDUBA, COM 1,80 M DE ALTURA POR 1,50 M DE LARGURA,CONFECCIONADAS COM 12 RIPAS DE 5 CM DE LARGURA E 3 FIADAS DE ARAME GALVANIZADO N. 14,INCLUSIVE ASSENTAMENTO.</v>
          </cell>
          <cell r="C1865" t="str">
            <v>Un</v>
          </cell>
          <cell r="D1865">
            <v>45.15</v>
          </cell>
          <cell r="E1865">
            <v>36.119999999999997</v>
          </cell>
          <cell r="F1865" t="str">
            <v>EMLURB</v>
          </cell>
        </row>
        <row r="1866">
          <cell r="A1866" t="str">
            <v/>
          </cell>
          <cell r="D1866">
            <v>0</v>
          </cell>
        </row>
        <row r="1867">
          <cell r="A1867" t="str">
            <v>17.02.100</v>
          </cell>
          <cell r="B1867" t="str">
            <v>FORNECIMENTO DE GRADES DE RIPAS DE MACARANDUBA, COM 1,80 M DE ALTURA POR 1,50 M DE LARGURA CONFECCIONADAS COM 12 RIPAS DE 5 CM DE LARGURA E 3 FIADAS DE ARAME GALVANIZADO N. 14, SEM O ASSENTAMENTO.</v>
          </cell>
          <cell r="C1867" t="str">
            <v>Un</v>
          </cell>
          <cell r="D1867">
            <v>43.75</v>
          </cell>
          <cell r="E1867">
            <v>35</v>
          </cell>
          <cell r="F1867" t="str">
            <v>EMLURB</v>
          </cell>
        </row>
        <row r="1868">
          <cell r="A1868" t="str">
            <v/>
          </cell>
          <cell r="D1868">
            <v>0</v>
          </cell>
        </row>
        <row r="1869">
          <cell r="A1869" t="str">
            <v>17.03.010</v>
          </cell>
          <cell r="B1869" t="str">
            <v>MEIO-FIO DE ALVENARIA REVESTIDO COM ARGAMASSA DE CIMENTO E AREIA 1:3.</v>
          </cell>
          <cell r="C1869" t="str">
            <v>m</v>
          </cell>
          <cell r="D1869">
            <v>13.45</v>
          </cell>
          <cell r="E1869">
            <v>10.76</v>
          </cell>
          <cell r="F1869" t="str">
            <v>EMLURB</v>
          </cell>
        </row>
        <row r="1870">
          <cell r="A1870" t="str">
            <v/>
          </cell>
          <cell r="D1870">
            <v>0</v>
          </cell>
        </row>
        <row r="1871">
          <cell r="A1871" t="str">
            <v>17.03.020</v>
          </cell>
          <cell r="B1871" t="str">
            <v>PREPARO DE SOLO PARA GRAMADO COM 10,0 CM DE ESPESSURA , FEITO COM BARRO DE JARDIM E ESTRUME BOVINO CURTIDO, TRACO 4:1, COM TODO MATERIAL FORNECIDO PELO EMPREITEIRO.</v>
          </cell>
          <cell r="C1871" t="str">
            <v>m2</v>
          </cell>
          <cell r="D1871">
            <v>8.3874999999999993</v>
          </cell>
          <cell r="E1871">
            <v>6.71</v>
          </cell>
          <cell r="F1871" t="str">
            <v>EMLURB</v>
          </cell>
        </row>
        <row r="1872">
          <cell r="A1872" t="str">
            <v/>
          </cell>
          <cell r="D1872">
            <v>0</v>
          </cell>
        </row>
        <row r="1873">
          <cell r="A1873" t="str">
            <v>17.03.030</v>
          </cell>
          <cell r="B1873" t="str">
            <v>PREPARO DE SOLO PARA CANTEIRO COM 20,0 CM DE ESPESSURA, FEITO COM BARRO DE JARDIM E ESTRUME BOVINO CURTIDO, TRACO 2:1,COM TODO MATERIAL FORNECIDO PELO EMPREITEIRO.</v>
          </cell>
          <cell r="C1873" t="str">
            <v>m2</v>
          </cell>
          <cell r="D1873">
            <v>13.9625</v>
          </cell>
          <cell r="E1873">
            <v>11.17</v>
          </cell>
          <cell r="F1873" t="str">
            <v>EMLURB</v>
          </cell>
        </row>
        <row r="1874">
          <cell r="A1874" t="str">
            <v/>
          </cell>
          <cell r="D1874">
            <v>0</v>
          </cell>
        </row>
        <row r="1875">
          <cell r="A1875" t="str">
            <v>17.03.040</v>
          </cell>
          <cell r="B1875" t="str">
            <v>FORNECIMENTO E PLANTIO DE GRAMA INGLESA (STENOTAPHUM).</v>
          </cell>
          <cell r="C1875" t="str">
            <v>m2</v>
          </cell>
          <cell r="D1875">
            <v>6.0750000000000002</v>
          </cell>
          <cell r="E1875">
            <v>4.8600000000000003</v>
          </cell>
          <cell r="F1875" t="str">
            <v>EMLURB</v>
          </cell>
        </row>
        <row r="1876">
          <cell r="A1876" t="str">
            <v/>
          </cell>
          <cell r="D1876">
            <v>0</v>
          </cell>
        </row>
        <row r="1877">
          <cell r="A1877" t="str">
            <v>17.03.045</v>
          </cell>
          <cell r="B1877" t="str">
            <v>FORNECIMENTO E PLANTIO DE GRAMA ESMERALDA (EM TAPETE), INCLUINDO PREPARO DE SOLO COM APENAS BARRO DE JARDIM.</v>
          </cell>
          <cell r="C1877" t="str">
            <v>m2</v>
          </cell>
          <cell r="D1877">
            <v>10.487500000000001</v>
          </cell>
          <cell r="E1877">
            <v>8.39</v>
          </cell>
          <cell r="F1877" t="str">
            <v>EMLURB</v>
          </cell>
        </row>
        <row r="1878">
          <cell r="A1878" t="str">
            <v/>
          </cell>
          <cell r="D1878">
            <v>0</v>
          </cell>
        </row>
        <row r="1879">
          <cell r="A1879" t="str">
            <v>17.03.050</v>
          </cell>
          <cell r="B1879" t="str">
            <v>FORNECIMENTO E PLANTIO DE GRAMA PAPUAM (PASPALUM CONJUGATUM).</v>
          </cell>
          <cell r="C1879" t="str">
            <v>m2</v>
          </cell>
          <cell r="D1879">
            <v>6.0750000000000002</v>
          </cell>
          <cell r="E1879">
            <v>4.8600000000000003</v>
          </cell>
          <cell r="F1879" t="str">
            <v>EMLURB</v>
          </cell>
        </row>
        <row r="1880">
          <cell r="A1880" t="str">
            <v/>
          </cell>
          <cell r="D1880">
            <v>0</v>
          </cell>
        </row>
        <row r="1881">
          <cell r="A1881" t="str">
            <v>17.03.060</v>
          </cell>
          <cell r="B1881" t="str">
            <v>FORNECIMENTO E PLANTIO DE GRAMA DE BURRO (CYNODON DACTYLON).</v>
          </cell>
          <cell r="C1881" t="str">
            <v>m2</v>
          </cell>
          <cell r="D1881">
            <v>5.1375000000000002</v>
          </cell>
          <cell r="E1881">
            <v>4.1100000000000003</v>
          </cell>
          <cell r="F1881" t="str">
            <v>EMLURB</v>
          </cell>
        </row>
        <row r="1882">
          <cell r="A1882" t="str">
            <v/>
          </cell>
          <cell r="D1882">
            <v>0</v>
          </cell>
        </row>
        <row r="1883">
          <cell r="A1883" t="str">
            <v>17.03.070</v>
          </cell>
          <cell r="B1883" t="str">
            <v>FORNECIMENTO E PLANTIO DE MUDAS HERBACEAS TIPO FOLHAGEM - GRUPO 1 (ROXINHO, CROTON PEXAIN, CUIA DE POBRE, CROTON ROXO, CROTON CAXIADO, ARCA DE NOE, BOM DIA, BOA NOITE, ETC.).</v>
          </cell>
          <cell r="C1883" t="str">
            <v>Un</v>
          </cell>
          <cell r="D1883">
            <v>3.95</v>
          </cell>
          <cell r="E1883">
            <v>3.16</v>
          </cell>
          <cell r="F1883" t="str">
            <v>EMLURB</v>
          </cell>
        </row>
        <row r="1884">
          <cell r="A1884" t="str">
            <v/>
          </cell>
          <cell r="D1884">
            <v>0</v>
          </cell>
        </row>
        <row r="1885">
          <cell r="A1885" t="str">
            <v>17.03.080</v>
          </cell>
          <cell r="B1885" t="str">
            <v>FORNECIMENTO E PLANTIO DE MUDAS HERBACEAS TIPO FOLHAGEM - GRUPO 2 (CANA DA INDIA, BRASILEIRINHO, NUVEM, PANAMA, PAQUEVIRA, PINGO DE OURO, ACALIFA, CHUMBINHO, IXORA, BEIJO, SAVIA AZUL, TINHORAO, ETC)</v>
          </cell>
          <cell r="C1885" t="str">
            <v>Un</v>
          </cell>
          <cell r="D1885">
            <v>3.3250000000000002</v>
          </cell>
          <cell r="E1885">
            <v>2.66</v>
          </cell>
          <cell r="F1885" t="str">
            <v>EMLURB</v>
          </cell>
        </row>
        <row r="1886">
          <cell r="A1886" t="str">
            <v/>
          </cell>
          <cell r="D1886">
            <v>0</v>
          </cell>
        </row>
        <row r="1887">
          <cell r="A1887" t="str">
            <v>17.03.090</v>
          </cell>
          <cell r="B1887" t="str">
            <v>FORNECIMENTO E PLANTIO DE MUDAS HERBACEAS TIPO FOLHAGEM - GRUPO 3 (COMIGO NINGUEM PODE, DRACENA, MILIDRAO, LIRIO, COQUEIRINHO, CLOROFITON, COPO DE LEITE, AVENCA, CAMARAO AMARELO BEGONIAS, ETC.)</v>
          </cell>
          <cell r="C1887" t="str">
            <v>Un</v>
          </cell>
          <cell r="D1887">
            <v>7.45</v>
          </cell>
          <cell r="E1887">
            <v>5.96</v>
          </cell>
          <cell r="F1887" t="str">
            <v>EMLURB</v>
          </cell>
        </row>
        <row r="1888">
          <cell r="A1888" t="str">
            <v/>
          </cell>
          <cell r="D1888">
            <v>0</v>
          </cell>
        </row>
        <row r="1889">
          <cell r="A1889" t="str">
            <v>17.03.100</v>
          </cell>
          <cell r="B1889" t="str">
            <v>FORNECIMENTO E PLANTIO DE MUDAS ARBUSTIVAS - GRUPO 1 (PAPOULA, JASMIM ALFINETE,JASMIM VAPOR, ESPIRRADEIRA, ETC.).</v>
          </cell>
          <cell r="C1889" t="str">
            <v>Un</v>
          </cell>
          <cell r="D1889">
            <v>4.95</v>
          </cell>
          <cell r="E1889">
            <v>3.96</v>
          </cell>
          <cell r="F1889" t="str">
            <v>EMLURB</v>
          </cell>
        </row>
        <row r="1890">
          <cell r="A1890" t="str">
            <v/>
          </cell>
          <cell r="D1890">
            <v>0</v>
          </cell>
        </row>
        <row r="1891">
          <cell r="A1891" t="str">
            <v>17.03.110</v>
          </cell>
          <cell r="B1891" t="str">
            <v>FORNECIMENTO E PLANTIO DE MUDAS ARBUSTIVAS - GRUPO 2 (CHAPEU DE NAPOLEAO, PINCEL DE BARBEIRO, PAU D`ARQUINHO, PATA DE VACA, ETC.).</v>
          </cell>
          <cell r="C1891" t="str">
            <v>Un</v>
          </cell>
          <cell r="D1891">
            <v>6.8250000000000002</v>
          </cell>
          <cell r="E1891">
            <v>5.46</v>
          </cell>
          <cell r="F1891" t="str">
            <v>EMLURB</v>
          </cell>
        </row>
        <row r="1892">
          <cell r="A1892" t="str">
            <v/>
          </cell>
          <cell r="D1892">
            <v>0</v>
          </cell>
        </row>
        <row r="1893">
          <cell r="A1893" t="str">
            <v>17.03.120</v>
          </cell>
          <cell r="B1893" t="str">
            <v>FORNECIMENTO E PLANTIO DE MUDAS ARBUSTIVAS - GRUPO 3 (SHEFLERA, CAFEZINHO, MUSSAENDA).</v>
          </cell>
          <cell r="C1893" t="str">
            <v>Un</v>
          </cell>
          <cell r="D1893">
            <v>8.6999999999999993</v>
          </cell>
          <cell r="E1893">
            <v>6.96</v>
          </cell>
          <cell r="F1893" t="str">
            <v>EMLURB</v>
          </cell>
        </row>
        <row r="1894">
          <cell r="A1894" t="str">
            <v/>
          </cell>
          <cell r="D1894">
            <v>0</v>
          </cell>
        </row>
        <row r="1895">
          <cell r="A1895" t="str">
            <v>17.03.130</v>
          </cell>
          <cell r="B1895" t="str">
            <v>FORNECIMENTO E PLANTIO DE MUDAS ARBOREAS DE TAMANHO MEDIO, COM CERCA DE 1,50 M DE ALTURA, INCLUINDO A PREPARACAO DE COVA DE 40,0 X 40,0 X 40,0 CM, COM BARRO DE JARDIM E ESTRUME BOVINO CURTIDO.</v>
          </cell>
          <cell r="C1895" t="str">
            <v>Un</v>
          </cell>
          <cell r="D1895">
            <v>24.224999999999998</v>
          </cell>
          <cell r="E1895">
            <v>19.38</v>
          </cell>
          <cell r="F1895" t="str">
            <v>EMLURB</v>
          </cell>
        </row>
        <row r="1896">
          <cell r="A1896" t="str">
            <v/>
          </cell>
          <cell r="D1896">
            <v>0</v>
          </cell>
        </row>
        <row r="1897">
          <cell r="A1897" t="str">
            <v>17.03.140</v>
          </cell>
          <cell r="B1897" t="str">
            <v>FORNECIMENTO E PLANTIO DE ARECA BAMBU DE TAMANHO MEDIO, COM CERCA DE 1,50 M DE ALTURA,INCLUINDO A PREPARACAO DE COVA DE 40,0 X 40,0 X 40,0 CM, COM BARRO DE JARDIM E ESTRUME BOVINO CURTIDO.</v>
          </cell>
          <cell r="C1897" t="str">
            <v>Un</v>
          </cell>
          <cell r="D1897">
            <v>39.225000000000001</v>
          </cell>
          <cell r="E1897">
            <v>31.38</v>
          </cell>
          <cell r="F1897" t="str">
            <v>EMLURB</v>
          </cell>
        </row>
        <row r="1898">
          <cell r="A1898" t="str">
            <v/>
          </cell>
          <cell r="D1898">
            <v>0</v>
          </cell>
        </row>
        <row r="1899">
          <cell r="A1899" t="str">
            <v>17.03.142</v>
          </cell>
          <cell r="B1899" t="str">
            <v>FORNECIMENTO E PLANTIO DE PALMEIRA PHONIX (ALTURA DO FUSTE DE 0,60M), INCLUINDO A PREPARACAO DE COVA DE 40,0 X 40,0 X 40,0 CM, COM BARRO DE JARDIM E ESTRUME BOVINO CURTIDO.</v>
          </cell>
          <cell r="C1899" t="str">
            <v>Un</v>
          </cell>
          <cell r="D1899">
            <v>42.35</v>
          </cell>
          <cell r="E1899">
            <v>33.880000000000003</v>
          </cell>
          <cell r="F1899" t="str">
            <v>EMLURB</v>
          </cell>
        </row>
        <row r="1900">
          <cell r="A1900" t="str">
            <v/>
          </cell>
          <cell r="D1900">
            <v>0</v>
          </cell>
        </row>
        <row r="1901">
          <cell r="A1901" t="str">
            <v>17.03.144</v>
          </cell>
          <cell r="B1901" t="str">
            <v>FORNECIMENTO E PLANTIO DE PALMEIRAS (IMPERIAL DENDE, JAPONESA, ETC.), COM CERCA DE 1,50 M DE ALTURA, INCLUINDO A PREPARACAO DE COVA DE 40,0 X 40,0 X 40,0 CM, COM BARRO DE JARDIM E ESTRUME BOVINO CURTIDO.</v>
          </cell>
          <cell r="C1901" t="str">
            <v>Un</v>
          </cell>
          <cell r="D1901">
            <v>42.8125</v>
          </cell>
          <cell r="E1901">
            <v>34.25</v>
          </cell>
          <cell r="F1901" t="str">
            <v>EMLURB</v>
          </cell>
        </row>
        <row r="1902">
          <cell r="A1902" t="str">
            <v/>
          </cell>
          <cell r="D1902">
            <v>0</v>
          </cell>
        </row>
        <row r="1903">
          <cell r="A1903" t="str">
            <v>17.03.150</v>
          </cell>
          <cell r="B1903" t="str">
            <v>FORNECIMENTO E PLANTIO DE COQUEIRO (ALTURA DO FUSTE DE 0,60 M),INCLUINDO A PREPARACAO DE COVA DE 40,0 X 40,0 X 40,0 CM, COM BARRO DE JARDIM E ESTRUME BOVINO CURTIDO.</v>
          </cell>
          <cell r="C1903" t="str">
            <v>Un</v>
          </cell>
          <cell r="D1903">
            <v>31.587499999999999</v>
          </cell>
          <cell r="E1903">
            <v>25.27</v>
          </cell>
          <cell r="F1903" t="str">
            <v>EMLURB</v>
          </cell>
        </row>
        <row r="1904">
          <cell r="A1904" t="str">
            <v/>
          </cell>
          <cell r="D1904">
            <v>0</v>
          </cell>
        </row>
        <row r="1905">
          <cell r="A1905" t="str">
            <v>17.03.160</v>
          </cell>
          <cell r="B1905" t="str">
            <v>FORNECIMENTO E PLANTIO DE MACAIBEIRA (ALTURA DO FUSTE DE 1,00 M), INCLUINDO PREPARACAO DE COVA DE 40,0 X 40,0 X 40,0 CM, COM BARRO DE JARDIM E ESTRUME BOVINO CURTIDO.</v>
          </cell>
          <cell r="C1905" t="str">
            <v>Un</v>
          </cell>
          <cell r="D1905">
            <v>122.21249999999999</v>
          </cell>
          <cell r="E1905">
            <v>97.77</v>
          </cell>
          <cell r="F1905" t="str">
            <v>EMLURB</v>
          </cell>
        </row>
        <row r="1906">
          <cell r="A1906" t="str">
            <v/>
          </cell>
          <cell r="D1906">
            <v>0</v>
          </cell>
        </row>
        <row r="1907">
          <cell r="A1907" t="str">
            <v>17.03.170</v>
          </cell>
          <cell r="B1907" t="str">
            <v>FORNECIMENTO E PLANTIO DE FILODENDRO, DE PORTE MEDIO, (ALTURA APROXIMADA DE 0,80 M ).</v>
          </cell>
          <cell r="C1907" t="str">
            <v>Un</v>
          </cell>
          <cell r="D1907">
            <v>17.112500000000001</v>
          </cell>
          <cell r="E1907">
            <v>13.69</v>
          </cell>
          <cell r="F1907" t="str">
            <v>EMLURB</v>
          </cell>
        </row>
        <row r="1908">
          <cell r="A1908" t="str">
            <v/>
          </cell>
          <cell r="D1908">
            <v>0</v>
          </cell>
        </row>
        <row r="1909">
          <cell r="A1909" t="str">
            <v>17.03.180</v>
          </cell>
          <cell r="B1909" t="str">
            <v>FORNECIMENTO E PLANTIO DE GRAVATA,YUCA(TROMBA DE ELEFANTE), AGAVE VARIEGATA, DE PORTE MEDIO (ALTURA APROXIMADA DE 0,60 M).</v>
          </cell>
          <cell r="C1909" t="str">
            <v>Un</v>
          </cell>
          <cell r="D1909">
            <v>17.112500000000001</v>
          </cell>
          <cell r="E1909">
            <v>13.69</v>
          </cell>
          <cell r="F1909" t="str">
            <v>EMLURB</v>
          </cell>
        </row>
        <row r="1910">
          <cell r="A1910" t="str">
            <v/>
          </cell>
          <cell r="D1910">
            <v>0</v>
          </cell>
        </row>
        <row r="1911">
          <cell r="A1911" t="str">
            <v>17.03.190</v>
          </cell>
          <cell r="B1911" t="str">
            <v>FORNECIMENTO E PLANTIO DE MUDAS RASTEIRAS PARA FORRACAO DE CANTEIROS E MANCHAS DE CONTRASTES EM GRAMADOS - GRUPO 1 ( VIOLETA, MAL-ME-QUER, ZEBRINA, ETC).</v>
          </cell>
          <cell r="C1911" t="str">
            <v>m2</v>
          </cell>
          <cell r="D1911">
            <v>5.1375000000000002</v>
          </cell>
          <cell r="E1911">
            <v>4.1100000000000003</v>
          </cell>
          <cell r="F1911" t="str">
            <v>EMLURB</v>
          </cell>
        </row>
        <row r="1912">
          <cell r="A1912" t="str">
            <v/>
          </cell>
          <cell r="D1912">
            <v>0</v>
          </cell>
        </row>
        <row r="1913">
          <cell r="A1913" t="str">
            <v>17.03.200</v>
          </cell>
          <cell r="B1913" t="str">
            <v>FORNECIMENTO E PLANTIO DE MUDAS RASTEIRAS PARA FORRACAO DE CANTEIROS E MANCHAS DE CONTRASTES EM GRAMADOS - GRUPO 2 (VIUVA ALEGRE, FUMACA, ONZE HORAS, ANDARCA, VIUVINHA, ETC. )</v>
          </cell>
          <cell r="C1913" t="str">
            <v>m2</v>
          </cell>
          <cell r="D1913">
            <v>5.7625000000000002</v>
          </cell>
          <cell r="E1913">
            <v>4.6100000000000003</v>
          </cell>
          <cell r="F1913" t="str">
            <v>EMLURB</v>
          </cell>
        </row>
        <row r="1914">
          <cell r="A1914" t="str">
            <v/>
          </cell>
          <cell r="D1914">
            <v>0</v>
          </cell>
        </row>
        <row r="1915">
          <cell r="A1915" t="str">
            <v>17.04.010</v>
          </cell>
          <cell r="B1915" t="str">
            <v>CONSTRUCAO DE BANCO EM CONCRETO ARMADO, COM APOIOS A CADA 2,00 M, EM ALVENARIA DE 1/2 VEZ CHAPISCADA E REVESTIDA, SOBRE SAPATA DE CONCRETO ARMADO, INCLUSIVE ESCAVACAO, REATERRO E REMOCAO. (MOD.AV-27/2000 OPCAO 01).</v>
          </cell>
          <cell r="C1915" t="str">
            <v>m</v>
          </cell>
          <cell r="D1915">
            <v>147.17499999999998</v>
          </cell>
          <cell r="E1915">
            <v>117.74</v>
          </cell>
          <cell r="F1915" t="str">
            <v>EMLURB</v>
          </cell>
        </row>
        <row r="1916">
          <cell r="A1916" t="str">
            <v/>
          </cell>
          <cell r="D1916">
            <v>0</v>
          </cell>
        </row>
        <row r="1917">
          <cell r="A1917" t="str">
            <v>17.04.020</v>
          </cell>
          <cell r="B1917" t="str">
            <v>CONSTRUCAO DE BANCO MURETA EM CONCRETO ARMADO, APOIADO EM ALVENARIA DE 1 VEZ CHAPISCADA E REVESTIDA,SOBRE BASE DE CONCRETO ARMADO, INCLUSIVE ESCAVACAO,REATERRO E REMOCAO.(MOD.AV- 27/2000 OPCAO 02).</v>
          </cell>
          <cell r="C1917" t="str">
            <v>m</v>
          </cell>
          <cell r="D1917">
            <v>183.1</v>
          </cell>
          <cell r="E1917">
            <v>146.47999999999999</v>
          </cell>
          <cell r="F1917" t="str">
            <v>EMLURB</v>
          </cell>
        </row>
        <row r="1918">
          <cell r="A1918" t="str">
            <v/>
          </cell>
          <cell r="D1918">
            <v>0</v>
          </cell>
        </row>
        <row r="1919">
          <cell r="A1919" t="str">
            <v>17.04.030</v>
          </cell>
          <cell r="B1919" t="str">
            <v>CONSTRUCAO DE BANCO JARDINEIRA EM CONCRETO ARMADO, APOIADO EM ALVENARIA DE 1/2 VEZ CHAPISCADA E REVESTIDA, SOBRE BASE DE CONCRETO ARMADO, INCLUSIVE ESCAVACAO, REATERRO E REMOCAO. (MOD. AV-27/2000 OPCAO 03).</v>
          </cell>
          <cell r="C1919" t="str">
            <v>m</v>
          </cell>
          <cell r="D1919">
            <v>193.01249999999999</v>
          </cell>
          <cell r="E1919">
            <v>154.41</v>
          </cell>
          <cell r="F1919" t="str">
            <v>EMLURB</v>
          </cell>
        </row>
        <row r="1920">
          <cell r="A1920" t="str">
            <v/>
          </cell>
          <cell r="D1920">
            <v>0</v>
          </cell>
        </row>
        <row r="1921">
          <cell r="A1921" t="str">
            <v>17.04.040</v>
          </cell>
          <cell r="B1921" t="str">
            <v xml:space="preserve">CONSTRUCAO DE BANCO EM CONCRETO ARMADO REVESTIDO COM GRANITO ARTIFICIAL NA COR CINZA, COM APOIOS A CADA 2.00M, EM ALVENARIA DE 1/2 VEZ, CHAPISCADA E REVESTIDA SOBRE SAPATA DE CONCRETO ARMADO, INCLUSIVE ESCAVACAO, REATERRO E REMOCAO (MOD. AV-27/2000 OPCAO </v>
          </cell>
          <cell r="C1921" t="str">
            <v>m</v>
          </cell>
          <cell r="D1921">
            <v>162.89999999999998</v>
          </cell>
          <cell r="E1921">
            <v>130.32</v>
          </cell>
          <cell r="F1921" t="str">
            <v>EMLURB</v>
          </cell>
        </row>
        <row r="1922">
          <cell r="A1922" t="str">
            <v/>
          </cell>
          <cell r="D1922">
            <v>0</v>
          </cell>
        </row>
        <row r="1923">
          <cell r="A1923" t="str">
            <v>17.04.050</v>
          </cell>
          <cell r="B1923" t="str">
            <v>CONSTRUCAO DE BANCO MURETA EM CONCRETO ARMADO REVESTIDO COM GRANITO ARTIFICIAL, NA COR CINZA, APOIADO EM ALVENARIA DE 1 VEZ CHAPISCADA E REVESTIDA, SOBRE BASE DE CONCRETO ARMADO, INCLUSIVE ESCAVACAO, REATERRO E REMOCAO.( MOD AV-27/2000 OPCAO 05).</v>
          </cell>
          <cell r="C1923" t="str">
            <v>m</v>
          </cell>
          <cell r="D1923">
            <v>250.97499999999999</v>
          </cell>
          <cell r="E1923">
            <v>200.78</v>
          </cell>
          <cell r="F1923" t="str">
            <v>EMLURB</v>
          </cell>
        </row>
        <row r="1924">
          <cell r="A1924" t="str">
            <v/>
          </cell>
          <cell r="D1924">
            <v>0</v>
          </cell>
        </row>
        <row r="1925">
          <cell r="A1925" t="str">
            <v>17.04.060</v>
          </cell>
          <cell r="B1925" t="str">
            <v>CONSTRUCAO DE BANCO JARDINEIRA EM CONCRETO ARMADO, REVESTIDO COM GRANITO ARTIFICIAL, NA COR CINZA, APOIADO EM ALVENARIA DE 1/2 VEZ CHAPISCADA E REVESTIDA SOBRE BASE DE CONCRETO ARMADO, INCLUSIVE ESCAVACAO, REATERRO E REMOCAO.(MOD.AV-27/2000 OPCAO 06).</v>
          </cell>
          <cell r="C1925" t="str">
            <v>m</v>
          </cell>
          <cell r="D1925">
            <v>221.53749999999999</v>
          </cell>
          <cell r="E1925">
            <v>177.23</v>
          </cell>
          <cell r="F1925" t="str">
            <v>EMLURB</v>
          </cell>
        </row>
        <row r="1926">
          <cell r="A1926" t="str">
            <v/>
          </cell>
          <cell r="D1926">
            <v>0</v>
          </cell>
        </row>
        <row r="1927">
          <cell r="A1927" t="str">
            <v>17.04.100</v>
          </cell>
          <cell r="B1927" t="str">
            <v>FORNECIMENTO E ASSENTAMENTO DE BANCO MODELO RECIFE ANTIGO REF. B-112, GRAMETAL OU SIMILAR PINTADO E COM ROSCAS PARA CHUMBAMENTO,INCLUSIVE ESCAVACAO, REMOCAO E BASE DE CONCRETO.</v>
          </cell>
          <cell r="C1927" t="str">
            <v>Un</v>
          </cell>
          <cell r="D1927">
            <v>830.86250000000007</v>
          </cell>
          <cell r="E1927">
            <v>664.69</v>
          </cell>
          <cell r="F1927" t="str">
            <v>EMLURB</v>
          </cell>
        </row>
        <row r="1928">
          <cell r="A1928" t="str">
            <v/>
          </cell>
          <cell r="D1928">
            <v>0</v>
          </cell>
        </row>
        <row r="1929">
          <cell r="A1929" t="str">
            <v>17.04.110</v>
          </cell>
          <cell r="B1929" t="str">
            <v>FORNECIMENTO E ASSENTAMENTO DE BANCO MODELO TAMANDUA REF.B-108 GRAMETAL OU SIMILAR PINTADO E COM ROSCAS PARA CHUMBAMENTO,INCLUSIVE ESCAVACAO,REMOCAO E BASE DE CONCRETO.</v>
          </cell>
          <cell r="C1929" t="str">
            <v>Un</v>
          </cell>
          <cell r="D1929">
            <v>622.25</v>
          </cell>
          <cell r="E1929">
            <v>497.8</v>
          </cell>
          <cell r="F1929" t="str">
            <v>EMLURB</v>
          </cell>
        </row>
        <row r="1930">
          <cell r="A1930" t="str">
            <v/>
          </cell>
          <cell r="D1930">
            <v>0</v>
          </cell>
        </row>
        <row r="1931">
          <cell r="A1931" t="str">
            <v>17.04.200</v>
          </cell>
          <cell r="B1931" t="str">
            <v>FORNECIMENTO E ASSENTAMENTO DE BANCO PRE-MOL DADO TIPO GRANILITE,INCLUSIVE ESCAVACAO ,REMOCAO E BASE DE CONCRETO.</v>
          </cell>
          <cell r="C1931" t="str">
            <v>Un</v>
          </cell>
          <cell r="D1931">
            <v>85.662499999999994</v>
          </cell>
          <cell r="E1931">
            <v>68.53</v>
          </cell>
          <cell r="F1931" t="str">
            <v>EMLURB</v>
          </cell>
        </row>
        <row r="1932">
          <cell r="A1932" t="str">
            <v/>
          </cell>
          <cell r="D1932">
            <v>0</v>
          </cell>
        </row>
        <row r="1933">
          <cell r="A1933" t="str">
            <v>17.05.010</v>
          </cell>
          <cell r="B1933" t="str">
            <v>FORNECIMENTO E ASSENTAMENTO DE BALANCO MIRIM COM 01 CADEIRA REF. 097, GIRASSOL OU SIMILAR, INCLUSIVE PINTURA E TRANSPORTE PARA REGIAO ME TROPOLITANA DO GRANDE RECIFE.</v>
          </cell>
          <cell r="C1933" t="str">
            <v>Un</v>
          </cell>
          <cell r="D1933">
            <v>226.21250000000001</v>
          </cell>
          <cell r="E1933">
            <v>180.97</v>
          </cell>
          <cell r="F1933" t="str">
            <v>EMLURB</v>
          </cell>
        </row>
        <row r="1934">
          <cell r="A1934" t="str">
            <v/>
          </cell>
          <cell r="D1934">
            <v>0</v>
          </cell>
        </row>
        <row r="1935">
          <cell r="A1935" t="str">
            <v>17.05.020</v>
          </cell>
          <cell r="B1935" t="str">
            <v>FORNECIMENTO E ASSENTAMENTO DE BALANCO MIRIM COM 02 CADEIRAS REF. 098, GIRASSOL OU SIMILAR INCLUSIVE PINTURA E TRANSPORTE PARA REGIAO ME TROPOLITANA DO GRANDE RECIFE.</v>
          </cell>
          <cell r="C1935" t="str">
            <v>Un</v>
          </cell>
          <cell r="D1935">
            <v>437.46250000000003</v>
          </cell>
          <cell r="E1935">
            <v>349.97</v>
          </cell>
          <cell r="F1935" t="str">
            <v>EMLURB</v>
          </cell>
        </row>
        <row r="1936">
          <cell r="A1936" t="str">
            <v/>
          </cell>
          <cell r="D1936">
            <v>0</v>
          </cell>
        </row>
        <row r="1937">
          <cell r="A1937" t="str">
            <v>17.05.030</v>
          </cell>
          <cell r="B1937" t="str">
            <v>FORNECIMENTO E ASSENTAMENTO DE BALANCO MIRIM COM 03 CADEIRAS REF. 099, GIRASSOL OU SIMILAR INCLUSIVE PINTURA E TRANSPORTE PARA REGIAO METROPOLITANA DO GRANDE RECIFE.</v>
          </cell>
          <cell r="C1937" t="str">
            <v>Un</v>
          </cell>
          <cell r="D1937">
            <v>593.71250000000009</v>
          </cell>
          <cell r="E1937">
            <v>474.97</v>
          </cell>
          <cell r="F1937" t="str">
            <v>EMLURB</v>
          </cell>
        </row>
        <row r="1938">
          <cell r="A1938" t="str">
            <v/>
          </cell>
          <cell r="D1938">
            <v>0</v>
          </cell>
        </row>
        <row r="1939">
          <cell r="A1939" t="str">
            <v>17.05.040</v>
          </cell>
          <cell r="B1939" t="str">
            <v>FORNECIMENTO E ASSENTAMENTO DE BALANCO COLEGIAL COM 02 CADEIRAS REF. 120,GIRASSOL OU SIMILAR,INCLUSIVE PINTURA E TRANSPORTE PARA REGIAO METROPOLITANA DO GRANDE RECIFE.</v>
          </cell>
          <cell r="C1939" t="str">
            <v>Un</v>
          </cell>
          <cell r="D1939">
            <v>606.21250000000009</v>
          </cell>
          <cell r="E1939">
            <v>484.97</v>
          </cell>
          <cell r="F1939" t="str">
            <v>EMLURB</v>
          </cell>
        </row>
        <row r="1940">
          <cell r="A1940" t="str">
            <v/>
          </cell>
          <cell r="D1940">
            <v>0</v>
          </cell>
        </row>
        <row r="1941">
          <cell r="A1941" t="str">
            <v>17.05.050</v>
          </cell>
          <cell r="B1941" t="str">
            <v>FORNECIMENTO E ASSENTAMENTO DE BALANCO COLEGIAL COM 03 CADEIRAS REF. 121,GIRASSOL OU SIMILAR,INCLUSIVE PINTURA E TRANSPORTE PARA REGIAO METROPOLITANA DO GRANDE RECIFE.</v>
          </cell>
          <cell r="C1941" t="str">
            <v>Un</v>
          </cell>
          <cell r="D1941">
            <v>718.71250000000009</v>
          </cell>
          <cell r="E1941">
            <v>574.97</v>
          </cell>
          <cell r="F1941" t="str">
            <v>EMLURB</v>
          </cell>
        </row>
        <row r="1942">
          <cell r="A1942" t="str">
            <v/>
          </cell>
          <cell r="D1942">
            <v>0</v>
          </cell>
        </row>
        <row r="1943">
          <cell r="A1943" t="str">
            <v>17.05.060</v>
          </cell>
          <cell r="B1943" t="str">
            <v>FORNECIMENTO E ASSENTAMENTO DE BALANCO COLEGIAL COM 04 CADEIRAS REF. 122,GIRASSOL OU SIMILAR,INCLUSIVE PINTURA E TRANSPORTE PARA REGIAO METROPOLITANA DO GRANDE RECIFE.</v>
          </cell>
          <cell r="C1943" t="str">
            <v>Un</v>
          </cell>
          <cell r="D1943">
            <v>843.71250000000009</v>
          </cell>
          <cell r="E1943">
            <v>674.97</v>
          </cell>
          <cell r="F1943" t="str">
            <v>EMLURB</v>
          </cell>
        </row>
        <row r="1944">
          <cell r="A1944" t="str">
            <v/>
          </cell>
          <cell r="D1944">
            <v>0</v>
          </cell>
        </row>
        <row r="1945">
          <cell r="A1945" t="str">
            <v>17.05.070</v>
          </cell>
          <cell r="B1945" t="str">
            <v>FORNECIMENTO E ASSENTAMENTO DE CARROSSEL STAND TAMANHO PEQUENO REF. 130,GIRASSOL OU SIMILAR,INCLUSIVE PINTURA E TRANSPORTE PARA REGIAO METROPOLITANA DO GRANDE RECIFE.</v>
          </cell>
          <cell r="C1945" t="str">
            <v>Un</v>
          </cell>
          <cell r="D1945">
            <v>801.375</v>
          </cell>
          <cell r="E1945">
            <v>641.1</v>
          </cell>
          <cell r="F1945" t="str">
            <v>EMLURB</v>
          </cell>
        </row>
        <row r="1946">
          <cell r="A1946" t="str">
            <v/>
          </cell>
          <cell r="D1946">
            <v>0</v>
          </cell>
        </row>
        <row r="1947">
          <cell r="A1947" t="str">
            <v>17.05.080</v>
          </cell>
          <cell r="B1947" t="str">
            <v>FORNECIMENTO E ASSENTAMENTO DE CARROSSEL STAND TAMANHO MEDIO REF. 131,GIRASSOL OU SIMILAR,INCLUSIVE PINTURA E TRANSPORTE PARA REGIAO METROPOLITANA DO GRANDE RECIFE.</v>
          </cell>
          <cell r="C1947" t="str">
            <v>Un</v>
          </cell>
          <cell r="D1947">
            <v>926.375</v>
          </cell>
          <cell r="E1947">
            <v>741.1</v>
          </cell>
          <cell r="F1947" t="str">
            <v>EMLURB</v>
          </cell>
        </row>
        <row r="1948">
          <cell r="A1948" t="str">
            <v/>
          </cell>
          <cell r="D1948">
            <v>0</v>
          </cell>
        </row>
        <row r="1949">
          <cell r="A1949" t="str">
            <v>17.05.090</v>
          </cell>
          <cell r="B1949" t="str">
            <v>FORNECIMENTO E ASSENTAMENTO DE CARROSSEL STAND TAMANHO GRANDE REF. 132,GIRASSOL OU SIMILAR,INCLUSIVE PINTURA E TRANSPORTE PARA REGIAO METROPOLITANA DO GRANDE RECIFE.</v>
          </cell>
          <cell r="C1949" t="str">
            <v>Un</v>
          </cell>
          <cell r="D1949">
            <v>1088.875</v>
          </cell>
          <cell r="E1949">
            <v>871.1</v>
          </cell>
          <cell r="F1949" t="str">
            <v>EMLURB</v>
          </cell>
        </row>
        <row r="1950">
          <cell r="A1950" t="str">
            <v/>
          </cell>
          <cell r="D1950">
            <v>0</v>
          </cell>
        </row>
        <row r="1951">
          <cell r="A1951" t="str">
            <v>17.05.100</v>
          </cell>
          <cell r="B1951" t="str">
            <v>FORNECIMENTO E ASSENTAMENTO DE ESCORREGO MIRIM COM RAMPA DE 1.50M REF.180,GIRASSOL OU SIMILAR,INCLUSIVE PINTURA E TRANSPORTE PARA REGIAO METROPOLITANA DO GRANDE RECIFE.</v>
          </cell>
          <cell r="C1951" t="str">
            <v>Un</v>
          </cell>
          <cell r="D1951">
            <v>443.71250000000003</v>
          </cell>
          <cell r="E1951">
            <v>354.97</v>
          </cell>
          <cell r="F1951" t="str">
            <v>EMLURB</v>
          </cell>
        </row>
        <row r="1952">
          <cell r="A1952" t="str">
            <v/>
          </cell>
          <cell r="D1952">
            <v>0</v>
          </cell>
        </row>
        <row r="1953">
          <cell r="A1953" t="str">
            <v>17.05.110</v>
          </cell>
          <cell r="B1953" t="str">
            <v>FORNECIMENTO E ASSENTAMENTO DE ESCORRREGO MEDIO COM RAMPA DE 2.00M REF. 181, GIRASSOL OU SIMILAR,INCLUSIVE PINTURA E TRANSPORTE PARA REGIAO METROPOLITANA DO GRANDE RECIFE.</v>
          </cell>
          <cell r="C1953" t="str">
            <v>Un</v>
          </cell>
          <cell r="D1953">
            <v>581.21250000000009</v>
          </cell>
          <cell r="E1953">
            <v>464.97</v>
          </cell>
          <cell r="F1953" t="str">
            <v>EMLURB</v>
          </cell>
        </row>
        <row r="1954">
          <cell r="A1954" t="str">
            <v/>
          </cell>
          <cell r="D1954">
            <v>0</v>
          </cell>
        </row>
        <row r="1955">
          <cell r="A1955" t="str">
            <v>17.05.120</v>
          </cell>
          <cell r="B1955" t="str">
            <v>FORNECIMENTO E ASSENTAMENTO DE ESCORREGO GRANDE COM RAMPA DE 3.00M REF. 182,GIRASSOL OU SIMILAR,INCLUSIVE PINTURA E TRANSPORTE PARA REGIAO METROPOLITANA DO GRANDE RECIFE.</v>
          </cell>
          <cell r="C1955" t="str">
            <v>Un</v>
          </cell>
          <cell r="D1955">
            <v>762.46250000000009</v>
          </cell>
          <cell r="E1955">
            <v>609.97</v>
          </cell>
          <cell r="F1955" t="str">
            <v>EMLURB</v>
          </cell>
        </row>
        <row r="1956">
          <cell r="A1956" t="str">
            <v/>
          </cell>
          <cell r="D1956">
            <v>0</v>
          </cell>
        </row>
        <row r="1957">
          <cell r="A1957" t="str">
            <v>17.05.130</v>
          </cell>
          <cell r="B1957" t="str">
            <v>FORNECIMENTO E ASSENTAMENTO DE ESCORREGO COM RAMPA DE 4.00M REF.183, GIRASSOL OU SIMILAR, INCLUSIVE PINTURA E TRANSPORTE PARA REGIAO METROPOLITANA DO GRANDE RECIFE.</v>
          </cell>
          <cell r="C1957" t="str">
            <v>Un</v>
          </cell>
          <cell r="D1957">
            <v>1006.2125000000001</v>
          </cell>
          <cell r="E1957">
            <v>804.97</v>
          </cell>
          <cell r="F1957" t="str">
            <v>EMLURB</v>
          </cell>
        </row>
        <row r="1958">
          <cell r="A1958" t="str">
            <v/>
          </cell>
          <cell r="D1958">
            <v>0</v>
          </cell>
        </row>
        <row r="1959">
          <cell r="A1959" t="str">
            <v>17.05.140</v>
          </cell>
          <cell r="B1959" t="str">
            <v>FORNECIMENTO E ASSENTAMENTO DE ESCADA VERTICAL L ALTURA 2.00M REF. 190,GIRASSOL OU SIMILAR,INCLUSIVE PINTURA E TRANSPORTE PARA REGIAO METROPOLITANA DO GRANDE RECIFE.</v>
          </cell>
          <cell r="C1959" t="str">
            <v>Un</v>
          </cell>
          <cell r="D1959">
            <v>385.22500000000002</v>
          </cell>
          <cell r="E1959">
            <v>308.18</v>
          </cell>
          <cell r="F1959" t="str">
            <v>EMLURB</v>
          </cell>
        </row>
        <row r="1960">
          <cell r="A1960" t="str">
            <v/>
          </cell>
          <cell r="D1960">
            <v>0</v>
          </cell>
        </row>
        <row r="1961">
          <cell r="A1961" t="str">
            <v>17.05.150</v>
          </cell>
          <cell r="B1961" t="str">
            <v>FORNECIMENTO E ASSENTAMENTO DE ESCADA VERTICAL L ALTURA 3.00M REF. 191,GIRASSOL OU SIMILAR,INCLUSIVE PINTURA E TRANSPORTE PARA REGIAO METROPOLITANA DO GRANDE RECIFE.</v>
          </cell>
          <cell r="C1961" t="str">
            <v>Un</v>
          </cell>
          <cell r="D1961">
            <v>583.97500000000002</v>
          </cell>
          <cell r="E1961">
            <v>467.18</v>
          </cell>
          <cell r="F1961" t="str">
            <v>EMLURB</v>
          </cell>
        </row>
        <row r="1962">
          <cell r="A1962" t="str">
            <v/>
          </cell>
          <cell r="D1962">
            <v>0</v>
          </cell>
        </row>
        <row r="1963">
          <cell r="A1963" t="str">
            <v>17.05.160</v>
          </cell>
          <cell r="B1963" t="str">
            <v>FORNECIMENTO E ASSENTAMENTO DE ESCADA HORIZONTAL U ALTURA 2.00M REF. 192,GIRASSOL OU SIMILAR,INCLUSIVE PINTURA E TRANSPORTE PARA REGIAO METROPOLITANA DO GRANDE RECIFE.</v>
          </cell>
          <cell r="C1963" t="str">
            <v>Un</v>
          </cell>
          <cell r="D1963">
            <v>587.46250000000009</v>
          </cell>
          <cell r="E1963">
            <v>469.97</v>
          </cell>
          <cell r="F1963" t="str">
            <v>EMLURB</v>
          </cell>
        </row>
        <row r="1964">
          <cell r="A1964" t="str">
            <v/>
          </cell>
          <cell r="D1964">
            <v>0</v>
          </cell>
        </row>
        <row r="1965">
          <cell r="A1965" t="str">
            <v>17.05.170</v>
          </cell>
          <cell r="B1965" t="str">
            <v>FORNECIMENTO E ASSENTAMENTO DE ESCADA HORIZONTAL U ALTURA 3.00M REF. 193,GIRASSOL OU SIMILAR,INCLUSIVE PINTURA E TRANSPORTE PARA REGIAO METROPOLITANA DO GRANDE RECIFE.</v>
          </cell>
          <cell r="C1965" t="str">
            <v>Un</v>
          </cell>
          <cell r="D1965">
            <v>718.71250000000009</v>
          </cell>
          <cell r="E1965">
            <v>574.97</v>
          </cell>
          <cell r="F1965" t="str">
            <v>EMLURB</v>
          </cell>
        </row>
        <row r="1966">
          <cell r="A1966" t="str">
            <v/>
          </cell>
          <cell r="D1966">
            <v>0</v>
          </cell>
        </row>
        <row r="1967">
          <cell r="A1967" t="str">
            <v>17.05.180</v>
          </cell>
          <cell r="B1967" t="str">
            <v>FORNECIMENTO E ASSENTAMENTO DE ESCADA VERTICAL Y ALTURA 3.00M REF. 194,GIRASSOL OU SIMILAR,INCLUSIVE PINTURA E TRANSPORTE PARA REGIAO METROPOLITANA DO GRANDE RECIFE.</v>
          </cell>
          <cell r="C1967" t="str">
            <v>Un</v>
          </cell>
          <cell r="D1967">
            <v>818.71250000000009</v>
          </cell>
          <cell r="E1967">
            <v>654.97</v>
          </cell>
          <cell r="F1967" t="str">
            <v>EMLURB</v>
          </cell>
        </row>
        <row r="1968">
          <cell r="A1968" t="str">
            <v/>
          </cell>
          <cell r="D1968">
            <v>0</v>
          </cell>
        </row>
        <row r="1969">
          <cell r="A1969" t="str">
            <v>17.05.190</v>
          </cell>
          <cell r="B1969" t="str">
            <v>FORNECIMENTO E ASSENTAMENTO DE GANGORRA MIRIM COM 01 PECA REF. 200,GIRASSOL OU SIMILAR, INCLUSIVE PINTURA E TRANSPORTE PARA REGIAO METROPOLITANA DO GRANDE RECIFE.</v>
          </cell>
          <cell r="C1969" t="str">
            <v>Un</v>
          </cell>
          <cell r="D1969">
            <v>388.71250000000003</v>
          </cell>
          <cell r="E1969">
            <v>310.97000000000003</v>
          </cell>
          <cell r="F1969" t="str">
            <v>EMLURB</v>
          </cell>
        </row>
        <row r="1970">
          <cell r="A1970" t="str">
            <v/>
          </cell>
          <cell r="D1970">
            <v>0</v>
          </cell>
        </row>
        <row r="1971">
          <cell r="A1971" t="str">
            <v>17.05.200</v>
          </cell>
          <cell r="B1971" t="str">
            <v>FORNECIMENTO E ASSENTAMENTO DE GANGORRA MIRIM COM 02 PECAS REF. 201,GIRASSOL OU SIMILAR,INCLUSIVE PINTURA E TRANSPORTE PARA REGIAO METROPOLITANA DO GRANDE RECIFE.</v>
          </cell>
          <cell r="C1971" t="str">
            <v>Un</v>
          </cell>
          <cell r="D1971">
            <v>551.21250000000009</v>
          </cell>
          <cell r="E1971">
            <v>440.97</v>
          </cell>
          <cell r="F1971" t="str">
            <v>EMLURB</v>
          </cell>
        </row>
        <row r="1972">
          <cell r="A1972" t="str">
            <v/>
          </cell>
          <cell r="D1972">
            <v>0</v>
          </cell>
        </row>
        <row r="1973">
          <cell r="A1973" t="str">
            <v>17.05.210</v>
          </cell>
          <cell r="B1973" t="str">
            <v>FORNECIMENTO E ASSENTAMENTO DE GANGORRA MIRIM COM 03 PECAS REF. 202,GIRASSOL OU SIMILAR,INCLUSIVE PINTURA E TRANSPORTE PARA REGIAO METROPOLITANA DO GRANDE RECIFE.</v>
          </cell>
          <cell r="C1973" t="str">
            <v>Un</v>
          </cell>
          <cell r="D1973">
            <v>713.71250000000009</v>
          </cell>
          <cell r="E1973">
            <v>570.97</v>
          </cell>
          <cell r="F1973" t="str">
            <v>EMLURB</v>
          </cell>
        </row>
        <row r="1974">
          <cell r="A1974" t="str">
            <v/>
          </cell>
          <cell r="D1974">
            <v>0</v>
          </cell>
        </row>
        <row r="1975">
          <cell r="A1975" t="str">
            <v>17.05.220</v>
          </cell>
          <cell r="B1975" t="str">
            <v>FORNECIMENTO E ASSENTAMENTO DE GANGORRA STAND COM 02 PECAS REF. 203,GIRASSOL OU SIMILAR,INCLUSIVE PINTURA E TRANSPORTE PARA REGIAO METROPOLITANA DO GRANDE RECIFE.</v>
          </cell>
          <cell r="C1975" t="str">
            <v>Un</v>
          </cell>
          <cell r="D1975">
            <v>713.71250000000009</v>
          </cell>
          <cell r="E1975">
            <v>570.97</v>
          </cell>
          <cell r="F1975" t="str">
            <v>EMLURB</v>
          </cell>
        </row>
        <row r="1976">
          <cell r="A1976" t="str">
            <v/>
          </cell>
          <cell r="D1976">
            <v>0</v>
          </cell>
        </row>
        <row r="1977">
          <cell r="A1977" t="str">
            <v>17.05.230</v>
          </cell>
          <cell r="B1977" t="str">
            <v>FORNECIMENTO E ASSENTAMENTO DE GANGORRA STAND COM 03 PECAS REF. 204,GIRASSOL OU SIMILAR,INCLUSIVE PINTURA E TRANSPORTE PARA REGIAO METROPOLITANA DO GRANDE RECIFE.</v>
          </cell>
          <cell r="C1977" t="str">
            <v>Un</v>
          </cell>
          <cell r="D1977">
            <v>843.71250000000009</v>
          </cell>
          <cell r="E1977">
            <v>674.97</v>
          </cell>
          <cell r="F1977" t="str">
            <v>EMLURB</v>
          </cell>
        </row>
        <row r="1978">
          <cell r="A1978" t="str">
            <v/>
          </cell>
          <cell r="D1978">
            <v>0</v>
          </cell>
        </row>
        <row r="1979">
          <cell r="A1979" t="str">
            <v>17.05.240</v>
          </cell>
          <cell r="B1979" t="str">
            <v>FORNECIMENTO E ASSENTAMENTO DE GANGORRA STAND COM 04 PECAS REF. 205,GIRASSOL OU SIMILAR,INCLUSIVE PINTURA E TRANSPORTE PARA REGIAO METROPOLITANA DO GRANDE RECIFE.</v>
          </cell>
          <cell r="C1979" t="str">
            <v>Un</v>
          </cell>
          <cell r="D1979">
            <v>1006.2125000000001</v>
          </cell>
          <cell r="E1979">
            <v>804.97</v>
          </cell>
          <cell r="F1979" t="str">
            <v>EMLURB</v>
          </cell>
        </row>
        <row r="1980">
          <cell r="A1980" t="str">
            <v/>
          </cell>
          <cell r="D1980">
            <v>0</v>
          </cell>
        </row>
        <row r="1981">
          <cell r="A1981" t="str">
            <v>17.05.250</v>
          </cell>
          <cell r="B1981" t="str">
            <v>FORNECIMENTO E ASSENTAMENTO DE GAIOLA COM (1.20 X 1.20 X 2.50)M REF. 220,GIRASSOL OU SI MILAR,INCLUSIVE PINTURA E TRANSPORTE PARA REGIAO METROPOLITANA DO GRANDE RECIFE.</v>
          </cell>
          <cell r="C1981" t="str">
            <v>Un</v>
          </cell>
          <cell r="D1981">
            <v>892.03750000000002</v>
          </cell>
          <cell r="E1981">
            <v>713.63</v>
          </cell>
          <cell r="F1981" t="str">
            <v>EMLURB</v>
          </cell>
        </row>
        <row r="1982">
          <cell r="A1982" t="str">
            <v/>
          </cell>
          <cell r="D1982">
            <v>0</v>
          </cell>
        </row>
        <row r="1983">
          <cell r="A1983" t="str">
            <v>17.05.260</v>
          </cell>
          <cell r="B1983" t="str">
            <v>FORNECIMENTO E ASSENTAMENTO DE GAIOLA COM (1.40 X 1.40 X 2.50)M REF. 221,GIRASSOL OU SI MILAR,INCLUSIVE PINTURA E TRANSPORTE PARA REGIAO METROPOLITANA DO GRANDE RECIFE.</v>
          </cell>
          <cell r="C1983" t="str">
            <v>Un</v>
          </cell>
          <cell r="D1983">
            <v>1054.5374999999999</v>
          </cell>
          <cell r="E1983">
            <v>843.63</v>
          </cell>
          <cell r="F1983" t="str">
            <v>EMLURB</v>
          </cell>
        </row>
        <row r="1984">
          <cell r="A1984" t="str">
            <v/>
          </cell>
          <cell r="D1984">
            <v>0</v>
          </cell>
        </row>
        <row r="1985">
          <cell r="A1985" t="str">
            <v>17.05.270</v>
          </cell>
          <cell r="B1985" t="str">
            <v>FORNECIMENTO E ASSENTAMENTO DE GAIOLA COM (1.60 X 1.60 X 2.50)M, REF. 222, GIRASSOL OU SIMILAR, INCLUSIVE PINTURA E TRANSPORTE PARA REGIAO METROPOLITANA DO GRANDE RECIFE.</v>
          </cell>
          <cell r="C1985" t="str">
            <v>Un</v>
          </cell>
          <cell r="D1985">
            <v>1217.0374999999999</v>
          </cell>
          <cell r="E1985">
            <v>973.63</v>
          </cell>
          <cell r="F1985" t="str">
            <v>EMLURB</v>
          </cell>
        </row>
        <row r="1986">
          <cell r="A1986" t="str">
            <v/>
          </cell>
          <cell r="D1986">
            <v>0</v>
          </cell>
        </row>
        <row r="1987">
          <cell r="A1987" t="str">
            <v>17.05.280</v>
          </cell>
          <cell r="B1987" t="str">
            <v>FORNECIMENTO E ASSENTAMENTO DE BARRAS PARA FUTEBOL DE SALAO (MOVEIS), TUBO 1 1/2 POL, REF. 410,GIRASSOL OU SIMILAR,INCLUSIVE PINTURA E TRANSPORTE PARA REGIAO METROPOLITANA DO GRANDE RECIFE.</v>
          </cell>
          <cell r="C1987" t="str">
            <v>PAR</v>
          </cell>
          <cell r="D1987">
            <v>1099.4375</v>
          </cell>
          <cell r="E1987">
            <v>879.55</v>
          </cell>
          <cell r="F1987" t="str">
            <v>EMLURB</v>
          </cell>
        </row>
        <row r="1988">
          <cell r="A1988" t="str">
            <v/>
          </cell>
          <cell r="D1988">
            <v>0</v>
          </cell>
        </row>
        <row r="1989">
          <cell r="A1989" t="str">
            <v>17.05.290</v>
          </cell>
          <cell r="B1989" t="str">
            <v>FORNECIMENTO E ASSENTAMENTO DE BARRAS PARA FUTEBOL DE SALAO (MOVEIS) TUBO 2 POL,REF.411,GIRASSOL OU SIMILAR,INCLUSIVE PINTURA E TRANSPORTE PARA REGIAO METROPOLITANA DO GRANDE RECIFE.</v>
          </cell>
          <cell r="C1989" t="str">
            <v>PAR</v>
          </cell>
          <cell r="D1989">
            <v>1399.4375</v>
          </cell>
          <cell r="E1989">
            <v>1119.55</v>
          </cell>
          <cell r="F1989" t="str">
            <v>EMLURB</v>
          </cell>
        </row>
        <row r="1990">
          <cell r="A1990" t="str">
            <v/>
          </cell>
          <cell r="D1990">
            <v>0</v>
          </cell>
        </row>
        <row r="1991">
          <cell r="A1991" t="str">
            <v>17.05.291</v>
          </cell>
          <cell r="B1991" t="str">
            <v>FORNECIMENTO E FIXAÇÃO DE ABRAÇADEIRA METÁLICA TIPO "U", PARA TUBO DE 2", FIXADA EM CONCRETO ATRAVÉS DE DOIS CHUMBADORES TIPO PARABOLT EXPANSIVO COM PARAFUSO GALVANIZADO 3/8" E COMPRIMENTO 80MM</v>
          </cell>
          <cell r="C1991" t="str">
            <v>Cj</v>
          </cell>
          <cell r="D1991">
            <v>9.4625000000000004</v>
          </cell>
          <cell r="E1991">
            <v>7.57</v>
          </cell>
          <cell r="F1991" t="str">
            <v>SEDUC</v>
          </cell>
        </row>
        <row r="1992">
          <cell r="A1992" t="str">
            <v/>
          </cell>
          <cell r="D1992">
            <v>0</v>
          </cell>
        </row>
        <row r="1993">
          <cell r="A1993" t="str">
            <v>17.05.300</v>
          </cell>
          <cell r="B1993" t="str">
            <v>FORNECIMENTO E ASSENTAMENTO DE BARRAS PARA FUTEBOL DE SALAO (MOVEIS),TUBO 3 POL, REF. 412, GIRASSOL OU SIMILAR,INCLUSIVE PINTURA E TRANSPORTE PARA REGIAO METROPOLITANA DO GRANDE RECIFE.</v>
          </cell>
          <cell r="C1993" t="str">
            <v>PAR</v>
          </cell>
          <cell r="D1993">
            <v>1886.9375</v>
          </cell>
          <cell r="E1993">
            <v>1509.55</v>
          </cell>
          <cell r="F1993" t="str">
            <v>EMLURB</v>
          </cell>
        </row>
        <row r="1994">
          <cell r="A1994" t="str">
            <v/>
          </cell>
          <cell r="D1994">
            <v>0</v>
          </cell>
        </row>
        <row r="1995">
          <cell r="A1995" t="str">
            <v>17.05.301</v>
          </cell>
          <cell r="B1995" t="str">
            <v>FORNECIMENTO E FIXAÇÃO DE ABRAÇADEIRA METÁLICA TIPO "U", PARA TUBO DE 3", FIXADA EM CONCRETO ATRAVÉS DE DOIS CHUMBADORES TIPO PARABOLT EXPANSIVO COM PARAFUSO GALVANIZADO 3/8" E COMPRIMENTO 80MM</v>
          </cell>
          <cell r="C1995" t="str">
            <v>Cj</v>
          </cell>
          <cell r="D1995">
            <v>9.5749999999999993</v>
          </cell>
          <cell r="E1995">
            <v>7.66</v>
          </cell>
          <cell r="F1995" t="str">
            <v>SEDUC</v>
          </cell>
        </row>
        <row r="1996">
          <cell r="A1996" t="str">
            <v/>
          </cell>
          <cell r="D1996">
            <v>0</v>
          </cell>
        </row>
        <row r="1997">
          <cell r="A1997" t="str">
            <v>17.05.310</v>
          </cell>
          <cell r="B1997" t="str">
            <v>FORNECIMENTO E ASSENTAMENTO DE BARRAS PARA FUTEBOL DE CAMPO SOCIETY,TUBO 4 POL,REF. 413,GIRASSOL OU SIMILAR, INCLUSIVE PINTURA E TRANSPORTE PARA REGIAO METROPOLITANA DO GRANDE RECIFE.</v>
          </cell>
          <cell r="C1997" t="str">
            <v>PAR</v>
          </cell>
          <cell r="D1997">
            <v>2378.0500000000002</v>
          </cell>
          <cell r="E1997">
            <v>1902.44</v>
          </cell>
          <cell r="F1997" t="str">
            <v>EMLURB</v>
          </cell>
        </row>
        <row r="1998">
          <cell r="A1998" t="str">
            <v/>
          </cell>
          <cell r="D1998">
            <v>0</v>
          </cell>
        </row>
        <row r="1999">
          <cell r="A1999" t="str">
            <v>17.05.320</v>
          </cell>
          <cell r="B1999" t="str">
            <v>FORNECIMENTO E ASSENTAMENTO DE BARRAS PARA FUTEBOL DE CAMPO OFICIAL,TUBO 4 POL,REF. 414,GIRASSOL OU SIMILAR, INCLUSIVE PINTURA E TRANSPORTE PARA REGIAO METROPOLITANA DO GRANDE RECIFE.</v>
          </cell>
          <cell r="C1999" t="str">
            <v>PAR</v>
          </cell>
          <cell r="D1999">
            <v>3503.05</v>
          </cell>
          <cell r="E1999">
            <v>2802.44</v>
          </cell>
          <cell r="F1999" t="str">
            <v>EMLURB</v>
          </cell>
        </row>
        <row r="2000">
          <cell r="A2000" t="str">
            <v/>
          </cell>
          <cell r="D2000">
            <v>0</v>
          </cell>
        </row>
        <row r="2001">
          <cell r="A2001" t="str">
            <v>17.05.330</v>
          </cell>
          <cell r="B2001" t="str">
            <v>FORNECIMENTO E ASSENTAMENTO DE TRAVES PARA VOLEIBOL,TUBO 2 POL,REF. 400, GIRASSOL OU SIMILAR,INCLUSIVE PINTURA E TRANSPORTE PARA REGIAO METROPOLITANA DO GRANDE RECIFE.</v>
          </cell>
          <cell r="C2001" t="str">
            <v>PAR</v>
          </cell>
          <cell r="D2001">
            <v>702.72499999999991</v>
          </cell>
          <cell r="E2001">
            <v>562.17999999999995</v>
          </cell>
          <cell r="F2001" t="str">
            <v>EMLURB</v>
          </cell>
        </row>
        <row r="2002">
          <cell r="A2002" t="str">
            <v/>
          </cell>
          <cell r="D2002">
            <v>0</v>
          </cell>
        </row>
        <row r="2003">
          <cell r="A2003" t="str">
            <v>17.05.340</v>
          </cell>
          <cell r="B2003" t="str">
            <v>FORNECIMENTO E ASSENTAMENTO DE TRAVES PARA VOLEIBOL,TUBO 3 POL,REF. 401, GIRASSOL OU SIMILAR,INCLUSIVE PINTURA E TRANSPORTE PARA REGIAO METROPOLITANA DO GRANDE RECIFE.</v>
          </cell>
          <cell r="C2003" t="str">
            <v>PAR</v>
          </cell>
          <cell r="D2003">
            <v>915.22499999999991</v>
          </cell>
          <cell r="E2003">
            <v>732.18</v>
          </cell>
          <cell r="F2003" t="str">
            <v>EMLURB</v>
          </cell>
        </row>
        <row r="2004">
          <cell r="A2004" t="str">
            <v/>
          </cell>
          <cell r="D2004">
            <v>0</v>
          </cell>
        </row>
        <row r="2005">
          <cell r="A2005" t="str">
            <v>17.05.350</v>
          </cell>
          <cell r="B2005" t="str">
            <v>FORNECIMENTO E ASSENTAMENTO DE TABELA PARA BASQUETE (OFICIAL) REF. 420 COM ARO PARA TABELA REF. 422,GIRASSOL OU SIMILAR,INCLUSIVE PINTURA E TRANSPORTE PARA REGIAO METROPOLITANA DO GRANDE RECIFE.</v>
          </cell>
          <cell r="C2005" t="str">
            <v>PAR</v>
          </cell>
          <cell r="D2005">
            <v>1370.4124999999999</v>
          </cell>
          <cell r="E2005">
            <v>1096.33</v>
          </cell>
          <cell r="F2005" t="str">
            <v>EMLURB</v>
          </cell>
        </row>
        <row r="2006">
          <cell r="A2006" t="str">
            <v/>
          </cell>
          <cell r="D2006">
            <v>0</v>
          </cell>
        </row>
        <row r="2007">
          <cell r="A2007" t="str">
            <v>17.05.360</v>
          </cell>
          <cell r="B2007" t="str">
            <v>FORNECIMENTO E ASSENTAMENTO DE ESTRUTURA PARA BASQUETE FIXA REF. 430 E TABELA PARA BASQUETE (OFICIAL) REF.420 COM ARO PARA TABELA REF.422 GIRASSOL OU SIMILAR,INCLUSIVE PINTURA E TRANSPORTE PARA REGIAO METROPOLITANA DO GRANDE RECIFE.</v>
          </cell>
          <cell r="C2007" t="str">
            <v>PAR</v>
          </cell>
          <cell r="D2007">
            <v>3607.0875000000001</v>
          </cell>
          <cell r="E2007">
            <v>2885.67</v>
          </cell>
          <cell r="F2007" t="str">
            <v>EMLURB</v>
          </cell>
        </row>
        <row r="2008">
          <cell r="A2008" t="str">
            <v/>
          </cell>
          <cell r="D2008">
            <v>0</v>
          </cell>
        </row>
        <row r="2009">
          <cell r="A2009" t="str">
            <v>17.05.366</v>
          </cell>
          <cell r="B2009" t="str">
            <v>FORNECIMENTO DE ESTRUTURA MÓVEL PARA TABELA DE BASQUETE EM TUBOS DE FERRO DIN 2440 3" E 2", SUPORTE PARA FIXAÇÃO DA TABELA EM CANTONEIRA L 2" X 1/4" ASTM A36, CONTRAPESO EM CHAPA ASTM A36, RODÍZIO DE FERRO FUNDIDO REVESTIDO COM POLIURETANO COM ROLDANA GIR</v>
          </cell>
          <cell r="C2009" t="str">
            <v>PAR</v>
          </cell>
          <cell r="D2009">
            <v>4687.5</v>
          </cell>
          <cell r="E2009">
            <v>3750</v>
          </cell>
          <cell r="F2009" t="str">
            <v>SEDUC</v>
          </cell>
        </row>
        <row r="2010">
          <cell r="A2010" t="str">
            <v/>
          </cell>
          <cell r="D2010">
            <v>0</v>
          </cell>
        </row>
        <row r="2011">
          <cell r="A2011" t="str">
            <v>17.05.370</v>
          </cell>
          <cell r="B2011" t="str">
            <v>FORNECIMENTO E ASSENTAMENTO DE MASTRO COM 5 M DE ALTURA REF. 530,GIRASSOL OU SIMILAR,INCLUSIVE PINTURA E TRANSPORTE PARA REGIAO METROPOLITANA DO GRANDE RECIFE.</v>
          </cell>
          <cell r="C2011" t="str">
            <v>Un</v>
          </cell>
          <cell r="D2011">
            <v>442.96249999999998</v>
          </cell>
          <cell r="E2011">
            <v>354.37</v>
          </cell>
          <cell r="F2011" t="str">
            <v>EMLURB</v>
          </cell>
        </row>
        <row r="2012">
          <cell r="A2012" t="str">
            <v/>
          </cell>
          <cell r="D2012">
            <v>0</v>
          </cell>
        </row>
        <row r="2013">
          <cell r="A2013" t="str">
            <v>17.05.380</v>
          </cell>
          <cell r="B2013" t="str">
            <v>FORNECIMENTO E ASSENTAMENTO DE MASTRO COM 6 M DE ALTURA REF. 531,GIRASSOL OU SIMILAR,INCLUSIVE PINTURA E TRANSPORTE PARA REGIAO METROPOLITANA DO GRANDE RECIFE.</v>
          </cell>
          <cell r="C2013" t="str">
            <v>Un</v>
          </cell>
          <cell r="D2013">
            <v>486.71249999999998</v>
          </cell>
          <cell r="E2013">
            <v>389.37</v>
          </cell>
          <cell r="F2013" t="str">
            <v>EMLURB</v>
          </cell>
        </row>
        <row r="2014">
          <cell r="A2014" t="str">
            <v/>
          </cell>
          <cell r="D2014">
            <v>0</v>
          </cell>
        </row>
        <row r="2015">
          <cell r="A2015" t="str">
            <v>17.05.390</v>
          </cell>
          <cell r="B2015" t="str">
            <v>FORNECIMENTO E ASSENTAMENTO DE MASTRO COM 7 M DE ALTURA REF. 532,GIRASSOL OU SIMILAR,INCLUSIVE PINTURA E TRANSPORTE PARA REGIAO METROPOLITANA DO GRANDE RECIFE.</v>
          </cell>
          <cell r="C2015" t="str">
            <v>Un</v>
          </cell>
          <cell r="D2015">
            <v>604.21249999999998</v>
          </cell>
          <cell r="E2015">
            <v>483.37</v>
          </cell>
          <cell r="F2015" t="str">
            <v>EMLURB</v>
          </cell>
        </row>
        <row r="2016">
          <cell r="A2016" t="str">
            <v/>
          </cell>
          <cell r="D2016">
            <v>0</v>
          </cell>
        </row>
        <row r="2017">
          <cell r="A2017" t="str">
            <v>17.05.400</v>
          </cell>
          <cell r="B2017" t="str">
            <v>FORNECIMENTO E ASSENTAMENTO DE MASTRO COM 8 M DE ALTURA REF. 533,GIRASSOL OU SIMILAR,INCLUSIVE PINTURA E TRANSPORTE PARA REGIAO METROPOLITANA DO GRANDE RECIFE.</v>
          </cell>
          <cell r="C2017" t="str">
            <v>Un</v>
          </cell>
          <cell r="D2017">
            <v>717.96249999999998</v>
          </cell>
          <cell r="E2017">
            <v>574.37</v>
          </cell>
          <cell r="F2017" t="str">
            <v>EMLURB</v>
          </cell>
        </row>
        <row r="2018">
          <cell r="A2018" t="str">
            <v/>
          </cell>
          <cell r="D2018">
            <v>0</v>
          </cell>
        </row>
        <row r="2019">
          <cell r="A2019" t="str">
            <v>17.07.010</v>
          </cell>
          <cell r="B2019" t="str">
            <v>FORNECIMENTO E ASSENTAMENTO DE GRADIL E/OU PORTAO COM FERRAGENS, MODELO AV 31/2000-OP 01 INCLUSIVE APARELHAMENTO E PINTURA COM ESMALTE SINTETICO DUAS DEMAOS.</v>
          </cell>
          <cell r="C2019" t="str">
            <v>m2</v>
          </cell>
          <cell r="D2019">
            <v>225.375</v>
          </cell>
          <cell r="E2019">
            <v>180.3</v>
          </cell>
          <cell r="F2019" t="str">
            <v>EMLURB</v>
          </cell>
        </row>
        <row r="2020">
          <cell r="A2020" t="str">
            <v/>
          </cell>
          <cell r="D2020">
            <v>0</v>
          </cell>
        </row>
        <row r="2021">
          <cell r="A2021" t="str">
            <v>17.07.020</v>
          </cell>
          <cell r="B2021" t="str">
            <v>FORNECIMENTO E ASSENTAMENTO DE GRADIL E/OU PORTAO COM FERRAGENS, MODELO AV 31/2000-OP 02 INCLUSIVE APARELHAMENTO E PINTURA COM ESMALTE SINTETICO DUAS DEMAOS.</v>
          </cell>
          <cell r="C2021" t="str">
            <v>m2</v>
          </cell>
          <cell r="D2021">
            <v>281.625</v>
          </cell>
          <cell r="E2021">
            <v>225.3</v>
          </cell>
          <cell r="F2021" t="str">
            <v>EMLURB</v>
          </cell>
        </row>
        <row r="2022">
          <cell r="A2022" t="str">
            <v/>
          </cell>
          <cell r="D2022">
            <v>0</v>
          </cell>
        </row>
        <row r="2023">
          <cell r="A2023" t="str">
            <v>17.07.030</v>
          </cell>
          <cell r="B2023" t="str">
            <v>FORNECIMENTO E ASSENTAMENTO DE GRADIL E/OU PORTAO COM FERRAGENS, MODELO AV 31/2000-OP 03 INCLUSIVE APARELHAMENTO E PINTURA COM ESMALTE SINTETICO DUAS DEMAOS.</v>
          </cell>
          <cell r="C2023" t="str">
            <v>m2</v>
          </cell>
          <cell r="D2023">
            <v>295.375</v>
          </cell>
          <cell r="E2023">
            <v>236.3</v>
          </cell>
          <cell r="F2023" t="str">
            <v>EMLURB</v>
          </cell>
        </row>
        <row r="2024">
          <cell r="A2024" t="str">
            <v/>
          </cell>
          <cell r="D2024">
            <v>0</v>
          </cell>
        </row>
        <row r="2025">
          <cell r="A2025" t="str">
            <v>17.08.010</v>
          </cell>
          <cell r="B2025" t="str">
            <v>FORNECIMENTO E ASSENTAMENTO DE CAIXA PRE-MOLDADA PARA AR CONDICIONADO, CAPACIDADE 7000BTU TIPO PADRAO (ABERTA).</v>
          </cell>
          <cell r="C2025" t="str">
            <v>Un</v>
          </cell>
          <cell r="D2025">
            <v>73.037499999999994</v>
          </cell>
          <cell r="E2025">
            <v>58.43</v>
          </cell>
          <cell r="F2025" t="str">
            <v>EMLURB</v>
          </cell>
        </row>
        <row r="2026">
          <cell r="A2026" t="str">
            <v/>
          </cell>
          <cell r="D2026">
            <v>0</v>
          </cell>
        </row>
        <row r="2027">
          <cell r="A2027" t="str">
            <v>17.08.020</v>
          </cell>
          <cell r="B2027" t="str">
            <v>FORNECIMENTO E ASSENTAMENTO DE CAIXA PRE-MOLDADA PARA AR CONDICIONADO, CAPACIDADE 10000/ 12000 BTU, TIPO PADRAO (ABERTA).</v>
          </cell>
          <cell r="C2027" t="str">
            <v>Un</v>
          </cell>
          <cell r="D2027">
            <v>90.95</v>
          </cell>
          <cell r="E2027">
            <v>72.760000000000005</v>
          </cell>
          <cell r="F2027" t="str">
            <v>EMLURB</v>
          </cell>
        </row>
        <row r="2028">
          <cell r="A2028" t="str">
            <v/>
          </cell>
          <cell r="D2028">
            <v>0</v>
          </cell>
        </row>
        <row r="2029">
          <cell r="A2029" t="str">
            <v>17.08.021</v>
          </cell>
          <cell r="B2029" t="str">
            <v>FORNECIMENTO E ASSENTAMENTO DE CAIXA PRÉ-MOLDADA DE CONCRETO PARA AR CONDICIONADO, CAPACIDADE 10000/21000 BTU´S 82X56X73CM - FECHADA - TECNOFORM OU SIMILAR.</v>
          </cell>
          <cell r="C2029" t="str">
            <v>Un</v>
          </cell>
          <cell r="D2029">
            <v>166</v>
          </cell>
          <cell r="E2029">
            <v>132.80000000000001</v>
          </cell>
          <cell r="F2029" t="str">
            <v>SEDUC</v>
          </cell>
        </row>
        <row r="2030">
          <cell r="A2030" t="str">
            <v/>
          </cell>
          <cell r="D2030">
            <v>0</v>
          </cell>
        </row>
        <row r="2031">
          <cell r="A2031" t="str">
            <v>17.08.030</v>
          </cell>
          <cell r="B2031" t="str">
            <v>FORNECIMENTO E ASSENTAMENTO DE CAIXA PRE-MOLDADA PARA AR CONDICIONADO, CAPACIDADE 21000 BTU TIPO PADRAO (ABERTA).</v>
          </cell>
          <cell r="C2031" t="str">
            <v>Un</v>
          </cell>
          <cell r="D2031">
            <v>130.53750000000002</v>
          </cell>
          <cell r="E2031">
            <v>104.43</v>
          </cell>
          <cell r="F2031" t="str">
            <v>EMLURB</v>
          </cell>
        </row>
        <row r="2032">
          <cell r="A2032" t="str">
            <v/>
          </cell>
          <cell r="D2032">
            <v>0</v>
          </cell>
        </row>
        <row r="2033">
          <cell r="A2033" t="str">
            <v>17.08.080</v>
          </cell>
          <cell r="B2033" t="str">
            <v>SUPORTE PARA APARELHO DE AR CONDICIONADO DE 0,65X0,65X0,50M, FIXADO EM MADEIRITE, CONFORME DETALHE SEDUC DEZ/2006, EM CANTONEIRA "L" 2"X1/4", TAMPO EM CHAPA 12 E BARRA CHATA DE 2"X1/4". SEM PINTURA.</v>
          </cell>
          <cell r="C2033" t="str">
            <v>Un</v>
          </cell>
          <cell r="D2033">
            <v>245.92500000000001</v>
          </cell>
          <cell r="E2033">
            <v>196.74</v>
          </cell>
          <cell r="F2033" t="str">
            <v>SEDUC</v>
          </cell>
        </row>
        <row r="2034">
          <cell r="A2034" t="str">
            <v/>
          </cell>
          <cell r="D2034">
            <v>0</v>
          </cell>
        </row>
        <row r="2035">
          <cell r="A2035" t="str">
            <v>17.09.010</v>
          </cell>
          <cell r="B2035" t="str">
            <v>FORNECIMENTO E ASSENTAMENTO DE COLETOR INDIVIDUAL  EM POLIETILENO PARA COLETA SELETIVA,COM CAP. DE 50 LITROS COM IMPRESSÃO DE LOGOTIPO "GOVERNO DO ESTADO", FIXADO EM PAREDES ATRAVÉS DE PARAF. GALV. SEXTAV. ROSCA SOBERBA DE 1/4"X50MM COM BUCHA E ARRUELA.</v>
          </cell>
          <cell r="C2035" t="str">
            <v>Un</v>
          </cell>
          <cell r="D2035">
            <v>169.89999999999998</v>
          </cell>
          <cell r="E2035">
            <v>135.91999999999999</v>
          </cell>
          <cell r="F2035" t="str">
            <v>SEDUC</v>
          </cell>
        </row>
        <row r="2036">
          <cell r="A2036" t="str">
            <v/>
          </cell>
          <cell r="D2036">
            <v>0</v>
          </cell>
        </row>
        <row r="2037">
          <cell r="A2037" t="str">
            <v>17.09.020</v>
          </cell>
          <cell r="B2037" t="str">
            <v xml:space="preserve">FORNECIMENTO E ASSENTAMENTRO DE CONJUNTO PARA COLETA SELETIVA COM QUATRO COLETORES EM POLIETILENO COM CAPACIDADE DE 50 LITROS, ESTRUTURA DE SUPORTE METÁLICA, INCLUSO A IMPRESSÃO DO LOGOTIPO "GOVERNO DO ESTADO", FIXADOS COM PARAF GALVANIZ. SEXTAVADO ROSCA </v>
          </cell>
          <cell r="C2037" t="str">
            <v>Cj</v>
          </cell>
          <cell r="D2037">
            <v>740.84999999999991</v>
          </cell>
          <cell r="E2037">
            <v>592.67999999999995</v>
          </cell>
          <cell r="F2037" t="str">
            <v>SEDUC</v>
          </cell>
        </row>
        <row r="2038">
          <cell r="A2038" t="str">
            <v/>
          </cell>
          <cell r="D2038">
            <v>0</v>
          </cell>
        </row>
        <row r="2039">
          <cell r="A2039" t="str">
            <v>17.10.010</v>
          </cell>
          <cell r="B2039" t="str">
            <v>FORNECIMENTO E INSTALAÇÃO DE TELA DE NYLON PARA COBERTURA DE QUADRA, MALHA 10X10CM, FIO 3,6MM, INCLUSIVE CABO DE AÇO DE 3/16" TRANSVERSAL A CADA 2,00M, PRESILHAS E ESTICADORES.</v>
          </cell>
          <cell r="C2039" t="str">
            <v>m2</v>
          </cell>
          <cell r="D2039">
            <v>9.1875</v>
          </cell>
          <cell r="E2039">
            <v>7.35</v>
          </cell>
          <cell r="F2039" t="str">
            <v>SEDUC</v>
          </cell>
        </row>
        <row r="2040">
          <cell r="A2040" t="str">
            <v/>
          </cell>
          <cell r="D2040">
            <v>0</v>
          </cell>
        </row>
        <row r="2041">
          <cell r="A2041" t="str">
            <v>18.00.000</v>
          </cell>
          <cell r="B2041" t="str">
            <v>INSTALACOES ELETRICAS</v>
          </cell>
          <cell r="D2041">
            <v>0</v>
          </cell>
        </row>
        <row r="2042">
          <cell r="A2042" t="str">
            <v/>
          </cell>
          <cell r="D2042">
            <v>0</v>
          </cell>
        </row>
        <row r="2043">
          <cell r="A2043" t="str">
            <v>18.01.005</v>
          </cell>
          <cell r="B2043" t="str">
            <v>FIO DE COBRE NU, TEMPERA MEIO-DURO, CLASSE 1A S.M. - 10 MM2, INCLUSIVE ASSENTAMENTO.</v>
          </cell>
          <cell r="C2043" t="str">
            <v>m</v>
          </cell>
          <cell r="D2043">
            <v>7.8500000000000005</v>
          </cell>
          <cell r="E2043">
            <v>6.28</v>
          </cell>
          <cell r="F2043" t="str">
            <v>EMLURB</v>
          </cell>
        </row>
        <row r="2044">
          <cell r="A2044" t="str">
            <v/>
          </cell>
          <cell r="D2044">
            <v>0</v>
          </cell>
        </row>
        <row r="2045">
          <cell r="A2045" t="str">
            <v>18.01.010</v>
          </cell>
          <cell r="B2045" t="str">
            <v>FIO DE COBRE, TEMPERA MEIO-DURO, CLASSE 1, COM COBERTURA DE PVC, TIPO WPP, S.M. - 4 MM2, INCLUSIVE ASSENTAMENTO.</v>
          </cell>
          <cell r="C2045" t="str">
            <v>m</v>
          </cell>
          <cell r="D2045">
            <v>3.8250000000000002</v>
          </cell>
          <cell r="E2045">
            <v>3.06</v>
          </cell>
          <cell r="F2045" t="str">
            <v>EMLURB</v>
          </cell>
        </row>
        <row r="2046">
          <cell r="A2046" t="str">
            <v/>
          </cell>
          <cell r="D2046">
            <v>0</v>
          </cell>
        </row>
        <row r="2047">
          <cell r="A2047" t="str">
            <v>18.01.020</v>
          </cell>
          <cell r="B2047" t="str">
            <v>FIO DE COBRE, TEMPERA MEIO-DURO, CLASSE 1, COM COBERTURA DE PVC, TIPO WPP, S.M. - 6 MM2, INCLUSIVE ASSENTAMENTO.</v>
          </cell>
          <cell r="C2047" t="str">
            <v>m</v>
          </cell>
          <cell r="D2047">
            <v>5.0375000000000005</v>
          </cell>
          <cell r="E2047">
            <v>4.03</v>
          </cell>
          <cell r="F2047" t="str">
            <v>EMLURB</v>
          </cell>
        </row>
        <row r="2048">
          <cell r="A2048" t="str">
            <v/>
          </cell>
          <cell r="D2048">
            <v>0</v>
          </cell>
        </row>
        <row r="2049">
          <cell r="A2049" t="str">
            <v>18.01.025</v>
          </cell>
          <cell r="B2049" t="str">
            <v>FIO DE COBRE, TEMPERA MEIO-DURO, CLASSE 1, COM COBERTURA DE PVC, TIPO WPP, S.M. - 10 MM2, INCLUSIVE ASSENTAMENTO.</v>
          </cell>
          <cell r="C2049" t="str">
            <v>m</v>
          </cell>
          <cell r="D2049">
            <v>7.9874999999999998</v>
          </cell>
          <cell r="E2049">
            <v>6.39</v>
          </cell>
          <cell r="F2049" t="str">
            <v>EMLURB</v>
          </cell>
        </row>
        <row r="2050">
          <cell r="A2050" t="str">
            <v/>
          </cell>
          <cell r="D2050">
            <v>0</v>
          </cell>
        </row>
        <row r="2051">
          <cell r="A2051" t="str">
            <v>18.01.030</v>
          </cell>
          <cell r="B2051" t="str">
            <v>CABO DE COBRE, TEMPERA MEIO-DURO, ENCORDOAMENTO CLASSE 2, COM COBERTURA DE PVC, TIPO WPP, S.M. - 10 MM2, INCLUSIVE ASSENTAMENTO.</v>
          </cell>
          <cell r="C2051" t="str">
            <v>m</v>
          </cell>
          <cell r="D2051">
            <v>6.3375000000000004</v>
          </cell>
          <cell r="E2051">
            <v>5.07</v>
          </cell>
          <cell r="F2051" t="str">
            <v>EMLURB</v>
          </cell>
        </row>
        <row r="2052">
          <cell r="A2052" t="str">
            <v/>
          </cell>
          <cell r="D2052">
            <v>0</v>
          </cell>
        </row>
        <row r="2053">
          <cell r="A2053" t="str">
            <v>18.01.040</v>
          </cell>
          <cell r="B2053" t="str">
            <v>CABO DE COBRE, TEMPERA MEIO-DURO, ENCORDOAMENTO CLASSE 2, COM COBERTURA DE PVC, TIPO WPP, S.M. - 16 MM2, INCLUSIVE ASSENTAMENTO.</v>
          </cell>
          <cell r="C2053" t="str">
            <v>m</v>
          </cell>
          <cell r="D2053">
            <v>8.4125000000000014</v>
          </cell>
          <cell r="E2053">
            <v>6.73</v>
          </cell>
          <cell r="F2053" t="str">
            <v>EMLURB</v>
          </cell>
        </row>
        <row r="2054">
          <cell r="A2054" t="str">
            <v/>
          </cell>
          <cell r="D2054">
            <v>0</v>
          </cell>
        </row>
        <row r="2055">
          <cell r="A2055" t="str">
            <v>18.01.050</v>
          </cell>
          <cell r="B2055" t="str">
            <v>CABO DE COBRE, TEMPERA MEIO DURO, ENCORDOAMENTO CLASSE 2, COM COBERTURA DE PVC, TIPO WPP, S.M. - 25 MM2, INCLUSIVE ASSENTAMENTO.</v>
          </cell>
          <cell r="C2055" t="str">
            <v>m</v>
          </cell>
          <cell r="D2055">
            <v>11.987500000000001</v>
          </cell>
          <cell r="E2055">
            <v>9.59</v>
          </cell>
          <cell r="F2055" t="str">
            <v>EMLURB</v>
          </cell>
        </row>
        <row r="2056">
          <cell r="A2056" t="str">
            <v/>
          </cell>
          <cell r="D2056">
            <v>0</v>
          </cell>
        </row>
        <row r="2057">
          <cell r="A2057" t="str">
            <v>18.01.055</v>
          </cell>
          <cell r="B2057" t="str">
            <v>FORNECIMENTO E INSTALAÇÃO DE CABO PP 4 X 6MM2.</v>
          </cell>
          <cell r="C2057" t="str">
            <v>m</v>
          </cell>
          <cell r="D2057">
            <v>14.074999999999999</v>
          </cell>
          <cell r="E2057">
            <v>11.26</v>
          </cell>
          <cell r="F2057" t="str">
            <v>SEDUC</v>
          </cell>
        </row>
        <row r="2058">
          <cell r="A2058" t="str">
            <v/>
          </cell>
          <cell r="D2058">
            <v>0</v>
          </cell>
        </row>
        <row r="2059">
          <cell r="A2059" t="str">
            <v>18.01.105</v>
          </cell>
          <cell r="B2059" t="str">
            <v>FORNECIMENTO E INSTALAÇÃO DE CANTONEIRA "L" DE FERRO GALVANIZADO 2"X2"X1/4", COMPRIMENTO TOTAL DE 1,50M, CHUMBADA A 40CM NA ALVENARIA COM ARGAMASSA DE CIMENTO E AREIA TRAÇO 1:6.</v>
          </cell>
          <cell r="C2059" t="str">
            <v>Un</v>
          </cell>
          <cell r="D2059">
            <v>47.712500000000006</v>
          </cell>
          <cell r="E2059">
            <v>38.17</v>
          </cell>
          <cell r="F2059" t="str">
            <v>SEDUC</v>
          </cell>
        </row>
        <row r="2060">
          <cell r="A2060" t="str">
            <v/>
          </cell>
          <cell r="D2060">
            <v>0</v>
          </cell>
        </row>
        <row r="2061">
          <cell r="A2061" t="str">
            <v>18.02.018</v>
          </cell>
          <cell r="B2061" t="str">
            <v>POSTE DE CONCRETO SEÇÃO DUPLO T, 75/6, COM ENGASTAMENTO DIRETO NO SOLO, INCLUSIVE COLOCAÇÃO.</v>
          </cell>
          <cell r="C2061" t="str">
            <v>Un</v>
          </cell>
          <cell r="D2061">
            <v>243.11250000000001</v>
          </cell>
          <cell r="E2061">
            <v>194.49</v>
          </cell>
          <cell r="F2061" t="str">
            <v>SEDUC</v>
          </cell>
        </row>
        <row r="2062">
          <cell r="A2062" t="str">
            <v/>
          </cell>
          <cell r="D2062">
            <v>0</v>
          </cell>
        </row>
        <row r="2063">
          <cell r="A2063" t="str">
            <v>18.02.019</v>
          </cell>
          <cell r="B2063" t="str">
            <v>POSTE DE CONCRETO SEÇÃO DUPLO T, 75/7, COM ENGASTAMENTO DIRETO NO SOLO, INCLUSIVE COLOCAÇÃO.</v>
          </cell>
          <cell r="C2063" t="str">
            <v>Un</v>
          </cell>
          <cell r="D2063">
            <v>278</v>
          </cell>
          <cell r="E2063">
            <v>222.4</v>
          </cell>
          <cell r="F2063" t="str">
            <v>SEDUC</v>
          </cell>
        </row>
        <row r="2064">
          <cell r="A2064" t="str">
            <v/>
          </cell>
          <cell r="D2064">
            <v>0</v>
          </cell>
        </row>
        <row r="2065">
          <cell r="A2065" t="str">
            <v>18.02.020</v>
          </cell>
          <cell r="B2065" t="str">
            <v>POSTE DE CONCRETO SECCAO DUPLO T, 100/8, COM ENGASTAMENTO DIRETO NO SOLO DE 1,40 M, INCLUSIVE COLOCACAO.</v>
          </cell>
          <cell r="C2065" t="str">
            <v>Un</v>
          </cell>
          <cell r="D2065">
            <v>386.66249999999997</v>
          </cell>
          <cell r="E2065">
            <v>309.33</v>
          </cell>
          <cell r="F2065" t="str">
            <v>EMLURB</v>
          </cell>
        </row>
        <row r="2066">
          <cell r="A2066" t="str">
            <v/>
          </cell>
          <cell r="D2066">
            <v>0</v>
          </cell>
        </row>
        <row r="2067">
          <cell r="A2067" t="str">
            <v>18.02.021</v>
          </cell>
          <cell r="B2067" t="str">
            <v>COLOCAÇÃO DE POSTE DE CONCRETO TIPO DUPLO T COM 8M DE ALTURA, CONSIDERANDO ENGASTAMENTO DIRETO NO SOLO DE 1,40M. SEM FORNECIMENTO DO POSTE.</v>
          </cell>
          <cell r="C2067" t="str">
            <v>Un</v>
          </cell>
          <cell r="D2067">
            <v>99.162499999999994</v>
          </cell>
          <cell r="E2067">
            <v>79.33</v>
          </cell>
          <cell r="F2067" t="str">
            <v>SEDUC</v>
          </cell>
        </row>
        <row r="2068">
          <cell r="A2068" t="str">
            <v/>
          </cell>
          <cell r="D2068">
            <v>0</v>
          </cell>
        </row>
        <row r="2069">
          <cell r="A2069" t="str">
            <v>18.02.025</v>
          </cell>
          <cell r="B2069" t="str">
            <v>POSTE DE CONCRETO SECCAO DUPLO T, 150/8, COM ENGASTAMENTO DIRETO NO SOLO DE 1.40 M, INCLUSIVE COLOCACAO.</v>
          </cell>
          <cell r="C2069" t="str">
            <v>Un</v>
          </cell>
          <cell r="D2069">
            <v>411.66249999999997</v>
          </cell>
          <cell r="E2069">
            <v>329.33</v>
          </cell>
          <cell r="F2069" t="str">
            <v>EMLURB</v>
          </cell>
        </row>
        <row r="2070">
          <cell r="A2070" t="str">
            <v/>
          </cell>
          <cell r="D2070">
            <v>0</v>
          </cell>
        </row>
        <row r="2071">
          <cell r="A2071" t="str">
            <v>18.02.030</v>
          </cell>
          <cell r="B2071" t="str">
            <v>POSTE DE CONCRETO SECCAO DUPLO T, 200/8, COM ENGASTAMENTO DIRETO NO SOLO DE 1,40 M, INCLUSIVE COLOCACAO.</v>
          </cell>
          <cell r="C2071" t="str">
            <v>Un</v>
          </cell>
          <cell r="D2071">
            <v>427.91249999999997</v>
          </cell>
          <cell r="E2071">
            <v>342.33</v>
          </cell>
          <cell r="F2071" t="str">
            <v>EMLURB</v>
          </cell>
        </row>
        <row r="2072">
          <cell r="A2072" t="str">
            <v/>
          </cell>
          <cell r="D2072">
            <v>0</v>
          </cell>
        </row>
        <row r="2073">
          <cell r="A2073" t="str">
            <v>18.02.040</v>
          </cell>
          <cell r="B2073" t="str">
            <v>POSTE DE CONCRETO SECCAO DUPLO T, 200/12, COM ENGASTAMENTO DIRETO NO SOLO DE 1,80 M, INCLUSIVE COLOCACAO.</v>
          </cell>
          <cell r="C2073" t="str">
            <v>Un</v>
          </cell>
          <cell r="D2073">
            <v>744.73749999999995</v>
          </cell>
          <cell r="E2073">
            <v>595.79</v>
          </cell>
          <cell r="F2073" t="str">
            <v>EMLURB</v>
          </cell>
        </row>
        <row r="2074">
          <cell r="A2074" t="str">
            <v/>
          </cell>
          <cell r="D2074">
            <v>0</v>
          </cell>
        </row>
        <row r="2075">
          <cell r="A2075" t="str">
            <v>18.02.045</v>
          </cell>
          <cell r="B2075" t="str">
            <v>POSTE DE CONCRETO SECCAO DUPLO T, 300/8, COM ENGASTAMENTO DIRETO NO SOLO DE 1,40 M, INCLUSIVE COLOCACAO.</v>
          </cell>
          <cell r="C2075" t="str">
            <v>Un</v>
          </cell>
          <cell r="D2075">
            <v>500.41249999999997</v>
          </cell>
          <cell r="E2075">
            <v>400.33</v>
          </cell>
          <cell r="F2075" t="str">
            <v>EMLURB</v>
          </cell>
        </row>
        <row r="2076">
          <cell r="A2076" t="str">
            <v/>
          </cell>
          <cell r="D2076">
            <v>0</v>
          </cell>
        </row>
        <row r="2077">
          <cell r="A2077" t="str">
            <v>18.02.050</v>
          </cell>
          <cell r="B2077" t="str">
            <v>POSTE DE CONCRETO SECCAO DUPLO T, 300/12, COM ENGASTAMENTO DIRETO NO SOLO DE 1,80 M, INCLUSIVE COLOCACAO.</v>
          </cell>
          <cell r="C2077" t="str">
            <v>Un</v>
          </cell>
          <cell r="D2077">
            <v>1073.4875</v>
          </cell>
          <cell r="E2077">
            <v>858.79</v>
          </cell>
          <cell r="F2077" t="str">
            <v>EMLURB</v>
          </cell>
        </row>
        <row r="2078">
          <cell r="A2078" t="str">
            <v/>
          </cell>
          <cell r="D2078">
            <v>0</v>
          </cell>
        </row>
        <row r="2079">
          <cell r="A2079" t="str">
            <v>18.02.060</v>
          </cell>
          <cell r="B2079" t="str">
            <v>POSTE DE CONCRETO CONICO 200/17, COM ENGASTAMENTO DIRETO NO SOLO DE 2.30M, INCLUSIVE COLOCACAO.</v>
          </cell>
          <cell r="C2079" t="str">
            <v>Un</v>
          </cell>
          <cell r="D2079">
            <v>2202</v>
          </cell>
          <cell r="E2079">
            <v>1761.6</v>
          </cell>
          <cell r="F2079" t="str">
            <v>EMLURB</v>
          </cell>
        </row>
        <row r="2080">
          <cell r="A2080" t="str">
            <v/>
          </cell>
          <cell r="D2080">
            <v>0</v>
          </cell>
        </row>
        <row r="2081">
          <cell r="A2081" t="str">
            <v>18.02.070</v>
          </cell>
          <cell r="B2081" t="str">
            <v>POSTE RETO GALV. A FOGO COM 2.50M, FLANGEADO, 02 ESTAGIOS COM 0.50M - 88.90 MM DOTADO DE JANELA E ALOJAMENTO PARA EQUIPAMENTO, INCLUSIVE COLOCACAO.</v>
          </cell>
          <cell r="C2081" t="str">
            <v>Un</v>
          </cell>
          <cell r="D2081">
            <v>480.34999999999997</v>
          </cell>
          <cell r="E2081">
            <v>384.28</v>
          </cell>
          <cell r="F2081" t="str">
            <v>EMLURB</v>
          </cell>
        </row>
        <row r="2082">
          <cell r="A2082" t="str">
            <v/>
          </cell>
          <cell r="D2082">
            <v>0</v>
          </cell>
        </row>
        <row r="2083">
          <cell r="A2083" t="str">
            <v>18.02.080</v>
          </cell>
          <cell r="B2083" t="str">
            <v>POSTE RETO GALV. A FOGO COM 3.00M, FLANGEADO, 02 ESTAGIOS COM 0.50M - 165.10 MM DOTADO DE JANELA E ALOJAMENTO PARA EQUIPAMENTO, INCLUSIVE COLOCACAO.</v>
          </cell>
          <cell r="C2083" t="str">
            <v>Un</v>
          </cell>
          <cell r="D2083">
            <v>558.6</v>
          </cell>
          <cell r="E2083">
            <v>446.88</v>
          </cell>
          <cell r="F2083" t="str">
            <v>EMLURB</v>
          </cell>
        </row>
        <row r="2084">
          <cell r="A2084" t="str">
            <v/>
          </cell>
          <cell r="D2084">
            <v>0</v>
          </cell>
        </row>
        <row r="2085">
          <cell r="A2085" t="str">
            <v>18.02.090</v>
          </cell>
          <cell r="B2085" t="str">
            <v>POSTE RETO SIMPLES GALV. A FOGO COM 5.00M, 2 POLEGADAS DE DIAMETRO, INCLUSIVE COLOCACAO.</v>
          </cell>
          <cell r="C2085" t="str">
            <v>Un</v>
          </cell>
          <cell r="D2085">
            <v>548.15</v>
          </cell>
          <cell r="E2085">
            <v>438.52</v>
          </cell>
          <cell r="F2085" t="str">
            <v>EMLURB</v>
          </cell>
        </row>
        <row r="2086">
          <cell r="A2086" t="str">
            <v/>
          </cell>
          <cell r="D2086">
            <v>0</v>
          </cell>
        </row>
        <row r="2087">
          <cell r="A2087" t="str">
            <v>18.02.110</v>
          </cell>
          <cell r="B2087" t="str">
            <v>POSTE CURVO DUPLO GALV. A FOGO COM 6.00M, FLANGEADO, 02 ESTAGIOS - 88.90 MM, INCLUSIVE COLOCACAO.</v>
          </cell>
          <cell r="C2087" t="str">
            <v>Un</v>
          </cell>
          <cell r="D2087">
            <v>806.59999999999991</v>
          </cell>
          <cell r="E2087">
            <v>645.28</v>
          </cell>
          <cell r="F2087" t="str">
            <v>EMLURB</v>
          </cell>
        </row>
        <row r="2088">
          <cell r="A2088" t="str">
            <v/>
          </cell>
          <cell r="D2088">
            <v>0</v>
          </cell>
        </row>
        <row r="2089">
          <cell r="A2089" t="str">
            <v>18.02.120</v>
          </cell>
          <cell r="B2089" t="str">
            <v>POSTE CURVO DUPLO GALV. A FOGO COM 8.00M, FLANGEADO, 02 ESTAGIOS, INCLUSIVE COLOCACAO.</v>
          </cell>
          <cell r="C2089" t="str">
            <v>Un</v>
          </cell>
          <cell r="D2089">
            <v>1012.8499999999999</v>
          </cell>
          <cell r="E2089">
            <v>810.28</v>
          </cell>
          <cell r="F2089" t="str">
            <v>EMLURB</v>
          </cell>
        </row>
        <row r="2090">
          <cell r="A2090" t="str">
            <v/>
          </cell>
          <cell r="D2090">
            <v>0</v>
          </cell>
        </row>
        <row r="2091">
          <cell r="A2091" t="str">
            <v>18.02.130</v>
          </cell>
          <cell r="B2091" t="str">
            <v>POSTE RETO GALV. A FOGO COM 15.00M DE ALTURA, COM ENGASTAMENTO DIRETO NO SOLO DE 2.10M, INCLUSIVE COLOCACAO.</v>
          </cell>
          <cell r="C2091" t="str">
            <v>Un</v>
          </cell>
          <cell r="D2091">
            <v>3082.7</v>
          </cell>
          <cell r="E2091">
            <v>2466.16</v>
          </cell>
          <cell r="F2091" t="str">
            <v>EMLURB</v>
          </cell>
        </row>
        <row r="2092">
          <cell r="A2092" t="str">
            <v/>
          </cell>
          <cell r="D2092">
            <v>0</v>
          </cell>
        </row>
        <row r="2093">
          <cell r="A2093" t="str">
            <v>18.02.140</v>
          </cell>
          <cell r="B2093" t="str">
            <v>POSTE DE FERRO GALV. A FOGO, COM 15.00M DE ALTURA, FLANGEADO, INCLUSIVE COLOCACAO.</v>
          </cell>
          <cell r="C2093" t="str">
            <v>Un</v>
          </cell>
          <cell r="D2093">
            <v>3448.8625000000002</v>
          </cell>
          <cell r="E2093">
            <v>2759.09</v>
          </cell>
          <cell r="F2093" t="str">
            <v>EMLURB</v>
          </cell>
        </row>
        <row r="2094">
          <cell r="A2094" t="str">
            <v/>
          </cell>
          <cell r="D2094">
            <v>0</v>
          </cell>
        </row>
        <row r="2095">
          <cell r="A2095" t="str">
            <v>18.02.150</v>
          </cell>
          <cell r="B2095" t="str">
            <v>POSTE RETO GALV. A FOGO, COM 17.00M DE ALTURA COM ENGASTAMENTO DIRETO NO SOLO DE 2.30M, INCLUSIVE COLOCACAO.</v>
          </cell>
          <cell r="C2095" t="str">
            <v>Un</v>
          </cell>
          <cell r="D2095">
            <v>3851.45</v>
          </cell>
          <cell r="E2095">
            <v>3081.16</v>
          </cell>
          <cell r="F2095" t="str">
            <v>EMLURB</v>
          </cell>
        </row>
        <row r="2096">
          <cell r="A2096" t="str">
            <v/>
          </cell>
          <cell r="D2096">
            <v>0</v>
          </cell>
        </row>
        <row r="2097">
          <cell r="A2097" t="str">
            <v>18.02.160</v>
          </cell>
          <cell r="B2097" t="str">
            <v>POSTE RETO GALV. A FOGO, COM 17.00M DE ALTURA FLANGEADO, INCLUSIVE COLOCACAO.</v>
          </cell>
          <cell r="C2097" t="str">
            <v>Un</v>
          </cell>
          <cell r="D2097">
            <v>4390.1125000000002</v>
          </cell>
          <cell r="E2097">
            <v>3512.09</v>
          </cell>
          <cell r="F2097" t="str">
            <v>EMLURB</v>
          </cell>
        </row>
        <row r="2098">
          <cell r="A2098" t="str">
            <v/>
          </cell>
          <cell r="D2098">
            <v>0</v>
          </cell>
        </row>
        <row r="2099">
          <cell r="A2099" t="str">
            <v>18.02.180</v>
          </cell>
          <cell r="B2099" t="str">
            <v>FORNECIMENTO E COLOCAÇÃO DE POSTE DE CONCRETO 300/10, COM ENGASTAMENTO DIRETO NO SOLO DE 1,60M. INCLUINDO ESCAVAÇÃO, REMOÇÃO E CONCRETO ESTRUTURAL PARA ENGASTAMENTO.</v>
          </cell>
          <cell r="C2099" t="str">
            <v>Un</v>
          </cell>
          <cell r="D2099">
            <v>756.53750000000002</v>
          </cell>
          <cell r="E2099">
            <v>605.23</v>
          </cell>
          <cell r="F2099" t="str">
            <v>SEDUC</v>
          </cell>
        </row>
        <row r="2100">
          <cell r="A2100" t="str">
            <v/>
          </cell>
          <cell r="D2100">
            <v>0</v>
          </cell>
        </row>
        <row r="2101">
          <cell r="A2101" t="str">
            <v>18.03.010</v>
          </cell>
          <cell r="B2101" t="str">
            <v>ESTRUTURA SECUNDARIA B1 COMPLETA, INCLUSIVE FIXACAO.</v>
          </cell>
          <cell r="C2101" t="str">
            <v>Un</v>
          </cell>
          <cell r="D2101">
            <v>53.575000000000003</v>
          </cell>
          <cell r="E2101">
            <v>42.86</v>
          </cell>
          <cell r="F2101" t="str">
            <v>EMLURB</v>
          </cell>
        </row>
        <row r="2102">
          <cell r="A2102" t="str">
            <v/>
          </cell>
          <cell r="D2102">
            <v>0</v>
          </cell>
        </row>
        <row r="2103">
          <cell r="A2103" t="str">
            <v>18.03.015</v>
          </cell>
          <cell r="B2103" t="str">
            <v>ESTRUTURA SECUNDARIA B2 COMPLETA, INCLUSIVE FIXACAO.</v>
          </cell>
          <cell r="C2103" t="str">
            <v>Un</v>
          </cell>
          <cell r="D2103">
            <v>63.837499999999999</v>
          </cell>
          <cell r="E2103">
            <v>51.07</v>
          </cell>
          <cell r="F2103" t="str">
            <v>EMLURB</v>
          </cell>
        </row>
        <row r="2104">
          <cell r="A2104" t="str">
            <v/>
          </cell>
          <cell r="D2104">
            <v>0</v>
          </cell>
        </row>
        <row r="2105">
          <cell r="A2105" t="str">
            <v>18.03.020</v>
          </cell>
          <cell r="B2105" t="str">
            <v>ESTRUTURA SECUNDARIA B3 COMPLETA, INCLUSIVE FIXACAO.</v>
          </cell>
          <cell r="C2105" t="str">
            <v>Un</v>
          </cell>
          <cell r="D2105">
            <v>110.2375</v>
          </cell>
          <cell r="E2105">
            <v>88.19</v>
          </cell>
          <cell r="F2105" t="str">
            <v>EMLURB</v>
          </cell>
        </row>
        <row r="2106">
          <cell r="A2106" t="str">
            <v/>
          </cell>
          <cell r="D2106">
            <v>0</v>
          </cell>
        </row>
        <row r="2107">
          <cell r="A2107" t="str">
            <v>18.03.030</v>
          </cell>
          <cell r="B2107" t="str">
            <v>ESTRUTURA SECUNDARIA B4 COMPLETA, INCLUSIVE FIXACAO.</v>
          </cell>
          <cell r="C2107" t="str">
            <v>Un</v>
          </cell>
          <cell r="D2107">
            <v>121.8</v>
          </cell>
          <cell r="E2107">
            <v>97.44</v>
          </cell>
          <cell r="F2107" t="str">
            <v>EMLURB</v>
          </cell>
        </row>
        <row r="2108">
          <cell r="A2108" t="str">
            <v/>
          </cell>
          <cell r="D2108">
            <v>0</v>
          </cell>
        </row>
        <row r="2109">
          <cell r="A2109" t="str">
            <v>18.03.040</v>
          </cell>
          <cell r="B2109" t="str">
            <v>FORNECIMENTO E INSTALAÇÃO DE CRUZETA "T" DE CONCRETO ARMADO DE 1,90M.</v>
          </cell>
          <cell r="C2109" t="str">
            <v>Un</v>
          </cell>
          <cell r="D2109">
            <v>70.45</v>
          </cell>
          <cell r="E2109">
            <v>56.36</v>
          </cell>
          <cell r="F2109" t="str">
            <v>SEDUC</v>
          </cell>
        </row>
        <row r="2110">
          <cell r="A2110" t="str">
            <v/>
          </cell>
          <cell r="D2110">
            <v>0</v>
          </cell>
        </row>
        <row r="2111">
          <cell r="A2111" t="str">
            <v>18.03.041</v>
          </cell>
          <cell r="B2111" t="str">
            <v>FORNECIMENTO E INSTALAÇÃO DE CRUZETA "T" DE CONCRETO ARMADO COM 1,20M. INCLUSIVE PARAFUSOS DE MÁQUINA 5/8"X12" E ARRUELAS COM FURO DE 1 1/16".</v>
          </cell>
          <cell r="C2111" t="str">
            <v>Un</v>
          </cell>
          <cell r="D2111">
            <v>59.800000000000004</v>
          </cell>
          <cell r="E2111">
            <v>47.84</v>
          </cell>
          <cell r="F2111" t="str">
            <v>SEDUC</v>
          </cell>
        </row>
        <row r="2112">
          <cell r="A2112" t="str">
            <v/>
          </cell>
          <cell r="D2112">
            <v>0</v>
          </cell>
        </row>
        <row r="2113">
          <cell r="A2113" t="str">
            <v>18.04.010</v>
          </cell>
          <cell r="B2113" t="str">
            <v>FORNECIMENTO DE ELETRODUTO DE FERRO GALVANIZADO (PESADO), INCLUSIVE ASSENTAMENTO.</v>
          </cell>
          <cell r="C2113" t="str">
            <v>m</v>
          </cell>
          <cell r="D2113">
            <v>21.8</v>
          </cell>
          <cell r="E2113">
            <v>17.440000000000001</v>
          </cell>
          <cell r="F2113" t="str">
            <v>EMLURB</v>
          </cell>
        </row>
        <row r="2114">
          <cell r="A2114" t="str">
            <v/>
          </cell>
          <cell r="D2114">
            <v>0</v>
          </cell>
        </row>
        <row r="2115">
          <cell r="A2115" t="str">
            <v>18.04.020</v>
          </cell>
          <cell r="B2115" t="str">
            <v>FORNECIMENTO DE ELETRODUTO DE FERRO GALVANIZADO DE 1 POL. (PESADO),INCLUSIVE ASSENTAMENTO</v>
          </cell>
          <cell r="C2115" t="str">
            <v>m</v>
          </cell>
          <cell r="D2115">
            <v>30.35</v>
          </cell>
          <cell r="E2115">
            <v>24.28</v>
          </cell>
          <cell r="F2115" t="str">
            <v>EMLURB</v>
          </cell>
        </row>
        <row r="2116">
          <cell r="A2116" t="str">
            <v/>
          </cell>
          <cell r="D2116">
            <v>0</v>
          </cell>
        </row>
        <row r="2117">
          <cell r="A2117" t="str">
            <v>18.04.030</v>
          </cell>
          <cell r="B2117" t="str">
            <v>FORNECIMENTO DE ELETRODUTO DE FERRO GALVANIZADO DE 1 1/2 POL. (PESADO), INCLUSIVE ASSENTAMENTO.</v>
          </cell>
          <cell r="C2117" t="str">
            <v>m</v>
          </cell>
          <cell r="D2117">
            <v>50.012499999999996</v>
          </cell>
          <cell r="E2117">
            <v>40.01</v>
          </cell>
          <cell r="F2117" t="str">
            <v>EMLURB</v>
          </cell>
        </row>
        <row r="2118">
          <cell r="A2118" t="str">
            <v/>
          </cell>
          <cell r="D2118">
            <v>0</v>
          </cell>
        </row>
        <row r="2119">
          <cell r="A2119" t="str">
            <v>18.04.040</v>
          </cell>
          <cell r="B2119" t="str">
            <v>FORNECIMENTO DE ELETRODUTO DE FERRO GALVANIZADO DE 2 POL. (PESADO),INCLUSIVE ASSENTAMENTO.</v>
          </cell>
          <cell r="C2119" t="str">
            <v>m</v>
          </cell>
          <cell r="D2119">
            <v>82.274999999999991</v>
          </cell>
          <cell r="E2119">
            <v>65.819999999999993</v>
          </cell>
          <cell r="F2119" t="str">
            <v>EMLURB</v>
          </cell>
        </row>
        <row r="2120">
          <cell r="A2120" t="str">
            <v/>
          </cell>
          <cell r="D2120">
            <v>0</v>
          </cell>
        </row>
        <row r="2121">
          <cell r="A2121" t="str">
            <v>18.04.050</v>
          </cell>
          <cell r="B2121" t="str">
            <v>FORNECIMENTO DE ELETRODUTO DE FERRO GALVANIZADO DE 2 1/2 POL.(PESADO), INCLUSIVE ASSENTAMENTO.</v>
          </cell>
          <cell r="C2121" t="str">
            <v>m</v>
          </cell>
          <cell r="D2121">
            <v>110.02499999999999</v>
          </cell>
          <cell r="E2121">
            <v>88.02</v>
          </cell>
          <cell r="F2121" t="str">
            <v>EMLURB</v>
          </cell>
        </row>
        <row r="2122">
          <cell r="A2122" t="str">
            <v/>
          </cell>
          <cell r="D2122">
            <v>0</v>
          </cell>
        </row>
        <row r="2123">
          <cell r="A2123" t="str">
            <v>18.04.060</v>
          </cell>
          <cell r="B2123" t="str">
            <v>FORNECIMENTO DE ELETRODUTO DE FERRO GALVANIZADO DE 4 POL. (PESADO), INCLUSIVE ASSENTAMENTO.</v>
          </cell>
          <cell r="C2123" t="str">
            <v>m</v>
          </cell>
          <cell r="D2123">
            <v>203.6</v>
          </cell>
          <cell r="E2123">
            <v>162.88</v>
          </cell>
          <cell r="F2123" t="str">
            <v>EMLURB</v>
          </cell>
        </row>
        <row r="2124">
          <cell r="A2124" t="str">
            <v/>
          </cell>
          <cell r="D2124">
            <v>0</v>
          </cell>
        </row>
        <row r="2125">
          <cell r="A2125" t="str">
            <v>18.04.070</v>
          </cell>
          <cell r="B2125" t="str">
            <v>FORNECIMENTO DE ELETRODUTO DE FERRO GALVANIZADO DE 3/4 DE POL. (LEVE), INCLUSIVE ASSENTAMENTO.</v>
          </cell>
          <cell r="C2125" t="str">
            <v>m</v>
          </cell>
          <cell r="D2125">
            <v>11.05</v>
          </cell>
          <cell r="E2125">
            <v>8.84</v>
          </cell>
          <cell r="F2125" t="str">
            <v>EMLURB</v>
          </cell>
        </row>
        <row r="2126">
          <cell r="A2126" t="str">
            <v/>
          </cell>
          <cell r="D2126">
            <v>0</v>
          </cell>
        </row>
        <row r="2127">
          <cell r="A2127" t="str">
            <v>18.04.080</v>
          </cell>
          <cell r="B2127" t="str">
            <v>FORNECIMENTO DE ELETRODUTO DE FERRO GALVANIZADO DE 1 POL. (LEVE), INCLUSIVE ASSENTAMENTO.</v>
          </cell>
          <cell r="C2127" t="str">
            <v>m</v>
          </cell>
          <cell r="D2127">
            <v>14.475</v>
          </cell>
          <cell r="E2127">
            <v>11.58</v>
          </cell>
          <cell r="F2127" t="str">
            <v>EMLURB</v>
          </cell>
        </row>
        <row r="2128">
          <cell r="A2128" t="str">
            <v/>
          </cell>
          <cell r="D2128">
            <v>0</v>
          </cell>
        </row>
        <row r="2129">
          <cell r="A2129" t="str">
            <v>18.04.090</v>
          </cell>
          <cell r="B2129" t="str">
            <v>FORNECIMENTO DE ELETRODUTO DE FERRO GALVANIZADO DE 1 1/2 POL. (LEVE), INCLUSIVE ASSENTAMENTO.</v>
          </cell>
          <cell r="C2129" t="str">
            <v>m</v>
          </cell>
          <cell r="D2129">
            <v>23.762500000000003</v>
          </cell>
          <cell r="E2129">
            <v>19.010000000000002</v>
          </cell>
          <cell r="F2129" t="str">
            <v>EMLURB</v>
          </cell>
        </row>
        <row r="2130">
          <cell r="A2130" t="str">
            <v/>
          </cell>
          <cell r="D2130">
            <v>0</v>
          </cell>
        </row>
        <row r="2131">
          <cell r="A2131" t="str">
            <v>18.04.100</v>
          </cell>
          <cell r="B2131" t="str">
            <v>FORNECIMENTO DE ELETRODUTO DE FERRO GALVANIZADO DE 2 POL. (LEVE), INCLUSIVE ASSENTAMENTO.</v>
          </cell>
          <cell r="C2131" t="str">
            <v>m</v>
          </cell>
          <cell r="D2131">
            <v>40.1875</v>
          </cell>
          <cell r="E2131">
            <v>32.15</v>
          </cell>
          <cell r="F2131" t="str">
            <v>EMLURB</v>
          </cell>
        </row>
        <row r="2132">
          <cell r="A2132" t="str">
            <v/>
          </cell>
          <cell r="D2132">
            <v>0</v>
          </cell>
        </row>
        <row r="2133">
          <cell r="A2133" t="str">
            <v>18.04.110</v>
          </cell>
          <cell r="B2133" t="str">
            <v>FORNECIMENTO DE ELETRODUTO DE FERRO GALVANIZADO DE 2 1/2 POL. (LEVE), INCLUSIVE ASSENTAMENTO.</v>
          </cell>
          <cell r="C2133" t="str">
            <v>m</v>
          </cell>
          <cell r="D2133">
            <v>74.1875</v>
          </cell>
          <cell r="E2133">
            <v>59.35</v>
          </cell>
          <cell r="F2133" t="str">
            <v>EMLURB</v>
          </cell>
        </row>
        <row r="2134">
          <cell r="A2134" t="str">
            <v/>
          </cell>
          <cell r="D2134">
            <v>0</v>
          </cell>
        </row>
        <row r="2135">
          <cell r="A2135" t="str">
            <v>18.04.120</v>
          </cell>
          <cell r="B2135" t="str">
            <v>FORNECIMENTO DE ELETRODUTO DE FERRO GALVANIZADO DE 4 POL. (LEVE), INCLUSIVE ASSENTAMENTO.</v>
          </cell>
          <cell r="C2135" t="str">
            <v>m</v>
          </cell>
          <cell r="D2135">
            <v>98.6</v>
          </cell>
          <cell r="E2135">
            <v>78.88</v>
          </cell>
          <cell r="F2135" t="str">
            <v>EMLURB</v>
          </cell>
        </row>
        <row r="2136">
          <cell r="A2136" t="str">
            <v/>
          </cell>
          <cell r="D2136">
            <v>0</v>
          </cell>
        </row>
        <row r="2137">
          <cell r="A2137" t="str">
            <v>18.05.010</v>
          </cell>
          <cell r="B2137" t="str">
            <v>FORNECIMENTO DE CURVA DE FERRO GALVANIZADO DE 3/4 POL. (PESADA), INCLUSIVE ASSENTAMENTO.</v>
          </cell>
          <cell r="C2137" t="str">
            <v>Un</v>
          </cell>
          <cell r="D2137">
            <v>10.612500000000001</v>
          </cell>
          <cell r="E2137">
            <v>8.49</v>
          </cell>
          <cell r="F2137" t="str">
            <v>EMLURB</v>
          </cell>
        </row>
        <row r="2138">
          <cell r="A2138" t="str">
            <v/>
          </cell>
          <cell r="D2138">
            <v>0</v>
          </cell>
        </row>
        <row r="2139">
          <cell r="A2139" t="str">
            <v>18.05.020</v>
          </cell>
          <cell r="B2139" t="str">
            <v>FORNECIMENTO DE CURVA DE FERRO GALVANIZADO DE 1 POL. (PESADA), INCLUSIVE ASSENTAMENTO.</v>
          </cell>
          <cell r="C2139" t="str">
            <v>Un</v>
          </cell>
          <cell r="D2139">
            <v>22</v>
          </cell>
          <cell r="E2139">
            <v>17.600000000000001</v>
          </cell>
          <cell r="F2139" t="str">
            <v>EMLURB</v>
          </cell>
        </row>
        <row r="2140">
          <cell r="A2140" t="str">
            <v/>
          </cell>
          <cell r="D2140">
            <v>0</v>
          </cell>
        </row>
        <row r="2141">
          <cell r="A2141" t="str">
            <v>18.05.030</v>
          </cell>
          <cell r="B2141" t="str">
            <v>FORNECIMENTO DE CURVA DE FERRO GALVANIZADO DE 1 1/2 POL. (PESADA), INCLUSIVE ASSENTAMENTO.</v>
          </cell>
          <cell r="C2141" t="str">
            <v>Un</v>
          </cell>
          <cell r="D2141">
            <v>47</v>
          </cell>
          <cell r="E2141">
            <v>37.6</v>
          </cell>
          <cell r="F2141" t="str">
            <v>EMLURB</v>
          </cell>
        </row>
        <row r="2142">
          <cell r="A2142" t="str">
            <v/>
          </cell>
          <cell r="D2142">
            <v>0</v>
          </cell>
        </row>
        <row r="2143">
          <cell r="A2143" t="str">
            <v>18.05.040</v>
          </cell>
          <cell r="B2143" t="str">
            <v>FORNECIMENTO DE CURVA DE FERRO GALVANIZADO DE 2 POL. (PESADA), INCLUSIVE ASSENTAMENTO.</v>
          </cell>
          <cell r="C2143" t="str">
            <v>Un</v>
          </cell>
          <cell r="D2143">
            <v>75.475000000000009</v>
          </cell>
          <cell r="E2143">
            <v>60.38</v>
          </cell>
          <cell r="F2143" t="str">
            <v>EMLURB</v>
          </cell>
        </row>
        <row r="2144">
          <cell r="A2144" t="str">
            <v/>
          </cell>
          <cell r="D2144">
            <v>0</v>
          </cell>
        </row>
        <row r="2145">
          <cell r="A2145" t="str">
            <v>18.05.050</v>
          </cell>
          <cell r="B2145" t="str">
            <v>FORNECIMENTO DE CURVA DE FERRO GALVANIZADO DE 2 1/2 POL. (PESADA), INCLUSIVE ASSENTAMENTO.</v>
          </cell>
          <cell r="C2145" t="str">
            <v>Un</v>
          </cell>
          <cell r="D2145">
            <v>136.80000000000001</v>
          </cell>
          <cell r="E2145">
            <v>109.44</v>
          </cell>
          <cell r="F2145" t="str">
            <v>EMLURB</v>
          </cell>
        </row>
        <row r="2146">
          <cell r="A2146" t="str">
            <v/>
          </cell>
          <cell r="D2146">
            <v>0</v>
          </cell>
        </row>
        <row r="2147">
          <cell r="A2147" t="str">
            <v>18.05.060</v>
          </cell>
          <cell r="B2147" t="str">
            <v>FORNECIMENTO DE CURVA DE FERRO GALVANIZADO DE 4 POL. (PESADA), INCLUSIVE ASSENTAMENTO.</v>
          </cell>
          <cell r="C2147" t="str">
            <v>Un</v>
          </cell>
          <cell r="D2147">
            <v>238.23750000000001</v>
          </cell>
          <cell r="E2147">
            <v>190.59</v>
          </cell>
          <cell r="F2147" t="str">
            <v>EMLURB</v>
          </cell>
        </row>
        <row r="2148">
          <cell r="A2148" t="str">
            <v/>
          </cell>
          <cell r="D2148">
            <v>0</v>
          </cell>
        </row>
        <row r="2149">
          <cell r="A2149" t="str">
            <v>18.05.070</v>
          </cell>
          <cell r="B2149" t="str">
            <v>FORNECIMENTO DE CURVA DE FERRO GALVANIZADO DE 3/4 POL. (LEVE), INCLUSIVE ASSENTAMENTO.</v>
          </cell>
          <cell r="C2149" t="str">
            <v>Un</v>
          </cell>
          <cell r="D2149">
            <v>4.3625000000000007</v>
          </cell>
          <cell r="E2149">
            <v>3.49</v>
          </cell>
          <cell r="F2149" t="str">
            <v>EMLURB</v>
          </cell>
        </row>
        <row r="2150">
          <cell r="A2150" t="str">
            <v/>
          </cell>
          <cell r="D2150">
            <v>0</v>
          </cell>
        </row>
        <row r="2151">
          <cell r="A2151" t="str">
            <v>18.05.080</v>
          </cell>
          <cell r="B2151" t="str">
            <v>FORNECIMENTO DE CURVA DE FERRO GALVANIZADO DE 1 POL. (LEVE), INCLUSIVE ASSENTAMENTO.</v>
          </cell>
          <cell r="C2151" t="str">
            <v>Un</v>
          </cell>
          <cell r="D2151">
            <v>10.725</v>
          </cell>
          <cell r="E2151">
            <v>8.58</v>
          </cell>
          <cell r="F2151" t="str">
            <v>EMLURB</v>
          </cell>
        </row>
        <row r="2152">
          <cell r="A2152" t="str">
            <v/>
          </cell>
          <cell r="D2152">
            <v>0</v>
          </cell>
        </row>
        <row r="2153">
          <cell r="A2153" t="str">
            <v>18.05.090</v>
          </cell>
          <cell r="B2153" t="str">
            <v>FORNECIMENTO DE CURVA DE FERRO GALVANIZADO DE 1 1/2 POL. (LEVE), INCLUSIVE ASSENTAMENTO.</v>
          </cell>
          <cell r="C2153" t="str">
            <v>Un</v>
          </cell>
          <cell r="D2153">
            <v>15.75</v>
          </cell>
          <cell r="E2153">
            <v>12.6</v>
          </cell>
          <cell r="F2153" t="str">
            <v>EMLURB</v>
          </cell>
        </row>
        <row r="2154">
          <cell r="A2154" t="str">
            <v/>
          </cell>
          <cell r="D2154">
            <v>0</v>
          </cell>
        </row>
        <row r="2155">
          <cell r="A2155" t="str">
            <v>18.05.100</v>
          </cell>
          <cell r="B2155" t="str">
            <v>FORNECIMENTO DE CURVA DE FERRO GALVANIZADO DE 2 POL. (LEVE), INCLUSIVE ASSENTAMENTO.</v>
          </cell>
          <cell r="C2155" t="str">
            <v>Un</v>
          </cell>
          <cell r="D2155">
            <v>22.475000000000001</v>
          </cell>
          <cell r="E2155">
            <v>17.98</v>
          </cell>
          <cell r="F2155" t="str">
            <v>EMLURB</v>
          </cell>
        </row>
        <row r="2156">
          <cell r="A2156" t="str">
            <v/>
          </cell>
          <cell r="D2156">
            <v>0</v>
          </cell>
        </row>
        <row r="2157">
          <cell r="A2157" t="str">
            <v>18.05.110</v>
          </cell>
          <cell r="B2157" t="str">
            <v>FORNECIMENTO DE CURVA DE FERRO GALVANIZADO DE 2 1/2 POL. (LEVE), INCLUSIVE ASSENTAMENTO.</v>
          </cell>
          <cell r="C2157" t="str">
            <v>Un</v>
          </cell>
          <cell r="D2157">
            <v>60.55</v>
          </cell>
          <cell r="E2157">
            <v>48.44</v>
          </cell>
          <cell r="F2157" t="str">
            <v>EMLURB</v>
          </cell>
        </row>
        <row r="2158">
          <cell r="A2158" t="str">
            <v/>
          </cell>
          <cell r="D2158">
            <v>0</v>
          </cell>
        </row>
        <row r="2159">
          <cell r="A2159" t="str">
            <v>18.05.120</v>
          </cell>
          <cell r="B2159" t="str">
            <v>FORNECIMENTO DE CURVA DE FERRO GALVANIZADO DE 4 POL. (LEVE), INCLUSIVE ASSENTAMENTO.</v>
          </cell>
          <cell r="C2159" t="str">
            <v>Un</v>
          </cell>
          <cell r="D2159">
            <v>110.73750000000001</v>
          </cell>
          <cell r="E2159">
            <v>88.59</v>
          </cell>
          <cell r="F2159" t="str">
            <v>EMLURB</v>
          </cell>
        </row>
        <row r="2160">
          <cell r="A2160" t="str">
            <v/>
          </cell>
          <cell r="D2160">
            <v>0</v>
          </cell>
        </row>
        <row r="2161">
          <cell r="A2161" t="str">
            <v>18.06.010</v>
          </cell>
          <cell r="B2161" t="str">
            <v>FORNECIMENTO DE LUVA DE FERRO GALVANIZADO DE 3/4 POL. (PESADA), INCLUSIVE ASSENTAMENTO.</v>
          </cell>
          <cell r="C2161" t="str">
            <v>Un</v>
          </cell>
          <cell r="D2161">
            <v>5.3874999999999993</v>
          </cell>
          <cell r="E2161">
            <v>4.3099999999999996</v>
          </cell>
          <cell r="F2161" t="str">
            <v>EMLURB</v>
          </cell>
        </row>
        <row r="2162">
          <cell r="A2162" t="str">
            <v/>
          </cell>
          <cell r="D2162">
            <v>0</v>
          </cell>
        </row>
        <row r="2163">
          <cell r="A2163" t="str">
            <v>18.06.020</v>
          </cell>
          <cell r="B2163" t="str">
            <v>FORNECIMENTO DE LUVA DE FERRO GALVANIZADO DE 1 POL. (PESADA), INCLUSIVE ASSENTAMENTO.</v>
          </cell>
          <cell r="C2163" t="str">
            <v>Un</v>
          </cell>
          <cell r="D2163">
            <v>9.4749999999999996</v>
          </cell>
          <cell r="E2163">
            <v>7.58</v>
          </cell>
          <cell r="F2163" t="str">
            <v>EMLURB</v>
          </cell>
        </row>
        <row r="2164">
          <cell r="A2164" t="str">
            <v/>
          </cell>
          <cell r="D2164">
            <v>0</v>
          </cell>
        </row>
        <row r="2165">
          <cell r="A2165" t="str">
            <v>18.06.030</v>
          </cell>
          <cell r="B2165" t="str">
            <v>FORNECIMENTO DE LUVA DE FERRO GALVANIZADO DE 1 1/2 POL. (PESADA), INCLUSIVE ASSENTAMENTO.</v>
          </cell>
          <cell r="C2165" t="str">
            <v>Un</v>
          </cell>
          <cell r="D2165">
            <v>16.887499999999999</v>
          </cell>
          <cell r="E2165">
            <v>13.51</v>
          </cell>
          <cell r="F2165" t="str">
            <v>EMLURB</v>
          </cell>
        </row>
        <row r="2166">
          <cell r="A2166" t="str">
            <v/>
          </cell>
          <cell r="D2166">
            <v>0</v>
          </cell>
        </row>
        <row r="2167">
          <cell r="A2167" t="str">
            <v>18.06.040</v>
          </cell>
          <cell r="B2167" t="str">
            <v>FORNECIMENTO DE LUVA DE FERRO GALVANIZADO DE 2 POL. (PESADA), INCLUSIVE ASSENTAMENTO.</v>
          </cell>
          <cell r="C2167" t="str">
            <v>Un</v>
          </cell>
          <cell r="D2167">
            <v>18.487499999999997</v>
          </cell>
          <cell r="E2167">
            <v>14.79</v>
          </cell>
          <cell r="F2167" t="str">
            <v>EMLURB</v>
          </cell>
        </row>
        <row r="2168">
          <cell r="A2168" t="str">
            <v/>
          </cell>
          <cell r="D2168">
            <v>0</v>
          </cell>
        </row>
        <row r="2169">
          <cell r="A2169" t="str">
            <v>18.06.050</v>
          </cell>
          <cell r="B2169" t="str">
            <v>FORNECIMENTO DE LUVA DE FERRO GALVANIZADO DE 2 1/2 POL. (PESADA), INCLUSIVE ASSENTAMENTO.</v>
          </cell>
          <cell r="C2169" t="str">
            <v>Un</v>
          </cell>
          <cell r="D2169">
            <v>31.074999999999999</v>
          </cell>
          <cell r="E2169">
            <v>24.86</v>
          </cell>
          <cell r="F2169" t="str">
            <v>EMLURB</v>
          </cell>
        </row>
        <row r="2170">
          <cell r="A2170" t="str">
            <v/>
          </cell>
          <cell r="D2170">
            <v>0</v>
          </cell>
        </row>
        <row r="2171">
          <cell r="A2171" t="str">
            <v>18.06.060</v>
          </cell>
          <cell r="B2171" t="str">
            <v>FORNECIMENTO DE LUVA DE FERRO GALVANIZADO DE 4 POL. (PESADA), INCLUSIVE ASSENTAMENTO.</v>
          </cell>
          <cell r="C2171" t="str">
            <v>Un</v>
          </cell>
          <cell r="D2171">
            <v>76.612499999999997</v>
          </cell>
          <cell r="E2171">
            <v>61.29</v>
          </cell>
          <cell r="F2171" t="str">
            <v>EMLURB</v>
          </cell>
        </row>
        <row r="2172">
          <cell r="A2172" t="str">
            <v/>
          </cell>
          <cell r="D2172">
            <v>0</v>
          </cell>
        </row>
        <row r="2173">
          <cell r="A2173" t="str">
            <v>18.06.070</v>
          </cell>
          <cell r="B2173" t="str">
            <v>FORNECIMENTO DE LUVA DE FERRO GALVANIZADO DE 3/4 POL. (LEVE), INCLUSIVE ASSENTAMENTO.</v>
          </cell>
          <cell r="C2173" t="str">
            <v>Un</v>
          </cell>
          <cell r="D2173">
            <v>2.1625000000000001</v>
          </cell>
          <cell r="E2173">
            <v>1.73</v>
          </cell>
          <cell r="F2173" t="str">
            <v>EMLURB</v>
          </cell>
        </row>
        <row r="2174">
          <cell r="A2174" t="str">
            <v/>
          </cell>
          <cell r="D2174">
            <v>0</v>
          </cell>
        </row>
        <row r="2175">
          <cell r="A2175" t="str">
            <v>18.06.080</v>
          </cell>
          <cell r="B2175" t="str">
            <v>FORNECIMENTO DE LUVA DE FERRO GALVANIZADO DE 1 POL. (LEVE), INCLUSIVE ASSENTAMENTO.</v>
          </cell>
          <cell r="C2175" t="str">
            <v>Un</v>
          </cell>
          <cell r="D2175">
            <v>3.35</v>
          </cell>
          <cell r="E2175">
            <v>2.68</v>
          </cell>
          <cell r="F2175" t="str">
            <v>EMLURB</v>
          </cell>
        </row>
        <row r="2176">
          <cell r="A2176" t="str">
            <v/>
          </cell>
          <cell r="D2176">
            <v>0</v>
          </cell>
        </row>
        <row r="2177">
          <cell r="A2177" t="str">
            <v>18.06.090</v>
          </cell>
          <cell r="B2177" t="str">
            <v>FORNECIMENTO DE LUVA DE FERRO GALVANIZADO DE 1 1/2 POL. (LEVE), INCLUSIVE ASSENTAMENTO.</v>
          </cell>
          <cell r="C2177" t="str">
            <v>Un</v>
          </cell>
          <cell r="D2177">
            <v>6.5749999999999993</v>
          </cell>
          <cell r="E2177">
            <v>5.26</v>
          </cell>
          <cell r="F2177" t="str">
            <v>EMLURB</v>
          </cell>
        </row>
        <row r="2178">
          <cell r="A2178" t="str">
            <v/>
          </cell>
          <cell r="D2178">
            <v>0</v>
          </cell>
        </row>
        <row r="2179">
          <cell r="A2179" t="str">
            <v>18.06.100</v>
          </cell>
          <cell r="B2179" t="str">
            <v>FORNECIMENTO DE LUVA DE FERRO GALVANIZADO DE 2 POL. (LEVE), INCLUSIVE ASSENTAMENTO.</v>
          </cell>
          <cell r="C2179" t="str">
            <v>Un</v>
          </cell>
          <cell r="D2179">
            <v>7.6124999999999998</v>
          </cell>
          <cell r="E2179">
            <v>6.09</v>
          </cell>
          <cell r="F2179" t="str">
            <v>EMLURB</v>
          </cell>
        </row>
        <row r="2180">
          <cell r="A2180" t="str">
            <v/>
          </cell>
          <cell r="D2180">
            <v>0</v>
          </cell>
        </row>
        <row r="2181">
          <cell r="A2181" t="str">
            <v>18.06.110</v>
          </cell>
          <cell r="B2181" t="str">
            <v>FORNECIMENTO DE LUVA DE FERRO GALVANIZADO DE 2.1/2 POL. (LEVE), INCLUSIVE ASSENTAMENTO.</v>
          </cell>
          <cell r="C2181" t="str">
            <v>Un</v>
          </cell>
          <cell r="D2181">
            <v>13.45</v>
          </cell>
          <cell r="E2181">
            <v>10.76</v>
          </cell>
          <cell r="F2181" t="str">
            <v>EMLURB</v>
          </cell>
        </row>
        <row r="2182">
          <cell r="A2182" t="str">
            <v/>
          </cell>
          <cell r="D2182">
            <v>0</v>
          </cell>
        </row>
        <row r="2183">
          <cell r="A2183" t="str">
            <v>18.06.120</v>
          </cell>
          <cell r="B2183" t="str">
            <v>FORNECIMENTO DE LUVA DE FERRO GALVANIZADO DE 4 POL. (LEVE), INCLUSIVE ASSENTAMENTO.</v>
          </cell>
          <cell r="C2183" t="str">
            <v>Un</v>
          </cell>
          <cell r="D2183">
            <v>27.862499999999997</v>
          </cell>
          <cell r="E2183">
            <v>22.29</v>
          </cell>
          <cell r="F2183" t="str">
            <v>EMLURB</v>
          </cell>
        </row>
        <row r="2184">
          <cell r="A2184" t="str">
            <v/>
          </cell>
          <cell r="D2184">
            <v>0</v>
          </cell>
        </row>
        <row r="2185">
          <cell r="A2185" t="str">
            <v>18.07.010</v>
          </cell>
          <cell r="B2185" t="str">
            <v>JOGO DE BUCHA E ARRUELA DE ALUMINIO DE 1/2 POL., INCLUSIVE FIXACAO.</v>
          </cell>
          <cell r="C2185" t="str">
            <v>Cj</v>
          </cell>
          <cell r="D2185">
            <v>0.9375</v>
          </cell>
          <cell r="E2185">
            <v>0.75</v>
          </cell>
          <cell r="F2185" t="str">
            <v>EMLURB</v>
          </cell>
        </row>
        <row r="2186">
          <cell r="A2186" t="str">
            <v/>
          </cell>
          <cell r="D2186">
            <v>0</v>
          </cell>
        </row>
        <row r="2187">
          <cell r="A2187" t="str">
            <v>18.07.020</v>
          </cell>
          <cell r="B2187" t="str">
            <v>JOGO DE BUCHA E ARRUELA DE ALUMINIO DE 3/4 POL., INCLUSIVE FIXACAO.</v>
          </cell>
          <cell r="C2187" t="str">
            <v>Cj</v>
          </cell>
          <cell r="D2187">
            <v>1.05</v>
          </cell>
          <cell r="E2187">
            <v>0.84</v>
          </cell>
          <cell r="F2187" t="str">
            <v>EMLURB</v>
          </cell>
        </row>
        <row r="2188">
          <cell r="A2188" t="str">
            <v/>
          </cell>
          <cell r="D2188">
            <v>0</v>
          </cell>
        </row>
        <row r="2189">
          <cell r="A2189" t="str">
            <v>18.07.030</v>
          </cell>
          <cell r="B2189" t="str">
            <v>JOGO DE BUCHA E ARRUELA DE ALUMINIO DE 1 POL. INCLUSIVE FIXACAO.</v>
          </cell>
          <cell r="C2189" t="str">
            <v>Cj</v>
          </cell>
          <cell r="D2189">
            <v>1.575</v>
          </cell>
          <cell r="E2189">
            <v>1.26</v>
          </cell>
          <cell r="F2189" t="str">
            <v>EMLURB</v>
          </cell>
        </row>
        <row r="2190">
          <cell r="A2190" t="str">
            <v/>
          </cell>
          <cell r="D2190">
            <v>0</v>
          </cell>
        </row>
        <row r="2191">
          <cell r="A2191" t="str">
            <v>18.07.040</v>
          </cell>
          <cell r="B2191" t="str">
            <v>JOGO DE BUCHA E ARRUELA DE ALUMINIO DE 1 1/2 POL., INCLUSIVE FIXACAO.</v>
          </cell>
          <cell r="C2191" t="str">
            <v>Cj</v>
          </cell>
          <cell r="D2191">
            <v>2.75</v>
          </cell>
          <cell r="E2191">
            <v>2.2000000000000002</v>
          </cell>
          <cell r="F2191" t="str">
            <v>EMLURB</v>
          </cell>
        </row>
        <row r="2192">
          <cell r="A2192" t="str">
            <v/>
          </cell>
          <cell r="D2192">
            <v>0</v>
          </cell>
        </row>
        <row r="2193">
          <cell r="A2193" t="str">
            <v>18.07.050</v>
          </cell>
          <cell r="B2193" t="str">
            <v>JOGO DE BUCHA E ARRUELA DE ALUMINIO DE 2 POL. INCLUSIVE FIXACAO.</v>
          </cell>
          <cell r="C2193" t="str">
            <v>Cj</v>
          </cell>
          <cell r="D2193">
            <v>4.25</v>
          </cell>
          <cell r="E2193">
            <v>3.4</v>
          </cell>
          <cell r="F2193" t="str">
            <v>EMLURB</v>
          </cell>
        </row>
        <row r="2194">
          <cell r="A2194" t="str">
            <v/>
          </cell>
          <cell r="D2194">
            <v>0</v>
          </cell>
        </row>
        <row r="2195">
          <cell r="A2195" t="str">
            <v>18.07.060</v>
          </cell>
          <cell r="B2195" t="str">
            <v>JOGO DE BUCHA E ARRUELA DE ALUMINIO DE 2 1/2 POL., INCLUSIVE FIXACAO.</v>
          </cell>
          <cell r="C2195" t="str">
            <v>Cj</v>
          </cell>
          <cell r="D2195">
            <v>6.6624999999999996</v>
          </cell>
          <cell r="E2195">
            <v>5.33</v>
          </cell>
          <cell r="F2195" t="str">
            <v>EMLURB</v>
          </cell>
        </row>
        <row r="2196">
          <cell r="A2196" t="str">
            <v/>
          </cell>
          <cell r="D2196">
            <v>0</v>
          </cell>
        </row>
        <row r="2197">
          <cell r="A2197" t="str">
            <v>18.07.070</v>
          </cell>
          <cell r="B2197" t="str">
            <v>JOGO DE BUCHA E ARRUELA DE ALUMINIO DE 3 POL. INCLUSIVE FIXACAO.</v>
          </cell>
          <cell r="C2197" t="str">
            <v>Cj</v>
          </cell>
          <cell r="D2197">
            <v>9.6125000000000007</v>
          </cell>
          <cell r="E2197">
            <v>7.69</v>
          </cell>
          <cell r="F2197" t="str">
            <v>EMLURB</v>
          </cell>
        </row>
        <row r="2198">
          <cell r="A2198" t="str">
            <v/>
          </cell>
          <cell r="D2198">
            <v>0</v>
          </cell>
        </row>
        <row r="2199">
          <cell r="A2199" t="str">
            <v>18.07.080</v>
          </cell>
          <cell r="B2199" t="str">
            <v>JOGO DE BUCHA E ARRUELA DE ALUMINIO DE 4 POL. INCLUSIVE FIXACAO.</v>
          </cell>
          <cell r="C2199" t="str">
            <v>Cj</v>
          </cell>
          <cell r="D2199">
            <v>13.55</v>
          </cell>
          <cell r="E2199">
            <v>10.84</v>
          </cell>
          <cell r="F2199" t="str">
            <v>EMLURB</v>
          </cell>
        </row>
        <row r="2200">
          <cell r="A2200" t="str">
            <v/>
          </cell>
          <cell r="D2200">
            <v>0</v>
          </cell>
        </row>
        <row r="2201">
          <cell r="A2201" t="str">
            <v>18.08.030</v>
          </cell>
          <cell r="B2201" t="str">
            <v>FORNECIMENTO E ASSENTAMENTO DE CAIXA PARA MEDICAO MONOFASICA E CAIXA PARA DISJUNTOR MONO-FASICO DE POLICARBONATO E NORYL CINZA, INCLUSIVE BUCHAS PLASTICAS E PARAFUSOS PARA INSTALACAO DAS CAIXAS EM PAREDE (PADRAO CELPE) SEM DISJUNTOR.</v>
          </cell>
          <cell r="C2201" t="str">
            <v>UD</v>
          </cell>
          <cell r="D2201">
            <v>113.45</v>
          </cell>
          <cell r="E2201">
            <v>90.76</v>
          </cell>
          <cell r="F2201" t="str">
            <v>EMLURB</v>
          </cell>
        </row>
        <row r="2202">
          <cell r="A2202" t="str">
            <v/>
          </cell>
          <cell r="D2202">
            <v>0</v>
          </cell>
        </row>
        <row r="2203">
          <cell r="A2203" t="str">
            <v>18.08.040</v>
          </cell>
          <cell r="B2203" t="str">
            <v>FORNECIMENTO E ASSENTAMENTO DE CAIXA PARA MEDICAO MONOFASICA E CAIXA PARA DISJUNTOR MONO-FASICO DE POLICARBONATO E NORYL CINZA, INCLUSIVE FITA METALICA E PRESILHA PARA INSTALACAO CAIXAS EM POSTE (PADRAO CELPE) SEM DISJUNTOR.</v>
          </cell>
          <cell r="C2203" t="str">
            <v>UD</v>
          </cell>
          <cell r="D2203">
            <v>120.325</v>
          </cell>
          <cell r="E2203">
            <v>96.26</v>
          </cell>
          <cell r="F2203" t="str">
            <v>EMLURB</v>
          </cell>
        </row>
        <row r="2204">
          <cell r="A2204" t="str">
            <v/>
          </cell>
          <cell r="D2204">
            <v>0</v>
          </cell>
        </row>
        <row r="2205">
          <cell r="A2205" t="str">
            <v>18.09.030</v>
          </cell>
          <cell r="B2205" t="str">
            <v>FORNECIMENTO E ASSENTAMENTO DE CAIXA PARA MEDICAO TRIFASICA E CAIXA PARA DISJUNTOR TRI-FASICO DE POLICARBONATO E NORYL CINZA, INCLUSIVE BUCHAS PLASTICAS E PARAFUSOS PARA INSTALACAO DAS CAIXAS EM PAREDE (PADRAO CELPE) SEM DISJUNTOR.</v>
          </cell>
          <cell r="C2205" t="str">
            <v>UD</v>
          </cell>
          <cell r="D2205">
            <v>208.11250000000001</v>
          </cell>
          <cell r="E2205">
            <v>166.49</v>
          </cell>
          <cell r="F2205" t="str">
            <v>EMLURB</v>
          </cell>
        </row>
        <row r="2206">
          <cell r="A2206" t="str">
            <v/>
          </cell>
          <cell r="D2206">
            <v>0</v>
          </cell>
        </row>
        <row r="2207">
          <cell r="A2207" t="str">
            <v>18.09.040</v>
          </cell>
          <cell r="B2207" t="str">
            <v>FORNECIMENTO E ASSENTAMENTO DE CAIXA PARA MEDICAO TRIFASICA E CAIXA PARA DISJUNTOR TRI-FASICO DE POLICARBONATO E NORYL CINZA, INCLUSIVE FITA METALICA E PRESILHA PARA INSTALACAO DAS CAIXAS EM POSTE (PADRAO CELPE) SEM DISJUN TOR.</v>
          </cell>
          <cell r="C2207" t="str">
            <v>UD</v>
          </cell>
          <cell r="D2207">
            <v>219.36250000000001</v>
          </cell>
          <cell r="E2207">
            <v>175.49</v>
          </cell>
          <cell r="F2207" t="str">
            <v>EMLURB</v>
          </cell>
        </row>
        <row r="2208">
          <cell r="A2208" t="str">
            <v/>
          </cell>
          <cell r="D2208">
            <v>0</v>
          </cell>
        </row>
        <row r="2209">
          <cell r="A2209" t="str">
            <v>18.09.075</v>
          </cell>
          <cell r="B2209" t="str">
            <v>FORNECIMENTO E INSTALAÇÃO DE ATERRAMENTO DO QUADRO DE MEDIÇÃO, COM 01 HASTE DE ATERRAMENTO TIPO COPPERWELD DE 5/8"X2,4M COM CONECTOR, CABO DE COBRE NÚ 25MM² E ELETRODUTO DE PVC RÍGIDO DE 3/4".</v>
          </cell>
          <cell r="C2209" t="str">
            <v>Cj</v>
          </cell>
          <cell r="D2209">
            <v>60.225000000000001</v>
          </cell>
          <cell r="E2209">
            <v>48.18</v>
          </cell>
          <cell r="F2209" t="str">
            <v>SEDUC</v>
          </cell>
        </row>
        <row r="2210">
          <cell r="A2210" t="str">
            <v/>
          </cell>
          <cell r="D2210">
            <v>0</v>
          </cell>
        </row>
        <row r="2211">
          <cell r="A2211" t="str">
            <v>18.09.085</v>
          </cell>
          <cell r="B2211" t="str">
            <v>FORNECIMENTO E INSTALAÇÃO DE ATERRAMENTO DO NEUTRO COM 03 HASTES DE ATERRAMENTO TIPO COPPERWELD DE 5/8"X2,4M COM CONECTORES INTERLIGADAS EM TRIÂNGULO COM DISTÂNCIA ENTRE AS MESMAS DE 3m E CABO DE COBRE NÚ 25MM².</v>
          </cell>
          <cell r="C2211" t="str">
            <v>Cj</v>
          </cell>
          <cell r="D2211">
            <v>274.03749999999997</v>
          </cell>
          <cell r="E2211">
            <v>219.23</v>
          </cell>
          <cell r="F2211" t="str">
            <v>SEDUC</v>
          </cell>
        </row>
        <row r="2212">
          <cell r="A2212" t="str">
            <v/>
          </cell>
          <cell r="D2212">
            <v>0</v>
          </cell>
        </row>
        <row r="2213">
          <cell r="A2213" t="str">
            <v>18.10.020</v>
          </cell>
          <cell r="B2213" t="str">
            <v>CHAVE DE FACA DE 2 POLOS, 30 A, 250 V, COM BASE DE ARDOSIA, COM 02 FUSIVEIS TIPO CARTUCHO E PARAFUSOS, INCLUSIVE INSTALACAO EM QUADRO DE MEDICAO.</v>
          </cell>
          <cell r="C2213" t="str">
            <v>Un</v>
          </cell>
          <cell r="D2213">
            <v>21.8</v>
          </cell>
          <cell r="E2213">
            <v>17.440000000000001</v>
          </cell>
          <cell r="F2213" t="str">
            <v>EMLURB</v>
          </cell>
        </row>
        <row r="2214">
          <cell r="A2214" t="str">
            <v/>
          </cell>
          <cell r="D2214">
            <v>0</v>
          </cell>
        </row>
        <row r="2215">
          <cell r="A2215" t="str">
            <v>18.10.030</v>
          </cell>
          <cell r="B2215" t="str">
            <v>CHAVE DE FACA DE 2 POLOS, 60 A, 250 V, COM BASE DE ARDOSIA, COM 02 FUSIVEIS TIPO CARTUCHO E PARAFUSOS, INCLUSIVE INSTALACAO EM QUADRO DE MEDICAO.</v>
          </cell>
          <cell r="C2215" t="str">
            <v>Un</v>
          </cell>
          <cell r="D2215">
            <v>26.924999999999997</v>
          </cell>
          <cell r="E2215">
            <v>21.54</v>
          </cell>
          <cell r="F2215" t="str">
            <v>EMLURB</v>
          </cell>
        </row>
        <row r="2216">
          <cell r="A2216" t="str">
            <v/>
          </cell>
          <cell r="D2216">
            <v>0</v>
          </cell>
        </row>
        <row r="2217">
          <cell r="A2217" t="str">
            <v>18.10.040</v>
          </cell>
          <cell r="B2217" t="str">
            <v>CHAVE DE FACA DE 3 POLOS, 60 A, 600 V, COM BASE DE ARDOSIA, COM 03 FUSIVEIS TIPO CARTUCHO E PARAFUSOS, INCLUSIVE INSTALACAO EM QUADRO DE MEDICAO.</v>
          </cell>
          <cell r="C2217" t="str">
            <v>Un</v>
          </cell>
          <cell r="D2217">
            <v>85.237499999999997</v>
          </cell>
          <cell r="E2217">
            <v>68.19</v>
          </cell>
          <cell r="F2217" t="str">
            <v>EMLURB</v>
          </cell>
        </row>
        <row r="2218">
          <cell r="A2218" t="str">
            <v/>
          </cell>
          <cell r="D2218">
            <v>0</v>
          </cell>
        </row>
        <row r="2219">
          <cell r="A2219" t="str">
            <v>18.10.050</v>
          </cell>
          <cell r="B2219" t="str">
            <v>CHAVE DE FACA DE 3 POLOS, 100 A, 600 V, COM BASE DE ARDOSIA, COM 03 FUSIVEIS TIPO CARTUCHO E PARAFUSOS, INCLUSIVE INSTALACAO EM QUADRO DE MEDICAO.</v>
          </cell>
          <cell r="C2219" t="str">
            <v>Un</v>
          </cell>
          <cell r="D2219">
            <v>105.1875</v>
          </cell>
          <cell r="E2219">
            <v>84.15</v>
          </cell>
          <cell r="F2219" t="str">
            <v>EMLURB</v>
          </cell>
        </row>
        <row r="2220">
          <cell r="A2220" t="str">
            <v/>
          </cell>
          <cell r="D2220">
            <v>0</v>
          </cell>
        </row>
        <row r="2221">
          <cell r="A2221" t="str">
            <v>18.10.060</v>
          </cell>
          <cell r="B2221" t="str">
            <v>CHAVE SECCIONADORA COM FUSIVEL, 125A, TIPO 3NP4090 SIEMENS OU SIMILAR, TRIPOLAR COM 03 FUSIVEIS NH TAMANHO 00 E PARAFUSOS, INCLUSIVE INSTALACAO EM QUADRO DE MEDICAO.</v>
          </cell>
          <cell r="C2221" t="str">
            <v>Un</v>
          </cell>
          <cell r="D2221">
            <v>280.73750000000001</v>
          </cell>
          <cell r="E2221">
            <v>224.59</v>
          </cell>
          <cell r="F2221" t="str">
            <v>EMLURB</v>
          </cell>
        </row>
        <row r="2222">
          <cell r="A2222" t="str">
            <v/>
          </cell>
          <cell r="D2222">
            <v>0</v>
          </cell>
        </row>
        <row r="2223">
          <cell r="A2223" t="str">
            <v>18.10.070</v>
          </cell>
          <cell r="B2223" t="str">
            <v>CHAVE SECCIONADORA COM FUSIVEL, 250A, TIPO 3NN2200 SIEMENS OU SIMILAR, TRIPOLAR COM 03 FUSIVEIS NH TAMANHO 01 E PARAFUSOS, INCLUSIVE INSTALACAO EM QUADRO DE MEDICAO.</v>
          </cell>
          <cell r="C2223" t="str">
            <v>Un</v>
          </cell>
          <cell r="D2223">
            <v>546.03750000000002</v>
          </cell>
          <cell r="E2223">
            <v>436.83</v>
          </cell>
          <cell r="F2223" t="str">
            <v>EMLURB</v>
          </cell>
        </row>
        <row r="2224">
          <cell r="A2224" t="str">
            <v/>
          </cell>
          <cell r="D2224">
            <v>0</v>
          </cell>
        </row>
        <row r="2225">
          <cell r="A2225" t="str">
            <v>18.11.030</v>
          </cell>
          <cell r="B2225" t="str">
            <v>BASE PARA FUSIVEL TIPO NH DE 6A A 125A, TAMANHO 00, SIEMENS OU SIMILAR, COM PARAFUSOS,INCLUSIVE INSTALACAO EM QUADRO.</v>
          </cell>
          <cell r="C2225" t="str">
            <v>Un</v>
          </cell>
          <cell r="D2225">
            <v>30.1875</v>
          </cell>
          <cell r="E2225">
            <v>24.15</v>
          </cell>
          <cell r="F2225" t="str">
            <v>EMLURB</v>
          </cell>
        </row>
        <row r="2226">
          <cell r="A2226" t="str">
            <v/>
          </cell>
          <cell r="D2226">
            <v>0</v>
          </cell>
        </row>
        <row r="2227">
          <cell r="A2227" t="str">
            <v>18.11.040</v>
          </cell>
          <cell r="B2227" t="str">
            <v>BASE PARA FUSIVEL TIPO NH DE 36A A 250A TAMANHO 1, SIEMENS OU SIMILAR, COM PARAFUSOS INCLUSIVE INSTALACAO EM QUADRO.</v>
          </cell>
          <cell r="C2227" t="str">
            <v>Un</v>
          </cell>
          <cell r="D2227">
            <v>77.862499999999997</v>
          </cell>
          <cell r="E2227">
            <v>62.29</v>
          </cell>
          <cell r="F2227" t="str">
            <v>EMLURB</v>
          </cell>
        </row>
        <row r="2228">
          <cell r="A2228" t="str">
            <v/>
          </cell>
          <cell r="D2228">
            <v>0</v>
          </cell>
        </row>
        <row r="2229">
          <cell r="A2229" t="str">
            <v>18.12.070</v>
          </cell>
          <cell r="B2229" t="str">
            <v>FUSIVEL TIPO NH DE 20A, TAMANHO 00, SIEMENS OU SIMILAR, INCLUSIVE INSTALACAO EM QUADRO.</v>
          </cell>
          <cell r="C2229" t="str">
            <v>Un</v>
          </cell>
          <cell r="D2229">
            <v>22.799999999999997</v>
          </cell>
          <cell r="E2229">
            <v>18.239999999999998</v>
          </cell>
          <cell r="F2229" t="str">
            <v>EMLURB</v>
          </cell>
        </row>
        <row r="2230">
          <cell r="A2230" t="str">
            <v/>
          </cell>
          <cell r="D2230">
            <v>0</v>
          </cell>
        </row>
        <row r="2231">
          <cell r="A2231" t="str">
            <v>18.12.080</v>
          </cell>
          <cell r="B2231" t="str">
            <v>FUSIVEL TIPO NH DE 25A, TAMANHO 00, SIEMENS OU SIMILAR, INCLUSIVE INSTALACAO EM QUADRO.</v>
          </cell>
          <cell r="C2231" t="str">
            <v>Un</v>
          </cell>
          <cell r="D2231">
            <v>22.799999999999997</v>
          </cell>
          <cell r="E2231">
            <v>18.239999999999998</v>
          </cell>
          <cell r="F2231" t="str">
            <v>EMLURB</v>
          </cell>
        </row>
        <row r="2232">
          <cell r="A2232" t="str">
            <v/>
          </cell>
          <cell r="D2232">
            <v>0</v>
          </cell>
        </row>
        <row r="2233">
          <cell r="A2233" t="str">
            <v>18.12.090</v>
          </cell>
          <cell r="B2233" t="str">
            <v>FUSIVEL TIPO NH DE 36A, TAMANHO 00, SIEMENS OU SIMILAR, INCLUSIVE INSTALACAO EM QUADRO.</v>
          </cell>
          <cell r="C2233" t="str">
            <v>Un</v>
          </cell>
          <cell r="D2233">
            <v>22.799999999999997</v>
          </cell>
          <cell r="E2233">
            <v>18.239999999999998</v>
          </cell>
          <cell r="F2233" t="str">
            <v>EMLURB</v>
          </cell>
        </row>
        <row r="2234">
          <cell r="A2234" t="str">
            <v/>
          </cell>
          <cell r="D2234">
            <v>0</v>
          </cell>
        </row>
        <row r="2235">
          <cell r="A2235" t="str">
            <v>18.12.100</v>
          </cell>
          <cell r="B2235" t="str">
            <v>FUSIVEL TIPO NH DE 50A, TAMANHO 00, SIEMENS OU SIMILAR, INCLUSIVE INSTALACAO EM QUADRO.</v>
          </cell>
          <cell r="C2235" t="str">
            <v>Un</v>
          </cell>
          <cell r="D2235">
            <v>22.799999999999997</v>
          </cell>
          <cell r="E2235">
            <v>18.239999999999998</v>
          </cell>
          <cell r="F2235" t="str">
            <v>EMLURB</v>
          </cell>
        </row>
        <row r="2236">
          <cell r="A2236" t="str">
            <v/>
          </cell>
          <cell r="D2236">
            <v>0</v>
          </cell>
        </row>
        <row r="2237">
          <cell r="A2237" t="str">
            <v>18.12.110</v>
          </cell>
          <cell r="B2237" t="str">
            <v>FUSIVEL TIPO NH DE 63A, TAMANHO 00, SIEMENS OU SIMILAR, INCLUSIVE INSTALACAO EM QUADRO.</v>
          </cell>
          <cell r="C2237" t="str">
            <v>Un</v>
          </cell>
          <cell r="D2237">
            <v>22.799999999999997</v>
          </cell>
          <cell r="E2237">
            <v>18.239999999999998</v>
          </cell>
          <cell r="F2237" t="str">
            <v>EMLURB</v>
          </cell>
        </row>
        <row r="2238">
          <cell r="A2238" t="str">
            <v/>
          </cell>
          <cell r="D2238">
            <v>0</v>
          </cell>
        </row>
        <row r="2239">
          <cell r="A2239" t="str">
            <v>18.12.120</v>
          </cell>
          <cell r="B2239" t="str">
            <v>FUSIVEL TIPO NH DE 80A, TAMANHO 00, SIEMENS OU SIMILAR, INCLUSIVE INSTALACAO EM QUADRO.</v>
          </cell>
          <cell r="C2239" t="str">
            <v>Un</v>
          </cell>
          <cell r="D2239">
            <v>22.799999999999997</v>
          </cell>
          <cell r="E2239">
            <v>18.239999999999998</v>
          </cell>
          <cell r="F2239" t="str">
            <v>EMLURB</v>
          </cell>
        </row>
        <row r="2240">
          <cell r="A2240" t="str">
            <v/>
          </cell>
          <cell r="D2240">
            <v>0</v>
          </cell>
        </row>
        <row r="2241">
          <cell r="A2241" t="str">
            <v>18.12.130</v>
          </cell>
          <cell r="B2241" t="str">
            <v>FUSIVEL TIPO NH DE 100A, TAMANHO 00, SIEMENS OU SIMILAR, INCLUSIVE INSTALACAO EM QUADRO.</v>
          </cell>
          <cell r="C2241" t="str">
            <v>Un</v>
          </cell>
          <cell r="D2241">
            <v>22.799999999999997</v>
          </cell>
          <cell r="E2241">
            <v>18.239999999999998</v>
          </cell>
          <cell r="F2241" t="str">
            <v>EMLURB</v>
          </cell>
        </row>
        <row r="2242">
          <cell r="A2242" t="str">
            <v/>
          </cell>
          <cell r="D2242">
            <v>0</v>
          </cell>
        </row>
        <row r="2243">
          <cell r="A2243" t="str">
            <v>18.12.140</v>
          </cell>
          <cell r="B2243" t="str">
            <v>FUSIVEL TIPO NH DE 125A, TAMANHO 00, SIEMENS OU SIMILAR, INCLUSIVE INSTALACAO EM QUADRO.</v>
          </cell>
          <cell r="C2243" t="str">
            <v>Un</v>
          </cell>
          <cell r="D2243">
            <v>22.799999999999997</v>
          </cell>
          <cell r="E2243">
            <v>18.239999999999998</v>
          </cell>
          <cell r="F2243" t="str">
            <v>EMLURB</v>
          </cell>
        </row>
        <row r="2244">
          <cell r="A2244" t="str">
            <v/>
          </cell>
          <cell r="D2244">
            <v>0</v>
          </cell>
        </row>
        <row r="2245">
          <cell r="A2245" t="str">
            <v>18.12.150</v>
          </cell>
          <cell r="B2245" t="str">
            <v>FUSIVEL TIPO NH DE 160A, TAMANHO 1, SIEMENS OU SIMILAR, INCLUSIVE INSTALACAO EM QUADRO.</v>
          </cell>
          <cell r="C2245" t="str">
            <v>Un</v>
          </cell>
          <cell r="D2245">
            <v>38.424999999999997</v>
          </cell>
          <cell r="E2245">
            <v>30.74</v>
          </cell>
          <cell r="F2245" t="str">
            <v>EMLURB</v>
          </cell>
        </row>
        <row r="2246">
          <cell r="A2246" t="str">
            <v/>
          </cell>
          <cell r="D2246">
            <v>0</v>
          </cell>
        </row>
        <row r="2247">
          <cell r="A2247" t="str">
            <v>18.12.160</v>
          </cell>
          <cell r="B2247" t="str">
            <v>FUSIVEL TIPO NH DE 200A, TAMANHO 1, SIEMENS OU SIMILAR, INCLUSIVE INSTALACAO EM QUADRO.</v>
          </cell>
          <cell r="C2247" t="str">
            <v>Un</v>
          </cell>
          <cell r="D2247">
            <v>39.049999999999997</v>
          </cell>
          <cell r="E2247">
            <v>31.24</v>
          </cell>
          <cell r="F2247" t="str">
            <v>EMLURB</v>
          </cell>
        </row>
        <row r="2248">
          <cell r="A2248" t="str">
            <v/>
          </cell>
          <cell r="D2248">
            <v>0</v>
          </cell>
        </row>
        <row r="2249">
          <cell r="A2249" t="str">
            <v>18.12.170</v>
          </cell>
          <cell r="B2249" t="str">
            <v>FUSIVEL TIPO NH DE 250 A, TAMANHO 1, SIEMENS OU SIMILAR, INCLUSIVE INSTALACAO EM QUADRO.</v>
          </cell>
          <cell r="C2249" t="str">
            <v>Un</v>
          </cell>
          <cell r="D2249">
            <v>41.050000000000004</v>
          </cell>
          <cell r="E2249">
            <v>32.840000000000003</v>
          </cell>
          <cell r="F2249" t="str">
            <v>EMLURB</v>
          </cell>
        </row>
        <row r="2250">
          <cell r="A2250" t="str">
            <v/>
          </cell>
          <cell r="D2250">
            <v>0</v>
          </cell>
        </row>
        <row r="2251">
          <cell r="A2251" t="str">
            <v>18.13.010</v>
          </cell>
          <cell r="B2251" t="str">
            <v>ELETRODUTO DE PVC RIGIDO ROSQUEAVEL DE 1/2 POL.,COM LUVA DE ROSCA INTERNA, INCLUSIVE ASSENTAMENTO EM LAJES.</v>
          </cell>
          <cell r="C2251" t="str">
            <v>m</v>
          </cell>
          <cell r="D2251">
            <v>3.625</v>
          </cell>
          <cell r="E2251">
            <v>2.9</v>
          </cell>
          <cell r="F2251" t="str">
            <v>EMLURB</v>
          </cell>
        </row>
        <row r="2252">
          <cell r="A2252" t="str">
            <v/>
          </cell>
          <cell r="D2252">
            <v>0</v>
          </cell>
        </row>
        <row r="2253">
          <cell r="A2253" t="str">
            <v>18.13.020</v>
          </cell>
          <cell r="B2253" t="str">
            <v>ELETRODUTO DE PVC RIGIDO ROSQUEAVEL DE 3/4 POL.,COM LUVA DE ROSCA INTERNA, INCLUSIVE ASSENTAMENTO EM LAJES.</v>
          </cell>
          <cell r="C2253" t="str">
            <v>m</v>
          </cell>
          <cell r="D2253">
            <v>4.6375000000000002</v>
          </cell>
          <cell r="E2253">
            <v>3.71</v>
          </cell>
          <cell r="F2253" t="str">
            <v>EMLURB</v>
          </cell>
        </row>
        <row r="2254">
          <cell r="A2254" t="str">
            <v/>
          </cell>
          <cell r="D2254">
            <v>0</v>
          </cell>
        </row>
        <row r="2255">
          <cell r="A2255" t="str">
            <v>18.13.030</v>
          </cell>
          <cell r="B2255" t="str">
            <v>ELETRODUTO DE PVC RIGIDO ROSQUEAVEL DE 1POL., COM LUVA DE ROSCA INTERNA,INCLUSIVE ASSENTAMENTO EM LAJES.</v>
          </cell>
          <cell r="C2255" t="str">
            <v>m</v>
          </cell>
          <cell r="D2255">
            <v>7.9749999999999996</v>
          </cell>
          <cell r="E2255">
            <v>6.38</v>
          </cell>
          <cell r="F2255" t="str">
            <v>EMLURB</v>
          </cell>
        </row>
        <row r="2256">
          <cell r="A2256" t="str">
            <v/>
          </cell>
          <cell r="D2256">
            <v>0</v>
          </cell>
        </row>
        <row r="2257">
          <cell r="A2257" t="str">
            <v>18.13.040</v>
          </cell>
          <cell r="B2257" t="str">
            <v>ELETRODUTO DE PVC RIGIDO ROSQUEAVEL DE 1/2 POL.,COM LUVA DE ROSCA INTERNA, INCLUSIVE ASSENTAMENTO COM RASGOS EM ALVENARIA.</v>
          </cell>
          <cell r="C2257" t="str">
            <v>m</v>
          </cell>
          <cell r="D2257">
            <v>5.9874999999999998</v>
          </cell>
          <cell r="E2257">
            <v>4.79</v>
          </cell>
          <cell r="F2257" t="str">
            <v>EMLURB</v>
          </cell>
        </row>
        <row r="2258">
          <cell r="A2258" t="str">
            <v/>
          </cell>
          <cell r="D2258">
            <v>0</v>
          </cell>
        </row>
        <row r="2259">
          <cell r="A2259" t="str">
            <v>18.13.050</v>
          </cell>
          <cell r="B2259" t="str">
            <v>ELETRODUTO DE PVC RIGIDO ROSQUEAVEL DE 3/4 POL.,COM LUVA DE ROSCA INTERNA, INCLUSIVE ASSENTAMENTO COM RASGOS EM ALVENARIA.</v>
          </cell>
          <cell r="C2259" t="str">
            <v>m</v>
          </cell>
          <cell r="D2259">
            <v>7</v>
          </cell>
          <cell r="E2259">
            <v>5.6</v>
          </cell>
          <cell r="F2259" t="str">
            <v>EMLURB</v>
          </cell>
        </row>
        <row r="2260">
          <cell r="A2260" t="str">
            <v/>
          </cell>
          <cell r="D2260">
            <v>0</v>
          </cell>
        </row>
        <row r="2261">
          <cell r="A2261" t="str">
            <v>18.13.060</v>
          </cell>
          <cell r="B2261" t="str">
            <v>ELETRODUTO DE PVC RIGIDO ROSQUEAVEL DE 1POL., COM LUVA DE ROSCA INTERNA, INCLUSIVE ASSENTAMENTO COM RASGOS EM ALVENARIA.</v>
          </cell>
          <cell r="C2261" t="str">
            <v>m</v>
          </cell>
          <cell r="D2261">
            <v>10.324999999999999</v>
          </cell>
          <cell r="E2261">
            <v>8.26</v>
          </cell>
          <cell r="F2261" t="str">
            <v>EMLURB</v>
          </cell>
        </row>
        <row r="2262">
          <cell r="A2262" t="str">
            <v/>
          </cell>
          <cell r="D2262">
            <v>0</v>
          </cell>
        </row>
        <row r="2263">
          <cell r="A2263" t="str">
            <v>18.13.070</v>
          </cell>
          <cell r="B2263" t="str">
            <v>ELETRODUTO DE PVC RIGIDO ROSQUEAVEL DE 1 1/4 POL.,COM LUVA DE ROSCA INTERNA, INCLUSIVE ASSENTAMENTO COM RASGOS EM ALVENARIA.</v>
          </cell>
          <cell r="C2263" t="str">
            <v>m</v>
          </cell>
          <cell r="D2263">
            <v>12.212499999999999</v>
          </cell>
          <cell r="E2263">
            <v>9.77</v>
          </cell>
          <cell r="F2263" t="str">
            <v>EMLURB</v>
          </cell>
        </row>
        <row r="2264">
          <cell r="A2264" t="str">
            <v/>
          </cell>
          <cell r="D2264">
            <v>0</v>
          </cell>
        </row>
        <row r="2265">
          <cell r="A2265" t="str">
            <v>18.13.080</v>
          </cell>
          <cell r="B2265" t="str">
            <v>ELETRODUTO DE PVC RIGIDO ROSQUEAVEL DE 1 1/2 POL.,COM LUVA DE ROSCA INTERNA, INCLUSIVE ASSENTAMENTO COM RASGOS EM ALVENARIA.</v>
          </cell>
          <cell r="C2265" t="str">
            <v>m</v>
          </cell>
          <cell r="D2265">
            <v>14.375</v>
          </cell>
          <cell r="E2265">
            <v>11.5</v>
          </cell>
          <cell r="F2265" t="str">
            <v>EMLURB</v>
          </cell>
        </row>
        <row r="2266">
          <cell r="A2266" t="str">
            <v/>
          </cell>
          <cell r="D2266">
            <v>0</v>
          </cell>
        </row>
        <row r="2267">
          <cell r="A2267" t="str">
            <v>18.13.090</v>
          </cell>
          <cell r="B2267" t="str">
            <v>ELETRODUTO DE PVC RIGIDO ROSQUEAVEL DE 2POL., COM LUVA DE ROSCA INTERNA, INCLUSIVE ASSENTAMENTO COM RASGOS EM ALVENARIA.</v>
          </cell>
          <cell r="C2267" t="str">
            <v>m</v>
          </cell>
          <cell r="D2267">
            <v>18.024999999999999</v>
          </cell>
          <cell r="E2267">
            <v>14.42</v>
          </cell>
          <cell r="F2267" t="str">
            <v>EMLURB</v>
          </cell>
        </row>
        <row r="2268">
          <cell r="A2268" t="str">
            <v/>
          </cell>
          <cell r="D2268">
            <v>0</v>
          </cell>
        </row>
        <row r="2269">
          <cell r="A2269" t="str">
            <v>18.13.100</v>
          </cell>
          <cell r="B2269" t="str">
            <v>ELETRODUTO DE PVC RIGIDO ROSQUEAVEL DE 3POL., COM LUVA DE ROSCA INTERNA, INCLUSIVE ASSENTAMENTO COM RASGOS EM ALVENARIA.</v>
          </cell>
          <cell r="C2269" t="str">
            <v>m</v>
          </cell>
          <cell r="D2269">
            <v>39.4</v>
          </cell>
          <cell r="E2269">
            <v>31.52</v>
          </cell>
          <cell r="F2269" t="str">
            <v>EMLURB</v>
          </cell>
        </row>
        <row r="2270">
          <cell r="A2270" t="str">
            <v/>
          </cell>
          <cell r="D2270">
            <v>0</v>
          </cell>
        </row>
        <row r="2271">
          <cell r="A2271" t="str">
            <v>18.13.110</v>
          </cell>
          <cell r="B2271" t="str">
            <v>ELETRODUTO DE PVC RIGIDO ROSQUEAVEL DE 1/2 POL., COM LUVA DE ROSCA INTERNA ASSENTADO EM VALAS COM PROFUNDIDADE DE 0,60M, INCLUSIVE ESCAVACAO E REATERRO.</v>
          </cell>
          <cell r="C2271" t="str">
            <v>m</v>
          </cell>
          <cell r="D2271">
            <v>9.375</v>
          </cell>
          <cell r="E2271">
            <v>7.5</v>
          </cell>
          <cell r="F2271" t="str">
            <v>EMLURB</v>
          </cell>
        </row>
        <row r="2272">
          <cell r="A2272" t="str">
            <v/>
          </cell>
          <cell r="D2272">
            <v>0</v>
          </cell>
        </row>
        <row r="2273">
          <cell r="A2273" t="str">
            <v>18.13.120</v>
          </cell>
          <cell r="B2273" t="str">
            <v>ELETRODUTO DE PVC RIGIDO ROSQUEAVEL DE 3/4 POL., COM LUVA DE ROSCA INTERNA, ASSENTADO EM VALAS COM PROFUNDIDADE DE 0,60M, INCLUSIVE ESCAVACAO E REATERRO.</v>
          </cell>
          <cell r="C2273" t="str">
            <v>m</v>
          </cell>
          <cell r="D2273">
            <v>10.387500000000001</v>
          </cell>
          <cell r="E2273">
            <v>8.31</v>
          </cell>
          <cell r="F2273" t="str">
            <v>EMLURB</v>
          </cell>
        </row>
        <row r="2274">
          <cell r="A2274" t="str">
            <v/>
          </cell>
          <cell r="D2274">
            <v>0</v>
          </cell>
        </row>
        <row r="2275">
          <cell r="A2275" t="str">
            <v>18.13.130</v>
          </cell>
          <cell r="B2275" t="str">
            <v>ELETRODUTO DE PVC RIGIDO ROSQUEAVEL DE 1POL., COM LUVA DE ROSCA INTERNA, ASSENTADO EM VALAS COM PROFUNDIDADE DE 0,60M, INCLUSIVE ESCAVACAO E REATERRO.</v>
          </cell>
          <cell r="C2275" t="str">
            <v>m</v>
          </cell>
          <cell r="D2275">
            <v>13.725000000000001</v>
          </cell>
          <cell r="E2275">
            <v>10.98</v>
          </cell>
          <cell r="F2275" t="str">
            <v>EMLURB</v>
          </cell>
        </row>
        <row r="2276">
          <cell r="A2276" t="str">
            <v/>
          </cell>
          <cell r="D2276">
            <v>0</v>
          </cell>
        </row>
        <row r="2277">
          <cell r="A2277" t="str">
            <v>18.13.140</v>
          </cell>
          <cell r="B2277" t="str">
            <v>ELETRODUTO DE PVC RIGIDO ROSQUEAVEL DE 1 1/2 POL., COM LUVA DE ROSCA INTERNA, ASSENTADO EM VALAS COM PROFUNDIDADE DE 0,60M, INCLUSIVE ESCAVACAO E REATERRO.</v>
          </cell>
          <cell r="C2277" t="str">
            <v>m</v>
          </cell>
          <cell r="D2277">
            <v>16.462499999999999</v>
          </cell>
          <cell r="E2277">
            <v>13.17</v>
          </cell>
          <cell r="F2277" t="str">
            <v>EMLURB</v>
          </cell>
        </row>
        <row r="2278">
          <cell r="A2278" t="str">
            <v/>
          </cell>
          <cell r="D2278">
            <v>0</v>
          </cell>
        </row>
        <row r="2279">
          <cell r="A2279" t="str">
            <v>18.13.150</v>
          </cell>
          <cell r="B2279" t="str">
            <v>ELETRODUTO DE PVC RIGIDO ROSQUEAVEL DE 2POL., COM LUVA DE ROSCA INTERNA, ASSENTADO EM VALAS COM PROFUNDIDADE DE 0,60M, INCLUSIVE ESCAVACAO E REATERRO.</v>
          </cell>
          <cell r="C2279" t="str">
            <v>m</v>
          </cell>
          <cell r="D2279">
            <v>20.099999999999998</v>
          </cell>
          <cell r="E2279">
            <v>16.079999999999998</v>
          </cell>
          <cell r="F2279" t="str">
            <v>EMLURB</v>
          </cell>
        </row>
        <row r="2280">
          <cell r="A2280" t="str">
            <v/>
          </cell>
          <cell r="D2280">
            <v>0</v>
          </cell>
        </row>
        <row r="2281">
          <cell r="A2281" t="str">
            <v>18.13.160</v>
          </cell>
          <cell r="B2281" t="str">
            <v>ELETRODUTO DE PVC RIGIDO ROSQUEAVEL DE 3POL., COM LUVA DE ROSCA INTERNA, ASSENTADO EM VALAS COM PROFUNDIDADE DE 0,60M, INCLUSIVE ESCAVACAO E REATERRO.</v>
          </cell>
          <cell r="C2281" t="str">
            <v>m</v>
          </cell>
          <cell r="D2281">
            <v>39.85</v>
          </cell>
          <cell r="E2281">
            <v>31.88</v>
          </cell>
          <cell r="F2281" t="str">
            <v>EMLURB</v>
          </cell>
        </row>
        <row r="2282">
          <cell r="A2282" t="str">
            <v/>
          </cell>
          <cell r="D2282">
            <v>0</v>
          </cell>
        </row>
        <row r="2283">
          <cell r="A2283" t="str">
            <v>18.13.170</v>
          </cell>
          <cell r="B2283" t="str">
            <v>ELETRODUTO DE PVC RIGIDO ROSQUEAVEL DE 4POL., COM LUVA DE ROSCA INTERNA, ASSENTADO EM VALAS COM PROFUNDIDADE DE 0,60M, INCLUSIVE ESCAVACAO E REATERRO.</v>
          </cell>
          <cell r="C2283" t="str">
            <v>m</v>
          </cell>
          <cell r="D2283">
            <v>50.599999999999994</v>
          </cell>
          <cell r="E2283">
            <v>40.479999999999997</v>
          </cell>
          <cell r="F2283" t="str">
            <v>EMLURB</v>
          </cell>
        </row>
        <row r="2284">
          <cell r="A2284" t="str">
            <v/>
          </cell>
          <cell r="D2284">
            <v>0</v>
          </cell>
        </row>
        <row r="2285">
          <cell r="A2285" t="str">
            <v>18.13.180</v>
          </cell>
          <cell r="B2285" t="str">
            <v>FORNECIMENTO E INSTALAÇÃO DE ELETRODUTO DE PVC RÍGIDO ROSQUEÁVEL DE 1 1/4", COM CURVA DE ROSCA INTERNA, ASSENTADOS EM VALAS COM PROFUNDIDADE DE 0,60M,INCLUSIVE ESCAVAÇÃO E REATERRO.</v>
          </cell>
          <cell r="C2285" t="str">
            <v>m</v>
          </cell>
          <cell r="D2285">
            <v>15.0625</v>
          </cell>
          <cell r="E2285">
            <v>12.05</v>
          </cell>
          <cell r="F2285" t="str">
            <v>SEDUC</v>
          </cell>
        </row>
        <row r="2286">
          <cell r="A2286" t="str">
            <v/>
          </cell>
          <cell r="D2286">
            <v>0</v>
          </cell>
        </row>
        <row r="2287">
          <cell r="A2287" t="str">
            <v>18.13.195</v>
          </cell>
          <cell r="B2287" t="str">
            <v>FORNECIMENTO E ASSENTAMENTO DE DUTO CORRUGADO EM PEAD (POLIETILENO DE ALTA DENSIDADE) COM DIÂMETRO NOMINAL DE 3", TIPO KANALEX, FAB.: KANAFLEX OU SIMILAR; ASSENTADO EM VALAS COM LARGURA DE 0,20M E PROFUNDIDADE DE 0,60M, INCLUSIVE ESCAVAÇÃO E REATERRO.</v>
          </cell>
          <cell r="C2287" t="str">
            <v>m</v>
          </cell>
          <cell r="D2287">
            <v>26.662499999999998</v>
          </cell>
          <cell r="E2287">
            <v>21.33</v>
          </cell>
          <cell r="F2287" t="str">
            <v>SEDUC</v>
          </cell>
        </row>
        <row r="2288">
          <cell r="A2288" t="str">
            <v/>
          </cell>
          <cell r="D2288">
            <v>0</v>
          </cell>
        </row>
        <row r="2289">
          <cell r="A2289" t="str">
            <v>18.13.320</v>
          </cell>
          <cell r="B2289" t="str">
            <v>FORNECIMENTO E INSTALAÇÃO DE ELETRODUTO DE PVC FLEXÍVEL CORRUGADO 3/4"</v>
          </cell>
          <cell r="C2289" t="str">
            <v>m</v>
          </cell>
          <cell r="D2289">
            <v>3.8624999999999998</v>
          </cell>
          <cell r="E2289">
            <v>3.09</v>
          </cell>
          <cell r="F2289" t="str">
            <v>SEDUC</v>
          </cell>
        </row>
        <row r="2290">
          <cell r="A2290" t="str">
            <v/>
          </cell>
          <cell r="D2290">
            <v>0</v>
          </cell>
        </row>
        <row r="2291">
          <cell r="A2291" t="str">
            <v>18.13.330</v>
          </cell>
          <cell r="B2291" t="str">
            <v>FORNECIMENTO E INSTALAÇÃO DE ELETRODUTO DE PVC FLEXÍVEL CORRUGADO 1"</v>
          </cell>
          <cell r="C2291" t="str">
            <v>m</v>
          </cell>
          <cell r="D2291">
            <v>4.7125000000000004</v>
          </cell>
          <cell r="E2291">
            <v>3.77</v>
          </cell>
          <cell r="F2291" t="str">
            <v>SEDUC</v>
          </cell>
        </row>
        <row r="2292">
          <cell r="A2292" t="str">
            <v/>
          </cell>
          <cell r="D2292">
            <v>0</v>
          </cell>
        </row>
        <row r="2293">
          <cell r="A2293" t="str">
            <v>18.13.340</v>
          </cell>
          <cell r="B2293" t="str">
            <v>ELETRODUTO DE PVC RÍGIDO ROSCÁVEL, COM CONEXÕES DIAMETRO 25MM (3/4)</v>
          </cell>
          <cell r="C2293" t="str">
            <v>m</v>
          </cell>
          <cell r="D2293">
            <v>7.25</v>
          </cell>
          <cell r="E2293">
            <v>5.8</v>
          </cell>
          <cell r="F2293" t="str">
            <v>SEDUC</v>
          </cell>
        </row>
        <row r="2294">
          <cell r="A2294" t="str">
            <v/>
          </cell>
          <cell r="D2294">
            <v>0</v>
          </cell>
        </row>
        <row r="2295">
          <cell r="A2295" t="str">
            <v>18.13.341</v>
          </cell>
          <cell r="B2295" t="str">
            <v>ELETRODUTO DE PVC RÍGIDO ROSCÁVEL, COM CONEXÕES DIÂMETRO 32MM (1")</v>
          </cell>
          <cell r="C2295" t="str">
            <v>m</v>
          </cell>
          <cell r="D2295">
            <v>8.5625</v>
          </cell>
          <cell r="E2295">
            <v>6.85</v>
          </cell>
          <cell r="F2295" t="str">
            <v>SEDUC</v>
          </cell>
        </row>
        <row r="2296">
          <cell r="A2296" t="str">
            <v/>
          </cell>
          <cell r="D2296">
            <v>0</v>
          </cell>
        </row>
        <row r="2297">
          <cell r="A2297" t="str">
            <v>18.13.342</v>
          </cell>
          <cell r="B2297" t="str">
            <v>ELETRODUTO DE PVC RÍGIDO ROSCÁVEL, COM CONEXÕES DIÂMETRO 40MM (1 1/4")</v>
          </cell>
          <cell r="C2297" t="str">
            <v>m</v>
          </cell>
          <cell r="D2297">
            <v>11.975</v>
          </cell>
          <cell r="E2297">
            <v>9.58</v>
          </cell>
          <cell r="F2297" t="str">
            <v>SEDUC</v>
          </cell>
        </row>
        <row r="2298">
          <cell r="A2298" t="str">
            <v/>
          </cell>
          <cell r="D2298">
            <v>0</v>
          </cell>
        </row>
        <row r="2299">
          <cell r="A2299" t="str">
            <v>18.13.343</v>
          </cell>
          <cell r="B2299" t="str">
            <v>ELETRODUTO DE PVC RÍGIDO ROSCÁVEL, COM CONEXÕES DIÂMETRO 60MM (2")</v>
          </cell>
          <cell r="C2299" t="str">
            <v>m</v>
          </cell>
          <cell r="D2299">
            <v>15.237499999999999</v>
          </cell>
          <cell r="E2299">
            <v>12.19</v>
          </cell>
          <cell r="F2299" t="str">
            <v>SEDUC</v>
          </cell>
        </row>
        <row r="2300">
          <cell r="A2300" t="str">
            <v/>
          </cell>
          <cell r="D2300">
            <v>0</v>
          </cell>
        </row>
        <row r="2301">
          <cell r="A2301" t="str">
            <v>18.13.344</v>
          </cell>
          <cell r="B2301" t="str">
            <v>ELETRODUTO DE PVC RÍGIDO ROSCÁVEL, COM CONEXÕES DIAMETRO 75MM (2 1/1)</v>
          </cell>
          <cell r="C2301" t="str">
            <v>m</v>
          </cell>
          <cell r="D2301">
            <v>18.55</v>
          </cell>
          <cell r="E2301">
            <v>14.84</v>
          </cell>
          <cell r="F2301" t="str">
            <v>SEDUC</v>
          </cell>
        </row>
        <row r="2302">
          <cell r="A2302" t="str">
            <v/>
          </cell>
          <cell r="D2302">
            <v>0</v>
          </cell>
        </row>
        <row r="2303">
          <cell r="A2303" t="str">
            <v>18.13.345</v>
          </cell>
          <cell r="B2303" t="str">
            <v>ELETRODUTO DE PVC RÍGIDO ROSCÁVEL, COM CONEXÕES DIÂMETRO 85MM (3")</v>
          </cell>
          <cell r="C2303" t="str">
            <v>m</v>
          </cell>
          <cell r="D2303">
            <v>36.175000000000004</v>
          </cell>
          <cell r="E2303">
            <v>28.94</v>
          </cell>
          <cell r="F2303" t="str">
            <v>SEDUC</v>
          </cell>
        </row>
        <row r="2304">
          <cell r="A2304" t="str">
            <v/>
          </cell>
          <cell r="D2304">
            <v>0</v>
          </cell>
        </row>
        <row r="2305">
          <cell r="A2305" t="str">
            <v>18.13.346</v>
          </cell>
          <cell r="B2305" t="str">
            <v>ELETRODUTO DE PVC RÍGIDO ROSCÁVEL, COM CONEXÕES DIÂMETRO 50MM (1 1/2")</v>
          </cell>
          <cell r="C2305" t="str">
            <v>m</v>
          </cell>
          <cell r="D2305">
            <v>12.8</v>
          </cell>
          <cell r="E2305">
            <v>10.24</v>
          </cell>
          <cell r="F2305" t="str">
            <v>SEDUC</v>
          </cell>
        </row>
        <row r="2306">
          <cell r="A2306" t="str">
            <v/>
          </cell>
          <cell r="D2306">
            <v>0</v>
          </cell>
        </row>
        <row r="2307">
          <cell r="A2307" t="str">
            <v>18.14.010</v>
          </cell>
          <cell r="B2307" t="str">
            <v>CURVA DE PVC RIGIDO ROSQUEAVEL DE 3/4 POL., COM LUVA DE ROSCA INTERNA, INCLUSIVE ASSENTAMENTO.</v>
          </cell>
          <cell r="C2307" t="str">
            <v>Un</v>
          </cell>
          <cell r="D2307">
            <v>5.2875000000000005</v>
          </cell>
          <cell r="E2307">
            <v>4.2300000000000004</v>
          </cell>
          <cell r="F2307" t="str">
            <v>EMLURB</v>
          </cell>
        </row>
        <row r="2308">
          <cell r="A2308" t="str">
            <v/>
          </cell>
          <cell r="D2308">
            <v>0</v>
          </cell>
        </row>
        <row r="2309">
          <cell r="A2309" t="str">
            <v>18.14.020</v>
          </cell>
          <cell r="B2309" t="str">
            <v>CURVA DE PVC RIGIDO ROSQUEAVEL DE 1 POL., COM LUVA DE ROSCA INTERNA, INCLUSIVE ASSENTAMENTO.</v>
          </cell>
          <cell r="C2309" t="str">
            <v>Un</v>
          </cell>
          <cell r="D2309">
            <v>7.3375000000000004</v>
          </cell>
          <cell r="E2309">
            <v>5.87</v>
          </cell>
          <cell r="F2309" t="str">
            <v>EMLURB</v>
          </cell>
        </row>
        <row r="2310">
          <cell r="A2310" t="str">
            <v/>
          </cell>
          <cell r="D2310">
            <v>0</v>
          </cell>
        </row>
        <row r="2311">
          <cell r="A2311" t="str">
            <v>18.14.030</v>
          </cell>
          <cell r="B2311" t="str">
            <v>CURVA DE PVC RIGIDO ROSQUEAVEL DE 1 1/4 POL., COM LUVA DE ROSCA INTERNA, INCLUSIVE ASSENTAMENTO.</v>
          </cell>
          <cell r="C2311" t="str">
            <v>Un</v>
          </cell>
          <cell r="D2311">
            <v>12.162500000000001</v>
          </cell>
          <cell r="E2311">
            <v>9.73</v>
          </cell>
          <cell r="F2311" t="str">
            <v>EMLURB</v>
          </cell>
        </row>
        <row r="2312">
          <cell r="A2312" t="str">
            <v/>
          </cell>
          <cell r="D2312">
            <v>0</v>
          </cell>
        </row>
        <row r="2313">
          <cell r="A2313" t="str">
            <v>18.14.040</v>
          </cell>
          <cell r="B2313" t="str">
            <v>CURVA DE PVC RIGIDO ROSQUEAVEL DE 1 1/2 POL., COM LUVA DE ROSCA INTERNA, INCLUSIVE ASSENTAMENTO.</v>
          </cell>
          <cell r="C2313" t="str">
            <v>Un</v>
          </cell>
          <cell r="D2313">
            <v>13.65</v>
          </cell>
          <cell r="E2313">
            <v>10.92</v>
          </cell>
          <cell r="F2313" t="str">
            <v>EMLURB</v>
          </cell>
        </row>
        <row r="2314">
          <cell r="A2314" t="str">
            <v/>
          </cell>
          <cell r="D2314">
            <v>0</v>
          </cell>
        </row>
        <row r="2315">
          <cell r="A2315" t="str">
            <v>18.14.050</v>
          </cell>
          <cell r="B2315" t="str">
            <v>CURVA DE PVC RIGIDO ROSQUEAVEL DE 2 POL., COM LUVA DE ROSCA INTERNA, INCLUSIVE ASSENTAMENTO.</v>
          </cell>
          <cell r="C2315" t="str">
            <v>Un</v>
          </cell>
          <cell r="D2315">
            <v>22.362500000000001</v>
          </cell>
          <cell r="E2315">
            <v>17.89</v>
          </cell>
          <cell r="F2315" t="str">
            <v>EMLURB</v>
          </cell>
        </row>
        <row r="2316">
          <cell r="A2316" t="str">
            <v/>
          </cell>
          <cell r="D2316">
            <v>0</v>
          </cell>
        </row>
        <row r="2317">
          <cell r="A2317" t="str">
            <v>18.14.060</v>
          </cell>
          <cell r="B2317" t="str">
            <v>CURVA DE PVC RIGIDO ROSQUEAVEL DE 3 POL., COM LUVA DE ROSCA INTERNA, INCLUSIVE ASSENTAMENTO.</v>
          </cell>
          <cell r="C2317" t="str">
            <v>Un</v>
          </cell>
          <cell r="D2317">
            <v>65.137500000000003</v>
          </cell>
          <cell r="E2317">
            <v>52.11</v>
          </cell>
          <cell r="F2317" t="str">
            <v>EMLURB</v>
          </cell>
        </row>
        <row r="2318">
          <cell r="A2318" t="str">
            <v/>
          </cell>
          <cell r="D2318">
            <v>0</v>
          </cell>
        </row>
        <row r="2319">
          <cell r="A2319" t="str">
            <v>18.14.070</v>
          </cell>
          <cell r="B2319" t="str">
            <v>CURVA DE PVC RIGIDO ROSQUEAVEL DE 4 POL. COM LUVA DE ROSCA INTERNA, INCLUSIVE ASSENTAMENTO.</v>
          </cell>
          <cell r="C2319" t="str">
            <v>Un</v>
          </cell>
          <cell r="D2319">
            <v>106.575</v>
          </cell>
          <cell r="E2319">
            <v>85.26</v>
          </cell>
          <cell r="F2319" t="str">
            <v>EMLURB</v>
          </cell>
        </row>
        <row r="2320">
          <cell r="A2320" t="str">
            <v/>
          </cell>
          <cell r="D2320">
            <v>0</v>
          </cell>
        </row>
        <row r="2321">
          <cell r="A2321" t="str">
            <v>18.15.010</v>
          </cell>
          <cell r="B2321" t="str">
            <v>CAIXA 4 X 2 POL. TIGREFLEX OU SIMILAR, INCLUSIVE ASSENTAMENTO.</v>
          </cell>
          <cell r="C2321" t="str">
            <v>Un</v>
          </cell>
          <cell r="D2321">
            <v>4.3874999999999993</v>
          </cell>
          <cell r="E2321">
            <v>3.51</v>
          </cell>
          <cell r="F2321" t="str">
            <v>EMLURB</v>
          </cell>
        </row>
        <row r="2322">
          <cell r="A2322" t="str">
            <v/>
          </cell>
          <cell r="D2322">
            <v>0</v>
          </cell>
        </row>
        <row r="2323">
          <cell r="A2323" t="str">
            <v>18.15.020</v>
          </cell>
          <cell r="B2323" t="str">
            <v>CAIXA 4 X 4 POL. TIGREFLEX OU SIMILAR, INCLUSIVE ASSENTAMENTO.</v>
          </cell>
          <cell r="C2323" t="str">
            <v>Un</v>
          </cell>
          <cell r="D2323">
            <v>5.8875000000000002</v>
          </cell>
          <cell r="E2323">
            <v>4.71</v>
          </cell>
          <cell r="F2323" t="str">
            <v>EMLURB</v>
          </cell>
        </row>
        <row r="2324">
          <cell r="A2324" t="str">
            <v/>
          </cell>
          <cell r="D2324">
            <v>0</v>
          </cell>
        </row>
        <row r="2325">
          <cell r="A2325" t="str">
            <v>18.15.021</v>
          </cell>
          <cell r="B2325" t="str">
            <v>FORNECIMENTO E COLOCAÇÃO DE CAIXA DE PASSAGEM ELÉTRICA 20X20CM</v>
          </cell>
          <cell r="C2325" t="str">
            <v>Un</v>
          </cell>
          <cell r="D2325">
            <v>39.512500000000003</v>
          </cell>
          <cell r="E2325">
            <v>31.61</v>
          </cell>
          <cell r="F2325" t="str">
            <v>SEDUC</v>
          </cell>
        </row>
        <row r="2326">
          <cell r="A2326" t="str">
            <v/>
          </cell>
          <cell r="D2326">
            <v>0</v>
          </cell>
        </row>
        <row r="2327">
          <cell r="A2327" t="str">
            <v>18.15.022</v>
          </cell>
          <cell r="B2327" t="str">
            <v>FORNECIMENTO E INSTALAÇÃO DE CAIXA DE PASSAGEM ELÉTRICA, DE EMBUTIR, FAB.CEMAR REF. CPE - 40 PP OU SIMILAR,DIMENSÕES DE 43X43X15CM , COM TAMPA PINTADA E FUNDO GALVANIZADO. INCLUSIVE MÃO-DE-OBRA DE LIGAÇÃO DOS ELETRODUTOS.</v>
          </cell>
          <cell r="C2327" t="str">
            <v>Un</v>
          </cell>
          <cell r="D2327">
            <v>113.7375</v>
          </cell>
          <cell r="E2327">
            <v>90.99</v>
          </cell>
          <cell r="F2327" t="str">
            <v>SEDUC</v>
          </cell>
        </row>
        <row r="2328">
          <cell r="A2328" t="str">
            <v/>
          </cell>
          <cell r="D2328">
            <v>0</v>
          </cell>
        </row>
        <row r="2329">
          <cell r="A2329" t="str">
            <v>18.15.023</v>
          </cell>
          <cell r="B2329" t="str">
            <v>FORNECIMENTO E COLOCAÇÃO DE CAIXA METÁLICA PARA PASSAGEM DE CABOS COM DIMENSÕES 10 X 10 X 5 CM.</v>
          </cell>
          <cell r="C2329" t="str">
            <v>Un</v>
          </cell>
          <cell r="D2329">
            <v>27.225000000000001</v>
          </cell>
          <cell r="E2329">
            <v>21.78</v>
          </cell>
          <cell r="F2329" t="str">
            <v>SEDUC</v>
          </cell>
        </row>
        <row r="2330">
          <cell r="A2330" t="str">
            <v/>
          </cell>
          <cell r="D2330">
            <v>0</v>
          </cell>
        </row>
        <row r="2331">
          <cell r="A2331" t="str">
            <v>18.15.024</v>
          </cell>
          <cell r="B2331" t="str">
            <v>FORNECIMENTO E COLOCAÇÃO DE CAIXA METÁLICA PARA PASSAGEM DE CABOS COM DIMENSÕES 30 X 30 X 12 CM.</v>
          </cell>
          <cell r="C2331" t="str">
            <v>Un</v>
          </cell>
          <cell r="D2331">
            <v>61.675000000000004</v>
          </cell>
          <cell r="E2331">
            <v>49.34</v>
          </cell>
          <cell r="F2331" t="str">
            <v>SEDUC</v>
          </cell>
        </row>
        <row r="2332">
          <cell r="A2332" t="str">
            <v/>
          </cell>
          <cell r="D2332">
            <v>0</v>
          </cell>
        </row>
        <row r="2333">
          <cell r="A2333" t="str">
            <v>18.15.025</v>
          </cell>
          <cell r="B2333" t="str">
            <v>FORNECIMENTO E COLOCAÇÃO DE CAIXA METÁLICA PARA PASSAGEM DE CABOS COM DIMENSÕES 40 X 40 X 12CM.</v>
          </cell>
          <cell r="C2333" t="str">
            <v>Un</v>
          </cell>
          <cell r="D2333">
            <v>115.78749999999999</v>
          </cell>
          <cell r="E2333">
            <v>92.63</v>
          </cell>
          <cell r="F2333" t="str">
            <v>SEDUC</v>
          </cell>
        </row>
        <row r="2334">
          <cell r="A2334" t="str">
            <v/>
          </cell>
          <cell r="D2334">
            <v>0</v>
          </cell>
        </row>
        <row r="2335">
          <cell r="A2335" t="str">
            <v>18.15.030</v>
          </cell>
          <cell r="B2335" t="str">
            <v>CAIXA OCTOGONAL DE 4 " TIGREFLEX OU SIMILAR, COM FUNDO MOVEL, INCLUSIVE ASSENTAMENTO EM LAJE.</v>
          </cell>
          <cell r="C2335" t="str">
            <v>Un</v>
          </cell>
          <cell r="D2335">
            <v>6.0374999999999996</v>
          </cell>
          <cell r="E2335">
            <v>4.83</v>
          </cell>
          <cell r="F2335" t="str">
            <v>EMLURB</v>
          </cell>
        </row>
        <row r="2336">
          <cell r="A2336" t="str">
            <v/>
          </cell>
          <cell r="D2336">
            <v>0</v>
          </cell>
        </row>
        <row r="2337">
          <cell r="A2337" t="str">
            <v>18.15.031</v>
          </cell>
          <cell r="B2337" t="str">
            <v>CAIXA DE LIGAÇÃO DE PVC RIGIDO PARA ELETRODUTO ROSCÁVEL, RETANGULAR, DIMENSÕES 4" X 2" DE PISO.</v>
          </cell>
          <cell r="C2337" t="str">
            <v>Un</v>
          </cell>
          <cell r="D2337">
            <v>2.9249999999999998</v>
          </cell>
          <cell r="E2337">
            <v>2.34</v>
          </cell>
          <cell r="F2337" t="str">
            <v>SEDUC</v>
          </cell>
        </row>
        <row r="2338">
          <cell r="A2338" t="str">
            <v/>
          </cell>
          <cell r="D2338">
            <v>0</v>
          </cell>
        </row>
        <row r="2339">
          <cell r="A2339" t="str">
            <v>18.15.040</v>
          </cell>
          <cell r="B2339" t="str">
            <v>FORNECIMENTO E INSTALAÇÃO DE CONDULETE 4"X2" EM LIGA DE ALUMINIO FUNDIDO TIPO C DE  3/4".</v>
          </cell>
          <cell r="C2339" t="str">
            <v>Un</v>
          </cell>
          <cell r="D2339">
            <v>12.925000000000001</v>
          </cell>
          <cell r="E2339">
            <v>10.34</v>
          </cell>
          <cell r="F2339" t="str">
            <v>SEDUC</v>
          </cell>
        </row>
        <row r="2340">
          <cell r="A2340" t="str">
            <v/>
          </cell>
          <cell r="D2340">
            <v>0</v>
          </cell>
        </row>
        <row r="2341">
          <cell r="A2341" t="str">
            <v>18.15.041</v>
          </cell>
          <cell r="B2341" t="str">
            <v>FORNECIMENTO E INSTALAÇÃO DE CONDULETE EM LIGA DE ALUMÍNIO FUNDIDO TIPO " X" DE 3/4"</v>
          </cell>
          <cell r="C2341" t="str">
            <v>Un</v>
          </cell>
          <cell r="D2341">
            <v>19.837499999999999</v>
          </cell>
          <cell r="E2341">
            <v>15.87</v>
          </cell>
          <cell r="F2341" t="str">
            <v>SEDUC</v>
          </cell>
        </row>
        <row r="2342">
          <cell r="A2342" t="str">
            <v/>
          </cell>
          <cell r="D2342">
            <v>0</v>
          </cell>
        </row>
        <row r="2343">
          <cell r="A2343" t="str">
            <v>18.15.042</v>
          </cell>
          <cell r="B2343" t="str">
            <v>FORNECIMENTO E INSTALAÇÃO DE CONDULETE EM LIGA DE ALUMÍNIO FUNDIDO TIPO "X" DE 1".</v>
          </cell>
          <cell r="C2343" t="str">
            <v>Un</v>
          </cell>
          <cell r="D2343">
            <v>24.024999999999999</v>
          </cell>
          <cell r="E2343">
            <v>19.22</v>
          </cell>
          <cell r="F2343" t="str">
            <v>SEDUC</v>
          </cell>
        </row>
        <row r="2344">
          <cell r="A2344" t="str">
            <v/>
          </cell>
          <cell r="D2344">
            <v>0</v>
          </cell>
        </row>
        <row r="2345">
          <cell r="A2345" t="str">
            <v>18.15.043</v>
          </cell>
          <cell r="B2345" t="str">
            <v>FORNECIMENTO E INSTALAÇÃO DE CONDULETE EM LIGA DE ALUMÍNIO FUNDIDO TIPO "X" DE 1 1/2".</v>
          </cell>
          <cell r="C2345" t="str">
            <v>Un</v>
          </cell>
          <cell r="D2345">
            <v>45.237499999999997</v>
          </cell>
          <cell r="E2345">
            <v>36.19</v>
          </cell>
          <cell r="F2345" t="str">
            <v>SEDUC</v>
          </cell>
        </row>
        <row r="2346">
          <cell r="A2346" t="str">
            <v/>
          </cell>
          <cell r="D2346">
            <v>0</v>
          </cell>
        </row>
        <row r="2347">
          <cell r="A2347" t="str">
            <v>18.15.044</v>
          </cell>
          <cell r="B2347" t="str">
            <v>CONDULETE EM LIGA DE ALUMÍNIO FUNDIDO TIPO "T" DIÂMETRO 3/4"</v>
          </cell>
          <cell r="C2347" t="str">
            <v>Un</v>
          </cell>
          <cell r="D2347">
            <v>15.9</v>
          </cell>
          <cell r="E2347">
            <v>12.72</v>
          </cell>
          <cell r="F2347" t="str">
            <v>SEDUC</v>
          </cell>
        </row>
        <row r="2348">
          <cell r="A2348" t="str">
            <v/>
          </cell>
          <cell r="D2348">
            <v>0</v>
          </cell>
        </row>
        <row r="2349">
          <cell r="A2349" t="str">
            <v>18.15.045</v>
          </cell>
          <cell r="B2349" t="str">
            <v>CONDULETE EM LIGA DE ALUMÍNIO FUNDIDO TIPO "T" DIÂMETRO 1"</v>
          </cell>
          <cell r="C2349" t="str">
            <v>Un</v>
          </cell>
          <cell r="D2349">
            <v>18.824999999999999</v>
          </cell>
          <cell r="E2349">
            <v>15.06</v>
          </cell>
          <cell r="F2349" t="str">
            <v>SEDUC</v>
          </cell>
        </row>
        <row r="2350">
          <cell r="A2350" t="str">
            <v/>
          </cell>
          <cell r="D2350">
            <v>0</v>
          </cell>
        </row>
        <row r="2351">
          <cell r="A2351" t="str">
            <v>18.15.046</v>
          </cell>
          <cell r="B2351" t="str">
            <v>CONDULETE EM LIGA DE ALUMÍNIO FUNDIDO TIPO "T" DIÂMETRO 2"</v>
          </cell>
          <cell r="C2351" t="str">
            <v>Un</v>
          </cell>
          <cell r="D2351">
            <v>51.6875</v>
          </cell>
          <cell r="E2351">
            <v>41.35</v>
          </cell>
          <cell r="F2351" t="str">
            <v>SEDUC</v>
          </cell>
        </row>
        <row r="2352">
          <cell r="A2352" t="str">
            <v/>
          </cell>
          <cell r="D2352">
            <v>0</v>
          </cell>
        </row>
        <row r="2353">
          <cell r="A2353" t="str">
            <v>18.16.010</v>
          </cell>
          <cell r="B2353" t="str">
            <v>TOMADA DE EMBUTIR (2P+1T) C/PLACA P/ CAIXA DE 4 X 2 POL.,20A, 250V, PIAL (LINHA SILENTOQUE) OU SIMILAR, INCLUSIVE INSTALACAO.</v>
          </cell>
          <cell r="C2353" t="str">
            <v>Un</v>
          </cell>
          <cell r="D2353">
            <v>14.487500000000001</v>
          </cell>
          <cell r="E2353">
            <v>11.59</v>
          </cell>
          <cell r="F2353" t="str">
            <v>EMLURB</v>
          </cell>
        </row>
        <row r="2354">
          <cell r="A2354" t="str">
            <v/>
          </cell>
          <cell r="D2354">
            <v>0</v>
          </cell>
        </row>
        <row r="2355">
          <cell r="A2355" t="str">
            <v>18.16.020</v>
          </cell>
          <cell r="B2355" t="str">
            <v>TOMADA DE EMBUTIR PARA TELEFONE QUATRO POLOS, PADRAO TELEBRAS, COM PLACA, PARA CAIXA 4 X 2 POL., PIAL (LINHA SILENTOQUE) OU SIMILAR, INCLUSIVE INSTALACAO.</v>
          </cell>
          <cell r="C2355" t="str">
            <v>Un</v>
          </cell>
          <cell r="D2355">
            <v>15.600000000000001</v>
          </cell>
          <cell r="E2355">
            <v>12.48</v>
          </cell>
          <cell r="F2355" t="str">
            <v>EMLURB</v>
          </cell>
        </row>
        <row r="2356">
          <cell r="A2356" t="str">
            <v/>
          </cell>
          <cell r="D2356">
            <v>0</v>
          </cell>
        </row>
        <row r="2357">
          <cell r="A2357" t="str">
            <v>18.16.050</v>
          </cell>
          <cell r="B2357" t="str">
            <v>FORNECIMENTO E INSTALAÇÃO DE TOMADA TIPO GARFO,COM DOIS POLOS, PINOS REDONDOS, FAB:PIAL OU SIMILAR.</v>
          </cell>
          <cell r="C2357" t="str">
            <v>Un</v>
          </cell>
          <cell r="D2357">
            <v>5.4249999999999998</v>
          </cell>
          <cell r="E2357">
            <v>4.34</v>
          </cell>
          <cell r="F2357" t="str">
            <v>SEDUC</v>
          </cell>
        </row>
        <row r="2358">
          <cell r="A2358" t="str">
            <v/>
          </cell>
          <cell r="D2358">
            <v>0</v>
          </cell>
        </row>
        <row r="2359">
          <cell r="A2359" t="str">
            <v>18.17.010</v>
          </cell>
          <cell r="B2359" t="str">
            <v>CONJUNTO ARSTOP OU SIMILAR DE EMBUTIR,EM CAIXA 4 X 4 POL., COM PLACA, TOMADA TRIPOLAR PARA PINO CHATO E DISJUNTOR TERMOMAGNETICO DE 25A, 250V, INCLUSIVE INSTALACAO.</v>
          </cell>
          <cell r="C2359" t="str">
            <v>Un</v>
          </cell>
          <cell r="D2359">
            <v>53.3125</v>
          </cell>
          <cell r="E2359">
            <v>42.65</v>
          </cell>
          <cell r="F2359" t="str">
            <v>EMLURB</v>
          </cell>
        </row>
        <row r="2360">
          <cell r="A2360" t="str">
            <v/>
          </cell>
          <cell r="D2360">
            <v>0</v>
          </cell>
        </row>
        <row r="2361">
          <cell r="A2361" t="str">
            <v>18.18.005</v>
          </cell>
          <cell r="B2361" t="str">
            <v>FORNECIMENTO E INSTALAÇÃO DE PLACA CEGA PARA CAIXA 4X2", FAB.PIAL OU SIMILAR.</v>
          </cell>
          <cell r="C2361" t="str">
            <v>Un</v>
          </cell>
          <cell r="D2361">
            <v>2.7250000000000001</v>
          </cell>
          <cell r="E2361">
            <v>2.1800000000000002</v>
          </cell>
          <cell r="F2361" t="str">
            <v>SEDUC</v>
          </cell>
        </row>
        <row r="2362">
          <cell r="A2362" t="str">
            <v/>
          </cell>
          <cell r="D2362">
            <v>0</v>
          </cell>
        </row>
        <row r="2363">
          <cell r="A2363" t="str">
            <v>18.18.010</v>
          </cell>
          <cell r="B2363" t="str">
            <v>INTERRUPTOR DE EMBUTIR DE UMA SECCAO PARA CAIXA DE 4 X 2 POL., COM PLACA, 10A, 250V, PIAL (LINHA SILENTOQUE) OU SIMILAR, INCLUSIVE INSTALACAO.</v>
          </cell>
          <cell r="C2363" t="str">
            <v>Un</v>
          </cell>
          <cell r="D2363">
            <v>9.4875000000000007</v>
          </cell>
          <cell r="E2363">
            <v>7.59</v>
          </cell>
          <cell r="F2363" t="str">
            <v>EMLURB</v>
          </cell>
        </row>
        <row r="2364">
          <cell r="A2364" t="str">
            <v/>
          </cell>
          <cell r="D2364">
            <v>0</v>
          </cell>
        </row>
        <row r="2365">
          <cell r="A2365" t="str">
            <v>18.18.020</v>
          </cell>
          <cell r="B2365" t="str">
            <v>INTERRUPTOR DE EMBUTIR DE DUAS SECCOES PARA CAIXA DE 4 X 2 POL.,COM PLACA, 10A, 250V,PIAL (LINHA SILENTOQUE) OU SIMILAR, INCLUSIVE INSTALACAO.</v>
          </cell>
          <cell r="C2365" t="str">
            <v>Un</v>
          </cell>
          <cell r="D2365">
            <v>16.125</v>
          </cell>
          <cell r="E2365">
            <v>12.9</v>
          </cell>
          <cell r="F2365" t="str">
            <v>EMLURB</v>
          </cell>
        </row>
        <row r="2366">
          <cell r="A2366" t="str">
            <v/>
          </cell>
          <cell r="D2366">
            <v>0</v>
          </cell>
        </row>
        <row r="2367">
          <cell r="A2367" t="str">
            <v>18.18.030</v>
          </cell>
          <cell r="B2367" t="str">
            <v>INTERRUPTOR DE EMBUTIR DE TRES SECCOES PARA CAIXA DE 4 X 2 POL.,COM PLACA, 10A, 250V,PIAL (LINHA SILENTOQUE) OU SIMILAR, INCLUSIVE INSTALACAO.</v>
          </cell>
          <cell r="C2367" t="str">
            <v>Un</v>
          </cell>
          <cell r="D2367">
            <v>22.549999999999997</v>
          </cell>
          <cell r="E2367">
            <v>18.04</v>
          </cell>
          <cell r="F2367" t="str">
            <v>EMLURB</v>
          </cell>
        </row>
        <row r="2368">
          <cell r="A2368" t="str">
            <v/>
          </cell>
          <cell r="D2368">
            <v>0</v>
          </cell>
        </row>
        <row r="2369">
          <cell r="A2369" t="str">
            <v>18.18.040</v>
          </cell>
          <cell r="B2369" t="str">
            <v>INTERRUPTOR DE EMBUTIR DE UMA SECCAO CONJUGADO COM TOMADA, PARA CAIXA DE 4 X 2 POL., COM PLACA, 10A, 250V, PIAL (LINHA SILENTOQUE) OU SIMILAR, INCLUSIVE INSTALACAO.</v>
          </cell>
          <cell r="C2369" t="str">
            <v>Un</v>
          </cell>
          <cell r="D2369">
            <v>17</v>
          </cell>
          <cell r="E2369">
            <v>13.6</v>
          </cell>
          <cell r="F2369" t="str">
            <v>EMLURB</v>
          </cell>
        </row>
        <row r="2370">
          <cell r="A2370" t="str">
            <v/>
          </cell>
          <cell r="D2370">
            <v>0</v>
          </cell>
        </row>
        <row r="2371">
          <cell r="A2371" t="str">
            <v>18.18.050</v>
          </cell>
          <cell r="B2371" t="str">
            <v>INTERRUPTOR DE EMBUTIR DE DUAS SECCOES CONJUGADO COM TOMADA, PARA CAIXA DE 4 X 2 POL.,COM PLACA, 10A, 250V, PIAL (LINHA SILENTOQUE) OU SIMILAR, INCLUSIVE INSTALACAO.</v>
          </cell>
          <cell r="C2371" t="str">
            <v>Un</v>
          </cell>
          <cell r="D2371">
            <v>23.275000000000002</v>
          </cell>
          <cell r="E2371">
            <v>18.62</v>
          </cell>
          <cell r="F2371" t="str">
            <v>EMLURB</v>
          </cell>
        </row>
        <row r="2372">
          <cell r="A2372" t="str">
            <v/>
          </cell>
          <cell r="D2372">
            <v>0</v>
          </cell>
        </row>
        <row r="2373">
          <cell r="A2373" t="str">
            <v>18.18.060</v>
          </cell>
          <cell r="B2373" t="str">
            <v>INTERRUPTOR DE EMBUTIR THREE-WAY ( VAI E VEM) PARA CAIXA DE 4 X 2 POL.,COM PLACA, 10A,250V, PIAL (LINHA SILENTOQUE) OU SIMILAR, INCLUSIVE INSTALACAO.</v>
          </cell>
          <cell r="C2373" t="str">
            <v>Un</v>
          </cell>
          <cell r="D2373">
            <v>12.9375</v>
          </cell>
          <cell r="E2373">
            <v>10.35</v>
          </cell>
          <cell r="F2373" t="str">
            <v>EMLURB</v>
          </cell>
        </row>
        <row r="2374">
          <cell r="A2374" t="str">
            <v/>
          </cell>
          <cell r="D2374">
            <v>0</v>
          </cell>
        </row>
        <row r="2375">
          <cell r="A2375" t="str">
            <v>18.19.010</v>
          </cell>
          <cell r="B2375" t="str">
            <v>FIO DE COBRE,TEMPERA MOLE,CLASSE 1,ISOLAMENTO DE PVC - 70 C, TIPO BWF, 750 V, FOREPLAST OU SIMILAR, S.M. - 1,5 MM2, INCLUSIVE INSTALACAO EM ELETRODUTO.</v>
          </cell>
          <cell r="C2375" t="str">
            <v>m</v>
          </cell>
          <cell r="D2375">
            <v>2.2625000000000002</v>
          </cell>
          <cell r="E2375">
            <v>1.81</v>
          </cell>
          <cell r="F2375" t="str">
            <v>EMLURB</v>
          </cell>
        </row>
        <row r="2376">
          <cell r="A2376" t="str">
            <v/>
          </cell>
          <cell r="D2376">
            <v>0</v>
          </cell>
        </row>
        <row r="2377">
          <cell r="A2377" t="str">
            <v>18.19.020</v>
          </cell>
          <cell r="B2377" t="str">
            <v>FIO DE COBRE,TEMPERA MOLE,CLASSE 1,ISOLAMENTO DE PVC - 70 C, TIPO BWF, 750 V, FOREPLAST OU SIMILAR, S.M. - 2,5 MM2, INCLUSIVE INSTALACAO EM ELETRODUTO.</v>
          </cell>
          <cell r="C2377" t="str">
            <v>m</v>
          </cell>
          <cell r="D2377">
            <v>2.6624999999999996</v>
          </cell>
          <cell r="E2377">
            <v>2.13</v>
          </cell>
          <cell r="F2377" t="str">
            <v>EMLURB</v>
          </cell>
        </row>
        <row r="2378">
          <cell r="A2378" t="str">
            <v/>
          </cell>
          <cell r="D2378">
            <v>0</v>
          </cell>
        </row>
        <row r="2379">
          <cell r="A2379" t="str">
            <v>18.19.025</v>
          </cell>
          <cell r="B2379" t="str">
            <v>CABO DE COBRE,TEMPERA MOLE,ENCORDOAMENTO CLASSE 2, ISOLAMENTO DE PVC - 70 C, TIPO BWF,750V FOREPLAST OU SIMILAR, S.M. - 2,5 MM2,INCLUSIVE INSTALACAO EM ELETRODUTO.</v>
          </cell>
          <cell r="C2379" t="str">
            <v>m</v>
          </cell>
          <cell r="D2379">
            <v>2.6624999999999996</v>
          </cell>
          <cell r="E2379">
            <v>2.13</v>
          </cell>
          <cell r="F2379" t="str">
            <v>EMLURB</v>
          </cell>
        </row>
        <row r="2380">
          <cell r="A2380" t="str">
            <v/>
          </cell>
          <cell r="D2380">
            <v>0</v>
          </cell>
        </row>
        <row r="2381">
          <cell r="A2381" t="str">
            <v>18.19.030</v>
          </cell>
          <cell r="B2381" t="str">
            <v>CABO DE COBRE,TEMPERA MOLE,ENCORDOAMENTO CLASSE 2, ISOLAMENTO DE PVC - 70 C, TIPO BWF,750V FOREPLAST OU SIMILAR, S.M. - 4 MM2, INCLUSIVE INSTALACAO EM ELETRODUTO.</v>
          </cell>
          <cell r="C2381" t="str">
            <v>m</v>
          </cell>
          <cell r="D2381">
            <v>3.5</v>
          </cell>
          <cell r="E2381">
            <v>2.8</v>
          </cell>
          <cell r="F2381" t="str">
            <v>EMLURB</v>
          </cell>
        </row>
        <row r="2382">
          <cell r="A2382" t="str">
            <v/>
          </cell>
          <cell r="D2382">
            <v>0</v>
          </cell>
        </row>
        <row r="2383">
          <cell r="A2383" t="str">
            <v>18.19.040</v>
          </cell>
          <cell r="B2383" t="str">
            <v>CABO DE COBRE,TEMPERA MOLE,ENCORDOAMENTO CLASSE 2, ISOLAMENTO DE PVC - 70 C, TIPO BWF,750V FOREPLAST OU SIMILAR, S.M. - 6 MM2, INCLUSIVE INSTALACAO EM ELETRODUTO.</v>
          </cell>
          <cell r="C2383" t="str">
            <v>m</v>
          </cell>
          <cell r="D2383">
            <v>5.05</v>
          </cell>
          <cell r="E2383">
            <v>4.04</v>
          </cell>
          <cell r="F2383" t="str">
            <v>EMLURB</v>
          </cell>
        </row>
        <row r="2384">
          <cell r="A2384" t="str">
            <v/>
          </cell>
          <cell r="D2384">
            <v>0</v>
          </cell>
        </row>
        <row r="2385">
          <cell r="A2385" t="str">
            <v>18.19.041</v>
          </cell>
          <cell r="B2385" t="str">
            <v>CABO DE COBRE,TEMPERA MOLE,ENCORDOAMENTO CLASSE 2, ISOLAMENTO DE PVC - 70 C, TIPO BWF,750V FOREPLAST OU SIMILAR, S.M. - 10MM2, INCLUSIVE INSTALACAO EM ELETRODUTO.</v>
          </cell>
          <cell r="C2385" t="str">
            <v>m</v>
          </cell>
          <cell r="D2385">
            <v>8.8125</v>
          </cell>
          <cell r="E2385">
            <v>7.05</v>
          </cell>
          <cell r="F2385" t="str">
            <v>EMLURB</v>
          </cell>
        </row>
        <row r="2386">
          <cell r="A2386" t="str">
            <v/>
          </cell>
          <cell r="D2386">
            <v>0</v>
          </cell>
        </row>
        <row r="2387">
          <cell r="A2387" t="str">
            <v>18.19.042</v>
          </cell>
          <cell r="B2387" t="str">
            <v>CABO DE COBRE,TEMPERA MOLE,ENCORDOAMENTO CLASSE 2, ISOLAMENTO DE PVC - 70 C, TIPO BWF,750V FOREPLAST OU SIMILAR, S.M. - 16MM2, INCLUSIVE INSTALACAO EM ELETRODUTO.</v>
          </cell>
          <cell r="C2387" t="str">
            <v>m</v>
          </cell>
          <cell r="D2387">
            <v>12.25</v>
          </cell>
          <cell r="E2387">
            <v>9.8000000000000007</v>
          </cell>
          <cell r="F2387" t="str">
            <v>EMLURB</v>
          </cell>
        </row>
        <row r="2388">
          <cell r="A2388" t="str">
            <v/>
          </cell>
          <cell r="D2388">
            <v>0</v>
          </cell>
        </row>
        <row r="2389">
          <cell r="A2389" t="str">
            <v>18.19.043</v>
          </cell>
          <cell r="B2389" t="str">
            <v>CABO DE COBRE,TEMPERA MOLE,ENCORDOAMENTO CLASSE 2, ISOLAMENTO DE PVC - 70 C, TIPO BWF,750V FOREPLAST OU SIMILAR, S.M. - 25MM2, INCLUSIVE INSTALACAO EM ELETRODUTO.</v>
          </cell>
          <cell r="C2389" t="str">
            <v>m</v>
          </cell>
          <cell r="D2389">
            <v>18.3125</v>
          </cell>
          <cell r="E2389">
            <v>14.65</v>
          </cell>
          <cell r="F2389" t="str">
            <v>EMLURB</v>
          </cell>
        </row>
        <row r="2390">
          <cell r="A2390" t="str">
            <v/>
          </cell>
          <cell r="D2390">
            <v>0</v>
          </cell>
        </row>
        <row r="2391">
          <cell r="A2391" t="str">
            <v>18.19.046</v>
          </cell>
          <cell r="B2391" t="str">
            <v>CABO DE COBRE (1 CONDUTOR), TEMPERA MOLE, ENCORDOAMENTO CLASSE 2, ISOLAMENTO DE PVC-FLAME RESISTANT - 70 C, 0,6/1 KV, COBERTURA DE PVC- ST1, FORENAX OU SIMILAR,S.M. - 1,5 MM2,INCLUSIVE INSTALACAO EM ELETRODUTO.</v>
          </cell>
          <cell r="C2391" t="str">
            <v>m</v>
          </cell>
          <cell r="D2391">
            <v>2.5874999999999999</v>
          </cell>
          <cell r="E2391">
            <v>2.0699999999999998</v>
          </cell>
          <cell r="F2391" t="str">
            <v>EMLURB</v>
          </cell>
        </row>
        <row r="2392">
          <cell r="A2392" t="str">
            <v/>
          </cell>
          <cell r="D2392">
            <v>0</v>
          </cell>
        </row>
        <row r="2393">
          <cell r="A2393" t="str">
            <v>18.19.047</v>
          </cell>
          <cell r="B2393" t="str">
            <v>CABO DE COBRE (1 CONDUTOR), TEMPERA MOLE, ENCORDOAMENTO CLASSE 2,ISOLAMENTO DE PVC - FLAME RESISTANT - 70 C, 0,6/1 KV, COBERTURA DE PVC - ST1, FORENAX OU SIMILAR, S.M. - 2,5 MM2, INCLUSIVE INSTALACAO EM ELETRODUTO.</v>
          </cell>
          <cell r="C2393" t="str">
            <v>m</v>
          </cell>
          <cell r="D2393">
            <v>3.875</v>
          </cell>
          <cell r="E2393">
            <v>3.1</v>
          </cell>
          <cell r="F2393" t="str">
            <v>EMLURB</v>
          </cell>
        </row>
        <row r="2394">
          <cell r="A2394" t="str">
            <v/>
          </cell>
          <cell r="D2394">
            <v>0</v>
          </cell>
        </row>
        <row r="2395">
          <cell r="A2395" t="str">
            <v>18.19.048</v>
          </cell>
          <cell r="B2395" t="str">
            <v>CABO DE COBRE (1 CONDUTOR), TEMPERA MOLE, ENCORDOAMENTO CLASSE 2,ISOLAMENTO DE PVC - FLAME RESISTANT - 70 C, 0,6/1 KV, COBERTURA DE PVC - ST1, FORENAX OU SIMILAR, S.M. - 4 MM2, INCLUSIVE INSTALACAO EM ELETRODUTO.</v>
          </cell>
          <cell r="C2395" t="str">
            <v>m</v>
          </cell>
          <cell r="D2395">
            <v>4.3499999999999996</v>
          </cell>
          <cell r="E2395">
            <v>3.48</v>
          </cell>
          <cell r="F2395" t="str">
            <v>EMLURB</v>
          </cell>
        </row>
        <row r="2396">
          <cell r="A2396" t="str">
            <v/>
          </cell>
          <cell r="D2396">
            <v>0</v>
          </cell>
        </row>
        <row r="2397">
          <cell r="A2397" t="str">
            <v>18.19.049</v>
          </cell>
          <cell r="B2397" t="str">
            <v>CABO DE COBRE (1 CONDUTOR), TEMPERA MOLE, ENCORDOAMENTO CLASSE 2,ISOLAMENTO DE PVC - FLAME RESISTANT - 70 C, 0,6/1 KV, COBERTURA DE PVC - ST1, FORENAX OU SIMILAR, S.M. - 6 MM2, INCLUSIVE INSTALACAO EM ELETRODUTO.</v>
          </cell>
          <cell r="C2397" t="str">
            <v>m</v>
          </cell>
          <cell r="D2397">
            <v>5.5750000000000002</v>
          </cell>
          <cell r="E2397">
            <v>4.46</v>
          </cell>
          <cell r="F2397" t="str">
            <v>EMLURB</v>
          </cell>
        </row>
        <row r="2398">
          <cell r="A2398" t="str">
            <v/>
          </cell>
          <cell r="D2398">
            <v>0</v>
          </cell>
        </row>
        <row r="2399">
          <cell r="A2399" t="str">
            <v>18.19.050</v>
          </cell>
          <cell r="B2399" t="str">
            <v>CABO DE COBRE (1 CONDUTOR), TEMPERA MOLE, ENCORDOAMENTO CLASSE 2,ISOLAMENTO DE PVC - FLAME RESISTANT - 70 C, 0,6/1 KV, COBERTURA DE PVC - ST1, FORENAX OU SIMILAR, S.M. - 10 MM2, INCLUSIVE INSTALACAO EM ELETRODUTO.</v>
          </cell>
          <cell r="C2399" t="str">
            <v>m</v>
          </cell>
          <cell r="D2399">
            <v>7.9</v>
          </cell>
          <cell r="E2399">
            <v>6.32</v>
          </cell>
          <cell r="F2399" t="str">
            <v>EMLURB</v>
          </cell>
        </row>
        <row r="2400">
          <cell r="A2400" t="str">
            <v/>
          </cell>
          <cell r="D2400">
            <v>0</v>
          </cell>
        </row>
        <row r="2401">
          <cell r="A2401" t="str">
            <v>18.19.060</v>
          </cell>
          <cell r="B2401" t="str">
            <v>CABO DE COBRE (1 CONDUTOR), TEMPERA MOLE, ENCORDOAMENTO CLASSE 2,ISOLAMENTO DE PVC - FLAME RESISTANT - 70 C, 0,6/1 KV, COBERTURA DE PVC - ST1, FORENAX OU SIMILAR, S.M. - 16 MM2, INCLUSIVE INSTALACAO EM ELETRODUTO.</v>
          </cell>
          <cell r="C2401" t="str">
            <v>m</v>
          </cell>
          <cell r="D2401">
            <v>11.425000000000001</v>
          </cell>
          <cell r="E2401">
            <v>9.14</v>
          </cell>
          <cell r="F2401" t="str">
            <v>EMLURB</v>
          </cell>
        </row>
        <row r="2402">
          <cell r="A2402" t="str">
            <v/>
          </cell>
          <cell r="D2402">
            <v>0</v>
          </cell>
        </row>
        <row r="2403">
          <cell r="A2403" t="str">
            <v>18.19.070</v>
          </cell>
          <cell r="B2403" t="str">
            <v>CABO DE COBRE (1 CONDUTOR), TEMPERA MOLE, ENCORDOAMENTO CLASSE 2,ISOLAMENTO DE PVC - FLAME RESISTANT - 70 C, 0,6/1 KV, COBERTURA DE PVC - ST1, FORENAX OU SIMILAR, S.M. - 25 MM2, INCLUSIVE INSTALACAO EM ELETRODUTO.</v>
          </cell>
          <cell r="C2403" t="str">
            <v>m</v>
          </cell>
          <cell r="D2403">
            <v>16.725000000000001</v>
          </cell>
          <cell r="E2403">
            <v>13.38</v>
          </cell>
          <cell r="F2403" t="str">
            <v>EMLURB</v>
          </cell>
        </row>
        <row r="2404">
          <cell r="A2404" t="str">
            <v/>
          </cell>
          <cell r="D2404">
            <v>0</v>
          </cell>
        </row>
        <row r="2405">
          <cell r="A2405" t="str">
            <v>18.19.080</v>
          </cell>
          <cell r="B2405" t="str">
            <v>CABO DE COBRE (1 CONDUTOR), TEMPERA MOLE, ENCORDOAMENTO CLASSE 2,ISOLAMENTO DE PVC - FLAME RESISTANT - 70 C, 0,6/1 KV, COBERTURA DE PVC - ST1, FORENAX OU SIMILAR, S.M. - 35 MM2, INCLUSIVE INSTALACAO EM ELETRODUTO.</v>
          </cell>
          <cell r="C2405" t="str">
            <v>m</v>
          </cell>
          <cell r="D2405">
            <v>19.524999999999999</v>
          </cell>
          <cell r="E2405">
            <v>15.62</v>
          </cell>
          <cell r="F2405" t="str">
            <v>EMLURB</v>
          </cell>
        </row>
        <row r="2406">
          <cell r="A2406" t="str">
            <v/>
          </cell>
          <cell r="D2406">
            <v>0</v>
          </cell>
        </row>
        <row r="2407">
          <cell r="A2407" t="str">
            <v>18.19.090</v>
          </cell>
          <cell r="B2407" t="str">
            <v>FORNECIMENTO E INSTALAÇÃO DE CABO PARA REDE DE ALIMENTAÇÃO TRIFÁSICA DE # 95 MM².</v>
          </cell>
          <cell r="C2407" t="str">
            <v>m</v>
          </cell>
          <cell r="D2407">
            <v>65.7</v>
          </cell>
          <cell r="E2407">
            <v>52.56</v>
          </cell>
          <cell r="F2407" t="str">
            <v>SEDUC</v>
          </cell>
        </row>
        <row r="2408">
          <cell r="A2408" t="str">
            <v/>
          </cell>
          <cell r="D2408">
            <v>0</v>
          </cell>
        </row>
        <row r="2409">
          <cell r="A2409" t="str">
            <v>18.19.100</v>
          </cell>
          <cell r="B2409" t="str">
            <v>FORNECIMENTO E INSTALAÇÃO DE CABO PARA REDE DE ALIMENTAÇÃO TRIFÁSICA DE 70 MM2.</v>
          </cell>
          <cell r="C2409" t="str">
            <v>m</v>
          </cell>
          <cell r="D2409">
            <v>44.262499999999996</v>
          </cell>
          <cell r="E2409">
            <v>35.409999999999997</v>
          </cell>
          <cell r="F2409" t="str">
            <v>SEDUC</v>
          </cell>
        </row>
        <row r="2410">
          <cell r="A2410" t="str">
            <v/>
          </cell>
          <cell r="D2410">
            <v>0</v>
          </cell>
        </row>
        <row r="2411">
          <cell r="A2411" t="str">
            <v>18.19.120</v>
          </cell>
          <cell r="B2411" t="str">
            <v>FORNECIMENTO E INSTALAÇÃO DE CABO SINGELO 0,6/1KV, ENCORDOAMENTO CLASSE 2 (RÍGIDO) DE 50MM² EM ELETRODUTO.</v>
          </cell>
          <cell r="C2411" t="str">
            <v>m</v>
          </cell>
          <cell r="D2411">
            <v>28.774999999999999</v>
          </cell>
          <cell r="E2411">
            <v>23.02</v>
          </cell>
          <cell r="F2411" t="str">
            <v>SEDUC</v>
          </cell>
        </row>
        <row r="2412">
          <cell r="A2412" t="str">
            <v/>
          </cell>
          <cell r="D2412">
            <v>0</v>
          </cell>
        </row>
        <row r="2413">
          <cell r="A2413" t="str">
            <v>18.19.125</v>
          </cell>
          <cell r="B2413" t="str">
            <v>FORNECIMENTO E INSTALAÇÃO DE CABO SINGELO 0,6/1KV, ENCORDOAMENTO CLASSE 2 (RÍGIDO) DE 120MM² EM ELETRODUTO.</v>
          </cell>
          <cell r="C2413" t="str">
            <v>m</v>
          </cell>
          <cell r="D2413">
            <v>68.949999999999989</v>
          </cell>
          <cell r="E2413">
            <v>55.16</v>
          </cell>
          <cell r="F2413" t="str">
            <v>SEDUC</v>
          </cell>
        </row>
        <row r="2414">
          <cell r="A2414" t="str">
            <v/>
          </cell>
          <cell r="D2414">
            <v>0</v>
          </cell>
        </row>
        <row r="2415">
          <cell r="A2415" t="str">
            <v>18.19.126</v>
          </cell>
          <cell r="B2415" t="str">
            <v>FORNECIMENTO E INSTALAÇÃO DE CABO SINGELO, 1KV, ENCORDOAMENTO CLASSE 2 (RÍGIDO), TEMPERA MEIO MOLE DE 150MM2 FAB:FICAP OU SIMILAR EM ELETRODUTO</v>
          </cell>
          <cell r="C2415" t="str">
            <v>m</v>
          </cell>
          <cell r="D2415">
            <v>86.775000000000006</v>
          </cell>
          <cell r="E2415">
            <v>69.42</v>
          </cell>
          <cell r="F2415" t="str">
            <v>SEDUC</v>
          </cell>
        </row>
        <row r="2416">
          <cell r="A2416" t="str">
            <v/>
          </cell>
          <cell r="D2416">
            <v>0</v>
          </cell>
        </row>
        <row r="2417">
          <cell r="A2417" t="str">
            <v>18.19.127</v>
          </cell>
          <cell r="B2417" t="str">
            <v>FORNECIMENTO E INSTALAÇÃO DE CABO SINGELO 1KV, ENCORDOAMENTO CLASSE 2 (RÍGIDO), DE 240MM2 EM ELETRODUTO</v>
          </cell>
          <cell r="C2417" t="str">
            <v>m</v>
          </cell>
          <cell r="D2417">
            <v>132.13749999999999</v>
          </cell>
          <cell r="E2417">
            <v>105.71</v>
          </cell>
          <cell r="F2417" t="str">
            <v>SEDUC</v>
          </cell>
        </row>
        <row r="2418">
          <cell r="A2418" t="str">
            <v/>
          </cell>
          <cell r="D2418">
            <v>0</v>
          </cell>
        </row>
        <row r="2419">
          <cell r="A2419" t="str">
            <v>18.19.128</v>
          </cell>
          <cell r="B2419" t="str">
            <v>FORNECIMENTO E INSTALAÇÃO DE CABO DE COBRE NU PARA ATERRAMENTO, DIÂMETRO DE 10MM2</v>
          </cell>
          <cell r="C2419" t="str">
            <v>m</v>
          </cell>
          <cell r="D2419">
            <v>6.5874999999999995</v>
          </cell>
          <cell r="E2419">
            <v>5.27</v>
          </cell>
          <cell r="F2419" t="str">
            <v>SEDUC</v>
          </cell>
        </row>
        <row r="2420">
          <cell r="A2420" t="str">
            <v/>
          </cell>
          <cell r="D2420">
            <v>0</v>
          </cell>
        </row>
        <row r="2421">
          <cell r="A2421" t="str">
            <v>18.19.129</v>
          </cell>
          <cell r="B2421" t="str">
            <v>FORNECIMENTO E INSTALAÇÃO DE CABO DE COBRE NU, PARA ATERRAMENTO, DIÂMETRO DE 16MM²</v>
          </cell>
          <cell r="C2421" t="str">
            <v>m</v>
          </cell>
          <cell r="D2421">
            <v>11.375</v>
          </cell>
          <cell r="E2421">
            <v>9.1</v>
          </cell>
          <cell r="F2421" t="str">
            <v>SEDUC</v>
          </cell>
        </row>
        <row r="2422">
          <cell r="A2422" t="str">
            <v/>
          </cell>
          <cell r="D2422">
            <v>0</v>
          </cell>
        </row>
        <row r="2423">
          <cell r="A2423" t="str">
            <v>18.19.130</v>
          </cell>
          <cell r="B2423" t="str">
            <v>FORNECIMENTO E INSTALAÇÃO DE CABO DE COBRE NÚ PARA ATERRAMENTO, DIÂMETRO DE 25MM2.</v>
          </cell>
          <cell r="C2423" t="str">
            <v>m</v>
          </cell>
          <cell r="D2423">
            <v>15.387500000000001</v>
          </cell>
          <cell r="E2423">
            <v>12.31</v>
          </cell>
          <cell r="F2423" t="str">
            <v>SEDUC</v>
          </cell>
        </row>
        <row r="2424">
          <cell r="A2424" t="str">
            <v/>
          </cell>
          <cell r="D2424">
            <v>0</v>
          </cell>
        </row>
        <row r="2425">
          <cell r="A2425" t="str">
            <v>18.19.132</v>
          </cell>
          <cell r="B2425" t="str">
            <v>FORNECIMENTO E INSTALAÇÃO DE CABO DE COBRE NÚ PARA ATERRAMENTO, DIÂMETRO DE 35MM²</v>
          </cell>
          <cell r="C2425" t="str">
            <v>m</v>
          </cell>
          <cell r="D2425">
            <v>20.975000000000001</v>
          </cell>
          <cell r="E2425">
            <v>16.78</v>
          </cell>
          <cell r="F2425" t="str">
            <v>SEDUC</v>
          </cell>
        </row>
        <row r="2426">
          <cell r="A2426" t="str">
            <v/>
          </cell>
          <cell r="D2426">
            <v>0</v>
          </cell>
        </row>
        <row r="2427">
          <cell r="A2427" t="str">
            <v>18.19.133</v>
          </cell>
          <cell r="B2427" t="str">
            <v>FORNECIMENTO E INSTALAÇÃO DE CABO DE COBRE NÚ PARA ATERRAMENTO, DIAM. DE 50 MM².</v>
          </cell>
          <cell r="C2427" t="str">
            <v>m</v>
          </cell>
          <cell r="D2427">
            <v>22.025000000000002</v>
          </cell>
          <cell r="E2427">
            <v>17.62</v>
          </cell>
          <cell r="F2427" t="str">
            <v>SEDUC</v>
          </cell>
        </row>
        <row r="2428">
          <cell r="A2428" t="str">
            <v/>
          </cell>
          <cell r="D2428">
            <v>0</v>
          </cell>
        </row>
        <row r="2429">
          <cell r="A2429" t="str">
            <v>18.19.140</v>
          </cell>
          <cell r="B2429" t="str">
            <v>FORNECIMENTO E INSTALAÇÃO DE CABO PP 2X2,5MM²</v>
          </cell>
          <cell r="C2429" t="str">
            <v>m</v>
          </cell>
          <cell r="D2429">
            <v>8.5625</v>
          </cell>
          <cell r="E2429">
            <v>6.85</v>
          </cell>
          <cell r="F2429" t="str">
            <v>SEDUC</v>
          </cell>
        </row>
        <row r="2430">
          <cell r="A2430" t="str">
            <v/>
          </cell>
          <cell r="D2430">
            <v>0</v>
          </cell>
        </row>
        <row r="2431">
          <cell r="A2431" t="str">
            <v>18.19.141</v>
          </cell>
          <cell r="B2431" t="str">
            <v>FORNECIMENTO E INSTALAÇÃO DE CABO PP 3X2,5MM²</v>
          </cell>
          <cell r="C2431" t="str">
            <v>m</v>
          </cell>
          <cell r="D2431">
            <v>11.637500000000001</v>
          </cell>
          <cell r="E2431">
            <v>9.31</v>
          </cell>
          <cell r="F2431" t="str">
            <v>SEDUC</v>
          </cell>
        </row>
        <row r="2432">
          <cell r="A2432" t="str">
            <v/>
          </cell>
          <cell r="D2432">
            <v>0</v>
          </cell>
        </row>
        <row r="2433">
          <cell r="A2433" t="str">
            <v>18.19.142</v>
          </cell>
          <cell r="B2433" t="str">
            <v>FORNECIMENTO E INSTALAÇÃO DE CABO PP 3X4,0MM²</v>
          </cell>
          <cell r="C2433" t="str">
            <v>m</v>
          </cell>
          <cell r="D2433">
            <v>14.112499999999999</v>
          </cell>
          <cell r="E2433">
            <v>11.29</v>
          </cell>
          <cell r="F2433" t="str">
            <v>SEDUC</v>
          </cell>
        </row>
        <row r="2434">
          <cell r="A2434" t="str">
            <v/>
          </cell>
          <cell r="D2434">
            <v>0</v>
          </cell>
        </row>
        <row r="2435">
          <cell r="A2435" t="str">
            <v>18.19.150</v>
          </cell>
          <cell r="B2435" t="str">
            <v>FORNECIMENTO E INSTALAÇÃO DE CABO SINGELO 0,6/1KV, ENCORDOAMENTO CLASSE 5 (FLEXÍVEL) DE 16MM² EM ELETRODUTO</v>
          </cell>
          <cell r="C2435" t="str">
            <v>m</v>
          </cell>
          <cell r="D2435">
            <v>10.612500000000001</v>
          </cell>
          <cell r="E2435">
            <v>8.49</v>
          </cell>
          <cell r="F2435" t="str">
            <v>SEDUC</v>
          </cell>
        </row>
        <row r="2436">
          <cell r="A2436" t="str">
            <v/>
          </cell>
          <cell r="D2436">
            <v>0</v>
          </cell>
        </row>
        <row r="2437">
          <cell r="A2437" t="str">
            <v>18.19.151</v>
          </cell>
          <cell r="B2437" t="str">
            <v>FORNECIMENTO E INSTALAÇÃO DE CABO SINGELO 0,6/1KV, ENCORDOAMENTO CLASSE 5 (FLEXÍVEL) DE 50MM² EM ELETRODUTO</v>
          </cell>
          <cell r="C2437" t="str">
            <v>m</v>
          </cell>
          <cell r="D2437">
            <v>27.4375</v>
          </cell>
          <cell r="E2437">
            <v>21.95</v>
          </cell>
          <cell r="F2437" t="str">
            <v>SEDUC</v>
          </cell>
        </row>
        <row r="2438">
          <cell r="A2438" t="str">
            <v/>
          </cell>
          <cell r="D2438">
            <v>0</v>
          </cell>
        </row>
        <row r="2439">
          <cell r="A2439" t="str">
            <v>18.19.200</v>
          </cell>
          <cell r="B2439" t="str">
            <v>FORNECIMENTO E INSTALAÇÃO DE CABO TELEFÔNICO CCI-2 PARES</v>
          </cell>
          <cell r="C2439" t="str">
            <v>m</v>
          </cell>
          <cell r="D2439">
            <v>2.6750000000000003</v>
          </cell>
          <cell r="E2439">
            <v>2.14</v>
          </cell>
          <cell r="F2439" t="str">
            <v>SEDUC</v>
          </cell>
        </row>
        <row r="2440">
          <cell r="A2440" t="str">
            <v/>
          </cell>
          <cell r="D2440">
            <v>0</v>
          </cell>
        </row>
        <row r="2441">
          <cell r="A2441" t="str">
            <v>18.19.210</v>
          </cell>
          <cell r="B2441" t="str">
            <v>FORNECIMENTO E INSTALAÇÃO DE CABO TELEFÔNICO CCI-4 PARES.</v>
          </cell>
          <cell r="C2441" t="str">
            <v>m</v>
          </cell>
          <cell r="D2441">
            <v>3.2250000000000001</v>
          </cell>
          <cell r="E2441">
            <v>2.58</v>
          </cell>
          <cell r="F2441" t="str">
            <v>SEDUC</v>
          </cell>
        </row>
        <row r="2442">
          <cell r="A2442" t="str">
            <v/>
          </cell>
          <cell r="D2442">
            <v>0</v>
          </cell>
        </row>
        <row r="2443">
          <cell r="A2443" t="str">
            <v>18.19.220</v>
          </cell>
          <cell r="B2443" t="str">
            <v>FORNECIMENTO E INSTALAÇÃO DE CABO TELEFÔNICO CCI 50-10 PARES.</v>
          </cell>
          <cell r="C2443" t="str">
            <v>m</v>
          </cell>
          <cell r="D2443">
            <v>6.1375000000000002</v>
          </cell>
          <cell r="E2443">
            <v>4.91</v>
          </cell>
          <cell r="F2443" t="str">
            <v>SEDUC</v>
          </cell>
        </row>
        <row r="2444">
          <cell r="A2444" t="str">
            <v/>
          </cell>
          <cell r="D2444">
            <v>0</v>
          </cell>
        </row>
        <row r="2445">
          <cell r="A2445" t="str">
            <v>18.19.230</v>
          </cell>
          <cell r="B2445" t="str">
            <v>FORNECIMENTO E INSTALAÇÃO DE CABO TELEFÔNICO CCE 2 PARES</v>
          </cell>
          <cell r="C2445" t="str">
            <v>m</v>
          </cell>
          <cell r="D2445">
            <v>4.0625</v>
          </cell>
          <cell r="E2445">
            <v>3.25</v>
          </cell>
          <cell r="F2445" t="str">
            <v>SEDUC</v>
          </cell>
        </row>
        <row r="2446">
          <cell r="A2446" t="str">
            <v/>
          </cell>
          <cell r="D2446">
            <v>0</v>
          </cell>
        </row>
        <row r="2447">
          <cell r="A2447" t="str">
            <v>18.19.231</v>
          </cell>
          <cell r="B2447" t="str">
            <v>CABO TELEFONICO CTP - APL, DIAMETRO 0,50MM, COM 20 PARES</v>
          </cell>
          <cell r="C2447" t="str">
            <v>m</v>
          </cell>
          <cell r="D2447">
            <v>11.425000000000001</v>
          </cell>
          <cell r="E2447">
            <v>9.14</v>
          </cell>
          <cell r="F2447" t="str">
            <v>SEDUC</v>
          </cell>
        </row>
        <row r="2448">
          <cell r="A2448" t="str">
            <v/>
          </cell>
          <cell r="D2448">
            <v>0</v>
          </cell>
        </row>
        <row r="2449">
          <cell r="A2449" t="str">
            <v>18.20.010</v>
          </cell>
          <cell r="B2449" t="str">
            <v>DISJUNTOR MONOPOLAR TERMOMAGNETICO ATE 30A, 220V, PIAL OU SIMILAR, INCLUSIVE INSTALACAO EM QUADRO DE DISTRIBUICAO.</v>
          </cell>
          <cell r="C2449" t="str">
            <v>Un</v>
          </cell>
          <cell r="D2449">
            <v>11.799999999999999</v>
          </cell>
          <cell r="E2449">
            <v>9.44</v>
          </cell>
          <cell r="F2449" t="str">
            <v>EMLURB</v>
          </cell>
        </row>
        <row r="2450">
          <cell r="A2450" t="str">
            <v/>
          </cell>
          <cell r="D2450">
            <v>0</v>
          </cell>
        </row>
        <row r="2451">
          <cell r="A2451" t="str">
            <v>18.20.020</v>
          </cell>
          <cell r="B2451" t="str">
            <v>DISJUNTOR MONOPOLAR TERMOMAGNETICO DE 35 A 50A, 220V, PIAL OU SIMILAR, INCLUSIVE INSTALACAO EM QUADRO DE DISTRIBUICAO.</v>
          </cell>
          <cell r="C2451" t="str">
            <v>Un</v>
          </cell>
          <cell r="D2451">
            <v>15.4</v>
          </cell>
          <cell r="E2451">
            <v>12.32</v>
          </cell>
          <cell r="F2451" t="str">
            <v>EMLURB</v>
          </cell>
        </row>
        <row r="2452">
          <cell r="A2452" t="str">
            <v/>
          </cell>
          <cell r="D2452">
            <v>0</v>
          </cell>
        </row>
        <row r="2453">
          <cell r="A2453" t="str">
            <v>18.20.030</v>
          </cell>
          <cell r="B2453" t="str">
            <v>DISJUNTOR TRIPOLAR TERMOMAGNETICO ATE 50A, 380V, PIAL OU SIMILAR, INCLUSIVE INSTALACAO EM QUADRO DE DISTRIBUICAO.</v>
          </cell>
          <cell r="C2453" t="str">
            <v>Un</v>
          </cell>
          <cell r="D2453">
            <v>74.125</v>
          </cell>
          <cell r="E2453">
            <v>59.3</v>
          </cell>
          <cell r="F2453" t="str">
            <v>EMLURB</v>
          </cell>
        </row>
        <row r="2454">
          <cell r="A2454" t="str">
            <v/>
          </cell>
          <cell r="D2454">
            <v>0</v>
          </cell>
        </row>
        <row r="2455">
          <cell r="A2455" t="str">
            <v>18.20.040</v>
          </cell>
          <cell r="B2455" t="str">
            <v>DISJUNTOR TRIPOLAR TERMOMAGNETICO DE 60 A 100A, 380V, PIAL OU SIMILAR, INCLUSIVE INSTALACAO EM QUADRO DE DISTRIBUICAO.</v>
          </cell>
          <cell r="C2455" t="str">
            <v>Un</v>
          </cell>
          <cell r="D2455">
            <v>89.3</v>
          </cell>
          <cell r="E2455">
            <v>71.44</v>
          </cell>
          <cell r="F2455" t="str">
            <v>EMLURB</v>
          </cell>
        </row>
        <row r="2456">
          <cell r="A2456" t="str">
            <v/>
          </cell>
          <cell r="D2456">
            <v>0</v>
          </cell>
        </row>
        <row r="2457">
          <cell r="A2457" t="str">
            <v>18.20.050</v>
          </cell>
          <cell r="B2457" t="str">
            <v>DISJUNTOR TRIPOLAR TERMOMAGNETICO DE 120 A 150A 380V, PIAL OU SIMILAR, INCLUSIVE INSTALACAO EM QUADRO DE DISTRIBUICAO.</v>
          </cell>
          <cell r="C2457" t="str">
            <v>Un</v>
          </cell>
          <cell r="D2457">
            <v>289.3</v>
          </cell>
          <cell r="E2457">
            <v>231.44</v>
          </cell>
          <cell r="F2457" t="str">
            <v>EMLURB</v>
          </cell>
        </row>
        <row r="2458">
          <cell r="A2458" t="str">
            <v/>
          </cell>
          <cell r="D2458">
            <v>0</v>
          </cell>
        </row>
        <row r="2459">
          <cell r="A2459" t="str">
            <v>18.20.071</v>
          </cell>
          <cell r="B2459" t="str">
            <v>FORNECIMENTO E INSTALAÇÃO DE DISJUNTOR TERMOMAGNÉTICO TRIPOLAR DE 200A, EM CAIXA MOLDADA REF. - QHL3-200A-380V-10KA SIEMENS OU SIMILAR.</v>
          </cell>
          <cell r="C2459" t="str">
            <v>Un</v>
          </cell>
          <cell r="D2459">
            <v>489.26250000000005</v>
          </cell>
          <cell r="E2459">
            <v>391.41</v>
          </cell>
          <cell r="F2459" t="str">
            <v>SEDUC</v>
          </cell>
        </row>
        <row r="2460">
          <cell r="A2460" t="str">
            <v/>
          </cell>
          <cell r="D2460">
            <v>0</v>
          </cell>
        </row>
        <row r="2461">
          <cell r="A2461" t="str">
            <v>18.20.200</v>
          </cell>
          <cell r="B2461" t="str">
            <v>FORNECIMENTO E INSTALAÇÃO DE DISPOSITIVO DE PROTEÇÃO DR, TIPO AC, CORRENTE NOMINAL RESIDUAL 30mA, BIPOLAR, CORRENTE NOMINAL 25A, FAB.:SIEMENS OU SIMILAR.</v>
          </cell>
          <cell r="C2461" t="str">
            <v>Un</v>
          </cell>
          <cell r="D2461">
            <v>123.8125</v>
          </cell>
          <cell r="E2461">
            <v>99.05</v>
          </cell>
          <cell r="F2461" t="str">
            <v>SEDUC</v>
          </cell>
        </row>
        <row r="2462">
          <cell r="A2462" t="str">
            <v/>
          </cell>
          <cell r="D2462">
            <v>0</v>
          </cell>
        </row>
        <row r="2463">
          <cell r="A2463" t="str">
            <v>18.20.201</v>
          </cell>
          <cell r="B2463" t="str">
            <v>FORNECIMENTO E INSTALAÇÃO DE DISPOSITIVO DE PROTEÇÃO DR, TIPO AC, CORRENTE NOMINAL RESIDUAL 30mA, BIPOLAR, CORRENTE NOMINAL 40A, FAB.:SIEMENS OU SIMILAR.</v>
          </cell>
          <cell r="C2463" t="str">
            <v>Un</v>
          </cell>
          <cell r="D2463">
            <v>128.33750000000001</v>
          </cell>
          <cell r="E2463">
            <v>102.67</v>
          </cell>
          <cell r="F2463" t="str">
            <v>SEDUC</v>
          </cell>
        </row>
        <row r="2464">
          <cell r="A2464" t="str">
            <v/>
          </cell>
          <cell r="D2464">
            <v>0</v>
          </cell>
        </row>
        <row r="2465">
          <cell r="A2465" t="str">
            <v>18.20.202</v>
          </cell>
          <cell r="B2465" t="str">
            <v>FORNECIMENTO E INSTALAÇÃO DE DISPOSITIVO DE PROTEÇÃO DR, TIPO AC, CORRENTE NOMINAL RESIDUAL 30mA, BIPOLAR, CORRENTE NOMINAL 63A, FAB.:SIEMENS OU SIMILAR.</v>
          </cell>
          <cell r="C2465" t="str">
            <v>Un</v>
          </cell>
          <cell r="D2465">
            <v>205.9</v>
          </cell>
          <cell r="E2465">
            <v>164.72</v>
          </cell>
          <cell r="F2465" t="str">
            <v>SEDUC</v>
          </cell>
        </row>
        <row r="2466">
          <cell r="A2466" t="str">
            <v/>
          </cell>
          <cell r="D2466">
            <v>0</v>
          </cell>
        </row>
        <row r="2467">
          <cell r="A2467" t="str">
            <v>18.20.210</v>
          </cell>
          <cell r="B2467" t="str">
            <v>FORNECIMENTO E INSTALAÇÃO DE DISPOSITIVO DE PROTEÇÃO DR, TIPO AC, CORRENTE NOMINAL RESIDUAL 30mA, TETRAPOLAR, CORRENTE NOMINAL 25A, FAB.:SIEMENS OU SIMILAR.</v>
          </cell>
          <cell r="C2467" t="str">
            <v>Un</v>
          </cell>
          <cell r="D2467">
            <v>167.35</v>
          </cell>
          <cell r="E2467">
            <v>133.88</v>
          </cell>
          <cell r="F2467" t="str">
            <v>SEDUC</v>
          </cell>
        </row>
        <row r="2468">
          <cell r="A2468" t="str">
            <v/>
          </cell>
          <cell r="D2468">
            <v>0</v>
          </cell>
        </row>
        <row r="2469">
          <cell r="A2469" t="str">
            <v>18.20.211</v>
          </cell>
          <cell r="B2469" t="str">
            <v>FORNECIMENTO E INSTALAÇÃO DE DISPOSITIVO DE PROTEÇÃO DR, TIPO AC, CORRENTE NOMINAL RESIDUAL 30mA, TETRAPOLAR, CORRENTE NOMINAL 40A, FAB.:SIEMENS OU SIMILAR.</v>
          </cell>
          <cell r="C2469" t="str">
            <v>Un</v>
          </cell>
          <cell r="D2469">
            <v>170.79999999999998</v>
          </cell>
          <cell r="E2469">
            <v>136.63999999999999</v>
          </cell>
          <cell r="F2469" t="str">
            <v>SEDUC</v>
          </cell>
        </row>
        <row r="2470">
          <cell r="A2470" t="str">
            <v/>
          </cell>
          <cell r="D2470">
            <v>0</v>
          </cell>
        </row>
        <row r="2471">
          <cell r="A2471" t="str">
            <v>18.20.212</v>
          </cell>
          <cell r="B2471" t="str">
            <v>FORNECIMENTO E INSTALAÇÃO DE DISPOSITIVO DE PROTEÇÃO DR, TIPO AC, CORRENTE NOMINAL RESIDUAL 30mA, TETRAPOLAR, CORRENTE NOMINAL 63A, FAB.:SIEMENS OU SIMILAR.</v>
          </cell>
          <cell r="C2471" t="str">
            <v>Un</v>
          </cell>
          <cell r="D2471">
            <v>208.125</v>
          </cell>
          <cell r="E2471">
            <v>166.5</v>
          </cell>
          <cell r="F2471" t="str">
            <v>SEDUC</v>
          </cell>
        </row>
        <row r="2472">
          <cell r="A2472" t="str">
            <v/>
          </cell>
          <cell r="D2472">
            <v>0</v>
          </cell>
        </row>
        <row r="2473">
          <cell r="A2473" t="str">
            <v>18.21.060</v>
          </cell>
          <cell r="B2473" t="str">
            <v>QUADRO DE DISTRIBUICAO METALICO DE EMBUTIR, SEM BARRAMENTO, TIPO QCSP, GOMES OU SIMILAR, PARA ATE 3 CIRCUITOS MONOPOLARES, SEM PORTA, INCLUSIVE INSTALACAO.</v>
          </cell>
          <cell r="C2473" t="str">
            <v>Un</v>
          </cell>
          <cell r="D2473">
            <v>38.424999999999997</v>
          </cell>
          <cell r="E2473">
            <v>30.74</v>
          </cell>
          <cell r="F2473" t="str">
            <v>EMLURB</v>
          </cell>
        </row>
        <row r="2474">
          <cell r="A2474" t="str">
            <v/>
          </cell>
          <cell r="D2474">
            <v>0</v>
          </cell>
        </row>
        <row r="2475">
          <cell r="A2475" t="str">
            <v>18.21.070</v>
          </cell>
          <cell r="B2475" t="str">
            <v>QUADRO DE DISTRIBUICAO METALICO DE EMBUTIR, SEM BARRAMENTO, TIPO QCCP, GOMES OU SIMILAR, PARA ATE 3 CIRCUITOS MONOPOLARES, COM PORTA, INCLUSIVE INSTALACAO.</v>
          </cell>
          <cell r="C2475" t="str">
            <v>Un</v>
          </cell>
          <cell r="D2475">
            <v>41.725000000000001</v>
          </cell>
          <cell r="E2475">
            <v>33.380000000000003</v>
          </cell>
          <cell r="F2475" t="str">
            <v>EMLURB</v>
          </cell>
        </row>
        <row r="2476">
          <cell r="A2476" t="str">
            <v/>
          </cell>
          <cell r="D2476">
            <v>0</v>
          </cell>
        </row>
        <row r="2477">
          <cell r="A2477" t="str">
            <v>18.21.080</v>
          </cell>
          <cell r="B2477" t="str">
            <v>QUADRO DE DISTRIBUICAO METALICO DE EMBUTIR, SEM BARRAMENTO, TIPO QCCP, GOMES OU SIMILAR, PARA ATE 6 CIRCUITOS MONOPOLARES, COM PORTA, INCLUSIVE INSTALACAO.</v>
          </cell>
          <cell r="C2477" t="str">
            <v>Un</v>
          </cell>
          <cell r="D2477">
            <v>52.662500000000001</v>
          </cell>
          <cell r="E2477">
            <v>42.13</v>
          </cell>
          <cell r="F2477" t="str">
            <v>EMLURB</v>
          </cell>
        </row>
        <row r="2478">
          <cell r="A2478" t="str">
            <v/>
          </cell>
          <cell r="D2478">
            <v>0</v>
          </cell>
        </row>
        <row r="2479">
          <cell r="A2479" t="str">
            <v>18.21.090</v>
          </cell>
          <cell r="B2479" t="str">
            <v>QUADRO DE DISTRIBUICAO METALICO DE EMBUTIR, SEM BARRAMENTO, TIPO QCCP, GOMES OU SIMILAR, PARA ATE 12 CIRCUITOS MONOPOLARES, COM PORTA, INCLUSIVE INSTALACAO.</v>
          </cell>
          <cell r="C2479" t="str">
            <v>Un</v>
          </cell>
          <cell r="D2479">
            <v>68.600000000000009</v>
          </cell>
          <cell r="E2479">
            <v>54.88</v>
          </cell>
          <cell r="F2479" t="str">
            <v>EMLURB</v>
          </cell>
        </row>
        <row r="2480">
          <cell r="A2480" t="str">
            <v/>
          </cell>
          <cell r="D2480">
            <v>0</v>
          </cell>
        </row>
        <row r="2481">
          <cell r="A2481" t="str">
            <v>18.21.100</v>
          </cell>
          <cell r="B2481" t="str">
            <v>QUADRO DE DISTRIBUICAO METALICO DE EMBUTIR, C0M BARRAMENTO, TIPO QCCP, GOMES OU SIMILAR, PARA ATE 18 CIRCUITOS MONOPOLARES , E CHAVE GERAL, COM PORTA, INCLUSIVE INSTALACAO.</v>
          </cell>
          <cell r="C2481" t="str">
            <v>Un</v>
          </cell>
          <cell r="D2481">
            <v>136.64999999999998</v>
          </cell>
          <cell r="E2481">
            <v>109.32</v>
          </cell>
          <cell r="F2481" t="str">
            <v>EMLURB</v>
          </cell>
        </row>
        <row r="2482">
          <cell r="A2482" t="str">
            <v/>
          </cell>
          <cell r="D2482">
            <v>0</v>
          </cell>
        </row>
        <row r="2483">
          <cell r="A2483" t="str">
            <v>18.21.110</v>
          </cell>
          <cell r="B2483" t="str">
            <v>QUADRO DE DISTRIBUICAO EM RESINA TERMOPLASTICA DE EMBUTIR, COM PORTA, SEM BARRAMENTO PARA ATE 3 CIRCUITOS MONOPOLARES, REF. CDEC-3E, CEMAR OU SIMILAR, INCLUSIVE INSTALACAO.</v>
          </cell>
          <cell r="C2483" t="str">
            <v>Un</v>
          </cell>
          <cell r="D2483">
            <v>40.85</v>
          </cell>
          <cell r="E2483">
            <v>32.68</v>
          </cell>
          <cell r="F2483" t="str">
            <v>EMLURB</v>
          </cell>
        </row>
        <row r="2484">
          <cell r="A2484" t="str">
            <v/>
          </cell>
          <cell r="D2484">
            <v>0</v>
          </cell>
        </row>
        <row r="2485">
          <cell r="A2485" t="str">
            <v>18.21.120</v>
          </cell>
          <cell r="B2485" t="str">
            <v>QUADRO DE DISTRIBUICAO EM RESINA TERMOPLASTICA DE EMBUTIR,COM PORTA, SEM BARRAMENTO, PARA ATE 6 CIRCUITOS MONOPOLARES, REF. CDEC-6E, CEMAR OU SIMILAR, INCLUSIVE INSTALACAO.</v>
          </cell>
          <cell r="C2485" t="str">
            <v>Un</v>
          </cell>
          <cell r="D2485">
            <v>50.724999999999994</v>
          </cell>
          <cell r="E2485">
            <v>40.58</v>
          </cell>
          <cell r="F2485" t="str">
            <v>EMLURB</v>
          </cell>
        </row>
        <row r="2486">
          <cell r="A2486" t="str">
            <v/>
          </cell>
          <cell r="D2486">
            <v>0</v>
          </cell>
        </row>
        <row r="2487">
          <cell r="A2487" t="str">
            <v>18.21.130</v>
          </cell>
          <cell r="B2487" t="str">
            <v>QUADRO DE DISTRIBUICAO EM RESINA TERMOPLASTICA DE EMBUTIR, COM PORTA, SEM BARRAMENTO, PARA ATE 12 CIRCUITOS MONOPOLARES, REF. CDEC-12E, CEMAR OU SIMILAR, INCLUSIVE INSTALACAO.</v>
          </cell>
          <cell r="C2487" t="str">
            <v>Un</v>
          </cell>
          <cell r="D2487">
            <v>54.85</v>
          </cell>
          <cell r="E2487">
            <v>43.88</v>
          </cell>
          <cell r="F2487" t="str">
            <v>EMLURB</v>
          </cell>
        </row>
        <row r="2488">
          <cell r="A2488" t="str">
            <v/>
          </cell>
          <cell r="D2488">
            <v>0</v>
          </cell>
        </row>
        <row r="2489">
          <cell r="A2489" t="str">
            <v>18.21.140</v>
          </cell>
          <cell r="B2489" t="str">
            <v>QUADRO DE DISTRIBUICAO EM RESINA TERMOPLASTICA DE EMBUTIR, COM PORTA, SEM BARRAMENTO, PARA ATE 16 CIRCUITOS MONOPOLARES, REF. CDSC-16S, CEMAR OU SIMILAR, INCLUSIVE INSTALACAO.</v>
          </cell>
          <cell r="C2489" t="str">
            <v>Un</v>
          </cell>
          <cell r="D2489">
            <v>86.024999999999991</v>
          </cell>
          <cell r="E2489">
            <v>68.819999999999993</v>
          </cell>
          <cell r="F2489" t="str">
            <v>EMLURB</v>
          </cell>
        </row>
        <row r="2490">
          <cell r="A2490" t="str">
            <v/>
          </cell>
          <cell r="D2490">
            <v>0</v>
          </cell>
        </row>
        <row r="2491">
          <cell r="A2491" t="str">
            <v>18.21.150</v>
          </cell>
          <cell r="B2491" t="str">
            <v>QUADRO DE DISTRIBUICAO METALICO DE EMBUTIR,C/ PORTA, BARRAMENTO, CHAVE GERAL E PLACA DE NEUTRO PARA ATE 12 CIRCUITOS MONOPOLARES, REF. QDETN-12, CEMAR OU SIMILAR, INCLUSIVE INSTALACAO.</v>
          </cell>
          <cell r="C2491" t="str">
            <v>Un</v>
          </cell>
          <cell r="D2491">
            <v>176.85</v>
          </cell>
          <cell r="E2491">
            <v>141.47999999999999</v>
          </cell>
          <cell r="F2491" t="str">
            <v>EMLURB</v>
          </cell>
        </row>
        <row r="2492">
          <cell r="A2492" t="str">
            <v/>
          </cell>
          <cell r="D2492">
            <v>0</v>
          </cell>
        </row>
        <row r="2493">
          <cell r="A2493" t="str">
            <v>18.21.160</v>
          </cell>
          <cell r="B2493" t="str">
            <v>QUADRO DE DISTRIBUICAO METALICO DE EMBUTIR,C/ PORTA, BARRAMENTO, CHAVE GERAL E PLACA DE NEUTRO PARA ATE 20 CIRCUITOS MONOPOLARES, REF. QDETN-20, CEMAR OU SIMILAR, INCLUSIVE INSTALACAO.</v>
          </cell>
          <cell r="C2493" t="str">
            <v>Un</v>
          </cell>
          <cell r="D2493">
            <v>231.02499999999998</v>
          </cell>
          <cell r="E2493">
            <v>184.82</v>
          </cell>
          <cell r="F2493" t="str">
            <v>EMLURB</v>
          </cell>
        </row>
        <row r="2494">
          <cell r="A2494" t="str">
            <v/>
          </cell>
          <cell r="D2494">
            <v>0</v>
          </cell>
        </row>
        <row r="2495">
          <cell r="A2495" t="str">
            <v>18.21.170</v>
          </cell>
          <cell r="B2495" t="str">
            <v>QUADRO DE DISTRIBUICAO METALICO DE EMBUTIR,C/ PORTA, BARRAMENTO, CHAVE GERAL E PLACA DE NEUTRO PARA ATE 32 CIRCUITOS MONOPOLARES, REF. QDETN-32, CEMAR OU SIMILAR, INCLUSIVE INSTALACAO.</v>
          </cell>
          <cell r="C2495" t="str">
            <v>Un</v>
          </cell>
          <cell r="D2495">
            <v>364.45</v>
          </cell>
          <cell r="E2495">
            <v>291.56</v>
          </cell>
          <cell r="F2495" t="str">
            <v>EMLURB</v>
          </cell>
        </row>
        <row r="2496">
          <cell r="A2496" t="str">
            <v/>
          </cell>
          <cell r="D2496">
            <v>0</v>
          </cell>
        </row>
        <row r="2497">
          <cell r="A2497" t="str">
            <v>18.21.195</v>
          </cell>
          <cell r="B2497" t="str">
            <v>FORNEC.E INSTAL.QUADRO DIST. GERAL EM CHAPA DE AÇO, DE SOBREPOR, BARRAM. TRIFÁSICO, BARRA DE FASE E NEUTRO DE 120MM² E BARRA DE TERRA DE 70MM², INC.PINT.ELETROST., C/ CAPAC. DE 250A/35KA, INC.CONTRA-PORTA EM CHAPA METÁLICA, PARA 08 DISJ.TRIPOL.10KA, DIMEN</v>
          </cell>
          <cell r="C2497" t="str">
            <v>Un</v>
          </cell>
          <cell r="D2497">
            <v>3550.55</v>
          </cell>
          <cell r="E2497">
            <v>2840.44</v>
          </cell>
          <cell r="F2497" t="str">
            <v>SEDUC</v>
          </cell>
        </row>
        <row r="2498">
          <cell r="A2498" t="str">
            <v/>
          </cell>
          <cell r="D2498">
            <v>0</v>
          </cell>
        </row>
        <row r="2499">
          <cell r="A2499" t="str">
            <v>18.21.197</v>
          </cell>
          <cell r="B2499" t="str">
            <v>QUADRO DE DIST.GERAL EM CHAPA DE AÇO, SOBREPOR, BARRAMENTO TRIF., BARRA DE FASES E NEUTRO DE 90MM2 E BARRA DE TERRA DE 35MM2, INCL.PINTURA ELETROSTÁTICA, C/ CAPAC.P/DISJ.TRIF.130A/10KA, INCL.CONTRA-PORTA EM CHAPA METÁLICA, PREPARADA P/10 DISJ. TRIP.10KA,C</v>
          </cell>
          <cell r="C2499" t="str">
            <v>Un</v>
          </cell>
          <cell r="D2499">
            <v>2992.0875000000001</v>
          </cell>
          <cell r="E2499">
            <v>2393.67</v>
          </cell>
          <cell r="F2499" t="str">
            <v>SEDUC</v>
          </cell>
        </row>
        <row r="2500">
          <cell r="A2500" t="str">
            <v/>
          </cell>
          <cell r="D2500">
            <v>0</v>
          </cell>
        </row>
        <row r="2501">
          <cell r="A2501" t="str">
            <v>18.21.198</v>
          </cell>
          <cell r="B2501" t="str">
            <v>FORNECIMENTO E COLOCAÇÃO DE QUADRO DE DISTRIBUIÇÃO DE TELEFONE (0,40 X 0,40 X 0,12)M, TIPO EMBUTIR, PADRÃO TELEBRÁS, COM BLOCO BLI 10 PARES.</v>
          </cell>
          <cell r="C2501" t="str">
            <v>Un</v>
          </cell>
          <cell r="D2501">
            <v>96.15</v>
          </cell>
          <cell r="E2501">
            <v>76.92</v>
          </cell>
          <cell r="F2501" t="str">
            <v>SEDUC</v>
          </cell>
        </row>
        <row r="2502">
          <cell r="A2502" t="str">
            <v/>
          </cell>
          <cell r="D2502">
            <v>0</v>
          </cell>
        </row>
        <row r="2503">
          <cell r="A2503" t="str">
            <v>18.21.199</v>
          </cell>
          <cell r="B2503" t="str">
            <v>FORNECIMENTO E COLOCAÇÃO DE QUADRO DE DISTRIBUIÇÃO DE TELEFONE (0,40 X 0,40 X 0,12)M, TIPO SOBREPOR, PADRÃO TELEBRÁS, COM BLOCO BLI 10 PARES.</v>
          </cell>
          <cell r="C2503" t="str">
            <v>Un</v>
          </cell>
          <cell r="D2503">
            <v>100.8</v>
          </cell>
          <cell r="E2503">
            <v>80.64</v>
          </cell>
          <cell r="F2503" t="str">
            <v>SEDUC</v>
          </cell>
        </row>
        <row r="2504">
          <cell r="A2504" t="str">
            <v/>
          </cell>
          <cell r="D2504">
            <v>0</v>
          </cell>
        </row>
        <row r="2505">
          <cell r="A2505" t="str">
            <v>18.21.204</v>
          </cell>
          <cell r="B2505" t="str">
            <v>FORNECIMENTO E INSTALAÇÃO DE QUADRO DE DISTRIBUIÇÃO TRIFÁSICO, DE EMBUTIR,COM BARRAMENTO (100A) PARA 16 CIRCUITOS.</v>
          </cell>
          <cell r="C2505" t="str">
            <v>Un</v>
          </cell>
          <cell r="D2505">
            <v>240.61250000000001</v>
          </cell>
          <cell r="E2505">
            <v>192.49</v>
          </cell>
          <cell r="F2505" t="str">
            <v>SEDUC</v>
          </cell>
        </row>
        <row r="2506">
          <cell r="A2506" t="str">
            <v/>
          </cell>
          <cell r="D2506">
            <v>0</v>
          </cell>
        </row>
        <row r="2507">
          <cell r="A2507" t="str">
            <v>18.21.209</v>
          </cell>
          <cell r="B2507" t="str">
            <v>FORNECIMENTO E INSTALAÇÃO DE QUADRO DE DISTRIBUIÇÃO TRIFÁSICO, DE EMBUTIR,COM BARRAMENTO (100A) PARA 40 CIRCUITOS.</v>
          </cell>
          <cell r="C2507" t="str">
            <v>Un</v>
          </cell>
          <cell r="D2507">
            <v>428.67500000000001</v>
          </cell>
          <cell r="E2507">
            <v>342.94</v>
          </cell>
          <cell r="F2507" t="str">
            <v>SEDUC</v>
          </cell>
        </row>
        <row r="2508">
          <cell r="A2508" t="str">
            <v/>
          </cell>
          <cell r="D2508">
            <v>0</v>
          </cell>
        </row>
        <row r="2509">
          <cell r="A2509" t="str">
            <v>18.21.210</v>
          </cell>
          <cell r="B2509" t="str">
            <v>FORNECIMENTO E INSTALAÇÃO DE QUADRO DE DISTRIBUIÇÃO TRIFÁSICO, METÁLICO, DE EMBUTIR,COM BARRAMENTO, CHAVE GERAL E PLACA DE NEUTRO PARA ATÉ 50 CIRCUITOS MONOPOLARES, REF. QDETG-X56S 225A DIN - CÓDIGO 90.40.25 - CEMAR OU SIMILAR. NÃO INCLUINDO OS DISJUNTORE</v>
          </cell>
          <cell r="C2509" t="str">
            <v>Un</v>
          </cell>
          <cell r="D2509">
            <v>824.41249999999991</v>
          </cell>
          <cell r="E2509">
            <v>659.53</v>
          </cell>
          <cell r="F2509" t="str">
            <v>SEDUC</v>
          </cell>
        </row>
        <row r="2510">
          <cell r="A2510" t="str">
            <v/>
          </cell>
          <cell r="D2510">
            <v>0</v>
          </cell>
        </row>
        <row r="2511">
          <cell r="A2511" t="str">
            <v>18.21.211</v>
          </cell>
          <cell r="B2511" t="str">
            <v>FORNECIMENTO E INSTALAÇÃO DE QUADRO DE DISTRIBUIÇÃO TRIFÁSICO, METÁLICO, DE EMBUTIR, COM BARRAMENTO, CHAVE GERAL E PLACA DE NEUTRO PARA ATÉ 50 CIRCUITOS MONOPOLARES, REF. QDETG-50EX 225A UL - CÓDIGO 90.40.06 - CEMAR OU SIMILAR.NÃO INCLUINDO OS DISJUNTORES</v>
          </cell>
          <cell r="C2511" t="str">
            <v>Un</v>
          </cell>
          <cell r="D2511">
            <v>1014.7750000000001</v>
          </cell>
          <cell r="E2511">
            <v>811.82</v>
          </cell>
          <cell r="F2511" t="str">
            <v>SEDUC</v>
          </cell>
        </row>
        <row r="2512">
          <cell r="A2512" t="str">
            <v/>
          </cell>
          <cell r="D2512">
            <v>0</v>
          </cell>
        </row>
        <row r="2513">
          <cell r="A2513" t="str">
            <v>18.21.212</v>
          </cell>
          <cell r="B2513" t="str">
            <v>FORNECIMENTO E INSTALAÇÃO DE QUADRO DE DISTRIBUIÇÃO UNIVERSAL TRIFÁSICO, DE EMBUTIR,COM BARRAMENTO (150A), CHAVE GERAL E PLACA DE NEUTRO PARA ATÉ 24 CIRCUITOS MONOPOLARES,REF.QDETG II-24UL - CEMAR OU SIMILAR.NÃO INCLUINDO OS DISJUNTORES E/OU OUTROS DISPOS</v>
          </cell>
          <cell r="C2513" t="str">
            <v>Un</v>
          </cell>
          <cell r="D2513">
            <v>511.61250000000001</v>
          </cell>
          <cell r="E2513">
            <v>409.29</v>
          </cell>
          <cell r="F2513" t="str">
            <v>SEDUC</v>
          </cell>
        </row>
        <row r="2514">
          <cell r="A2514" t="str">
            <v/>
          </cell>
          <cell r="D2514">
            <v>0</v>
          </cell>
        </row>
        <row r="2515">
          <cell r="A2515" t="str">
            <v>18.21.213</v>
          </cell>
          <cell r="B2515" t="str">
            <v>FORNECIMENTO E INSTALAÇÃO DE QUADRO DE DISTRIBUIÇÃO UNIVERSAL TRIFÁSICO, DE EMBUTIR,COM BARRAMENTO (150A), CHAVE GERAL E PLACA DE NEUTRO PARA ATÉ 32 CIRCUITOS MONOPOLARES,REF.QDETG II-32UL - CEMAR OU SIMILAR.NÃO INCLUINDO OS DISJUNTORES E/OU OUTROS DISPOS</v>
          </cell>
          <cell r="C2515" t="str">
            <v>Un</v>
          </cell>
          <cell r="D2515">
            <v>589.27499999999998</v>
          </cell>
          <cell r="E2515">
            <v>471.42</v>
          </cell>
          <cell r="F2515" t="str">
            <v>SEDUC</v>
          </cell>
        </row>
        <row r="2516">
          <cell r="A2516" t="str">
            <v/>
          </cell>
          <cell r="D2516">
            <v>0</v>
          </cell>
        </row>
        <row r="2517">
          <cell r="A2517" t="str">
            <v>18.21.214</v>
          </cell>
          <cell r="B2517" t="str">
            <v>FORNECIMENTO E INSTALAÇÃO DE QUADRO DE DISTRIBUIÇÃO UNIVERSAL TRIFÁSICO, DE EMBUTIR,COM BARRAMENTO (225A), CHAVE GERAL E PLACA DE NEUTRO PARA ATÉ 40 CIRCUITOS MONOPOLARES,REF.QDETG - 40EX  - FAB.CEMAR OU SIMILAR.NÃO INCLUINDO OS DISJUNTORES E/OU OUTROS DI</v>
          </cell>
          <cell r="C2517" t="str">
            <v>Un</v>
          </cell>
          <cell r="D2517">
            <v>780.47500000000002</v>
          </cell>
          <cell r="E2517">
            <v>624.38</v>
          </cell>
          <cell r="F2517" t="str">
            <v>SEDUC</v>
          </cell>
        </row>
        <row r="2518">
          <cell r="A2518" t="str">
            <v/>
          </cell>
          <cell r="D2518">
            <v>0</v>
          </cell>
        </row>
        <row r="2519">
          <cell r="A2519" t="str">
            <v>18.21.220</v>
          </cell>
          <cell r="B2519" t="str">
            <v>FORNECIMENTO E INSTALAÇÃO DE QUADRO EM CHAPA DE AÇO Nº16 BWG NAS DIMENSÕES 0,80X0,60X0,20M, COM BARRAMENTOS DE FASES,NEUTRO E TERRA DE 1"X3/16", MONTADOS SOBRE ISOLADORES DE EPOXI 25X30MM E CONTENDO EM SEU INTERIOR DISJUNTOR GERAL E 125A/10KA E SEIS DISJU</v>
          </cell>
          <cell r="C2519" t="str">
            <v>Un</v>
          </cell>
          <cell r="D2519">
            <v>3388.6875</v>
          </cell>
          <cell r="E2519">
            <v>2710.95</v>
          </cell>
          <cell r="F2519" t="str">
            <v>SEDUC</v>
          </cell>
        </row>
        <row r="2520">
          <cell r="A2520" t="str">
            <v/>
          </cell>
          <cell r="D2520">
            <v>0</v>
          </cell>
        </row>
        <row r="2521">
          <cell r="A2521" t="str">
            <v>18.21.230</v>
          </cell>
          <cell r="B2521" t="str">
            <v>FORNECIMENTO E INSTALAÇÃO DE BARRA CHATA DE COBRE 3/8"X1/16" EM BARRAMENTO DE QUADRO ELÉTRICO</v>
          </cell>
          <cell r="C2521" t="str">
            <v>m</v>
          </cell>
          <cell r="D2521">
            <v>41.275000000000006</v>
          </cell>
          <cell r="E2521">
            <v>33.020000000000003</v>
          </cell>
          <cell r="F2521" t="str">
            <v>SEDUC</v>
          </cell>
        </row>
        <row r="2522">
          <cell r="A2522" t="str">
            <v/>
          </cell>
          <cell r="D2522">
            <v>0</v>
          </cell>
        </row>
        <row r="2523">
          <cell r="A2523" t="str">
            <v>18.22.010</v>
          </cell>
          <cell r="B2523" t="str">
            <v>PONTO DE LUZ EM TETO OU PAREDE, INCLUINDO CAIXA 4 X 4 POL. TIGREFLEX OU SIMILAR, TUBULACAO PVC RIGIDO E FIACAO, ATE O QUADRO DE DISTRIBUICAO.</v>
          </cell>
          <cell r="C2523" t="str">
            <v>Pt</v>
          </cell>
          <cell r="D2523">
            <v>60.887500000000003</v>
          </cell>
          <cell r="E2523">
            <v>48.71</v>
          </cell>
          <cell r="F2523" t="str">
            <v>EMLURB</v>
          </cell>
        </row>
        <row r="2524">
          <cell r="A2524" t="str">
            <v/>
          </cell>
          <cell r="D2524">
            <v>0</v>
          </cell>
        </row>
        <row r="2525">
          <cell r="A2525" t="str">
            <v>18.22.015</v>
          </cell>
          <cell r="B2525" t="str">
            <v>PONTO DE LUZ EM TETO OU PAREDE, INCLUINDO CAIXA 4" X 4" TIGREFLE OU SIMILAR E FIAÇÃO, ATÉ O QUADRO DE DISTRIBUIÇÃO ( SEM ELETRODUTO).</v>
          </cell>
          <cell r="C2525" t="str">
            <v>Pt</v>
          </cell>
          <cell r="D2525">
            <v>53.112500000000004</v>
          </cell>
          <cell r="E2525">
            <v>42.49</v>
          </cell>
          <cell r="F2525" t="str">
            <v>SEDUC</v>
          </cell>
        </row>
        <row r="2526">
          <cell r="A2526" t="str">
            <v/>
          </cell>
          <cell r="D2526">
            <v>0</v>
          </cell>
        </row>
        <row r="2527">
          <cell r="A2527" t="str">
            <v>18.22.020</v>
          </cell>
          <cell r="B2527" t="str">
            <v>PONTO DE INTERRUPTOR DE UMA SECCAO, PIAL OU SIMILAR,INCLUSIVE TUBULACAO PVC RIGIDO, FIACAO, CX. 4 X 2 POL. TIGREFLEX OU SIMILAR PLACA E DEMAIS ACESSORIOS, ATE O PONTO DE LUZ.</v>
          </cell>
          <cell r="C2527" t="str">
            <v>Pt</v>
          </cell>
          <cell r="D2527">
            <v>50.650000000000006</v>
          </cell>
          <cell r="E2527">
            <v>40.520000000000003</v>
          </cell>
          <cell r="F2527" t="str">
            <v>EMLURB</v>
          </cell>
        </row>
        <row r="2528">
          <cell r="A2528" t="str">
            <v/>
          </cell>
          <cell r="D2528">
            <v>0</v>
          </cell>
        </row>
        <row r="2529">
          <cell r="A2529" t="str">
            <v>18.22.030</v>
          </cell>
          <cell r="B2529" t="str">
            <v>PONTO DE INTERRUPTOR DE 2 SECCOES, PIAL OU SIMILAR, INCLUSIVE TUBULACAO PVC RIGIDO, FIACAO CAIXA 4 X 2 POL. TIGREFLEX OU SIMILAR, PLACA E DEMAIS ACESSORIOS, ATE O PONTO DE LUZ.</v>
          </cell>
          <cell r="C2529" t="str">
            <v>Pt</v>
          </cell>
          <cell r="D2529">
            <v>79.3125</v>
          </cell>
          <cell r="E2529">
            <v>63.45</v>
          </cell>
          <cell r="F2529" t="str">
            <v>EMLURB</v>
          </cell>
        </row>
        <row r="2530">
          <cell r="A2530" t="str">
            <v/>
          </cell>
          <cell r="D2530">
            <v>0</v>
          </cell>
        </row>
        <row r="2531">
          <cell r="A2531" t="str">
            <v>18.22.040</v>
          </cell>
          <cell r="B2531" t="str">
            <v>PONTO DE INTERRUPTOR DE 3 SECCOES, PIAL OU SIMILAR, INCLUSIVE TUBULACAO PVC RIGIDO, FIACAO CAIXA 4 X 2 POL. TIGREFLEX OU SIMILAR, PLACA E DEMAIS ACESSORIOS, ATE O PONTO DE LUZ.</v>
          </cell>
          <cell r="C2531" t="str">
            <v>Pt</v>
          </cell>
          <cell r="D2531">
            <v>98.737499999999997</v>
          </cell>
          <cell r="E2531">
            <v>78.989999999999995</v>
          </cell>
          <cell r="F2531" t="str">
            <v>EMLURB</v>
          </cell>
        </row>
        <row r="2532">
          <cell r="A2532" t="str">
            <v/>
          </cell>
          <cell r="D2532">
            <v>0</v>
          </cell>
        </row>
        <row r="2533">
          <cell r="A2533" t="str">
            <v>18.22.050</v>
          </cell>
          <cell r="B2533" t="str">
            <v>PONTO DE INTERRUPTOR THREE-WAY, PIAL OU SIMILAR, INCLUSIVE TUBULACAO PVC RIGIDO, FIACAO, CAIXA 4 X 2 POL. TIGREFLEX OU SIMILAR, PLACA E DEMAIS ACESSORIOS, ATE O PONTO DE LUZ.</v>
          </cell>
          <cell r="C2533" t="str">
            <v>Pt</v>
          </cell>
          <cell r="D2533">
            <v>157.21250000000001</v>
          </cell>
          <cell r="E2533">
            <v>125.77</v>
          </cell>
          <cell r="F2533" t="str">
            <v>EMLURB</v>
          </cell>
        </row>
        <row r="2534">
          <cell r="A2534" t="str">
            <v/>
          </cell>
          <cell r="D2534">
            <v>0</v>
          </cell>
        </row>
        <row r="2535">
          <cell r="A2535" t="str">
            <v>18.22.060</v>
          </cell>
          <cell r="B2535" t="str">
            <v>PONTO DE TOMADA UNIV.(2P+1 T) PIAL OU SIMILAR INCLUSIVE TUBULACAO PVC RIGIDO, FIACAO, CAIXA 4 X 2 POL. TIGREFLEX OU SIMILAR, PLACA E DEMAIS ACESSORIOS, ATE O PONTO DE LUZ OU QUADRO DE DISTRIBUICAO.</v>
          </cell>
          <cell r="C2535" t="str">
            <v>Pt</v>
          </cell>
          <cell r="D2535">
            <v>93.287499999999994</v>
          </cell>
          <cell r="E2535">
            <v>74.63</v>
          </cell>
          <cell r="F2535" t="str">
            <v>EMLURB</v>
          </cell>
        </row>
        <row r="2536">
          <cell r="A2536" t="str">
            <v/>
          </cell>
          <cell r="D2536">
            <v>0</v>
          </cell>
        </row>
        <row r="2537">
          <cell r="A2537" t="str">
            <v>18.22.070</v>
          </cell>
          <cell r="B2537" t="str">
            <v>PONTO DE TOMADA UNIVERSAL (2P+1 T),PIAL OU SIMILAR P/ 2000 W INCLUSIVE TUBULACAO PVC RIGIDO, FIACAO, CAIXA 4 X 2 POL.TIGREFLEX OU SIMILAR, PLACA E DEMAIS ACESSORIOS ATE O QUADRO DE DISTRIBUICAO.</v>
          </cell>
          <cell r="C2537" t="str">
            <v>Pt</v>
          </cell>
          <cell r="D2537">
            <v>148.625</v>
          </cell>
          <cell r="E2537">
            <v>118.9</v>
          </cell>
          <cell r="F2537" t="str">
            <v>EMLURB</v>
          </cell>
        </row>
        <row r="2538">
          <cell r="A2538" t="str">
            <v/>
          </cell>
          <cell r="D2538">
            <v>0</v>
          </cell>
        </row>
        <row r="2539">
          <cell r="A2539" t="str">
            <v>18.22.080</v>
          </cell>
          <cell r="B2539" t="str">
            <v>PONTO DE TOMADA P/AR CONDICIONADO C/CONJ. TIPO ARSTOP OU SIMILAR,EM CAIXA TIGREFLEX OU SIMILAR 4 X 4 POL.,C/PLACA, TOMADA TRIP. P/PINO CHATO E DISJ. TERMOMAG. DE 25A, INCLUSIVE TUBULACAO PVC RIGIDO, FIACAO, ATERRAMENTO E DEMAIS ACESS. ATE O QUADRO DE DIST</v>
          </cell>
          <cell r="C2539" t="str">
            <v>Pt</v>
          </cell>
          <cell r="D2539">
            <v>183.0625</v>
          </cell>
          <cell r="E2539">
            <v>146.44999999999999</v>
          </cell>
          <cell r="F2539" t="str">
            <v>EMLURB</v>
          </cell>
        </row>
        <row r="2540">
          <cell r="A2540" t="str">
            <v/>
          </cell>
          <cell r="D2540">
            <v>0</v>
          </cell>
        </row>
        <row r="2541">
          <cell r="A2541" t="str">
            <v>18.22.090</v>
          </cell>
          <cell r="B2541" t="str">
            <v>PONTO DE TOMADA PARA TELEFONE, PIAL OU SIMILAR, EM CAIXA TIGREFLEX OU SIMILAR DE 4 X 2 POL., INCLUSIVE PLACA, TUBULACAO EM PVC RIGIDO, FIACAO, CAIXAS DE PASSAGEM E DEMAIS ACESSORIOS, ATE A CAIXA DE DISTRIBUICAO DO PAVIMENTO.</v>
          </cell>
          <cell r="C2541" t="str">
            <v>Pt</v>
          </cell>
          <cell r="D2541">
            <v>88.125</v>
          </cell>
          <cell r="E2541">
            <v>70.5</v>
          </cell>
          <cell r="F2541" t="str">
            <v>EMLURB</v>
          </cell>
        </row>
        <row r="2542">
          <cell r="A2542" t="str">
            <v/>
          </cell>
          <cell r="D2542">
            <v>0</v>
          </cell>
        </row>
        <row r="2543">
          <cell r="A2543" t="str">
            <v>18.22.100</v>
          </cell>
          <cell r="B2543" t="str">
            <v>PONTO DE CAMPAINHA, INCLUSIVE CAIXA, CIGARRA, BOTAO, ESPELHO, TUBULACAO PVC RIGIDO, FIACAO E DEMAIS ACESSORIOS, ATE QUADRO DE DISTRIBUICAO.</v>
          </cell>
          <cell r="C2543" t="str">
            <v>Pt</v>
          </cell>
          <cell r="D2543">
            <v>139.82499999999999</v>
          </cell>
          <cell r="E2543">
            <v>111.86</v>
          </cell>
          <cell r="F2543" t="str">
            <v>EMLURB</v>
          </cell>
        </row>
        <row r="2544">
          <cell r="A2544" t="str">
            <v/>
          </cell>
          <cell r="D2544">
            <v>0</v>
          </cell>
        </row>
        <row r="2545">
          <cell r="A2545" t="str">
            <v>18.22.111</v>
          </cell>
          <cell r="B2545" t="str">
            <v>PONTO DE INTERRUPTOR DE UMA SEÇÃO COM TOMADA UNIVERSAL 2P, PIAL OU SIMILAR, INCLUSIVE TUBULAÇÃO DE PVC RÍGIDO, FIAÇÃO, CAIXA 4X2", TIGREFLEX OU SIMILAR, PLACA E DEMAIS ACESSÓRIOS, ATÉ O PONTO DE LUZ OU QUADRO DE DISTRIBUIÇÃO.</v>
          </cell>
          <cell r="C2545" t="str">
            <v>Pt</v>
          </cell>
          <cell r="D2545">
            <v>62.8125</v>
          </cell>
          <cell r="E2545">
            <v>50.25</v>
          </cell>
          <cell r="F2545" t="str">
            <v>SEDUC</v>
          </cell>
        </row>
        <row r="2546">
          <cell r="A2546" t="str">
            <v/>
          </cell>
          <cell r="D2546">
            <v>0</v>
          </cell>
        </row>
        <row r="2547">
          <cell r="A2547" t="str">
            <v>18.23.020</v>
          </cell>
          <cell r="B2547" t="str">
            <v>PONTO DE INTERRUPTOR C/  1 SEÇÃO SIMPLES, INSTALAÇÃO APARENTE EM CONDULETES "X" METÁLICOS, INCLUSIVE ELETRODUTOS DE PVC RÍGIDO ROSCÁVEL 3/4" C/ 3,00M, LUVAS E CURVAS LONGAS EM PVC, ABRAÇADEIRAS TIPO "D", BUCHAS E ARRUELAS DE ALUMÍNIO E FIO DE COBRE, TEMPE</v>
          </cell>
          <cell r="C2547" t="str">
            <v>Pt</v>
          </cell>
          <cell r="D2547">
            <v>89.537499999999994</v>
          </cell>
          <cell r="E2547">
            <v>71.63</v>
          </cell>
          <cell r="F2547" t="str">
            <v>SEDUC</v>
          </cell>
        </row>
        <row r="2548">
          <cell r="A2548" t="str">
            <v/>
          </cell>
          <cell r="D2548">
            <v>0</v>
          </cell>
        </row>
        <row r="2549">
          <cell r="A2549" t="str">
            <v>18.23.021</v>
          </cell>
          <cell r="B2549" t="str">
            <v xml:space="preserve">PONTO DE INTERRUPTOR COM 2 SEÇÕES SIMPLES,INSTALAÇÃO APARENTE EM CONDULETES METÁLICOS, INCLUSIVE ELETRODUTOS DE PVC RÍGIDO ROSCÁVEL 3/4" COM 6,00M, LUVAS E CURVAS LONGAS EM PVC, ABRAÇADEIRAS TIPO "D", BUCHAS E ARRUELAS DE ALUMÍNIO E FIO DE COBRE, TEMPERA </v>
          </cell>
          <cell r="C2549" t="str">
            <v>Pt</v>
          </cell>
          <cell r="D2549">
            <v>125.78749999999999</v>
          </cell>
          <cell r="E2549">
            <v>100.63</v>
          </cell>
          <cell r="F2549" t="str">
            <v>SEDUC</v>
          </cell>
        </row>
        <row r="2550">
          <cell r="A2550" t="str">
            <v/>
          </cell>
          <cell r="D2550">
            <v>0</v>
          </cell>
        </row>
        <row r="2551">
          <cell r="A2551" t="str">
            <v>18.23.022</v>
          </cell>
          <cell r="B2551" t="str">
            <v>PONTO DE INTERRUPTOR C/ 1 SEÇÃO SIMPLES C/ TOMADA 2P 10A/250V,INST. APARENTE EM CONDULETES METÁLICOS, INCL. ELETRODUTOS PVC RÍGIDO ROSCÁVEL 3/4" C/ 6,00M, LUVAS E CURVAS LONGAS EM PVC, ABRAÇADEIRAS TIPO "D", BUCHAS E ARRUELAS DE ALUMÍNIO E FIO DE COBRE,TE</v>
          </cell>
          <cell r="C2551" t="str">
            <v>Pt</v>
          </cell>
          <cell r="D2551">
            <v>133.9</v>
          </cell>
          <cell r="E2551">
            <v>107.12</v>
          </cell>
          <cell r="F2551" t="str">
            <v>SEDUC</v>
          </cell>
        </row>
        <row r="2552">
          <cell r="A2552" t="str">
            <v/>
          </cell>
          <cell r="D2552">
            <v>0</v>
          </cell>
        </row>
        <row r="2553">
          <cell r="A2553" t="str">
            <v>18.23.023</v>
          </cell>
          <cell r="B2553" t="str">
            <v>PONTO DE INTERRUPTOR C/2 SEÇÕES SIMPLES C/TOMADA 2P 10A/250V INSTAL. APARENTE, EM CONDULETES METÁLICOS, INCL.ELETRODUTO DE PVC RÍGIDO ROSCÁVEL 3/4" C/6,00M,LUVAS E CURVAS LONGAS EM PVC,ABRAÇADEIRAS TIPO "D",BUCHAS E ARRUELAS DE ALUMÍNIO E FIO DE COBRE, TE</v>
          </cell>
          <cell r="C2553" t="str">
            <v>Pt</v>
          </cell>
          <cell r="D2553">
            <v>153.42499999999998</v>
          </cell>
          <cell r="E2553">
            <v>122.74</v>
          </cell>
          <cell r="F2553" t="str">
            <v>SEDUC</v>
          </cell>
        </row>
        <row r="2554">
          <cell r="A2554" t="str">
            <v/>
          </cell>
          <cell r="D2554">
            <v>0</v>
          </cell>
        </row>
        <row r="2555">
          <cell r="A2555" t="str">
            <v>18.23.024</v>
          </cell>
          <cell r="B2555" t="str">
            <v>PONTO DE INTERRUPTOR C/3 SEÇÕES SIMPLES EM CONDULETES METÁLICOS, INCLUSIVE ELETRODUTOS DE PVC RÍGIDO ROSCÁVEL 3/4" COM 6,00M, LUVAS E CURVAS LONGAS EM PVC, ABRAÇADEIRAS TIPO "D", BUCHAS E ARRUELAS DE ALUMÍNIO, E FIO COBRE, TEMPERA MOLE, CLASSE 1, ISOLAMEN</v>
          </cell>
          <cell r="C2555" t="str">
            <v>Pt</v>
          </cell>
          <cell r="D2555">
            <v>137.78749999999999</v>
          </cell>
          <cell r="E2555">
            <v>110.23</v>
          </cell>
          <cell r="F2555" t="str">
            <v>SEDUC</v>
          </cell>
        </row>
        <row r="2556">
          <cell r="A2556" t="str">
            <v/>
          </cell>
          <cell r="D2556">
            <v>0</v>
          </cell>
        </row>
        <row r="2557">
          <cell r="A2557" t="str">
            <v>18.23.030</v>
          </cell>
          <cell r="B2557" t="str">
            <v xml:space="preserve">PONTO DE TOMADA UNIVERSAL 2P 10A/250V,INSTALAÇÃO APARENTE, EM CONDULETES METÁLICOS, INCLUSIVE ELETRODUTO DE PVC RÍGIDO ROSCÁVEL 3/4", LUVAS E CURVAS LONGAS EM PVC, ABRAÇADEIRAS TIPO "D" BUCHAS E ARRUELAS DE ALUMÍNIO, FIO DE COBRE, TEMPERA MOLE, CLASSE 1, </v>
          </cell>
          <cell r="C2557" t="str">
            <v>Pt</v>
          </cell>
          <cell r="D2557">
            <v>102.5625</v>
          </cell>
          <cell r="E2557">
            <v>82.05</v>
          </cell>
          <cell r="F2557" t="str">
            <v>SEDUC</v>
          </cell>
        </row>
        <row r="2558">
          <cell r="A2558" t="str">
            <v/>
          </cell>
          <cell r="D2558">
            <v>0</v>
          </cell>
        </row>
        <row r="2559">
          <cell r="A2559" t="str">
            <v>18.23.031</v>
          </cell>
          <cell r="B2559" t="str">
            <v>PONTO DE TOMADA 2P+T 10A/250V,INSTALAÇÃO APARENTE EM CONDULETES METÁLICOS, INCL. ELETRODUTO DE PVC RÍG.ROSCÁVEL 3/4" C/9,00M, LUVAS E CURVAS LONGAS EM PVC, ABRAÇADEIRAS TIPO "D" BUCHAS E ARRUELAS DE ALUMÍNIO E FIO COBRE, TEMPERA MOLE,CLASSE 1, ISOL.EM PVC</v>
          </cell>
          <cell r="C2559" t="str">
            <v>Pt</v>
          </cell>
          <cell r="D2559">
            <v>157.97499999999999</v>
          </cell>
          <cell r="E2559">
            <v>126.38</v>
          </cell>
          <cell r="F2559" t="str">
            <v>SEDUC</v>
          </cell>
        </row>
        <row r="2560">
          <cell r="A2560" t="str">
            <v/>
          </cell>
          <cell r="D2560">
            <v>0</v>
          </cell>
        </row>
        <row r="2561">
          <cell r="A2561" t="str">
            <v>18.23.032</v>
          </cell>
          <cell r="B2561" t="str">
            <v>PONTO DE TOMADA DE COMPUTADOR 2P+T 15A/250V, INST. APARENTE, EM CONDULETES METÁL., INCL. ELET.DE PVC RIG.ROSCÁVEL 3/4" C/9,00M, LUVAS E CURVAS LONGAS EM PVC, ABRAÇADEIRAS TIPO "D", BUCHAS E ARRUELAS DE ALUMÍNIO, FIO DE COBRE, TEMPERA MOLE, CLASSE 1, ISOL.</v>
          </cell>
          <cell r="C2561" t="str">
            <v>Pt</v>
          </cell>
          <cell r="D2561">
            <v>155.41249999999999</v>
          </cell>
          <cell r="E2561">
            <v>124.33</v>
          </cell>
          <cell r="F2561" t="str">
            <v>SEDUC</v>
          </cell>
        </row>
        <row r="2562">
          <cell r="A2562" t="str">
            <v/>
          </cell>
          <cell r="D2562">
            <v>0</v>
          </cell>
        </row>
        <row r="2563">
          <cell r="A2563" t="str">
            <v>18.23.040</v>
          </cell>
          <cell r="B2563" t="str">
            <v>PONTO DE TELEFONE,INSTALAÇÃO APARENTE, EM CONDULETES METÁLICOS, INCLUSIVE ELETRODUTOS DE PVC RÍGIDO ROSCÁVEL 3/4" COM 6,00M, LUVAS E CURVAS LONGAS EM PVC, ABRAÇADEIRAS TIPO "D" E CABO CCI-1.</v>
          </cell>
          <cell r="C2563" t="str">
            <v>Pt</v>
          </cell>
          <cell r="D2563">
            <v>90.512499999999989</v>
          </cell>
          <cell r="E2563">
            <v>72.41</v>
          </cell>
          <cell r="F2563" t="str">
            <v>SEDUC</v>
          </cell>
        </row>
        <row r="2564">
          <cell r="A2564" t="str">
            <v/>
          </cell>
          <cell r="D2564">
            <v>0</v>
          </cell>
        </row>
        <row r="2565">
          <cell r="A2565" t="str">
            <v>18.23.050</v>
          </cell>
          <cell r="B2565" t="str">
            <v>PONTO DE TOMADA DE AR CONDICIONADO ATÉ 2.400W, INSTAL. APARENTE, EM CONDULETES METAL.INCL. ELETRODUTOS DE PVC RÍG. ROSCÁVEL 3/4" COM 6,00M, LUVAS E CURVAS LONGAS EM PVC, ABRAÇADEIRAS TIPO "D", CONJ. ARSTOP 25A E FIO DE COBRE AF 0,6/1KV DE 4,00MM² (SEM HAS</v>
          </cell>
          <cell r="C2565" t="str">
            <v>Pt</v>
          </cell>
          <cell r="D2565">
            <v>190.51249999999999</v>
          </cell>
          <cell r="E2565">
            <v>152.41</v>
          </cell>
          <cell r="F2565" t="str">
            <v>SEDUC</v>
          </cell>
        </row>
        <row r="2566">
          <cell r="A2566" t="str">
            <v/>
          </cell>
          <cell r="D2566">
            <v>0</v>
          </cell>
        </row>
        <row r="2567">
          <cell r="A2567" t="str">
            <v>18.23.051</v>
          </cell>
          <cell r="B2567" t="str">
            <v>PONTO DE TOMADA DE AR CONDICIONADO ATÉ 2.400w, INST. APARENTE EM CONDULETES METAL.INCL.ELETRODUTOS DE PVC RÍG. ROSCÁVEL 3/4" COM 6,00M,LUVAS E CURVAS EM PVC, ABRAÇADEIRAS TIPO "D" FIO COBRE AF0,6/1KV DE 4,00MM² ( SEM HASTE DE ATERRAMENTO E CONJUNTO ARSTOP</v>
          </cell>
          <cell r="C2567" t="str">
            <v>Pt</v>
          </cell>
          <cell r="D2567">
            <v>158.6</v>
          </cell>
          <cell r="E2567">
            <v>126.88</v>
          </cell>
          <cell r="F2567" t="str">
            <v>SEDUC</v>
          </cell>
        </row>
        <row r="2568">
          <cell r="A2568" t="str">
            <v/>
          </cell>
          <cell r="D2568">
            <v>0</v>
          </cell>
        </row>
        <row r="2569">
          <cell r="A2569" t="str">
            <v>18.23.060</v>
          </cell>
          <cell r="B2569" t="str">
            <v>PONTO DE LÓGICA SECO, EM CONDULETES METÁLICOS, INCLUSIVE ELETRODUTOS DE PVC RÍGIDO ROSCÁVEL 3/4" COM 9,00M, LUVAS E CURVAS EM PVC, ABRAÇADEIRAS TIPO "D", BUCHAS E ARRUELAS DE ALUMÍNIO (INSTALAÇÃO APARENTE)</v>
          </cell>
          <cell r="C2569" t="str">
            <v>Pt</v>
          </cell>
          <cell r="D2569">
            <v>88.85</v>
          </cell>
          <cell r="E2569">
            <v>71.08</v>
          </cell>
          <cell r="F2569" t="str">
            <v>SEDUC</v>
          </cell>
        </row>
        <row r="2570">
          <cell r="A2570" t="str">
            <v/>
          </cell>
          <cell r="D2570">
            <v>0</v>
          </cell>
        </row>
        <row r="2571">
          <cell r="A2571" t="str">
            <v>18.23.070</v>
          </cell>
          <cell r="B2571" t="str">
            <v>DESLOCAMENTO DE PONTO DE INTERRUPTOR OU TOMADA APARENTE. CONSIDERADA A RETIRADA E REINSTALAÇÃO COM APROVEITAMENTO DO MATERIAL: ELETRODUTO DE PVC RÍGIDO, LUVAS E CURVAS LONGAS DE PVC,ABARÇADEIRA TIPO "D", BUCHAS E ARRUELAS DE ALUMÍNIO, CONDULETE METÁLICO E</v>
          </cell>
          <cell r="C2571" t="str">
            <v>Un</v>
          </cell>
          <cell r="D2571">
            <v>66.900000000000006</v>
          </cell>
          <cell r="E2571">
            <v>53.52</v>
          </cell>
          <cell r="F2571" t="str">
            <v>SEDUC</v>
          </cell>
        </row>
        <row r="2572">
          <cell r="A2572" t="str">
            <v/>
          </cell>
          <cell r="D2572">
            <v>0</v>
          </cell>
        </row>
        <row r="2573">
          <cell r="A2573" t="str">
            <v>18.23.080</v>
          </cell>
          <cell r="B2573" t="str">
            <v>PONTO DE INTERRUPTOR DE DUAS SEÇÕES COM TOMADA UNIVERSAL (2P), LINHA PRATIS PIAL OU SIMILAR, INCLUSIVE TUBULAÇÃO EM ELETRODUTO DE PVC RÍGIDO ROSCÁVEL 3/4" , FIO COBRE, TEMPERA MOLE, CLASSE 1, ISOLAMENTO EM PVC DE 2,5MM2, CAIXA 4"X2"  FAB.TIGREFLEX OU SIMI</v>
          </cell>
          <cell r="C2573" t="str">
            <v>Pt</v>
          </cell>
          <cell r="D2573">
            <v>86.237499999999997</v>
          </cell>
          <cell r="E2573">
            <v>68.989999999999995</v>
          </cell>
          <cell r="F2573" t="str">
            <v>SEDUC</v>
          </cell>
        </row>
        <row r="2574">
          <cell r="A2574" t="str">
            <v/>
          </cell>
          <cell r="D2574">
            <v>0</v>
          </cell>
        </row>
        <row r="2575">
          <cell r="A2575" t="str">
            <v>18.24.010</v>
          </cell>
          <cell r="B2575" t="str">
            <v>CAIXA DE PASSAGEM SUBTERRANEA COM DIMENSOES INTERNAS 0,40 X 0,40 M, ALTURA 0,60 M, SOBRE CAMADA DE BRITA COM 0.10 M DE ESPESSURA, PAREDES EM ALVENARIA E LAJE DE TAMPA EM CONCRETO ARMADO, INCLUSIVE ESCAVACAO, REMOCAO E REATERRO.</v>
          </cell>
          <cell r="C2575" t="str">
            <v>Un</v>
          </cell>
          <cell r="D2575">
            <v>65.375</v>
          </cell>
          <cell r="E2575">
            <v>52.3</v>
          </cell>
          <cell r="F2575" t="str">
            <v>EMLURB</v>
          </cell>
        </row>
        <row r="2576">
          <cell r="A2576" t="str">
            <v/>
          </cell>
          <cell r="D2576">
            <v>0</v>
          </cell>
        </row>
        <row r="2577">
          <cell r="A2577" t="str">
            <v>18.24.020</v>
          </cell>
          <cell r="B2577" t="str">
            <v>CAIXA DE PASSAGEM SUBTERRANEA PARA ENTRADA DE REDE TELEFONICA,TIPO R1 (ATE 35 PONTOS), COM DIMENSOES INTERNAS 0,60 X 0,35 M, ALTURA 0,50 M,PAREDES EM ALVENARIA, LAJE DE TAMPA E FUNDO EM CONCRETO,INCLUSIVE ESCAVACAO, REMOCAO E REATERRO.</v>
          </cell>
          <cell r="C2577" t="str">
            <v>Un</v>
          </cell>
          <cell r="D2577">
            <v>72.512500000000003</v>
          </cell>
          <cell r="E2577">
            <v>58.01</v>
          </cell>
          <cell r="F2577" t="str">
            <v>EMLURB</v>
          </cell>
        </row>
        <row r="2578">
          <cell r="A2578" t="str">
            <v/>
          </cell>
          <cell r="D2578">
            <v>0</v>
          </cell>
        </row>
        <row r="2579">
          <cell r="A2579" t="str">
            <v>18.24.040</v>
          </cell>
          <cell r="B2579" t="str">
            <v>FORNECIMENTO E EXECUÇÃO CAIXA DE PASSAGEM ELÉTRICA, DIMEN. INTERNAS:80X80X100CM,EM ALVEN.1/2 VEZ REVESTIDA INTERNA E EXTERNAMENTE C/CHAPISCO 1:3(C:A) E MASSA ÚNICA 1:4:4 (CIMENTO,SAIBRO E AREIA), C/FUNDO FALSO EM BRITA ESP:10CM E TAMPA DE CONC.ARMADO FCK:</v>
          </cell>
          <cell r="C2579" t="str">
            <v>Un</v>
          </cell>
          <cell r="D2579">
            <v>458.63750000000005</v>
          </cell>
          <cell r="E2579">
            <v>366.91</v>
          </cell>
          <cell r="F2579" t="str">
            <v>SEDUC</v>
          </cell>
        </row>
        <row r="2580">
          <cell r="A2580" t="str">
            <v/>
          </cell>
          <cell r="D2580">
            <v>0</v>
          </cell>
        </row>
        <row r="2581">
          <cell r="A2581" t="str">
            <v>18.24.049</v>
          </cell>
          <cell r="B2581" t="str">
            <v>FORNECIMENTO E EXECUÇÃO DE CAIXA DE PASSAGEM ELÉTRICA, DIMENSÕES INTERNAS  30 X 30 X 60CM, EM ALVENARIA, REVESTIDA, COM FUNDO FALSO EM BRITA E TAMPA DE CONCRETO ARMADO COM REFORÇO DE CANTONEIRA EM FERRO DE 3/4"X1/8" NAS BORDAS.INCLUSIVE ESCAVAÇÃO, REATERR</v>
          </cell>
          <cell r="C2581" t="str">
            <v>Un</v>
          </cell>
          <cell r="D2581">
            <v>205.07499999999999</v>
          </cell>
          <cell r="E2581">
            <v>164.06</v>
          </cell>
          <cell r="F2581" t="str">
            <v>SEDUC</v>
          </cell>
        </row>
        <row r="2582">
          <cell r="A2582" t="str">
            <v/>
          </cell>
          <cell r="D2582">
            <v>0</v>
          </cell>
        </row>
        <row r="2583">
          <cell r="A2583" t="str">
            <v>18.24.050</v>
          </cell>
          <cell r="B2583" t="str">
            <v>FORNECIMENTO E EXECUÇÃO DE CAIXA DE PASSAGEM ELÉTRICA, DIMENSÕES INTERNAS  40 X 40 X 60CM, EM ALVENARIA, REVESTIDA, COM FUNDO FALSO EM BRITA E TAMPA DE CONCRETO ARMADO COM REFORÇO DE CANTONEIRA EM FERRO DE 3/4"X1/8" NAS BORDAS.INCLUSIVE ESCAVAÇÃO, REATERR</v>
          </cell>
          <cell r="C2583" t="str">
            <v>Un</v>
          </cell>
          <cell r="D2583">
            <v>219.8</v>
          </cell>
          <cell r="E2583">
            <v>175.84</v>
          </cell>
          <cell r="F2583" t="str">
            <v>SEDUC</v>
          </cell>
        </row>
        <row r="2584">
          <cell r="A2584" t="str">
            <v/>
          </cell>
          <cell r="D2584">
            <v>0</v>
          </cell>
        </row>
        <row r="2585">
          <cell r="A2585" t="str">
            <v>18.24.060</v>
          </cell>
          <cell r="B2585" t="str">
            <v>FORNEC. E EXECUÇÃO CAIXA PASSAGEM ELÉT. DIMEN.INTER. :50X50X60CM,EM ALVEN.1/2 VEZ REVEST.INTERNA E EXTERN. C/CHAPISCO 1:3(C:A) E MASSA ÚNICA 1:4:4 (CIMENTO,SAIBRO E AREIA), C/FUNDO EM BRITA ESP:10CM E TAMPA CONC.ARM.FCK:20MPA.C/CANTON.DE FERRO "L" DE 3/4"</v>
          </cell>
          <cell r="C2585" t="str">
            <v>Un</v>
          </cell>
          <cell r="D2585">
            <v>261.64999999999998</v>
          </cell>
          <cell r="E2585">
            <v>209.32</v>
          </cell>
          <cell r="F2585" t="str">
            <v>SEDUC</v>
          </cell>
        </row>
        <row r="2586">
          <cell r="A2586" t="str">
            <v/>
          </cell>
          <cell r="D2586">
            <v>0</v>
          </cell>
        </row>
        <row r="2587">
          <cell r="A2587" t="str">
            <v>18.24.070</v>
          </cell>
          <cell r="B2587" t="str">
            <v>FORNECIMENTO E EXECUÇÃO CAIXA DE PASSAGEM ELÉTRICA, DIMEN. INTERNAS:100X100X100CM,EM ALVEN.1/2 VEZ REVESTIDA INTERNA E EXTERNAMENTE C/CHAPISCO 1:3(C:A) E MASSA ÚNICA 1:4:4 (CIMENTO,SAIBRO E AREIA), C/FUNDO FALSO EMBRITA ESP:10CM E TAMPA CONC.ARMADO FCK:20</v>
          </cell>
          <cell r="C2587" t="str">
            <v>Un</v>
          </cell>
          <cell r="D2587">
            <v>570.33749999999998</v>
          </cell>
          <cell r="E2587">
            <v>456.27</v>
          </cell>
          <cell r="F2587" t="str">
            <v>SEDUC</v>
          </cell>
        </row>
        <row r="2588">
          <cell r="A2588" t="str">
            <v/>
          </cell>
          <cell r="D2588">
            <v>0</v>
          </cell>
        </row>
        <row r="2589">
          <cell r="A2589" t="str">
            <v>18.24.080</v>
          </cell>
          <cell r="B2589" t="str">
            <v>CAIXA DE PASSAGEM EM CHAPA DE AÇO COM TAMPA PARAFUSADA, DIMENSÕES 150 X 150 X 80MM</v>
          </cell>
          <cell r="C2589" t="str">
            <v>Un</v>
          </cell>
          <cell r="D2589">
            <v>24.987499999999997</v>
          </cell>
          <cell r="E2589">
            <v>19.989999999999998</v>
          </cell>
          <cell r="F2589" t="str">
            <v>SEDUC</v>
          </cell>
        </row>
        <row r="2590">
          <cell r="A2590" t="str">
            <v/>
          </cell>
          <cell r="D2590">
            <v>0</v>
          </cell>
        </row>
        <row r="2591">
          <cell r="A2591" t="str">
            <v>18.24.090</v>
          </cell>
          <cell r="B2591" t="str">
            <v>CAIXA DE PASSAGEM EM CHAPA DE AÇO COM TAMPA PARAFUSADA, DIMENSÕES 500 X 500 X 150MM.</v>
          </cell>
          <cell r="C2591" t="str">
            <v>Un</v>
          </cell>
          <cell r="D2591">
            <v>139.73750000000001</v>
          </cell>
          <cell r="E2591">
            <v>111.79</v>
          </cell>
          <cell r="F2591" t="str">
            <v>SEDUC</v>
          </cell>
        </row>
        <row r="2592">
          <cell r="A2592" t="str">
            <v/>
          </cell>
          <cell r="D2592">
            <v>0</v>
          </cell>
        </row>
        <row r="2593">
          <cell r="A2593" t="str">
            <v>18.24.100</v>
          </cell>
          <cell r="B2593" t="str">
            <v>FORNECIMENTO E EXECUÇÃO DE TAMPA EM CONCRETO NAS DIMENSÕES: 60X60X5CM PARA CAIXA DE PASSAGEM ELÉTRICA, COM REFORÇO DE CANTONEIRA EM FERRO 2"X2"X3/16" NAS BORDAS DA MESMA.INCLUSO MOLDURA EM CANTONEIRA DE FERRO DE 2 1/2"X2 1/2"X 3/16" FIXADA NA CAIXA DE PAS</v>
          </cell>
          <cell r="C2593" t="str">
            <v>Un</v>
          </cell>
          <cell r="D2593">
            <v>235.28749999999999</v>
          </cell>
          <cell r="E2593">
            <v>188.23</v>
          </cell>
          <cell r="F2593" t="str">
            <v>SEDUC</v>
          </cell>
        </row>
        <row r="2594">
          <cell r="A2594" t="str">
            <v/>
          </cell>
          <cell r="D2594">
            <v>0</v>
          </cell>
        </row>
        <row r="2595">
          <cell r="A2595" t="str">
            <v>18.25.020</v>
          </cell>
          <cell r="B2595" t="str">
            <v>LUMINARIA TIPO SOBREPOR,ABERTA, PARA 2 LAMPADAS FLUORES. DE 20W,REF. TMS-500 PHILLIPS OU SIM., INCLUSIVE REATOR ALTO FATOR DE POTENCIA LAMPADAS, DEMAIS ACESSORIOS E INSTALACAO.</v>
          </cell>
          <cell r="C2595" t="str">
            <v>Cj</v>
          </cell>
          <cell r="D2595">
            <v>97.337500000000006</v>
          </cell>
          <cell r="E2595">
            <v>77.87</v>
          </cell>
          <cell r="F2595" t="str">
            <v>EMLURB</v>
          </cell>
        </row>
        <row r="2596">
          <cell r="A2596" t="str">
            <v/>
          </cell>
          <cell r="D2596">
            <v>0</v>
          </cell>
        </row>
        <row r="2597">
          <cell r="A2597" t="str">
            <v>18.25.026</v>
          </cell>
          <cell r="B2597" t="str">
            <v>FORN. E INST. DE LUMINÁRIA DE EMBUTIR COM REFLETOR DE ALUMÍNIO, ALETAS PLANAS BRANCAS PARA 2 LÂMPADAS PL-C LUZ DO DIA DE 26W, PHILLPS OU SIMILAR REF.FBN 260, INCLUSIVE REATOR DE PARTIDA RÁPIDA, LÂMPADAS E ACESSÓRIOS.</v>
          </cell>
          <cell r="C2597" t="str">
            <v>Cj</v>
          </cell>
          <cell r="D2597">
            <v>173.78749999999999</v>
          </cell>
          <cell r="E2597">
            <v>139.03</v>
          </cell>
          <cell r="F2597" t="str">
            <v>SEDUC</v>
          </cell>
        </row>
        <row r="2598">
          <cell r="A2598" t="str">
            <v/>
          </cell>
          <cell r="D2598">
            <v>0</v>
          </cell>
        </row>
        <row r="2599">
          <cell r="A2599" t="str">
            <v>18.25.030</v>
          </cell>
          <cell r="B2599" t="str">
            <v>LUMINARIA TIPO SOBREPOR, ABERTA, PARA 1 LAMPADA FLUORES. DE 40 W,REF. TMS-500 PHILLIPS OU SIM., INCLUSIVE REATOR ALTO FATOR DE POTENCIA LAMPADA, DEMAIS ACESSORIOS E INSTALACAO.</v>
          </cell>
          <cell r="C2599" t="str">
            <v>Cj</v>
          </cell>
          <cell r="D2599">
            <v>78.174999999999997</v>
          </cell>
          <cell r="E2599">
            <v>62.54</v>
          </cell>
          <cell r="F2599" t="str">
            <v>EMLURB</v>
          </cell>
        </row>
        <row r="2600">
          <cell r="A2600" t="str">
            <v/>
          </cell>
          <cell r="D2600">
            <v>0</v>
          </cell>
        </row>
        <row r="2601">
          <cell r="A2601" t="str">
            <v>18.25.040</v>
          </cell>
          <cell r="B2601" t="str">
            <v>LUMINARIA TIPO SOBREPOR,ABERTA,PARA 02 LAMPADAS FLUORES. DE 40W,REF. TMS-500 PHILLIPS OU SIM., INCLUSIVE REATOR ALTO FATOR DE POTENCIA LAMPADAS, DEMAIS ACESSORIOS E INSTALACAO.</v>
          </cell>
          <cell r="C2601" t="str">
            <v>Cj</v>
          </cell>
          <cell r="D2601">
            <v>137.30000000000001</v>
          </cell>
          <cell r="E2601">
            <v>109.84</v>
          </cell>
          <cell r="F2601" t="str">
            <v>EMLURB</v>
          </cell>
        </row>
        <row r="2602">
          <cell r="A2602" t="str">
            <v/>
          </cell>
          <cell r="D2602">
            <v>0</v>
          </cell>
        </row>
        <row r="2603">
          <cell r="A2603" t="str">
            <v>18.25.045</v>
          </cell>
          <cell r="B2603" t="str">
            <v>Luminária de embutir retangular em chapa c/ pintura epoxi branca e fundo branco p/ 3 lâmpadas  PAR 30 75w fab. Stillux ou similar.</v>
          </cell>
          <cell r="C2603" t="str">
            <v>Un</v>
          </cell>
          <cell r="D2603">
            <v>406.51249999999999</v>
          </cell>
          <cell r="E2603">
            <v>325.20999999999998</v>
          </cell>
          <cell r="F2603" t="str">
            <v>SEE</v>
          </cell>
        </row>
        <row r="2604">
          <cell r="A2604" t="str">
            <v/>
          </cell>
          <cell r="D2604">
            <v>0</v>
          </cell>
        </row>
        <row r="2605">
          <cell r="A2605" t="str">
            <v>18.25.050</v>
          </cell>
          <cell r="B2605" t="str">
            <v>LUMINARIA TIPO SOBREPOR, ABERTA,PARA 1 LAMPADA FLUORES. DE 20 W,REF. 211-R A. B. LEAO OU SIM., INCLUSIVE REATOR ALTO FATOR DE POTENCIA LAMPADA, DEMAIS ACESSORIOS E INSTALACAO.</v>
          </cell>
          <cell r="C2605" t="str">
            <v>Cj</v>
          </cell>
          <cell r="D2605">
            <v>65.362499999999997</v>
          </cell>
          <cell r="E2605">
            <v>52.29</v>
          </cell>
          <cell r="F2605" t="str">
            <v>EMLURB</v>
          </cell>
        </row>
        <row r="2606">
          <cell r="A2606" t="str">
            <v/>
          </cell>
          <cell r="D2606">
            <v>0</v>
          </cell>
        </row>
        <row r="2607">
          <cell r="A2607" t="str">
            <v>18.25.055</v>
          </cell>
          <cell r="B2607" t="str">
            <v>Projetor externo em alumínio fundido p/ lâmpada AR111 facho 24" fab. Stillux ou similar.</v>
          </cell>
          <cell r="C2607" t="str">
            <v>Un</v>
          </cell>
          <cell r="D2607">
            <v>138.5</v>
          </cell>
          <cell r="E2607">
            <v>110.8</v>
          </cell>
          <cell r="F2607" t="str">
            <v>SEE</v>
          </cell>
        </row>
        <row r="2608">
          <cell r="A2608" t="str">
            <v/>
          </cell>
          <cell r="D2608">
            <v>0</v>
          </cell>
        </row>
        <row r="2609">
          <cell r="A2609" t="str">
            <v>18.25.060</v>
          </cell>
          <cell r="B2609" t="str">
            <v>LUMINARIA TIPO SOBREPOR,ABERTA,PARA 02 LAMPADAS FLUORES. DE 20W, REF.211-R A.B. LEAO OU SIM., INCLUSIVE REATOR ALTO FATOR DE POTENCIA LAMPADAS, DEMAIS ACESSORIOS E INSTALACAO.</v>
          </cell>
          <cell r="C2609" t="str">
            <v>Cj</v>
          </cell>
          <cell r="D2609">
            <v>89.962500000000006</v>
          </cell>
          <cell r="E2609">
            <v>71.97</v>
          </cell>
          <cell r="F2609" t="str">
            <v>EMLURB</v>
          </cell>
        </row>
        <row r="2610">
          <cell r="A2610" t="str">
            <v/>
          </cell>
          <cell r="D2610">
            <v>0</v>
          </cell>
        </row>
        <row r="2611">
          <cell r="A2611" t="str">
            <v>18.25.065</v>
          </cell>
          <cell r="B2611" t="str">
            <v>Luminária de embutir circular tipo balizador p/ uso interno em led c/12 leds cor branco quente fab. Utilluz ou similar.</v>
          </cell>
          <cell r="C2611" t="str">
            <v>Un</v>
          </cell>
          <cell r="D2611">
            <v>435.02499999999998</v>
          </cell>
          <cell r="E2611">
            <v>348.02</v>
          </cell>
          <cell r="F2611" t="str">
            <v>SEE</v>
          </cell>
        </row>
        <row r="2612">
          <cell r="A2612" t="str">
            <v/>
          </cell>
          <cell r="D2612">
            <v>0</v>
          </cell>
        </row>
        <row r="2613">
          <cell r="A2613" t="str">
            <v>18.25.070</v>
          </cell>
          <cell r="B2613" t="str">
            <v>LUMINARIA TIPO SOBREPOR, ABERTA, PARA 01 LAMPADA FLUORES. DE 40 W,REF. 211-R A.B. LEAO OU SIM., INCLUSIVE REATOR ALTO FATOR DE POTENCIA LAMPADA, DEMAIS ACESSORIOS E INSTALACAO.</v>
          </cell>
          <cell r="C2613" t="str">
            <v>Cj</v>
          </cell>
          <cell r="D2613">
            <v>68.674999999999997</v>
          </cell>
          <cell r="E2613">
            <v>54.94</v>
          </cell>
          <cell r="F2613" t="str">
            <v>EMLURB</v>
          </cell>
        </row>
        <row r="2614">
          <cell r="A2614" t="str">
            <v/>
          </cell>
          <cell r="D2614">
            <v>0</v>
          </cell>
        </row>
        <row r="2615">
          <cell r="A2615" t="str">
            <v>18.25.071</v>
          </cell>
          <cell r="B2615" t="str">
            <v>LUMINÁRIA DE EMBUTIR RETANGULAR C/ ALETAS E REFLETOR EM ALUMÍNIO P/ 2X 14W C/ REATOR ELETRÔNICO DE 14W AFP E LÂMPADAS DE 14W FAB. STILLUX OU SIMILAR.</v>
          </cell>
          <cell r="C2615" t="str">
            <v>Un</v>
          </cell>
          <cell r="D2615">
            <v>262.71249999999998</v>
          </cell>
          <cell r="E2615">
            <v>210.17</v>
          </cell>
          <cell r="F2615" t="str">
            <v>SEE</v>
          </cell>
        </row>
        <row r="2616">
          <cell r="A2616" t="str">
            <v/>
          </cell>
          <cell r="D2616">
            <v>0</v>
          </cell>
        </row>
        <row r="2617">
          <cell r="A2617" t="str">
            <v>18.25.072</v>
          </cell>
          <cell r="B2617" t="str">
            <v>LUMINÁRIA DE EMBUTIR CIRCULAR C/ REFLETOR EM ALUMÍNIO E VIDRO JATEADO CENTRAL P/ 2 X 15W C/ REATOR INTEGRADO FAB. STILLUX OU SIMILAR.</v>
          </cell>
          <cell r="C2617" t="str">
            <v>Un</v>
          </cell>
          <cell r="D2617">
            <v>111.36250000000001</v>
          </cell>
          <cell r="E2617">
            <v>89.09</v>
          </cell>
          <cell r="F2617" t="str">
            <v>SEE</v>
          </cell>
        </row>
        <row r="2618">
          <cell r="A2618" t="str">
            <v/>
          </cell>
          <cell r="D2618">
            <v>0</v>
          </cell>
        </row>
        <row r="2619">
          <cell r="A2619" t="str">
            <v>18.25.073</v>
          </cell>
          <cell r="B2619" t="str">
            <v>LUMINÁRIA DE EMBUTIR CIRCULAR C/ REFLETOR EM ALUMÍNIO E VIDRO JATEADO CENTRAL P/ 1 X15WCOM REATOR INTEGRADO FAB. STILLUX OU SIMILAR.</v>
          </cell>
          <cell r="C2619" t="str">
            <v>Un</v>
          </cell>
          <cell r="D2619">
            <v>98.025000000000006</v>
          </cell>
          <cell r="E2619">
            <v>78.42</v>
          </cell>
          <cell r="F2619" t="str">
            <v>SEE</v>
          </cell>
        </row>
        <row r="2620">
          <cell r="A2620" t="str">
            <v/>
          </cell>
          <cell r="D2620">
            <v>0</v>
          </cell>
        </row>
        <row r="2621">
          <cell r="A2621" t="str">
            <v>18.25.074</v>
          </cell>
          <cell r="B2621" t="str">
            <v>LUMINÁRIA DE EMBUTIR EM LED MODELO DICROLED COM UM LED DE 5W DIRECIONÁVEL FAB. UTILUZ OU SIMILAR.</v>
          </cell>
          <cell r="C2621" t="str">
            <v>Un</v>
          </cell>
          <cell r="D2621">
            <v>163.44999999999999</v>
          </cell>
          <cell r="E2621">
            <v>130.76</v>
          </cell>
          <cell r="F2621" t="str">
            <v>SEE</v>
          </cell>
        </row>
        <row r="2622">
          <cell r="A2622" t="str">
            <v/>
          </cell>
          <cell r="D2622">
            <v>0</v>
          </cell>
        </row>
        <row r="2623">
          <cell r="A2623" t="str">
            <v>18.25.075</v>
          </cell>
          <cell r="B2623" t="str">
            <v>LUMINÁRIA DE EMBUTIR RETANGULAR C/ REFLETOR EM ALUMÍNIO P/ 2 X 14W  C/ REATOR ELETRÔNICO DE 14W AFP E LÂMPADA DE 14W FAB. STILLUX OU SIMILAR.</v>
          </cell>
          <cell r="C2623" t="str">
            <v>Un</v>
          </cell>
          <cell r="D2623">
            <v>398.6</v>
          </cell>
          <cell r="E2623">
            <v>318.88</v>
          </cell>
          <cell r="F2623" t="str">
            <v>SEE</v>
          </cell>
        </row>
        <row r="2624">
          <cell r="A2624" t="str">
            <v/>
          </cell>
          <cell r="D2624">
            <v>0</v>
          </cell>
        </row>
        <row r="2625">
          <cell r="A2625" t="str">
            <v>18.25.076</v>
          </cell>
          <cell r="B2625" t="str">
            <v>LUMINÁRIA DE EMBUTIR CIRCULAR C/ REFLETOR EM ALUMÍNIO E VIDRO TRANSPARENTE DIRECIONÁVEL P/ 2 X 20W COM REATOR INTEGRADO FAB. LUMALUX OU SIMILAR.</v>
          </cell>
          <cell r="C2625" t="str">
            <v>Un</v>
          </cell>
          <cell r="D2625">
            <v>218.52499999999998</v>
          </cell>
          <cell r="E2625">
            <v>174.82</v>
          </cell>
          <cell r="F2625" t="str">
            <v>SEE</v>
          </cell>
        </row>
        <row r="2626">
          <cell r="A2626" t="str">
            <v/>
          </cell>
          <cell r="D2626">
            <v>0</v>
          </cell>
        </row>
        <row r="2627">
          <cell r="A2627" t="str">
            <v>18.25.077</v>
          </cell>
          <cell r="B2627" t="str">
            <v>LUMINÁRIA DE EMBUTIR RETANGULAR TIPO BALIZADOR P/ USO EXTERNO P/ 1X 15W FAB. LUMALUX OU SIMILAR.</v>
          </cell>
          <cell r="C2627" t="str">
            <v>Un</v>
          </cell>
          <cell r="D2627">
            <v>97.087500000000006</v>
          </cell>
          <cell r="E2627">
            <v>77.67</v>
          </cell>
          <cell r="F2627" t="str">
            <v>SEE</v>
          </cell>
        </row>
        <row r="2628">
          <cell r="A2628" t="str">
            <v/>
          </cell>
          <cell r="D2628">
            <v>0</v>
          </cell>
        </row>
        <row r="2629">
          <cell r="A2629" t="str">
            <v>18.25.078</v>
          </cell>
          <cell r="B2629" t="str">
            <v>LÂMPADA TUBULAR T5  1X 28W P/ UTILIZAR NA SANCA E REATOR P/  1X 28W.</v>
          </cell>
          <cell r="C2629" t="str">
            <v>Un</v>
          </cell>
          <cell r="D2629">
            <v>131.64999999999998</v>
          </cell>
          <cell r="E2629">
            <v>105.32</v>
          </cell>
          <cell r="F2629" t="str">
            <v>SEE</v>
          </cell>
        </row>
        <row r="2630">
          <cell r="A2630" t="str">
            <v/>
          </cell>
          <cell r="D2630">
            <v>0</v>
          </cell>
        </row>
        <row r="2631">
          <cell r="A2631" t="str">
            <v>18.25.079</v>
          </cell>
          <cell r="B2631" t="str">
            <v>LUMINÁRIA DE SOBREPOR TIPO ARANDELA P/  1X20W COM ILUMINAÇÃO INDIRETA COM REATOR INTEGRADO FAB. STILLUX OU SIMILAR.</v>
          </cell>
          <cell r="C2631" t="str">
            <v>Un</v>
          </cell>
          <cell r="D2631">
            <v>209</v>
          </cell>
          <cell r="E2631">
            <v>167.2</v>
          </cell>
          <cell r="F2631" t="str">
            <v>SEE</v>
          </cell>
        </row>
        <row r="2632">
          <cell r="A2632" t="str">
            <v/>
          </cell>
          <cell r="D2632">
            <v>0</v>
          </cell>
        </row>
        <row r="2633">
          <cell r="A2633" t="str">
            <v>18.25.080</v>
          </cell>
          <cell r="B2633" t="str">
            <v>LUMINARIA TIPO SOBREPOR, ABERTA, PARA 02 LAMPADAS FLUORES. DE 40 W, REF. 211-R A. B. LEAO OU SIM., INCLUSIVE REATOR ALTO FATOR DE POTEN CIA, LAMPADAS, DEMAIS ACESSORIOS E INSTALACAO.</v>
          </cell>
          <cell r="C2633" t="str">
            <v>Cj</v>
          </cell>
          <cell r="D2633">
            <v>103.17500000000001</v>
          </cell>
          <cell r="E2633">
            <v>82.54</v>
          </cell>
          <cell r="F2633" t="str">
            <v>EMLURB</v>
          </cell>
        </row>
        <row r="2634">
          <cell r="A2634" t="str">
            <v/>
          </cell>
          <cell r="D2634">
            <v>0</v>
          </cell>
        </row>
        <row r="2635">
          <cell r="A2635" t="str">
            <v>18.25.085</v>
          </cell>
          <cell r="B2635" t="str">
            <v>FORNECIMENTO E INSTALAÇÃO DE LUMINÁRIA TIPO CALHA DE SOBREPOR, ABERTA, PARA 3 LÂMPADAS FLUORESCENTES DE 40W, REF.: 211, FAB: A B LEÃO OU SIMILAR, COM REATOR DE PARTIDA RÁPIDA E ALTO FATOR DE POTÊNCIA COM SUPORTE ANTI-VIBRATÓRIO, LÂMPADAS E ACESSÓRIOS.</v>
          </cell>
          <cell r="C2635" t="str">
            <v>Cj</v>
          </cell>
          <cell r="D2635">
            <v>195.21249999999998</v>
          </cell>
          <cell r="E2635">
            <v>156.16999999999999</v>
          </cell>
          <cell r="F2635" t="str">
            <v>SEDUC</v>
          </cell>
        </row>
        <row r="2636">
          <cell r="A2636" t="str">
            <v/>
          </cell>
          <cell r="D2636">
            <v>0</v>
          </cell>
        </row>
        <row r="2637">
          <cell r="A2637" t="str">
            <v>18.25.088</v>
          </cell>
          <cell r="B2637" t="str">
            <v>FORN.E INST. DE LUM.FLUORESCENTE DE EMBUTIR QUADRADA EM AÇO TRATADO E PINTADO POR PROCESSO ELETROSTÁTICO. REFLETOR INT. PARABÓLICO EM ALUM. ALTO BRILHO E ALETAS ANTI-OFUSCAMENTO PLANAS BRANCAS P/04 LÂMP.FLUOR. DE 16W, INTERPAM OU SIM., REF. 014316, INCL.R</v>
          </cell>
          <cell r="C2637" t="str">
            <v>Cj</v>
          </cell>
          <cell r="D2637">
            <v>262.6875</v>
          </cell>
          <cell r="E2637">
            <v>210.15</v>
          </cell>
          <cell r="F2637" t="str">
            <v>SEDUC</v>
          </cell>
        </row>
        <row r="2638">
          <cell r="A2638" t="str">
            <v/>
          </cell>
          <cell r="D2638">
            <v>0</v>
          </cell>
        </row>
        <row r="2639">
          <cell r="A2639" t="str">
            <v>18.25.090</v>
          </cell>
          <cell r="B2639" t="str">
            <v>LUMINARIA TIPO DROPS EM GLOBO DE VIDRO LEITOSO, REF. 515 A. B. LEAO, OU SIMILAR,COMPLETA, INCLUSIVE LAMPADA E INSTALACAO.</v>
          </cell>
          <cell r="C2639" t="str">
            <v>Cj</v>
          </cell>
          <cell r="D2639">
            <v>44.5625</v>
          </cell>
          <cell r="E2639">
            <v>35.65</v>
          </cell>
          <cell r="F2639" t="str">
            <v>EMLURB</v>
          </cell>
        </row>
        <row r="2640">
          <cell r="A2640" t="str">
            <v/>
          </cell>
          <cell r="D2640">
            <v>0</v>
          </cell>
        </row>
        <row r="2641">
          <cell r="A2641" t="str">
            <v>18.25.100</v>
          </cell>
          <cell r="B2641" t="str">
            <v>LUMINARIA TIPO BEDD (PRATO), REF. 805 A. B. LEAO OU SIMILAR, COM PENDENTE E SUPORTE, INCLUSIVE LAMPADA E INSTALACAO.</v>
          </cell>
          <cell r="C2641" t="str">
            <v>Cj</v>
          </cell>
          <cell r="D2641">
            <v>57.0625</v>
          </cell>
          <cell r="E2641">
            <v>45.65</v>
          </cell>
          <cell r="F2641" t="str">
            <v>EMLURB</v>
          </cell>
        </row>
        <row r="2642">
          <cell r="A2642" t="str">
            <v/>
          </cell>
          <cell r="D2642">
            <v>0</v>
          </cell>
        </row>
        <row r="2643">
          <cell r="A2643" t="str">
            <v>18.25.110</v>
          </cell>
          <cell r="B2643" t="str">
            <v>LUMINARIA TIPO ARANDELA, REF. 403 A. B. LEAO OU SIMILAR, COMPLETA,INCLUSIVE LAMPADA E INSTALACAO.</v>
          </cell>
          <cell r="C2643" t="str">
            <v>Cj</v>
          </cell>
          <cell r="D2643">
            <v>69.1875</v>
          </cell>
          <cell r="E2643">
            <v>55.35</v>
          </cell>
          <cell r="F2643" t="str">
            <v>EMLURB</v>
          </cell>
        </row>
        <row r="2644">
          <cell r="A2644" t="str">
            <v/>
          </cell>
          <cell r="D2644">
            <v>0</v>
          </cell>
        </row>
        <row r="2645">
          <cell r="A2645" t="str">
            <v>18.25.130</v>
          </cell>
          <cell r="B2645" t="str">
            <v>LUMINARIA TIPO SPOT, REF. 401-P A. B. LEAO OU SIMILAR, COMPLETA,INCLUSIVE LAMPADA E INSTALACAO.</v>
          </cell>
          <cell r="C2645" t="str">
            <v>Cj</v>
          </cell>
          <cell r="D2645">
            <v>31.6875</v>
          </cell>
          <cell r="E2645">
            <v>25.35</v>
          </cell>
          <cell r="F2645" t="str">
            <v>EMLURB</v>
          </cell>
        </row>
        <row r="2646">
          <cell r="A2646" t="str">
            <v/>
          </cell>
          <cell r="D2646">
            <v>0</v>
          </cell>
        </row>
        <row r="2647">
          <cell r="A2647" t="str">
            <v>18.25.140</v>
          </cell>
          <cell r="B2647" t="str">
            <v>REFLETOR EXTERNO REF. 408/E A.B.LEAO OU SIMILAR, COMPLETO,INCLUSIVE LAMPADA E INSTALACAO.</v>
          </cell>
          <cell r="C2647" t="str">
            <v>Cj</v>
          </cell>
          <cell r="D2647">
            <v>57.0625</v>
          </cell>
          <cell r="E2647">
            <v>45.65</v>
          </cell>
          <cell r="F2647" t="str">
            <v>EMLURB</v>
          </cell>
        </row>
        <row r="2648">
          <cell r="A2648" t="str">
            <v/>
          </cell>
          <cell r="D2648">
            <v>0</v>
          </cell>
        </row>
        <row r="2649">
          <cell r="A2649" t="str">
            <v>18.25.141</v>
          </cell>
          <cell r="B2649" t="str">
            <v>FORNECIMENTO E INSTALAÇÃO DE REFLETOR EXTERNO PARA LÂMPADA HALÓGENA DE 500W, ALUMÍNIO FUNDIDO, COM VIDRO TEMPERADO, DIMENSÕES DE 20X15CM, REF. 408/EF - A.B. LEÃO OU SIMILAR.</v>
          </cell>
          <cell r="C2649" t="str">
            <v>Un</v>
          </cell>
          <cell r="D2649">
            <v>51.012500000000003</v>
          </cell>
          <cell r="E2649">
            <v>40.81</v>
          </cell>
          <cell r="F2649" t="str">
            <v>SEDUC</v>
          </cell>
        </row>
        <row r="2650">
          <cell r="A2650" t="str">
            <v/>
          </cell>
          <cell r="D2650">
            <v>0</v>
          </cell>
        </row>
        <row r="2651">
          <cell r="A2651" t="str">
            <v>18.25.170</v>
          </cell>
          <cell r="B2651" t="str">
            <v>LUMINARIA PARA LAMPADA A VAPOR DE MERCURIO DE 125 W, REF. ABL 50/F A. B. LEAO OU SIMILAR, COMPLETA, INCLUSIVE BRACO, LAMPADA, REATOR ALTO FATOR DE POTENCIA E INSTALACAO.</v>
          </cell>
          <cell r="C2651" t="str">
            <v>Cj</v>
          </cell>
          <cell r="D2651">
            <v>458.16249999999997</v>
          </cell>
          <cell r="E2651">
            <v>366.53</v>
          </cell>
          <cell r="F2651" t="str">
            <v>EMLURB</v>
          </cell>
        </row>
        <row r="2652">
          <cell r="A2652" t="str">
            <v/>
          </cell>
          <cell r="D2652">
            <v>0</v>
          </cell>
        </row>
        <row r="2653">
          <cell r="A2653" t="str">
            <v>18.25.180</v>
          </cell>
          <cell r="B2653" t="str">
            <v>LUMINARIA PARA LAMPADA A VAPOR DE MERCURIO DE 250 W, REF. ABL 50/F A. B. LEAO OU SIMILAR, COMPLETA, INCLUSIVE BRACO, LAMPADA,REATOR ALTO FATOR DE POTENCIA E INSTALACAO.</v>
          </cell>
          <cell r="C2653" t="str">
            <v>Cj</v>
          </cell>
          <cell r="D2653">
            <v>500.375</v>
          </cell>
          <cell r="E2653">
            <v>400.3</v>
          </cell>
          <cell r="F2653" t="str">
            <v>EMLURB</v>
          </cell>
        </row>
        <row r="2654">
          <cell r="A2654" t="str">
            <v/>
          </cell>
          <cell r="D2654">
            <v>0</v>
          </cell>
        </row>
        <row r="2655">
          <cell r="A2655" t="str">
            <v>18.25.190</v>
          </cell>
          <cell r="B2655" t="str">
            <v>LUMINARIA PARA LAMPADA A VAPOR DE MERCURIO DE 125 W, REF. ABL 50 A.B. LEAO OU SIMILAR, COMPLETA, INCLUSIVE BRACO, LAMPADA, REATOR ALTO FATOR DE POTENCIA E INSTALACAO.</v>
          </cell>
          <cell r="C2655" t="str">
            <v>Cj</v>
          </cell>
          <cell r="D2655">
            <v>448.16249999999997</v>
          </cell>
          <cell r="E2655">
            <v>358.53</v>
          </cell>
          <cell r="F2655" t="str">
            <v>EMLURB</v>
          </cell>
        </row>
        <row r="2656">
          <cell r="A2656" t="str">
            <v/>
          </cell>
          <cell r="D2656">
            <v>0</v>
          </cell>
        </row>
        <row r="2657">
          <cell r="A2657" t="str">
            <v>18.25.200</v>
          </cell>
          <cell r="B2657" t="str">
            <v>LUMINARIA PARA LAMPADA A VAPOR DE MERCURIO DE 250 W, REF. ABL 50 A.B. LEAO OU SIMILAR, COMPLETA, INCLUSIVE BRACO, LAMPADA, REATOR ALTO FATOR DE POTENCIA E INSTALACAO.</v>
          </cell>
          <cell r="C2657" t="str">
            <v>Cj</v>
          </cell>
          <cell r="D2657">
            <v>490.375</v>
          </cell>
          <cell r="E2657">
            <v>392.3</v>
          </cell>
          <cell r="F2657" t="str">
            <v>EMLURB</v>
          </cell>
        </row>
        <row r="2658">
          <cell r="A2658" t="str">
            <v/>
          </cell>
          <cell r="D2658">
            <v>0</v>
          </cell>
        </row>
        <row r="2659">
          <cell r="A2659" t="str">
            <v>18.25.210</v>
          </cell>
          <cell r="B2659" t="str">
            <v>LUMINARIA PARA LAMPADA A VAPOR DE MERCURIO DE 400 W, REF. ABL 50F/400 A. B.LEAO OU SIMILAR, COMPLETA, INCLUSIVE BRACO, LAMPADA, REATOR ALTO FATOR DE POTENCIA E INSTALACAO.</v>
          </cell>
          <cell r="C2659" t="str">
            <v>Un</v>
          </cell>
          <cell r="D2659">
            <v>618.125</v>
          </cell>
          <cell r="E2659">
            <v>494.5</v>
          </cell>
          <cell r="F2659" t="str">
            <v>EMLURB</v>
          </cell>
        </row>
        <row r="2660">
          <cell r="A2660" t="str">
            <v/>
          </cell>
          <cell r="D2660">
            <v>0</v>
          </cell>
        </row>
        <row r="2661">
          <cell r="A2661" t="str">
            <v>18.25.220</v>
          </cell>
          <cell r="B2661" t="str">
            <v>FORNEC.DE CONJ.C/ LUMINARIA FECHADA P/LAMP.VS 70 W C/ DIFUSOR EM POLICARBONATO,SOQUETE E-27 SUPORTE DE ALUM. FUNDIDO REF.1 PLP 1000,POLIMETAL OU SIM.,INCLUSIVE REATOR UE VS 70WX220V (ACOPLADO),LAMP.,BRACO RETO 3/4 POL.X1M C/PARAFUSO P/FIX.EM POSTE,FIO 1,5</v>
          </cell>
          <cell r="C2661" t="str">
            <v>Un</v>
          </cell>
          <cell r="D2661">
            <v>410.01249999999999</v>
          </cell>
          <cell r="E2661">
            <v>328.01</v>
          </cell>
          <cell r="F2661" t="str">
            <v>EMLURB</v>
          </cell>
        </row>
        <row r="2662">
          <cell r="A2662" t="str">
            <v/>
          </cell>
          <cell r="D2662">
            <v>0</v>
          </cell>
        </row>
        <row r="2663">
          <cell r="A2663" t="str">
            <v>18.25.230</v>
          </cell>
          <cell r="B2663" t="str">
            <v>FORNEC.DE CONJ.C/ LUMINARIA FECHADA P/LAMP.VS 150 W C/DIFUSOR EM POLICARBONATO,SOQUETE E-40 SUPORTE EM ALUM. FUNDIDO REF.1 PLP 1000,POLIMETAL OU SIM.,INCLUSIVE REATOR UE VS 150WX220V (ACOPLADO),LAMP.,BRACO RETO 1 1/4 POL.X 3M C/ PARAF.P/FIX.EM POSTE,FIO 1</v>
          </cell>
          <cell r="C2663" t="str">
            <v>Un</v>
          </cell>
          <cell r="D2663">
            <v>539.86249999999995</v>
          </cell>
          <cell r="E2663">
            <v>431.89</v>
          </cell>
          <cell r="F2663" t="str">
            <v>EMLURB</v>
          </cell>
        </row>
        <row r="2664">
          <cell r="A2664" t="str">
            <v/>
          </cell>
          <cell r="D2664">
            <v>0</v>
          </cell>
        </row>
        <row r="2665">
          <cell r="A2665" t="str">
            <v>18.25.240</v>
          </cell>
          <cell r="B2665" t="str">
            <v>FORNEC.DE CONJ.C/ LUMINARIA FECHADA P/LAMP.VS 250 W C/DIFUSOR EM POLICARBONATO,SOQUETE E-40 SUPORTE EM ALUM. FUNDIDO REF.1 PLP 1000,POLIMETAL OU SIM.,INCLUSIVE REATOR UE VS 250W X220V (ACOPLADO),LAMP.,BRACO RETO DE 1 1/2 POL.X 3M C/PARAF.P/ FIX. POSTE,FIO</v>
          </cell>
          <cell r="C2665" t="str">
            <v>Un</v>
          </cell>
          <cell r="D2665">
            <v>604.02500000000009</v>
          </cell>
          <cell r="E2665">
            <v>483.22</v>
          </cell>
          <cell r="F2665" t="str">
            <v>EMLURB</v>
          </cell>
        </row>
        <row r="2666">
          <cell r="A2666" t="str">
            <v/>
          </cell>
          <cell r="D2666">
            <v>0</v>
          </cell>
        </row>
        <row r="2667">
          <cell r="A2667" t="str">
            <v>18.25.300</v>
          </cell>
          <cell r="B2667" t="str">
            <v>FORNECIMENTO E INSTALACAO DE LUMINARIA TIPO PETALA COM DIFUSOR EM POLICARBONATO PARA LAMPADA VS 250 W, SERIE IVA INDALUX OU SIMILAR, COM LAMPADA, REATOR, IGNITOR E CAPACITOR EM POSTES ATE 23 M.</v>
          </cell>
          <cell r="C2667" t="str">
            <v>Un</v>
          </cell>
          <cell r="D2667">
            <v>836.82500000000005</v>
          </cell>
          <cell r="E2667">
            <v>669.46</v>
          </cell>
          <cell r="F2667" t="str">
            <v>EMLURB</v>
          </cell>
        </row>
        <row r="2668">
          <cell r="A2668" t="str">
            <v/>
          </cell>
          <cell r="D2668">
            <v>0</v>
          </cell>
        </row>
        <row r="2669">
          <cell r="A2669" t="str">
            <v>18.25.310</v>
          </cell>
          <cell r="B2669" t="str">
            <v>FORNECIMENTO DE LUMINARIA TIPO PETALA COM DIFUSOR EM POLICARBONATO PARA LAMPADA V.MET. DE 250 W, SERIE IVA, INDALUX OU SIMILAR, INCLUSIVE LAMPADA, REATOR, IGNITOR, CAPACITOR E INSTALACAO EM POSTES DE ATE 17 M.</v>
          </cell>
          <cell r="C2669" t="str">
            <v>Un</v>
          </cell>
          <cell r="D2669">
            <v>895.26250000000005</v>
          </cell>
          <cell r="E2669">
            <v>716.21</v>
          </cell>
          <cell r="F2669" t="str">
            <v>EMLURB</v>
          </cell>
        </row>
        <row r="2670">
          <cell r="A2670" t="str">
            <v/>
          </cell>
          <cell r="D2670">
            <v>0</v>
          </cell>
        </row>
        <row r="2671">
          <cell r="A2671" t="str">
            <v>18.25.400</v>
          </cell>
          <cell r="B2671" t="str">
            <v>FORNECIMENTO DE LUMINARIA FECHADA,TIPO PETALA COM DIFUSOR EM POLICARBONATO PARA LAMPADA VS DE 400W,MODELO VIENTO IVH,INDALUX OU SIMILAR, INCLUSIVE LAMPADA, REATOR, IGNITOR, CAPACITOR E INSTALACAO.</v>
          </cell>
          <cell r="C2671" t="str">
            <v>Un</v>
          </cell>
          <cell r="D2671">
            <v>1362.6750000000002</v>
          </cell>
          <cell r="E2671">
            <v>1090.1400000000001</v>
          </cell>
          <cell r="F2671" t="str">
            <v>EMLURB</v>
          </cell>
        </row>
        <row r="2672">
          <cell r="A2672" t="str">
            <v/>
          </cell>
          <cell r="D2672">
            <v>0</v>
          </cell>
        </row>
        <row r="2673">
          <cell r="A2673" t="str">
            <v>18.25.410</v>
          </cell>
          <cell r="B2673" t="str">
            <v>FORNECIMENTO DE LUMINARIA FECHADA,TIPO PETALA COM DIFUSOR EM POLICARBONATO PARA LAMPADA V.MET. DE 400 W, MODELO VIENTO IVH,INDALUX OU SIMILAR, INCLUSIVE LAMPADA, REATOR, IGNITOR, CAPACITOR E INSTALACAO.</v>
          </cell>
          <cell r="C2673" t="str">
            <v>Un</v>
          </cell>
          <cell r="D2673">
            <v>1421.4250000000002</v>
          </cell>
          <cell r="E2673">
            <v>1137.1400000000001</v>
          </cell>
          <cell r="F2673" t="str">
            <v>EMLURB</v>
          </cell>
        </row>
        <row r="2674">
          <cell r="A2674" t="str">
            <v/>
          </cell>
          <cell r="D2674">
            <v>0</v>
          </cell>
        </row>
        <row r="2675">
          <cell r="A2675" t="str">
            <v>18.25.500</v>
          </cell>
          <cell r="B2675" t="str">
            <v>FORNECIMENTO DE LUMINARIA TIPO PETALA COM DIFUSOR EM POLICARBONATO PARA LAMPADA VS DE 250 W, MODELO STAR PC,FAELLUCE OU SIMILAR COM LAMPADA VS 250 W, REATOR, IGNITOR, CAPACITOR E INSTALACAO EM POSTES DE ATE 14 M.</v>
          </cell>
          <cell r="C2675" t="str">
            <v>Un</v>
          </cell>
          <cell r="D2675">
            <v>813.375</v>
          </cell>
          <cell r="E2675">
            <v>650.70000000000005</v>
          </cell>
          <cell r="F2675" t="str">
            <v>EMLURB</v>
          </cell>
        </row>
        <row r="2676">
          <cell r="A2676" t="str">
            <v/>
          </cell>
          <cell r="D2676">
            <v>0</v>
          </cell>
        </row>
        <row r="2677">
          <cell r="A2677" t="str">
            <v>18.25.510</v>
          </cell>
          <cell r="B2677" t="str">
            <v>FORNECIMENTO DE LUMINARIA TIPO PETALA COM DIFUSOR EM POLICARBONATO PARA LAMPADA V.MET. DE 250 W, MODELO STAR PC,FAELLUCE OU SIMILAR COM LAMPADA V.MET. 250 W, REATOR, IGNITOR, CAPACITOR E INSTALACAO EM POSTES DE ATE 14 M.</v>
          </cell>
          <cell r="C2677" t="str">
            <v>Un</v>
          </cell>
          <cell r="D2677">
            <v>871.8125</v>
          </cell>
          <cell r="E2677">
            <v>697.45</v>
          </cell>
          <cell r="F2677" t="str">
            <v>EMLURB</v>
          </cell>
        </row>
        <row r="2678">
          <cell r="A2678" t="str">
            <v/>
          </cell>
          <cell r="D2678">
            <v>0</v>
          </cell>
        </row>
        <row r="2679">
          <cell r="A2679" t="str">
            <v>18.25.600</v>
          </cell>
          <cell r="B2679" t="str">
            <v>FORNECIMENTO DE LUMINARIA TIPO PETALA COM DIFUSOR EM POLICARBONATO PARA LAMPADA VS DE 400 W,MODELO MIRA VTP (VIDRO PLANO), FAELLUCE OU SIMILAR, INCLUSIVE LAMPADA,REATOR, IGNITOR, CAPACITOR E INSTALACAO EM POSTES DE ATE 17 M.</v>
          </cell>
          <cell r="C2679" t="str">
            <v>Un</v>
          </cell>
          <cell r="D2679">
            <v>1085.375</v>
          </cell>
          <cell r="E2679">
            <v>868.3</v>
          </cell>
          <cell r="F2679" t="str">
            <v>EMLURB</v>
          </cell>
        </row>
        <row r="2680">
          <cell r="A2680" t="str">
            <v/>
          </cell>
          <cell r="D2680">
            <v>0</v>
          </cell>
        </row>
        <row r="2681">
          <cell r="A2681" t="str">
            <v>18.25.610</v>
          </cell>
          <cell r="B2681" t="str">
            <v>FORNECIMENTO DE LUMINARIA TIPO PETALA COM DIFUSOR EM POLICARBONATO PARA LAMPADA V.MET. DE 400 W,MODELO MIRA VTP, (VIDRO PLANO),FAELLUCE OU SIMILAR, INCLUSIVE LAMPADA, REATOR, IGNITOR, CAPACITOR E INSTALACAO EM POSTES DE ATE 17 M.</v>
          </cell>
          <cell r="C2681" t="str">
            <v>Un</v>
          </cell>
          <cell r="D2681">
            <v>1144.125</v>
          </cell>
          <cell r="E2681">
            <v>915.3</v>
          </cell>
          <cell r="F2681" t="str">
            <v>EMLURB</v>
          </cell>
        </row>
        <row r="2682">
          <cell r="A2682" t="str">
            <v/>
          </cell>
          <cell r="D2682">
            <v>0</v>
          </cell>
        </row>
        <row r="2683">
          <cell r="A2683" t="str">
            <v>18.25.620</v>
          </cell>
          <cell r="B2683" t="str">
            <v>FORNECIMENTO E INSTALAÇÃO  DE LUMINÁRIA DE EMERGÊNCIA COM 2 LÂMPADAS DE 8 WATTS BIVOLT, COM BATERIA INTERNA</v>
          </cell>
          <cell r="C2683" t="str">
            <v>Un</v>
          </cell>
          <cell r="D2683">
            <v>47.737499999999997</v>
          </cell>
          <cell r="E2683">
            <v>38.19</v>
          </cell>
          <cell r="F2683" t="str">
            <v>SEDUC</v>
          </cell>
        </row>
        <row r="2684">
          <cell r="A2684" t="str">
            <v/>
          </cell>
          <cell r="D2684">
            <v>0</v>
          </cell>
        </row>
        <row r="2685">
          <cell r="A2685" t="str">
            <v>18.25.700</v>
          </cell>
          <cell r="B2685" t="str">
            <v>FORNECIMENTO DE LAMPIAO, MODELO RECIFE ANTIGO EM ALUMINIO FUNDIDO COM DIFUSOR EM POLICARBONATO COM TRATAMENTO EM UV, TRANSPARENTE OU LEITOSO, COM SUPORTE E-40, EDESA OU SIMILAR, INCLUSIVE INSTALACAO.</v>
          </cell>
          <cell r="C2685" t="str">
            <v>Un</v>
          </cell>
          <cell r="D2685">
            <v>311.25</v>
          </cell>
          <cell r="E2685">
            <v>249</v>
          </cell>
          <cell r="F2685" t="str">
            <v>EMLURB</v>
          </cell>
        </row>
        <row r="2686">
          <cell r="A2686" t="str">
            <v/>
          </cell>
          <cell r="D2686">
            <v>0</v>
          </cell>
        </row>
        <row r="2687">
          <cell r="A2687" t="str">
            <v>18.25.800</v>
          </cell>
          <cell r="B2687" t="str">
            <v>FORNECIMENTO DE PROJETOR, MOD. MLE 502, EDESA OU SIMILAR PARA LAMPADA A VAPOR DE SODIO 250W INCLUSIVE LAMPADA, REATOR, AFP UE (ACOPLADO)E INSTALACAO.</v>
          </cell>
          <cell r="C2687" t="str">
            <v>Un</v>
          </cell>
          <cell r="D2687">
            <v>387</v>
          </cell>
          <cell r="E2687">
            <v>309.60000000000002</v>
          </cell>
          <cell r="F2687" t="str">
            <v>EMLURB</v>
          </cell>
        </row>
        <row r="2688">
          <cell r="A2688" t="str">
            <v/>
          </cell>
          <cell r="D2688">
            <v>0</v>
          </cell>
        </row>
        <row r="2689">
          <cell r="A2689" t="str">
            <v>18.25.810</v>
          </cell>
          <cell r="B2689" t="str">
            <v>FORNECIMENTO DE PROJETOR, MOD. MLE 502, EDESA OU SIMILAR PARA LAMPADA A VAPOR DE SODIO DE 400 W ,INCLUSIVE LAMPADA, REATOR AFP UE (ACOPLADO) E INSTALACAO.</v>
          </cell>
          <cell r="C2689" t="str">
            <v>Un</v>
          </cell>
          <cell r="D2689">
            <v>431.25</v>
          </cell>
          <cell r="E2689">
            <v>345</v>
          </cell>
          <cell r="F2689" t="str">
            <v>EMLURB</v>
          </cell>
        </row>
        <row r="2690">
          <cell r="A2690" t="str">
            <v/>
          </cell>
          <cell r="D2690">
            <v>0</v>
          </cell>
        </row>
        <row r="2691">
          <cell r="A2691" t="str">
            <v>18.25.811</v>
          </cell>
          <cell r="B2691" t="str">
            <v>FORNEC. E INSTAL.PROJETOR RETANG., CORPO REFLETOR EM CHAPA ALUMÍNIO ESTAMP.REFORÇ.NAS LATERAIS,C/SUPORTE Q PERMITE REGULAGEM VERT. E HORIZ.,SOQUETE PORCELANA E-40, P/ LÂMPADA VAPOR MERCÚRIO 250W. REFRATOR EM LENTE DE VIDRO TEMP.,REF.MLE502-EDESA OU SIMILA</v>
          </cell>
          <cell r="C2691" t="str">
            <v>Un</v>
          </cell>
          <cell r="D2691">
            <v>220.10000000000002</v>
          </cell>
          <cell r="E2691">
            <v>176.08</v>
          </cell>
          <cell r="F2691" t="str">
            <v>SEDUC</v>
          </cell>
        </row>
        <row r="2692">
          <cell r="A2692" t="str">
            <v/>
          </cell>
          <cell r="D2692">
            <v>0</v>
          </cell>
        </row>
        <row r="2693">
          <cell r="A2693" t="str">
            <v>18.25.812</v>
          </cell>
          <cell r="B2693" t="str">
            <v>FORNEC. E INSTAL.PROJETOR RETANG., CORPO REFLETOR EM CHAPA ALUMÍNIO ESTAMP.REFORÇ.NAS LATERAIS,C/SUPORTE Q PERM.REGUL.VERT. E HORIZ.,SOQUETE PORCELANA E-40, P/ LÂMPADA VAPOR METÁLICO 250W. REFRATOR EM LENTE DE VIDRO TEMP.,REF.MLE502-EDESA OU SIMILAR.INC.L</v>
          </cell>
          <cell r="C2693" t="str">
            <v>Un</v>
          </cell>
          <cell r="D2693">
            <v>290.6875</v>
          </cell>
          <cell r="E2693">
            <v>232.55</v>
          </cell>
          <cell r="F2693" t="str">
            <v>SEDUC</v>
          </cell>
        </row>
        <row r="2694">
          <cell r="A2694" t="str">
            <v/>
          </cell>
          <cell r="D2694">
            <v>0</v>
          </cell>
        </row>
        <row r="2695">
          <cell r="A2695" t="str">
            <v>18.25.813</v>
          </cell>
          <cell r="B2695" t="str">
            <v>FORNEC. E INSTAL.PROJETOR RETANG., CORPO REFLETOR EM CHAPA ALUMÍNIO ESTAMP.REFORÇ.NAS LATERAIS,C/SUPORTE Q PERMITE REGULAGEM VERT. E HORIZ.,SOQUETE PORCELANA E-40, P/ LÂMPADA VAPOR MERCÚRIO 400W. REFRATOR EM LENTE DE VIDRO TEMP.,REF.MLE502-EDESA OU SIMILA</v>
          </cell>
          <cell r="C2695" t="str">
            <v>Un</v>
          </cell>
          <cell r="D2695">
            <v>248.47499999999999</v>
          </cell>
          <cell r="E2695">
            <v>198.78</v>
          </cell>
          <cell r="F2695" t="str">
            <v>SEDUC</v>
          </cell>
        </row>
        <row r="2696">
          <cell r="A2696" t="str">
            <v/>
          </cell>
          <cell r="D2696">
            <v>0</v>
          </cell>
        </row>
        <row r="2697">
          <cell r="A2697" t="str">
            <v>18.25.814</v>
          </cell>
          <cell r="B2697" t="str">
            <v>FORNEC. E INSTAL.PROJETOR RETANG., CORPO REFLETOR EM CHAPA ALUMÍNIO ESTAMP.REFORÇ.NAS LATERAIS,C/SUPORTE Q PERM.REGUL.VERT. E HORIZ.,SOQUETE PORCELANA E-40, P/ LÂMPADA VAPOR METÁLICO 400W. REFRATOR EM LENTE DE VIDRO TEMP.,REF.MLE502-EDESA OU SIMILAR.INC.L</v>
          </cell>
          <cell r="C2697" t="str">
            <v>Un</v>
          </cell>
          <cell r="D2697">
            <v>320.75</v>
          </cell>
          <cell r="E2697">
            <v>256.60000000000002</v>
          </cell>
          <cell r="F2697" t="str">
            <v>SEDUC</v>
          </cell>
        </row>
        <row r="2698">
          <cell r="A2698" t="str">
            <v/>
          </cell>
          <cell r="D2698">
            <v>0</v>
          </cell>
        </row>
        <row r="2699">
          <cell r="A2699" t="str">
            <v>18.25.820</v>
          </cell>
          <cell r="B2699" t="str">
            <v>FORNECIMENTO DE PROJETOR, MOD. MLE 508, EDESA OU SIMILAR, PARA LAMPADA VAPOR METALICO ATE 1000 W, INCLUSIVE INSTALACAO.</v>
          </cell>
          <cell r="C2699" t="str">
            <v>Un</v>
          </cell>
          <cell r="D2699">
            <v>1836.3125</v>
          </cell>
          <cell r="E2699">
            <v>1469.05</v>
          </cell>
          <cell r="F2699" t="str">
            <v>EMLURB</v>
          </cell>
        </row>
        <row r="2700">
          <cell r="A2700" t="str">
            <v/>
          </cell>
          <cell r="D2700">
            <v>0</v>
          </cell>
        </row>
        <row r="2701">
          <cell r="A2701" t="str">
            <v>18.25.830</v>
          </cell>
          <cell r="B2701" t="str">
            <v>FORNECIMENTO DE PROJETOR, MOD. JET 1000, SIMETRICO MARTELADO, FAELLUCE OU SIMILAR, PARA LAMPADA VAPOR METALICO 1000 W, INCLUSIVE LAMPADA, REATOR AFP UE (ACOPLADO) E INSTALACAO.</v>
          </cell>
          <cell r="C2701" t="str">
            <v>Un</v>
          </cell>
          <cell r="D2701">
            <v>2215.6750000000002</v>
          </cell>
          <cell r="E2701">
            <v>1772.54</v>
          </cell>
          <cell r="F2701" t="str">
            <v>EMLURB</v>
          </cell>
        </row>
        <row r="2702">
          <cell r="A2702" t="str">
            <v/>
          </cell>
          <cell r="D2702">
            <v>0</v>
          </cell>
        </row>
        <row r="2703">
          <cell r="A2703" t="str">
            <v>18.25.840</v>
          </cell>
          <cell r="B2703" t="str">
            <v>FORNECIMENTO DE PROJETOR, MOD. JET 1000 SIMETRICO ESPECULAR, FAELLUCE OU SIMILAR,PARA LAMPADA VAPOR METALICO 1000 W,INCLUSIVE LAMPADA, REATOR AFP, UE (ACOPLADO) E INSTALACAO.</v>
          </cell>
          <cell r="C2703" t="str">
            <v>Un</v>
          </cell>
          <cell r="D2703">
            <v>2215.6750000000002</v>
          </cell>
          <cell r="E2703">
            <v>1772.54</v>
          </cell>
          <cell r="F2703" t="str">
            <v>EMLURB</v>
          </cell>
        </row>
        <row r="2704">
          <cell r="A2704" t="str">
            <v/>
          </cell>
          <cell r="D2704">
            <v>0</v>
          </cell>
        </row>
        <row r="2705">
          <cell r="A2705" t="str">
            <v>18.25.850</v>
          </cell>
          <cell r="B2705" t="str">
            <v>FORNECIMENTO DE PROJETOR, MOD. JET 2000 SIMETRICO MARTELADO, FAELLUCE OU SIMILAR, PARA LAMPADA VAPOR METALICO 2000 W, INCLUSIVE LAMPADA, REATOR AFP UE (ACOPLADO) E INSTALACAO.</v>
          </cell>
          <cell r="C2705" t="str">
            <v>Un</v>
          </cell>
          <cell r="D2705">
            <v>3865.7625000000003</v>
          </cell>
          <cell r="E2705">
            <v>3092.61</v>
          </cell>
          <cell r="F2705" t="str">
            <v>EMLURB</v>
          </cell>
        </row>
        <row r="2706">
          <cell r="A2706" t="str">
            <v/>
          </cell>
          <cell r="D2706">
            <v>0</v>
          </cell>
        </row>
        <row r="2707">
          <cell r="A2707" t="str">
            <v>18.25.860</v>
          </cell>
          <cell r="B2707" t="str">
            <v>FORNECIMENTO DE PROJETOR, MOD. JET 2000 SIMETRICO ESPECULAR, FAELLUCE OU SIMILAR,PARA LAMPADA VAPOR METALICO 2000 W,INCLUSIVE LAMPADA, REATOR AFP, UE,(ACOPLADO) E INSTALACAO.</v>
          </cell>
          <cell r="C2707" t="str">
            <v>Un</v>
          </cell>
          <cell r="D2707">
            <v>3865.7625000000003</v>
          </cell>
          <cell r="E2707">
            <v>3092.61</v>
          </cell>
          <cell r="F2707" t="str">
            <v>EMLURB</v>
          </cell>
        </row>
        <row r="2708">
          <cell r="A2708" t="str">
            <v/>
          </cell>
          <cell r="D2708">
            <v>0</v>
          </cell>
        </row>
        <row r="2709">
          <cell r="A2709" t="str">
            <v>18.25.943</v>
          </cell>
          <cell r="B2709" t="str">
            <v>FORNECIMENTO E INSTALAÇÃO DE LÂMPADA FLUORESCENTE DE 40W</v>
          </cell>
          <cell r="C2709" t="str">
            <v>Un</v>
          </cell>
          <cell r="D2709">
            <v>4.7874999999999996</v>
          </cell>
          <cell r="E2709">
            <v>3.83</v>
          </cell>
          <cell r="F2709" t="str">
            <v>SEDUC</v>
          </cell>
        </row>
        <row r="2710">
          <cell r="A2710" t="str">
            <v/>
          </cell>
          <cell r="D2710">
            <v>0</v>
          </cell>
        </row>
        <row r="2711">
          <cell r="A2711" t="str">
            <v>18.25.944</v>
          </cell>
          <cell r="B2711" t="str">
            <v>FORNECIMENTO E INSTALAÇÃO DE TÉRMICO PARA LÂMPADA FLUORESCENTE EM LUMINÁRIA.</v>
          </cell>
          <cell r="C2711" t="str">
            <v>Un</v>
          </cell>
          <cell r="D2711">
            <v>3.5375000000000001</v>
          </cell>
          <cell r="E2711">
            <v>2.83</v>
          </cell>
          <cell r="F2711" t="str">
            <v>SEDUC</v>
          </cell>
        </row>
        <row r="2712">
          <cell r="A2712" t="str">
            <v/>
          </cell>
          <cell r="D2712">
            <v>0</v>
          </cell>
        </row>
        <row r="2713">
          <cell r="A2713" t="str">
            <v>18.25.945</v>
          </cell>
          <cell r="B2713" t="str">
            <v>FORNECIMENTO E INSTALAÇÃO DE REATOR PARTIDA RAPIDA DUPLO PARA 02 LAMP.FLUORESCENTE 40W-220V, LUMINÁRIA TIPO CALHA DE SOBREPOR.</v>
          </cell>
          <cell r="C2713" t="str">
            <v>Un</v>
          </cell>
          <cell r="D2713">
            <v>53.324999999999996</v>
          </cell>
          <cell r="E2713">
            <v>42.66</v>
          </cell>
          <cell r="F2713" t="str">
            <v>SEDUC</v>
          </cell>
        </row>
        <row r="2714">
          <cell r="A2714" t="str">
            <v/>
          </cell>
          <cell r="D2714">
            <v>0</v>
          </cell>
        </row>
        <row r="2715">
          <cell r="A2715" t="str">
            <v>18.25.946</v>
          </cell>
          <cell r="B2715" t="str">
            <v>FORNECIMENTO E INSTALAÇÃO DE REATOR PARTIDA RAPIDA SIMPLES PARA 01 LAMP.FLUORESCENTE 40W-220V, LUMINÁRIA TIPO CALHA DE SOBREPOR.</v>
          </cell>
          <cell r="C2715" t="str">
            <v>Un</v>
          </cell>
          <cell r="D2715">
            <v>34.887500000000003</v>
          </cell>
          <cell r="E2715">
            <v>27.91</v>
          </cell>
          <cell r="F2715" t="str">
            <v>SEDUC</v>
          </cell>
        </row>
        <row r="2716">
          <cell r="A2716" t="str">
            <v/>
          </cell>
          <cell r="D2716">
            <v>0</v>
          </cell>
        </row>
        <row r="2717">
          <cell r="A2717" t="str">
            <v>18.25.947</v>
          </cell>
          <cell r="B2717" t="str">
            <v>REINSTALAÇÃO DE LUMINÁRIA FLUORESCENTE COMPLETA, EXISTENTE, DE 2X40W, TIPO CALHA DE SOBREPOR.</v>
          </cell>
          <cell r="C2717" t="str">
            <v>Cj</v>
          </cell>
          <cell r="D2717">
            <v>15.7125</v>
          </cell>
          <cell r="E2717">
            <v>12.57</v>
          </cell>
          <cell r="F2717" t="str">
            <v>SEDUC</v>
          </cell>
        </row>
        <row r="2718">
          <cell r="A2718" t="str">
            <v/>
          </cell>
          <cell r="D2718">
            <v>0</v>
          </cell>
        </row>
        <row r="2719">
          <cell r="A2719" t="str">
            <v>18.25.948</v>
          </cell>
          <cell r="B2719" t="str">
            <v>FORNECIMENTO E COLOCAÇÃO DE LÂMPADA DE VAPOR DE MERCÚRIO DE 250W.</v>
          </cell>
          <cell r="C2719" t="str">
            <v>Un</v>
          </cell>
          <cell r="D2719">
            <v>25.587499999999999</v>
          </cell>
          <cell r="E2719">
            <v>20.47</v>
          </cell>
          <cell r="F2719" t="str">
            <v>SEDUC</v>
          </cell>
        </row>
        <row r="2720">
          <cell r="A2720" t="str">
            <v/>
          </cell>
          <cell r="D2720">
            <v>0</v>
          </cell>
        </row>
        <row r="2721">
          <cell r="A2721" t="str">
            <v>18.25.949</v>
          </cell>
          <cell r="B2721" t="str">
            <v>FORNECIMENTO E INSTALAÇÃO DE CORRENTE PARA FIXAÇÃO DE LUMINÁRIA, FIO 14BWG, COM ABERTURA DE 1,50 A 3,00CM.</v>
          </cell>
          <cell r="C2721" t="str">
            <v>m</v>
          </cell>
          <cell r="D2721">
            <v>6.4625000000000004</v>
          </cell>
          <cell r="E2721">
            <v>5.17</v>
          </cell>
          <cell r="F2721" t="str">
            <v>SEDUC</v>
          </cell>
        </row>
        <row r="2722">
          <cell r="A2722" t="str">
            <v/>
          </cell>
          <cell r="D2722">
            <v>0</v>
          </cell>
        </row>
        <row r="2723">
          <cell r="A2723" t="str">
            <v>18.25.950</v>
          </cell>
          <cell r="B2723" t="str">
            <v>FORNECIMENTO E INSTALAÇÃO DE LÂMPADA MISTA DE 500W</v>
          </cell>
          <cell r="C2723" t="str">
            <v>Un</v>
          </cell>
          <cell r="D2723">
            <v>53.224999999999994</v>
          </cell>
          <cell r="E2723">
            <v>42.58</v>
          </cell>
          <cell r="F2723" t="str">
            <v>SEDUC</v>
          </cell>
        </row>
        <row r="2724">
          <cell r="A2724" t="str">
            <v/>
          </cell>
          <cell r="D2724">
            <v>0</v>
          </cell>
        </row>
        <row r="2725">
          <cell r="A2725" t="str">
            <v>18.25.951</v>
          </cell>
          <cell r="B2725" t="str">
            <v>FORNECIMENTO E INSTALAÇÃO DE REATOR CONVENCIONAL SIMPLES PARA 01 LÂMPADA FLUORESCENTE DE 40W-220V, 0,5 FATOR DE POTÊNCIA, LUMINÁRIA TIPO CALHA SOBREPOR.</v>
          </cell>
          <cell r="C2725" t="str">
            <v>Un</v>
          </cell>
          <cell r="D2725">
            <v>22.0625</v>
          </cell>
          <cell r="E2725">
            <v>17.649999999999999</v>
          </cell>
          <cell r="F2725" t="str">
            <v>SEDUC</v>
          </cell>
        </row>
        <row r="2726">
          <cell r="A2726" t="str">
            <v/>
          </cell>
          <cell r="D2726">
            <v>0</v>
          </cell>
        </row>
        <row r="2727">
          <cell r="A2727" t="str">
            <v>18.25.952</v>
          </cell>
          <cell r="B2727" t="str">
            <v>REINSTALAÇÃO DE LUMINÁRIA  FLUORESCENTE 1 X 40 W(APENAS MÃO DE OBRA)</v>
          </cell>
          <cell r="C2727" t="str">
            <v>Un</v>
          </cell>
          <cell r="D2727">
            <v>14.299999999999999</v>
          </cell>
          <cell r="E2727">
            <v>11.44</v>
          </cell>
          <cell r="F2727" t="str">
            <v>SEDUC</v>
          </cell>
        </row>
        <row r="2728">
          <cell r="A2728" t="str">
            <v/>
          </cell>
          <cell r="D2728">
            <v>0</v>
          </cell>
        </row>
        <row r="2729">
          <cell r="A2729" t="str">
            <v>18.25.955</v>
          </cell>
          <cell r="B2729" t="str">
            <v>FORNECIMENTO E INSTALAÇÃO DE RELÊ FOTOCÉLULA PARA LUMINÁRIAS DE 1000W-127/220V.</v>
          </cell>
          <cell r="C2729" t="str">
            <v>Un</v>
          </cell>
          <cell r="D2729">
            <v>47.674999999999997</v>
          </cell>
          <cell r="E2729">
            <v>38.14</v>
          </cell>
          <cell r="F2729" t="str">
            <v>SEDUC</v>
          </cell>
        </row>
        <row r="2730">
          <cell r="A2730" t="str">
            <v/>
          </cell>
          <cell r="D2730">
            <v>0</v>
          </cell>
        </row>
        <row r="2731">
          <cell r="A2731" t="str">
            <v>18.26.010</v>
          </cell>
          <cell r="B2731" t="str">
            <v>ASSENTAMENTO DE HASTE DE ATERRAMENTO DE 5/8"X 2.40 M COPPERWELD OU SIMILAR,COM CONECTOR PARALELO E PARAFUSOS (INCLUSIVE O FORNECIMENTO DO MATERIAL).</v>
          </cell>
          <cell r="C2731" t="str">
            <v>UD</v>
          </cell>
          <cell r="D2731">
            <v>53.4</v>
          </cell>
          <cell r="E2731">
            <v>42.72</v>
          </cell>
          <cell r="F2731" t="str">
            <v>EMLURB</v>
          </cell>
        </row>
        <row r="2732">
          <cell r="A2732" t="str">
            <v/>
          </cell>
          <cell r="D2732">
            <v>0</v>
          </cell>
        </row>
        <row r="2733">
          <cell r="A2733" t="str">
            <v>18.26.020</v>
          </cell>
          <cell r="B2733" t="str">
            <v>ASSENTAMENTO DE BENGALA DE PVC RIGIDO DE 3/4 POL. MARCA TIGRE OU SIMILAR, INCLUSIVE RASGO EM ALVENARIA E FORNECIMENTO DO MATERIAL.</v>
          </cell>
          <cell r="C2733" t="str">
            <v>UD</v>
          </cell>
          <cell r="D2733">
            <v>31.612499999999997</v>
          </cell>
          <cell r="E2733">
            <v>25.29</v>
          </cell>
          <cell r="F2733" t="str">
            <v>EMLURB</v>
          </cell>
        </row>
        <row r="2734">
          <cell r="A2734" t="str">
            <v/>
          </cell>
          <cell r="D2734">
            <v>0</v>
          </cell>
        </row>
        <row r="2735">
          <cell r="A2735" t="str">
            <v>18.26.022</v>
          </cell>
          <cell r="B2735" t="str">
            <v>FORNECIMENTO E INSTALAÇÃO DE BENGALA DE PVC RÍGIDO 1 1/2", FAB:TIGRE OU SIMILAR, INCLUSIVE FITA AÇO INOX E FIVELA PARA FIXAÇÃO.</v>
          </cell>
          <cell r="C2735" t="str">
            <v>Un</v>
          </cell>
          <cell r="D2735">
            <v>61.887499999999996</v>
          </cell>
          <cell r="E2735">
            <v>49.51</v>
          </cell>
          <cell r="F2735" t="str">
            <v>SEDUC</v>
          </cell>
        </row>
        <row r="2736">
          <cell r="A2736" t="str">
            <v/>
          </cell>
          <cell r="D2736">
            <v>0</v>
          </cell>
        </row>
        <row r="2737">
          <cell r="A2737" t="str">
            <v>18.26.024</v>
          </cell>
          <cell r="B2737" t="str">
            <v>FORNECIMENTO E INSTALAÇÃO DE BENGALA DE PVC RÍGIDO 2", FAB.: TIGRE OU SIMILAR, INCLUSIVE FITA AÇO INOX E FIVELA PARA FIXAÇÃO.</v>
          </cell>
          <cell r="C2737" t="str">
            <v>Un</v>
          </cell>
          <cell r="D2737">
            <v>75.924999999999997</v>
          </cell>
          <cell r="E2737">
            <v>60.74</v>
          </cell>
          <cell r="F2737" t="str">
            <v>SEDUC</v>
          </cell>
        </row>
        <row r="2738">
          <cell r="A2738" t="str">
            <v/>
          </cell>
          <cell r="D2738">
            <v>0</v>
          </cell>
        </row>
        <row r="2739">
          <cell r="A2739" t="str">
            <v>18.26.030</v>
          </cell>
          <cell r="B2739" t="str">
            <v>ASSENTAMENTO DE CHAVE DE BOIA AUTOMATICA,15A, SUPERIOR OU INFERIOR MARCA LENZ OU SIMILAR(INCLUSIVE O FORNECIMENTO DO MATERIAL).</v>
          </cell>
          <cell r="C2739" t="str">
            <v>UD</v>
          </cell>
          <cell r="D2739">
            <v>38.712499999999999</v>
          </cell>
          <cell r="E2739">
            <v>30.97</v>
          </cell>
          <cell r="F2739" t="str">
            <v>EMLURB</v>
          </cell>
        </row>
        <row r="2740">
          <cell r="A2740" t="str">
            <v/>
          </cell>
          <cell r="D2740">
            <v>0</v>
          </cell>
        </row>
        <row r="2741">
          <cell r="A2741" t="str">
            <v>18.26.040</v>
          </cell>
          <cell r="B2741" t="str">
            <v>ASSENTAMENTO DE CHAVE REVERSORA BLINDADA 30A, 500 V, ELETROMAR OU SIMILAR,(INCLUSIVE FORNECIMENTO DO MATERIAL).</v>
          </cell>
          <cell r="C2741" t="str">
            <v>UD</v>
          </cell>
          <cell r="D2741">
            <v>128.26249999999999</v>
          </cell>
          <cell r="E2741">
            <v>102.61</v>
          </cell>
          <cell r="F2741" t="str">
            <v>EMLURB</v>
          </cell>
        </row>
        <row r="2742">
          <cell r="A2742" t="str">
            <v/>
          </cell>
          <cell r="D2742">
            <v>0</v>
          </cell>
        </row>
        <row r="2743">
          <cell r="A2743" t="str">
            <v>18.26.045</v>
          </cell>
          <cell r="B2743" t="str">
            <v>ASSENTAMENTO DE CHAVE REVERSORA BLINDADA 30A, 250 V, ELETROMAR OU SIMILAR, INCLUSIVE FORNECIMENTO DO MATERIAL.</v>
          </cell>
          <cell r="C2743" t="str">
            <v>Un</v>
          </cell>
          <cell r="D2743">
            <v>154.71250000000001</v>
          </cell>
          <cell r="E2743">
            <v>123.77</v>
          </cell>
          <cell r="F2743" t="str">
            <v>EMLURB</v>
          </cell>
        </row>
        <row r="2744">
          <cell r="A2744" t="str">
            <v/>
          </cell>
          <cell r="D2744">
            <v>0</v>
          </cell>
        </row>
        <row r="2745">
          <cell r="A2745" t="str">
            <v>18.26.050</v>
          </cell>
          <cell r="B2745" t="str">
            <v>ASSENTAMENTO DE CHAVE MAGNETICA GUARDA-MOTOR ATE 7.5 CV, ELETROMAR OU SIMILAR (INCLUSIVE FORNECIMENTO DO MATERIAL ).</v>
          </cell>
          <cell r="C2745" t="str">
            <v>UD</v>
          </cell>
          <cell r="D2745">
            <v>210.76250000000002</v>
          </cell>
          <cell r="E2745">
            <v>168.61</v>
          </cell>
          <cell r="F2745" t="str">
            <v>EMLURB</v>
          </cell>
        </row>
        <row r="2746">
          <cell r="A2746" t="str">
            <v/>
          </cell>
          <cell r="D2746">
            <v>0</v>
          </cell>
        </row>
        <row r="2747">
          <cell r="A2747" t="str">
            <v>18.26.060</v>
          </cell>
          <cell r="B2747" t="str">
            <v>ASSENTAMENTO DE CHAVE MAGNETICA DE 2 X 30A PARA COMANDO DE ILUMINACAO PUBLICA, ACIONADA P/ RELE FOTO-ELETRICO NA, 220V, 60HZ, TIPO LUX CONTROL MODELO CIP-F/70, (INCLUSIVE FORNECIMENTO DO MATERIAL).</v>
          </cell>
          <cell r="C2747" t="str">
            <v>UD</v>
          </cell>
          <cell r="D2747">
            <v>438.45</v>
          </cell>
          <cell r="E2747">
            <v>350.76</v>
          </cell>
          <cell r="F2747" t="str">
            <v>EMLURB</v>
          </cell>
        </row>
        <row r="2748">
          <cell r="A2748" t="str">
            <v/>
          </cell>
          <cell r="D2748">
            <v>0</v>
          </cell>
        </row>
        <row r="2749">
          <cell r="A2749" t="str">
            <v>18.27.010</v>
          </cell>
          <cell r="B2749" t="str">
            <v>FORNECIMENTO DE FIO DE COBRE NU,TEMPERA MEIO-DURO,CLASSE 1A,SM-10MM2,PARA UM LANCE DE REDE INCLUSIVE ARMACAO SECUNDARIA B1,ISOLADOR,PARA FUSOS,BRACADEIRA REDONDA DE FERRO GALV. A FOGO,EQUIPAMENTO E INSTALACAO.</v>
          </cell>
          <cell r="C2749" t="str">
            <v>Un</v>
          </cell>
          <cell r="D2749">
            <v>285.88749999999999</v>
          </cell>
          <cell r="E2749">
            <v>228.71</v>
          </cell>
          <cell r="F2749" t="str">
            <v>EMLURB</v>
          </cell>
        </row>
        <row r="2750">
          <cell r="A2750" t="str">
            <v/>
          </cell>
          <cell r="D2750">
            <v>0</v>
          </cell>
        </row>
        <row r="2751">
          <cell r="A2751" t="str">
            <v>18.27.011</v>
          </cell>
          <cell r="B2751" t="str">
            <v>FORNECIMENTO DE FIO DE COBRE NU,TEMPERA MEIO-DURO,CLASSE 1A,SM-10MM2 P/ DOIS LANCES DE REDE,INCLUSIVE ARMACAO SECUNDARIA B2,ISOLADORES PARAFUSOS,BRACADEIRA REDONDA DE FERRO GALV. A FOGO,EQUIPAMENTO E INSTALACAO.</v>
          </cell>
          <cell r="C2751" t="str">
            <v>Un</v>
          </cell>
          <cell r="D2751">
            <v>407.22499999999997</v>
          </cell>
          <cell r="E2751">
            <v>325.77999999999997</v>
          </cell>
          <cell r="F2751" t="str">
            <v>EMLURB</v>
          </cell>
        </row>
        <row r="2752">
          <cell r="A2752" t="str">
            <v/>
          </cell>
          <cell r="D2752">
            <v>0</v>
          </cell>
        </row>
        <row r="2753">
          <cell r="A2753" t="str">
            <v>18.27.012</v>
          </cell>
          <cell r="B2753" t="str">
            <v>FORNECIMENTO DE FIO DE COBRE NU,TEMPERA MEIO-DURO,CLASSE 1A,SM-10MM2,P/ TRES LANCES DE REDE,INCLUSIVE ARMACAO SECUNDARIA B3,ISOLADORES PARAFUSOS,BRACADEIRAS REDONDAS DE FERRO GALV. A FOGO, EQUIPAMENTO E INSTALACAO.</v>
          </cell>
          <cell r="C2753" t="str">
            <v>Un</v>
          </cell>
          <cell r="D2753">
            <v>626.11249999999995</v>
          </cell>
          <cell r="E2753">
            <v>500.89</v>
          </cell>
          <cell r="F2753" t="str">
            <v>EMLURB</v>
          </cell>
        </row>
        <row r="2754">
          <cell r="A2754" t="str">
            <v/>
          </cell>
          <cell r="D2754">
            <v>0</v>
          </cell>
        </row>
        <row r="2755">
          <cell r="A2755" t="str">
            <v>18.27.013</v>
          </cell>
          <cell r="B2755" t="str">
            <v>FORNECIMENTO DE FIO DE COBRE NU,TEMPERA MEIO-DURO,CLASSE 1A,SM-10MM2,PARA QUATRO LANCES DE REDE,INCLUSIVE ARMACAO SECUNDARIA B4,ISOLADORES,PARAFUSOS,BRACADEIRAS REDONDAS DE FERRO GALV. A FOGO,EQUIPAMENTO E INSTALACAO.</v>
          </cell>
          <cell r="C2755" t="str">
            <v>Un</v>
          </cell>
          <cell r="D2755">
            <v>748.76250000000005</v>
          </cell>
          <cell r="E2755">
            <v>599.01</v>
          </cell>
          <cell r="F2755" t="str">
            <v>EMLURB</v>
          </cell>
        </row>
        <row r="2756">
          <cell r="A2756" t="str">
            <v/>
          </cell>
          <cell r="D2756">
            <v>0</v>
          </cell>
        </row>
        <row r="2757">
          <cell r="A2757" t="str">
            <v>18.27.014</v>
          </cell>
          <cell r="B2757" t="str">
            <v>FORNECIMENTO DE FIO DE COBRE NU,TEMPERA MEIO-DURO,CLASSE 1A,SM-10MM2,PARA UM LANCE DE REDE INCLUSIVE EQUIPAMENTO E INSTALACAO.</v>
          </cell>
          <cell r="C2757" t="str">
            <v>Un</v>
          </cell>
          <cell r="D2757">
            <v>237.86249999999998</v>
          </cell>
          <cell r="E2757">
            <v>190.29</v>
          </cell>
          <cell r="F2757" t="str">
            <v>EMLURB</v>
          </cell>
        </row>
        <row r="2758">
          <cell r="A2758" t="str">
            <v/>
          </cell>
          <cell r="D2758">
            <v>0</v>
          </cell>
        </row>
        <row r="2759">
          <cell r="A2759" t="str">
            <v>18.27.015</v>
          </cell>
          <cell r="B2759" t="str">
            <v>FORNECIMENTO DE FIO DE COBRE NU,TEMPERA MEIO-DURO,CLASSE 1A, SM-10MM2, PARA DOIS LANCES DE REDE,INCLUSIVE EQUIPAMENTO E INSTALACAO.</v>
          </cell>
          <cell r="C2759" t="str">
            <v>Un</v>
          </cell>
          <cell r="D2759">
            <v>350.36250000000001</v>
          </cell>
          <cell r="E2759">
            <v>280.29000000000002</v>
          </cell>
          <cell r="F2759" t="str">
            <v>EMLURB</v>
          </cell>
        </row>
        <row r="2760">
          <cell r="A2760" t="str">
            <v/>
          </cell>
          <cell r="D2760">
            <v>0</v>
          </cell>
        </row>
        <row r="2761">
          <cell r="A2761" t="str">
            <v>18.27.016</v>
          </cell>
          <cell r="B2761" t="str">
            <v>FORNECIMENTO DE FIO DE COBRE NU,TEMPERA MEIO-DURO,CLASSE 1A, SM-10MM2, PARA TRES LANCES DE REDE,INCLUSIVE EQUIPAMENTO E INSTALACAO.</v>
          </cell>
          <cell r="C2761" t="str">
            <v>Un</v>
          </cell>
          <cell r="D2761">
            <v>525.53750000000002</v>
          </cell>
          <cell r="E2761">
            <v>420.43</v>
          </cell>
          <cell r="F2761" t="str">
            <v>EMLURB</v>
          </cell>
        </row>
        <row r="2762">
          <cell r="A2762" t="str">
            <v/>
          </cell>
          <cell r="D2762">
            <v>0</v>
          </cell>
        </row>
        <row r="2763">
          <cell r="A2763" t="str">
            <v>18.27.017</v>
          </cell>
          <cell r="B2763" t="str">
            <v>FORNECIMENTO DE FIO DE COBRE NU,TEMPERA MEIO-DURO,CLASSE 1A,SM-10MM2,PARA QUATRO LANCES DE REDE,INCLUSIVE EQUIPAMENTO E INSTALACAO.</v>
          </cell>
          <cell r="C2763" t="str">
            <v>Un</v>
          </cell>
          <cell r="D2763">
            <v>638.03750000000002</v>
          </cell>
          <cell r="E2763">
            <v>510.43</v>
          </cell>
          <cell r="F2763" t="str">
            <v>EMLURB</v>
          </cell>
        </row>
        <row r="2764">
          <cell r="A2764" t="str">
            <v/>
          </cell>
          <cell r="D2764">
            <v>0</v>
          </cell>
        </row>
        <row r="2765">
          <cell r="A2765" t="str">
            <v>18.27.018</v>
          </cell>
          <cell r="B2765" t="str">
            <v>FORNECIMENTO DE FIO DE COBRE NU,TEMPERA MEIO-DURO,CLASSE 1A,SM-16MM2,PARA UM LANCE DE REDE INCLUSIVE ARMACAO SECUNDARIA B1, ISOLADOR, PARAFUSOS, BRACADEIRA REDONDA DE FERRO GALV. A FOGO, EQUIPAMENTO E INSTALACAO.</v>
          </cell>
          <cell r="C2765" t="str">
            <v>Un</v>
          </cell>
          <cell r="D2765">
            <v>364.75</v>
          </cell>
          <cell r="E2765">
            <v>291.8</v>
          </cell>
          <cell r="F2765" t="str">
            <v>EMLURB</v>
          </cell>
        </row>
        <row r="2766">
          <cell r="A2766" t="str">
            <v/>
          </cell>
          <cell r="D2766">
            <v>0</v>
          </cell>
        </row>
        <row r="2767">
          <cell r="A2767" t="str">
            <v>18.27.019</v>
          </cell>
          <cell r="B2767" t="str">
            <v>FORNECIMENTO DE FIO DE COBRE NU,TEMPERA MEIO-DURO,CLASSE 1A, SM-16MM2, PARA DOIS LANCES DE REDE,INCLUSIVE ARMACAO SECUNDARIA B2, ISOLADORES, PARAFUSOS, BRACADEIRA REDONDA DE FERRO GALV. A FOGO, EQUIPAMENTO E INSTALACAO.</v>
          </cell>
          <cell r="C2767" t="str">
            <v>Un</v>
          </cell>
          <cell r="D2767">
            <v>564.94999999999993</v>
          </cell>
          <cell r="E2767">
            <v>451.96</v>
          </cell>
          <cell r="F2767" t="str">
            <v>EMLURB</v>
          </cell>
        </row>
        <row r="2768">
          <cell r="A2768" t="str">
            <v/>
          </cell>
          <cell r="D2768">
            <v>0</v>
          </cell>
        </row>
        <row r="2769">
          <cell r="A2769" t="str">
            <v>18.27.020</v>
          </cell>
          <cell r="B2769" t="str">
            <v>FORNECIMENTO DE FIO DE COBRE NU,TEMPERA MEIO-DURO,CLASSE 1A, SM-16MM2, PARA TRES LANCES DE REDE,INCLUSIVE ARMACAO SECUNDARIA B3, ISOLADORES, PARAFUSOS, BRACADEIRAS REDONDAS DE FERRO GALV. A FOGO, EQUIPAMENTO E INSTALACAO.</v>
          </cell>
          <cell r="C2769" t="str">
            <v>Un</v>
          </cell>
          <cell r="D2769">
            <v>862.69999999999993</v>
          </cell>
          <cell r="E2769">
            <v>690.16</v>
          </cell>
          <cell r="F2769" t="str">
            <v>EMLURB</v>
          </cell>
        </row>
        <row r="2770">
          <cell r="A2770" t="str">
            <v/>
          </cell>
          <cell r="D2770">
            <v>0</v>
          </cell>
        </row>
        <row r="2771">
          <cell r="A2771" t="str">
            <v>18.27.021</v>
          </cell>
          <cell r="B2771" t="str">
            <v>FORNECIMENTO DE FIO DE COBRE NU,TEMPERA MEIO-DURO,CLASSE 1A,SM-16MM2,PARA QUATRO LANCES DE REDE,INCLUSIVE ARMACAO SECUNDARIA B4, ISOLADORES, PARAFUSOS, BRACADEIRAS REDONDAS DE FERRO GALV. A FOGO, EQUIPAMENTO E INSTALACAO.</v>
          </cell>
          <cell r="C2771" t="str">
            <v>Un</v>
          </cell>
          <cell r="D2771">
            <v>1064.2125000000001</v>
          </cell>
          <cell r="E2771">
            <v>851.37</v>
          </cell>
          <cell r="F2771" t="str">
            <v>EMLURB</v>
          </cell>
        </row>
        <row r="2772">
          <cell r="A2772" t="str">
            <v/>
          </cell>
          <cell r="D2772">
            <v>0</v>
          </cell>
        </row>
        <row r="2773">
          <cell r="A2773" t="str">
            <v>18.27.022</v>
          </cell>
          <cell r="B2773" t="str">
            <v>FORNECIMENTO DE FIO DE COBRE NU,TEMPERA MEIO-DURO,CLASSE 1A,SM-16MM2,PARA UM LANCE DE REDE INCLUSIVE EQUIPAMENTO E INSTALACAO.</v>
          </cell>
          <cell r="C2773" t="str">
            <v>Un</v>
          </cell>
          <cell r="D2773">
            <v>316.72500000000002</v>
          </cell>
          <cell r="E2773">
            <v>253.38</v>
          </cell>
          <cell r="F2773" t="str">
            <v>EMLURB</v>
          </cell>
        </row>
        <row r="2774">
          <cell r="A2774" t="str">
            <v/>
          </cell>
          <cell r="D2774">
            <v>0</v>
          </cell>
        </row>
        <row r="2775">
          <cell r="A2775" t="str">
            <v>18.27.023</v>
          </cell>
          <cell r="B2775" t="str">
            <v>FORNECIMENTO DE FIO DE COBRE NU,TEMPERA MEIO-DURO,CLASSE 1A, SM-16MM2,PARA DOIS LANCES DE REDE,INCLUSIVE EQUIPAMENTO E INSTALACAO.</v>
          </cell>
          <cell r="C2775" t="str">
            <v>Un</v>
          </cell>
          <cell r="D2775">
            <v>508.08750000000003</v>
          </cell>
          <cell r="E2775">
            <v>406.47</v>
          </cell>
          <cell r="F2775" t="str">
            <v>EMLURB</v>
          </cell>
        </row>
        <row r="2776">
          <cell r="A2776" t="str">
            <v/>
          </cell>
          <cell r="D2776">
            <v>0</v>
          </cell>
        </row>
        <row r="2777">
          <cell r="A2777" t="str">
            <v>18.27.024</v>
          </cell>
          <cell r="B2777" t="str">
            <v>FORNECIMENTO DE FIO DE COBRE NU,TEMPERA MEIO-DURO,CLASSE 1A, SM-16MM2, PARA TRES LANCES DE REDE,INCLUSIVE EQUIPAMENTO E INSTALACAO.</v>
          </cell>
          <cell r="C2777" t="str">
            <v>Un</v>
          </cell>
          <cell r="D2777">
            <v>762.125</v>
          </cell>
          <cell r="E2777">
            <v>609.70000000000005</v>
          </cell>
          <cell r="F2777" t="str">
            <v>EMLURB</v>
          </cell>
        </row>
        <row r="2778">
          <cell r="A2778" t="str">
            <v/>
          </cell>
          <cell r="D2778">
            <v>0</v>
          </cell>
        </row>
        <row r="2779">
          <cell r="A2779" t="str">
            <v>18.27.025</v>
          </cell>
          <cell r="B2779" t="str">
            <v>FORNECIMENTO DE FIO DE COBRE NU,TEMPERA MEIO-DURO,CLASSE 1A,SM-16MM2,PARA QUATRO LANCES DE REDE,INCLUSIVE EQUIPAMENTO E INSTALACAO.</v>
          </cell>
          <cell r="C2779" t="str">
            <v>Un</v>
          </cell>
          <cell r="D2779">
            <v>953.48749999999995</v>
          </cell>
          <cell r="E2779">
            <v>762.79</v>
          </cell>
          <cell r="F2779" t="str">
            <v>EMLURB</v>
          </cell>
        </row>
        <row r="2780">
          <cell r="A2780" t="str">
            <v/>
          </cell>
          <cell r="D2780">
            <v>0</v>
          </cell>
        </row>
        <row r="2781">
          <cell r="A2781" t="str">
            <v>18.27.026</v>
          </cell>
          <cell r="B2781" t="str">
            <v>FORNECIMENTO DE CABO DE ALUMINIO COM ALMA DE ACO 10 MM2 P/ UM LANCE DE REDE, INCLUSIVE ARMACAO SECUNDARIA B1, ISOLADOR, PARAFUSOS, BRACADEIRA REDONDA FERRO GALV. A FOGO, EQUIPAMENTO E INSTALACAO.</v>
          </cell>
          <cell r="C2781" t="str">
            <v>Un</v>
          </cell>
          <cell r="D2781">
            <v>273.38749999999999</v>
          </cell>
          <cell r="E2781">
            <v>218.71</v>
          </cell>
          <cell r="F2781" t="str">
            <v>EMLURB</v>
          </cell>
        </row>
        <row r="2782">
          <cell r="A2782" t="str">
            <v/>
          </cell>
          <cell r="D2782">
            <v>0</v>
          </cell>
        </row>
        <row r="2783">
          <cell r="A2783" t="str">
            <v>18.27.027</v>
          </cell>
          <cell r="B2783" t="str">
            <v>FORNECIMENTO DE CABO DE ALUMINIO COM ALMA DE ACO 10 MM2 P/ DOIS LANCES DE REDE, INCLUSIVE ARMACAO SECUNDARIA B2, ISOLADORES, PARAFUSOS BRACADEIRA REDONDA DE FERRO GALV. A FOGO, EQUIPAMENTO E INSTALACAO.</v>
          </cell>
          <cell r="C2783" t="str">
            <v>Un</v>
          </cell>
          <cell r="D2783">
            <v>382.22499999999997</v>
          </cell>
          <cell r="E2783">
            <v>305.77999999999997</v>
          </cell>
          <cell r="F2783" t="str">
            <v>EMLURB</v>
          </cell>
        </row>
        <row r="2784">
          <cell r="A2784" t="str">
            <v/>
          </cell>
          <cell r="D2784">
            <v>0</v>
          </cell>
        </row>
        <row r="2785">
          <cell r="A2785" t="str">
            <v>18.27.028</v>
          </cell>
          <cell r="B2785" t="str">
            <v>FORNECIMENTO DE CABO DE ALUMINIO COM ALMA DE ACO 10 MM2 P/ TRES LANCES DE REDE, INCLUSIVE ARMACAO SECUNDARIA B3, ISOLADORES, PARAFUSOS, BRACADEIRAS REDONDAS DE FERRO GALV. A FOGO, EQUIPAMENTO E INSTALACAO.</v>
          </cell>
          <cell r="C2785" t="str">
            <v>Un</v>
          </cell>
          <cell r="D2785">
            <v>588.61249999999995</v>
          </cell>
          <cell r="E2785">
            <v>470.89</v>
          </cell>
          <cell r="F2785" t="str">
            <v>EMLURB</v>
          </cell>
        </row>
        <row r="2786">
          <cell r="A2786" t="str">
            <v/>
          </cell>
          <cell r="D2786">
            <v>0</v>
          </cell>
        </row>
        <row r="2787">
          <cell r="A2787" t="str">
            <v>18.27.029</v>
          </cell>
          <cell r="B2787" t="str">
            <v>FORNECIMENTO DE CABO DE ALUMINIO COM ALMA DE ACO 10 MM2 P/ QUATRO LANCES DE REDE, INCLUSIVE ARMACAO SECUNDARIA B4, ISOLADORES, PARAFUSOS, BRACADEIRAS REDONDAS DE FERRO GALV. A FOGO, EQUIPAMENTO E INSTALACAO.</v>
          </cell>
          <cell r="C2787" t="str">
            <v>Un</v>
          </cell>
          <cell r="D2787">
            <v>698.76250000000005</v>
          </cell>
          <cell r="E2787">
            <v>559.01</v>
          </cell>
          <cell r="F2787" t="str">
            <v>EMLURB</v>
          </cell>
        </row>
        <row r="2788">
          <cell r="A2788" t="str">
            <v/>
          </cell>
          <cell r="D2788">
            <v>0</v>
          </cell>
        </row>
        <row r="2789">
          <cell r="A2789" t="str">
            <v>18.27.030</v>
          </cell>
          <cell r="B2789" t="str">
            <v>FORNECIMENTO DE CABO DE ALUMINIO COM ALMA DE ACO 10 MM2 P/ UM LANCE DE REDE,INCLUSIVE EQUIPAMENTO E INSTALACAO.</v>
          </cell>
          <cell r="C2789" t="str">
            <v>Un</v>
          </cell>
          <cell r="D2789">
            <v>225.36249999999998</v>
          </cell>
          <cell r="E2789">
            <v>180.29</v>
          </cell>
          <cell r="F2789" t="str">
            <v>EMLURB</v>
          </cell>
        </row>
        <row r="2790">
          <cell r="A2790" t="str">
            <v/>
          </cell>
          <cell r="D2790">
            <v>0</v>
          </cell>
        </row>
        <row r="2791">
          <cell r="A2791" t="str">
            <v>18.27.031</v>
          </cell>
          <cell r="B2791" t="str">
            <v>FORNECIMENTO DE CABO DE ALUMINIO COM ALMA DE ACO 10 MM2 P/ DOIS LANCES DE REDE, INCLUSIVE EQUIPAMENTO E INSTALACAO.</v>
          </cell>
          <cell r="C2791" t="str">
            <v>Un</v>
          </cell>
          <cell r="D2791">
            <v>325.36250000000001</v>
          </cell>
          <cell r="E2791">
            <v>260.29000000000002</v>
          </cell>
          <cell r="F2791" t="str">
            <v>EMLURB</v>
          </cell>
        </row>
        <row r="2792">
          <cell r="A2792" t="str">
            <v/>
          </cell>
          <cell r="D2792">
            <v>0</v>
          </cell>
        </row>
        <row r="2793">
          <cell r="A2793" t="str">
            <v>18.27.032</v>
          </cell>
          <cell r="B2793" t="str">
            <v>FORNECIMENTO DE CABO DE ALUMINIO COM ALMA DE ACO 10 MM2 P/ TRES LANCES DE REDE, INCLUSIVE EQUIPAMENTO E INSTALACAO.</v>
          </cell>
          <cell r="C2793" t="str">
            <v>Un</v>
          </cell>
          <cell r="D2793">
            <v>488.03750000000002</v>
          </cell>
          <cell r="E2793">
            <v>390.43</v>
          </cell>
          <cell r="F2793" t="str">
            <v>EMLURB</v>
          </cell>
        </row>
        <row r="2794">
          <cell r="A2794" t="str">
            <v/>
          </cell>
          <cell r="D2794">
            <v>0</v>
          </cell>
        </row>
        <row r="2795">
          <cell r="A2795" t="str">
            <v>18.27.033</v>
          </cell>
          <cell r="B2795" t="str">
            <v>FORNECIMENTO DE CABO DE ALUMINIO COM ALMA DE ACO 10 MM2 P/ QUATRO LANCES DE REDE, INCLUSIVE EQUIPAMENTO E INSTALACAO.</v>
          </cell>
          <cell r="C2795" t="str">
            <v>Un</v>
          </cell>
          <cell r="D2795">
            <v>588.03750000000002</v>
          </cell>
          <cell r="E2795">
            <v>470.43</v>
          </cell>
          <cell r="F2795" t="str">
            <v>EMLURB</v>
          </cell>
        </row>
        <row r="2796">
          <cell r="A2796" t="str">
            <v/>
          </cell>
          <cell r="D2796">
            <v>0</v>
          </cell>
        </row>
        <row r="2797">
          <cell r="A2797" t="str">
            <v>18.27.034</v>
          </cell>
          <cell r="B2797" t="str">
            <v>FORNECIMENTO DE CABO DE ALUMINIO COM ALMA DE ACO 16 MM2 P/ UM LANCE DE REDE,INCLUSIVE ARMACAO SECUNDARIA B1,ISOLADOR,PARAFUSOS,BRACADEIRA REDONDA DE FERRO GALV. A FOGO, EQUIPAMENTO E INSTALACAO.</v>
          </cell>
          <cell r="C2797" t="str">
            <v>Un</v>
          </cell>
          <cell r="D2797">
            <v>300.82499999999999</v>
          </cell>
          <cell r="E2797">
            <v>240.66</v>
          </cell>
          <cell r="F2797" t="str">
            <v>EMLURB</v>
          </cell>
        </row>
        <row r="2798">
          <cell r="A2798" t="str">
            <v/>
          </cell>
          <cell r="D2798">
            <v>0</v>
          </cell>
        </row>
        <row r="2799">
          <cell r="A2799" t="str">
            <v>18.27.035</v>
          </cell>
          <cell r="B2799" t="str">
            <v>FORNECIMENTO DE CABO DE ALUMINIO COM ALMA DE ACO 16 MM2 P/ DOIS LANCES DE REDE, INCLUSIVE ARMACAO SECUNDARIA B2, ISOLADORES, PARAFUSOS, BRACADEIRA REDONDA DE FERRO GALV. A FOGO, EQUIPAMENTO E INSTALACAO.</v>
          </cell>
          <cell r="C2799" t="str">
            <v>Un</v>
          </cell>
          <cell r="D2799">
            <v>437.1</v>
          </cell>
          <cell r="E2799">
            <v>349.68</v>
          </cell>
          <cell r="F2799" t="str">
            <v>EMLURB</v>
          </cell>
        </row>
        <row r="2800">
          <cell r="A2800" t="str">
            <v/>
          </cell>
          <cell r="D2800">
            <v>0</v>
          </cell>
        </row>
        <row r="2801">
          <cell r="A2801" t="str">
            <v>18.27.036</v>
          </cell>
          <cell r="B2801" t="str">
            <v>FORNECIMENTO DE CABO DE ALUMINIO COM ALMA DE ACO 16 MM2 P/ TRES LANCES DE REDE, INCLUSIVE ARMACAO SECUNDARIA B3, ISOLADORES, PARAFUSOS, BRACADEIRAS REDONDAS DE FERRO GALV. A FOGO, EQUIPAMENTO E INSTALACAO.</v>
          </cell>
          <cell r="C2801" t="str">
            <v>Un</v>
          </cell>
          <cell r="D2801">
            <v>670.92499999999995</v>
          </cell>
          <cell r="E2801">
            <v>536.74</v>
          </cell>
          <cell r="F2801" t="str">
            <v>EMLURB</v>
          </cell>
        </row>
        <row r="2802">
          <cell r="A2802" t="str">
            <v/>
          </cell>
          <cell r="D2802">
            <v>0</v>
          </cell>
        </row>
        <row r="2803">
          <cell r="A2803" t="str">
            <v>18.27.037</v>
          </cell>
          <cell r="B2803" t="str">
            <v>FORNECIMENTO DE CABO DE ALUMINIO COM ALMA DE ACO 16 MM2 P/ QUATRO LANCES DE REDE, INCLUSIVE ARMACAO SECUNDARIA B4,ISOLADORES,PARAFUSOS BRACADEIRAS REDONDAS DE FERRO GALV. A FOGO, EQUIPAMENTO E INSTALACAO.</v>
          </cell>
          <cell r="C2803" t="str">
            <v>Un</v>
          </cell>
          <cell r="D2803">
            <v>808.51249999999993</v>
          </cell>
          <cell r="E2803">
            <v>646.80999999999995</v>
          </cell>
          <cell r="F2803" t="str">
            <v>EMLURB</v>
          </cell>
        </row>
        <row r="2804">
          <cell r="A2804" t="str">
            <v/>
          </cell>
          <cell r="D2804">
            <v>0</v>
          </cell>
        </row>
        <row r="2805">
          <cell r="A2805" t="str">
            <v>18.27.038</v>
          </cell>
          <cell r="B2805" t="str">
            <v>FORNECIMENTO DE CABO DE ALUMINIO COM ALMA DE ACO 16MM2 PARA UM LANCE DE REDE, INCLUSIVE EQUIPAMENTO E INSTALACAO.</v>
          </cell>
          <cell r="C2805" t="str">
            <v>Un</v>
          </cell>
          <cell r="D2805">
            <v>252.8</v>
          </cell>
          <cell r="E2805">
            <v>202.24</v>
          </cell>
          <cell r="F2805" t="str">
            <v>EMLURB</v>
          </cell>
        </row>
        <row r="2806">
          <cell r="A2806" t="str">
            <v/>
          </cell>
          <cell r="D2806">
            <v>0</v>
          </cell>
        </row>
        <row r="2807">
          <cell r="A2807" t="str">
            <v>18.27.039</v>
          </cell>
          <cell r="B2807" t="str">
            <v>FORNECIMENTO DE CABO DE ALUMINIO COM ALMA DE ACO 16MM2 PARA DOIS LANCES DE REDE, INCLUSIVE EQUIPAMENTO E INSTALACAO.</v>
          </cell>
          <cell r="C2807" t="str">
            <v>Un</v>
          </cell>
          <cell r="D2807">
            <v>380.23750000000001</v>
          </cell>
          <cell r="E2807">
            <v>304.19</v>
          </cell>
          <cell r="F2807" t="str">
            <v>EMLURB</v>
          </cell>
        </row>
        <row r="2808">
          <cell r="A2808" t="str">
            <v/>
          </cell>
          <cell r="D2808">
            <v>0</v>
          </cell>
        </row>
        <row r="2809">
          <cell r="A2809" t="str">
            <v>18.27.040</v>
          </cell>
          <cell r="B2809" t="str">
            <v>FORNECIMENTO DE CABO DE ALUMINIO COM ALMA DE ACO 16MM2 PARA TRES LANCES DE REDE, INCLUSIVE EQUIPAMENTO E INSTALACAO.</v>
          </cell>
          <cell r="C2809" t="str">
            <v>Un</v>
          </cell>
          <cell r="D2809">
            <v>570.34999999999991</v>
          </cell>
          <cell r="E2809">
            <v>456.28</v>
          </cell>
          <cell r="F2809" t="str">
            <v>EMLURB</v>
          </cell>
        </row>
        <row r="2810">
          <cell r="A2810" t="str">
            <v/>
          </cell>
          <cell r="D2810">
            <v>0</v>
          </cell>
        </row>
        <row r="2811">
          <cell r="A2811" t="str">
            <v>18.27.041</v>
          </cell>
          <cell r="B2811" t="str">
            <v>FORNECIMENTO DE CABO DE ALUMINIO COM ALMA DE ACO 16 MM2 PARA QUATRO LANCES DE REDE, INCLUSIVE EQUIPAMENTO E INSTALACAO.</v>
          </cell>
          <cell r="C2811" t="str">
            <v>Un</v>
          </cell>
          <cell r="D2811">
            <v>697.78750000000002</v>
          </cell>
          <cell r="E2811">
            <v>558.23</v>
          </cell>
          <cell r="F2811" t="str">
            <v>EMLURB</v>
          </cell>
        </row>
        <row r="2812">
          <cell r="A2812" t="str">
            <v/>
          </cell>
          <cell r="D2812">
            <v>0</v>
          </cell>
        </row>
        <row r="2813">
          <cell r="A2813" t="str">
            <v>18.27.042</v>
          </cell>
          <cell r="B2813" t="str">
            <v>FORNECIMENTO DE CABO DE COBRE, ENCORDOAMENTO CLASSE 2,ISOLAMENTO DE PVC 70 C,TIPO BWF,750V FOREPLAST OU SIMILAR,SM-6MM2,PARA UM LANCE DE REDE,INCLUSIVE ARMACAO SECUNDARIA B1,ISOLADOR PARAFUSOS,BRACADEIRA REDONDA DE FERRO GALV. A FOGO,EQUIPAMENTO E INSTALA</v>
          </cell>
          <cell r="C2813" t="str">
            <v>Un</v>
          </cell>
          <cell r="D2813">
            <v>314.01249999999999</v>
          </cell>
          <cell r="E2813">
            <v>251.21</v>
          </cell>
          <cell r="F2813" t="str">
            <v>EMLURB</v>
          </cell>
        </row>
        <row r="2814">
          <cell r="A2814" t="str">
            <v/>
          </cell>
          <cell r="D2814">
            <v>0</v>
          </cell>
        </row>
        <row r="2815">
          <cell r="A2815" t="str">
            <v>18.27.043</v>
          </cell>
          <cell r="B2815" t="str">
            <v xml:space="preserve">FORNECIMENTO DE CABO DE COBRE, ENCORDOAMENTO CLASSE 2,ISOLAMENTO DE PVC 70 C,TIPO BWF,750V FOREPLAST OU SIMILAR,SM-6MM2,PARA DOIS LANCES DE REDE,INCLUSIVE ARMACAO SECUNDARIA B2,ISOLADORES, PARAFUSOS, BRACADEIRA REDONDA DE FERRO GALV. A FOGO,EQUIPAMENTO E </v>
          </cell>
          <cell r="C2815" t="str">
            <v>Un</v>
          </cell>
          <cell r="D2815">
            <v>463.47499999999997</v>
          </cell>
          <cell r="E2815">
            <v>370.78</v>
          </cell>
          <cell r="F2815" t="str">
            <v>EMLURB</v>
          </cell>
        </row>
        <row r="2816">
          <cell r="A2816" t="str">
            <v/>
          </cell>
          <cell r="D2816">
            <v>0</v>
          </cell>
        </row>
        <row r="2817">
          <cell r="A2817" t="str">
            <v>18.27.044</v>
          </cell>
          <cell r="B2817" t="str">
            <v>FORNECIMENTO DE CABO DE COBRE, ENCORDOAMENTO CLASSE 2,ISOLAMENTO DE PVC 70 C,TIPO BWF,750V FOREPLAST OU SIMILAR,SM-6MM2,PARA TRES LANCES DE REDE,INCLUSIVE ARMACAO SECUNDARIA B3,ISOLA DORES,PARAFUSOS,BRACADEIRAS REDONDAS DE FERRO GALV. A FOGO,EQUIPAMENTO E</v>
          </cell>
          <cell r="C2817" t="str">
            <v>Un</v>
          </cell>
          <cell r="D2817">
            <v>710.48749999999995</v>
          </cell>
          <cell r="E2817">
            <v>568.39</v>
          </cell>
          <cell r="F2817" t="str">
            <v>EMLURB</v>
          </cell>
        </row>
        <row r="2818">
          <cell r="A2818" t="str">
            <v/>
          </cell>
          <cell r="D2818">
            <v>0</v>
          </cell>
        </row>
        <row r="2819">
          <cell r="A2819" t="str">
            <v>18.27.045</v>
          </cell>
          <cell r="B2819" t="str">
            <v>FORNECIMENTO DE CABO DE COBRE, ENCORDOAMENTO CLASSE 2,ISOLAMENTO DE PVC 70 C,TIPO BWF,750V FOREPLAST OU SIMILAR,SM-6MM2,PARA QUATRO LANCES DE REDE, INCLUSIVE ARMACAO SECUNDARIA B4, ISOLADORES,PARAFUSOS, BRACADEIRAS REDONDAS DE FERRO GALV. A FOGO,EQUIPAMEN</v>
          </cell>
          <cell r="C2819" t="str">
            <v>Un</v>
          </cell>
          <cell r="D2819">
            <v>861.26250000000005</v>
          </cell>
          <cell r="E2819">
            <v>689.01</v>
          </cell>
          <cell r="F2819" t="str">
            <v>EMLURB</v>
          </cell>
        </row>
        <row r="2820">
          <cell r="A2820" t="str">
            <v/>
          </cell>
          <cell r="D2820">
            <v>0</v>
          </cell>
        </row>
        <row r="2821">
          <cell r="A2821" t="str">
            <v>18.27.046</v>
          </cell>
          <cell r="B2821" t="str">
            <v>FORNECIMENTO DE CABO DE COBRE, ENCORDOAMENTO CLASSE 2,ISOLAMENTO DE PVC 70 C,TIPO BWF,750V FOREPLAST OU SIMILAR,SM-6MM2,PARA UM LANCE DE REDE,INCLUSIVE EQUIPAMENTO E INSTALACAO.</v>
          </cell>
          <cell r="C2821" t="str">
            <v>Un</v>
          </cell>
          <cell r="D2821">
            <v>265.98750000000001</v>
          </cell>
          <cell r="E2821">
            <v>212.79</v>
          </cell>
          <cell r="F2821" t="str">
            <v>EMLURB</v>
          </cell>
        </row>
        <row r="2822">
          <cell r="A2822" t="str">
            <v/>
          </cell>
          <cell r="D2822">
            <v>0</v>
          </cell>
        </row>
        <row r="2823">
          <cell r="A2823" t="str">
            <v>18.27.047</v>
          </cell>
          <cell r="B2823" t="str">
            <v>FORNECIMENTO DE CABO DE COBRE, ENCORDOAMENTO CLASSE 2,ISOLAMENTO DE PVC 70 C,TIPO BWF,750V FOREPLAST OU SIMILAR, SM-6MM2, PARA DOIS LANCES DE REDE,INCLUSIVE EQUIPAMENTO E INSTALACAO.</v>
          </cell>
          <cell r="C2823" t="str">
            <v>Un</v>
          </cell>
          <cell r="D2823">
            <v>406.61250000000001</v>
          </cell>
          <cell r="E2823">
            <v>325.29000000000002</v>
          </cell>
          <cell r="F2823" t="str">
            <v>EMLURB</v>
          </cell>
        </row>
        <row r="2824">
          <cell r="A2824" t="str">
            <v/>
          </cell>
          <cell r="D2824">
            <v>0</v>
          </cell>
        </row>
        <row r="2825">
          <cell r="A2825" t="str">
            <v>18.27.048</v>
          </cell>
          <cell r="B2825" t="str">
            <v>FORNECIMENTO DE CABO DE COBRE, ENCORDOAMENTO CLASSE 2,ISOLAMENTO DE PVC 70 C,TIPO BWF,750V FOREPLAST OU SIMILAR, SM-6MM2, PARA TRES LANCES DE REDE,INCLUSIVE EQUIPAMENTO E INSTALACAO.</v>
          </cell>
          <cell r="C2825" t="str">
            <v>Un</v>
          </cell>
          <cell r="D2825">
            <v>609.91250000000002</v>
          </cell>
          <cell r="E2825">
            <v>487.93</v>
          </cell>
          <cell r="F2825" t="str">
            <v>EMLURB</v>
          </cell>
        </row>
        <row r="2826">
          <cell r="A2826" t="str">
            <v/>
          </cell>
          <cell r="D2826">
            <v>0</v>
          </cell>
        </row>
        <row r="2827">
          <cell r="A2827" t="str">
            <v>18.27.049</v>
          </cell>
          <cell r="B2827" t="str">
            <v>FORNECIMENTO DE CABO DE COBRE, ENCORDOAMENTO CLASSE 2.ISOLAMENTO DE PVC 70 C,TIPO BWF,750V FOREPLAST OU SIMILAR, SM-6MM2, PARA QUATRO LANCES DE REDE, INCLUSIVE EQUIPAMENTO E INSTALAÇÃO.</v>
          </cell>
          <cell r="C2827" t="str">
            <v>Un</v>
          </cell>
          <cell r="D2827">
            <v>750.53749999999991</v>
          </cell>
          <cell r="E2827">
            <v>600.42999999999995</v>
          </cell>
          <cell r="F2827" t="str">
            <v>EMLURB</v>
          </cell>
        </row>
        <row r="2828">
          <cell r="A2828" t="str">
            <v/>
          </cell>
          <cell r="D2828">
            <v>0</v>
          </cell>
        </row>
        <row r="2829">
          <cell r="A2829" t="str">
            <v>18.27.050</v>
          </cell>
          <cell r="B2829" t="str">
            <v>FORNECIMENTO DE CABO DE COBRE, ENCORDOAMENTO CLASSE 2,ISOLAMENTO DE PVC 70 C,TIPO BWF,750V FOREPLAST OU SIMILAR, SM-10MM2, PARA UM LANCE DE REDE,INCLUSIVE ARMACAO SECUNDARIA B1,ISOLADOR, PARAFUSOS, BRACADEIRA REDONDA DE FERRO GALV. A FOGO,EQUIPAMENTO E IN</v>
          </cell>
          <cell r="C2829" t="str">
            <v>Un</v>
          </cell>
          <cell r="D2829">
            <v>473.76249999999999</v>
          </cell>
          <cell r="E2829">
            <v>379.01</v>
          </cell>
          <cell r="F2829" t="str">
            <v>EMLURB</v>
          </cell>
        </row>
        <row r="2830">
          <cell r="A2830" t="str">
            <v/>
          </cell>
          <cell r="D2830">
            <v>0</v>
          </cell>
        </row>
        <row r="2831">
          <cell r="A2831" t="str">
            <v>18.27.051</v>
          </cell>
          <cell r="B2831" t="str">
            <v>FORNECIMENTO DE CABO DE COBRE, ENCORDOAMENTO CLASSE 2,ISOLAMENTO DE PVC 70 C,TIPO BWF,750V FOREPLAST OU SIMILAR, SM-10MM2, PARA DOIS LANCES DE REDE, INCLUSIVE ARMACAO SECUNDARIA B2, ISOLADORES, PARAFUSOS, BRACADEIRA REDONDA DE FERRO GALV. A FOGO,EQUIPAMEN</v>
          </cell>
          <cell r="C2831" t="str">
            <v>Un</v>
          </cell>
          <cell r="D2831">
            <v>782.97500000000002</v>
          </cell>
          <cell r="E2831">
            <v>626.38</v>
          </cell>
          <cell r="F2831" t="str">
            <v>EMLURB</v>
          </cell>
        </row>
        <row r="2832">
          <cell r="A2832" t="str">
            <v/>
          </cell>
          <cell r="D2832">
            <v>0</v>
          </cell>
        </row>
        <row r="2833">
          <cell r="A2833" t="str">
            <v>18.27.052</v>
          </cell>
          <cell r="B2833" t="str">
            <v>FORNECIMENTO DE CABO DE COBRE, ENCORDOAMENTO CLASSE 2,ISOLAMENTO DE PVC 70 C,TIPO BWF,750V FOREPLAST OU SIMILAR, SM-10MM2, PARA TRES LANCES DE REDE, INCLUSIVE ARMACAO SECUNDARIA B3, ISOLADORES, PARAFUSOS,BRACADEIRAS REDONDAS DE FERRO GALV. A FOGO,EQUIPAME</v>
          </cell>
          <cell r="C2833" t="str">
            <v>Un</v>
          </cell>
          <cell r="D2833">
            <v>1189.7375</v>
          </cell>
          <cell r="E2833">
            <v>951.79</v>
          </cell>
          <cell r="F2833" t="str">
            <v>EMLURB</v>
          </cell>
        </row>
        <row r="2834">
          <cell r="A2834" t="str">
            <v/>
          </cell>
          <cell r="D2834">
            <v>0</v>
          </cell>
        </row>
        <row r="2835">
          <cell r="A2835" t="str">
            <v>18.27.053</v>
          </cell>
          <cell r="B2835" t="str">
            <v>FORNECIMENTO DE CABO DE COBRE, ENCORDOAMENTO CLASSE 2,ISOLAMENTO DE PVC 70 C,TIPO BWF,750V FOREPLAST OU SIMILAR, SM-10MM2, PARA QUATRO LANCES DE REDE, INCLUSIVE ARMACAO SECUNDARIA B4, ISOLADORES, PARAFUSOS,BRACADEIRAS REDONDAS DE FERRO GALV. A FOGO,EQUIPA</v>
          </cell>
          <cell r="C2835" t="str">
            <v>Un</v>
          </cell>
          <cell r="D2835">
            <v>1500.2625</v>
          </cell>
          <cell r="E2835">
            <v>1200.21</v>
          </cell>
          <cell r="F2835" t="str">
            <v>EMLURB</v>
          </cell>
        </row>
        <row r="2836">
          <cell r="A2836" t="str">
            <v/>
          </cell>
          <cell r="D2836">
            <v>0</v>
          </cell>
        </row>
        <row r="2837">
          <cell r="A2837" t="str">
            <v>18.27.054</v>
          </cell>
          <cell r="B2837" t="str">
            <v>FORNECIMENTO DE CABO DE COBRE, ENCORDOAMENTO CLASSE 2,ISOLAMENTO DE PVC 70 C,TIPO BWF,750V FOREPLAST OU SIMILAR, SM-10MM2, PARA UM LANCE DE REDE, INCLUSIVE EQUIPAMENTO E INSTALACAO.</v>
          </cell>
          <cell r="C2837" t="str">
            <v>Un</v>
          </cell>
          <cell r="D2837">
            <v>425.73749999999995</v>
          </cell>
          <cell r="E2837">
            <v>340.59</v>
          </cell>
          <cell r="F2837" t="str">
            <v>EMLURB</v>
          </cell>
        </row>
        <row r="2838">
          <cell r="A2838" t="str">
            <v/>
          </cell>
          <cell r="D2838">
            <v>0</v>
          </cell>
        </row>
        <row r="2839">
          <cell r="A2839" t="str">
            <v>18.27.055</v>
          </cell>
          <cell r="B2839" t="str">
            <v>FORNECIMENTO DE CABO DE COBRE, ENCORDOAMENTO CLASSE 2,ISOLAMENTO DE PVC 70 C,TIPO BWF,750V FOREPLAST OU SIMILAR, SM-10MM2, PARA DOIS LANCES DE REDE, INCLUSIVE EQUIPAMENTO E INSTALACAO.</v>
          </cell>
          <cell r="C2839" t="str">
            <v>Un</v>
          </cell>
          <cell r="D2839">
            <v>726.11249999999995</v>
          </cell>
          <cell r="E2839">
            <v>580.89</v>
          </cell>
          <cell r="F2839" t="str">
            <v>EMLURB</v>
          </cell>
        </row>
        <row r="2840">
          <cell r="A2840" t="str">
            <v/>
          </cell>
          <cell r="D2840">
            <v>0</v>
          </cell>
        </row>
        <row r="2841">
          <cell r="A2841" t="str">
            <v>18.27.056</v>
          </cell>
          <cell r="B2841" t="str">
            <v>FORNECIMENTO DE CABO DE COBRE, ENCORDOAMENTO CLASSE 2,ISOLAMENTO DE PVC 70 C,TIPO BWF,750V FOREPLAST OU SIMILAR, SM-10MM2, PARA TRES LANCES DE REDE, INCLUSIVE EQUIPAMENTO E INSTALACAO.</v>
          </cell>
          <cell r="C2841" t="str">
            <v>Un</v>
          </cell>
          <cell r="D2841">
            <v>1089.1625000000001</v>
          </cell>
          <cell r="E2841">
            <v>871.33</v>
          </cell>
          <cell r="F2841" t="str">
            <v>EMLURB</v>
          </cell>
        </row>
        <row r="2842">
          <cell r="A2842" t="str">
            <v/>
          </cell>
          <cell r="D2842">
            <v>0</v>
          </cell>
        </row>
        <row r="2843">
          <cell r="A2843" t="str">
            <v>18.27.057</v>
          </cell>
          <cell r="B2843" t="str">
            <v>FORNECIMENTO DE CABO DE COBRE, ENCORDOAMENTO CLASSE 2,ISOLAMENTO DE PVC 70 C,TIPO BWF,750V FOREPLAST OU SIMILAR, SM-10MM2, PARA QUATRO LANCES DE REDE, INCLUSIVE EQUIPAMENTO E INSTALACAO.</v>
          </cell>
          <cell r="C2843" t="str">
            <v>Un</v>
          </cell>
          <cell r="D2843">
            <v>1389.5375000000001</v>
          </cell>
          <cell r="E2843">
            <v>1111.6300000000001</v>
          </cell>
          <cell r="F2843" t="str">
            <v>EMLURB</v>
          </cell>
        </row>
        <row r="2844">
          <cell r="A2844" t="str">
            <v/>
          </cell>
          <cell r="D2844">
            <v>0</v>
          </cell>
        </row>
        <row r="2845">
          <cell r="A2845" t="str">
            <v>18.27.058</v>
          </cell>
          <cell r="B2845" t="str">
            <v>FORNECIMENTO DE CABO DE COBRE, ENCORDOAMENTO CLASSE 2,ISOLAMENTO DE PVC 70 C,TIPO BWF,750V FOREPLAST OU SIMILAR, SM-16MM2, PARA UM LANCE DE REDE,INCLUSIVE ARMACAO SECUNDARIA B1,ISOLADOR, PARAFUSOS, BRACADEIRA REDONDA DE FERRO GALV. A FOGO,EQUIPAMENTO E IN</v>
          </cell>
          <cell r="C2845" t="str">
            <v>Un</v>
          </cell>
          <cell r="D2845">
            <v>612.70000000000005</v>
          </cell>
          <cell r="E2845">
            <v>490.16</v>
          </cell>
          <cell r="F2845" t="str">
            <v>EMLURB</v>
          </cell>
        </row>
        <row r="2846">
          <cell r="A2846" t="str">
            <v/>
          </cell>
          <cell r="D2846">
            <v>0</v>
          </cell>
        </row>
        <row r="2847">
          <cell r="A2847" t="str">
            <v>18.27.059</v>
          </cell>
          <cell r="B2847" t="str">
            <v>FORNECIMENTO DE CABO DE COBRE, ENCORDOAMENTO CLASSE 2,ISOLAMENTO DE PVC 70 C,TIPO BWF,750V FOREPLAST OU SIMILAR, SM-16MM2, PARA DOIS LANCES DE REDE, INCLUSIVE ARMACAO SECUNDARIA B2 ISOLADORES, PARAFUSOS, BRACADEIRA REDONDA DE FERRO GALV. A FOGO,EQUIPAMENT</v>
          </cell>
          <cell r="C2847" t="str">
            <v>Un</v>
          </cell>
          <cell r="D2847">
            <v>1060.8499999999999</v>
          </cell>
          <cell r="E2847">
            <v>848.68</v>
          </cell>
          <cell r="F2847" t="str">
            <v>EMLURB</v>
          </cell>
        </row>
        <row r="2848">
          <cell r="A2848" t="str">
            <v/>
          </cell>
          <cell r="D2848">
            <v>0</v>
          </cell>
        </row>
        <row r="2849">
          <cell r="A2849" t="str">
            <v>18.27.060</v>
          </cell>
          <cell r="B2849" t="str">
            <v>FORNECIMENTO DE CABO DE COBRE, ENCORDOAMENTO CLASSE 2,ISOLAMENTO DE PVC 70 C,TIPO BWF,750V FOREPLAST OU SIMILAR, SM-16MM2, PARA TRES LANCES DE REDE, INCLUSIVE ARMACAO SECUNDARIA B3, ISOLADORES, PARAFUSOS,BRACADEIRAS REDONDAS DE FERRO GALV. A FOGO,EQUIPAME</v>
          </cell>
          <cell r="C2849" t="str">
            <v>Un</v>
          </cell>
          <cell r="D2849">
            <v>1606.55</v>
          </cell>
          <cell r="E2849">
            <v>1285.24</v>
          </cell>
          <cell r="F2849" t="str">
            <v>EMLURB</v>
          </cell>
        </row>
        <row r="2850">
          <cell r="A2850" t="str">
            <v/>
          </cell>
          <cell r="D2850">
            <v>0</v>
          </cell>
        </row>
        <row r="2851">
          <cell r="A2851" t="str">
            <v>18.27.061</v>
          </cell>
          <cell r="B2851" t="str">
            <v>FORNECIMENTO DE CABO DE COBRE, ENCORDOAMENTO CLASSE 2,ISOLAMENTO DE PVC 70 C,TIPO BWF,750V FOREPLAST OU SIMILAR, SM-16MM2, PARA QUATRO LANCES DE REDE, INCLUSIVE ARMACAO SECUNDARIA B4, ISOLADORES,PARAFUSOS, BRACADEIRAS REDONDAS DE FERRO GALV. A FOGO,EQUIPA</v>
          </cell>
          <cell r="C2851" t="str">
            <v>Un</v>
          </cell>
          <cell r="D2851">
            <v>2056.0124999999998</v>
          </cell>
          <cell r="E2851">
            <v>1644.81</v>
          </cell>
          <cell r="F2851" t="str">
            <v>EMLURB</v>
          </cell>
        </row>
        <row r="2852">
          <cell r="A2852" t="str">
            <v/>
          </cell>
          <cell r="D2852">
            <v>0</v>
          </cell>
        </row>
        <row r="2853">
          <cell r="A2853" t="str">
            <v>18.27.062</v>
          </cell>
          <cell r="B2853" t="str">
            <v>FORNECIMENTO DE CABO DE COBRE, ENCORDOAMENTO CLASSE 2,ISOLAMENTO DE PVC 70 C,TIPO BWF,750V FOREPLAST OU SIMILAR, SM-16MM2, PARA UM LANCE DE REDE,INCLUSIVE EQUIPAMENTO E INSTALACAO.</v>
          </cell>
          <cell r="C2853" t="str">
            <v>Un</v>
          </cell>
          <cell r="D2853">
            <v>564.67499999999995</v>
          </cell>
          <cell r="E2853">
            <v>451.74</v>
          </cell>
          <cell r="F2853" t="str">
            <v>EMLURB</v>
          </cell>
        </row>
        <row r="2854">
          <cell r="A2854" t="str">
            <v/>
          </cell>
          <cell r="D2854">
            <v>0</v>
          </cell>
        </row>
        <row r="2855">
          <cell r="A2855" t="str">
            <v>18.27.063</v>
          </cell>
          <cell r="B2855" t="str">
            <v>FORNECIMENTO DE CABO DE COBRE, ENCORDOAMENTO CLASSE 2,ISOLAMENTO DE PVC 70 C,TIPO BWF,750V FOREPLAST OU SIMILAR, SM-16MM2,PARA DOIS LANCES DE REDE, INCLUSIVE EQUIPAMENTO E INSTALACAO.</v>
          </cell>
          <cell r="C2855" t="str">
            <v>Un</v>
          </cell>
          <cell r="D2855">
            <v>1003.9875000000001</v>
          </cell>
          <cell r="E2855">
            <v>803.19</v>
          </cell>
          <cell r="F2855" t="str">
            <v>EMLURB</v>
          </cell>
        </row>
        <row r="2856">
          <cell r="A2856" t="str">
            <v/>
          </cell>
          <cell r="D2856">
            <v>0</v>
          </cell>
        </row>
        <row r="2857">
          <cell r="A2857" t="str">
            <v>18.27.064</v>
          </cell>
          <cell r="B2857" t="str">
            <v>FORNECIMENTO DE CABO DE COBRE, ENCORDOAMENTO CLASSE 2,ISOLAMENTO DE PVC 70 C,TIPO BWF,750V FOREPLAST OU SIMILAR, SM-16MM2,PARA TRES LANCES DE REDE, INCLUSIVE EQUIPAMENTO E INSTALACAO.</v>
          </cell>
          <cell r="C2857" t="str">
            <v>Un</v>
          </cell>
          <cell r="D2857">
            <v>1505.9749999999999</v>
          </cell>
          <cell r="E2857">
            <v>1204.78</v>
          </cell>
          <cell r="F2857" t="str">
            <v>EMLURB</v>
          </cell>
        </row>
        <row r="2858">
          <cell r="A2858" t="str">
            <v/>
          </cell>
          <cell r="D2858">
            <v>0</v>
          </cell>
        </row>
        <row r="2859">
          <cell r="A2859" t="str">
            <v>18.27.065</v>
          </cell>
          <cell r="B2859" t="str">
            <v>FORNECIMENTO DE CABO DE COBRE, ENCORDOAMENTO CLASSE 2,ISOLAMENTO DE PVC 70 C,TIPO BWF,750V FOREPLAST OU SIMILAR, SM-16MM2,PARA QUATRO LANCES DE REDE, INCLUSIVE EQUIPAMENTO E INSTALACAO.</v>
          </cell>
          <cell r="C2859" t="str">
            <v>Un</v>
          </cell>
          <cell r="D2859">
            <v>1945.2874999999999</v>
          </cell>
          <cell r="E2859">
            <v>1556.23</v>
          </cell>
          <cell r="F2859" t="str">
            <v>EMLURB</v>
          </cell>
        </row>
        <row r="2860">
          <cell r="A2860" t="str">
            <v/>
          </cell>
          <cell r="D2860">
            <v>0</v>
          </cell>
        </row>
        <row r="2861">
          <cell r="A2861" t="str">
            <v>18.27.066</v>
          </cell>
          <cell r="B2861" t="str">
            <v>FORNECIMENTO DE CABO DE COBRE, ENCORDOAMENTO CLASSE 2,ISOLAMENTO DE PVC 70 C,TIPO BWF,750V FOREPLAST OU SIMILAR, SM-25MM2, PARA UM LANCE DE REDE,INCLUSIVE ARMACAO SECUNDARIA B1,ISOLADOR, PARAFUSOS, BRACADEIRA REDONDA DE FERRO GALV. A FOGO,EQUIPAMENTO E IN</v>
          </cell>
          <cell r="C2861" t="str">
            <v>Un</v>
          </cell>
          <cell r="D2861">
            <v>874.26249999999993</v>
          </cell>
          <cell r="E2861">
            <v>699.41</v>
          </cell>
          <cell r="F2861" t="str">
            <v>EMLURB</v>
          </cell>
        </row>
        <row r="2862">
          <cell r="A2862" t="str">
            <v/>
          </cell>
          <cell r="D2862">
            <v>0</v>
          </cell>
        </row>
        <row r="2863">
          <cell r="A2863" t="str">
            <v>18.27.067</v>
          </cell>
          <cell r="B2863" t="str">
            <v>FORNECIMENTO DE CABO DE COBRE, ENCORDOAMENTO CLASSE 2,ISOLAMENTO DE PVC 70 C,TIPO BWF,750V FOREPLAST OU SIMILAR, SM-25MM2, PARA DOIS LANCES DE REDE, INCLUSIVE ARMACAO SECUNDARIA B2, ISOLADORES, PARAFUSOS, BRACADEIRA REDONDA DE FERRO GALV. A FOGO,EQUIPAMEN</v>
          </cell>
          <cell r="C2863" t="str">
            <v>Un</v>
          </cell>
          <cell r="D2863">
            <v>1583.9750000000001</v>
          </cell>
          <cell r="E2863">
            <v>1267.18</v>
          </cell>
          <cell r="F2863" t="str">
            <v>EMLURB</v>
          </cell>
        </row>
        <row r="2864">
          <cell r="A2864" t="str">
            <v/>
          </cell>
          <cell r="D2864">
            <v>0</v>
          </cell>
        </row>
        <row r="2865">
          <cell r="A2865" t="str">
            <v>18.27.068</v>
          </cell>
          <cell r="B2865" t="str">
            <v>FORNECIMENTO DE CABO DE COBRE, ENCORDOAMENTO CLASSE 2,ISOLAMENTO DE PVC 70 C,TIPO BWF,750V FOREPLAST OU SIMILAR, SM-25MM2, PARA TRES LANCES DE REDE, INCLUSIVE ARMACAO SECUNDARIA B3, ISOLADORES,PARAFUSOS, BRACADEIRAS REDONDAS DE FERRO GALV. A FOGO,EQUIPAME</v>
          </cell>
          <cell r="C2865" t="str">
            <v>Un</v>
          </cell>
          <cell r="D2865">
            <v>2391.2375000000002</v>
          </cell>
          <cell r="E2865">
            <v>1912.99</v>
          </cell>
          <cell r="F2865" t="str">
            <v>EMLURB</v>
          </cell>
        </row>
        <row r="2866">
          <cell r="A2866" t="str">
            <v/>
          </cell>
          <cell r="D2866">
            <v>0</v>
          </cell>
        </row>
        <row r="2867">
          <cell r="A2867" t="str">
            <v>18.27.069</v>
          </cell>
          <cell r="B2867" t="str">
            <v>FORNECIMENTO DE CABO DE COBRE, ENCORDOAMENTO CLASSE 2,ISOLAMENTO DE PVC 70 C,TIPO BWF,750V FOREPLAST OU SIMILAR, SM-25MM2,PARA QUATRO LANCES DE REDE, INCLUSIVE ARMACAO SECUNDARIA B4, ISOLADORES,PARAFUSOS,BRACADEIRAS REDONDAS DE FERRO GALV. A FOGO,EQUIPAME</v>
          </cell>
          <cell r="C2867" t="str">
            <v>Un</v>
          </cell>
          <cell r="D2867">
            <v>3102.2624999999998</v>
          </cell>
          <cell r="E2867">
            <v>2481.81</v>
          </cell>
          <cell r="F2867" t="str">
            <v>EMLURB</v>
          </cell>
        </row>
        <row r="2868">
          <cell r="A2868" t="str">
            <v/>
          </cell>
          <cell r="D2868">
            <v>0</v>
          </cell>
        </row>
        <row r="2869">
          <cell r="A2869" t="str">
            <v>18.27.070</v>
          </cell>
          <cell r="B2869" t="str">
            <v>FORNECIMENTO DE CABO DE COBRE, ENCORDOAMENTO CLASSE 2,ISOLAMENTO DE PVC 70 C,TIPO BWF,750V FOREPLAST OU SIMILAR, SM-25MM2, PARA UM LANCE DE REDE,INCLUSIVE EQUIPAMENTO E INSTALACAO.</v>
          </cell>
          <cell r="C2869" t="str">
            <v>Un</v>
          </cell>
          <cell r="D2869">
            <v>826.23749999999995</v>
          </cell>
          <cell r="E2869">
            <v>660.99</v>
          </cell>
          <cell r="F2869" t="str">
            <v>EMLURB</v>
          </cell>
        </row>
        <row r="2870">
          <cell r="A2870" t="str">
            <v/>
          </cell>
          <cell r="D2870">
            <v>0</v>
          </cell>
        </row>
        <row r="2871">
          <cell r="A2871" t="str">
            <v>18.27.071</v>
          </cell>
          <cell r="B2871" t="str">
            <v>FORNECIMENTO DE CABO DE COBRE, ENCORDOAMENTO CLASSE 2,ISOLAMENTO DE PVC 70 C,TIPO BWF,750V FOREPLAST OU SIMILAR, SM-25MM2, PARA DOIS LANCES DE REDE, INCLUSIVE EQUIPAMENTO E INSTALACAO.</v>
          </cell>
          <cell r="C2871" t="str">
            <v>Un</v>
          </cell>
          <cell r="D2871">
            <v>1527.1125000000002</v>
          </cell>
          <cell r="E2871">
            <v>1221.69</v>
          </cell>
          <cell r="F2871" t="str">
            <v>EMLURB</v>
          </cell>
        </row>
        <row r="2872">
          <cell r="A2872" t="str">
            <v/>
          </cell>
          <cell r="D2872">
            <v>0</v>
          </cell>
        </row>
        <row r="2873">
          <cell r="A2873" t="str">
            <v>18.27.072</v>
          </cell>
          <cell r="B2873" t="str">
            <v>FORNECIMENTO DE CABO DE COBRE, ENCORDOAMENTO CLASSE 2,ISOLAMENTO DE PVC 70 C,TIPO BWF,750V FOREPLAST OU SIMILAR, SM-25MM2, PARA TRES LANCES DE REDE, INCLUSIVE EQUIPAMENTO E INSTALACAO.</v>
          </cell>
          <cell r="C2873" t="str">
            <v>Un</v>
          </cell>
          <cell r="D2873">
            <v>2290.6624999999999</v>
          </cell>
          <cell r="E2873">
            <v>1832.53</v>
          </cell>
          <cell r="F2873" t="str">
            <v>EMLURB</v>
          </cell>
        </row>
        <row r="2874">
          <cell r="A2874" t="str">
            <v/>
          </cell>
          <cell r="D2874">
            <v>0</v>
          </cell>
        </row>
        <row r="2875">
          <cell r="A2875" t="str">
            <v>18.27.073</v>
          </cell>
          <cell r="B2875" t="str">
            <v>FORNECIMENTO DE CABO DE COBRE, ENCORDOAMENTO CLASSE 2,ISOLAMENTO DE PVC 70 C,TIPO BWF,750V FOREPLAST OU SIMILAR, SM-25MM2,PARA QUATRO LANCES DE REDE, INCLUSIVE EQUIPAMENTO E INSTALACAO.</v>
          </cell>
          <cell r="C2875" t="str">
            <v>Un</v>
          </cell>
          <cell r="D2875">
            <v>2991.5374999999999</v>
          </cell>
          <cell r="E2875">
            <v>2393.23</v>
          </cell>
          <cell r="F2875" t="str">
            <v>EMLURB</v>
          </cell>
        </row>
        <row r="2876">
          <cell r="A2876" t="str">
            <v/>
          </cell>
          <cell r="D2876">
            <v>0</v>
          </cell>
        </row>
        <row r="2877">
          <cell r="A2877" t="str">
            <v>18.27.074</v>
          </cell>
          <cell r="B2877" t="str">
            <v>FORNECIMENTO DE FIO DE COBRE NU, TEMPERA MEIO DURO, CLASSE 1A, SM-10MM2, PARA UM LANCE DE REDE, INCLUSIVE ARMACAO SECUNDARIA B1, ISOLADOR, PARAFUSOS, BRACADEIRA REDONDA DE FERRO GALV. A FOGO, ANDAIME E INSTALACAO.</v>
          </cell>
          <cell r="C2877" t="str">
            <v>Un</v>
          </cell>
          <cell r="D2877">
            <v>181.83750000000001</v>
          </cell>
          <cell r="E2877">
            <v>145.47</v>
          </cell>
          <cell r="F2877" t="str">
            <v>EMLURB</v>
          </cell>
        </row>
        <row r="2878">
          <cell r="A2878" t="str">
            <v/>
          </cell>
          <cell r="D2878">
            <v>0</v>
          </cell>
        </row>
        <row r="2879">
          <cell r="A2879" t="str">
            <v>18.27.075</v>
          </cell>
          <cell r="B2879" t="str">
            <v>FORNECIMENTO DE FIO DE COBRE NU, TEMPERA MEIO DURO, CLASSE 1A,SM-10MM2 PARA DOIS LANCES DE REDE, INCLUSIVE ARMACAO SECUNDARIA B2, ISOLADORES, PARAFUSOS, BRACADEIRA REDONDA DE FERRO GALV. A FOGO, ANDAIME E INSTALACAO.</v>
          </cell>
          <cell r="C2879" t="str">
            <v>Un</v>
          </cell>
          <cell r="D2879">
            <v>303.17500000000001</v>
          </cell>
          <cell r="E2879">
            <v>242.54</v>
          </cell>
          <cell r="F2879" t="str">
            <v>EMLURB</v>
          </cell>
        </row>
        <row r="2880">
          <cell r="A2880" t="str">
            <v/>
          </cell>
          <cell r="D2880">
            <v>0</v>
          </cell>
        </row>
        <row r="2881">
          <cell r="A2881" t="str">
            <v>18.27.076</v>
          </cell>
          <cell r="B2881" t="str">
            <v>FORNECIMENTO DE FIO DE COBRE NU, TEMPERA MEIO DURO, CLASSE 1A, SM-10MM2, PARA TRES LANCES DE REDE, INCLUSIVE ARMACAO SECUNDARIA B3, ISOLADORES, PARAFUSOS, BRACADEIRAS REDONDAS DE FERRO GALV. A FOGO, ANDAIME E INSTALACAO.</v>
          </cell>
          <cell r="C2881" t="str">
            <v>Un</v>
          </cell>
          <cell r="D2881">
            <v>470.67500000000001</v>
          </cell>
          <cell r="E2881">
            <v>376.54</v>
          </cell>
          <cell r="F2881" t="str">
            <v>EMLURB</v>
          </cell>
        </row>
        <row r="2882">
          <cell r="A2882" t="str">
            <v/>
          </cell>
          <cell r="D2882">
            <v>0</v>
          </cell>
        </row>
        <row r="2883">
          <cell r="A2883" t="str">
            <v>18.27.077</v>
          </cell>
          <cell r="B2883" t="str">
            <v>FORNECIMENTO DE FIO DE COBRE NU, TEMPERA MEIO DURO, CLASSE 1A, SM-10MM2, PARA QUATRO LANCES DE REDE, INCLUSIVE ARMACAO SECUNDARIA B4, ISOLADORES, PARAFUSOS, BRACADEIRAS REDONDAS DE FERRO GALV. A FOGO, ANDAIME E INSTALACAO.</v>
          </cell>
          <cell r="C2883" t="str">
            <v>Un</v>
          </cell>
          <cell r="D2883">
            <v>593.32500000000005</v>
          </cell>
          <cell r="E2883">
            <v>474.66</v>
          </cell>
          <cell r="F2883" t="str">
            <v>EMLURB</v>
          </cell>
        </row>
        <row r="2884">
          <cell r="A2884" t="str">
            <v/>
          </cell>
          <cell r="D2884">
            <v>0</v>
          </cell>
        </row>
        <row r="2885">
          <cell r="A2885" t="str">
            <v>18.27.078</v>
          </cell>
          <cell r="B2885" t="str">
            <v>FORNECIMENTO DE FIO DE COBRE NU, TEMPERA MEIO DURO, CLASSE 1A, SM-10MM2, PARA UM LANCE DE REDE, INCLUSIVE ANDAIME E INSTALACAO.</v>
          </cell>
          <cell r="C2885" t="str">
            <v>Un</v>
          </cell>
          <cell r="D2885">
            <v>133.8125</v>
          </cell>
          <cell r="E2885">
            <v>107.05</v>
          </cell>
          <cell r="F2885" t="str">
            <v>EMLURB</v>
          </cell>
        </row>
        <row r="2886">
          <cell r="A2886" t="str">
            <v/>
          </cell>
          <cell r="D2886">
            <v>0</v>
          </cell>
        </row>
        <row r="2887">
          <cell r="A2887" t="str">
            <v>18.27.079</v>
          </cell>
          <cell r="B2887" t="str">
            <v>FORNECIMENTO DE FIO DE COBRE NU, TEMPERA MEIO DURO, CLASSE 1A, SM-10MM2, PARA DOIS LANCES DE REDE, INCLUSIVE ANDAIME E INSTALACAO.</v>
          </cell>
          <cell r="C2887" t="str">
            <v>Un</v>
          </cell>
          <cell r="D2887">
            <v>246.3125</v>
          </cell>
          <cell r="E2887">
            <v>197.05</v>
          </cell>
          <cell r="F2887" t="str">
            <v>EMLURB</v>
          </cell>
        </row>
        <row r="2888">
          <cell r="A2888" t="str">
            <v/>
          </cell>
          <cell r="D2888">
            <v>0</v>
          </cell>
        </row>
        <row r="2889">
          <cell r="A2889" t="str">
            <v>18.27.080</v>
          </cell>
          <cell r="B2889" t="str">
            <v>FORNECIMENTO DE FIO DE COBRE NU, TEMPERA MEIO DURO, CLASSE 1A, SM-10MM2, PARA TRES LANCES DE REDE, INCLUSIVE ANDAIME E INSTALACAO.</v>
          </cell>
          <cell r="C2889" t="str">
            <v>Un</v>
          </cell>
          <cell r="D2889">
            <v>370.09999999999997</v>
          </cell>
          <cell r="E2889">
            <v>296.08</v>
          </cell>
          <cell r="F2889" t="str">
            <v>EMLURB</v>
          </cell>
        </row>
        <row r="2890">
          <cell r="A2890" t="str">
            <v/>
          </cell>
          <cell r="D2890">
            <v>0</v>
          </cell>
        </row>
        <row r="2891">
          <cell r="A2891" t="str">
            <v>18.27.081</v>
          </cell>
          <cell r="B2891" t="str">
            <v>FORNECIMENTO DE FIO DE COBRE NU, TEMPERA MEIO DURO, CLASSE 1A, SM-10MM2, PARA QUATRO LANCES DE REDE, INCLUSIVE ANDAIME E INSTALACAO.</v>
          </cell>
          <cell r="C2891" t="str">
            <v>Un</v>
          </cell>
          <cell r="D2891">
            <v>482.59999999999997</v>
          </cell>
          <cell r="E2891">
            <v>386.08</v>
          </cell>
          <cell r="F2891" t="str">
            <v>EMLURB</v>
          </cell>
        </row>
        <row r="2892">
          <cell r="A2892" t="str">
            <v/>
          </cell>
          <cell r="D2892">
            <v>0</v>
          </cell>
        </row>
        <row r="2893">
          <cell r="A2893" t="str">
            <v>18.27.082</v>
          </cell>
          <cell r="B2893" t="str">
            <v>FORNECIMENTO DE FIO DE COBRE NU, TEMPERA MEIO DURO, CLASSE 1A, SM-16MM2, PARA UM LANCE DE REDE, INCLUSIVE ARMACAO SECUNDARIA B1, ISOLADOR, PARAFUSOS, BRACADEIRA REDONDA DE FERRO GALV. A FOGO, ANDAIME E INSTALACAO.</v>
          </cell>
          <cell r="C2893" t="str">
            <v>Un</v>
          </cell>
          <cell r="D2893">
            <v>260.7</v>
          </cell>
          <cell r="E2893">
            <v>208.56</v>
          </cell>
          <cell r="F2893" t="str">
            <v>EMLURB</v>
          </cell>
        </row>
        <row r="2894">
          <cell r="A2894" t="str">
            <v/>
          </cell>
          <cell r="D2894">
            <v>0</v>
          </cell>
        </row>
        <row r="2895">
          <cell r="A2895" t="str">
            <v>18.27.083</v>
          </cell>
          <cell r="B2895" t="str">
            <v>FORNECIMENTO DE FIO DE COBRE NU, TEMPERA MEIO DURO, CLASSE 1A, SM-16MM2, PARA DOIS LANCES DE REDE, INCLUSIVE ARMACAO SECUNDARIA B2, ISOLADORES, PARAFUSOS, BRACADEIRA REDONDA DE FERRO GALV, A FOGO, ANDAIME E INSTALACAO.</v>
          </cell>
          <cell r="C2895" t="str">
            <v>Un</v>
          </cell>
          <cell r="D2895">
            <v>460.90000000000003</v>
          </cell>
          <cell r="E2895">
            <v>368.72</v>
          </cell>
          <cell r="F2895" t="str">
            <v>EMLURB</v>
          </cell>
        </row>
        <row r="2896">
          <cell r="A2896" t="str">
            <v/>
          </cell>
          <cell r="D2896">
            <v>0</v>
          </cell>
        </row>
        <row r="2897">
          <cell r="A2897" t="str">
            <v>18.27.084</v>
          </cell>
          <cell r="B2897" t="str">
            <v>FORNECIMENTO DE FIO DE COBRE NU, TEMPERA MEIO DURO, CLASSE 1A, SM-16MM2, PARA TRES LANCES DE REDE, INCLUSIVE ARMACAO SECUNDARIA B3, ISOLADORES, PARAFUSOS, BRACADEIRAS REDONDAS DE FERRO GALV. A FOGO, ANDAIME E INSTALACAO.</v>
          </cell>
          <cell r="C2897" t="str">
            <v>Un</v>
          </cell>
          <cell r="D2897">
            <v>707.26249999999993</v>
          </cell>
          <cell r="E2897">
            <v>565.80999999999995</v>
          </cell>
          <cell r="F2897" t="str">
            <v>EMLURB</v>
          </cell>
        </row>
        <row r="2898">
          <cell r="A2898" t="str">
            <v/>
          </cell>
          <cell r="D2898">
            <v>0</v>
          </cell>
        </row>
        <row r="2899">
          <cell r="A2899" t="str">
            <v>18.27.085</v>
          </cell>
          <cell r="B2899" t="str">
            <v>FORNECIMENTO DE FIO DE COBRE NU, TEMPERA MEIO DURO, CLASSE 1A, SM-16MM2, PARA QUATRO LANCES DE REDE, INCLUSIVE ARMACAO SECUNDARIA B4, ISOLADORES, PARAFUSOS, BRACADEIRAS REDONDAS DE FERRO GALV. A FOGO, ANDAIME E INSTALACAO.</v>
          </cell>
          <cell r="C2899" t="str">
            <v>Un</v>
          </cell>
          <cell r="D2899">
            <v>908.77499999999998</v>
          </cell>
          <cell r="E2899">
            <v>727.02</v>
          </cell>
          <cell r="F2899" t="str">
            <v>EMLURB</v>
          </cell>
        </row>
        <row r="2900">
          <cell r="A2900" t="str">
            <v/>
          </cell>
          <cell r="D2900">
            <v>0</v>
          </cell>
        </row>
        <row r="2901">
          <cell r="A2901" t="str">
            <v>18.27.086</v>
          </cell>
          <cell r="B2901" t="str">
            <v>FORNECIMENTO DE FIO DE COBRE NU, TEMPERA MEIO DURO, CLASSE 1A, SM-16MM2, PARA UM LANCE DE REDE, INCLUSIVE ANDAIME E INSTALACAO.</v>
          </cell>
          <cell r="C2901" t="str">
            <v>Un</v>
          </cell>
          <cell r="D2901">
            <v>212.67499999999998</v>
          </cell>
          <cell r="E2901">
            <v>170.14</v>
          </cell>
          <cell r="F2901" t="str">
            <v>EMLURB</v>
          </cell>
        </row>
        <row r="2902">
          <cell r="A2902" t="str">
            <v/>
          </cell>
          <cell r="D2902">
            <v>0</v>
          </cell>
        </row>
        <row r="2903">
          <cell r="A2903" t="str">
            <v>18.27.087</v>
          </cell>
          <cell r="B2903" t="str">
            <v>FORNECIMENTO DE FIO DE COBRE NU, TEMPERA MEIO DURO, CLASSE 1A, SM-16MM2, PARA DOIS LANCES DE REDE, INCLUSIVE ANDAIME E INSTALACAO.</v>
          </cell>
          <cell r="C2903" t="str">
            <v>Un</v>
          </cell>
          <cell r="D2903">
            <v>404.03750000000002</v>
          </cell>
          <cell r="E2903">
            <v>323.23</v>
          </cell>
          <cell r="F2903" t="str">
            <v>EMLURB</v>
          </cell>
        </row>
        <row r="2904">
          <cell r="A2904" t="str">
            <v/>
          </cell>
          <cell r="D2904">
            <v>0</v>
          </cell>
        </row>
        <row r="2905">
          <cell r="A2905" t="str">
            <v>18.27.088</v>
          </cell>
          <cell r="B2905" t="str">
            <v>FORNECIMENTO DE FIO DE COBRE NU, TEMPERA MEIO DURO, CLASSE 1A, SM-16MM2, PARA TRES LANCES DE REDE, INCLUSIVE ANDAIME E INSTALACAO.</v>
          </cell>
          <cell r="C2905" t="str">
            <v>Un</v>
          </cell>
          <cell r="D2905">
            <v>606.6875</v>
          </cell>
          <cell r="E2905">
            <v>485.35</v>
          </cell>
          <cell r="F2905" t="str">
            <v>EMLURB</v>
          </cell>
        </row>
        <row r="2906">
          <cell r="A2906" t="str">
            <v/>
          </cell>
          <cell r="D2906">
            <v>0</v>
          </cell>
        </row>
        <row r="2907">
          <cell r="A2907" t="str">
            <v>18.27.089</v>
          </cell>
          <cell r="B2907" t="str">
            <v>FORNECIMENTO DE FIO DE COBRE NU, TEMPERA MEIO DURO, CLASSE 1A, SM-16MM2, PARA QUATRO LANCES DE REDE, INCLUSIVE ANDAIME E INSTALACAO.</v>
          </cell>
          <cell r="C2907" t="str">
            <v>Un</v>
          </cell>
          <cell r="D2907">
            <v>798.05000000000007</v>
          </cell>
          <cell r="E2907">
            <v>638.44000000000005</v>
          </cell>
          <cell r="F2907" t="str">
            <v>EMLURB</v>
          </cell>
        </row>
        <row r="2908">
          <cell r="A2908" t="str">
            <v/>
          </cell>
          <cell r="D2908">
            <v>0</v>
          </cell>
        </row>
        <row r="2909">
          <cell r="A2909" t="str">
            <v>18.27.090</v>
          </cell>
          <cell r="B2909" t="str">
            <v>FORNECIMENTO DE CABO DE ALUMINIO COM ALMA DE ACO 10MM2 PARA UM LANCE DE REDE, INCLUSIVE ARMACAO SECUNDARIA B1, ISOLADOR, PARAFUSOS, BRACADEIRA REDONDA DE FERRO GALV. A FOGO, ANDAIME E INSTALACAO.</v>
          </cell>
          <cell r="C2909" t="str">
            <v>Un</v>
          </cell>
          <cell r="D2909">
            <v>169.33750000000001</v>
          </cell>
          <cell r="E2909">
            <v>135.47</v>
          </cell>
          <cell r="F2909" t="str">
            <v>EMLURB</v>
          </cell>
        </row>
        <row r="2910">
          <cell r="A2910" t="str">
            <v/>
          </cell>
          <cell r="D2910">
            <v>0</v>
          </cell>
        </row>
        <row r="2911">
          <cell r="A2911" t="str">
            <v>18.27.091</v>
          </cell>
          <cell r="B2911" t="str">
            <v>FORNECIMENTO DE CABO DE ALUMINIO COM ALMA DE AC0 10MM2 PARA DOIS LANCES DE REDE, INCLUSIVE ARMACAO SECUNDARIA B2, ISOLADORES, PARAFUSOS, BRACADEIRA REDONDA DE FERRO GALV. A FOGO, ANDAIME E INSTALACAO.</v>
          </cell>
          <cell r="C2911" t="str">
            <v>Un</v>
          </cell>
          <cell r="D2911">
            <v>278.17500000000001</v>
          </cell>
          <cell r="E2911">
            <v>222.54</v>
          </cell>
          <cell r="F2911" t="str">
            <v>EMLURB</v>
          </cell>
        </row>
        <row r="2912">
          <cell r="A2912" t="str">
            <v/>
          </cell>
          <cell r="D2912">
            <v>0</v>
          </cell>
        </row>
        <row r="2913">
          <cell r="A2913" t="str">
            <v>18.27.092</v>
          </cell>
          <cell r="B2913" t="str">
            <v>FORNECIMENTO DE CABO DE ALUMINIO COM ALMA DE ACO 10MM2 PARA TRES LANCES DE REDE, INCLUSIVE ARMACAO SECUNDARIA B3, ISOLADORES, PARAFUSOS, BRACADEIRAS REDONDAS DE FERRO GALV. A FOGO, ANDAIME E INSTALACAO.</v>
          </cell>
          <cell r="C2913" t="str">
            <v>Un</v>
          </cell>
          <cell r="D2913">
            <v>433.17500000000001</v>
          </cell>
          <cell r="E2913">
            <v>346.54</v>
          </cell>
          <cell r="F2913" t="str">
            <v>EMLURB</v>
          </cell>
        </row>
        <row r="2914">
          <cell r="A2914" t="str">
            <v/>
          </cell>
          <cell r="D2914">
            <v>0</v>
          </cell>
        </row>
        <row r="2915">
          <cell r="A2915" t="str">
            <v>18.27.093</v>
          </cell>
          <cell r="B2915" t="str">
            <v>FORNECIMENTO DE CABO DE ALUMINIO COM ALMA DE ACO 10MM2 PARA QUATRO LANCES DE REDE, INCLUSIVE ARMACAO SECUNDARIA B4, ISOLADORES, PARAFUSOS, BRACADEIRAS REDONDAS DE FERRO GALV. A FOGO, ANDAIME E INSTALACAO.</v>
          </cell>
          <cell r="C2915" t="str">
            <v>Un</v>
          </cell>
          <cell r="D2915">
            <v>543.32500000000005</v>
          </cell>
          <cell r="E2915">
            <v>434.66</v>
          </cell>
          <cell r="F2915" t="str">
            <v>EMLURB</v>
          </cell>
        </row>
        <row r="2916">
          <cell r="A2916" t="str">
            <v/>
          </cell>
          <cell r="D2916">
            <v>0</v>
          </cell>
        </row>
        <row r="2917">
          <cell r="A2917" t="str">
            <v>18.27.094</v>
          </cell>
          <cell r="B2917" t="str">
            <v>FORNECIMENTO DE CABO DE ALUMINIO COM ALMA DE ACO 10MM2 PARA UM LANCE DE REDE, INCLUSIVE ANDAIME E INSTALACAO.</v>
          </cell>
          <cell r="C2917" t="str">
            <v>Un</v>
          </cell>
          <cell r="D2917">
            <v>121.3125</v>
          </cell>
          <cell r="E2917">
            <v>97.05</v>
          </cell>
          <cell r="F2917" t="str">
            <v>EMLURB</v>
          </cell>
        </row>
        <row r="2918">
          <cell r="A2918" t="str">
            <v/>
          </cell>
          <cell r="D2918">
            <v>0</v>
          </cell>
        </row>
        <row r="2919">
          <cell r="A2919" t="str">
            <v>18.27.095</v>
          </cell>
          <cell r="B2919" t="str">
            <v>FORNECIMENTO DE CABO DE ALUMINIO COM ALMA DE ACO 10MM2 PARA DOIS LANCES DE REDE,INCLUSIVE ANDAIME E INSTALACAO.</v>
          </cell>
          <cell r="C2919" t="str">
            <v>Un</v>
          </cell>
          <cell r="D2919">
            <v>221.3125</v>
          </cell>
          <cell r="E2919">
            <v>177.05</v>
          </cell>
          <cell r="F2919" t="str">
            <v>EMLURB</v>
          </cell>
        </row>
        <row r="2920">
          <cell r="A2920" t="str">
            <v/>
          </cell>
          <cell r="D2920">
            <v>0</v>
          </cell>
        </row>
        <row r="2921">
          <cell r="A2921" t="str">
            <v>18.27.096</v>
          </cell>
          <cell r="B2921" t="str">
            <v>FORNECIMENTO DE CABO DE ALUMINIO COM ALMA DE ACO 10MM2 PARA TRES LANCES DE REDE, INCLUSIVE ANDAIME E INSTALACAO.</v>
          </cell>
          <cell r="C2921" t="str">
            <v>Un</v>
          </cell>
          <cell r="D2921">
            <v>332.59999999999997</v>
          </cell>
          <cell r="E2921">
            <v>266.08</v>
          </cell>
          <cell r="F2921" t="str">
            <v>EMLURB</v>
          </cell>
        </row>
        <row r="2922">
          <cell r="A2922" t="str">
            <v/>
          </cell>
          <cell r="D2922">
            <v>0</v>
          </cell>
        </row>
        <row r="2923">
          <cell r="A2923" t="str">
            <v>18.27.097</v>
          </cell>
          <cell r="B2923" t="str">
            <v>FORNECIMENTO DE CABO DE ALUMINIO COM ALMA DE ACO 10MM2 PARA QUATRO LANCES DE REDE, INCLUSIVE ANDAIME E INSTALACAO.</v>
          </cell>
          <cell r="C2923" t="str">
            <v>Un</v>
          </cell>
          <cell r="D2923">
            <v>432.59999999999997</v>
          </cell>
          <cell r="E2923">
            <v>346.08</v>
          </cell>
          <cell r="F2923" t="str">
            <v>EMLURB</v>
          </cell>
        </row>
        <row r="2924">
          <cell r="A2924" t="str">
            <v/>
          </cell>
          <cell r="D2924">
            <v>0</v>
          </cell>
        </row>
        <row r="2925">
          <cell r="A2925" t="str">
            <v>18.27.098</v>
          </cell>
          <cell r="B2925" t="str">
            <v>FORNECIMENTO DE CABO DE ALUMINIO COM ALMA DE ACO 16MM2 PARA UM LANCE DE REDE, INCLUSIVE ARMACAO SECUNDARIA B1, ISOLADOR, PARAFUSOS, BRACADEIRA REDONDA DE FERRO GALV. A FOGO, ANDAIME E INSTALACAO.</v>
          </cell>
          <cell r="C2925" t="str">
            <v>Un</v>
          </cell>
          <cell r="D2925">
            <v>196.77499999999998</v>
          </cell>
          <cell r="E2925">
            <v>157.41999999999999</v>
          </cell>
          <cell r="F2925" t="str">
            <v>EMLURB</v>
          </cell>
        </row>
        <row r="2926">
          <cell r="A2926" t="str">
            <v/>
          </cell>
          <cell r="D2926">
            <v>0</v>
          </cell>
        </row>
        <row r="2927">
          <cell r="A2927" t="str">
            <v>18.27.099</v>
          </cell>
          <cell r="B2927" t="str">
            <v>FORNECIMENTO DE CABO DE ALUMINIO COM ALMA DE ACO 16MM2 PARA DOIS LANCES DE REDE, INCLUSIVE ARMACAO SECUNDARIA B2, ISOLADORES, PARAFUSOS, BRACADEIRA REDONDA DE FERRO GALV. A FOGO, ANDAIME E INSTALACAO.</v>
          </cell>
          <cell r="C2927" t="str">
            <v>Un</v>
          </cell>
          <cell r="D2927">
            <v>333.05</v>
          </cell>
          <cell r="E2927">
            <v>266.44</v>
          </cell>
          <cell r="F2927" t="str">
            <v>EMLURB</v>
          </cell>
        </row>
        <row r="2928">
          <cell r="A2928" t="str">
            <v/>
          </cell>
          <cell r="D2928">
            <v>0</v>
          </cell>
        </row>
        <row r="2929">
          <cell r="A2929" t="str">
            <v>18.27.100</v>
          </cell>
          <cell r="B2929" t="str">
            <v>FORNECIMENTO DE CABO DE ALUMINIO COM ALMA DE ACO 16MM2 PARA TRES LANCES DE REDE, INCLUSIVE ARMACAO SECUNDARIA B3, ISOLADORES, PARAFUSOS, BRACADEIRAS REDONDAS DE FERRO GALV.A FOGO, ANDAIME E INSTALACAO.</v>
          </cell>
          <cell r="C2929" t="str">
            <v>Un</v>
          </cell>
          <cell r="D2929">
            <v>515.48749999999995</v>
          </cell>
          <cell r="E2929">
            <v>412.39</v>
          </cell>
          <cell r="F2929" t="str">
            <v>EMLURB</v>
          </cell>
        </row>
        <row r="2930">
          <cell r="A2930" t="str">
            <v/>
          </cell>
          <cell r="D2930">
            <v>0</v>
          </cell>
        </row>
        <row r="2931">
          <cell r="A2931" t="str">
            <v>18.27.101</v>
          </cell>
          <cell r="B2931" t="str">
            <v>FORNECIMENTO DE CABO DE ALUMINIO COM ALMA DE ACO 16MM2 PARA QUATRO LANCES DE REDE, INCLUSIVE ARMACAO SECUNDARIA B4, ISOLADORES, PARAFUSOS, BRACADEIRAS REDONDAS DE FERRO GALV. A FOGO, ANDAIME E INSTALACAO.</v>
          </cell>
          <cell r="C2931" t="str">
            <v>Un</v>
          </cell>
          <cell r="D2931">
            <v>653.07500000000005</v>
          </cell>
          <cell r="E2931">
            <v>522.46</v>
          </cell>
          <cell r="F2931" t="str">
            <v>EMLURB</v>
          </cell>
        </row>
        <row r="2932">
          <cell r="A2932" t="str">
            <v/>
          </cell>
          <cell r="D2932">
            <v>0</v>
          </cell>
        </row>
        <row r="2933">
          <cell r="A2933" t="str">
            <v>18.27.102</v>
          </cell>
          <cell r="B2933" t="str">
            <v>FORNECIMENTO DE CABO DE ALUMINIO COM ALMA DE ACO 16MM2 PARA UM LANCE DE REDE, INCLUSIVE ANDAIME E INSTALACAO.</v>
          </cell>
          <cell r="C2933" t="str">
            <v>Un</v>
          </cell>
          <cell r="D2933">
            <v>148.75</v>
          </cell>
          <cell r="E2933">
            <v>119</v>
          </cell>
          <cell r="F2933" t="str">
            <v>EMLURB</v>
          </cell>
        </row>
        <row r="2934">
          <cell r="A2934" t="str">
            <v/>
          </cell>
          <cell r="D2934">
            <v>0</v>
          </cell>
        </row>
        <row r="2935">
          <cell r="A2935" t="str">
            <v>18.27.103</v>
          </cell>
          <cell r="B2935" t="str">
            <v>FORNECIMENTO DE CABO DE ALUMINIO COM ALMA DE ACO 16MM2 PARA DOIS LANCES DE REDE, INCLUSIVE ANDAIME E INSTALACAO.</v>
          </cell>
          <cell r="C2935" t="str">
            <v>Un</v>
          </cell>
          <cell r="D2935">
            <v>276.1875</v>
          </cell>
          <cell r="E2935">
            <v>220.95</v>
          </cell>
          <cell r="F2935" t="str">
            <v>EMLURB</v>
          </cell>
        </row>
        <row r="2936">
          <cell r="A2936" t="str">
            <v/>
          </cell>
          <cell r="D2936">
            <v>0</v>
          </cell>
        </row>
        <row r="2937">
          <cell r="A2937" t="str">
            <v>18.27.104</v>
          </cell>
          <cell r="B2937" t="str">
            <v>FORNECIMENTO DE CABO DE ALUMINIO COM ALMA DE ACO 16MM2 PARA TRES LANCES DE REDE, INCLUSIVE ANDAIME E INSTALACAO.</v>
          </cell>
          <cell r="C2937" t="str">
            <v>Un</v>
          </cell>
          <cell r="D2937">
            <v>414.91250000000002</v>
          </cell>
          <cell r="E2937">
            <v>331.93</v>
          </cell>
          <cell r="F2937" t="str">
            <v>EMLURB</v>
          </cell>
        </row>
        <row r="2938">
          <cell r="A2938" t="str">
            <v/>
          </cell>
          <cell r="D2938">
            <v>0</v>
          </cell>
        </row>
        <row r="2939">
          <cell r="A2939" t="str">
            <v>18.27.105</v>
          </cell>
          <cell r="B2939" t="str">
            <v>FORNECIMENTO DE CABO DE ALUMINIO COM ALMA DE ACO 16MM2 PARA QUATRO LANCES DE REDE, INCLUSIVE ANDAIME E INSTALACAO.</v>
          </cell>
          <cell r="C2939" t="str">
            <v>Un</v>
          </cell>
          <cell r="D2939">
            <v>542.35</v>
          </cell>
          <cell r="E2939">
            <v>433.88</v>
          </cell>
          <cell r="F2939" t="str">
            <v>EMLURB</v>
          </cell>
        </row>
        <row r="2940">
          <cell r="A2940" t="str">
            <v/>
          </cell>
          <cell r="D2940">
            <v>0</v>
          </cell>
        </row>
        <row r="2941">
          <cell r="A2941" t="str">
            <v>18.27.106</v>
          </cell>
          <cell r="B2941" t="str">
            <v>FORNECIMENTO DE CABO DE COBRE, ENCORDOAMENTO CLASSE 2, ISOLAMENTO DE PVC 70 C, TIPO BWF 750V. FOREPLAST OU SIMILAR, SM-6MM2, PARA UM LANCE DE REDE, INCLUSIVE ARMACAO SECUNDARIA B1, ISOLADOR, PARAFUSOS, BRACADEIRA REDONDA DE FERRO GALV. A FOGO, ANDAIME E I</v>
          </cell>
          <cell r="C2941" t="str">
            <v>Un</v>
          </cell>
          <cell r="D2941">
            <v>209.96250000000001</v>
          </cell>
          <cell r="E2941">
            <v>167.97</v>
          </cell>
          <cell r="F2941" t="str">
            <v>EMLURB</v>
          </cell>
        </row>
        <row r="2942">
          <cell r="A2942" t="str">
            <v/>
          </cell>
          <cell r="D2942">
            <v>0</v>
          </cell>
        </row>
        <row r="2943">
          <cell r="A2943" t="str">
            <v>18.27.107</v>
          </cell>
          <cell r="B2943" t="str">
            <v>FORNECIMENTO DE CABO DE COBRE, ENCORDOAMENTO CLASSE 2, ISOLAMENTO DE PVC 70 C, TIPO BWF, 750V, FOREPLAST OU SIMILAR, SM-6MM2, PARA DOIS LANCES DE REDE, INCLUSIVE ARMACAO SECUNDARIA B2,ISOLADORES, PARAFUSOS, BRACADEIRA REDONDA DE FERRO GALV. A FOGO, ANDAIM</v>
          </cell>
          <cell r="C2943" t="str">
            <v>Un</v>
          </cell>
          <cell r="D2943">
            <v>359.42500000000001</v>
          </cell>
          <cell r="E2943">
            <v>287.54000000000002</v>
          </cell>
          <cell r="F2943" t="str">
            <v>EMLURB</v>
          </cell>
        </row>
        <row r="2944">
          <cell r="A2944" t="str">
            <v/>
          </cell>
          <cell r="D2944">
            <v>0</v>
          </cell>
        </row>
        <row r="2945">
          <cell r="A2945" t="str">
            <v>18.27.108</v>
          </cell>
          <cell r="B2945" t="str">
            <v>FORNECIMENTO DE CABO DE COBRE, ENCORDOAMENTO CLASSE 2, ISOLAMENTO DE PVC 70 C, TIPO BWF, 750V, FOREPLAST OU SIMILAR, SM-6MM2, PARA TRES LANCES DE REDE, INCLUSIVE ARMACAO SECUNDARIA B3, ISOLADORES, PARAFUSOS, BRACADEIRAS REDONDAS DE FERRO GALV.A FOGO,ANDAI</v>
          </cell>
          <cell r="C2945" t="str">
            <v>Un</v>
          </cell>
          <cell r="D2945">
            <v>555.05000000000007</v>
          </cell>
          <cell r="E2945">
            <v>444.04</v>
          </cell>
          <cell r="F2945" t="str">
            <v>EMLURB</v>
          </cell>
        </row>
        <row r="2946">
          <cell r="A2946" t="str">
            <v/>
          </cell>
          <cell r="D2946">
            <v>0</v>
          </cell>
        </row>
        <row r="2947">
          <cell r="A2947" t="str">
            <v>18.27.109</v>
          </cell>
          <cell r="B2947" t="str">
            <v>FORNECIMENTO DE CABO DE COBRE, ENCORDOAMENTO CLASSE 2, ISOLAMENTO DE PVC 70 C, TIPO BWF, 750V, FOREPLAST OU SIMILAR, SM-6MM2, PARA QUATRO LANCES DE REDE, INCLUSIVE ARMACAO SECUNDARIA B4, ISOLADORES, PARAFUSOS, BRACADEIRAS REDONDAS DE FERRO GALV.A FOGO,AND</v>
          </cell>
          <cell r="C2947" t="str">
            <v>Un</v>
          </cell>
          <cell r="D2947">
            <v>705.82499999999993</v>
          </cell>
          <cell r="E2947">
            <v>564.66</v>
          </cell>
          <cell r="F2947" t="str">
            <v>EMLURB</v>
          </cell>
        </row>
        <row r="2948">
          <cell r="A2948" t="str">
            <v/>
          </cell>
          <cell r="D2948">
            <v>0</v>
          </cell>
        </row>
        <row r="2949">
          <cell r="A2949" t="str">
            <v>18.27.110</v>
          </cell>
          <cell r="B2949" t="str">
            <v>FORNECIMENTO DE CABO DE COBRE, ENCORDOAMENTO CLASSE 2, ISOLAMENTO DE PVC 70 C, TIPO BWF, 750V, FOREPLAST OU SIMILAR, SM-6MM2, PARA UM LANCE DE REDE, INCLUSIVE ANDAIME E INSTALACAO.</v>
          </cell>
          <cell r="C2949" t="str">
            <v>Un</v>
          </cell>
          <cell r="D2949">
            <v>161.9375</v>
          </cell>
          <cell r="E2949">
            <v>129.55000000000001</v>
          </cell>
          <cell r="F2949" t="str">
            <v>EMLURB</v>
          </cell>
        </row>
        <row r="2950">
          <cell r="A2950" t="str">
            <v/>
          </cell>
          <cell r="D2950">
            <v>0</v>
          </cell>
        </row>
        <row r="2951">
          <cell r="A2951" t="str">
            <v>18.27.111</v>
          </cell>
          <cell r="B2951" t="str">
            <v>FORNECIMENTO DE CABO DE COBRE, ENCORDOAMENTO CLASSE 2, ISOLAMENTO DE PVC 70 C, TIPO BWF, 750V, FOREPLAST OU SIMILAR, SM-6MM2, PARA DOIS LANCES DE REDE, INCLUSIVE ANDAIME E INSTALACAO.</v>
          </cell>
          <cell r="C2951" t="str">
            <v>Un</v>
          </cell>
          <cell r="D2951">
            <v>302.5625</v>
          </cell>
          <cell r="E2951">
            <v>242.05</v>
          </cell>
          <cell r="F2951" t="str">
            <v>EMLURB</v>
          </cell>
        </row>
        <row r="2952">
          <cell r="A2952" t="str">
            <v/>
          </cell>
          <cell r="D2952">
            <v>0</v>
          </cell>
        </row>
        <row r="2953">
          <cell r="A2953" t="str">
            <v>18.27.112</v>
          </cell>
          <cell r="B2953" t="str">
            <v>FORNECIMENTO DE CABO DE COBRE, ENCORDOAMENTO CLASSE 2, ISOLAMENTO DE PVC 70 C, TIPO BWF, 750V, FOREPLAST OU SIMILAR, SM-6MM2, PARA TRES LANCES DE REDE, INCLUSIVE ANDAIME E INSTALACAO.</v>
          </cell>
          <cell r="C2953" t="str">
            <v>Un</v>
          </cell>
          <cell r="D2953">
            <v>454.47499999999997</v>
          </cell>
          <cell r="E2953">
            <v>363.58</v>
          </cell>
          <cell r="F2953" t="str">
            <v>EMLURB</v>
          </cell>
        </row>
        <row r="2954">
          <cell r="A2954" t="str">
            <v/>
          </cell>
          <cell r="D2954">
            <v>0</v>
          </cell>
        </row>
        <row r="2955">
          <cell r="A2955" t="str">
            <v>18.27.113</v>
          </cell>
          <cell r="B2955" t="str">
            <v>FORNECIMENTO DE CABO DE COBRE, ENCORDOAMENTO CLASSE 2, ISOLAMENTO DE PVC 70 C, TIPO BWF, 750V, FOREPLAST OU SIMILAR, SM-6MM2, PARA QUATRO LANCES DE REDE,INCLUSIVE ANDAIME E INSTALACAO.</v>
          </cell>
          <cell r="C2955" t="str">
            <v>Un</v>
          </cell>
          <cell r="D2955">
            <v>595.1</v>
          </cell>
          <cell r="E2955">
            <v>476.08</v>
          </cell>
          <cell r="F2955" t="str">
            <v>EMLURB</v>
          </cell>
        </row>
        <row r="2956">
          <cell r="A2956" t="str">
            <v/>
          </cell>
          <cell r="D2956">
            <v>0</v>
          </cell>
        </row>
        <row r="2957">
          <cell r="A2957" t="str">
            <v>18.27.114</v>
          </cell>
          <cell r="B2957" t="str">
            <v>FORNECIMENTO DE CABO DE COBRE, ENCORDOAMENTO CLASSE 2, ISOLAMENTO DE PVC 70 C, TIPO BWF, 750V, FOREPLAST OU SIMILAR, SM-10MM2, PARA UM LANCE DE REDE,INCLUSIVE ARMACAO SECUNDARIA B1, ISOLADOR,PARAFUSOS, BRACADEIRA REDONDA DE FERRO GALV. A FOGO, ANDAIME E I</v>
          </cell>
          <cell r="C2957" t="str">
            <v>Un</v>
          </cell>
          <cell r="D2957">
            <v>369.71249999999998</v>
          </cell>
          <cell r="E2957">
            <v>295.77</v>
          </cell>
          <cell r="F2957" t="str">
            <v>EMLURB</v>
          </cell>
        </row>
        <row r="2958">
          <cell r="A2958" t="str">
            <v/>
          </cell>
          <cell r="D2958">
            <v>0</v>
          </cell>
        </row>
        <row r="2959">
          <cell r="A2959" t="str">
            <v>18.27.115</v>
          </cell>
          <cell r="B2959" t="str">
            <v>FORNECIMENTO DE CABO DE COBRE, ENCORDOAMENTO CLASSE 2, ISOLAMENTO DE PVC 70 C, TIPO BWF, 750V, FOREPLAST OU SIMILAR, SM-10MM2, PARA DOIS LANCES DE REDE, INCLUSIVE ARMACAO SECUNDARIA B2, ISOLADORES,PARAFUSOS, BRACADEIRAS REDONDAS DE FERRO GALV. A FOGO, AND</v>
          </cell>
          <cell r="C2959" t="str">
            <v>Un</v>
          </cell>
          <cell r="D2959">
            <v>678.92499999999995</v>
          </cell>
          <cell r="E2959">
            <v>543.14</v>
          </cell>
          <cell r="F2959" t="str">
            <v>EMLURB</v>
          </cell>
        </row>
        <row r="2960">
          <cell r="A2960" t="str">
            <v/>
          </cell>
          <cell r="D2960">
            <v>0</v>
          </cell>
        </row>
        <row r="2961">
          <cell r="A2961" t="str">
            <v>18.27.116</v>
          </cell>
          <cell r="B2961" t="str">
            <v>FORNECIMENTO DE CABO DE COBRE, ENCORDOAMENTO CLASSE 2, ISOLAMENTO DE PVC 70 C, TIPO BWF, 750V, FOREPLAST OU SIMILAR, SM-10MM2, PARA TRES LANCES DE REDE, INCLUSIVE ARMACAO SECUNDARIA B3, ISOLADORES,PARAFUSOS, BRACADEIRAS REDONDAS DE FERRO GALV.A FOGO,ANDAI</v>
          </cell>
          <cell r="C2961" t="str">
            <v>Un</v>
          </cell>
          <cell r="D2961">
            <v>1034.3000000000002</v>
          </cell>
          <cell r="E2961">
            <v>827.44</v>
          </cell>
          <cell r="F2961" t="str">
            <v>EMLURB</v>
          </cell>
        </row>
        <row r="2962">
          <cell r="A2962" t="str">
            <v/>
          </cell>
          <cell r="D2962">
            <v>0</v>
          </cell>
        </row>
        <row r="2963">
          <cell r="A2963" t="str">
            <v>18.27.117</v>
          </cell>
          <cell r="B2963" t="str">
            <v>FORNECIMENTO DE CABO DE COBRE, ENCORDOAMENTO CLASSE 2, ISOLAMENTO DE PVC 70 C, TIPO BWF, 750V, FOREPLAST OU SIMILAR, SM-10MM2, PARA QUATRO LANCES DE REDE, INCLUSIVE ARMACAO SECUNDARIA B4, ISOLADORES,PARAFUSOS,BRACADEIRAS REDONDAS DE F.GALV. A FOGO, ANDAIM</v>
          </cell>
          <cell r="C2963" t="str">
            <v>Un</v>
          </cell>
          <cell r="D2963">
            <v>1344.8249999999998</v>
          </cell>
          <cell r="E2963">
            <v>1075.8599999999999</v>
          </cell>
          <cell r="F2963" t="str">
            <v>EMLURB</v>
          </cell>
        </row>
        <row r="2964">
          <cell r="A2964" t="str">
            <v/>
          </cell>
          <cell r="D2964">
            <v>0</v>
          </cell>
        </row>
        <row r="2965">
          <cell r="A2965" t="str">
            <v>18.27.118</v>
          </cell>
          <cell r="B2965" t="str">
            <v>FORNECIMENTO DE CABO DE COBRE, ENCORDOAMENTO CLASSE 2, ISOLAMENTO DE PVC 70 C, TIPO BWF, 750V, FOREPLAST OU SIMILAR, SM-10MM2, PARA UM LANCE DE REDE, INCLUSIVE ANDAIME E INSTALACAO.</v>
          </cell>
          <cell r="C2965" t="str">
            <v>Un</v>
          </cell>
          <cell r="D2965">
            <v>332.97500000000002</v>
          </cell>
          <cell r="E2965">
            <v>266.38</v>
          </cell>
          <cell r="F2965" t="str">
            <v>EMLURB</v>
          </cell>
        </row>
        <row r="2966">
          <cell r="A2966" t="str">
            <v/>
          </cell>
          <cell r="D2966">
            <v>0</v>
          </cell>
        </row>
        <row r="2967">
          <cell r="A2967" t="str">
            <v>18.27.119</v>
          </cell>
          <cell r="B2967" t="str">
            <v>FORNECIMENTO DE CABO DE COBRE, ENCORDOAMENTO CLASSE 2, ISOLAMENTO DE PVC 70 C, TIPO BWF, 750V, FOREPLAST OU SIMILAR, SM-10MM2, PARA DOIS LANCES DE REDE, INCLUSIVE ANDAIME E INSTALACAO.</v>
          </cell>
          <cell r="C2967" t="str">
            <v>Un</v>
          </cell>
          <cell r="D2967">
            <v>622.0625</v>
          </cell>
          <cell r="E2967">
            <v>497.65</v>
          </cell>
          <cell r="F2967" t="str">
            <v>EMLURB</v>
          </cell>
        </row>
        <row r="2968">
          <cell r="A2968" t="str">
            <v/>
          </cell>
          <cell r="D2968">
            <v>0</v>
          </cell>
        </row>
        <row r="2969">
          <cell r="A2969" t="str">
            <v>18.27.120</v>
          </cell>
          <cell r="B2969" t="str">
            <v>FORNECIMENTO DE CABO DE COBRE, ENCORDOAMENTO CLASSE 2, ISOLAMENTO DE PVC 70 C, TIPO BWF, 750V, FOREPLAST OU SIMILAR, SM-10MM2, PARA TRES LANCES DE REDE, INCLUSIVE ANDAIME E INSTALACAO.</v>
          </cell>
          <cell r="C2969" t="str">
            <v>Un</v>
          </cell>
          <cell r="D2969">
            <v>933.72500000000002</v>
          </cell>
          <cell r="E2969">
            <v>746.98</v>
          </cell>
          <cell r="F2969" t="str">
            <v>EMLURB</v>
          </cell>
        </row>
        <row r="2970">
          <cell r="A2970" t="str">
            <v/>
          </cell>
          <cell r="D2970">
            <v>0</v>
          </cell>
        </row>
        <row r="2971">
          <cell r="A2971" t="str">
            <v>18.27.121</v>
          </cell>
          <cell r="B2971" t="str">
            <v>FORNECIMENTO DE CABO DE COBRE, ENCORDOAMENTO CLASSE 2, ISOLAMENTO DE PVC 70 C, TIPO BWF, 750V, FOREPLAST OU SIMILAR, SM-10MM2, PARA QUATRO LANCES DE REDE,INCLUSIVE ANDAIME E INSTALACAO.</v>
          </cell>
          <cell r="C2971" t="str">
            <v>Un</v>
          </cell>
          <cell r="D2971">
            <v>1234.0999999999999</v>
          </cell>
          <cell r="E2971">
            <v>987.28</v>
          </cell>
          <cell r="F2971" t="str">
            <v>EMLURB</v>
          </cell>
        </row>
        <row r="2972">
          <cell r="A2972" t="str">
            <v/>
          </cell>
          <cell r="D2972">
            <v>0</v>
          </cell>
        </row>
        <row r="2973">
          <cell r="A2973" t="str">
            <v>18.27.122</v>
          </cell>
          <cell r="B2973" t="str">
            <v xml:space="preserve">FORNECIMENTO DE CABO DE COBRE, ENCORDOAMENTO CLASSE 2, ISOLAMENTO DE PVC 70 C, TIPO BWF, 750V, FOREPLAST OU SIMILAR, SM-16MM2, PARA UM LANCE DE REDE, INCLUSIVE ARMACAO SECUNDARIA B1, ISOLADOR, PARAFUSOS, BRACADEIRA REDONDA DE FERRO GALV.A FOGO, ANDAIME E </v>
          </cell>
          <cell r="C2973" t="str">
            <v>Un</v>
          </cell>
          <cell r="D2973">
            <v>508.65000000000003</v>
          </cell>
          <cell r="E2973">
            <v>406.92</v>
          </cell>
          <cell r="F2973" t="str">
            <v>EMLURB</v>
          </cell>
        </row>
        <row r="2974">
          <cell r="A2974" t="str">
            <v/>
          </cell>
          <cell r="D2974">
            <v>0</v>
          </cell>
        </row>
        <row r="2975">
          <cell r="A2975" t="str">
            <v>18.27.123</v>
          </cell>
          <cell r="B2975" t="str">
            <v>FORNECIMENTO DE CABO DE COBRE, ENCORDOAMENTO CLASSE 2, ISOLAMENTO DE PVC 70 C, TIPO BWF, 750V, FOREPLAST OU SIMILAR, SM-16MM2, PARA DOIS LANCES DE REDE, INCLUSIVE ARMACAO SECUNDARIA B2, ISOLADORES, PARAFUSOS, BRACADEIRAS REDONDAS DE FERRO GALV. A FOGO, AN</v>
          </cell>
          <cell r="C2975" t="str">
            <v>Un</v>
          </cell>
          <cell r="D2975">
            <v>956.80000000000007</v>
          </cell>
          <cell r="E2975">
            <v>765.44</v>
          </cell>
          <cell r="F2975" t="str">
            <v>EMLURB</v>
          </cell>
        </row>
        <row r="2976">
          <cell r="A2976" t="str">
            <v/>
          </cell>
          <cell r="D2976">
            <v>0</v>
          </cell>
        </row>
        <row r="2977">
          <cell r="A2977" t="str">
            <v>18.27.124</v>
          </cell>
          <cell r="B2977" t="str">
            <v>FORNECIMENTO DE CABO DE COBRE, ENCORDOAMENTO CLASSE 2, ISOLAMENTO DE PVC 70 C, TIPO BWF, 750V, FOREPLAST OU SIMILAR, SM-16MM2, PARA TRES LANCES DE REDE, INCLUSIVE ARMACAO SECUNDARIA B3, ISOLADORES, PARFUSOS, BRACADEIRAS REDONDAS DE FERRO GALV. A FOGO, AND</v>
          </cell>
          <cell r="C2977" t="str">
            <v>Un</v>
          </cell>
          <cell r="D2977">
            <v>1451.1125000000002</v>
          </cell>
          <cell r="E2977">
            <v>1160.8900000000001</v>
          </cell>
          <cell r="F2977" t="str">
            <v>EMLURB</v>
          </cell>
        </row>
        <row r="2978">
          <cell r="A2978" t="str">
            <v/>
          </cell>
          <cell r="D2978">
            <v>0</v>
          </cell>
        </row>
        <row r="2979">
          <cell r="A2979" t="str">
            <v>18.27.125</v>
          </cell>
          <cell r="B2979" t="str">
            <v xml:space="preserve">FORNECIMENTO DE CABO DE COBRE, ENCORDOAMENTO CLASSE 2, ISOLAMENTO DE PVC 70 C, TIPO BWF, 750V, FOREPLAST OU SIMILAR, SM-16MM2, PARA QUATRO LANCES DE REDE, INCLUSIVE ARMACAO SECUNDARIA B4, ISOLADORES, PARAFUSOS, BRACADEIRAS REDONDAS DE FERRO GALV. A FOGO, </v>
          </cell>
          <cell r="C2979" t="str">
            <v>Un</v>
          </cell>
          <cell r="D2979">
            <v>1900.575</v>
          </cell>
          <cell r="E2979">
            <v>1520.46</v>
          </cell>
          <cell r="F2979" t="str">
            <v>EMLURB</v>
          </cell>
        </row>
        <row r="2980">
          <cell r="A2980" t="str">
            <v/>
          </cell>
          <cell r="D2980">
            <v>0</v>
          </cell>
        </row>
        <row r="2981">
          <cell r="A2981" t="str">
            <v>18.27.126</v>
          </cell>
          <cell r="B2981" t="str">
            <v>FORNECIMENTO DE CABO DE COBRE, ENCORDOAMENTO CLASSE 2, ISOLAMENTO DE PVC 70 C, TIPO BWF, 750V, FOREPLAST OU SIMILAR, SM-16MM2, PARA UM LANCE DE REDE, INCLUSIVE ANDAIME E INSTALACAO.</v>
          </cell>
          <cell r="C2981" t="str">
            <v>Un</v>
          </cell>
          <cell r="D2981">
            <v>460.625</v>
          </cell>
          <cell r="E2981">
            <v>368.5</v>
          </cell>
          <cell r="F2981" t="str">
            <v>EMLURB</v>
          </cell>
        </row>
        <row r="2982">
          <cell r="A2982" t="str">
            <v/>
          </cell>
          <cell r="D2982">
            <v>0</v>
          </cell>
        </row>
        <row r="2983">
          <cell r="A2983" t="str">
            <v>18.27.127</v>
          </cell>
          <cell r="B2983" t="str">
            <v>FORNECIMENTO DE CABO DE COBRE, ENCORDOAMENTO CLASSE 2, ISOLAMENTO DE PVC 70 C, TIPO BWF, 750V, FOREPLAST OU SIMILAR, SM-16MM2, PARA DOIS LANCES DE REDE, INCLUSIVE ANDAIME E INSTALACAO.</v>
          </cell>
          <cell r="C2983" t="str">
            <v>Un</v>
          </cell>
          <cell r="D2983">
            <v>899.9375</v>
          </cell>
          <cell r="E2983">
            <v>719.95</v>
          </cell>
          <cell r="F2983" t="str">
            <v>EMLURB</v>
          </cell>
        </row>
        <row r="2984">
          <cell r="A2984" t="str">
            <v/>
          </cell>
          <cell r="D2984">
            <v>0</v>
          </cell>
        </row>
        <row r="2985">
          <cell r="A2985" t="str">
            <v>18.27.128</v>
          </cell>
          <cell r="B2985" t="str">
            <v>FORNECIMENTO DE CABO DE COBRE, ENCORDOAMENTO CLASSE 2, ISOLAMENTO DE PVC 70 C, TIPO BWF, 750V, FOREPLAST OU SIMILAR, SM-16MM2, PARA TRES LANCES DE REDE, INCLUSIVE ANDAIME E INSTALACAO.</v>
          </cell>
          <cell r="C2985" t="str">
            <v>Un</v>
          </cell>
          <cell r="D2985">
            <v>1350.5375000000001</v>
          </cell>
          <cell r="E2985">
            <v>1080.43</v>
          </cell>
          <cell r="F2985" t="str">
            <v>EMLURB</v>
          </cell>
        </row>
        <row r="2986">
          <cell r="A2986" t="str">
            <v/>
          </cell>
          <cell r="D2986">
            <v>0</v>
          </cell>
        </row>
        <row r="2987">
          <cell r="A2987" t="str">
            <v>18.27.129</v>
          </cell>
          <cell r="B2987" t="str">
            <v>FORNECIMENTO DE CABO DE COBRE, ENCORDOAMENTO CLASSE 2, ISOLAMENTO DE PVC 70 C, TIPO BWF, 750V, FOREPLAST OU SIMILAR, SM-16MM2, PARA QUATRO LANCES DE REDE,INCLUSIVE ANDAIME E INSTALACAO.</v>
          </cell>
          <cell r="C2987" t="str">
            <v>Un</v>
          </cell>
          <cell r="D2987">
            <v>1789.8500000000001</v>
          </cell>
          <cell r="E2987">
            <v>1431.88</v>
          </cell>
          <cell r="F2987" t="str">
            <v>EMLURB</v>
          </cell>
        </row>
        <row r="2988">
          <cell r="A2988" t="str">
            <v/>
          </cell>
          <cell r="D2988">
            <v>0</v>
          </cell>
        </row>
        <row r="2989">
          <cell r="A2989" t="str">
            <v>18.27.130</v>
          </cell>
          <cell r="B2989" t="str">
            <v xml:space="preserve">FORNECIMENTO DE CABO DE COBRE, ENCORDOAMENTO CLASSE 2, ISOLAMENTO DE PVC 70 C, TIPO BWF, 750V, FOREPLAST OU SIMILAR, SM-25MM2, PARA UM LANCE DE REDE,INCLUSIVE ARMACAO SECUNDARIA B1, ISOLADOR, PARAFUSOS, BRACADEIRA REDONDA DE FERRO GALV. A FOGO, ANDAIME E </v>
          </cell>
          <cell r="C2989" t="str">
            <v>Un</v>
          </cell>
          <cell r="D2989">
            <v>770.21249999999998</v>
          </cell>
          <cell r="E2989">
            <v>616.16999999999996</v>
          </cell>
          <cell r="F2989" t="str">
            <v>EMLURB</v>
          </cell>
        </row>
        <row r="2990">
          <cell r="A2990" t="str">
            <v/>
          </cell>
          <cell r="D2990">
            <v>0</v>
          </cell>
        </row>
        <row r="2991">
          <cell r="A2991" t="str">
            <v>18.27.131</v>
          </cell>
          <cell r="B2991" t="str">
            <v>FORNECIMENTO DE CABO DE COBRE, ENCORDOAMENTO CLASSE 2, ISOLAMENTO DE PVC 70 C, TIPO BWF, 750V, FOREPLAST OU SIMILAR, SM-25MM2, PARA DOIS LANCES DE REDE, INCLUSIVE ARMACAO SECUNDARIA B2,ISOLADORES,PARAFUSOS, BRACADEIRAS REDONDAS DE FERRO GALV.A FOGO, ANDAI</v>
          </cell>
          <cell r="C2991" t="str">
            <v>Un</v>
          </cell>
          <cell r="D2991">
            <v>1479.9250000000002</v>
          </cell>
          <cell r="E2991">
            <v>1183.94</v>
          </cell>
          <cell r="F2991" t="str">
            <v>EMLURB</v>
          </cell>
        </row>
        <row r="2992">
          <cell r="A2992" t="str">
            <v/>
          </cell>
          <cell r="D2992">
            <v>0</v>
          </cell>
        </row>
        <row r="2993">
          <cell r="A2993" t="str">
            <v>18.27.132</v>
          </cell>
          <cell r="B2993" t="str">
            <v>FORNECIMENTO DE CABO DE COBRE, ENCORDOAMENTO CLASSE 2, ISOLAMENTO DE PVC 70 C, TIPO BWF, 750V, FOREPLAST OU SIMILAR, SM-25MM2, PARA TRES LANCES DE REDE, INCLUSIVE ARMACAO SECUNDARIA B3,ISOLADORES,PARAFUSOS, BRACADEIRAS REDONDAS DE FERRO GALV. A FOGO, ANDA</v>
          </cell>
          <cell r="C2993" t="str">
            <v>Un</v>
          </cell>
          <cell r="D2993">
            <v>2235.8000000000002</v>
          </cell>
          <cell r="E2993">
            <v>1788.64</v>
          </cell>
          <cell r="F2993" t="str">
            <v>EMLURB</v>
          </cell>
        </row>
        <row r="2994">
          <cell r="A2994" t="str">
            <v/>
          </cell>
          <cell r="D2994">
            <v>0</v>
          </cell>
        </row>
        <row r="2995">
          <cell r="A2995" t="str">
            <v>18.27.133</v>
          </cell>
          <cell r="B2995" t="str">
            <v xml:space="preserve">FORNECIMENTO DE CABO DE COBRE, ENCORDOAMENTO CLASSE 2, ISOLAMENTO DE PVC 70 C, TIPO BWF, 750V, FOREPLAST OU SIMILAR, SM-25MM2, PARA QUATRO LANCES DE REDE,INCLUSIVE ARMACAO SECUNDARIA B4,ISOLADORES,PARAFUSOS,BRACADEIRAS REDONDAS DE F. GALV. A FOGO,ANDAIME </v>
          </cell>
          <cell r="C2995" t="str">
            <v>Un</v>
          </cell>
          <cell r="D2995">
            <v>2946.8249999999998</v>
          </cell>
          <cell r="E2995">
            <v>2357.46</v>
          </cell>
          <cell r="F2995" t="str">
            <v>EMLURB</v>
          </cell>
        </row>
        <row r="2996">
          <cell r="A2996" t="str">
            <v/>
          </cell>
          <cell r="D2996">
            <v>0</v>
          </cell>
        </row>
        <row r="2997">
          <cell r="A2997" t="str">
            <v>18.27.134</v>
          </cell>
          <cell r="B2997" t="str">
            <v>FORNECIMENTO DE CABO DE COBRE, ENCORDOAMENTO CLASSE 2, ISOLAMENTO DE PVC 70 C, TIPO BWF, 750V, FOREPLAST OU SIMILAR, SM-25MM2, PARA UM LANCE DE REDE, INCLUSIVE ANDAIME E INSTALACAO.</v>
          </cell>
          <cell r="C2997" t="str">
            <v>Un</v>
          </cell>
          <cell r="D2997">
            <v>722.1875</v>
          </cell>
          <cell r="E2997">
            <v>577.75</v>
          </cell>
          <cell r="F2997" t="str">
            <v>EMLURB</v>
          </cell>
        </row>
        <row r="2998">
          <cell r="A2998" t="str">
            <v/>
          </cell>
          <cell r="D2998">
            <v>0</v>
          </cell>
        </row>
        <row r="2999">
          <cell r="A2999" t="str">
            <v>18.27.135</v>
          </cell>
          <cell r="B2999" t="str">
            <v>FORNECIMENTO DE CABO DE COBRE, ENCORDOAMENTO CLASSE 2, ISOLAMENTO DE PVC 70 C, TIPO BWF, 750V, FOREPLAST OU SIMILAR, SM-25MM2, PARA DOIS LANCES DE REDE, INCLUSIVE ANDAIME E INSTALACAO.</v>
          </cell>
          <cell r="C2999" t="str">
            <v>Un</v>
          </cell>
          <cell r="D2999">
            <v>1423.0625</v>
          </cell>
          <cell r="E2999">
            <v>1138.45</v>
          </cell>
          <cell r="F2999" t="str">
            <v>EMLURB</v>
          </cell>
        </row>
        <row r="3000">
          <cell r="A3000" t="str">
            <v/>
          </cell>
          <cell r="D3000">
            <v>0</v>
          </cell>
        </row>
        <row r="3001">
          <cell r="A3001" t="str">
            <v>18.27.136</v>
          </cell>
          <cell r="B3001" t="str">
            <v>FORNECIMENTO DE CABO DE COBRE, ENCORDOAMENTO CLASSE 2, ISOLAMENTO DE PVC 70 C, TIPO BWF, 750V, FOREPLAST OU SIMILAR, SM-25MM2, PARA TRES LANCES DE REDE, INCLUSIVE ANDAIME E INSTALACAO.</v>
          </cell>
          <cell r="C3001" t="str">
            <v>Un</v>
          </cell>
          <cell r="D3001">
            <v>2135.2249999999999</v>
          </cell>
          <cell r="E3001">
            <v>1708.18</v>
          </cell>
          <cell r="F3001" t="str">
            <v>EMLURB</v>
          </cell>
        </row>
        <row r="3002">
          <cell r="A3002" t="str">
            <v/>
          </cell>
          <cell r="D3002">
            <v>0</v>
          </cell>
        </row>
        <row r="3003">
          <cell r="A3003" t="str">
            <v>18.27.137</v>
          </cell>
          <cell r="B3003" t="str">
            <v>FORNECIMENTO DE CABO DE COBRE, ENCORDOAMENTO CLASSE 2, ISOLAMENTO DE PVC 70 C, TIPO BWF, 750V, FOREPLAST OU SIMILAR, SM-25MM2, PARA QUATRO LANCES DE REDE,INCLUSIVE ANDAIME E INSTALACAO.</v>
          </cell>
          <cell r="C3003" t="str">
            <v>Un</v>
          </cell>
          <cell r="D3003">
            <v>2836.1000000000004</v>
          </cell>
          <cell r="E3003">
            <v>2268.88</v>
          </cell>
          <cell r="F3003" t="str">
            <v>EMLURB</v>
          </cell>
        </row>
        <row r="3004">
          <cell r="A3004" t="str">
            <v/>
          </cell>
          <cell r="D3004">
            <v>0</v>
          </cell>
        </row>
        <row r="3005">
          <cell r="A3005" t="str">
            <v>18.28.010</v>
          </cell>
          <cell r="B3005" t="str">
            <v>MANUTENCAO DE LUMINARIA DE UMA PETALA COM UMA LAMPADA A VAPOR DE SODIO DE 250 W, INCLUSIVE FORNECIMENTO E SUBSTITUICAO DE UMA LAMPADA E UM REATOR DE ALTO FATOR DE POTENCIA EM POSTE DE ATE 17M.</v>
          </cell>
          <cell r="C3005" t="str">
            <v>UD</v>
          </cell>
          <cell r="D3005">
            <v>290.16250000000002</v>
          </cell>
          <cell r="E3005">
            <v>232.13</v>
          </cell>
          <cell r="F3005" t="str">
            <v>EMLURB</v>
          </cell>
        </row>
        <row r="3006">
          <cell r="A3006" t="str">
            <v/>
          </cell>
          <cell r="D3006">
            <v>0</v>
          </cell>
        </row>
        <row r="3007">
          <cell r="A3007" t="str">
            <v>18.28.011</v>
          </cell>
          <cell r="B3007" t="str">
            <v>MANUTENCAO DE LUMINARIA DE UMA PETALA COM DUAS LAMPADAS A VAPOR DE SODIO DE 250W,INCLUSIVE FORNECIMENTO E SUBSTITUICAO DE DUAS LAMPADAS E DOIS REATORES DE ALTO FATOR DE POTENCIA EM POSTE DE ATE 17M.</v>
          </cell>
          <cell r="C3007" t="str">
            <v>UD</v>
          </cell>
          <cell r="D3007">
            <v>517.625</v>
          </cell>
          <cell r="E3007">
            <v>414.1</v>
          </cell>
          <cell r="F3007" t="str">
            <v>EMLURB</v>
          </cell>
        </row>
        <row r="3008">
          <cell r="A3008" t="str">
            <v/>
          </cell>
          <cell r="D3008">
            <v>0</v>
          </cell>
        </row>
        <row r="3009">
          <cell r="A3009" t="str">
            <v>18.28.012</v>
          </cell>
          <cell r="B3009" t="str">
            <v>MANUTENCAO DE LUMINARIA DE UMA PETALA COM TRES LAMPADAS A VAPOR DE SODIO DE 250W, INCLUSIVE FORNECIMENTO E SUBSTITUICAO DE TRES LAMPADAS E TRES REATORES DE ALTO FATOR DE POTENCIA EM POSTE DE ATE 17M.</v>
          </cell>
          <cell r="C3009" t="str">
            <v>UD</v>
          </cell>
          <cell r="D3009">
            <v>745.08750000000009</v>
          </cell>
          <cell r="E3009">
            <v>596.07000000000005</v>
          </cell>
          <cell r="F3009" t="str">
            <v>EMLURB</v>
          </cell>
        </row>
        <row r="3010">
          <cell r="A3010" t="str">
            <v/>
          </cell>
          <cell r="D3010">
            <v>0</v>
          </cell>
        </row>
        <row r="3011">
          <cell r="A3011" t="str">
            <v>18.28.013</v>
          </cell>
          <cell r="B3011" t="str">
            <v>MANUTENCAO DE LUMINARIA DE UMA PETALA COM QUATRO LAMPADAS A VAPOR DE SODIO DE 250W, INCLUSIVE FORNECIMENTO E SUBSTITUICAO DAS LAMPADAS REATORES, IGNITORES E CAPACITORES EM POSTE DE ATE 17M.</v>
          </cell>
          <cell r="C3011" t="str">
            <v>UD</v>
          </cell>
          <cell r="D3011">
            <v>972.55</v>
          </cell>
          <cell r="E3011">
            <v>778.04</v>
          </cell>
          <cell r="F3011" t="str">
            <v>EMLURB</v>
          </cell>
        </row>
        <row r="3012">
          <cell r="A3012" t="str">
            <v/>
          </cell>
          <cell r="D3012">
            <v>0</v>
          </cell>
        </row>
        <row r="3013">
          <cell r="A3013" t="str">
            <v>18.28.014</v>
          </cell>
          <cell r="B3013" t="str">
            <v>MANUTENCAO DE LUMINARIA DE DUAS PETALAS COM QUATRO LAMPADAS A VAPOR DE SODIO DE 250W,(SENDO DUAS LAMPADAS POR PETALA),INCLUSIVE FORNECIMENTO E SUBSTITUICAO DAS LAMPADAS,REATORES, IGNITORES E CAPACITORES EM POSTE DE ATE 17M.</v>
          </cell>
          <cell r="C3013" t="str">
            <v>UD</v>
          </cell>
          <cell r="D3013">
            <v>972.55</v>
          </cell>
          <cell r="E3013">
            <v>778.04</v>
          </cell>
          <cell r="F3013" t="str">
            <v>EMLURB</v>
          </cell>
        </row>
        <row r="3014">
          <cell r="A3014" t="str">
            <v/>
          </cell>
          <cell r="D3014">
            <v>0</v>
          </cell>
        </row>
        <row r="3015">
          <cell r="A3015" t="str">
            <v>18.28.015</v>
          </cell>
          <cell r="B3015" t="str">
            <v>MANUTENCAO DE LUMINARIA DE TRES PETALAS COM SEIS LAMPADAS A VAPOR DE SODIO DE 250W, SENDO DUAS LAMPADAS POR PETALA, INCLUSIVE FORNECIMENTO E SUBSTITUICAO DAS LAMPADAS, REATORES, IGNITORES E CAPACITORES EM POSTE DE ATE 17M.</v>
          </cell>
          <cell r="C3015" t="str">
            <v>Un</v>
          </cell>
          <cell r="D3015">
            <v>1427.4749999999999</v>
          </cell>
          <cell r="E3015">
            <v>1141.98</v>
          </cell>
          <cell r="F3015" t="str">
            <v>EMLURB</v>
          </cell>
        </row>
        <row r="3016">
          <cell r="A3016" t="str">
            <v/>
          </cell>
          <cell r="D3016">
            <v>0</v>
          </cell>
        </row>
        <row r="3017">
          <cell r="A3017" t="str">
            <v>18.28.016</v>
          </cell>
          <cell r="B3017" t="str">
            <v>MANUTENCAO DE LUMINARIA DE UMA PETALA COM UMA LAMPADA A VAPOR DE SODIO DE 400W, INCLUSIVE FORNECIMENTO E SUBSTITUICAO DA LAMPADA,REATOR IGNITOR E CAPACITOR EM POSTE DE ATE 23M.</v>
          </cell>
          <cell r="C3017" t="str">
            <v>UD</v>
          </cell>
          <cell r="D3017">
            <v>337.03750000000002</v>
          </cell>
          <cell r="E3017">
            <v>269.63</v>
          </cell>
          <cell r="F3017" t="str">
            <v>EMLURB</v>
          </cell>
        </row>
        <row r="3018">
          <cell r="A3018" t="str">
            <v/>
          </cell>
          <cell r="D3018">
            <v>0</v>
          </cell>
        </row>
        <row r="3019">
          <cell r="A3019" t="str">
            <v>18.28.017</v>
          </cell>
          <cell r="B3019" t="str">
            <v>MANUTENCAO DE LUMINARIA DE UMA PETALA COM DUAS LAMPADAS A VAPOR DE SODIO DE 400W, INCLUSIVE FORNECIMENTO E SUBSTITUICAO DAS LAMPADAS, REATORES, IGNITORES E CAPACITORES EM POSTE DE ATE 23M.</v>
          </cell>
          <cell r="C3019" t="str">
            <v>UD</v>
          </cell>
          <cell r="D3019">
            <v>611.375</v>
          </cell>
          <cell r="E3019">
            <v>489.1</v>
          </cell>
          <cell r="F3019" t="str">
            <v>EMLURB</v>
          </cell>
        </row>
        <row r="3020">
          <cell r="A3020" t="str">
            <v/>
          </cell>
          <cell r="D3020">
            <v>0</v>
          </cell>
        </row>
        <row r="3021">
          <cell r="A3021" t="str">
            <v>18.28.018</v>
          </cell>
          <cell r="B3021" t="str">
            <v>MANUTENCAO DE LUMINARIA DE UMA PETALA COM TRES LAMPADAS A VAPOR DE SODIO DE 400W, INCLUSIVE FORNECIMENTO E SUBSTITUICAO DE TRES LAMPADAS E TRES REATORES ALTO FATOR DE POTENCIA EM POSTE DE ATE 23M.</v>
          </cell>
          <cell r="C3021" t="str">
            <v>UD</v>
          </cell>
          <cell r="D3021">
            <v>885.71250000000009</v>
          </cell>
          <cell r="E3021">
            <v>708.57</v>
          </cell>
          <cell r="F3021" t="str">
            <v>EMLURB</v>
          </cell>
        </row>
        <row r="3022">
          <cell r="A3022" t="str">
            <v/>
          </cell>
          <cell r="D3022">
            <v>0</v>
          </cell>
        </row>
        <row r="3023">
          <cell r="A3023" t="str">
            <v>18.28.019</v>
          </cell>
          <cell r="B3023" t="str">
            <v>MANUTENCAO DE LUMINARIA DE UMA PETALA COM QUATRO LAMPADAS A VAPOR DE SODIO DE 400W, INCLUSIVE FORNECIMENTO E SUBSTITUICAO DAS LAMPADAS REATORES, IGNITORES E CAPACITORES EM POSTE DE ATE 23M.</v>
          </cell>
          <cell r="C3023" t="str">
            <v>UD</v>
          </cell>
          <cell r="D3023">
            <v>1160.05</v>
          </cell>
          <cell r="E3023">
            <v>928.04</v>
          </cell>
          <cell r="F3023" t="str">
            <v>EMLURB</v>
          </cell>
        </row>
        <row r="3024">
          <cell r="A3024" t="str">
            <v/>
          </cell>
          <cell r="D3024">
            <v>0</v>
          </cell>
        </row>
        <row r="3025">
          <cell r="A3025" t="str">
            <v>18.28.020</v>
          </cell>
          <cell r="B3025" t="str">
            <v>MANUTENCAO DE LUMINARIA DE DUAS PETALAS COM QUATRO LAMPADAS A VAPOR DE SODIO DE 400W, SENDO DUAS LAMPADAS POR PETALA, INCLUSIVE FORNECIMENTO E SUBSTUICAO DE QUATRO LAMPADAS E QUATRO REATORES DE ALTO FATOR DE POTENCIA EM POSTE DE ATE 23M.</v>
          </cell>
          <cell r="C3025" t="str">
            <v>UD</v>
          </cell>
          <cell r="D3025">
            <v>1160.05</v>
          </cell>
          <cell r="E3025">
            <v>928.04</v>
          </cell>
          <cell r="F3025" t="str">
            <v>EMLURB</v>
          </cell>
        </row>
        <row r="3026">
          <cell r="A3026" t="str">
            <v/>
          </cell>
          <cell r="D3026">
            <v>0</v>
          </cell>
        </row>
        <row r="3027">
          <cell r="A3027" t="str">
            <v>18.28.021</v>
          </cell>
          <cell r="B3027" t="str">
            <v>MANUTENCAO DE LUMINARIA DE TRES PETALAS COM SEIS LAMPADAS A VAPOR DE SODIO DE 400W, SENDO DUAS LAMPADAS POR PETALA,INCLUSIVE FORNECIMENTO E SUBSTITUICAO DE SEIS LAMPADAS E SEIS REATORES DE ALTO FATOR DE POTENCIA EM POSTE DE ATE 23M.</v>
          </cell>
          <cell r="C3027" t="str">
            <v>UD</v>
          </cell>
          <cell r="D3027">
            <v>1708.7249999999999</v>
          </cell>
          <cell r="E3027">
            <v>1366.98</v>
          </cell>
          <cell r="F3027" t="str">
            <v>EMLURB</v>
          </cell>
        </row>
        <row r="3028">
          <cell r="A3028" t="str">
            <v/>
          </cell>
          <cell r="D3028">
            <v>0</v>
          </cell>
        </row>
        <row r="3029">
          <cell r="A3029" t="str">
            <v>18.28.022</v>
          </cell>
          <cell r="B3029" t="str">
            <v>MANUTENCAO DE LUMINARIA DE UMA PETALA COM UMA LAMPADA A VAPOR METALICO DE 250W, INCLUSIVE FORNECIMENTO E SUBSTITUICAO DAS LAMPADAS, REATORES, IGNITORES E CAPACITORES EM POSTE DE ATE 17M.</v>
          </cell>
          <cell r="C3029" t="str">
            <v>UD</v>
          </cell>
          <cell r="D3029">
            <v>348.6</v>
          </cell>
          <cell r="E3029">
            <v>278.88</v>
          </cell>
          <cell r="F3029" t="str">
            <v>EMLURB</v>
          </cell>
        </row>
        <row r="3030">
          <cell r="A3030" t="str">
            <v/>
          </cell>
          <cell r="D3030">
            <v>0</v>
          </cell>
        </row>
        <row r="3031">
          <cell r="A3031" t="str">
            <v>18.28.023</v>
          </cell>
          <cell r="B3031" t="str">
            <v>MANUTENCAO DE LUMINARIA DE UMA PETALA COM DUAS LAMPADAS A VAPOR METALICO DE 250W, INCLUSIVE FORNECIMENTO E SUBSTITUICAO DAS LAMPADAS, REATORES, IGNITORES E CAPACITORES EM POSTE DE ATE 17M.</v>
          </cell>
          <cell r="C3031" t="str">
            <v>UD</v>
          </cell>
          <cell r="D3031">
            <v>634.5</v>
          </cell>
          <cell r="E3031">
            <v>507.6</v>
          </cell>
          <cell r="F3031" t="str">
            <v>EMLURB</v>
          </cell>
        </row>
        <row r="3032">
          <cell r="A3032" t="str">
            <v/>
          </cell>
          <cell r="D3032">
            <v>0</v>
          </cell>
        </row>
        <row r="3033">
          <cell r="A3033" t="str">
            <v>18.28.024</v>
          </cell>
          <cell r="B3033" t="str">
            <v>MANUTENCAO DE LUMINARIA DE UMA PETALA COM TRES LAMPADAS A VAPOR METALICO DE 250W, INCLUSIVE FORNECIMENTO E SUBSTITUICAO DE TRES LAMPADAS E TRES REATORES DE ALTO FATOR DE POTENCIA EM POSTE DE ATE 17M.</v>
          </cell>
          <cell r="C3033" t="str">
            <v>UD</v>
          </cell>
          <cell r="D3033">
            <v>920.40000000000009</v>
          </cell>
          <cell r="E3033">
            <v>736.32</v>
          </cell>
          <cell r="F3033" t="str">
            <v>EMLURB</v>
          </cell>
        </row>
        <row r="3034">
          <cell r="A3034" t="str">
            <v/>
          </cell>
          <cell r="D3034">
            <v>0</v>
          </cell>
        </row>
        <row r="3035">
          <cell r="A3035" t="str">
            <v>18.28.025</v>
          </cell>
          <cell r="B3035" t="str">
            <v>MANUTENCAO DE LUMINARIA DE UMA PETALA COM QUATRO LAMPADAS A VAPOR METALICO DE 250W, INCLUSIVE FORNECIMENTO E SUBSTITUICAO DAS LAMPADAS REATORES, IGNITORES E CAPACITORES EM POSTE DE ATE 17M.</v>
          </cell>
          <cell r="C3035" t="str">
            <v>UD</v>
          </cell>
          <cell r="D3035">
            <v>1206.3</v>
          </cell>
          <cell r="E3035">
            <v>965.04</v>
          </cell>
          <cell r="F3035" t="str">
            <v>EMLURB</v>
          </cell>
        </row>
        <row r="3036">
          <cell r="A3036" t="str">
            <v/>
          </cell>
          <cell r="D3036">
            <v>0</v>
          </cell>
        </row>
        <row r="3037">
          <cell r="A3037" t="str">
            <v>18.28.026</v>
          </cell>
          <cell r="B3037" t="str">
            <v>MANUTENCAO DE LUMINARIA DE UMA PETALA COM UMA LAMPADA A VAPOR METALICO DE 400W, INCLUSIVE FORNECIMENTO E SUBSTITUICAO DE UMA LAMPADA E UM REATOR DE ALTO FATOR DE POTENCIA EM POSTE DE ATE 23M.</v>
          </cell>
          <cell r="C3037" t="str">
            <v>UD</v>
          </cell>
          <cell r="D3037">
            <v>395.78750000000002</v>
          </cell>
          <cell r="E3037">
            <v>316.63</v>
          </cell>
          <cell r="F3037" t="str">
            <v>EMLURB</v>
          </cell>
        </row>
        <row r="3038">
          <cell r="A3038" t="str">
            <v/>
          </cell>
          <cell r="D3038">
            <v>0</v>
          </cell>
        </row>
        <row r="3039">
          <cell r="A3039" t="str">
            <v>18.28.027</v>
          </cell>
          <cell r="B3039" t="str">
            <v>MANUTENCAO DE LUMINARIA DE UMA PETALA COM DUAS LAMPADAS A VAPOR METALICO DE 400W, INCLUSIVE FORNECIMENTO E SUBSTITUICAO DAS LAMPADAS, REATORES, IGNITORES E CAPACITORES EM POSTE DE ATE 23M.</v>
          </cell>
          <cell r="C3039" t="str">
            <v>UD</v>
          </cell>
          <cell r="D3039">
            <v>728.875</v>
          </cell>
          <cell r="E3039">
            <v>583.1</v>
          </cell>
          <cell r="F3039" t="str">
            <v>EMLURB</v>
          </cell>
        </row>
        <row r="3040">
          <cell r="A3040" t="str">
            <v/>
          </cell>
          <cell r="D3040">
            <v>0</v>
          </cell>
        </row>
        <row r="3041">
          <cell r="A3041" t="str">
            <v>18.28.028</v>
          </cell>
          <cell r="B3041" t="str">
            <v>MANUTENCAO DE LUMINARIA DE UMA PETALA COM TRES LAMPADAS A VAPOR METALICO DE 400W, INCLUSIVE FORNECIMENTO E SUBSTITUICAO DE TRES LAMPADAS E TRES REATORES DE ALTO FATOR DE POTENCIA EM POSTE DE ATE 23M.</v>
          </cell>
          <cell r="C3041" t="str">
            <v>UD</v>
          </cell>
          <cell r="D3041">
            <v>1061.9625000000001</v>
          </cell>
          <cell r="E3041">
            <v>849.57</v>
          </cell>
          <cell r="F3041" t="str">
            <v>EMLURB</v>
          </cell>
        </row>
        <row r="3042">
          <cell r="A3042" t="str">
            <v/>
          </cell>
          <cell r="D3042">
            <v>0</v>
          </cell>
        </row>
        <row r="3043">
          <cell r="A3043" t="str">
            <v>18.28.029</v>
          </cell>
          <cell r="B3043" t="str">
            <v>MANUTENCAO DE LUMINARIA DE UMA PETALA COM QUATRO LAMPADAS A VAPOR METALICO DE 400W,INCLUSIVE FORNECIMENTO E SUBSTITUICAO DAS LAMPADAS, REATORES, IGNITORES E CAPACITORES EM POSTE DE ATE 23M.</v>
          </cell>
          <cell r="C3043" t="str">
            <v>UD</v>
          </cell>
          <cell r="D3043">
            <v>1395.05</v>
          </cell>
          <cell r="E3043">
            <v>1116.04</v>
          </cell>
          <cell r="F3043" t="str">
            <v>EMLURB</v>
          </cell>
        </row>
        <row r="3044">
          <cell r="A3044" t="str">
            <v/>
          </cell>
          <cell r="D3044">
            <v>0</v>
          </cell>
        </row>
        <row r="3045">
          <cell r="A3045" t="str">
            <v>18.28.100</v>
          </cell>
          <cell r="B3045" t="str">
            <v>FORNECIMENTO DE NUCLEO DE FERRO FUNDIDO, PARA UMA LUMINARIA TIPO PETALA, EM POSTE DE ATE 23M, INCLUSIVE INSTALACAO.</v>
          </cell>
          <cell r="C3045" t="str">
            <v>UD</v>
          </cell>
          <cell r="D3045">
            <v>170.2</v>
          </cell>
          <cell r="E3045">
            <v>136.16</v>
          </cell>
          <cell r="F3045" t="str">
            <v>EMLURB</v>
          </cell>
        </row>
        <row r="3046">
          <cell r="A3046" t="str">
            <v/>
          </cell>
          <cell r="D3046">
            <v>0</v>
          </cell>
        </row>
        <row r="3047">
          <cell r="A3047" t="str">
            <v>18.28.101</v>
          </cell>
          <cell r="B3047" t="str">
            <v>FORNECIMENTO DE NUCLEO DE FERRO FUNDIDO PARA DUAS LUMINARIAS TIPO PETALA EM POSTE DE ATE 23M, INCLUSIVE INSTALACAO.</v>
          </cell>
          <cell r="C3047" t="str">
            <v>UD</v>
          </cell>
          <cell r="D3047">
            <v>212.7</v>
          </cell>
          <cell r="E3047">
            <v>170.16</v>
          </cell>
          <cell r="F3047" t="str">
            <v>EMLURB</v>
          </cell>
        </row>
        <row r="3048">
          <cell r="A3048" t="str">
            <v/>
          </cell>
          <cell r="D3048">
            <v>0</v>
          </cell>
        </row>
        <row r="3049">
          <cell r="A3049" t="str">
            <v>18.28.102</v>
          </cell>
          <cell r="B3049" t="str">
            <v>FORNECIMENTO DE NUCLEO DE FERRO FUNDIDO PARA TRES LUMINARIAS TIPO PETALA EM POSTE DE ATE 23M, INCLUSIVE INSTALACAO.</v>
          </cell>
          <cell r="C3049" t="str">
            <v>UD</v>
          </cell>
          <cell r="D3049">
            <v>225.2</v>
          </cell>
          <cell r="E3049">
            <v>180.16</v>
          </cell>
          <cell r="F3049" t="str">
            <v>EMLURB</v>
          </cell>
        </row>
        <row r="3050">
          <cell r="A3050" t="str">
            <v/>
          </cell>
          <cell r="D3050">
            <v>0</v>
          </cell>
        </row>
        <row r="3051">
          <cell r="A3051" t="str">
            <v>18.28.110</v>
          </cell>
          <cell r="B3051" t="str">
            <v>FORNECIMENTO E SUBSTITUICAO DE BANDEJA EM ALUMINIO FUNDIDO PARA LUMINARIA DE UMA PETALA EM POSTE DE ATE 23M.</v>
          </cell>
          <cell r="C3051" t="str">
            <v>UD</v>
          </cell>
          <cell r="D3051">
            <v>122.69999999999999</v>
          </cell>
          <cell r="E3051">
            <v>98.16</v>
          </cell>
          <cell r="F3051" t="str">
            <v>EMLURB</v>
          </cell>
        </row>
        <row r="3052">
          <cell r="A3052" t="str">
            <v/>
          </cell>
          <cell r="D3052">
            <v>0</v>
          </cell>
        </row>
        <row r="3053">
          <cell r="A3053" t="str">
            <v>18.28.111</v>
          </cell>
          <cell r="B3053" t="str">
            <v>FORNECIMENTO E SUBSTITUICAO DE BANDEJA EM ALUMINIO FUNDIDO PARA LUMINARIA COM DUAS PETALAS EM POSTE DE ATE 23M.</v>
          </cell>
          <cell r="C3053" t="str">
            <v>UD</v>
          </cell>
          <cell r="D3053">
            <v>182.7</v>
          </cell>
          <cell r="E3053">
            <v>146.16</v>
          </cell>
          <cell r="F3053" t="str">
            <v>EMLURB</v>
          </cell>
        </row>
        <row r="3054">
          <cell r="A3054" t="str">
            <v/>
          </cell>
          <cell r="D3054">
            <v>0</v>
          </cell>
        </row>
        <row r="3055">
          <cell r="A3055" t="str">
            <v>18.28.112</v>
          </cell>
          <cell r="B3055" t="str">
            <v>FORNECIMENTO E SUBSTITUICAO DE BANDEJA EM ALUMINIO FUNDIDO PARA LUMINARIA DE TRES PETALAS EM POSTE DE ATE 23M.</v>
          </cell>
          <cell r="C3055" t="str">
            <v>UD</v>
          </cell>
          <cell r="D3055">
            <v>242.7</v>
          </cell>
          <cell r="E3055">
            <v>194.16</v>
          </cell>
          <cell r="F3055" t="str">
            <v>EMLURB</v>
          </cell>
        </row>
        <row r="3056">
          <cell r="A3056" t="str">
            <v/>
          </cell>
          <cell r="D3056">
            <v>0</v>
          </cell>
        </row>
        <row r="3057">
          <cell r="A3057" t="str">
            <v>18.28.120</v>
          </cell>
          <cell r="B3057" t="str">
            <v>FORNECIMENTO E SUBSTITUICAO DE BANDEJA EM ALUMINIO FUNDIDO PARA LUMINARIA DE UMA PETALA EM POSTE DE ATE 17M, INCLUSIVE REATOR UI VS 25OW, IGNITOR E CAPACITOR.</v>
          </cell>
          <cell r="C3057" t="str">
            <v>UD</v>
          </cell>
          <cell r="D3057">
            <v>268.91250000000002</v>
          </cell>
          <cell r="E3057">
            <v>215.13</v>
          </cell>
          <cell r="F3057" t="str">
            <v>EMLURB</v>
          </cell>
        </row>
        <row r="3058">
          <cell r="A3058" t="str">
            <v/>
          </cell>
          <cell r="D3058">
            <v>0</v>
          </cell>
        </row>
        <row r="3059">
          <cell r="A3059" t="str">
            <v>18.28.121</v>
          </cell>
          <cell r="B3059" t="str">
            <v>FORNECIMENTO E SUBSTITUICAO DE BANDEJA EM ALUMINIO FUNDIDO PARA LUMINARIA DE DUAS PETALAS EM POSTE DE 17M, INCLUSIVE REATORES UI VS 25OW IGNITORES E CAPACITORES.</v>
          </cell>
          <cell r="C3059" t="str">
            <v>UD</v>
          </cell>
          <cell r="D3059">
            <v>475.125</v>
          </cell>
          <cell r="E3059">
            <v>380.1</v>
          </cell>
          <cell r="F3059" t="str">
            <v>EMLURB</v>
          </cell>
        </row>
        <row r="3060">
          <cell r="A3060" t="str">
            <v/>
          </cell>
          <cell r="D3060">
            <v>0</v>
          </cell>
        </row>
        <row r="3061">
          <cell r="A3061" t="str">
            <v>18.28.122</v>
          </cell>
          <cell r="B3061" t="str">
            <v>FORNECIMENTO E SUBSTITUICAO DE BANDEJA EM ALUMINIO FUNDIDO PARA LUMINARIA DE TRES PETALAS EM POSTE DE ATE 23M, INCLUSIVE REATORES UI VS 250W, IGNITORES E CAPACITORES.</v>
          </cell>
          <cell r="C3061" t="str">
            <v>UD</v>
          </cell>
          <cell r="D3061">
            <v>681.33750000000009</v>
          </cell>
          <cell r="E3061">
            <v>545.07000000000005</v>
          </cell>
          <cell r="F3061" t="str">
            <v>EMLURB</v>
          </cell>
        </row>
        <row r="3062">
          <cell r="A3062" t="str">
            <v/>
          </cell>
          <cell r="D3062">
            <v>0</v>
          </cell>
        </row>
        <row r="3063">
          <cell r="A3063" t="str">
            <v>18.28.123</v>
          </cell>
          <cell r="B3063" t="str">
            <v>FORNECIMENTO E SUBSTITUICAO DE BANDEJA EM ALUMINIO FUNDIDO PARA LUMINARIA DE UMA PETALA EM POSTE DE ATE 23M, INCLUSIVE REATOR UI VS 400W IGNITOR E CAPACITOR.</v>
          </cell>
          <cell r="C3063" t="str">
            <v>UD</v>
          </cell>
          <cell r="D3063">
            <v>303.28750000000002</v>
          </cell>
          <cell r="E3063">
            <v>242.63</v>
          </cell>
          <cell r="F3063" t="str">
            <v>EMLURB</v>
          </cell>
        </row>
        <row r="3064">
          <cell r="A3064" t="str">
            <v/>
          </cell>
          <cell r="D3064">
            <v>0</v>
          </cell>
        </row>
        <row r="3065">
          <cell r="A3065" t="str">
            <v>18.28.124</v>
          </cell>
          <cell r="B3065" t="str">
            <v>FORNECIMENTO E SUBSTITUICAO DE BANDEJA EM ALUMINIO FUNDIDO PARA LUMINARIA DE DUAS PETALAS EM POSTE DE ATE 23M, INCLUSIVE REATORES UI VS DE 400W, IGNITORES E CAPACITORES.</v>
          </cell>
          <cell r="C3065" t="str">
            <v>UD</v>
          </cell>
          <cell r="D3065">
            <v>543.875</v>
          </cell>
          <cell r="E3065">
            <v>435.1</v>
          </cell>
          <cell r="F3065" t="str">
            <v>EMLURB</v>
          </cell>
        </row>
        <row r="3066">
          <cell r="A3066" t="str">
            <v/>
          </cell>
          <cell r="D3066">
            <v>0</v>
          </cell>
        </row>
        <row r="3067">
          <cell r="A3067" t="str">
            <v>18.28.125</v>
          </cell>
          <cell r="B3067" t="str">
            <v>FORNECIMENTO E SUBSTITUICAO DE BANDEJA EM ALUMINIO FUNDIDO PARA LUMINARIA DE TRES PETALAS EM POSTE DE 23M, INCLUSIVE REATORES UI VS 400W IGNITORES E CAPACITORES.</v>
          </cell>
          <cell r="C3067" t="str">
            <v>UD</v>
          </cell>
          <cell r="D3067">
            <v>784.46250000000009</v>
          </cell>
          <cell r="E3067">
            <v>627.57000000000005</v>
          </cell>
          <cell r="F3067" t="str">
            <v>EMLURB</v>
          </cell>
        </row>
        <row r="3068">
          <cell r="A3068" t="str">
            <v/>
          </cell>
          <cell r="D3068">
            <v>0</v>
          </cell>
        </row>
        <row r="3069">
          <cell r="A3069" t="str">
            <v>18.28.126</v>
          </cell>
          <cell r="B3069" t="str">
            <v>FORNECIMENTO E SUBSTITUICAO DE BANDEJA EM ALUMINIO FUNDIDO PARA LUMINARIA DE UMA PETALA, EM POSTE DE ATE 17M, INCLUSIVE REATOR UI VAPOR METALICO DE 250W, IGNITOR E CAPACITOR.</v>
          </cell>
          <cell r="C3069" t="str">
            <v>UD</v>
          </cell>
          <cell r="D3069">
            <v>289.85000000000002</v>
          </cell>
          <cell r="E3069">
            <v>231.88</v>
          </cell>
          <cell r="F3069" t="str">
            <v>EMLURB</v>
          </cell>
        </row>
        <row r="3070">
          <cell r="A3070" t="str">
            <v/>
          </cell>
          <cell r="D3070">
            <v>0</v>
          </cell>
        </row>
        <row r="3071">
          <cell r="A3071" t="str">
            <v>18.28.127</v>
          </cell>
          <cell r="B3071" t="str">
            <v>FORNECIMENTO E SUBSTITUICAO DE BANDEJA EM ALUMINIO FUNDIDO PARA LUMINARIA DE DUAS PETALAS EM POSTE DE ATE 17M, INCLUSIVE REATORES UI VAPOR METALICO DE 250W, IGNITORES E CAPACITORES</v>
          </cell>
          <cell r="C3071" t="str">
            <v>UD</v>
          </cell>
          <cell r="D3071">
            <v>517</v>
          </cell>
          <cell r="E3071">
            <v>413.6</v>
          </cell>
          <cell r="F3071" t="str">
            <v>EMLURB</v>
          </cell>
        </row>
        <row r="3072">
          <cell r="A3072" t="str">
            <v/>
          </cell>
          <cell r="D3072">
            <v>0</v>
          </cell>
        </row>
        <row r="3073">
          <cell r="A3073" t="str">
            <v>18.28.128</v>
          </cell>
          <cell r="B3073" t="str">
            <v>FORNECIMENTO E SUBSTITUICAO DE BANDEJA EM ALUMINIO FUNDIDO PARA LUMINARIA DE TRES PETALAS EM POSTE DE ATE 17M, INCLUSIVE REATORES UI VAPOR METALICO DE 250W, IGNITORES E CAPACITORES.</v>
          </cell>
          <cell r="C3073" t="str">
            <v>UD</v>
          </cell>
          <cell r="D3073">
            <v>744.15000000000009</v>
          </cell>
          <cell r="E3073">
            <v>595.32000000000005</v>
          </cell>
          <cell r="F3073" t="str">
            <v>EMLURB</v>
          </cell>
        </row>
        <row r="3074">
          <cell r="A3074" t="str">
            <v/>
          </cell>
          <cell r="D3074">
            <v>0</v>
          </cell>
        </row>
        <row r="3075">
          <cell r="A3075" t="str">
            <v>18.28.129</v>
          </cell>
          <cell r="B3075" t="str">
            <v>FORNECIMENTO E SUBSTITUICAO DE BANDEJA EM ALUMINIO FUNDIDO PARA LUMINARIA DE UMA PETALA EM POSTE DE ATE 23M, INCLUSIVE REATOR UI VAPOR METALICO DE 400W, IGNITOR E CAPACITOR.</v>
          </cell>
          <cell r="C3075" t="str">
            <v>UD</v>
          </cell>
          <cell r="D3075">
            <v>309.53750000000002</v>
          </cell>
          <cell r="E3075">
            <v>247.63</v>
          </cell>
          <cell r="F3075" t="str">
            <v>EMLURB</v>
          </cell>
        </row>
        <row r="3076">
          <cell r="A3076" t="str">
            <v/>
          </cell>
          <cell r="D3076">
            <v>0</v>
          </cell>
        </row>
        <row r="3077">
          <cell r="A3077" t="str">
            <v>18.28.130</v>
          </cell>
          <cell r="B3077" t="str">
            <v>FORNECIMENTO E SUBSTITUICAO DE BANDEJA EM ALUMINIO FUNDIDO PARA LUMINARIA DE DUAS PETALAS EM POSTE DE ATE 23M, INCLUSIVE REATORES UI VAPOR METALICO DE 400W, IGNITORES E CAPACITORES.</v>
          </cell>
          <cell r="C3077" t="str">
            <v>UD</v>
          </cell>
          <cell r="D3077">
            <v>556.375</v>
          </cell>
          <cell r="E3077">
            <v>445.1</v>
          </cell>
          <cell r="F3077" t="str">
            <v>EMLURB</v>
          </cell>
        </row>
        <row r="3078">
          <cell r="A3078" t="str">
            <v/>
          </cell>
          <cell r="D3078">
            <v>0</v>
          </cell>
        </row>
        <row r="3079">
          <cell r="A3079" t="str">
            <v>18.28.131</v>
          </cell>
          <cell r="B3079" t="str">
            <v>FORNECIMENTO E SUBSTITUICAO DE BANDEJA EM ALUMINIO FUNDIDO PARA LUMINARIA DE TRES PETALAS EM POSTE DE ATE 23M, INCLUSIVE REATORES UI VAPOR METALICO DE 400W, IGNITORES E CAPACITORES.</v>
          </cell>
          <cell r="C3079" t="str">
            <v>UD</v>
          </cell>
          <cell r="D3079">
            <v>803.21250000000009</v>
          </cell>
          <cell r="E3079">
            <v>642.57000000000005</v>
          </cell>
          <cell r="F3079" t="str">
            <v>EMLURB</v>
          </cell>
        </row>
        <row r="3080">
          <cell r="A3080" t="str">
            <v/>
          </cell>
          <cell r="D3080">
            <v>0</v>
          </cell>
        </row>
        <row r="3081">
          <cell r="A3081" t="str">
            <v>18.28.132</v>
          </cell>
          <cell r="B3081" t="str">
            <v>FORNECIMENTO E SUBSTITUICAO DE REATOR UI VAPOR DE SODIO DE 250W, IGNITOR E CAPACITOR PARA LUMINARIA COM UMA PETALA EM POSTE DE 17M.</v>
          </cell>
          <cell r="C3081" t="str">
            <v>UD</v>
          </cell>
          <cell r="D3081">
            <v>208.91249999999999</v>
          </cell>
          <cell r="E3081">
            <v>167.13</v>
          </cell>
          <cell r="F3081" t="str">
            <v>EMLURB</v>
          </cell>
        </row>
        <row r="3082">
          <cell r="A3082" t="str">
            <v/>
          </cell>
          <cell r="D3082">
            <v>0</v>
          </cell>
        </row>
        <row r="3083">
          <cell r="A3083" t="str">
            <v>18.28.133</v>
          </cell>
          <cell r="B3083" t="str">
            <v>FORNECIMENTO E SUBSTITUICAO DE REATORES UI VAPOR DE SODIO DE 250W,IGNITORES E CAPACITORES PARA LUMINARIA COM DUAS PETALAS EM POSTE DE ATE 17M.</v>
          </cell>
          <cell r="C3083" t="str">
            <v>UD</v>
          </cell>
          <cell r="D3083">
            <v>355.125</v>
          </cell>
          <cell r="E3083">
            <v>284.10000000000002</v>
          </cell>
          <cell r="F3083" t="str">
            <v>EMLURB</v>
          </cell>
        </row>
        <row r="3084">
          <cell r="A3084" t="str">
            <v/>
          </cell>
          <cell r="D3084">
            <v>0</v>
          </cell>
        </row>
        <row r="3085">
          <cell r="A3085" t="str">
            <v>18.28.134</v>
          </cell>
          <cell r="B3085" t="str">
            <v>FORNECIMENTO E SUBSTITUICAO DE REATORES UI VAPOR DE SODIO DE 250W, IGNITORES E CAPACITORES PARA LUMINARIA COM TRES PETALAS EM POSTE DE ATE 17M.</v>
          </cell>
          <cell r="C3085" t="str">
            <v>UD</v>
          </cell>
          <cell r="D3085">
            <v>501.33749999999998</v>
          </cell>
          <cell r="E3085">
            <v>401.07</v>
          </cell>
          <cell r="F3085" t="str">
            <v>EMLURB</v>
          </cell>
        </row>
        <row r="3086">
          <cell r="A3086" t="str">
            <v/>
          </cell>
          <cell r="D3086">
            <v>0</v>
          </cell>
        </row>
        <row r="3087">
          <cell r="A3087" t="str">
            <v>18.28.135</v>
          </cell>
          <cell r="B3087" t="str">
            <v>FORNECIMENTO E SUBSTITUICAO DE REATOR UI VAPOR DE SODIO DE 400W, IGNITOR E CAPACITOR PARA LUMINARIA DE UMA PETALA EM POSTE DE ATE 23M.</v>
          </cell>
          <cell r="C3087" t="str">
            <v>UD</v>
          </cell>
          <cell r="D3087">
            <v>243.28749999999999</v>
          </cell>
          <cell r="E3087">
            <v>194.63</v>
          </cell>
          <cell r="F3087" t="str">
            <v>EMLURB</v>
          </cell>
        </row>
        <row r="3088">
          <cell r="A3088" t="str">
            <v/>
          </cell>
          <cell r="D3088">
            <v>0</v>
          </cell>
        </row>
        <row r="3089">
          <cell r="A3089" t="str">
            <v>18.28.136</v>
          </cell>
          <cell r="B3089" t="str">
            <v>FORNECIMENTO E SUBSTITUICAO DE REATORES UI VAPOR DE SODIO DE 400W, IGNITORES E CAPACITORES PARA LUMINARIA COM DUAS PETALAS EM POSTE DE ATE 23M.</v>
          </cell>
          <cell r="C3089" t="str">
            <v>UD</v>
          </cell>
          <cell r="D3089">
            <v>423.875</v>
          </cell>
          <cell r="E3089">
            <v>339.1</v>
          </cell>
          <cell r="F3089" t="str">
            <v>EMLURB</v>
          </cell>
        </row>
        <row r="3090">
          <cell r="A3090" t="str">
            <v/>
          </cell>
          <cell r="D3090">
            <v>0</v>
          </cell>
        </row>
        <row r="3091">
          <cell r="A3091" t="str">
            <v>18.28.137</v>
          </cell>
          <cell r="B3091" t="str">
            <v>FORNECIMENTO E SUBSTITUICAO DE REATORES UI VAPOR DE SODIO DE 400W, IGNITORES E CAPACITORES PARA LUMINARIA COM TRES PETALAS EM POSTE DE ATE 23M.</v>
          </cell>
          <cell r="C3091" t="str">
            <v>UD</v>
          </cell>
          <cell r="D3091">
            <v>604.46249999999998</v>
          </cell>
          <cell r="E3091">
            <v>483.57</v>
          </cell>
          <cell r="F3091" t="str">
            <v>EMLURB</v>
          </cell>
        </row>
        <row r="3092">
          <cell r="A3092" t="str">
            <v/>
          </cell>
          <cell r="D3092">
            <v>0</v>
          </cell>
        </row>
        <row r="3093">
          <cell r="A3093" t="str">
            <v>18.28.138</v>
          </cell>
          <cell r="B3093" t="str">
            <v>FORNECIMENTO E SUBSTITUICAO DE REATOR UI VAPOR METALICO DE 250W, IGNITOR E CAPACITOR PARA LUMINARIA COM UMA PETALA, EM POSTE DE ATE 17M.</v>
          </cell>
          <cell r="C3093" t="str">
            <v>UD</v>
          </cell>
          <cell r="D3093">
            <v>229.85</v>
          </cell>
          <cell r="E3093">
            <v>183.88</v>
          </cell>
          <cell r="F3093" t="str">
            <v>EMLURB</v>
          </cell>
        </row>
        <row r="3094">
          <cell r="A3094" t="str">
            <v/>
          </cell>
          <cell r="D3094">
            <v>0</v>
          </cell>
        </row>
        <row r="3095">
          <cell r="A3095" t="str">
            <v>18.28.139</v>
          </cell>
          <cell r="B3095" t="str">
            <v>FORNECIMENTO E SUBSTITUICAO DE REATORES UI VAPOR METALICO 250W, IGNITORES E CAPACITORES PARA LUMINARIA COM DUAS PETALAS, EM POSTE DE ATE 17M.</v>
          </cell>
          <cell r="C3095" t="str">
            <v>UD</v>
          </cell>
          <cell r="D3095">
            <v>397</v>
          </cell>
          <cell r="E3095">
            <v>317.60000000000002</v>
          </cell>
          <cell r="F3095" t="str">
            <v>EMLURB</v>
          </cell>
        </row>
        <row r="3096">
          <cell r="A3096" t="str">
            <v/>
          </cell>
          <cell r="D3096">
            <v>0</v>
          </cell>
        </row>
        <row r="3097">
          <cell r="A3097" t="str">
            <v>18.28.140</v>
          </cell>
          <cell r="B3097" t="str">
            <v>FORNECIMENTO E SUBSTITUICAO DE REATORES UI VAPOR METALICO DE 250W, IGNITORES E CAPACITORES PARA LUMINARIA COM TRES PETALAS, EM POSTE DE ATE 17M.</v>
          </cell>
          <cell r="C3097" t="str">
            <v>UD</v>
          </cell>
          <cell r="D3097">
            <v>564.15</v>
          </cell>
          <cell r="E3097">
            <v>451.32</v>
          </cell>
          <cell r="F3097" t="str">
            <v>EMLURB</v>
          </cell>
        </row>
        <row r="3098">
          <cell r="A3098" t="str">
            <v/>
          </cell>
          <cell r="D3098">
            <v>0</v>
          </cell>
        </row>
        <row r="3099">
          <cell r="A3099" t="str">
            <v>18.28.141</v>
          </cell>
          <cell r="B3099" t="str">
            <v>FORNECIMENTO E SUBSTITUICAO DE REATOR UI VAPOR METALICO DE 400W, IGNITOR E CAPACITOR PARA LUMINARIA COM UMA PETALA EM POSTE DE ATE 23M.</v>
          </cell>
          <cell r="C3099" t="str">
            <v>UD</v>
          </cell>
          <cell r="D3099">
            <v>249.53749999999999</v>
          </cell>
          <cell r="E3099">
            <v>199.63</v>
          </cell>
          <cell r="F3099" t="str">
            <v>EMLURB</v>
          </cell>
        </row>
        <row r="3100">
          <cell r="A3100" t="str">
            <v/>
          </cell>
          <cell r="D3100">
            <v>0</v>
          </cell>
        </row>
        <row r="3101">
          <cell r="A3101" t="str">
            <v>18.28.142</v>
          </cell>
          <cell r="B3101" t="str">
            <v>FORNECIMENTO E SUBSTITUICAO DE REATORES UI VAPOR METALICO DE 400W, IGNITORES E CAPACITORES PARA LUMINARIA COM DUAS PETALAS EM POSTE DE ATE 23M.</v>
          </cell>
          <cell r="C3101" t="str">
            <v>UD</v>
          </cell>
          <cell r="D3101">
            <v>436.375</v>
          </cell>
          <cell r="E3101">
            <v>349.1</v>
          </cell>
          <cell r="F3101" t="str">
            <v>EMLURB</v>
          </cell>
        </row>
        <row r="3102">
          <cell r="A3102" t="str">
            <v/>
          </cell>
          <cell r="D3102">
            <v>0</v>
          </cell>
        </row>
        <row r="3103">
          <cell r="A3103" t="str">
            <v>18.28.143</v>
          </cell>
          <cell r="B3103" t="str">
            <v>FORNECIMENTO E SUBSTITUICAO DE REATORES UI VAPOR METALICO DE 400W, IGNITORES E CAPACITORES PARA LUMINARIA COM TRES PETALAS EM POSTE DE ATE 23M.</v>
          </cell>
          <cell r="C3103" t="str">
            <v>UD</v>
          </cell>
          <cell r="D3103">
            <v>623.21249999999998</v>
          </cell>
          <cell r="E3103">
            <v>498.57</v>
          </cell>
          <cell r="F3103" t="str">
            <v>EMLURB</v>
          </cell>
        </row>
        <row r="3104">
          <cell r="A3104" t="str">
            <v/>
          </cell>
          <cell r="D3104">
            <v>0</v>
          </cell>
        </row>
        <row r="3105">
          <cell r="A3105" t="str">
            <v>18.29.025</v>
          </cell>
          <cell r="B3105" t="str">
            <v>SUBESTAÇÃO AÉREA C/TRANSFORMADOR TRIF.DE 225KVA-13800/11400V-380/220V, INCL.POSTE DT 600/11, PÁRA-RAIOS, CRUZETA, ATERR., CX.DE MEDIÇÃO TIPO F3, ELET.E DEMAIS ACESSÓRIOS NECESSÁRIOS AO PERFEITO FUNCIONAMENTO - INSTALADA C/ PROJETO APROVADO - CELPE E ART.N</v>
          </cell>
          <cell r="C3105" t="str">
            <v>Un</v>
          </cell>
          <cell r="D3105">
            <v>34356.275000000001</v>
          </cell>
          <cell r="E3105">
            <v>27485.02</v>
          </cell>
          <cell r="F3105" t="str">
            <v>SEDUC</v>
          </cell>
        </row>
        <row r="3106">
          <cell r="A3106" t="str">
            <v/>
          </cell>
          <cell r="D3106">
            <v>0</v>
          </cell>
        </row>
        <row r="3107">
          <cell r="A3107" t="str">
            <v>18.29.030</v>
          </cell>
          <cell r="B3107" t="str">
            <v>SUBESTAÇÃO AÉREA C/TRANSF.TRIF.DE 150KVA-13.800/11400V-380/220V,INCL. POSTE DT 600/11, CRUZETA ATERR., PARA-RAIOS, CX.DE MED. TIPO F3, ELET.E DEMAIS ACESSÓRIOS NECESSÁRIOS P/SEU PERFEITO FUNCIONAMENTO - INSTALADA C/PROJETO APROVADO-CELPE E ART. NÃO INCLUS</v>
          </cell>
          <cell r="C3107" t="str">
            <v>Un</v>
          </cell>
          <cell r="D3107">
            <v>26850.85</v>
          </cell>
          <cell r="E3107">
            <v>21480.68</v>
          </cell>
          <cell r="F3107" t="str">
            <v>SEDUC</v>
          </cell>
        </row>
        <row r="3108">
          <cell r="A3108" t="str">
            <v/>
          </cell>
          <cell r="D3108">
            <v>0</v>
          </cell>
        </row>
        <row r="3109">
          <cell r="A3109" t="str">
            <v>18.29.035</v>
          </cell>
          <cell r="B3109" t="str">
            <v>SUBESTAÇÃO AÉREA C/TRANSF.TRIF.DE 112,5KVA-13800/11400V-380/220V, INCL.POSTE DT 300/11, PÁRA-RAIOS, CRUZETA, ATERR., CX.DE MEDIÇÃO TIPO F3, ELET.E DEMAIS ACESSÓRIOS NECESSÁRIOS AO PERFEITO FUNCIONAMENTO - INSTALADA C/ PROJETO APROVADO - CELPE E ART. NÃO I</v>
          </cell>
          <cell r="C3109" t="str">
            <v>Un</v>
          </cell>
          <cell r="D3109">
            <v>21751.0625</v>
          </cell>
          <cell r="E3109">
            <v>17400.849999999999</v>
          </cell>
          <cell r="F3109" t="str">
            <v>SEDUC</v>
          </cell>
        </row>
        <row r="3110">
          <cell r="A3110" t="str">
            <v/>
          </cell>
          <cell r="D3110">
            <v>0</v>
          </cell>
        </row>
        <row r="3111">
          <cell r="A3111" t="str">
            <v>18.29.040</v>
          </cell>
          <cell r="B3111" t="str">
            <v>SUBESTAÇÃO AÉREA C/TRANSF.TRIF.75KVA-13.800/11400V-380V220V, INCL.POSTE DT 300/11, PÁRA-RAIOS, CRUZETA, ATERR., CX.DE MEDIÇÃO TIPO F3, ELET.E DEMAIS ACESS.NECESSÁRIOS AO SEU PERFEITO FUNCIONAMENTO - INSTALADA C/ PROJETO APROVADO - CELPE E ART. NÃO INCL. O</v>
          </cell>
          <cell r="C3111" t="str">
            <v>Un</v>
          </cell>
          <cell r="D3111">
            <v>16817.25</v>
          </cell>
          <cell r="E3111">
            <v>13453.8</v>
          </cell>
          <cell r="F3111" t="str">
            <v>SEDUC</v>
          </cell>
        </row>
        <row r="3112">
          <cell r="A3112" t="str">
            <v/>
          </cell>
          <cell r="D3112">
            <v>0</v>
          </cell>
        </row>
        <row r="3113">
          <cell r="A3113" t="str">
            <v>18.29.062</v>
          </cell>
          <cell r="B3113" t="str">
            <v>FORNECIMENTO E INSTALAÇÃO DE TRANSFORMADOR DE DISTRIBUIÇÃO TRIFÁSICO DE 45KVA - 13800/11400V-380/200V,IMERSO EM ÓLEO MINERAL ISOLANTE.</v>
          </cell>
          <cell r="C3113" t="str">
            <v>Un</v>
          </cell>
          <cell r="D3113">
            <v>7540.6875</v>
          </cell>
          <cell r="E3113">
            <v>6032.55</v>
          </cell>
          <cell r="F3113" t="str">
            <v>SEDUC</v>
          </cell>
        </row>
        <row r="3114">
          <cell r="A3114" t="str">
            <v/>
          </cell>
          <cell r="D3114">
            <v>0</v>
          </cell>
        </row>
        <row r="3115">
          <cell r="A3115" t="str">
            <v>18.30.100</v>
          </cell>
          <cell r="B3115" t="str">
            <v>FORNECIMENTO E INSTALAÇÃO DE ELETROCALHA PERFURADA, TIPO "C", EM CHAPA GALVANIZADA N.18. DIMENSÔES:300MM (LARGURA) X 100MM (ALTURA) X 3000MM(COMPRIMENTO)</v>
          </cell>
          <cell r="C3115" t="str">
            <v>m</v>
          </cell>
          <cell r="D3115">
            <v>42.699999999999996</v>
          </cell>
          <cell r="E3115">
            <v>34.159999999999997</v>
          </cell>
          <cell r="F3115" t="str">
            <v>SEDUC</v>
          </cell>
        </row>
        <row r="3116">
          <cell r="A3116" t="str">
            <v/>
          </cell>
          <cell r="D3116">
            <v>0</v>
          </cell>
        </row>
        <row r="3117">
          <cell r="A3117" t="str">
            <v>18.30.105</v>
          </cell>
          <cell r="B3117" t="str">
            <v>FORNECIMENTO E INSTALAÇÃO DE TAMPA DE ENCAIXE PARA ELETROCALHA, EM CHAPA GALVANIZADA N.24, LARGURA DE 300MM</v>
          </cell>
          <cell r="C3117" t="str">
            <v>m</v>
          </cell>
          <cell r="D3117">
            <v>13.174999999999999</v>
          </cell>
          <cell r="E3117">
            <v>10.54</v>
          </cell>
          <cell r="F3117" t="str">
            <v>SEDUC</v>
          </cell>
        </row>
        <row r="3118">
          <cell r="A3118" t="str">
            <v/>
          </cell>
          <cell r="D3118">
            <v>0</v>
          </cell>
        </row>
        <row r="3119">
          <cell r="A3119" t="str">
            <v>18.30.110</v>
          </cell>
          <cell r="B3119" t="str">
            <v>FORNECIMENTO E INSTALAÇÃO DE ELETROCALHA PERFURADA, TIPO "C", EM CHAPA GALVANIZADA N.18. DIMENSÔES:100MM (LARGURA) X 100MM (ALTURA) X 3000MM(COMPRIMENTO)</v>
          </cell>
          <cell r="C3119" t="str">
            <v>m</v>
          </cell>
          <cell r="D3119">
            <v>32.35</v>
          </cell>
          <cell r="E3119">
            <v>25.88</v>
          </cell>
          <cell r="F3119" t="str">
            <v>SEDUC</v>
          </cell>
        </row>
        <row r="3120">
          <cell r="A3120" t="str">
            <v/>
          </cell>
          <cell r="D3120">
            <v>0</v>
          </cell>
        </row>
        <row r="3121">
          <cell r="A3121" t="str">
            <v>18.30.120</v>
          </cell>
          <cell r="B3121" t="str">
            <v>FORNECIMENTO E INSTALAÇÃO DE ELETROCALHA PERFURADA, TIPO "C", EM CHAPA GALVANIZADA N.18. DIMENSÔES:100MM (LARGURA) X 50MM (ALTURA) X 3000MM(COMPRIMENTO)</v>
          </cell>
          <cell r="C3121" t="str">
            <v>m</v>
          </cell>
          <cell r="D3121">
            <v>20.337499999999999</v>
          </cell>
          <cell r="E3121">
            <v>16.27</v>
          </cell>
          <cell r="F3121" t="str">
            <v>SEDUC</v>
          </cell>
        </row>
        <row r="3122">
          <cell r="A3122" t="str">
            <v/>
          </cell>
          <cell r="D3122">
            <v>0</v>
          </cell>
        </row>
        <row r="3123">
          <cell r="A3123" t="str">
            <v>18.30.121</v>
          </cell>
          <cell r="B3123" t="str">
            <v>FORNECIMENTO E INSTALAÇÃO DE ELETROCALHA PERFURADA, DIAMETRO 200 X 10MM, INCLUSIVE ACESSÓRIOS DE DERIVAÇÃO E FIXAÇÃO.</v>
          </cell>
          <cell r="C3123" t="str">
            <v>m</v>
          </cell>
          <cell r="D3123">
            <v>53.587499999999999</v>
          </cell>
          <cell r="E3123">
            <v>42.87</v>
          </cell>
          <cell r="F3123" t="str">
            <v>SEDUC</v>
          </cell>
        </row>
        <row r="3124">
          <cell r="A3124" t="str">
            <v/>
          </cell>
          <cell r="D3124">
            <v>0</v>
          </cell>
        </row>
        <row r="3125">
          <cell r="A3125" t="str">
            <v>18.30.122</v>
          </cell>
          <cell r="B3125" t="str">
            <v>FORNECIMENTO E INSTALAÇÃO DE ELETROCALHA PERFURADA, DIÂMETRO 100 X 100 MM, INCLUSIVE ACESSÓRIOS DE DERIVAÇÃO E FIXAÇÃO.</v>
          </cell>
          <cell r="C3125" t="str">
            <v>m</v>
          </cell>
          <cell r="D3125">
            <v>28.387500000000003</v>
          </cell>
          <cell r="E3125">
            <v>22.71</v>
          </cell>
          <cell r="F3125" t="str">
            <v>SEDUC</v>
          </cell>
        </row>
        <row r="3126">
          <cell r="A3126" t="str">
            <v/>
          </cell>
          <cell r="D3126">
            <v>0</v>
          </cell>
        </row>
        <row r="3127">
          <cell r="A3127" t="str">
            <v>18.30.123</v>
          </cell>
          <cell r="B3127" t="str">
            <v>FORNECIMENTO E INSTALAÇÃO DE ELETROCALHA PERFURADA, DIÂMETRO 50 X 50 MM, INCLUSIVE ACESSÓRIOS DE DERIVAÇÃO E FIXAÇÃO.</v>
          </cell>
          <cell r="C3127" t="str">
            <v>m</v>
          </cell>
          <cell r="D3127">
            <v>16.399999999999999</v>
          </cell>
          <cell r="E3127">
            <v>13.12</v>
          </cell>
          <cell r="F3127" t="str">
            <v>SEDUC</v>
          </cell>
        </row>
        <row r="3128">
          <cell r="A3128" t="str">
            <v/>
          </cell>
          <cell r="D3128">
            <v>0</v>
          </cell>
        </row>
        <row r="3129">
          <cell r="A3129" t="str">
            <v>18.30.210</v>
          </cell>
          <cell r="B3129" t="str">
            <v>FORNECIMENTO E INSTALAÇÃO DE DERIVAÇÃO "L" HORIZONTAL EM CHAPA DE AÇO GALVANIZADO, DIMENSÕES:100MM X 50MM.</v>
          </cell>
          <cell r="C3129" t="str">
            <v>Un</v>
          </cell>
          <cell r="D3129">
            <v>23.337500000000002</v>
          </cell>
          <cell r="E3129">
            <v>18.670000000000002</v>
          </cell>
          <cell r="F3129" t="str">
            <v>SEDUC</v>
          </cell>
        </row>
        <row r="3130">
          <cell r="A3130" t="str">
            <v/>
          </cell>
          <cell r="D3130">
            <v>0</v>
          </cell>
        </row>
        <row r="3131">
          <cell r="A3131" t="str">
            <v>18.30.220</v>
          </cell>
          <cell r="B3131" t="str">
            <v>FORNECIMENTO E INSTALAÇÃO DE SUPORTE VERTICAL PARA ELETROCALHA TIPO GANCHO DE SUSPENSÃO DUPLO, EM CHAPA DE AÇO GALVANIZADO,  DIMENSÕES: 100mm x 50mm. INCLUSIVE PARAFUSO CABEÇA DE LENTILHA C/ AUTO TRAVAMENTO DE 1/4"X1/2",PORCA SEXTAVADA E ARRUELA.</v>
          </cell>
          <cell r="C3131" t="str">
            <v>Un</v>
          </cell>
          <cell r="D3131">
            <v>6.4749999999999996</v>
          </cell>
          <cell r="E3131">
            <v>5.18</v>
          </cell>
          <cell r="F3131" t="str">
            <v>SEDUC</v>
          </cell>
        </row>
        <row r="3132">
          <cell r="A3132" t="str">
            <v/>
          </cell>
          <cell r="D3132">
            <v>0</v>
          </cell>
        </row>
        <row r="3133">
          <cell r="A3133" t="str">
            <v>18.40.010</v>
          </cell>
          <cell r="B3133" t="str">
            <v>SUBESTAÇÃO 01 - FORNECIMENTO E INSTALAÇÃO DE TRÊS PAINEIS MODULARES DESMONTÁVEIS EM CHAPA DE AÇO TRATADA COM SISTEMA DE BANHO QUÍMICO (DESENGRAXE E FOSFATIZAÇÃO À BASE DE FOSFATO DE FERRO), PINTURA ELETROSTÁTICA EPÓXI A PÓ NA COR BEGE NOS QUADROS E FECHAM</v>
          </cell>
          <cell r="C3133" t="str">
            <v>Un</v>
          </cell>
          <cell r="D3133">
            <v>74325.625</v>
          </cell>
          <cell r="E3133">
            <v>59460.5</v>
          </cell>
          <cell r="F3133" t="str">
            <v>SEDUC</v>
          </cell>
        </row>
        <row r="3134">
          <cell r="A3134" t="str">
            <v/>
          </cell>
          <cell r="D3134">
            <v>0</v>
          </cell>
        </row>
        <row r="3135">
          <cell r="A3135" t="str">
            <v>18.40.020</v>
          </cell>
          <cell r="B3135" t="str">
            <v>SUBESTAÇÃO 02 - FORNECIMENTO E INSTALAÇÃO DE TRÊS PAINEIS MODULARES DESMONTÁVEIS EM CHAPA DE AÇO TRATADA COM SISTEMA DE BANHO QUÍMICO (DESENGRAXE E FOSFATIZAÇÃO À BASE DE FOSFATO DE FERRO), PINTURA ELETROSTÁTICA EPÓXI A PÓ NA COR BEGE NOS QUADROS E FECHAM</v>
          </cell>
          <cell r="C3135" t="str">
            <v>Un</v>
          </cell>
          <cell r="D3135">
            <v>64562.5</v>
          </cell>
          <cell r="E3135">
            <v>51650</v>
          </cell>
          <cell r="F3135" t="str">
            <v>SEDUC</v>
          </cell>
        </row>
        <row r="3136">
          <cell r="A3136" t="str">
            <v/>
          </cell>
          <cell r="D3136">
            <v>0</v>
          </cell>
        </row>
        <row r="3137">
          <cell r="A3137" t="str">
            <v>18.40.030</v>
          </cell>
          <cell r="B3137" t="str">
            <v>SUBESTAÇÃO 03 - FORNECIMENTO E INSTALAÇÃO DE TRÊS PAINEIS MODULARES DESMONTÁVEIS EM CHAPA DE AÇO TRATADA COM SISTEMA DE BANHO QUÍMICO (DESENGRAXE E FOSFATIZAÇÃO À BASE DE FOSFATO DE FERRO), PINTURA ELETROSTÁTICA EPÓXI A PÓ NA COR BEGE NOS QUADROS E FECHAM</v>
          </cell>
          <cell r="C3137" t="str">
            <v>Un</v>
          </cell>
          <cell r="D3137">
            <v>78799.375</v>
          </cell>
          <cell r="E3137">
            <v>63039.5</v>
          </cell>
          <cell r="F3137" t="str">
            <v>SEDUC</v>
          </cell>
        </row>
        <row r="3138">
          <cell r="A3138" t="str">
            <v/>
          </cell>
          <cell r="D3138">
            <v>0</v>
          </cell>
        </row>
        <row r="3139">
          <cell r="A3139" t="str">
            <v>18.40.040</v>
          </cell>
          <cell r="B3139" t="str">
            <v>QDG SE 02 - FORNECIMENTO E INSTALAÇÃO DE QUADRO DE COMANDO, TIPO SOBREPOR CHAPA DE AÇO TRATADACOM BANHO QUIMICO (DESENGRAXE E FOSFATIZAÇÃO À BASE DE FOSFATO E FERRO), PINTURA EPOXI A PÓ NA COR BEGE (RAL 7032), DIMENSÃO: 800X600X250MM, REF. CE-8060-20, FAB</v>
          </cell>
          <cell r="C3139" t="str">
            <v>Un</v>
          </cell>
          <cell r="D3139">
            <v>32736.25</v>
          </cell>
          <cell r="E3139">
            <v>26189</v>
          </cell>
          <cell r="F3139" t="str">
            <v>SEDUC</v>
          </cell>
        </row>
        <row r="3140">
          <cell r="A3140" t="str">
            <v/>
          </cell>
          <cell r="D3140">
            <v>0</v>
          </cell>
        </row>
        <row r="3141">
          <cell r="A3141" t="str">
            <v>18.40.050</v>
          </cell>
          <cell r="B3141" t="str">
            <v>QDG BL A - FORNECIMENTO E INSTALAÇÃO DE QUADRO DE COMANDO, TIPO SOBREPOR CHAPA DE AÇO TRATADACOM BANHO QUIMICO (DESENGRAXE E FOSFATIZAÇÃO À BASE DE FOSFATO E FERRO), PINTURA EPOXI A PÓ NA COR BEGE(RAL 7032), DIMENSÃO: 1000X600X250MM, REF. CE-10060-25, FAB</v>
          </cell>
          <cell r="C3141" t="str">
            <v>Un</v>
          </cell>
          <cell r="D3141">
            <v>12520.25</v>
          </cell>
          <cell r="E3141">
            <v>10016.200000000001</v>
          </cell>
          <cell r="F3141" t="str">
            <v>SEDUC</v>
          </cell>
        </row>
        <row r="3142">
          <cell r="A3142" t="str">
            <v/>
          </cell>
          <cell r="D3142">
            <v>0</v>
          </cell>
        </row>
        <row r="3143">
          <cell r="A3143" t="str">
            <v>18.40.060</v>
          </cell>
          <cell r="B3143" t="str">
            <v>QDG BL B - FORNECIMENTO E INSTALAÇÃO DE QUADRO DE COMANDO, TIPO SOBREPOR CHAPA DE AÇO TRATADACOM BANHO QUIMICO (DESENGRAXE E FOSFATIZAÇÃO À BASE DE FOSFATO E FERRO), PINTURA EPOXI A PÓ NA COR BEGE(RAL 7032), DIMENSÃO: 1000X600X250MM, REF. CE-10060-25, FAB</v>
          </cell>
          <cell r="C3143" t="str">
            <v>Un</v>
          </cell>
          <cell r="D3143">
            <v>12520.25</v>
          </cell>
          <cell r="E3143">
            <v>10016.200000000001</v>
          </cell>
          <cell r="F3143" t="str">
            <v>SEDUC</v>
          </cell>
        </row>
        <row r="3144">
          <cell r="A3144" t="str">
            <v/>
          </cell>
          <cell r="D3144">
            <v>0</v>
          </cell>
        </row>
        <row r="3145">
          <cell r="A3145" t="str">
            <v>18.40.070</v>
          </cell>
          <cell r="B3145" t="str">
            <v>QDG BL GERAL - FORNECIMENTO E INSTALAÇÃO DE QUADRO DE COMANDO, TIPO SOBREPOR CHAPA DE AÇO TRATADACOM BANHO QUIMICO (DESENGRAXE E FOSFATIZAÇÃO À BASE DE FOSFATO E FERRO), PINTURA EPOXI A PÓ NA COR BEGE(RAL 7032), DIMENSÃO: 1200X800X250MM, REF. CE-12080-25,</v>
          </cell>
          <cell r="C3145" t="str">
            <v>Un</v>
          </cell>
          <cell r="D3145">
            <v>19121.875</v>
          </cell>
          <cell r="E3145">
            <v>15297.5</v>
          </cell>
          <cell r="F3145" t="str">
            <v>SEDUC</v>
          </cell>
        </row>
        <row r="3146">
          <cell r="A3146" t="str">
            <v/>
          </cell>
          <cell r="D3146">
            <v>0</v>
          </cell>
        </row>
        <row r="3147">
          <cell r="A3147" t="str">
            <v>18.40.080</v>
          </cell>
          <cell r="B3147" t="str">
            <v xml:space="preserve">BANCO DE CAPACITORES, AUTOMATIZADO ATRAVÉS DE CONTROLADOR LÓGICO PROGRAMÁVEL, MEDIDOR DE FATOR DE POTÊNCIA, COMPOSTO POR 06 ESTÁGIOS DE 20 KVar, TOTALIZANDO 120 KVAr, INCLUSIVE PAINEL, CONTACTORES E DEMAIS COMPONENTES. </v>
          </cell>
          <cell r="C3147" t="str">
            <v>Un</v>
          </cell>
          <cell r="D3147">
            <v>22348.125</v>
          </cell>
          <cell r="E3147">
            <v>17878.5</v>
          </cell>
          <cell r="F3147" t="str">
            <v>SEDUC</v>
          </cell>
        </row>
        <row r="3148">
          <cell r="A3148" t="str">
            <v/>
          </cell>
          <cell r="D3148">
            <v>0</v>
          </cell>
        </row>
        <row r="3149">
          <cell r="A3149" t="str">
            <v>18.40.090</v>
          </cell>
          <cell r="B3149" t="str">
            <v xml:space="preserve"> BANCO DE CAPACITORES, AUTOMATIZADO ATRAVÉS DE CONTROLADOR LÓGICO PROGRAMÁVEL, MEDIDOR DE FATOR DE POTÊNCIA, COMPOSTO POR 03 ESTÁGIOS DE 20 KVar, TOTALIZANDO 60 KVAr, INCLUSIVE PAINEL, CONTACTORES E DEMAIS COMPONENTES.</v>
          </cell>
          <cell r="C3149" t="str">
            <v>Un</v>
          </cell>
          <cell r="D3149">
            <v>12496.25</v>
          </cell>
          <cell r="E3149">
            <v>9997</v>
          </cell>
          <cell r="F3149" t="str">
            <v>SEDUC</v>
          </cell>
        </row>
        <row r="3150">
          <cell r="A3150" t="str">
            <v/>
          </cell>
          <cell r="D3150">
            <v>0</v>
          </cell>
        </row>
        <row r="3151">
          <cell r="A3151" t="str">
            <v>18.40.100</v>
          </cell>
          <cell r="B3151" t="str">
            <v>FORNECIMENTO E INSTALAÇÃO DE 01(UM) GRUPO DIESEL GERADORES, MARCA: "HEIMER" OU SIMILAR NA CAPACIDADE DE POTÊNCIA STAND-BY (PRIME) DE 450 KVA/360KW E POTÊNCIA CONTÍNUA (PRIME) DE 405KVA/324KW, FATOR DE POTÊNCIA 0,8, 380/220V DOTADO DE PAINEL DE COMANDO E C</v>
          </cell>
          <cell r="C3151" t="str">
            <v>Un</v>
          </cell>
          <cell r="D3151">
            <v>243925</v>
          </cell>
          <cell r="E3151">
            <v>195140</v>
          </cell>
          <cell r="F3151" t="str">
            <v>SEDUC</v>
          </cell>
        </row>
        <row r="3152">
          <cell r="A3152" t="str">
            <v/>
          </cell>
          <cell r="D3152">
            <v>0</v>
          </cell>
        </row>
        <row r="3153">
          <cell r="A3153" t="str">
            <v>19.00.000</v>
          </cell>
          <cell r="B3153" t="str">
            <v>INSTALACOES HIDRO SANITARIAS</v>
          </cell>
          <cell r="D3153">
            <v>0</v>
          </cell>
        </row>
        <row r="3154">
          <cell r="A3154" t="str">
            <v/>
          </cell>
          <cell r="D3154">
            <v>0</v>
          </cell>
        </row>
        <row r="3155">
          <cell r="A3155" t="str">
            <v>19.01.010</v>
          </cell>
          <cell r="B3155" t="str">
            <v>PONTO DE ESGOTO PARA BACIA SANITARIA, INCLUSIVE TUBULACOES E CONEXOES EM PVC RIGIDO SOLDAVEIS, ATE A COLUNA OU O SUB-COLETOR.</v>
          </cell>
          <cell r="C3155" t="str">
            <v>Pt</v>
          </cell>
          <cell r="D3155">
            <v>58</v>
          </cell>
          <cell r="E3155">
            <v>46.4</v>
          </cell>
          <cell r="F3155" t="str">
            <v>EMLURB</v>
          </cell>
        </row>
        <row r="3156">
          <cell r="A3156" t="str">
            <v/>
          </cell>
          <cell r="D3156">
            <v>0</v>
          </cell>
        </row>
        <row r="3157">
          <cell r="A3157" t="str">
            <v>19.01.020</v>
          </cell>
          <cell r="B3157" t="str">
            <v>PONTO DE ESGOTO PARA PIA OU LAVANDARIA,INCLUSIVE TUBULACOES E CONEXOES EM PVC RIGIDO SOLDAVEIS, ATE A COLUNA OU O SUB-COLETOR.</v>
          </cell>
          <cell r="C3157" t="str">
            <v>Pt</v>
          </cell>
          <cell r="D3157">
            <v>52.262500000000003</v>
          </cell>
          <cell r="E3157">
            <v>41.81</v>
          </cell>
          <cell r="F3157" t="str">
            <v>EMLURB</v>
          </cell>
        </row>
        <row r="3158">
          <cell r="A3158" t="str">
            <v/>
          </cell>
          <cell r="D3158">
            <v>0</v>
          </cell>
        </row>
        <row r="3159">
          <cell r="A3159" t="str">
            <v>19.01.030</v>
          </cell>
          <cell r="B3159" t="str">
            <v>PONTO DE ESGOTO PARA LAVATORIO OU MICTORIO, INCLUSIVE TUBULACOES E CONEXOES EM PVC RIGIDO SOLDAVEIS, ATE A COLUNA OU O SUB-COLETOR</v>
          </cell>
          <cell r="C3159" t="str">
            <v>Pt</v>
          </cell>
          <cell r="D3159">
            <v>49.699999999999996</v>
          </cell>
          <cell r="E3159">
            <v>39.76</v>
          </cell>
          <cell r="F3159" t="str">
            <v>EMLURB</v>
          </cell>
        </row>
        <row r="3160">
          <cell r="A3160" t="str">
            <v/>
          </cell>
          <cell r="D3160">
            <v>0</v>
          </cell>
        </row>
        <row r="3161">
          <cell r="A3161" t="str">
            <v>19.01.040</v>
          </cell>
          <cell r="B3161" t="str">
            <v>PONTO DE ESGOTO PARA RALO SIFONADO, INCLUSIVE RALO, TUBULACOES E CONEXOES EM PVC RIGIDO SOLDAVEIS, ATE A COLUNA OU O SUB-COLETOR.</v>
          </cell>
          <cell r="C3161" t="str">
            <v>Pt</v>
          </cell>
          <cell r="D3161">
            <v>56.587500000000006</v>
          </cell>
          <cell r="E3161">
            <v>45.27</v>
          </cell>
          <cell r="F3161" t="str">
            <v>EMLURB</v>
          </cell>
        </row>
        <row r="3162">
          <cell r="A3162" t="str">
            <v/>
          </cell>
          <cell r="D3162">
            <v>0</v>
          </cell>
        </row>
        <row r="3163">
          <cell r="A3163" t="str">
            <v>19.02.010</v>
          </cell>
          <cell r="B3163" t="str">
            <v>PONTO DE AGUA, INCLUSIVE TUBULACOES E CONEXOES DE PVC RIGIDO ROSQUEAVEL E ABERTURA DE RASGOS EM ALVENARIA,ATE O REGISTRO GERAL DO AMBIENTE.</v>
          </cell>
          <cell r="C3163" t="str">
            <v>Pt</v>
          </cell>
          <cell r="D3163">
            <v>66.5</v>
          </cell>
          <cell r="E3163">
            <v>53.2</v>
          </cell>
          <cell r="F3163" t="str">
            <v>EMLURB</v>
          </cell>
        </row>
        <row r="3164">
          <cell r="A3164" t="str">
            <v/>
          </cell>
          <cell r="D3164">
            <v>0</v>
          </cell>
        </row>
        <row r="3165">
          <cell r="A3165" t="str">
            <v>19.02.020</v>
          </cell>
          <cell r="B3165" t="str">
            <v>PONTO DE AGUA, INCLUSIVE TUBULACOES E CONEXOES DE PVC RIGIDO SOLDAVEL E ABERTURA DE RASGOS EM ALVENARIA, ATE O REGISTRO GERAL DO AMBIENTE.</v>
          </cell>
          <cell r="C3165" t="str">
            <v>Pt</v>
          </cell>
          <cell r="D3165">
            <v>39.4</v>
          </cell>
          <cell r="E3165">
            <v>31.52</v>
          </cell>
          <cell r="F3165" t="str">
            <v>EMLURB</v>
          </cell>
        </row>
        <row r="3166">
          <cell r="A3166" t="str">
            <v/>
          </cell>
          <cell r="D3166">
            <v>0</v>
          </cell>
        </row>
        <row r="3167">
          <cell r="A3167" t="str">
            <v>19.03.010</v>
          </cell>
          <cell r="B3167" t="str">
            <v>FORNECIMENTO E ASSENTAMENTO DE TUBOS DE PVC RIGIDO SOLDAVEIS, DIAM.40 MM, PARA VENTILACAO DE ESGOTO.</v>
          </cell>
          <cell r="C3167" t="str">
            <v>m</v>
          </cell>
          <cell r="D3167">
            <v>7.5124999999999993</v>
          </cell>
          <cell r="E3167">
            <v>6.01</v>
          </cell>
          <cell r="F3167" t="str">
            <v>EMLURB</v>
          </cell>
        </row>
        <row r="3168">
          <cell r="A3168" t="str">
            <v/>
          </cell>
          <cell r="D3168">
            <v>0</v>
          </cell>
        </row>
        <row r="3169">
          <cell r="A3169" t="str">
            <v>19.03.020</v>
          </cell>
          <cell r="B3169" t="str">
            <v>FORNECIMENTO E ASSENTAMENTO DE TUBOS DE PVC RIGIDO SOLDAVEIS, DIAM.50 MM, PARA VENTILACAO DE ESGOTO.</v>
          </cell>
          <cell r="C3169" t="str">
            <v>m</v>
          </cell>
          <cell r="D3169">
            <v>10.324999999999999</v>
          </cell>
          <cell r="E3169">
            <v>8.26</v>
          </cell>
          <cell r="F3169" t="str">
            <v>EMLURB</v>
          </cell>
        </row>
        <row r="3170">
          <cell r="A3170" t="str">
            <v/>
          </cell>
          <cell r="D3170">
            <v>0</v>
          </cell>
        </row>
        <row r="3171">
          <cell r="A3171" t="str">
            <v>19.03.030</v>
          </cell>
          <cell r="B3171" t="str">
            <v>FORNECIMENTO E ASSENTAMENTO DE TUBOS DE PVC RIGIDO SOLDAVEIS, DIAM.75 MM, PARA COLUNAS DE ESGOTO, VENTILACAO OU AGUAS PLUVIAIS.</v>
          </cell>
          <cell r="C3171" t="str">
            <v>m</v>
          </cell>
          <cell r="D3171">
            <v>13.9375</v>
          </cell>
          <cell r="E3171">
            <v>11.15</v>
          </cell>
          <cell r="F3171" t="str">
            <v>EMLURB</v>
          </cell>
        </row>
        <row r="3172">
          <cell r="A3172" t="str">
            <v/>
          </cell>
          <cell r="D3172">
            <v>0</v>
          </cell>
        </row>
        <row r="3173">
          <cell r="A3173" t="str">
            <v>19.03.040</v>
          </cell>
          <cell r="B3173" t="str">
            <v>FORNECIMENTO E ASSENTAMENTO DE TUBOS DE PVC RIGIDO SOLDAVEIS, DIAM.100 MM, PARA COLUNAS DE ESGOTO, VENTILACAO OU AGUAS PLUVIAIS.</v>
          </cell>
          <cell r="C3173" t="str">
            <v>m</v>
          </cell>
          <cell r="D3173">
            <v>17.675000000000001</v>
          </cell>
          <cell r="E3173">
            <v>14.14</v>
          </cell>
          <cell r="F3173" t="str">
            <v>EMLURB</v>
          </cell>
        </row>
        <row r="3174">
          <cell r="A3174" t="str">
            <v/>
          </cell>
          <cell r="D3174">
            <v>0</v>
          </cell>
        </row>
        <row r="3175">
          <cell r="A3175" t="str">
            <v>19.03.100</v>
          </cell>
          <cell r="B3175" t="str">
            <v>FORNECIMENTO E COLOCAÇÃO DE CURVA DE PVC 90 LONGA, 100MM PARA ESGOTO</v>
          </cell>
          <cell r="C3175" t="str">
            <v>Un</v>
          </cell>
          <cell r="D3175">
            <v>42.65</v>
          </cell>
          <cell r="E3175">
            <v>34.119999999999997</v>
          </cell>
          <cell r="F3175" t="str">
            <v>SEDUC</v>
          </cell>
        </row>
        <row r="3176">
          <cell r="A3176" t="str">
            <v/>
          </cell>
          <cell r="D3176">
            <v>0</v>
          </cell>
        </row>
        <row r="3177">
          <cell r="A3177" t="str">
            <v>19.03.101</v>
          </cell>
          <cell r="B3177" t="str">
            <v>FORNECIMENTO E COLOCAÇÃO DE LUVA DE PVC 100MM PARA ESGOTO</v>
          </cell>
          <cell r="C3177" t="str">
            <v>Un</v>
          </cell>
          <cell r="D3177">
            <v>10.625</v>
          </cell>
          <cell r="E3177">
            <v>8.5</v>
          </cell>
          <cell r="F3177" t="str">
            <v>SEDUC</v>
          </cell>
        </row>
        <row r="3178">
          <cell r="A3178" t="str">
            <v/>
          </cell>
          <cell r="D3178">
            <v>0</v>
          </cell>
        </row>
        <row r="3179">
          <cell r="A3179" t="str">
            <v>19.04.010</v>
          </cell>
          <cell r="B3179" t="str">
            <v>FORNECIMENTO E ASSENTAMENTO DE MANILHA DE BARRO VITRIFICADA CLASSE B(EB-5),DIAM. DE 4POL PARA COLETORES E SUB-COLETORES DE ESGOTO E AGUAS PLUVIAIS, INCLUSIVE ABERTURA E FECHAMENTO DE VALAS.</v>
          </cell>
          <cell r="C3179" t="str">
            <v>m</v>
          </cell>
          <cell r="D3179">
            <v>18.925000000000001</v>
          </cell>
          <cell r="E3179">
            <v>15.14</v>
          </cell>
          <cell r="F3179" t="str">
            <v>EMLURB</v>
          </cell>
        </row>
        <row r="3180">
          <cell r="A3180" t="str">
            <v/>
          </cell>
          <cell r="D3180">
            <v>0</v>
          </cell>
        </row>
        <row r="3181">
          <cell r="A3181" t="str">
            <v>19.04.015</v>
          </cell>
          <cell r="B3181" t="str">
            <v>ASSENTAMENTO DE MANILHA DE BARRO VITRIFICADA DIAM. DE 4 POL,PARA COLETORES E SUB-COLETORES DE ESGOTO E AGUAS PLUVIAIS, SEM O FORNECIMENTO DA MANILHA.</v>
          </cell>
          <cell r="C3181" t="str">
            <v>m</v>
          </cell>
          <cell r="D3181">
            <v>8.8249999999999993</v>
          </cell>
          <cell r="E3181">
            <v>7.06</v>
          </cell>
          <cell r="F3181" t="str">
            <v>EMLURB</v>
          </cell>
        </row>
        <row r="3182">
          <cell r="A3182" t="str">
            <v/>
          </cell>
          <cell r="D3182">
            <v>0</v>
          </cell>
        </row>
        <row r="3183">
          <cell r="A3183" t="str">
            <v>19.04.020</v>
          </cell>
          <cell r="B3183" t="str">
            <v>FORNECIMENTO E ASSENTAMENTO DE MANILHA DE BARRO VITRIFICADA CLASSE B(EB-5),DIAM. DE 6POL PARA COLETORES E SUB-COLETORES DE ESGOTO E AGUAS PLUVIAIS, INCLUSIVE ABERTURA E FECHAMENTO DE VALAS.</v>
          </cell>
          <cell r="C3183" t="str">
            <v>m</v>
          </cell>
          <cell r="D3183">
            <v>26.212499999999999</v>
          </cell>
          <cell r="E3183">
            <v>20.97</v>
          </cell>
          <cell r="F3183" t="str">
            <v>EMLURB</v>
          </cell>
        </row>
        <row r="3184">
          <cell r="A3184" t="str">
            <v/>
          </cell>
          <cell r="D3184">
            <v>0</v>
          </cell>
        </row>
        <row r="3185">
          <cell r="A3185" t="str">
            <v>19.04.025</v>
          </cell>
          <cell r="B3185" t="str">
            <v>ASSENTAMENTO DE MANILHA DE BARRO VITRIFICADA, DIAM. 6 POL.,PARA COLETORES E SUB-COLETORES DE ESGOTO E AGUAS PLUVIAIS, SEM O FORNECIMENTO DA MANILHA.</v>
          </cell>
          <cell r="C3185" t="str">
            <v>m</v>
          </cell>
          <cell r="D3185">
            <v>11.0625</v>
          </cell>
          <cell r="E3185">
            <v>8.85</v>
          </cell>
          <cell r="F3185" t="str">
            <v>EMLURB</v>
          </cell>
        </row>
        <row r="3186">
          <cell r="A3186" t="str">
            <v/>
          </cell>
          <cell r="D3186">
            <v>0</v>
          </cell>
        </row>
        <row r="3187">
          <cell r="A3187" t="str">
            <v>19.04.030</v>
          </cell>
          <cell r="B3187" t="str">
            <v>FORNECIMENTO E ASSENTAMENTO DE MANILHA DE BARRO VITRIFICADA CLASSE B(EB-5),DIAM.DE 8 POL PARA COLETORES E SUB-COLETORES DE ESGOTO E AGUAS PLUVIAIS, INCLUSIVE ABERTURA E FECHAMENTO DE VALAS.</v>
          </cell>
          <cell r="C3187" t="str">
            <v>m</v>
          </cell>
          <cell r="D3187">
            <v>34.012500000000003</v>
          </cell>
          <cell r="E3187">
            <v>27.21</v>
          </cell>
          <cell r="F3187" t="str">
            <v>EMLURB</v>
          </cell>
        </row>
        <row r="3188">
          <cell r="A3188" t="str">
            <v/>
          </cell>
          <cell r="D3188">
            <v>0</v>
          </cell>
        </row>
        <row r="3189">
          <cell r="A3189" t="str">
            <v>19.04.035</v>
          </cell>
          <cell r="B3189" t="str">
            <v>ASSENTAMENTO DE MANILHA DE BARRO VITRIFICADA, DIAM. 8 POL.,PARA COLETORES E SUB-COLETORES DE ESGOTO E AGUAS PLUVIAIS, SEM O FORNECIMENTO DA MANILHA.</v>
          </cell>
          <cell r="C3189" t="str">
            <v>m</v>
          </cell>
          <cell r="D3189">
            <v>14.7</v>
          </cell>
          <cell r="E3189">
            <v>11.76</v>
          </cell>
          <cell r="F3189" t="str">
            <v>EMLURB</v>
          </cell>
        </row>
        <row r="3190">
          <cell r="A3190" t="str">
            <v/>
          </cell>
          <cell r="D3190">
            <v>0</v>
          </cell>
        </row>
        <row r="3191">
          <cell r="A3191" t="str">
            <v>19.04.040</v>
          </cell>
          <cell r="B3191" t="str">
            <v>FORNECIMENTO E ASSENTAMENTO DE TUBOS DE PVC RIGIDO SOLDAVEIS DIAM. 100 MM, PARA COLETORES E SUB-COLETORES DE ESGOTO OU AGUAS PLUVIAIS, INCLUSIVE ABERTURA E FECHAMENTO DE VALAS.</v>
          </cell>
          <cell r="C3191" t="str">
            <v>m</v>
          </cell>
          <cell r="D3191">
            <v>18.75</v>
          </cell>
          <cell r="E3191">
            <v>15</v>
          </cell>
          <cell r="F3191" t="str">
            <v>EMLURB</v>
          </cell>
        </row>
        <row r="3192">
          <cell r="A3192" t="str">
            <v/>
          </cell>
          <cell r="D3192">
            <v>0</v>
          </cell>
        </row>
        <row r="3193">
          <cell r="A3193" t="str">
            <v>19.04.050</v>
          </cell>
          <cell r="B3193" t="str">
            <v>FORNECIMENTO E ASSENTAMENTO DE TUBOS DE PVC RIGIDO SOLDAVEIS DIAM. 150 MM, PARA COLETORES E SUB-COLETORES DE ESGOTO OU AGUAS PLUVIAIS, INCLUSIVE ABERTURA E FECHAMENTO DE VALAS.</v>
          </cell>
          <cell r="C3193" t="str">
            <v>m</v>
          </cell>
          <cell r="D3193">
            <v>35.137500000000003</v>
          </cell>
          <cell r="E3193">
            <v>28.11</v>
          </cell>
          <cell r="F3193" t="str">
            <v>EMLURB</v>
          </cell>
        </row>
        <row r="3194">
          <cell r="A3194" t="str">
            <v/>
          </cell>
          <cell r="D3194">
            <v>0</v>
          </cell>
        </row>
        <row r="3195">
          <cell r="A3195" t="str">
            <v>19.04.055</v>
          </cell>
          <cell r="B3195" t="str">
            <v>FORNECIMENTO E ASSENTAMENTO DE TUBOS DE PVC RÍGIDO COM ANÉIS, PONTA E BOLSA PARA COLETORES DE ESGOTO OU ÁGUAS PLUVIAIS, DIAM. 150MM, VINILFORT - TIGRE OU SIMILAR, INCLUSIVE ABERTURA E FECHAMENTO DE VALAS.</v>
          </cell>
          <cell r="C3195" t="str">
            <v>m</v>
          </cell>
          <cell r="D3195">
            <v>46.012500000000003</v>
          </cell>
          <cell r="E3195">
            <v>36.81</v>
          </cell>
          <cell r="F3195" t="str">
            <v>SEDUC</v>
          </cell>
        </row>
        <row r="3196">
          <cell r="A3196" t="str">
            <v/>
          </cell>
          <cell r="D3196">
            <v>0</v>
          </cell>
        </row>
        <row r="3197">
          <cell r="A3197" t="str">
            <v>19.04.056</v>
          </cell>
          <cell r="B3197" t="str">
            <v>FORNECIMENTO E ASSENTAMENTO DE TUBOS DE PVC RÍGIDO COM ANÉIS, PONTA E BOLSA PARA COLETORES DE ESGOTO OU ÁGUAS PLUVIAIS, DIAM. 200MM, VINILFORT - TIGRE OU SIMILAR, INCLUSIVE ABERTURA E FECHAMENTO DE VALAS.</v>
          </cell>
          <cell r="C3197" t="str">
            <v>m</v>
          </cell>
          <cell r="D3197">
            <v>61.574999999999996</v>
          </cell>
          <cell r="E3197">
            <v>49.26</v>
          </cell>
          <cell r="F3197" t="str">
            <v>SEDUC</v>
          </cell>
        </row>
        <row r="3198">
          <cell r="A3198" t="str">
            <v/>
          </cell>
          <cell r="D3198">
            <v>0</v>
          </cell>
        </row>
        <row r="3199">
          <cell r="A3199" t="str">
            <v>19.04.057</v>
          </cell>
          <cell r="B3199" t="str">
            <v>FORNECIMENTO E ASSENTAMENTO DE TUBOS DE PVC RÍGIDO COM ANÉIS, PONTA E BOLSA PARA COLETORES DE ESGOTO OU ÁGUAS PLUVIAIS, DIAM. 250MM, VINILFORT - TIGRE OU SIMILAR, INCLUSIVE ABERTURA E FECHAMENTO DE VALAS.</v>
          </cell>
          <cell r="C3199" t="str">
            <v>m</v>
          </cell>
          <cell r="D3199">
            <v>98.912499999999994</v>
          </cell>
          <cell r="E3199">
            <v>79.13</v>
          </cell>
          <cell r="F3199" t="str">
            <v>SEDUC</v>
          </cell>
        </row>
        <row r="3200">
          <cell r="A3200" t="str">
            <v/>
          </cell>
          <cell r="D3200">
            <v>0</v>
          </cell>
        </row>
        <row r="3201">
          <cell r="A3201" t="str">
            <v>19.04.060</v>
          </cell>
          <cell r="B3201" t="str">
            <v>FORNECIMENTO E APLICAÇÃO DE TE DE PVC ESGOTO 100MM. INCLUSIVE ANEL DE BORRACHA</v>
          </cell>
          <cell r="C3201" t="str">
            <v>Un</v>
          </cell>
          <cell r="D3201">
            <v>23</v>
          </cell>
          <cell r="E3201">
            <v>18.399999999999999</v>
          </cell>
          <cell r="F3201" t="str">
            <v>SEDUC</v>
          </cell>
        </row>
        <row r="3202">
          <cell r="A3202" t="str">
            <v/>
          </cell>
          <cell r="D3202">
            <v>0</v>
          </cell>
        </row>
        <row r="3203">
          <cell r="A3203" t="str">
            <v>19.04.061</v>
          </cell>
          <cell r="B3203" t="str">
            <v>FORNECIMENTO E APLICAÇÃO DE CAP DE PVC ESGOTO 100MM. INCLUSIVE ANEL DE BORRACHA</v>
          </cell>
          <cell r="C3203" t="str">
            <v>Un</v>
          </cell>
          <cell r="D3203">
            <v>8.2125000000000004</v>
          </cell>
          <cell r="E3203">
            <v>6.57</v>
          </cell>
          <cell r="F3203" t="str">
            <v>SEDUC</v>
          </cell>
        </row>
        <row r="3204">
          <cell r="A3204" t="str">
            <v/>
          </cell>
          <cell r="D3204">
            <v>0</v>
          </cell>
        </row>
        <row r="3205">
          <cell r="A3205" t="str">
            <v>19.04.062</v>
          </cell>
          <cell r="B3205" t="str">
            <v>FORNECIMENTO E APLICAÇÃO DE ANEL DE BORRACHA 100MM</v>
          </cell>
          <cell r="C3205" t="str">
            <v>Un</v>
          </cell>
          <cell r="D3205">
            <v>2.2749999999999999</v>
          </cell>
          <cell r="E3205">
            <v>1.82</v>
          </cell>
          <cell r="F3205" t="str">
            <v>SEDUC</v>
          </cell>
        </row>
        <row r="3206">
          <cell r="A3206" t="str">
            <v/>
          </cell>
          <cell r="D3206">
            <v>0</v>
          </cell>
        </row>
        <row r="3207">
          <cell r="A3207" t="str">
            <v>19.05.010</v>
          </cell>
          <cell r="B3207" t="str">
            <v>FORNECIMENTO E ASSENTAMENTO DE TUBOS SOLDAVEIS DE PVC RIGIDO DIAM. 20 MM, INCLUSIVE CONEXOES E ABERTURA DE RASGOS EM ALVENARIA, PARA COLUNAS DE AGUA.</v>
          </cell>
          <cell r="C3207" t="str">
            <v>m</v>
          </cell>
          <cell r="D3207">
            <v>7.0374999999999996</v>
          </cell>
          <cell r="E3207">
            <v>5.63</v>
          </cell>
          <cell r="F3207" t="str">
            <v>EMLURB</v>
          </cell>
        </row>
        <row r="3208">
          <cell r="A3208" t="str">
            <v/>
          </cell>
          <cell r="D3208">
            <v>0</v>
          </cell>
        </row>
        <row r="3209">
          <cell r="A3209" t="str">
            <v>19.05.020</v>
          </cell>
          <cell r="B3209" t="str">
            <v>FORNECIMENTO E ASSENTAMENTO DE TUBOS SOLDAVEIS DE PVC RIGIDO DIAM. 25 MM, INCLUSIVE CONEXOES E ABERTURA DE RASGOS EM ALVENARIA, PARA COLUNAS DE AGUA.</v>
          </cell>
          <cell r="C3209" t="str">
            <v>m</v>
          </cell>
          <cell r="D3209">
            <v>8.0749999999999993</v>
          </cell>
          <cell r="E3209">
            <v>6.46</v>
          </cell>
          <cell r="F3209" t="str">
            <v>EMLURB</v>
          </cell>
        </row>
        <row r="3210">
          <cell r="A3210" t="str">
            <v/>
          </cell>
          <cell r="D3210">
            <v>0</v>
          </cell>
        </row>
        <row r="3211">
          <cell r="A3211" t="str">
            <v>19.05.030</v>
          </cell>
          <cell r="B3211" t="str">
            <v>FORNECIMENTO E ASSENTAMENTO DE TUBOS SOLDAVEIS DE PVC RIGIDO DIAM. 32 MM, INCLUSIVE CONEXOES E ABERTURA DE RASGOS EM ALVENARIA, PARA COLUNAS DE AGUA.</v>
          </cell>
          <cell r="C3211" t="str">
            <v>m</v>
          </cell>
          <cell r="D3211">
            <v>12.137500000000001</v>
          </cell>
          <cell r="E3211">
            <v>9.7100000000000009</v>
          </cell>
          <cell r="F3211" t="str">
            <v>EMLURB</v>
          </cell>
        </row>
        <row r="3212">
          <cell r="A3212" t="str">
            <v/>
          </cell>
          <cell r="D3212">
            <v>0</v>
          </cell>
        </row>
        <row r="3213">
          <cell r="A3213" t="str">
            <v>19.05.040</v>
          </cell>
          <cell r="B3213" t="str">
            <v>FORNECIMENTO E ASSENTAMENTO DE TUBOS SOLDAVEIS DE PVC RIGIDO DIAM. 40 MM, INCLUSIVE CONEXOES E ABERTURA DE RASGOS EM ALVENARIA, PARA COLUNAS DE AGUA.</v>
          </cell>
          <cell r="C3213" t="str">
            <v>m</v>
          </cell>
          <cell r="D3213">
            <v>15.7125</v>
          </cell>
          <cell r="E3213">
            <v>12.57</v>
          </cell>
          <cell r="F3213" t="str">
            <v>EMLURB</v>
          </cell>
        </row>
        <row r="3214">
          <cell r="A3214" t="str">
            <v/>
          </cell>
          <cell r="D3214">
            <v>0</v>
          </cell>
        </row>
        <row r="3215">
          <cell r="A3215" t="str">
            <v>19.05.050</v>
          </cell>
          <cell r="B3215" t="str">
            <v>FORNECIMENTO E ASSENTAMENTO DE TUBOS SOLDAVEIS DE PVC RIGIDO DIAM. 50 MM, INCLUSIVE CONEXOES E ABERTURA DE RASGOS EM ALVENARIA, PARA COLUNAS DE AGUA.</v>
          </cell>
          <cell r="C3215" t="str">
            <v>m</v>
          </cell>
          <cell r="D3215">
            <v>18.162499999999998</v>
          </cell>
          <cell r="E3215">
            <v>14.53</v>
          </cell>
          <cell r="F3215" t="str">
            <v>EMLURB</v>
          </cell>
        </row>
        <row r="3216">
          <cell r="A3216" t="str">
            <v/>
          </cell>
          <cell r="D3216">
            <v>0</v>
          </cell>
        </row>
        <row r="3217">
          <cell r="A3217" t="str">
            <v>19.05.060</v>
          </cell>
          <cell r="B3217" t="str">
            <v>FORNECIMENTO E ASSENTAMENTO DE TUBOS SOLDAVEIS DE PVC RIGIDO DIAM. 60 MM, INCLUSIVE CONEXOES E ABERTURA DE RASGOS EM ALVENARIA, PARA COLUNAS DE AGUA.</v>
          </cell>
          <cell r="C3217" t="str">
            <v>m</v>
          </cell>
          <cell r="D3217">
            <v>26.1875</v>
          </cell>
          <cell r="E3217">
            <v>20.95</v>
          </cell>
          <cell r="F3217" t="str">
            <v>EMLURB</v>
          </cell>
        </row>
        <row r="3218">
          <cell r="A3218" t="str">
            <v/>
          </cell>
          <cell r="D3218">
            <v>0</v>
          </cell>
        </row>
        <row r="3219">
          <cell r="A3219" t="str">
            <v>19.05.070</v>
          </cell>
          <cell r="B3219" t="str">
            <v>FORNECIMENTO E ASSENTAMENTO DE TUBOS SOLDAVEIS DE PVC RIGIDO DIAM. 75 MM, INCLUSIVE CONEXOES E ABERTURA DE RASGOS EM ALVENARIA, PARA COLUNAS DE AGUA.</v>
          </cell>
          <cell r="C3219" t="str">
            <v>m</v>
          </cell>
          <cell r="D3219">
            <v>38.162500000000001</v>
          </cell>
          <cell r="E3219">
            <v>30.53</v>
          </cell>
          <cell r="F3219" t="str">
            <v>EMLURB</v>
          </cell>
        </row>
        <row r="3220">
          <cell r="A3220" t="str">
            <v/>
          </cell>
          <cell r="D3220">
            <v>0</v>
          </cell>
        </row>
        <row r="3221">
          <cell r="A3221" t="str">
            <v>19.05.080</v>
          </cell>
          <cell r="B3221" t="str">
            <v>FORNECIMENTO E ASSENTAMENTO DE TUBOS SOLDAVEIS DE PVC RIGIDO DIAM. 85 MM, INCLUSIVE CONEXOES E ABERTURA DE RASGOS EM ALVENARIA, PARA COLUNAS DE AGUA.</v>
          </cell>
          <cell r="C3221" t="str">
            <v>m</v>
          </cell>
          <cell r="D3221">
            <v>44.25</v>
          </cell>
          <cell r="E3221">
            <v>35.4</v>
          </cell>
          <cell r="F3221" t="str">
            <v>EMLURB</v>
          </cell>
        </row>
        <row r="3222">
          <cell r="A3222" t="str">
            <v/>
          </cell>
          <cell r="D3222">
            <v>0</v>
          </cell>
        </row>
        <row r="3223">
          <cell r="A3223" t="str">
            <v>19.05.090</v>
          </cell>
          <cell r="B3223" t="str">
            <v>FORNECIMENTO E ASSENTAMENTO DE TUBOS SOLDAVEIS DE PVC RIGIDO DIAM.110 MM, INCLUSIVE CONEXOES E ABERTURA DE RASGOS EM ALVENARIA, PARA COLUNAS DE AGUA.</v>
          </cell>
          <cell r="C3223" t="str">
            <v>m</v>
          </cell>
          <cell r="D3223">
            <v>65.662499999999994</v>
          </cell>
          <cell r="E3223">
            <v>52.53</v>
          </cell>
          <cell r="F3223" t="str">
            <v>EMLURB</v>
          </cell>
        </row>
        <row r="3224">
          <cell r="A3224" t="str">
            <v/>
          </cell>
          <cell r="D3224">
            <v>0</v>
          </cell>
        </row>
        <row r="3225">
          <cell r="A3225" t="str">
            <v>19.05.100</v>
          </cell>
          <cell r="B3225" t="str">
            <v>FORNECIMENTO E ASSENTAMENTO DE TUBOS ROSQUEAVEIS DE PVC RIGIDO DIAM. DE 1/2 POL., INCLUSIVE CONEXOES E ABERTURA DE RASGOS EM ALVENARIA, PARA COLUNAS DE AGUA.</v>
          </cell>
          <cell r="C3225" t="str">
            <v>m</v>
          </cell>
          <cell r="D3225">
            <v>17.0625</v>
          </cell>
          <cell r="E3225">
            <v>13.65</v>
          </cell>
          <cell r="F3225" t="str">
            <v>EMLURB</v>
          </cell>
        </row>
        <row r="3226">
          <cell r="A3226" t="str">
            <v/>
          </cell>
          <cell r="D3226">
            <v>0</v>
          </cell>
        </row>
        <row r="3227">
          <cell r="A3227" t="str">
            <v>19.05.110</v>
          </cell>
          <cell r="B3227" t="str">
            <v>FORNECIMENTO E ASSENTAMENTO DE TUBOS ROSQUEAVEIS DE PVC RIGIDO DIAM. DE 3/4 POL., INCLUSIVE CONEXOES E ABERTURA DE RASGOS EM ALVENARIA, PARA COLUNAS DE AGUA.</v>
          </cell>
          <cell r="C3227" t="str">
            <v>m</v>
          </cell>
          <cell r="D3227">
            <v>20.425000000000001</v>
          </cell>
          <cell r="E3227">
            <v>16.34</v>
          </cell>
          <cell r="F3227" t="str">
            <v>EMLURB</v>
          </cell>
        </row>
        <row r="3228">
          <cell r="A3228" t="str">
            <v/>
          </cell>
          <cell r="D3228">
            <v>0</v>
          </cell>
        </row>
        <row r="3229">
          <cell r="A3229" t="str">
            <v>19.05.120</v>
          </cell>
          <cell r="B3229" t="str">
            <v>FORNECIMENTO E ASSENTAMENTO DE TUBOS ROSQUEAVEIS DE PVC RIGIDO DIAM. DE 1 POL., INCLUSIVE CONEXOES E ABERTURA DE RASGOS EM ALVENARIA, PARA COLUNAS DE AGUA.</v>
          </cell>
          <cell r="C3229" t="str">
            <v>m</v>
          </cell>
          <cell r="D3229">
            <v>30.5625</v>
          </cell>
          <cell r="E3229">
            <v>24.45</v>
          </cell>
          <cell r="F3229" t="str">
            <v>EMLURB</v>
          </cell>
        </row>
        <row r="3230">
          <cell r="A3230" t="str">
            <v/>
          </cell>
          <cell r="D3230">
            <v>0</v>
          </cell>
        </row>
        <row r="3231">
          <cell r="A3231" t="str">
            <v>19.05.130</v>
          </cell>
          <cell r="B3231" t="str">
            <v>FORNECIMENTO E ASSENTAMENTO DE TUBOS ROSQUEAVEIS DE PVC RIGIDO DIAM. DE 1 1/4 POL.,INCLUSIVE CONEXOES E ABERTURA DE RASGOS EM ALVENARIA, PARA COLUNAS DE AGUA.</v>
          </cell>
          <cell r="C3231" t="str">
            <v>m</v>
          </cell>
          <cell r="D3231">
            <v>38.337500000000006</v>
          </cell>
          <cell r="E3231">
            <v>30.67</v>
          </cell>
          <cell r="F3231" t="str">
            <v>EMLURB</v>
          </cell>
        </row>
        <row r="3232">
          <cell r="A3232" t="str">
            <v/>
          </cell>
          <cell r="D3232">
            <v>0</v>
          </cell>
        </row>
        <row r="3233">
          <cell r="A3233" t="str">
            <v>19.05.140</v>
          </cell>
          <cell r="B3233" t="str">
            <v>FORNECIMENTO E ASSENTAMENTO DE TUBOS ROSQUEAVEIS DE PVC RIGIDO DIAM. DE 1 1/2 POL.,INCLUSIVE CONEXOES E ABERTURA DE RASGOS EM ALVENARIA, PARA COLUNAS DE AGUA.</v>
          </cell>
          <cell r="C3233" t="str">
            <v>m</v>
          </cell>
          <cell r="D3233">
            <v>43.4375</v>
          </cell>
          <cell r="E3233">
            <v>34.75</v>
          </cell>
          <cell r="F3233" t="str">
            <v>EMLURB</v>
          </cell>
        </row>
        <row r="3234">
          <cell r="A3234" t="str">
            <v/>
          </cell>
          <cell r="D3234">
            <v>0</v>
          </cell>
        </row>
        <row r="3235">
          <cell r="A3235" t="str">
            <v>19.05.150</v>
          </cell>
          <cell r="B3235" t="str">
            <v>FORNECIMENTO E ASSENTAMENTO DE TUBOS ROSQUEAVEIS DE PVC RIGIDO DIAM. DE 2 POL.,INCLUSIVE CONEXOES E ABERTURA DE RASGOS EM ALVENARIA, PARA COLUNAS DE AGUA.</v>
          </cell>
          <cell r="C3235" t="str">
            <v>m</v>
          </cell>
          <cell r="D3235">
            <v>54.8125</v>
          </cell>
          <cell r="E3235">
            <v>43.85</v>
          </cell>
          <cell r="F3235" t="str">
            <v>EMLURB</v>
          </cell>
        </row>
        <row r="3236">
          <cell r="A3236" t="str">
            <v/>
          </cell>
          <cell r="D3236">
            <v>0</v>
          </cell>
        </row>
        <row r="3237">
          <cell r="A3237" t="str">
            <v>19.05.160</v>
          </cell>
          <cell r="B3237" t="str">
            <v>FORNECIMENTO E ASSENTAMENTO DE TUBOS ROSQUEAVEIS DE PVC RIGIDO DIAM. DE 2 1/2 POL.,INCLUSIVE CONEXOES E ABERTURA DE RASGOS EM ALVENARIA, PARA COLUNAS DE AGUA.</v>
          </cell>
          <cell r="C3237" t="str">
            <v>m</v>
          </cell>
          <cell r="D3237">
            <v>77.712500000000006</v>
          </cell>
          <cell r="E3237">
            <v>62.17</v>
          </cell>
          <cell r="F3237" t="str">
            <v>EMLURB</v>
          </cell>
        </row>
        <row r="3238">
          <cell r="A3238" t="str">
            <v/>
          </cell>
          <cell r="D3238">
            <v>0</v>
          </cell>
        </row>
        <row r="3239">
          <cell r="A3239" t="str">
            <v>19.05.170</v>
          </cell>
          <cell r="B3239" t="str">
            <v>FORNECIMENTO E ASSENTAMENTO DE TUBOS ROSQUEAVEIS DE PVC RIGIDO DIAM. DE 3 POL., INCLUSIVE CONEXOES E ABERTURA DE RASGOS EM ALVENARIA, PARA COLUNAS DE AGUA.</v>
          </cell>
          <cell r="C3239" t="str">
            <v>m</v>
          </cell>
          <cell r="D3239">
            <v>90.275000000000006</v>
          </cell>
          <cell r="E3239">
            <v>72.22</v>
          </cell>
          <cell r="F3239" t="str">
            <v>EMLURB</v>
          </cell>
        </row>
        <row r="3240">
          <cell r="A3240" t="str">
            <v/>
          </cell>
          <cell r="D3240">
            <v>0</v>
          </cell>
        </row>
        <row r="3241">
          <cell r="A3241" t="str">
            <v>19.05.180</v>
          </cell>
          <cell r="B3241" t="str">
            <v>FORNECIMENTO E ASSENTAMENTO DE TUBOS ROSQUEAVEIS DE PVC RIGIDO DIAM. DE 4 POL., INCLUSIVE CONEXOES E ABERTURA DE RASGOS EM ALVENARIA, PARA COLUNAS DE AGUA.</v>
          </cell>
          <cell r="C3241" t="str">
            <v>m</v>
          </cell>
          <cell r="D3241">
            <v>107.72500000000001</v>
          </cell>
          <cell r="E3241">
            <v>86.18</v>
          </cell>
          <cell r="F3241" t="str">
            <v>EMLURB</v>
          </cell>
        </row>
        <row r="3242">
          <cell r="A3242" t="str">
            <v/>
          </cell>
          <cell r="D3242">
            <v>0</v>
          </cell>
        </row>
        <row r="3243">
          <cell r="A3243" t="str">
            <v>19.05.250</v>
          </cell>
          <cell r="B3243" t="str">
            <v>FORNECIMENTO E ASSENTAMENTO DE TUBOS DE FERRO GALVANIZADO, DIAM. 2 1/2 POL., INCLUSIVE CONEXOES E ABERTURA DE RASGOS EM ALVENARIA, PARA COLUNAS DE AGUA.</v>
          </cell>
          <cell r="C3243" t="str">
            <v>m</v>
          </cell>
          <cell r="D3243">
            <v>111.5</v>
          </cell>
          <cell r="E3243">
            <v>89.2</v>
          </cell>
          <cell r="F3243" t="str">
            <v>EMLURB</v>
          </cell>
        </row>
        <row r="3244">
          <cell r="A3244" t="str">
            <v/>
          </cell>
          <cell r="D3244">
            <v>0</v>
          </cell>
        </row>
        <row r="3245">
          <cell r="A3245" t="str">
            <v>19.05.270</v>
          </cell>
          <cell r="B3245" t="str">
            <v>FORNECIMENTO E ASSENTAMENTO DE TUBOS DE FERRO GALVANIZADO, DIAM. DE 4 POL., INCLUSIVE CONEXOES E ABERTURA DE RASGOS EM ALVENARIA, PARA COLUNAS DE AGUA.</v>
          </cell>
          <cell r="C3245" t="str">
            <v>m</v>
          </cell>
          <cell r="D3245">
            <v>160.92500000000001</v>
          </cell>
          <cell r="E3245">
            <v>128.74</v>
          </cell>
          <cell r="F3245" t="str">
            <v>EMLURB</v>
          </cell>
        </row>
        <row r="3246">
          <cell r="A3246" t="str">
            <v/>
          </cell>
          <cell r="D3246">
            <v>0</v>
          </cell>
        </row>
        <row r="3247">
          <cell r="A3247" t="str">
            <v>19.05.300</v>
          </cell>
          <cell r="B3247" t="str">
            <v>FORNECIMENTO E ASSENTAMENTO DE TUBOS DE PVC RÍGIDO SOLDÁVEIS, DIAM.150MM, PARA COLUNAS DE ESGOTO, VENTILAÇÃO OU ÁGUAS PLUVIAIS.</v>
          </cell>
          <cell r="C3247" t="str">
            <v>m</v>
          </cell>
          <cell r="D3247">
            <v>32.35</v>
          </cell>
          <cell r="E3247">
            <v>25.88</v>
          </cell>
          <cell r="F3247" t="str">
            <v>SEDUC</v>
          </cell>
        </row>
        <row r="3248">
          <cell r="A3248" t="str">
            <v/>
          </cell>
          <cell r="D3248">
            <v>0</v>
          </cell>
        </row>
        <row r="3249">
          <cell r="A3249" t="str">
            <v>19.05.400</v>
          </cell>
          <cell r="B3249" t="str">
            <v>FORNECIMENTO E ASSENTAMENTO DE JOELHO 45º PB SOLDÁVEL DE PVC PARA ESGOTO SÉRIE NORMAL DE 100MM.</v>
          </cell>
          <cell r="C3249" t="str">
            <v>Un</v>
          </cell>
          <cell r="D3249">
            <v>15.25</v>
          </cell>
          <cell r="E3249">
            <v>12.2</v>
          </cell>
          <cell r="F3249" t="str">
            <v>SEDUC</v>
          </cell>
        </row>
        <row r="3250">
          <cell r="A3250" t="str">
            <v/>
          </cell>
          <cell r="D3250">
            <v>0</v>
          </cell>
        </row>
        <row r="3251">
          <cell r="A3251" t="str">
            <v>19.05.410</v>
          </cell>
          <cell r="B3251" t="str">
            <v>FORNECIMENTO E ASSENTAMENTO DE JOELHO 45º PB SOLDÁVEL DE PVC PARA ESGOTO SÉRIE NORMAL DE 150MM.</v>
          </cell>
          <cell r="C3251" t="str">
            <v>Un</v>
          </cell>
          <cell r="D3251">
            <v>50.787500000000001</v>
          </cell>
          <cell r="E3251">
            <v>40.630000000000003</v>
          </cell>
          <cell r="F3251" t="str">
            <v>SEDUC</v>
          </cell>
        </row>
        <row r="3252">
          <cell r="A3252" t="str">
            <v/>
          </cell>
          <cell r="D3252">
            <v>0</v>
          </cell>
        </row>
        <row r="3253">
          <cell r="A3253" t="str">
            <v>19.05.420</v>
          </cell>
          <cell r="B3253" t="str">
            <v>FORNECIMENTO E ASSENTAMENTO DE JOELHO 90º PB SOLDÁVEL DE PVC PARA ESGOTO SÉRIE NORMAL DE 100MM.</v>
          </cell>
          <cell r="C3253" t="str">
            <v>Un</v>
          </cell>
          <cell r="D3253">
            <v>14.125</v>
          </cell>
          <cell r="E3253">
            <v>11.3</v>
          </cell>
          <cell r="F3253" t="str">
            <v>SEDUC</v>
          </cell>
        </row>
        <row r="3254">
          <cell r="A3254" t="str">
            <v/>
          </cell>
          <cell r="D3254">
            <v>0</v>
          </cell>
        </row>
        <row r="3255">
          <cell r="A3255" t="str">
            <v>19.05.430</v>
          </cell>
          <cell r="B3255" t="str">
            <v>FORNECIMENTO E ASSENTAMENTO DE JOELHO 90º PB SOLDÁVEL DE PVC PARA ESGOTO SÉRIE NORMAL DE 150MM.</v>
          </cell>
          <cell r="C3255" t="str">
            <v>Un</v>
          </cell>
          <cell r="D3255">
            <v>41.725000000000001</v>
          </cell>
          <cell r="E3255">
            <v>33.380000000000003</v>
          </cell>
          <cell r="F3255" t="str">
            <v>SEDUC</v>
          </cell>
        </row>
        <row r="3256">
          <cell r="A3256" t="str">
            <v/>
          </cell>
          <cell r="D3256">
            <v>0</v>
          </cell>
        </row>
        <row r="3257">
          <cell r="A3257" t="str">
            <v>19.05.440</v>
          </cell>
          <cell r="B3257" t="str">
            <v>FORNECIMENTO E ASSENTAMENTO DE TÊ 90º PB SOLDÁVEL DE PVC PARA ESGOTO SÉRIE NORMAL DE 100X100X75MM COM INSPEÇÃO.</v>
          </cell>
          <cell r="C3257" t="str">
            <v>Un</v>
          </cell>
          <cell r="D3257">
            <v>28.9375</v>
          </cell>
          <cell r="E3257">
            <v>23.15</v>
          </cell>
          <cell r="F3257" t="str">
            <v>SEDUC</v>
          </cell>
        </row>
        <row r="3258">
          <cell r="A3258" t="str">
            <v/>
          </cell>
          <cell r="D3258">
            <v>0</v>
          </cell>
        </row>
        <row r="3259">
          <cell r="A3259" t="str">
            <v>19.05.450</v>
          </cell>
          <cell r="B3259" t="str">
            <v>FORNECIMENTO E ASSENTAMENTO DE TÊ 90º PB SOLDÁVEL DE PVC PARA ESGOTO SÉRIE NORMAL COM INSPEÇÃO 150X150X100MM</v>
          </cell>
          <cell r="C3259" t="str">
            <v>Un</v>
          </cell>
          <cell r="D3259">
            <v>46.424999999999997</v>
          </cell>
          <cell r="E3259">
            <v>37.14</v>
          </cell>
          <cell r="F3259" t="str">
            <v>SEDUC</v>
          </cell>
        </row>
        <row r="3260">
          <cell r="A3260" t="str">
            <v/>
          </cell>
          <cell r="D3260">
            <v>0</v>
          </cell>
        </row>
        <row r="3261">
          <cell r="A3261" t="str">
            <v>19.06.010</v>
          </cell>
          <cell r="B3261" t="str">
            <v>CAIXA COLETORA DE INSPECAO OU DE AREIA C/ PAREDES EM ALVENARIA , LAJE DE TAMPA E DE FUNDO EM CONCRETO, REVESTIDA INTERNAMENTE COM ARGAMASSA DE CIMENTO E AREIA 1:4,DIMENSOES INTERNAS 0,50 X 0,50 M, COM PROFUNDIDADE ATE 0,8M.</v>
          </cell>
          <cell r="C3261" t="str">
            <v>Un</v>
          </cell>
          <cell r="D3261">
            <v>198.86250000000001</v>
          </cell>
          <cell r="E3261">
            <v>159.09</v>
          </cell>
          <cell r="F3261" t="str">
            <v>EMLURB</v>
          </cell>
        </row>
        <row r="3262">
          <cell r="A3262" t="str">
            <v/>
          </cell>
          <cell r="D3262">
            <v>0</v>
          </cell>
        </row>
        <row r="3263">
          <cell r="A3263" t="str">
            <v>19.06.020</v>
          </cell>
          <cell r="B3263" t="str">
            <v>CAIXA COLETORA DE INSPECAO OU DE AREIA C/ PAREDES EM ALVENARIA, LAJE DE TAMPA E DE FUNDO EM CONCRETO, REVESTIDA INTERNAMENTE COM ARGAMASSA DE CIMENTO E AREIA 1:4, DIMENSOES INTERNAS 0,60 X 0,60 M, COM PROFUNDIDADE ATE 1,0M.</v>
          </cell>
          <cell r="C3263" t="str">
            <v>Un</v>
          </cell>
          <cell r="D3263">
            <v>279.3</v>
          </cell>
          <cell r="E3263">
            <v>223.44</v>
          </cell>
          <cell r="F3263" t="str">
            <v>EMLURB</v>
          </cell>
        </row>
        <row r="3264">
          <cell r="A3264" t="str">
            <v/>
          </cell>
          <cell r="D3264">
            <v>0</v>
          </cell>
        </row>
        <row r="3265">
          <cell r="A3265" t="str">
            <v>19.06.030</v>
          </cell>
          <cell r="B3265" t="str">
            <v>CAIXA DE GORDURA COM PAREDES EM ALVENARIA,LAJE DE TAMPA E DE FUNDO EM CONCRETO, REVESTIDA INTERNAMENTE COM ARGAMASSA DE CIMENTO E AREIA 1:4, DIMENSOES INTERNAS 0,50 X 0,50 X 0,50 M COM CHICANA DE CONCRETO.</v>
          </cell>
          <cell r="C3265" t="str">
            <v>Un</v>
          </cell>
          <cell r="D3265">
            <v>186.3125</v>
          </cell>
          <cell r="E3265">
            <v>149.05000000000001</v>
          </cell>
          <cell r="F3265" t="str">
            <v>EMLURB</v>
          </cell>
        </row>
        <row r="3266">
          <cell r="A3266" t="str">
            <v/>
          </cell>
          <cell r="D3266">
            <v>0</v>
          </cell>
        </row>
        <row r="3267">
          <cell r="A3267" t="str">
            <v>19.06.040</v>
          </cell>
          <cell r="B3267" t="str">
            <v>CAIXA DE BRITA PARA COLETA DE AGUAS PLUVIAIS, COM PAREDES EM ALVENARIA, DIMENSOES INTERNAS (0,50 X 0,50 X 0,50) M, ABERTA, SEM LAJE DE FUNDO, PREENCHIDA COM BRITA N§ 25.</v>
          </cell>
          <cell r="C3267" t="str">
            <v>Un</v>
          </cell>
          <cell r="D3267">
            <v>59.537500000000001</v>
          </cell>
          <cell r="E3267">
            <v>47.63</v>
          </cell>
          <cell r="F3267" t="str">
            <v>EMLURB</v>
          </cell>
        </row>
        <row r="3268">
          <cell r="A3268" t="str">
            <v/>
          </cell>
          <cell r="D3268">
            <v>0</v>
          </cell>
        </row>
        <row r="3269">
          <cell r="A3269" t="str">
            <v>19.06.050</v>
          </cell>
          <cell r="B3269" t="str">
            <v>CAIXA DE BRITA PARA COLETA DE AGUAS PLUVIAIS, COM PAREDES EM ALVENARIA, DIMENSOES INTERNAS (1,00 X 0,50 X 0,30) M, ABERTA, SEM LAJE DE FUNDO, PREENCHIDA COM BRITA N§ 25.</v>
          </cell>
          <cell r="C3269" t="str">
            <v>Un</v>
          </cell>
          <cell r="D3269">
            <v>53.587499999999999</v>
          </cell>
          <cell r="E3269">
            <v>42.87</v>
          </cell>
          <cell r="F3269" t="str">
            <v>EMLURB</v>
          </cell>
        </row>
        <row r="3270">
          <cell r="A3270" t="str">
            <v/>
          </cell>
          <cell r="D3270">
            <v>0</v>
          </cell>
        </row>
        <row r="3271">
          <cell r="A3271" t="str">
            <v>19.06.060</v>
          </cell>
          <cell r="B3271" t="str">
            <v>FORNECIMENTO E EXECUÇÃO DE CAIXA COLETORA COM GRELHA TIPO C1, EM ALVENARIA DE 1/2 VEZ DE TIJOLOS MACIÇOS PRENSADOS NAS DIMENSÕES INTERNAS (0,40X0,40X0,70) M, REVESTIDA INTERNAMENTE,INCLUSIVE ESCAVAÇÃO, REATERRO COMPACTADO E REMOÇÃO DO MATERIAL EXCEDENTE.</v>
          </cell>
          <cell r="C3271" t="str">
            <v>Un</v>
          </cell>
          <cell r="D3271">
            <v>183.02499999999998</v>
          </cell>
          <cell r="E3271">
            <v>146.41999999999999</v>
          </cell>
          <cell r="F3271" t="str">
            <v>SEDUC</v>
          </cell>
        </row>
        <row r="3272">
          <cell r="A3272" t="str">
            <v/>
          </cell>
          <cell r="D3272">
            <v>0</v>
          </cell>
        </row>
        <row r="3273">
          <cell r="A3273" t="str">
            <v>19.06.070</v>
          </cell>
          <cell r="B3273" t="str">
            <v>FORNECIMENTO E EXECUÇÃO DE CAIXA COLETORA COM GRELHA TIPO C2, EM ALVENARIA DE 1 VEZ DE TIJOLOS MACIÇOS PRENSADOS NAS DIMENSÕES INTERNAS (0,70X0,70X1,00) M, REVESTIDA INTERNAMENTE,INCLUSIVE ESCAVAÇÃO, REATERRO COMPACTADO E REMOÇÃO DO MATERIAL EXCEDENTE.</v>
          </cell>
          <cell r="C3273" t="str">
            <v>Un</v>
          </cell>
          <cell r="D3273">
            <v>590.71249999999998</v>
          </cell>
          <cell r="E3273">
            <v>472.57</v>
          </cell>
          <cell r="F3273" t="str">
            <v>SEDUC</v>
          </cell>
        </row>
        <row r="3274">
          <cell r="A3274" t="str">
            <v/>
          </cell>
          <cell r="D3274">
            <v>0</v>
          </cell>
        </row>
        <row r="3275">
          <cell r="A3275" t="str">
            <v>19.06.080</v>
          </cell>
          <cell r="B3275" t="str">
            <v>FORNECIMENTO E EXECUÇÃO DE CAIXA COLETORA COM GRELHA TIPO C2, EM ALVENARIA DE 1 VEZ DE TIJOLOS MACIÇOS PRENSADOS NAS DIMENSÕES INTERNAS (1,10X1,10X1,50) M,  REVESTIDA INTERNAMENTE,INCLUSIVE ESCAVAÇÃO, REATERRO COMPACTADO E REMOÇÃO DO MATERIAL EXCEDENTE.</v>
          </cell>
          <cell r="C3275" t="str">
            <v>Un</v>
          </cell>
          <cell r="D3275">
            <v>1297.075</v>
          </cell>
          <cell r="E3275">
            <v>1037.6600000000001</v>
          </cell>
          <cell r="F3275" t="str">
            <v>SEDUC</v>
          </cell>
        </row>
        <row r="3276">
          <cell r="A3276" t="str">
            <v/>
          </cell>
          <cell r="D3276">
            <v>0</v>
          </cell>
        </row>
        <row r="3277">
          <cell r="A3277" t="str">
            <v>19.06.091</v>
          </cell>
          <cell r="B3277" t="str">
            <v>CAIXA DE GORDURA COM PAREDES EM ALVENARIA DE 1/2VEZ COM TIJOLO DE 8 FUROS, LAJE DE TAMPA E DE FUNDO EM CONCRETO, REVESTIDA INTERNAMENTE COM ARGAMASSA DE CIMENTO E AREIA 1:4, DIM. INTERNAS 0,60X0,50X0,95M.</v>
          </cell>
          <cell r="C3277" t="str">
            <v>Un</v>
          </cell>
          <cell r="D3277">
            <v>242.57499999999999</v>
          </cell>
          <cell r="E3277">
            <v>194.06</v>
          </cell>
          <cell r="F3277" t="str">
            <v>SEDUC</v>
          </cell>
        </row>
        <row r="3278">
          <cell r="A3278" t="str">
            <v/>
          </cell>
          <cell r="D3278">
            <v>0</v>
          </cell>
        </row>
        <row r="3279">
          <cell r="A3279" t="str">
            <v>19.07.010</v>
          </cell>
          <cell r="B3279" t="str">
            <v>FORNECIMENTO E ASSENTAMENTO DE BACIA SANITARIA DE LOUCA BRANCA, CELITE, LINHA SAVEIRO OU SIMILAR, INCLUSIVE TAMPA E ACESSORIOS CORRESPONDENTES.</v>
          </cell>
          <cell r="C3279" t="str">
            <v>Cj</v>
          </cell>
          <cell r="D3279">
            <v>135.6875</v>
          </cell>
          <cell r="E3279">
            <v>108.55</v>
          </cell>
          <cell r="F3279" t="str">
            <v>EMLURB</v>
          </cell>
        </row>
        <row r="3280">
          <cell r="A3280" t="str">
            <v/>
          </cell>
          <cell r="D3280">
            <v>0</v>
          </cell>
        </row>
        <row r="3281">
          <cell r="A3281" t="str">
            <v>19.07.020</v>
          </cell>
          <cell r="B3281" t="str">
            <v>FORNECIMENTO E ASSENTAMENTO DE BACIA SANITARIA COM CAIXA ACOPLADA, LOUCA BRANCA, CELITE, LINHA SAVEIRO OU SIMILAR, INCLUSIVE TAMPA E ACESSORIOS CORRESPONDENTES.</v>
          </cell>
          <cell r="C3281" t="str">
            <v>Cj</v>
          </cell>
          <cell r="D3281">
            <v>244.65</v>
          </cell>
          <cell r="E3281">
            <v>195.72</v>
          </cell>
          <cell r="F3281" t="str">
            <v>EMLURB</v>
          </cell>
        </row>
        <row r="3282">
          <cell r="A3282" t="str">
            <v/>
          </cell>
          <cell r="D3282">
            <v>0</v>
          </cell>
        </row>
        <row r="3283">
          <cell r="A3283" t="str">
            <v>19.07.025</v>
          </cell>
          <cell r="B3283" t="str">
            <v>FORNECIMENTO E ASSENTAMENTO DE BACIA TURCA DE LOUCA BRANCA,LINHA INSTITUCIONAIS, CELITE OU SIMILAR, INCLUSIVE ACESSORIOS CORRESPONDENTES</v>
          </cell>
          <cell r="C3283" t="str">
            <v>Cj</v>
          </cell>
          <cell r="D3283">
            <v>197.51249999999999</v>
          </cell>
          <cell r="E3283">
            <v>158.01</v>
          </cell>
          <cell r="F3283" t="str">
            <v>EMLURB</v>
          </cell>
        </row>
        <row r="3284">
          <cell r="A3284" t="str">
            <v/>
          </cell>
          <cell r="D3284">
            <v>0</v>
          </cell>
        </row>
        <row r="3285">
          <cell r="A3285" t="str">
            <v>19.07.026</v>
          </cell>
          <cell r="B3285" t="str">
            <v>FORNECIMENTO E ASSENTAMENTO DE BACIA SANITÁRIA INFANTIL DE LOUÇA BRANCA, CELITE REF.08254 OU SIMILAR, INCLUSIVE PARAFUSOS CROMADOS, ASSENTO PLÁSTICO INFANTIL E ACESSÓRIOS CORRESPONDENTES.</v>
          </cell>
          <cell r="C3285" t="str">
            <v>Cj</v>
          </cell>
          <cell r="D3285">
            <v>232.8</v>
          </cell>
          <cell r="E3285">
            <v>186.24</v>
          </cell>
          <cell r="F3285" t="str">
            <v>SEDUC</v>
          </cell>
        </row>
        <row r="3286">
          <cell r="A3286" t="str">
            <v/>
          </cell>
          <cell r="D3286">
            <v>0</v>
          </cell>
        </row>
        <row r="3287">
          <cell r="A3287" t="str">
            <v>19.07.027</v>
          </cell>
          <cell r="B3287" t="str">
            <v>ASSENTAMENTO DE BACIA SANIT.SIFONADA EXISTENTE, C/CAIXA DE DESCARGA DE SOBREPOR,C/FORN.DE PARAFUSO CROMADO DE COMP. DE 2.1/2" E DIÂM.DE 1/4" C/BUCHA DE 8MM, JOELHO 90 PVC TIGRE OU SIM.DE 100MM P/ESGOTO E ANEL DE VEDAÇÃO P/SAÍDAS DE VASO SANITÁRIO DE 100MM</v>
          </cell>
          <cell r="C3287" t="str">
            <v>Un</v>
          </cell>
          <cell r="D3287">
            <v>65.462499999999991</v>
          </cell>
          <cell r="E3287">
            <v>52.37</v>
          </cell>
          <cell r="F3287" t="str">
            <v>SEDUC</v>
          </cell>
        </row>
        <row r="3288">
          <cell r="A3288" t="str">
            <v/>
          </cell>
          <cell r="D3288">
            <v>0</v>
          </cell>
        </row>
        <row r="3289">
          <cell r="A3289" t="str">
            <v>19.07.028</v>
          </cell>
          <cell r="B3289" t="str">
            <v>ASSENTAMENTO DE BACIA SANITÁRIA DE LOUÇA DECA VOGUE PLUS LINHA CONFORT  MOD P51 (P/DEFICIENTES), ACESSÓRIOS (PARAFUSOS DE FIXAÇÃO, ANEL DE VEDAÇÃO, TUBO DE LIGAÇÃO DE PVC CROMADO ASTRA  OU SIMILAR ) E ASSSENTO SANITÁRIO EM MDF LAQUEADO BRANCO SICMOL OU SI</v>
          </cell>
          <cell r="C3289" t="str">
            <v>Un</v>
          </cell>
          <cell r="D3289">
            <v>513.3125</v>
          </cell>
          <cell r="E3289">
            <v>410.65</v>
          </cell>
          <cell r="F3289" t="str">
            <v>SEDUC</v>
          </cell>
        </row>
        <row r="3290">
          <cell r="A3290" t="str">
            <v/>
          </cell>
          <cell r="D3290">
            <v>0</v>
          </cell>
        </row>
        <row r="3291">
          <cell r="A3291" t="str">
            <v>19.07.030</v>
          </cell>
          <cell r="B3291" t="str">
            <v>FORNECIMENTO E ASSENTAMENTO DE LAVATORIO SIMPLES, GRANDE, SEM COLUNA, DE LOUCA BRANCA, CELITE,LINHA SAVEIRO OU SIMILAR, INCLUSIVE ACESSORIOS CORRESPONDENTES.</v>
          </cell>
          <cell r="C3291" t="str">
            <v>Cj</v>
          </cell>
          <cell r="D3291">
            <v>95.075000000000003</v>
          </cell>
          <cell r="E3291">
            <v>76.06</v>
          </cell>
          <cell r="F3291" t="str">
            <v>EMLURB</v>
          </cell>
        </row>
        <row r="3292">
          <cell r="A3292" t="str">
            <v/>
          </cell>
          <cell r="D3292">
            <v>0</v>
          </cell>
        </row>
        <row r="3293">
          <cell r="A3293" t="str">
            <v>19.07.031</v>
          </cell>
          <cell r="B3293" t="str">
            <v>FORNECIMENTO E INSTALAÇÃO DE SIFÃO PLÁSTICO PARA LAVATÓRIO DE 1"X1.1/2".</v>
          </cell>
          <cell r="C3293" t="str">
            <v>Un</v>
          </cell>
          <cell r="D3293">
            <v>14.924999999999999</v>
          </cell>
          <cell r="E3293">
            <v>11.94</v>
          </cell>
          <cell r="F3293" t="str">
            <v>SEDUC</v>
          </cell>
        </row>
        <row r="3294">
          <cell r="A3294" t="str">
            <v/>
          </cell>
          <cell r="D3294">
            <v>0</v>
          </cell>
        </row>
        <row r="3295">
          <cell r="A3295" t="str">
            <v>19.07.032</v>
          </cell>
          <cell r="B3295" t="str">
            <v>FORNECIMENTO E INSTALAÇÃO DE ENGATE PLÁSTICO BRANCO PARA LAVATÓRIO COM 30CM DE 1.1/2".</v>
          </cell>
          <cell r="C3295" t="str">
            <v>Un</v>
          </cell>
          <cell r="D3295">
            <v>4.1499999999999995</v>
          </cell>
          <cell r="E3295">
            <v>3.32</v>
          </cell>
          <cell r="F3295" t="str">
            <v>SEDUC</v>
          </cell>
        </row>
        <row r="3296">
          <cell r="A3296" t="str">
            <v/>
          </cell>
          <cell r="D3296">
            <v>0</v>
          </cell>
        </row>
        <row r="3297">
          <cell r="A3297" t="str">
            <v>19.07.033</v>
          </cell>
          <cell r="B3297" t="str">
            <v>ASSENTAMENTO DE LAVATÓRIO SIMPLES, SEM COLUNA, SOBREPOR, EXISTENTE, C/FORN.DE PARAFUSO CROMADO DE COMP.DE 2.1/2" E DIAM. DE 1/4" C/BUCHA DE 8MM, CHICOTE PLÁSTICO COM 30CM DE 1/2", SIFÃO COPO DE PLÁSTICO C/ 1" E VÁLVULA CROMADO DE 1". SEM FORN. DO LAVATÓRI</v>
          </cell>
          <cell r="C3297" t="str">
            <v>Un</v>
          </cell>
          <cell r="D3297">
            <v>49.737499999999997</v>
          </cell>
          <cell r="E3297">
            <v>39.79</v>
          </cell>
          <cell r="F3297" t="str">
            <v>SEDUC</v>
          </cell>
        </row>
        <row r="3298">
          <cell r="A3298" t="str">
            <v/>
          </cell>
          <cell r="D3298">
            <v>0</v>
          </cell>
        </row>
        <row r="3299">
          <cell r="A3299" t="str">
            <v>19.07.034</v>
          </cell>
          <cell r="B3299" t="str">
            <v>FORNECIMENTO E ASSENTAMENTO  DE SIFÃO COPO  PVC CROMADO 1"</v>
          </cell>
          <cell r="C3299" t="str">
            <v>Un</v>
          </cell>
          <cell r="D3299">
            <v>32.400000000000006</v>
          </cell>
          <cell r="E3299">
            <v>25.92</v>
          </cell>
          <cell r="F3299" t="str">
            <v>SEDUC</v>
          </cell>
        </row>
        <row r="3300">
          <cell r="A3300" t="str">
            <v/>
          </cell>
          <cell r="D3300">
            <v>0</v>
          </cell>
        </row>
        <row r="3301">
          <cell r="A3301" t="str">
            <v>19.07.035</v>
          </cell>
          <cell r="B3301" t="str">
            <v>FORNECIMENTO E ASSENTAMENTO DE CUBA DE LOUÇA DECA CÓD L-50 OU SIMILAR INCLUSIVE  E VÁLVULA DE PVC CROMADA.</v>
          </cell>
          <cell r="C3301" t="str">
            <v>Un</v>
          </cell>
          <cell r="D3301">
            <v>108.375</v>
          </cell>
          <cell r="E3301">
            <v>86.7</v>
          </cell>
          <cell r="F3301" t="str">
            <v>SEDUC</v>
          </cell>
        </row>
        <row r="3302">
          <cell r="A3302" t="str">
            <v/>
          </cell>
          <cell r="D3302">
            <v>0</v>
          </cell>
        </row>
        <row r="3303">
          <cell r="A3303" t="str">
            <v>19.07.036</v>
          </cell>
          <cell r="B3303"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3303" t="str">
            <v>Un</v>
          </cell>
          <cell r="D3303">
            <v>92.737499999999997</v>
          </cell>
          <cell r="E3303">
            <v>74.19</v>
          </cell>
          <cell r="F3303" t="str">
            <v>SEDUC</v>
          </cell>
        </row>
        <row r="3304">
          <cell r="A3304" t="str">
            <v/>
          </cell>
          <cell r="D3304">
            <v>0</v>
          </cell>
        </row>
        <row r="3305">
          <cell r="A3305" t="str">
            <v>19.07.037</v>
          </cell>
          <cell r="B3305" t="str">
            <v>FORNECIMENTO E INSTALAÇÃO DE TANQUE DE LOUÇA, COM COLUNA, 30 LITROS, COR BRANCA, FAB:CELITE OU SIMILAR,INCLUSIVE  SIFÃO COPO PARA TANQUE DE 1 1/4"X 1 1/2"EM PVC  E VÁLVULA DE ESCOAMENTO EM PVC, PARA TANQUE DE 1 1/4".</v>
          </cell>
          <cell r="C3305" t="str">
            <v>Un</v>
          </cell>
          <cell r="D3305">
            <v>363.66250000000002</v>
          </cell>
          <cell r="E3305">
            <v>290.93</v>
          </cell>
          <cell r="F3305" t="str">
            <v>SEDUC</v>
          </cell>
        </row>
        <row r="3306">
          <cell r="A3306" t="str">
            <v/>
          </cell>
          <cell r="D3306">
            <v>0</v>
          </cell>
        </row>
        <row r="3307">
          <cell r="A3307" t="str">
            <v>19.07.038</v>
          </cell>
          <cell r="B3307" t="str">
            <v>Fornecimento e instalação de tanque duplo, em inox, dimensões 120x55cm, inclusive sifão copo para tanque 11/4"x11/2" em pvc e válvula de escoamento em pvc, para tanque de 11/4".</v>
          </cell>
          <cell r="C3307" t="str">
            <v>m</v>
          </cell>
          <cell r="D3307">
            <v>665.19999999999993</v>
          </cell>
          <cell r="E3307">
            <v>532.16</v>
          </cell>
          <cell r="F3307" t="str">
            <v>SEDUC</v>
          </cell>
        </row>
        <row r="3308">
          <cell r="A3308" t="str">
            <v/>
          </cell>
          <cell r="D3308">
            <v>0</v>
          </cell>
        </row>
        <row r="3309">
          <cell r="A3309" t="str">
            <v>19.07.039</v>
          </cell>
          <cell r="B3309" t="str">
            <v>Fornecimento e instalação de tanque em inox, dimensões 40x50cm, inclusive sifão copo para tanque 11/4"x11/2" em pvc e válvula de escoamento em pvc, para tanque de 11/4".</v>
          </cell>
          <cell r="C3309" t="str">
            <v>Un</v>
          </cell>
          <cell r="D3309">
            <v>623.71250000000009</v>
          </cell>
          <cell r="E3309">
            <v>498.97</v>
          </cell>
          <cell r="F3309" t="str">
            <v>SEDUC</v>
          </cell>
        </row>
        <row r="3310">
          <cell r="A3310" t="str">
            <v/>
          </cell>
          <cell r="D3310">
            <v>0</v>
          </cell>
        </row>
        <row r="3311">
          <cell r="A3311" t="str">
            <v>19.07.040</v>
          </cell>
          <cell r="B3311" t="str">
            <v>FORNECIMENTO E INSTALAÇÃO DE ASSENTO PLÁSTICO PARA BACIA SANITÁRIA, COR BRANCO E DE 1ª QUALIDADE, CIPLA OU SIMILAR.</v>
          </cell>
          <cell r="C3311" t="str">
            <v>Un</v>
          </cell>
          <cell r="D3311">
            <v>25.0625</v>
          </cell>
          <cell r="E3311">
            <v>20.05</v>
          </cell>
          <cell r="F3311" t="str">
            <v>SEDUC</v>
          </cell>
        </row>
        <row r="3312">
          <cell r="A3312" t="str">
            <v/>
          </cell>
          <cell r="D3312">
            <v>0</v>
          </cell>
        </row>
        <row r="3313">
          <cell r="A3313" t="str">
            <v>19.07.060</v>
          </cell>
          <cell r="B3313" t="str">
            <v>FORNECIMENTO E ASSENTAMENTO DE MICTORIO SIFONADO PARA PAREDE DE LOUCA BRANCA CELITE LINHA INSTITUCIONAIS OU SIMILAR, INCLUSIVE ACESSORIOS CORRESPONDENTES.</v>
          </cell>
          <cell r="C3313" t="str">
            <v>Cj</v>
          </cell>
          <cell r="D3313">
            <v>175.46250000000001</v>
          </cell>
          <cell r="E3313">
            <v>140.37</v>
          </cell>
          <cell r="F3313" t="str">
            <v>EMLURB</v>
          </cell>
        </row>
        <row r="3314">
          <cell r="A3314" t="str">
            <v/>
          </cell>
          <cell r="D3314">
            <v>0</v>
          </cell>
        </row>
        <row r="3315">
          <cell r="A3315" t="str">
            <v>19.07.070</v>
          </cell>
          <cell r="B3315" t="str">
            <v>FORNECIMENTO E ASSENTAMENTO DE SABONETEIRA DE LOUCA BRANCA,CELITE OU SIMILAR, NAS DIMENSOES 7.5 X 15 CM.</v>
          </cell>
          <cell r="C3315" t="str">
            <v>Un</v>
          </cell>
          <cell r="D3315">
            <v>22.324999999999999</v>
          </cell>
          <cell r="E3315">
            <v>17.86</v>
          </cell>
          <cell r="F3315" t="str">
            <v>EMLURB</v>
          </cell>
        </row>
        <row r="3316">
          <cell r="A3316" t="str">
            <v/>
          </cell>
          <cell r="D3316">
            <v>0</v>
          </cell>
        </row>
        <row r="3317">
          <cell r="A3317" t="str">
            <v>19.07.080</v>
          </cell>
          <cell r="B3317" t="str">
            <v>FORNECIMENTO E ASSENTAMENTO DE CABIDE DE LOUCA BRANCA, CELITE OU SIMILAR, COM UM GANCHO.</v>
          </cell>
          <cell r="C3317" t="str">
            <v>Un</v>
          </cell>
          <cell r="D3317">
            <v>11.899999999999999</v>
          </cell>
          <cell r="E3317">
            <v>9.52</v>
          </cell>
          <cell r="F3317" t="str">
            <v>EMLURB</v>
          </cell>
        </row>
        <row r="3318">
          <cell r="A3318" t="str">
            <v/>
          </cell>
          <cell r="D3318">
            <v>0</v>
          </cell>
        </row>
        <row r="3319">
          <cell r="A3319" t="str">
            <v>19.07.081</v>
          </cell>
          <cell r="B3319" t="str">
            <v>FORNECIMENTO E INSTALAÇÃO DE BARRA DE APOIO CROMADA 0,90 M JACKWAL REF. 4513-140 OU SIMILAR PARA WC DA SEDUC TÉRREO.</v>
          </cell>
          <cell r="C3319" t="str">
            <v>Un</v>
          </cell>
          <cell r="D3319">
            <v>125.41249999999999</v>
          </cell>
          <cell r="E3319">
            <v>100.33</v>
          </cell>
          <cell r="F3319" t="str">
            <v>SEDUC</v>
          </cell>
        </row>
        <row r="3320">
          <cell r="A3320" t="str">
            <v/>
          </cell>
          <cell r="D3320">
            <v>0</v>
          </cell>
        </row>
        <row r="3321">
          <cell r="A3321" t="str">
            <v>19.07.090</v>
          </cell>
          <cell r="B3321" t="str">
            <v>FORNECIMENTO E ASSENTAMENTO DE PAPELEIRA DE LOUCA BRANCA, CELITE OU SIMILAR,NAS DIMENSOES 15 X 15 CM.</v>
          </cell>
          <cell r="C3321" t="str">
            <v>Un</v>
          </cell>
          <cell r="D3321">
            <v>23.5</v>
          </cell>
          <cell r="E3321">
            <v>18.8</v>
          </cell>
          <cell r="F3321" t="str">
            <v>EMLURB</v>
          </cell>
        </row>
        <row r="3322">
          <cell r="A3322" t="str">
            <v/>
          </cell>
          <cell r="D3322">
            <v>0</v>
          </cell>
        </row>
        <row r="3323">
          <cell r="A3323" t="str">
            <v>19.07.091</v>
          </cell>
          <cell r="B3323" t="str">
            <v>Fornecimento e instalação de balcão de inox com 60cm de largura e 02 cubas de 40x34x12cm, inclusive válvula e sifão para pia cromados.</v>
          </cell>
          <cell r="C3323" t="str">
            <v>m</v>
          </cell>
          <cell r="D3323">
            <v>822.88749999999993</v>
          </cell>
          <cell r="E3323">
            <v>658.31</v>
          </cell>
          <cell r="F3323" t="str">
            <v>SEDUC</v>
          </cell>
        </row>
        <row r="3324">
          <cell r="A3324" t="str">
            <v/>
          </cell>
          <cell r="D3324">
            <v>0</v>
          </cell>
        </row>
        <row r="3325">
          <cell r="A3325" t="str">
            <v>19.07.092</v>
          </cell>
          <cell r="B3325" t="str">
            <v>Fornecimento e instalação de balcão de inox com 60cm de largura e 01 cuba de 40x34x12cm, inclusive válvula e sifão para pia cromados.</v>
          </cell>
          <cell r="C3325" t="str">
            <v>m</v>
          </cell>
          <cell r="D3325">
            <v>707.51250000000005</v>
          </cell>
          <cell r="E3325">
            <v>566.01</v>
          </cell>
          <cell r="F3325" t="str">
            <v>SEDUC</v>
          </cell>
        </row>
        <row r="3326">
          <cell r="A3326" t="str">
            <v/>
          </cell>
          <cell r="D3326">
            <v>0</v>
          </cell>
        </row>
        <row r="3327">
          <cell r="A3327" t="str">
            <v>19.07.093</v>
          </cell>
          <cell r="B3327" t="str">
            <v>Fornecimento e instalação de cuba tipo expurgo hospitalar de inox com tampa, marca brasinox/wicon-inox ou similar, inclusive instalação.</v>
          </cell>
          <cell r="C3327" t="str">
            <v>Un</v>
          </cell>
          <cell r="D3327">
            <v>1306.3625</v>
          </cell>
          <cell r="E3327">
            <v>1045.0899999999999</v>
          </cell>
          <cell r="F3327" t="str">
            <v>SEDUC</v>
          </cell>
        </row>
        <row r="3328">
          <cell r="A3328" t="str">
            <v/>
          </cell>
          <cell r="D3328">
            <v>0</v>
          </cell>
        </row>
        <row r="3329">
          <cell r="A3329" t="str">
            <v>19.07.100</v>
          </cell>
          <cell r="B3329" t="str">
            <v>FORNECIMENTO ASSENTAMENTO DE PIA DE COZINHA COM CUBA SIMPLES DE ACO INOXIDAVEL, MEKAL OU SIMILAR,NAS DIMENSOES 0.40 X 0,34 X 0,15 M,INCLUSIVE ACESSORIOS CORRESPONDENTES.</v>
          </cell>
          <cell r="C3329" t="str">
            <v>Cj</v>
          </cell>
          <cell r="D3329">
            <v>205.17499999999998</v>
          </cell>
          <cell r="E3329">
            <v>164.14</v>
          </cell>
          <cell r="F3329" t="str">
            <v>EMLURB</v>
          </cell>
        </row>
        <row r="3330">
          <cell r="A3330" t="str">
            <v/>
          </cell>
          <cell r="D3330">
            <v>0</v>
          </cell>
        </row>
        <row r="3331">
          <cell r="A3331" t="str">
            <v>19.07.101</v>
          </cell>
          <cell r="B3331" t="str">
            <v>FORNECIMENTO E INSTALAÇÃO DE VÁLVULA  PARA CUBA INOX, TIPO AMERICANA EM METAL CROMADO  DE 3 1/2"x 1 1/2"; FAB.:ESTEVES OU SIMILAR.</v>
          </cell>
          <cell r="C3331" t="str">
            <v>Un</v>
          </cell>
          <cell r="D3331">
            <v>36.175000000000004</v>
          </cell>
          <cell r="E3331">
            <v>28.94</v>
          </cell>
          <cell r="F3331" t="str">
            <v>SEDUC</v>
          </cell>
        </row>
        <row r="3332">
          <cell r="A3332" t="str">
            <v/>
          </cell>
          <cell r="D3332">
            <v>0</v>
          </cell>
        </row>
        <row r="3333">
          <cell r="A3333" t="str">
            <v>19.07.102</v>
          </cell>
          <cell r="B3333" t="str">
            <v>FORNECIMENTO E INSTALAÇÃO DE VÁLVULA PARA CUBA INOX, TIPO AMERICANA EM METAL CROMADO  DE 4 1/2"x 1 1/2"; FAB.:ESTEVES OU SIMILAR.</v>
          </cell>
          <cell r="C3333" t="str">
            <v>Un</v>
          </cell>
          <cell r="D3333">
            <v>65.8</v>
          </cell>
          <cell r="E3333">
            <v>52.64</v>
          </cell>
          <cell r="F3333" t="str">
            <v>SEDUC</v>
          </cell>
        </row>
        <row r="3334">
          <cell r="A3334" t="str">
            <v/>
          </cell>
          <cell r="D3334">
            <v>0</v>
          </cell>
        </row>
        <row r="3335">
          <cell r="A3335" t="str">
            <v>19.07.110</v>
          </cell>
          <cell r="B3335" t="str">
            <v>FORNECIMENTO E ASSENTAMENTO DE LAVANDERIA PRE FABRICADA, DE CONCRETO, NAS DIMENSOES 1,20 X 0,60 X 0,90 M, INCLUSIVE ACESSORIOS CORRESPONDENTES.</v>
          </cell>
          <cell r="C3335" t="str">
            <v>Cj</v>
          </cell>
          <cell r="D3335">
            <v>160.42500000000001</v>
          </cell>
          <cell r="E3335">
            <v>128.34</v>
          </cell>
          <cell r="F3335" t="str">
            <v>EMLURB</v>
          </cell>
        </row>
        <row r="3336">
          <cell r="A3336" t="str">
            <v/>
          </cell>
          <cell r="D3336">
            <v>0</v>
          </cell>
        </row>
        <row r="3337">
          <cell r="A3337" t="str">
            <v>19.07.120</v>
          </cell>
          <cell r="B3337" t="str">
            <v>FORNECIMENTO DE CAIXA DAQUA ELEVADA DE FIBROCIMENTO, COM TAMPA,CAPACIDADE PARA 500 LITROS INCLUSIVE COLOCACAO.</v>
          </cell>
          <cell r="C3337" t="str">
            <v>Un</v>
          </cell>
          <cell r="D3337">
            <v>223.9</v>
          </cell>
          <cell r="E3337">
            <v>179.12</v>
          </cell>
          <cell r="F3337" t="str">
            <v>EMLURB</v>
          </cell>
        </row>
        <row r="3338">
          <cell r="A3338" t="str">
            <v/>
          </cell>
          <cell r="D3338">
            <v>0</v>
          </cell>
        </row>
        <row r="3339">
          <cell r="A3339" t="str">
            <v>19.07.140</v>
          </cell>
          <cell r="B3339" t="str">
            <v>FORNECIMENTO DE CAIXA DAQUA ELEVADA DE FIBROCIMENTO, COM TAMPA, CAPACIDADE PARA 1000 LITROS, INCLUSIVE COLOCACAO.</v>
          </cell>
          <cell r="C3339" t="str">
            <v>Un</v>
          </cell>
          <cell r="D3339">
            <v>398.9</v>
          </cell>
          <cell r="E3339">
            <v>319.12</v>
          </cell>
          <cell r="F3339" t="str">
            <v>EMLURB</v>
          </cell>
        </row>
        <row r="3340">
          <cell r="A3340" t="str">
            <v/>
          </cell>
          <cell r="D3340">
            <v>0</v>
          </cell>
        </row>
        <row r="3341">
          <cell r="A3341" t="str">
            <v>19.07.145</v>
          </cell>
          <cell r="B3341" t="str">
            <v>FORNECIMENTO DE CAIXA DAQUA ELEVADA DE PVC, COM TAMPA, CAPACIDADE PARA 500 LITROS, INCLUSIVE COLOCACAO.</v>
          </cell>
          <cell r="C3341" t="str">
            <v>Un</v>
          </cell>
          <cell r="D3341">
            <v>264.71250000000003</v>
          </cell>
          <cell r="E3341">
            <v>211.77</v>
          </cell>
          <cell r="F3341" t="str">
            <v>EMLURB</v>
          </cell>
        </row>
        <row r="3342">
          <cell r="A3342" t="str">
            <v/>
          </cell>
          <cell r="D3342">
            <v>0</v>
          </cell>
        </row>
        <row r="3343">
          <cell r="A3343" t="str">
            <v>19.07.146</v>
          </cell>
          <cell r="B3343" t="str">
            <v>FORNECIMENTO DE CAIXA DAQUA ELEVADA DE PVC, COM TAMPA, CAPACIDADE PARA 1000 LITROS, INCLUSIVE COLOCACAO.</v>
          </cell>
          <cell r="C3343" t="str">
            <v>Un</v>
          </cell>
          <cell r="D3343">
            <v>398.9</v>
          </cell>
          <cell r="E3343">
            <v>319.12</v>
          </cell>
          <cell r="F3343" t="str">
            <v>EMLURB</v>
          </cell>
        </row>
        <row r="3344">
          <cell r="A3344" t="str">
            <v/>
          </cell>
          <cell r="D3344">
            <v>0</v>
          </cell>
        </row>
        <row r="3345">
          <cell r="A3345" t="str">
            <v>19.07.147</v>
          </cell>
          <cell r="B3345" t="str">
            <v>FORNECIMENTO DE CAIXA DAQUA ELEVADA DE PVC, COM TAMPA, CAPACIDADE PARA 2000 LITROS, INCLUSIVE COLOCACAO.</v>
          </cell>
          <cell r="C3345" t="str">
            <v>Un</v>
          </cell>
          <cell r="D3345">
            <v>723.9</v>
          </cell>
          <cell r="E3345">
            <v>579.12</v>
          </cell>
          <cell r="F3345" t="str">
            <v>EMLURB</v>
          </cell>
        </row>
        <row r="3346">
          <cell r="A3346" t="str">
            <v/>
          </cell>
          <cell r="D3346">
            <v>0</v>
          </cell>
        </row>
        <row r="3347">
          <cell r="A3347" t="str">
            <v>19.07.150</v>
          </cell>
          <cell r="B3347" t="str">
            <v>FORNECIMENTO DE FILTRO DE PRESSAO PARA PAREDE SALUS,STEFANNI, STILLA  OU SIMILAR, INCLUSIVE FIXACAO.</v>
          </cell>
          <cell r="C3347" t="str">
            <v>Un</v>
          </cell>
          <cell r="D3347">
            <v>129.73750000000001</v>
          </cell>
          <cell r="E3347">
            <v>103.79</v>
          </cell>
          <cell r="F3347" t="str">
            <v>EMLURB</v>
          </cell>
        </row>
        <row r="3348">
          <cell r="A3348" t="str">
            <v/>
          </cell>
          <cell r="D3348">
            <v>0</v>
          </cell>
        </row>
        <row r="3349">
          <cell r="A3349" t="str">
            <v>19.07.170</v>
          </cell>
          <cell r="B3349" t="str">
            <v>FORNECIMENTO DE DUCHA MANUAL, ACQUA JET, REF. 2195 JR, FABRIMAR OU SIMILAR, INCLUSIVE FIXACAO.</v>
          </cell>
          <cell r="C3349" t="str">
            <v>Un</v>
          </cell>
          <cell r="D3349">
            <v>78.899999999999991</v>
          </cell>
          <cell r="E3349">
            <v>63.12</v>
          </cell>
          <cell r="F3349" t="str">
            <v>EMLURB</v>
          </cell>
        </row>
        <row r="3350">
          <cell r="A3350" t="str">
            <v/>
          </cell>
          <cell r="D3350">
            <v>0</v>
          </cell>
        </row>
        <row r="3351">
          <cell r="A3351" t="str">
            <v>19.07.180</v>
          </cell>
          <cell r="B3351" t="str">
            <v>FORNECIMENTO DE CHUVEIRO COM ARTICULACAO, DIAMETRO DE 1/2 POL. COM ACABAMENTO CROMADO,REF. C 1991-FABRIMAR OU SIMILAR, INCLUSIVE FIXACAO</v>
          </cell>
          <cell r="C3351" t="str">
            <v>Un</v>
          </cell>
          <cell r="D3351">
            <v>122.22499999999999</v>
          </cell>
          <cell r="E3351">
            <v>97.78</v>
          </cell>
          <cell r="F3351" t="str">
            <v>EMLURB</v>
          </cell>
        </row>
        <row r="3352">
          <cell r="A3352" t="str">
            <v/>
          </cell>
          <cell r="D3352">
            <v>0</v>
          </cell>
        </row>
        <row r="3353">
          <cell r="A3353" t="str">
            <v>19.07.190</v>
          </cell>
          <cell r="B3353" t="str">
            <v>FORNECIMENTO DE CHUVEIRO DE METAL,DIAMETRO DE 1/2 POL., INCLUSIVE FIXACAO.</v>
          </cell>
          <cell r="C3353" t="str">
            <v>Un</v>
          </cell>
          <cell r="D3353">
            <v>64.75</v>
          </cell>
          <cell r="E3353">
            <v>51.8</v>
          </cell>
          <cell r="F3353" t="str">
            <v>EMLURB</v>
          </cell>
        </row>
        <row r="3354">
          <cell r="A3354" t="str">
            <v/>
          </cell>
          <cell r="D3354">
            <v>0</v>
          </cell>
        </row>
        <row r="3355">
          <cell r="A3355" t="str">
            <v>19.07.200</v>
          </cell>
          <cell r="B3355" t="str">
            <v>FORNECIMENTO DE CHUVEIRO COM HASTE DE PLASTICO, DIAM. 1/2 POL. TIGRE OU SIMILAR, INCLUSIVE FIXACAO.</v>
          </cell>
          <cell r="C3355" t="str">
            <v>Un</v>
          </cell>
          <cell r="D3355">
            <v>11.737500000000001</v>
          </cell>
          <cell r="E3355">
            <v>9.39</v>
          </cell>
          <cell r="F3355" t="str">
            <v>EMLURB</v>
          </cell>
        </row>
        <row r="3356">
          <cell r="A3356" t="str">
            <v/>
          </cell>
          <cell r="D3356">
            <v>0</v>
          </cell>
        </row>
        <row r="3357">
          <cell r="A3357" t="str">
            <v>19.07.210</v>
          </cell>
          <cell r="B3357" t="str">
            <v>FORNECIMENTO DE CAIXA DE DESCARGA DE SOBREPOR (TUBO ALTO), DE PLASTICO ( AKROS) OU SIMILAR, INCLUSIVE FIXACAO E ACESSORIOS CORRESPONDENTES.</v>
          </cell>
          <cell r="C3357" t="str">
            <v>Cj</v>
          </cell>
          <cell r="D3357">
            <v>100.73750000000001</v>
          </cell>
          <cell r="E3357">
            <v>80.59</v>
          </cell>
          <cell r="F3357" t="str">
            <v>EMLURB</v>
          </cell>
        </row>
        <row r="3358">
          <cell r="A3358" t="str">
            <v/>
          </cell>
          <cell r="D3358">
            <v>0</v>
          </cell>
        </row>
        <row r="3359">
          <cell r="A3359" t="str">
            <v>19.07.240</v>
          </cell>
          <cell r="B3359" t="str">
            <v>FORNECIMENTO DE VALVULA DE DESCARGA COM REGISTRO, HYDRA OU SIMILAR, INCLUSIVE FIXACAO.</v>
          </cell>
          <cell r="C3359" t="str">
            <v>Un</v>
          </cell>
          <cell r="D3359">
            <v>217.73750000000001</v>
          </cell>
          <cell r="E3359">
            <v>174.19</v>
          </cell>
          <cell r="F3359" t="str">
            <v>EMLURB</v>
          </cell>
        </row>
        <row r="3360">
          <cell r="A3360" t="str">
            <v/>
          </cell>
          <cell r="D3360">
            <v>0</v>
          </cell>
        </row>
        <row r="3361">
          <cell r="A3361" t="str">
            <v>19.07.250</v>
          </cell>
          <cell r="B3361" t="str">
            <v>FORNECIMENTO DE VALVULA DE DESCARGA COM REGISTRO, DOCOL OU SIMILAR, INCLUSIVE FIXACAO.</v>
          </cell>
          <cell r="C3361" t="str">
            <v>Un</v>
          </cell>
          <cell r="D3361">
            <v>202.38749999999999</v>
          </cell>
          <cell r="E3361">
            <v>161.91</v>
          </cell>
          <cell r="F3361" t="str">
            <v>EMLURB</v>
          </cell>
        </row>
        <row r="3362">
          <cell r="A3362" t="str">
            <v/>
          </cell>
          <cell r="D3362">
            <v>0</v>
          </cell>
        </row>
        <row r="3363">
          <cell r="A3363" t="str">
            <v>19.07.260</v>
          </cell>
          <cell r="B3363" t="str">
            <v>FORNECIMENTO DE TORNEIRA DE PRESSAO PARA PIA DIAMETRO 1/2, REF. 1159 C-39, DECA OU SIMILAR, INCLUSIVE FIXACAO.</v>
          </cell>
          <cell r="C3363" t="str">
            <v>Un</v>
          </cell>
          <cell r="D3363">
            <v>95</v>
          </cell>
          <cell r="E3363">
            <v>76</v>
          </cell>
          <cell r="F3363" t="str">
            <v>EMLURB</v>
          </cell>
        </row>
        <row r="3364">
          <cell r="A3364" t="str">
            <v/>
          </cell>
          <cell r="D3364">
            <v>0</v>
          </cell>
        </row>
        <row r="3365">
          <cell r="A3365" t="str">
            <v>19.07.270</v>
          </cell>
          <cell r="B3365" t="str">
            <v>FORNECIMENTO DE TORNEIRA DE PRESSAO PARA PIA, COM ACABAMENTO CROMADO, DIAMETRO DE 1/2 POL., REF. 1158, JR FABRIMAR OU SIMILAR, INCLUSIVE FIXACAO.</v>
          </cell>
          <cell r="C3365" t="str">
            <v>Un</v>
          </cell>
          <cell r="D3365">
            <v>68.5</v>
          </cell>
          <cell r="E3365">
            <v>54.8</v>
          </cell>
          <cell r="F3365" t="str">
            <v>EMLURB</v>
          </cell>
        </row>
        <row r="3366">
          <cell r="A3366" t="str">
            <v/>
          </cell>
          <cell r="D3366">
            <v>0</v>
          </cell>
        </row>
        <row r="3367">
          <cell r="A3367" t="str">
            <v>19.07.275</v>
          </cell>
          <cell r="B3367" t="str">
            <v>FORNECIMENTO DE TORNEIRA DE PRESSAO PARA PIA, COM ACABAMENTO CROMADO, DIAM. DE 1/2 POL., COM AREJADOR, REF.1158, LINHA C-33 SIGMA OU SIMILAR, INCLUSIVE FIXACAO.</v>
          </cell>
          <cell r="C3367" t="str">
            <v>Un</v>
          </cell>
          <cell r="D3367">
            <v>45.987499999999997</v>
          </cell>
          <cell r="E3367">
            <v>36.79</v>
          </cell>
          <cell r="F3367" t="str">
            <v>EMLURB</v>
          </cell>
        </row>
        <row r="3368">
          <cell r="A3368" t="str">
            <v/>
          </cell>
          <cell r="D3368">
            <v>0</v>
          </cell>
        </row>
        <row r="3369">
          <cell r="A3369" t="str">
            <v>19.07.280</v>
          </cell>
          <cell r="B3369" t="str">
            <v>FORNECIMENTO DE TORNEIRA DE PRESSAO PARA LAVATORIO, COM ACABAMENTO CROMADO, DIAM.1/2" REF. 1193 C-39 DECA OU SIMILAR, INCLUSIVE FIXACAO.</v>
          </cell>
          <cell r="C3369" t="str">
            <v>Un</v>
          </cell>
          <cell r="D3369">
            <v>103.5</v>
          </cell>
          <cell r="E3369">
            <v>82.8</v>
          </cell>
          <cell r="F3369" t="str">
            <v>EMLURB</v>
          </cell>
        </row>
        <row r="3370">
          <cell r="A3370" t="str">
            <v/>
          </cell>
          <cell r="D3370">
            <v>0</v>
          </cell>
        </row>
        <row r="3371">
          <cell r="A3371" t="str">
            <v>19.07.285</v>
          </cell>
          <cell r="B3371" t="str">
            <v>FORNECIMENTO DE TORNEIRA DE PRESSAO PARA LAVATORIO, COM ACABAMENTO CROMADO, DIAM.1/2 POL., REF.1190 DL, FABRIMAR OU SIMILAR, INCLUSIVE FIXACAO.</v>
          </cell>
          <cell r="C3371" t="str">
            <v>Un</v>
          </cell>
          <cell r="D3371">
            <v>102.0625</v>
          </cell>
          <cell r="E3371">
            <v>81.650000000000006</v>
          </cell>
          <cell r="F3371" t="str">
            <v>EMLURB</v>
          </cell>
        </row>
        <row r="3372">
          <cell r="A3372" t="str">
            <v/>
          </cell>
          <cell r="D3372">
            <v>0</v>
          </cell>
        </row>
        <row r="3373">
          <cell r="A3373" t="str">
            <v>19.07.290</v>
          </cell>
          <cell r="B3373" t="str">
            <v>FORNECIMENTO DE TORNEIRA DE PRESSAO PARA LAVATORIO, COM ACABAMENTO CROMADO,DIAMETRO DE 1/2 POL., REF.1193, LINHA C-33, SIGMA OU SIMILAR, INCLUSIVE FIXACAO.</v>
          </cell>
          <cell r="C3373" t="str">
            <v>Un</v>
          </cell>
          <cell r="D3373">
            <v>40.125</v>
          </cell>
          <cell r="E3373">
            <v>32.1</v>
          </cell>
          <cell r="F3373" t="str">
            <v>EMLURB</v>
          </cell>
        </row>
        <row r="3374">
          <cell r="A3374" t="str">
            <v/>
          </cell>
          <cell r="D3374">
            <v>0</v>
          </cell>
        </row>
        <row r="3375">
          <cell r="A3375" t="str">
            <v>19.07.295</v>
          </cell>
          <cell r="B3375" t="str">
            <v>Fornecimento e instalação de válvula de acionamento automático com pedal, docol ou similar, inclusive torneira para lavatório docol ou similar.</v>
          </cell>
          <cell r="C3375" t="str">
            <v>Un</v>
          </cell>
          <cell r="D3375">
            <v>917.0625</v>
          </cell>
          <cell r="E3375">
            <v>733.65</v>
          </cell>
          <cell r="F3375" t="str">
            <v>SEDUC</v>
          </cell>
        </row>
        <row r="3376">
          <cell r="A3376" t="str">
            <v/>
          </cell>
          <cell r="D3376">
            <v>0</v>
          </cell>
        </row>
        <row r="3377">
          <cell r="A3377" t="str">
            <v>19.07.300</v>
          </cell>
          <cell r="B3377" t="str">
            <v>FORNECIMENTO DE TORNEIRA DE PRESSAO PARA LAVANDARIA, COM ACABAMENTO CROMADO,DIAMETRO DE 1/2 POL., REF.1152, FABRIMAR OU SIMILAR,LINHA JUNIOR, INCLUSIVE FIXACAO.</v>
          </cell>
          <cell r="C3377" t="str">
            <v>Un</v>
          </cell>
          <cell r="D3377">
            <v>39.737499999999997</v>
          </cell>
          <cell r="E3377">
            <v>31.79</v>
          </cell>
          <cell r="F3377" t="str">
            <v>EMLURB</v>
          </cell>
        </row>
        <row r="3378">
          <cell r="A3378" t="str">
            <v/>
          </cell>
          <cell r="D3378">
            <v>0</v>
          </cell>
        </row>
        <row r="3379">
          <cell r="A3379" t="str">
            <v>19.07.310</v>
          </cell>
          <cell r="B3379" t="str">
            <v>FORNECIMENTO DE TORNEIRA DE PRESSAO PARA LAVANDARIA, COM ACABAMENTO CROMADO, DIAMETRO DE 1/2 POL. REF.1153, LINHA C-33, SIGMA OU SIMILAR.</v>
          </cell>
          <cell r="C3379" t="str">
            <v>Un</v>
          </cell>
          <cell r="D3379">
            <v>30.237500000000001</v>
          </cell>
          <cell r="E3379">
            <v>24.19</v>
          </cell>
          <cell r="F3379" t="str">
            <v>EMLURB</v>
          </cell>
        </row>
        <row r="3380">
          <cell r="A3380" t="str">
            <v/>
          </cell>
          <cell r="D3380">
            <v>0</v>
          </cell>
        </row>
        <row r="3381">
          <cell r="A3381" t="str">
            <v>19.07.320</v>
          </cell>
          <cell r="B3381" t="str">
            <v>FORNECIMENTO DE TORNEIRA AMARELA PARA JARDIM, DIAMETRO 3/4 POL., INCLUSIVE FIXACAO.</v>
          </cell>
          <cell r="C3381" t="str">
            <v>Un</v>
          </cell>
          <cell r="D3381">
            <v>17.5</v>
          </cell>
          <cell r="E3381">
            <v>14</v>
          </cell>
          <cell r="F3381" t="str">
            <v>EMLURB</v>
          </cell>
        </row>
        <row r="3382">
          <cell r="A3382" t="str">
            <v/>
          </cell>
          <cell r="D3382">
            <v>0</v>
          </cell>
        </row>
        <row r="3383">
          <cell r="A3383" t="str">
            <v>19.07.330</v>
          </cell>
          <cell r="B3383" t="str">
            <v>FORNECIMENTO E ASSENTAMENTO DE REGISTRO DE ESFERA 3/4" COM BORBOLETA, ROSCÁVEL EM PVC, FAB.:TIGRE OU SIMILAR.</v>
          </cell>
          <cell r="C3383" t="str">
            <v>Un</v>
          </cell>
          <cell r="D3383">
            <v>17.4375</v>
          </cell>
          <cell r="E3383">
            <v>13.95</v>
          </cell>
          <cell r="F3383" t="str">
            <v>SEDUC</v>
          </cell>
        </row>
        <row r="3384">
          <cell r="A3384" t="str">
            <v/>
          </cell>
          <cell r="D3384">
            <v>0</v>
          </cell>
        </row>
        <row r="3385">
          <cell r="A3385" t="str">
            <v>19.07.340</v>
          </cell>
          <cell r="B3385" t="str">
            <v>FORNECIMENTO DE REGISTRO DE PRESSAO COM CANOPLA, ACABAMENTO CROMADO, REF.1416, FABRIMAR OU SIMILAR DE 1/2 POL., INCLUSIVE FIXACAO.</v>
          </cell>
          <cell r="C3385" t="str">
            <v>Un</v>
          </cell>
          <cell r="D3385">
            <v>57.112499999999997</v>
          </cell>
          <cell r="E3385">
            <v>45.69</v>
          </cell>
          <cell r="F3385" t="str">
            <v>EMLURB</v>
          </cell>
        </row>
        <row r="3386">
          <cell r="A3386" t="str">
            <v/>
          </cell>
          <cell r="D3386">
            <v>0</v>
          </cell>
        </row>
        <row r="3387">
          <cell r="A3387" t="str">
            <v>19.07.350</v>
          </cell>
          <cell r="B3387" t="str">
            <v>FORNECIMENTO DE REGISTRO DE PRESSAO COM CANOPLA ACABAMENTO CROMADO, REF.1416, DECA 50 OU SIMILAR, LINHA PRATA, DIAMETRO DE 3/4 POL.,INCLUSIVE FIXACAO.</v>
          </cell>
          <cell r="C3387" t="str">
            <v>Un</v>
          </cell>
          <cell r="D3387">
            <v>87.725000000000009</v>
          </cell>
          <cell r="E3387">
            <v>70.180000000000007</v>
          </cell>
          <cell r="F3387" t="str">
            <v>EMLURB</v>
          </cell>
        </row>
        <row r="3388">
          <cell r="A3388" t="str">
            <v/>
          </cell>
          <cell r="D3388">
            <v>0</v>
          </cell>
        </row>
        <row r="3389">
          <cell r="A3389" t="str">
            <v>19.07.360</v>
          </cell>
          <cell r="B3389" t="str">
            <v>FORNECIMENTO DE REGISTRO DE PRESSAO COM CANOPLA, ACABAMENTO CROMADO, REF.1416, FABRIMAR OU SIMILAR, DIAMETRO DE 3/4 POL., INCLUSIVE FIXACAO.</v>
          </cell>
          <cell r="C3389" t="str">
            <v>Un</v>
          </cell>
          <cell r="D3389">
            <v>64</v>
          </cell>
          <cell r="E3389">
            <v>51.2</v>
          </cell>
          <cell r="F3389" t="str">
            <v>EMLURB</v>
          </cell>
        </row>
        <row r="3390">
          <cell r="A3390" t="str">
            <v/>
          </cell>
          <cell r="D3390">
            <v>0</v>
          </cell>
        </row>
        <row r="3391">
          <cell r="A3391" t="str">
            <v>19.07.365</v>
          </cell>
          <cell r="B3391" t="str">
            <v>FORNECIMENTO DE REGISTRO DE GAVETA COM CANOPLA, ACABAMENTO CROMADO, REF. 1509, LINHA ASCOT, FABRIMAR OU SIMILAR, DIAM. 1/2 POL., INCLUSIVE FIXACAO.</v>
          </cell>
          <cell r="C3391" t="str">
            <v>Un</v>
          </cell>
          <cell r="D3391">
            <v>55.512499999999996</v>
          </cell>
          <cell r="E3391">
            <v>44.41</v>
          </cell>
          <cell r="F3391" t="str">
            <v>EMLURB</v>
          </cell>
        </row>
        <row r="3392">
          <cell r="A3392" t="str">
            <v/>
          </cell>
          <cell r="D3392">
            <v>0</v>
          </cell>
        </row>
        <row r="3393">
          <cell r="A3393" t="str">
            <v>19.07.390</v>
          </cell>
          <cell r="B3393" t="str">
            <v>FORNECIMENTO DE REGISTRO DE GAVETA COM CANOPLA, ACABAMENTO CROMADO, REF.1509-C39,DECA OU SIMILAR, LINHA PRATA, DIAMETRO DE 3/4 POL.,INCLUSIVE FIXACAO.</v>
          </cell>
          <cell r="C3393" t="str">
            <v>Un</v>
          </cell>
          <cell r="D3393">
            <v>75.25</v>
          </cell>
          <cell r="E3393">
            <v>60.2</v>
          </cell>
          <cell r="F3393" t="str">
            <v>EMLURB</v>
          </cell>
        </row>
        <row r="3394">
          <cell r="A3394" t="str">
            <v/>
          </cell>
          <cell r="D3394">
            <v>0</v>
          </cell>
        </row>
        <row r="3395">
          <cell r="A3395" t="str">
            <v>19.07.410</v>
          </cell>
          <cell r="B3395" t="str">
            <v>FORNECIMENTO DE REGISTRO DE GAVETA COM CANOPLA, ACABAMENTO CROMADO, REF.1509-C39,DECA OU SIMILAR, LINHA PRATA, DIAMETRO DE 1 POL., INCLUSIVE FIXACAO.</v>
          </cell>
          <cell r="C3395" t="str">
            <v>Un</v>
          </cell>
          <cell r="D3395">
            <v>99.175000000000011</v>
          </cell>
          <cell r="E3395">
            <v>79.34</v>
          </cell>
          <cell r="F3395" t="str">
            <v>EMLURB</v>
          </cell>
        </row>
        <row r="3396">
          <cell r="A3396" t="str">
            <v/>
          </cell>
          <cell r="D3396">
            <v>0</v>
          </cell>
        </row>
        <row r="3397">
          <cell r="A3397" t="str">
            <v>19.07.420</v>
          </cell>
          <cell r="B3397" t="str">
            <v>FORNECIMENTO DE REGISTRO DE GAVETA COM CANOPLA, ACABAMENTO CROMADO, REF.1509-C39,DECA OU SIMILAR, LINHA PRATA, DIAMETRO DE 1.1/4 POL., INCLUSIVE FIXACAO.</v>
          </cell>
          <cell r="C3397" t="str">
            <v>Un</v>
          </cell>
          <cell r="D3397">
            <v>138.9</v>
          </cell>
          <cell r="E3397">
            <v>111.12</v>
          </cell>
          <cell r="F3397" t="str">
            <v>EMLURB</v>
          </cell>
        </row>
        <row r="3398">
          <cell r="A3398" t="str">
            <v/>
          </cell>
          <cell r="D3398">
            <v>0</v>
          </cell>
        </row>
        <row r="3399">
          <cell r="A3399" t="str">
            <v>19.07.430</v>
          </cell>
          <cell r="B3399" t="str">
            <v>FORNECIMENTO DE REGISTRO DE GAVETA COM CANOPLA, ACABAMENTO CROMADO, REF.1509-C39,DECA OU SIMILAR, LINHA PRATA, DIAMETRO DE 1.1/2 POL., INCLUSIVE FIXACAO.</v>
          </cell>
          <cell r="C3399" t="str">
            <v>Un</v>
          </cell>
          <cell r="D3399">
            <v>152.01249999999999</v>
          </cell>
          <cell r="E3399">
            <v>121.61</v>
          </cell>
          <cell r="F3399" t="str">
            <v>EMLURB</v>
          </cell>
        </row>
        <row r="3400">
          <cell r="A3400" t="str">
            <v/>
          </cell>
          <cell r="D3400">
            <v>0</v>
          </cell>
        </row>
        <row r="3401">
          <cell r="A3401" t="str">
            <v>19.07.440</v>
          </cell>
          <cell r="B3401" t="str">
            <v>FORNECIMENTO DE REGISTRO DE GAVETA BRUTO, REF 1502, DECA OU SIMILAR, DIAMETRO DE 1/2 POL., INCLUSIVE FIXACAO.</v>
          </cell>
          <cell r="C3401" t="str">
            <v>Un</v>
          </cell>
          <cell r="D3401">
            <v>34.887500000000003</v>
          </cell>
          <cell r="E3401">
            <v>27.91</v>
          </cell>
          <cell r="F3401" t="str">
            <v>EMLURB</v>
          </cell>
        </row>
        <row r="3402">
          <cell r="A3402" t="str">
            <v/>
          </cell>
          <cell r="D3402">
            <v>0</v>
          </cell>
        </row>
        <row r="3403">
          <cell r="A3403" t="str">
            <v>19.07.450</v>
          </cell>
          <cell r="B3403" t="str">
            <v>FORNECIMENTO DE REGISTRO DE GAVETA BRUTO, REF 1502, DECA OU SIMILAR, DIAMETRO DE 3/4 POL., INCLUSIVE FIXACAO.</v>
          </cell>
          <cell r="C3403" t="str">
            <v>Un</v>
          </cell>
          <cell r="D3403">
            <v>36.625</v>
          </cell>
          <cell r="E3403">
            <v>29.3</v>
          </cell>
          <cell r="F3403" t="str">
            <v>EMLURB</v>
          </cell>
        </row>
        <row r="3404">
          <cell r="A3404" t="str">
            <v/>
          </cell>
          <cell r="D3404">
            <v>0</v>
          </cell>
        </row>
        <row r="3405">
          <cell r="A3405" t="str">
            <v>19.07.460</v>
          </cell>
          <cell r="B3405" t="str">
            <v>FORNECIMENTO DE REGISTRO DE GAVETA BRUTO, REF 1502, DECA OU SIMILAR, DIAMETRO DE 1 POL., IN CLUSIVE FIXACAO.</v>
          </cell>
          <cell r="C3405" t="str">
            <v>Un</v>
          </cell>
          <cell r="D3405">
            <v>47.175000000000004</v>
          </cell>
          <cell r="E3405">
            <v>37.74</v>
          </cell>
          <cell r="F3405" t="str">
            <v>EMLURB</v>
          </cell>
        </row>
        <row r="3406">
          <cell r="A3406" t="str">
            <v/>
          </cell>
          <cell r="D3406">
            <v>0</v>
          </cell>
        </row>
        <row r="3407">
          <cell r="A3407" t="str">
            <v>19.07.470</v>
          </cell>
          <cell r="B3407" t="str">
            <v>FORNECIMENTO DE REGISTRO DE GAVETA BRUTO, REF 1502, DECA OU SIMILAR, DIAMETRO DE 1.1/4 POL. INCLUSIVE FIXACAO.</v>
          </cell>
          <cell r="C3407" t="str">
            <v>Un</v>
          </cell>
          <cell r="D3407">
            <v>64.7</v>
          </cell>
          <cell r="E3407">
            <v>51.76</v>
          </cell>
          <cell r="F3407" t="str">
            <v>EMLURB</v>
          </cell>
        </row>
        <row r="3408">
          <cell r="A3408" t="str">
            <v/>
          </cell>
          <cell r="D3408">
            <v>0</v>
          </cell>
        </row>
        <row r="3409">
          <cell r="A3409" t="str">
            <v>19.07.480</v>
          </cell>
          <cell r="B3409" t="str">
            <v>FORNECIMENTO DE REGISTRO DE GAVETA BRUTO, REF 1502, DECA OU SIMILAR, DIAMETRO DE 1.1/2 POL. INCLUSIVE FIXACAO.</v>
          </cell>
          <cell r="C3409" t="str">
            <v>Un</v>
          </cell>
          <cell r="D3409">
            <v>81.1875</v>
          </cell>
          <cell r="E3409">
            <v>64.95</v>
          </cell>
          <cell r="F3409" t="str">
            <v>EMLURB</v>
          </cell>
        </row>
        <row r="3410">
          <cell r="A3410" t="str">
            <v/>
          </cell>
          <cell r="D3410">
            <v>0</v>
          </cell>
        </row>
        <row r="3411">
          <cell r="A3411" t="str">
            <v>19.07.490</v>
          </cell>
          <cell r="B3411" t="str">
            <v>FORNECIMENTO DE REGISTRO DE GAVETA BRUTO, REF 1502, DECA OU SIMILAR, DIAM. 2 POL.,INCLUSIVE FIXACAO.</v>
          </cell>
          <cell r="C3411" t="str">
            <v>Un</v>
          </cell>
          <cell r="D3411">
            <v>117.0625</v>
          </cell>
          <cell r="E3411">
            <v>93.65</v>
          </cell>
          <cell r="F3411" t="str">
            <v>EMLURB</v>
          </cell>
        </row>
        <row r="3412">
          <cell r="A3412" t="str">
            <v/>
          </cell>
          <cell r="D3412">
            <v>0</v>
          </cell>
        </row>
        <row r="3413">
          <cell r="A3413" t="str">
            <v>19.07.500</v>
          </cell>
          <cell r="B3413" t="str">
            <v>FORNECIMENTO DE REGISTRO DE GAVETA BRUTO, REF 1502, DECA OU SIMILAR, DIAM. 2. 1/2 POL., INCLUSIVE FIXACAO.</v>
          </cell>
          <cell r="C3413" t="str">
            <v>Un</v>
          </cell>
          <cell r="D3413">
            <v>241.9</v>
          </cell>
          <cell r="E3413">
            <v>193.52</v>
          </cell>
          <cell r="F3413" t="str">
            <v>EMLURB</v>
          </cell>
        </row>
        <row r="3414">
          <cell r="A3414" t="str">
            <v/>
          </cell>
          <cell r="D3414">
            <v>0</v>
          </cell>
        </row>
        <row r="3415">
          <cell r="A3415" t="str">
            <v>19.07.510</v>
          </cell>
          <cell r="B3415" t="str">
            <v>FORNECIMENTO DE REGISTRO DE GAVETA BRUTO, REF 1502, DECA OU SIMILAR, DIAM. 3 POLEGADAS, INCLUSIVE FIXACAO.</v>
          </cell>
          <cell r="C3415" t="str">
            <v>Un</v>
          </cell>
          <cell r="D3415">
            <v>376.63749999999999</v>
          </cell>
          <cell r="E3415">
            <v>301.31</v>
          </cell>
          <cell r="F3415" t="str">
            <v>EMLURB</v>
          </cell>
        </row>
        <row r="3416">
          <cell r="A3416" t="str">
            <v/>
          </cell>
          <cell r="D3416">
            <v>0</v>
          </cell>
        </row>
        <row r="3417">
          <cell r="A3417" t="str">
            <v>19.07.520</v>
          </cell>
          <cell r="B3417" t="str">
            <v>FORNECIMENTO DE BOMBA 1/3 HP, INCLUSIVE ACESSORIOS, FIXACAO E INSTALACAO.</v>
          </cell>
          <cell r="C3417" t="str">
            <v>Cj</v>
          </cell>
          <cell r="D3417">
            <v>480.88749999999999</v>
          </cell>
          <cell r="E3417">
            <v>384.71</v>
          </cell>
          <cell r="F3417" t="str">
            <v>EMLURB</v>
          </cell>
        </row>
        <row r="3418">
          <cell r="A3418" t="str">
            <v/>
          </cell>
          <cell r="D3418">
            <v>0</v>
          </cell>
        </row>
        <row r="3419">
          <cell r="A3419" t="str">
            <v>19.07.525</v>
          </cell>
          <cell r="B3419" t="str">
            <v>FORNECIMENTO DE BOMBA 3/4 HP, INCLUSIVE ACESSORIOS, FIXACAO E INSTALACAO.</v>
          </cell>
          <cell r="C3419" t="str">
            <v>Cj</v>
          </cell>
          <cell r="D3419">
            <v>700.47500000000002</v>
          </cell>
          <cell r="E3419">
            <v>560.38</v>
          </cell>
          <cell r="F3419" t="str">
            <v>EMLURB</v>
          </cell>
        </row>
        <row r="3420">
          <cell r="A3420" t="str">
            <v/>
          </cell>
          <cell r="D3420">
            <v>0</v>
          </cell>
        </row>
        <row r="3421">
          <cell r="A3421" t="str">
            <v>19.07.526</v>
          </cell>
          <cell r="B3421" t="str">
            <v>FORNECIMENTO E INSTALAÇÃO DE CONJUNTO MOTO-BOMBA (CENTRÍFUGA) MONOFÁSICA DE 3/4CV, SEM ACESSÓRIOS DE FIXAÇÃO, PARA VAZÃO DE 2,5M3/H, ALTURA MANOMÉTRICA DE 10M E DIÂMETRO DE RECALQUE DE 1".</v>
          </cell>
          <cell r="C3421" t="str">
            <v>Un</v>
          </cell>
          <cell r="D3421">
            <v>481</v>
          </cell>
          <cell r="E3421">
            <v>384.8</v>
          </cell>
          <cell r="F3421" t="str">
            <v>SEDUC</v>
          </cell>
        </row>
        <row r="3422">
          <cell r="A3422" t="str">
            <v/>
          </cell>
          <cell r="D3422">
            <v>0</v>
          </cell>
        </row>
        <row r="3423">
          <cell r="A3423" t="str">
            <v>19.07.530</v>
          </cell>
          <cell r="B3423" t="str">
            <v>FORNECIMENTO DE VALVULA DE RETENCAO HORIZONTAL, DIAM. 1 POL., INCLUSIVE INSTALACAO.</v>
          </cell>
          <cell r="C3423" t="str">
            <v>Un</v>
          </cell>
          <cell r="D3423">
            <v>73.424999999999997</v>
          </cell>
          <cell r="E3423">
            <v>58.74</v>
          </cell>
          <cell r="F3423" t="str">
            <v>EMLURB</v>
          </cell>
        </row>
        <row r="3424">
          <cell r="A3424" t="str">
            <v/>
          </cell>
          <cell r="D3424">
            <v>0</v>
          </cell>
        </row>
        <row r="3425">
          <cell r="A3425" t="str">
            <v>19.07.540</v>
          </cell>
          <cell r="B3425" t="str">
            <v>FORNECIMENTO DE VALVULA DE RETENCAO VERTICAL, DIAMETRO DE 1 POLEGADA, INCLUSIVE INSTALACAO.</v>
          </cell>
          <cell r="C3425" t="str">
            <v>Un</v>
          </cell>
          <cell r="D3425">
            <v>42.175000000000004</v>
          </cell>
          <cell r="E3425">
            <v>33.74</v>
          </cell>
          <cell r="F3425" t="str">
            <v>EMLURB</v>
          </cell>
        </row>
        <row r="3426">
          <cell r="A3426" t="str">
            <v/>
          </cell>
          <cell r="D3426">
            <v>0</v>
          </cell>
        </row>
        <row r="3427">
          <cell r="A3427" t="str">
            <v>19.07.550</v>
          </cell>
          <cell r="B3427" t="str">
            <v>INSTALACAO DE CAIXA DAQUA DE FIBRO-CIMENTO, (CAPACIDADE 500 L), INCLUSIVE FORNECIMENTO DA MESMA, COLOCACAO E MONTAGEM DAS TUBULACOES E CONEXOES.</v>
          </cell>
          <cell r="C3427" t="str">
            <v>UD</v>
          </cell>
          <cell r="D3427">
            <v>352.22499999999997</v>
          </cell>
          <cell r="E3427">
            <v>281.77999999999997</v>
          </cell>
          <cell r="F3427" t="str">
            <v>EMLURB</v>
          </cell>
        </row>
        <row r="3428">
          <cell r="A3428" t="str">
            <v/>
          </cell>
          <cell r="D3428">
            <v>0</v>
          </cell>
        </row>
        <row r="3429">
          <cell r="A3429" t="str">
            <v>19.07.560</v>
          </cell>
          <cell r="B3429" t="str">
            <v>INSTALACAO DE CAIXA DAQUA DE FIBRO-CIMENTO, (CAPACIDADE 1000 L),INCLUSIVE FORNECIMENTO DA MESMA, COLOCACAO E MONTAGEM DAS TUBULACOES E CONEXOES.</v>
          </cell>
          <cell r="C3429" t="str">
            <v>UD</v>
          </cell>
          <cell r="D3429">
            <v>526.97500000000002</v>
          </cell>
          <cell r="E3429">
            <v>421.58</v>
          </cell>
          <cell r="F3429" t="str">
            <v>EMLURB</v>
          </cell>
        </row>
        <row r="3430">
          <cell r="A3430" t="str">
            <v/>
          </cell>
          <cell r="D3430">
            <v>0</v>
          </cell>
        </row>
        <row r="3431">
          <cell r="A3431" t="str">
            <v>19.07.565</v>
          </cell>
          <cell r="B3431" t="str">
            <v>INSTALACAO DE CAIXA DAQUA DE PVC (CAPACIDADE DE 500 LITROS), INCLUSIVE FORNECIMENTO DA MESMA, COLOCACAO E MONTAGEM DAS TUBULACOES E CONEXOES.</v>
          </cell>
          <cell r="C3431" t="str">
            <v>UD</v>
          </cell>
          <cell r="D3431">
            <v>393.03750000000002</v>
          </cell>
          <cell r="E3431">
            <v>314.43</v>
          </cell>
          <cell r="F3431" t="str">
            <v>EMLURB</v>
          </cell>
        </row>
        <row r="3432">
          <cell r="A3432" t="str">
            <v/>
          </cell>
          <cell r="D3432">
            <v>0</v>
          </cell>
        </row>
        <row r="3433">
          <cell r="A3433" t="str">
            <v>19.07.566</v>
          </cell>
          <cell r="B3433" t="str">
            <v>INSTALACAO DE CAIXA DAQUA DE PVC (CAPACIDADE DE 1000 LITROS),INCLUSIVE FORNECIMENTO DA MESMA, COLOCACAO E MONTAGEM DAS TUBULACOES E CONEXOES.</v>
          </cell>
          <cell r="C3433" t="str">
            <v>UD</v>
          </cell>
          <cell r="D3433">
            <v>527.22499999999991</v>
          </cell>
          <cell r="E3433">
            <v>421.78</v>
          </cell>
          <cell r="F3433" t="str">
            <v>EMLURB</v>
          </cell>
        </row>
        <row r="3434">
          <cell r="A3434" t="str">
            <v/>
          </cell>
          <cell r="D3434">
            <v>0</v>
          </cell>
        </row>
        <row r="3435">
          <cell r="A3435" t="str">
            <v>19.07.567</v>
          </cell>
          <cell r="B3435" t="str">
            <v>INSTALACAO DE CAIXA DAQUA DE PVC (CAPACIDADE DE 2000 LITROS),INCLUSIVE FORNECIMENTO DA MESMA, COLOCACAO E MONTAGEM DAS TUBULACOES E CONEXOES.</v>
          </cell>
          <cell r="C3435" t="str">
            <v>UD</v>
          </cell>
          <cell r="D3435">
            <v>852.22499999999991</v>
          </cell>
          <cell r="E3435">
            <v>681.78</v>
          </cell>
          <cell r="F3435" t="str">
            <v>EMLURB</v>
          </cell>
        </row>
        <row r="3436">
          <cell r="A3436" t="str">
            <v/>
          </cell>
          <cell r="D3436">
            <v>0</v>
          </cell>
        </row>
        <row r="3437">
          <cell r="A3437" t="str">
            <v>19.07.568</v>
          </cell>
          <cell r="B3437" t="str">
            <v>INSTALAÇÃO DE RESERVATÓRIO D´ÁGUA DE PVC, SEM O FORNECIMENTO DO MESMO, CILÍNDRICO, CAPACIDADE DE 2000 L,,INCLUSIVE ADAPTADORES DE PVC COM FLANGES E ANÉIS DE 1"(01  UN), 2"(02UN) E 3/4"(01 UN).</v>
          </cell>
          <cell r="C3437" t="str">
            <v>Un</v>
          </cell>
          <cell r="D3437">
            <v>220.47499999999999</v>
          </cell>
          <cell r="E3437">
            <v>176.38</v>
          </cell>
          <cell r="F3437" t="str">
            <v>SEDUC</v>
          </cell>
        </row>
        <row r="3438">
          <cell r="A3438" t="str">
            <v/>
          </cell>
          <cell r="D3438">
            <v>0</v>
          </cell>
        </row>
        <row r="3439">
          <cell r="A3439" t="str">
            <v>19.07.570</v>
          </cell>
          <cell r="B3439" t="str">
            <v>INSTALACAO DE TORNEIRA DE BOIA DIAM.3/4 POL., INCLUSIVE O FORNECIMENTO DA MESMA.</v>
          </cell>
          <cell r="C3439" t="str">
            <v>UD</v>
          </cell>
          <cell r="D3439">
            <v>8.7874999999999996</v>
          </cell>
          <cell r="E3439">
            <v>7.03</v>
          </cell>
          <cell r="F3439" t="str">
            <v>EMLURB</v>
          </cell>
        </row>
        <row r="3440">
          <cell r="A3440" t="str">
            <v/>
          </cell>
          <cell r="D3440">
            <v>0</v>
          </cell>
        </row>
        <row r="3441">
          <cell r="A3441" t="str">
            <v>19.07.580</v>
          </cell>
          <cell r="B3441" t="str">
            <v>REBAIXAMENTO DE PENA DAQUA, INCLUINDO COMPLEMENTO DE TUBULACAO, CONEXOES, ESCAVACAO E REATERRO.</v>
          </cell>
          <cell r="C3441" t="str">
            <v>UD</v>
          </cell>
          <cell r="D3441">
            <v>31.074999999999999</v>
          </cell>
          <cell r="E3441">
            <v>24.86</v>
          </cell>
          <cell r="F3441" t="str">
            <v>EMLURB</v>
          </cell>
        </row>
        <row r="3442">
          <cell r="A3442" t="str">
            <v/>
          </cell>
          <cell r="D3442">
            <v>0</v>
          </cell>
        </row>
        <row r="3443">
          <cell r="A3443" t="str">
            <v>19.07.585</v>
          </cell>
          <cell r="B3443" t="str">
            <v>IMPLANTACAO DE PENA D´AGUA, INCLUINDO COMPLEMENTO DE TUBULACAO, CONEXOES, ESCAVACAO E REATERRO.</v>
          </cell>
          <cell r="C3443" t="str">
            <v>UD</v>
          </cell>
          <cell r="D3443">
            <v>54.012500000000003</v>
          </cell>
          <cell r="E3443">
            <v>43.21</v>
          </cell>
          <cell r="F3443" t="str">
            <v>EMLURB</v>
          </cell>
        </row>
        <row r="3444">
          <cell r="A3444" t="str">
            <v/>
          </cell>
          <cell r="D3444">
            <v>0</v>
          </cell>
        </row>
        <row r="3445">
          <cell r="A3445" t="str">
            <v>19.07.590</v>
          </cell>
          <cell r="B3445" t="str">
            <v>REBAIXAMENTO DE DISTRIBUIDOR DE 110 MM, INCLUSIVE ESCAVACAO E REATERRO (SEM TUBULAÇÃO E CONEXÕES).</v>
          </cell>
          <cell r="C3445" t="str">
            <v>m</v>
          </cell>
          <cell r="D3445">
            <v>15.862499999999999</v>
          </cell>
          <cell r="E3445">
            <v>12.69</v>
          </cell>
          <cell r="F3445" t="str">
            <v>EMLURB</v>
          </cell>
        </row>
        <row r="3446">
          <cell r="A3446" t="str">
            <v/>
          </cell>
          <cell r="D3446">
            <v>0</v>
          </cell>
        </row>
        <row r="3447">
          <cell r="A3447" t="str">
            <v>19.07.595</v>
          </cell>
          <cell r="B3447" t="str">
            <v>INSTALACAO DAS CONEXOES, INCLUSIVE COMPLEMENTO DE TUBULACAO NO CASO DE REBAIXAMENTO DE DISTRIBUIDOR DE 110 MM.</v>
          </cell>
          <cell r="C3447" t="str">
            <v>UD</v>
          </cell>
          <cell r="D3447">
            <v>361.22500000000002</v>
          </cell>
          <cell r="E3447">
            <v>288.98</v>
          </cell>
          <cell r="F3447" t="str">
            <v>EMLURB</v>
          </cell>
        </row>
        <row r="3448">
          <cell r="A3448" t="str">
            <v/>
          </cell>
          <cell r="D3448">
            <v>0</v>
          </cell>
        </row>
        <row r="3449">
          <cell r="A3449" t="str">
            <v>19.07.600</v>
          </cell>
          <cell r="B3449" t="str">
            <v>IMPLANTAÇÃO DE DISTRIBUIDOR, INCLUSIVE TUBULAÇÃO DE 50MM, CONEXÕES, ESCAVAÇÃO, ESCORAMENTO E REATERRO.</v>
          </cell>
          <cell r="C3449" t="str">
            <v>m</v>
          </cell>
          <cell r="D3449">
            <v>37.9375</v>
          </cell>
          <cell r="E3449">
            <v>30.35</v>
          </cell>
          <cell r="F3449" t="str">
            <v>EMLURB</v>
          </cell>
        </row>
        <row r="3450">
          <cell r="A3450" t="str">
            <v/>
          </cell>
          <cell r="D3450">
            <v>0</v>
          </cell>
        </row>
        <row r="3451">
          <cell r="A3451" t="str">
            <v>19.07.605</v>
          </cell>
          <cell r="B3451" t="str">
            <v>IMPLANTAÇÃO DE DISTRIBUIDOR, INCLUSIVE TUBULAÇÃO DE 60MM, CONEXÕES, ESCAVAÇÃO, ESCORAMENTO E REATERRO.</v>
          </cell>
          <cell r="C3451" t="str">
            <v>m</v>
          </cell>
          <cell r="D3451">
            <v>43.975000000000001</v>
          </cell>
          <cell r="E3451">
            <v>35.18</v>
          </cell>
          <cell r="F3451" t="str">
            <v>EMLURB</v>
          </cell>
        </row>
        <row r="3452">
          <cell r="A3452" t="str">
            <v/>
          </cell>
          <cell r="D3452">
            <v>0</v>
          </cell>
        </row>
        <row r="3453">
          <cell r="A3453" t="str">
            <v>19.07.610</v>
          </cell>
          <cell r="B3453" t="str">
            <v>IMPLANTAÇÃO DE DISTRIBUIDOR, INCLUSIVE TUBULAÇÃO DE 75MM, CONEXÕES, ESCAVAÇÃO, ESCORAMENTO E REATERRO.</v>
          </cell>
          <cell r="C3453" t="str">
            <v>m</v>
          </cell>
          <cell r="D3453">
            <v>51.550000000000004</v>
          </cell>
          <cell r="E3453">
            <v>41.24</v>
          </cell>
          <cell r="F3453" t="str">
            <v>EMLURB</v>
          </cell>
        </row>
        <row r="3454">
          <cell r="A3454" t="str">
            <v/>
          </cell>
          <cell r="D3454">
            <v>0</v>
          </cell>
        </row>
        <row r="3455">
          <cell r="A3455" t="str">
            <v>19.07.615</v>
          </cell>
          <cell r="B3455" t="str">
            <v>IMPLANTAÇÃO DE DISTRIBUIDOR, INCLUSIVE TUBULAÇÃO DE 85MM, CONEXÕES, ESCAVAÇÃO, ESCORAMENTO E REATERRO.</v>
          </cell>
          <cell r="C3455" t="str">
            <v>m</v>
          </cell>
          <cell r="D3455">
            <v>57.962499999999999</v>
          </cell>
          <cell r="E3455">
            <v>46.37</v>
          </cell>
          <cell r="F3455" t="str">
            <v>EMLURB</v>
          </cell>
        </row>
        <row r="3456">
          <cell r="A3456" t="str">
            <v/>
          </cell>
          <cell r="D3456">
            <v>0</v>
          </cell>
        </row>
        <row r="3457">
          <cell r="A3457" t="str">
            <v>19.07.620</v>
          </cell>
          <cell r="B3457" t="str">
            <v>IMPLANTAÇÃO DE DISTRIBUIDOR, INCLUSIVE TUBULAÇÃO DE 110MM, CONEXÕES, ESCAVAÇÃO, ESCORAMENTO E REATERRO.</v>
          </cell>
          <cell r="C3457" t="str">
            <v>m</v>
          </cell>
          <cell r="D3457">
            <v>73.337500000000006</v>
          </cell>
          <cell r="E3457">
            <v>58.67</v>
          </cell>
          <cell r="F3457" t="str">
            <v>EMLURB</v>
          </cell>
        </row>
        <row r="3458">
          <cell r="A3458" t="str">
            <v/>
          </cell>
          <cell r="D3458">
            <v>0</v>
          </cell>
        </row>
        <row r="3459">
          <cell r="A3459" t="str">
            <v>19.08.010</v>
          </cell>
          <cell r="B3459" t="str">
            <v>CORTE E RELIGACAO DE TUBULACAO DOMICILIAR DE AGUA, INCLUINDO REMANEJAMENTO.</v>
          </cell>
          <cell r="C3459" t="str">
            <v>Un</v>
          </cell>
          <cell r="D3459">
            <v>38.837499999999999</v>
          </cell>
          <cell r="E3459">
            <v>31.07</v>
          </cell>
          <cell r="F3459" t="str">
            <v>EMLURB</v>
          </cell>
        </row>
        <row r="3460">
          <cell r="A3460" t="str">
            <v/>
          </cell>
          <cell r="D3460">
            <v>0</v>
          </cell>
        </row>
        <row r="3461">
          <cell r="A3461" t="str">
            <v>19.08.020</v>
          </cell>
          <cell r="B3461" t="str">
            <v>ESGOTAMENTO MANUAL DE FOSSA, INCLUSIVE TRANSPORTE DO MATERIAL COM CARRO DE MAO A UMA DISTANCIA MAXIMA DE 30M.</v>
          </cell>
          <cell r="C3461" t="str">
            <v>m3</v>
          </cell>
          <cell r="D3461">
            <v>43.4</v>
          </cell>
          <cell r="E3461">
            <v>34.72</v>
          </cell>
          <cell r="F3461" t="str">
            <v>EMLURB</v>
          </cell>
        </row>
        <row r="3462">
          <cell r="A3462" t="str">
            <v/>
          </cell>
          <cell r="D3462">
            <v>0</v>
          </cell>
        </row>
        <row r="3463">
          <cell r="A3463" t="str">
            <v>19.08.030</v>
          </cell>
          <cell r="B3463" t="str">
            <v>CAIXA DE INSPECAO COM TAMPA E ANEIS PREMOLDADOS DE CONCRETO ARMADO DIAMETRO DE 0,40M,ISENTA DE CARGA MOVEL(MODELO 1).</v>
          </cell>
          <cell r="C3463" t="str">
            <v>Un</v>
          </cell>
          <cell r="D3463">
            <v>58.7</v>
          </cell>
          <cell r="E3463">
            <v>46.96</v>
          </cell>
          <cell r="F3463" t="str">
            <v>EMLURB</v>
          </cell>
        </row>
        <row r="3464">
          <cell r="A3464" t="str">
            <v/>
          </cell>
          <cell r="D3464">
            <v>0</v>
          </cell>
        </row>
        <row r="3465">
          <cell r="A3465" t="str">
            <v>19.08.040</v>
          </cell>
          <cell r="B3465" t="str">
            <v>CAIXA DE INSPECAO COM TAMPA E ANEIS PREMOLDADOS DE CONCRETO ARMADO DIAMETRO DE 0,40M, SUJEITA A CARGA MOVEL (MODELO 2).</v>
          </cell>
          <cell r="C3465" t="str">
            <v>Un</v>
          </cell>
          <cell r="D3465">
            <v>73.849999999999994</v>
          </cell>
          <cell r="E3465">
            <v>59.08</v>
          </cell>
          <cell r="F3465" t="str">
            <v>EMLURB</v>
          </cell>
        </row>
        <row r="3466">
          <cell r="A3466" t="str">
            <v/>
          </cell>
          <cell r="D3466">
            <v>0</v>
          </cell>
        </row>
        <row r="3467">
          <cell r="A3467" t="str">
            <v>19.08.050</v>
          </cell>
          <cell r="B3467" t="str">
            <v>CAIXA DE INSPECAO COM TAMPA E ANEIS PREMOLDADOS DE CONCRETO ARMADO DIAMETRO DE 0,60M,ISENTA DE CARGA MOVEL (MODELO 3).</v>
          </cell>
          <cell r="C3467" t="str">
            <v>Un</v>
          </cell>
          <cell r="D3467">
            <v>122.75</v>
          </cell>
          <cell r="E3467">
            <v>98.2</v>
          </cell>
          <cell r="F3467" t="str">
            <v>EMLURB</v>
          </cell>
        </row>
        <row r="3468">
          <cell r="A3468" t="str">
            <v/>
          </cell>
          <cell r="D3468">
            <v>0</v>
          </cell>
        </row>
        <row r="3469">
          <cell r="A3469" t="str">
            <v>19.08.060</v>
          </cell>
          <cell r="B3469" t="str">
            <v>CAIXA DE INSPECAO COM TAMPA E ANEIS PREMOLDADOS DE CONCRETO ARMADO DIAMETRO DE 0,60M, SUJEITA A CARGA MOVEL (MODELO 4).</v>
          </cell>
          <cell r="C3469" t="str">
            <v>Un</v>
          </cell>
          <cell r="D3469">
            <v>158.65</v>
          </cell>
          <cell r="E3469">
            <v>126.92</v>
          </cell>
          <cell r="F3469" t="str">
            <v>EMLURB</v>
          </cell>
        </row>
        <row r="3470">
          <cell r="A3470" t="str">
            <v/>
          </cell>
          <cell r="D3470">
            <v>0</v>
          </cell>
        </row>
        <row r="3471">
          <cell r="A3471" t="str">
            <v>19.08.070</v>
          </cell>
          <cell r="B3471" t="str">
            <v>COLCHAO DE AREIA,INCLUSIVE MAO-DE-OBRA DE ESPALHAMENTO E TRANSPORTE COM CARRO DE MAO.</v>
          </cell>
          <cell r="C3471" t="str">
            <v>m3</v>
          </cell>
          <cell r="D3471">
            <v>62.4375</v>
          </cell>
          <cell r="E3471">
            <v>49.95</v>
          </cell>
          <cell r="F3471" t="str">
            <v>EMLURB</v>
          </cell>
        </row>
        <row r="3472">
          <cell r="A3472" t="str">
            <v/>
          </cell>
          <cell r="D3472">
            <v>0</v>
          </cell>
        </row>
        <row r="3473">
          <cell r="A3473" t="str">
            <v>19.08.071</v>
          </cell>
          <cell r="B3473" t="str">
            <v>FORNECIMENTO E EXECUÇÃO DE CAMADA DE BRITA 50 EM SUMIDOURO E/OU FILTRO ANAERÓBICO</v>
          </cell>
          <cell r="C3473" t="str">
            <v>m3</v>
          </cell>
          <cell r="D3473">
            <v>92.875</v>
          </cell>
          <cell r="E3473">
            <v>74.3</v>
          </cell>
          <cell r="F3473" t="str">
            <v>SEDUC</v>
          </cell>
        </row>
        <row r="3474">
          <cell r="A3474" t="str">
            <v/>
          </cell>
          <cell r="D3474">
            <v>0</v>
          </cell>
        </row>
        <row r="3475">
          <cell r="A3475" t="str">
            <v>19.08.080</v>
          </cell>
          <cell r="B3475" t="str">
            <v>FORNECIMENTO E INSTALAÇÃO DE CAIXA MÚLTIPLA DE DRENAGEM PLUVIAL RESIDENCIAL 350X350X311MM COM TAMPA EM GRELHA DE ALUMÍNIO PARA TRÁFEGO LEVE 35 X 35CM, INCLUSIVE ANEL DE BORRACHA - TIGRE OU SIMILAR.</v>
          </cell>
          <cell r="C3475" t="str">
            <v>Un</v>
          </cell>
          <cell r="D3475">
            <v>174.67500000000001</v>
          </cell>
          <cell r="E3475">
            <v>139.74</v>
          </cell>
          <cell r="F3475" t="str">
            <v>SEDUC</v>
          </cell>
        </row>
        <row r="3476">
          <cell r="A3476" t="str">
            <v/>
          </cell>
          <cell r="D3476">
            <v>0</v>
          </cell>
        </row>
        <row r="3477">
          <cell r="A3477" t="str">
            <v>19.09.010</v>
          </cell>
          <cell r="B3477" t="str">
            <v xml:space="preserve">FORNECIMENTO E MONTAGEM DE RESERVATÓRIO METÁLICO TIPO TAÇA, EM AÇO CARBONO USI SAC 41, COM CAPACIDADE PARA 6.000LITROS, TRATAMENTO INTERNO COM JATO ABRASIVO AO METAL BRANCO PADRÃO SA3, ACABAMENTO EM EPÓXI-POLIAMIDA ALTA ESPESSURA E TRATAMENTO EXTERNO COM </v>
          </cell>
          <cell r="C3477" t="str">
            <v>Un</v>
          </cell>
          <cell r="D3477">
            <v>12515.074999999999</v>
          </cell>
          <cell r="E3477">
            <v>10012.06</v>
          </cell>
          <cell r="F3477" t="str">
            <v>SEDUC</v>
          </cell>
        </row>
        <row r="3478">
          <cell r="A3478" t="str">
            <v/>
          </cell>
          <cell r="D3478">
            <v>0</v>
          </cell>
        </row>
        <row r="3479">
          <cell r="A3479" t="str">
            <v>19.09.020</v>
          </cell>
          <cell r="B3479" t="str">
            <v>FORNECIMENTO E MONTAGEM DE RESERVATÓRIO METÁLICO TIPO TAÇA, EM AÇO CARBONO USI SAC 41, COM CAPACIDADE PARA 10.000LITROS, TRATAMENTO INTERNO COM JATO ABRASIVO AO METAL BRANCO PADRÃO SA3, ACABAMENTO EM EPÓXI-POLIAMIDA ALTA ESPESSURA E TRATAMENTO EXTERNO COM</v>
          </cell>
          <cell r="C3479" t="str">
            <v>Un</v>
          </cell>
          <cell r="D3479">
            <v>17624.5</v>
          </cell>
          <cell r="E3479">
            <v>14099.6</v>
          </cell>
          <cell r="F3479" t="str">
            <v>SEDUC</v>
          </cell>
        </row>
        <row r="3480">
          <cell r="A3480" t="str">
            <v/>
          </cell>
          <cell r="D3480">
            <v>0</v>
          </cell>
        </row>
        <row r="3481">
          <cell r="A3481" t="str">
            <v>19.09.030</v>
          </cell>
          <cell r="B3481" t="str">
            <v>FORNECIMENTO E MONTAGEM DE RESERVATÓRIO METÁLICO TIPO TAÇA, EM AÇO CARBONO USI SAC 41, COM CAPACIDADE PARA 15.000LITROS, TRATAMENTO INTERNO COM JATO ABRASIVO AO METAL BRANCO PADRÃO SA3, ACABAMENTO EM EPÓXI-POLIAMIDA ALTA ESPESSURA E TRATAMENTO EXTERNO COM</v>
          </cell>
          <cell r="C3481" t="str">
            <v>Un</v>
          </cell>
          <cell r="D3481">
            <v>25326.375</v>
          </cell>
          <cell r="E3481">
            <v>20261.099999999999</v>
          </cell>
          <cell r="F3481" t="str">
            <v>SEDUC</v>
          </cell>
        </row>
        <row r="3482">
          <cell r="A3482" t="str">
            <v/>
          </cell>
          <cell r="D3482">
            <v>0</v>
          </cell>
        </row>
        <row r="3483">
          <cell r="A3483" t="str">
            <v>19.09.099</v>
          </cell>
          <cell r="B3483" t="str">
            <v>FORNECIMENTO E INSTALAÇÃO DE RESERVATÓRIO D´ÁGUA DE FIBRA DE VIDRO, CILÍNDRICO, CAPACIDADE DE 3000 L, INCLUSIVE COLOCAÇÃO E MONTAGEM DAS TUBULAÇÕES E CONEXÕES (ADAPTADORES DE PVC COM FLANGES E ANÉIS DE 1"(01  UN), 2"(02UN) E 1 1/4"(01 UN)).</v>
          </cell>
          <cell r="C3483" t="str">
            <v>Un</v>
          </cell>
          <cell r="D3483">
            <v>1061.25</v>
          </cell>
          <cell r="E3483">
            <v>849</v>
          </cell>
          <cell r="F3483" t="str">
            <v>SEDUC</v>
          </cell>
        </row>
        <row r="3484">
          <cell r="A3484" t="str">
            <v/>
          </cell>
          <cell r="D3484">
            <v>0</v>
          </cell>
        </row>
        <row r="3485">
          <cell r="A3485" t="str">
            <v>19.09.100</v>
          </cell>
          <cell r="B3485" t="str">
            <v>FORNECIMENTO E INSTALAÇÃO DE RESERVATÓRIO D´ÁGUA DE FIBRA DE VIDRO, CILÍNDRICO, CAPACIDADE DE 5000 L, INCLUSIVE COLOCAÇÃO E MONTAGEM DAS TUBULAÇÕES E CONEXÕES (ADAPTADORES DE PVC COM FLANGES E ANÉIS DE 1"(01  UN), 2"(02UN) E 1 1/4"(01 UN)).</v>
          </cell>
          <cell r="C3485" t="str">
            <v>Un</v>
          </cell>
          <cell r="D3485">
            <v>1600.9124999999999</v>
          </cell>
          <cell r="E3485">
            <v>1280.73</v>
          </cell>
          <cell r="F3485" t="str">
            <v>SEDUC</v>
          </cell>
        </row>
        <row r="3486">
          <cell r="A3486" t="str">
            <v/>
          </cell>
          <cell r="D3486">
            <v>0</v>
          </cell>
        </row>
        <row r="3487">
          <cell r="A3487" t="str">
            <v>19.09.200</v>
          </cell>
          <cell r="B3487" t="str">
            <v>ESTRUTURA DE CONCRETO ARMADO E CAIXA D´ÁGUA DE 10.000L EM FIBRA DE VIDRO, INSTALADA, PILAR CIRCULAR DE 7,00M, LAJE CIRCULAR DE CONCRETO ARMADO COM DIAM. DE 2,50M.INCLUSIVE FRETE PARA MIRANDIBA - ESCOLA FRANCISCO PIRES.</v>
          </cell>
          <cell r="C3487" t="str">
            <v>Un</v>
          </cell>
          <cell r="D3487">
            <v>11031.25</v>
          </cell>
          <cell r="E3487">
            <v>8825</v>
          </cell>
          <cell r="F3487" t="str">
            <v>SEDUC</v>
          </cell>
        </row>
        <row r="3488">
          <cell r="A3488" t="str">
            <v/>
          </cell>
          <cell r="D3488">
            <v>0</v>
          </cell>
        </row>
        <row r="3489">
          <cell r="A3489" t="str">
            <v>19.09.210</v>
          </cell>
          <cell r="B3489" t="str">
            <v xml:space="preserve"> FORNECIMENTO E MONTAGEM DE CAIXA D ÁGUA ELEVADA COM CAPACIDADE PARA 13 000 L COM ALTURA TOTAL DE 11,50 M INCLUINDO GRADE DE PROTEÇÃO, CISTERNA COM CAPACIDADE PARA 12 000 L, IMPERMEABILIZAÇÃO E FRETE DE BREJO SANTO PARA PETROLINA, A SER UTILIZADA NA ESCOL</v>
          </cell>
          <cell r="C3489" t="str">
            <v>Un</v>
          </cell>
          <cell r="D3489">
            <v>28699.112500000003</v>
          </cell>
          <cell r="E3489">
            <v>22959.29</v>
          </cell>
          <cell r="F3489" t="str">
            <v>SEDUC</v>
          </cell>
        </row>
        <row r="3490">
          <cell r="A3490" t="str">
            <v/>
          </cell>
          <cell r="D3490">
            <v>0</v>
          </cell>
        </row>
        <row r="3491">
          <cell r="A3491" t="str">
            <v>19.10.001</v>
          </cell>
          <cell r="B3491" t="str">
            <v>EXECUÇÃO DE POÇO TUBULAR PROFUNDO EM ALDEIA, DIAM. FURO 8,5", PROFUNDIDADE ESTIMADA DE ATÉ 100M, BOMBA SUBMERSA, INCLUSIVE ANÁLISE DA ÁGUA, LICENÇA DE INSTALAÇÃO E OPERAÇÃO DO POÇO,  INSTALAÇÃO DO QUADRO DE COMANDO, LIGAÇÃO ELÉTRICA E HIDRÁULICA NECESSÁRI</v>
          </cell>
          <cell r="C3491" t="str">
            <v>m</v>
          </cell>
          <cell r="D3491">
            <v>399.0625</v>
          </cell>
          <cell r="E3491">
            <v>319.25</v>
          </cell>
          <cell r="F3491" t="str">
            <v>SEDUC</v>
          </cell>
        </row>
        <row r="3492">
          <cell r="A3492" t="str">
            <v/>
          </cell>
          <cell r="D3492">
            <v>0</v>
          </cell>
        </row>
        <row r="3493">
          <cell r="A3493" t="str">
            <v>19.10.002</v>
          </cell>
          <cell r="B3493" t="str">
            <v>EXEC.DE POÇO TUBULAR PROF.- ESC. MAJOR LÉLIO, DIAM. FURO 10", PROF. ESTIMADA ATÉ 48M, SENDO 18M SEDIMENTAR E O RESTANTE CRISTALINO, USO DE BROCA TUNGSTÊNIO E DIAMANTE, BOMBA SUBMERSA, INCL.ANÁLISE DA ÁGUA, LICENÇA DE INST.E OPER.DO POÇO,  INST.QD DE COMAN</v>
          </cell>
          <cell r="C3493" t="str">
            <v>m</v>
          </cell>
          <cell r="D3493">
            <v>609.82500000000005</v>
          </cell>
          <cell r="E3493">
            <v>487.86</v>
          </cell>
          <cell r="F3493" t="str">
            <v>SEDUC</v>
          </cell>
        </row>
        <row r="3494">
          <cell r="A3494" t="str">
            <v/>
          </cell>
          <cell r="D3494">
            <v>0</v>
          </cell>
        </row>
        <row r="3495">
          <cell r="A3495" t="str">
            <v>19.10.003</v>
          </cell>
          <cell r="B3495" t="str">
            <v>EXECUÇÃO DE POÇO TUBULAR PROFUNDO NA ESCOLA LUIZ DE CAMÕES, INCLUSIVE INSTALAÇÃO HIDRÁULICA, BOMBA SUBMERSA, ANÁLISE DA ÁGUA, LICENÇA DE INSTALAÇÃO E OPERAÇÃO DO POÇO, INSTALAÇÃO DO QUADRO DE COMANDO, LIGAÇÃO ELÉTRICA NECESSÁRIA PARA O PERFEITO FUNCIONAME</v>
          </cell>
          <cell r="C3495" t="str">
            <v>m</v>
          </cell>
          <cell r="D3495">
            <v>412.875</v>
          </cell>
          <cell r="E3495">
            <v>330.3</v>
          </cell>
          <cell r="F3495" t="str">
            <v>SEDUC</v>
          </cell>
        </row>
        <row r="3496">
          <cell r="A3496" t="str">
            <v/>
          </cell>
          <cell r="D3496">
            <v>0</v>
          </cell>
        </row>
        <row r="3497">
          <cell r="A3497" t="str">
            <v>19.10.004</v>
          </cell>
          <cell r="B3497" t="str">
            <v>EXECUÇÃO DE POÇO TUBULAR PROFUNDO NA ESCOLA MANUEL BORBA, INCLUSIVE INSTALAÇÃO HIDRÁULICA, BOMBA SUBMERSA, ANÁLISE DA ÁGUA, LICENÇA DE INSTALAÇÃO E OPERAÇÃO DO POÇO, INSTALAÇÃO DO QUADRO DE COMANDO, LIGAÇÃO ELÉTRICA NECESSÁRIA PARA O PERFEITO FUNCIONAMENT</v>
          </cell>
          <cell r="C3497" t="str">
            <v>m</v>
          </cell>
          <cell r="D3497">
            <v>553.45000000000005</v>
          </cell>
          <cell r="E3497">
            <v>442.76</v>
          </cell>
          <cell r="F3497" t="str">
            <v>SEDUC</v>
          </cell>
        </row>
        <row r="3498">
          <cell r="A3498" t="str">
            <v/>
          </cell>
          <cell r="D3498">
            <v>0</v>
          </cell>
        </row>
        <row r="3499">
          <cell r="A3499" t="str">
            <v>19.10.005</v>
          </cell>
          <cell r="B3499" t="str">
            <v>EXECUÇÃO DE POÇO TUBULAR PROFUNDO NA ESCOLA BARROS CARVALHO, INCLUSIVE INSTALAÇÃO HIDRÁULICA, BOMBA SUBMERSA, ANÁLISE DA ÁGUA, LICENÇA DE INSTALAÇÃO E OPERAÇÃO DO POÇO, INSTALAÇÃO DO QUADRO DE COMANDO, LIGAÇÃO ELÉTRICA NECESSÁRIA PARA O PERFEITO FUNCIONAM</v>
          </cell>
          <cell r="C3499" t="str">
            <v>m</v>
          </cell>
          <cell r="D3499">
            <v>399.11250000000001</v>
          </cell>
          <cell r="E3499">
            <v>319.29000000000002</v>
          </cell>
          <cell r="F3499" t="str">
            <v>SEDUC</v>
          </cell>
        </row>
        <row r="3500">
          <cell r="A3500" t="str">
            <v/>
          </cell>
          <cell r="D3500">
            <v>0</v>
          </cell>
        </row>
        <row r="3501">
          <cell r="A3501" t="str">
            <v>19.10.006</v>
          </cell>
          <cell r="B3501" t="str">
            <v xml:space="preserve">EXECUÇÃO  DE POÇO TUBULAR PROFUNDO NA ESCOLA COMPOSITOR ANTÔNIO MARIA, INCLUSIVE INSTAÇÃO HIDRÁULICA, BOMBA SUBMERSA, INCLUSIVE ANÁLISE DA ÁGUA, LICENÇA DE INSTALAÇÃO E OPERAÇÃO DO POÇO, INSTALAÇÃO DO QUADRO DE COMANDO, LIGAÇÃO ELÉTRICA NECESSÁRIA PARA O </v>
          </cell>
          <cell r="C3501" t="str">
            <v>m</v>
          </cell>
          <cell r="D3501">
            <v>725.125</v>
          </cell>
          <cell r="E3501">
            <v>580.1</v>
          </cell>
          <cell r="F3501" t="str">
            <v>SEDUC</v>
          </cell>
        </row>
        <row r="3502">
          <cell r="A3502" t="str">
            <v/>
          </cell>
          <cell r="D3502">
            <v>0</v>
          </cell>
        </row>
        <row r="3503">
          <cell r="A3503" t="str">
            <v>19.10.007</v>
          </cell>
          <cell r="B3503" t="str">
            <v>EXECUÇÃO  DE POÇO TUBULAR PROFUNDO NA ESCOLA MARECHAL EURICO GASPAR DUTRA, INCLUSIVE INSTAÇÃO HIDRÁULICA, BOMBA SUBMERSA, INCLUSIVE ANÁLISE DA ÁGUA, LICENÇA DE INSTALAÇÃO E OPERAÇÃO DO POÇO, INSTALAÇÃO DO QUADRO DE COMANDO, LIGAÇÃO ELÉTRICA NECESSÁRIA PAR</v>
          </cell>
          <cell r="C3503" t="str">
            <v>m</v>
          </cell>
          <cell r="D3503">
            <v>468.75</v>
          </cell>
          <cell r="E3503">
            <v>375</v>
          </cell>
          <cell r="F3503" t="str">
            <v>SEDUC</v>
          </cell>
        </row>
        <row r="3504">
          <cell r="A3504" t="str">
            <v/>
          </cell>
          <cell r="D3504">
            <v>0</v>
          </cell>
        </row>
        <row r="3505">
          <cell r="A3505" t="str">
            <v>19.11.001</v>
          </cell>
          <cell r="B3505" t="str">
            <v>FORNECIMENTO E COLOCAÇÃO DE ANÉIS DE CONCRETO DE 1,20X0,50X0,05 M COM ESCAVAÇÃO PARA POÇO D= 1,20M EM TERRENO DE 1ª CATEGORIA.</v>
          </cell>
          <cell r="C3505" t="str">
            <v>m</v>
          </cell>
          <cell r="D3505">
            <v>399.88750000000005</v>
          </cell>
          <cell r="E3505">
            <v>319.91000000000003</v>
          </cell>
          <cell r="F3505" t="str">
            <v>SEE</v>
          </cell>
        </row>
        <row r="3506">
          <cell r="A3506" t="str">
            <v/>
          </cell>
          <cell r="D3506">
            <v>0</v>
          </cell>
        </row>
        <row r="3507">
          <cell r="A3507" t="str">
            <v>20.00.000</v>
          </cell>
          <cell r="B3507" t="str">
            <v>PAVIMENTACAO</v>
          </cell>
          <cell r="D3507">
            <v>0</v>
          </cell>
        </row>
        <row r="3508">
          <cell r="A3508" t="str">
            <v/>
          </cell>
          <cell r="D3508">
            <v>0</v>
          </cell>
        </row>
        <row r="3509">
          <cell r="A3509" t="str">
            <v>20.01.010</v>
          </cell>
          <cell r="B3509" t="str">
            <v>REGULARIZACAO DO SUBLEITO, ABRANGENDO ESCARIFICACAO, HOMOGENEIZACAO , UMEDECIMENTO E COMPACTACAO COM ESPESSURA DE 15 CM, TEOR DE COMPACTACAO A 100 POR CENTO AASHO NORMAL(DNER-ME 47-64).</v>
          </cell>
          <cell r="C3509" t="str">
            <v>m2</v>
          </cell>
          <cell r="D3509">
            <v>1.2625</v>
          </cell>
          <cell r="E3509">
            <v>1.01</v>
          </cell>
          <cell r="F3509" t="str">
            <v>EMLURB</v>
          </cell>
        </row>
        <row r="3510">
          <cell r="A3510" t="str">
            <v/>
          </cell>
          <cell r="D3510">
            <v>0</v>
          </cell>
        </row>
        <row r="3511">
          <cell r="A3511" t="str">
            <v>20.01.020</v>
          </cell>
          <cell r="B3511" t="str">
            <v>EXECUCAO DE REFORCO DO SUBLEITO , ABRANGENDO ESPALHAMENTO, HOMOGENEIZACAO, UMEDECIMENTO E COMPACTACAO , TEOR DE COMPACTACAO A 100 POR CENTO AASHO INTERMEDIARIO ( DNER-ME-48-64 ), INCLUSIVE FORNECIMENTO DO MATERIAL PROVENIENTE DE JAZIDA (CBR 10 POR CENTO),</v>
          </cell>
          <cell r="C3511" t="str">
            <v>m3</v>
          </cell>
          <cell r="D3511">
            <v>34.962499999999999</v>
          </cell>
          <cell r="E3511">
            <v>27.97</v>
          </cell>
          <cell r="F3511" t="str">
            <v>EMLURB</v>
          </cell>
        </row>
        <row r="3512">
          <cell r="A3512" t="str">
            <v/>
          </cell>
          <cell r="D3512">
            <v>0</v>
          </cell>
        </row>
        <row r="3513">
          <cell r="A3513" t="str">
            <v>20.02.010</v>
          </cell>
          <cell r="B3513" t="str">
            <v xml:space="preserve">EXEC. DE SUB-BASE ESTABILIZADA GRANULOMETR. ABRANGENDO ESPALHAMENTO, HOMOG., UMEDECIMENTO E COMPACTACAO COM ESPESSURA DE 12,0 CM, TEOR DE COMPACTACAO A 100 POR CENTO AASHO INTERMED. (DNER-ME-48-64),INCLUSIVE FORNEC. DO MATERIAL PROV. DE JAZIDA(CBR 20 POR </v>
          </cell>
          <cell r="C3513" t="str">
            <v>m2</v>
          </cell>
          <cell r="D3513">
            <v>6.0374999999999996</v>
          </cell>
          <cell r="E3513">
            <v>4.83</v>
          </cell>
          <cell r="F3513" t="str">
            <v>EMLURB</v>
          </cell>
        </row>
        <row r="3514">
          <cell r="A3514" t="str">
            <v/>
          </cell>
          <cell r="D3514">
            <v>0</v>
          </cell>
        </row>
        <row r="3515">
          <cell r="A3515" t="str">
            <v>20.02.020</v>
          </cell>
          <cell r="B3515" t="str">
            <v xml:space="preserve">EXEC. DE SUB-BASE ESTABILIZADA GRANULOMETR. ABRANGENDO ESPALHAMENTO, HOMOG., UMEDECIMENTO E COMPACTACAO COM ESPESSURA DE 15,0 CM, TEOR DE COMPACTACAO A 100 POR CENTO AASHO INTERMED. (DNER-ME-48-64),INCLUSIVE FORNEC. DO MATERIAL PROV. DE JAZIDA(CBR 20 POR </v>
          </cell>
          <cell r="C3515" t="str">
            <v>m2</v>
          </cell>
          <cell r="D3515">
            <v>6.9749999999999996</v>
          </cell>
          <cell r="E3515">
            <v>5.58</v>
          </cell>
          <cell r="F3515" t="str">
            <v>EMLURB</v>
          </cell>
        </row>
        <row r="3516">
          <cell r="A3516" t="str">
            <v/>
          </cell>
          <cell r="D3516">
            <v>0</v>
          </cell>
        </row>
        <row r="3517">
          <cell r="A3517" t="str">
            <v>20.02.030</v>
          </cell>
          <cell r="B3517" t="str">
            <v>EXEC. DE SUB-BASE ESTABILIZADA GRANULOMETR. ABRANGENDO ESPALHAMENTO, HOMOG., UMEDECIMENTO E COMPACTACAO COM ESPESSURA DE 20,0 CM, TEOR DE COMPACTACAO A 100 POR CENTO AASHO INTERMED. (DNER-ME-48-64),INCLUSIVE FORNEC. DO MATERIAL PROV.DE JAZIDA(CBR 20 POR C</v>
          </cell>
          <cell r="C3517" t="str">
            <v>m2</v>
          </cell>
          <cell r="D3517">
            <v>8.5250000000000004</v>
          </cell>
          <cell r="E3517">
            <v>6.82</v>
          </cell>
          <cell r="F3517" t="str">
            <v>EMLURB</v>
          </cell>
        </row>
        <row r="3518">
          <cell r="A3518" t="str">
            <v/>
          </cell>
          <cell r="D3518">
            <v>0</v>
          </cell>
        </row>
        <row r="3519">
          <cell r="A3519" t="str">
            <v>20.02.040</v>
          </cell>
          <cell r="B3519" t="str">
            <v>EXEC. DE SUB-BASE ESTABILIZADA GRANULOMETR. ABRANGENDO ESPALHAMENTO, HOMOG., UMEDECIMENTO E COMPACTACAO, TEOR DE COMPACTACAO A 100 POR CENTO AASHO INTERMEDIARIO(DNER-ME-48-64), INCLUSIVE FORNECIMENTO DO MATERIAL PROVENIENTE DE JAZIDA (CBR 20 POR CENTO), D</v>
          </cell>
          <cell r="C3519" t="str">
            <v>m3</v>
          </cell>
          <cell r="D3519">
            <v>35.337499999999999</v>
          </cell>
          <cell r="E3519">
            <v>28.27</v>
          </cell>
          <cell r="F3519" t="str">
            <v>EMLURB</v>
          </cell>
        </row>
        <row r="3520">
          <cell r="A3520" t="str">
            <v/>
          </cell>
          <cell r="D3520">
            <v>0</v>
          </cell>
        </row>
        <row r="3521">
          <cell r="A3521" t="str">
            <v>20.02.050</v>
          </cell>
          <cell r="B3521" t="str">
            <v>EXEC.DE SUB-BASE OU BASE COM APROVEITAMENTO DO MATERIAL EXISTENTE(CBR 20 POR CENTO), UMEDECIMENTO E COMPACTAÇÃO COM ESPESSURA DE 20,0CM.TEOR DE COMPACTAÇÃO A 100 POR CENTO AASHO INTERMEDIÁRIO(DNER-ME-48-64).</v>
          </cell>
          <cell r="C3521" t="str">
            <v>m2</v>
          </cell>
          <cell r="D3521">
            <v>1.4000000000000001</v>
          </cell>
          <cell r="E3521">
            <v>1.1200000000000001</v>
          </cell>
          <cell r="F3521" t="str">
            <v>EMLURB</v>
          </cell>
        </row>
        <row r="3522">
          <cell r="A3522" t="str">
            <v/>
          </cell>
          <cell r="D3522">
            <v>0</v>
          </cell>
        </row>
        <row r="3523">
          <cell r="A3523" t="str">
            <v>20.03.010</v>
          </cell>
          <cell r="B3523" t="str">
            <v>EXECUCAO DE BASE DE MACADAME BETUMINOSO, INCLUSIVE FORNECIMENTO DO MATERIAL.</v>
          </cell>
          <cell r="C3523" t="str">
            <v>m3</v>
          </cell>
          <cell r="D3523">
            <v>313.78750000000002</v>
          </cell>
          <cell r="E3523">
            <v>251.03</v>
          </cell>
          <cell r="F3523" t="str">
            <v>EMLURB</v>
          </cell>
        </row>
        <row r="3524">
          <cell r="A3524" t="str">
            <v/>
          </cell>
          <cell r="D3524">
            <v>0</v>
          </cell>
        </row>
        <row r="3525">
          <cell r="A3525" t="str">
            <v>20.03.020</v>
          </cell>
          <cell r="B3525" t="str">
            <v>EXECUCAO DE BASE DE MACADAME HIDRAULICO COM ESPESSURA DE 0,10 M,INCLUSIVE FORNECIMENTO DO MATERIAL.</v>
          </cell>
          <cell r="C3525" t="str">
            <v>m2</v>
          </cell>
          <cell r="D3525">
            <v>12.612500000000001</v>
          </cell>
          <cell r="E3525">
            <v>10.09</v>
          </cell>
          <cell r="F3525" t="str">
            <v>EMLURB</v>
          </cell>
        </row>
        <row r="3526">
          <cell r="A3526" t="str">
            <v/>
          </cell>
          <cell r="D3526">
            <v>0</v>
          </cell>
        </row>
        <row r="3527">
          <cell r="A3527" t="str">
            <v>20.03.030</v>
          </cell>
          <cell r="B3527" t="str">
            <v>EXECUCAO DE BASE DE MACADAME HIDRAULICO COM ESPESSURA DE 0,12 M,INCLUSIVE FORNECIMENTO DO MATERIAL.</v>
          </cell>
          <cell r="C3527" t="str">
            <v>m2</v>
          </cell>
          <cell r="D3527">
            <v>15.125</v>
          </cell>
          <cell r="E3527">
            <v>12.1</v>
          </cell>
          <cell r="F3527" t="str">
            <v>EMLURB</v>
          </cell>
        </row>
        <row r="3528">
          <cell r="A3528" t="str">
            <v/>
          </cell>
          <cell r="D3528">
            <v>0</v>
          </cell>
        </row>
        <row r="3529">
          <cell r="A3529" t="str">
            <v>20.03.040</v>
          </cell>
          <cell r="B3529" t="str">
            <v>EXECUCAO DE BASE DE MACADAME HIDRAULICO COM ESPESSURA DE 0,15 M,INCLUSIVE FORNECIMENTO DO MATERIAL.</v>
          </cell>
          <cell r="C3529" t="str">
            <v>m2</v>
          </cell>
          <cell r="D3529">
            <v>18.925000000000001</v>
          </cell>
          <cell r="E3529">
            <v>15.14</v>
          </cell>
          <cell r="F3529" t="str">
            <v>EMLURB</v>
          </cell>
        </row>
        <row r="3530">
          <cell r="A3530" t="str">
            <v/>
          </cell>
          <cell r="D3530">
            <v>0</v>
          </cell>
        </row>
        <row r="3531">
          <cell r="A3531" t="str">
            <v>20.03.050</v>
          </cell>
          <cell r="B3531" t="str">
            <v>EXECUCAO DE BASE DE MACADAME HIDRAULICO COM ESPESSURA DE 0,20 M,INCLUSIVE FORNECIMENTO DO MATERIAL.</v>
          </cell>
          <cell r="C3531" t="str">
            <v>m2</v>
          </cell>
          <cell r="D3531">
            <v>25.225000000000001</v>
          </cell>
          <cell r="E3531">
            <v>20.18</v>
          </cell>
          <cell r="F3531" t="str">
            <v>EMLURB</v>
          </cell>
        </row>
        <row r="3532">
          <cell r="A3532" t="str">
            <v/>
          </cell>
          <cell r="D3532">
            <v>0</v>
          </cell>
        </row>
        <row r="3533">
          <cell r="A3533" t="str">
            <v>20.03.060</v>
          </cell>
          <cell r="B3533" t="str">
            <v>EXECUCAO DE BASE DE MACADAME HIDRAULICO, INCLUSIVE FORNECIMENTO DO MATERIAL.</v>
          </cell>
          <cell r="C3533" t="str">
            <v>m3</v>
          </cell>
          <cell r="D3533">
            <v>126.125</v>
          </cell>
          <cell r="E3533">
            <v>100.9</v>
          </cell>
          <cell r="F3533" t="str">
            <v>EMLURB</v>
          </cell>
        </row>
        <row r="3534">
          <cell r="A3534" t="str">
            <v/>
          </cell>
          <cell r="D3534">
            <v>0</v>
          </cell>
        </row>
        <row r="3535">
          <cell r="A3535" t="str">
            <v>20.03.070</v>
          </cell>
          <cell r="B3535" t="str">
            <v>EXECUCAO DE BASE DE MACADAME VIBRADO A SECO COM ESPESSURA DE 0,10 M, INCLUSIVE FORNECIMENTO DO MATERIAL.</v>
          </cell>
          <cell r="C3535" t="str">
            <v>m2</v>
          </cell>
          <cell r="D3535">
            <v>12.212499999999999</v>
          </cell>
          <cell r="E3535">
            <v>9.77</v>
          </cell>
          <cell r="F3535" t="str">
            <v>EMLURB</v>
          </cell>
        </row>
        <row r="3536">
          <cell r="A3536" t="str">
            <v/>
          </cell>
          <cell r="D3536">
            <v>0</v>
          </cell>
        </row>
        <row r="3537">
          <cell r="A3537" t="str">
            <v>20.03.080</v>
          </cell>
          <cell r="B3537" t="str">
            <v>EXECUCAO DE BASE DE MACADAME VIBRADO A SECO COM ESPESSURA DE 0,12 M, INCLUSIVE FORNECIMENTO DO MATERIAL.</v>
          </cell>
          <cell r="C3537" t="str">
            <v>m2</v>
          </cell>
          <cell r="D3537">
            <v>14.662500000000001</v>
          </cell>
          <cell r="E3537">
            <v>11.73</v>
          </cell>
          <cell r="F3537" t="str">
            <v>EMLURB</v>
          </cell>
        </row>
        <row r="3538">
          <cell r="A3538" t="str">
            <v/>
          </cell>
          <cell r="D3538">
            <v>0</v>
          </cell>
        </row>
        <row r="3539">
          <cell r="A3539" t="str">
            <v>20.03.090</v>
          </cell>
          <cell r="B3539" t="str">
            <v>EXECUCAO DE BASE DE MACADAME VIBRADO A SECO COM ESPESSURA DE 0,15 M, INCLUSIVE FORNECIMENTO DO MATERIAL.</v>
          </cell>
          <cell r="C3539" t="str">
            <v>m2</v>
          </cell>
          <cell r="D3539">
            <v>18.337499999999999</v>
          </cell>
          <cell r="E3539">
            <v>14.67</v>
          </cell>
          <cell r="F3539" t="str">
            <v>EMLURB</v>
          </cell>
        </row>
        <row r="3540">
          <cell r="A3540" t="str">
            <v/>
          </cell>
          <cell r="D3540">
            <v>0</v>
          </cell>
        </row>
        <row r="3541">
          <cell r="A3541" t="str">
            <v>20.03.100</v>
          </cell>
          <cell r="B3541" t="str">
            <v>EXECUCAO DE BASE DE MACADAME VIBRADO A SECO COM ESPESSURA DE 0,20 M, INCLUSIVE FORNECIMENTO DO MATERIAL.</v>
          </cell>
          <cell r="C3541" t="str">
            <v>m2</v>
          </cell>
          <cell r="D3541">
            <v>24.45</v>
          </cell>
          <cell r="E3541">
            <v>19.559999999999999</v>
          </cell>
          <cell r="F3541" t="str">
            <v>EMLURB</v>
          </cell>
        </row>
        <row r="3542">
          <cell r="A3542" t="str">
            <v/>
          </cell>
          <cell r="D3542">
            <v>0</v>
          </cell>
        </row>
        <row r="3543">
          <cell r="A3543" t="str">
            <v>20.03.110</v>
          </cell>
          <cell r="B3543" t="str">
            <v>EXECUCAO DE BASE DE MACADAME VIBRADO A SECO, INCLUSIVE FORNECIMENTO DO MATERIAL.</v>
          </cell>
          <cell r="C3543" t="str">
            <v>m3</v>
          </cell>
          <cell r="D3543">
            <v>122.1875</v>
          </cell>
          <cell r="E3543">
            <v>97.75</v>
          </cell>
          <cell r="F3543" t="str">
            <v>EMLURB</v>
          </cell>
        </row>
        <row r="3544">
          <cell r="A3544" t="str">
            <v/>
          </cell>
          <cell r="D3544">
            <v>0</v>
          </cell>
        </row>
        <row r="3545">
          <cell r="A3545" t="str">
            <v>20.03.120</v>
          </cell>
          <cell r="B3545" t="str">
            <v>EXECUCAO DE BASE DE SOLO MELHORADO COM CIMENTO COM MISTURA NA PISTA,C/ 4 POR CENTO EM PESO DE CIMENTO, INCLUSIVE FORNECIMENTO DO MATERIAL.</v>
          </cell>
          <cell r="C3545" t="str">
            <v>m3</v>
          </cell>
          <cell r="D3545">
            <v>90.5625</v>
          </cell>
          <cell r="E3545">
            <v>72.45</v>
          </cell>
          <cell r="F3545" t="str">
            <v>EMLURB</v>
          </cell>
        </row>
        <row r="3546">
          <cell r="A3546" t="str">
            <v/>
          </cell>
          <cell r="D3546">
            <v>0</v>
          </cell>
        </row>
        <row r="3547">
          <cell r="A3547" t="str">
            <v>20.03.130</v>
          </cell>
          <cell r="B3547" t="str">
            <v>EXECUCAO DE BASE DE SOLO CIMENTO COM MISTURA NA PISTA, COM 6 POR CENTO EM PESO DE CIMENTO, INCLUSIVE FORNECIMENTO DO MATERIAL.</v>
          </cell>
          <cell r="C3547" t="str">
            <v>m3</v>
          </cell>
          <cell r="D3547">
            <v>106.46250000000001</v>
          </cell>
          <cell r="E3547">
            <v>85.17</v>
          </cell>
          <cell r="F3547" t="str">
            <v>EMLURB</v>
          </cell>
        </row>
        <row r="3548">
          <cell r="A3548" t="str">
            <v/>
          </cell>
          <cell r="D3548">
            <v>0</v>
          </cell>
        </row>
        <row r="3549">
          <cell r="A3549" t="str">
            <v>20.03.140</v>
          </cell>
          <cell r="B3549" t="str">
            <v>EXECUCAO DE BASE DE SOLO CIMENTO COM MISTURA NA PISTA, C/ 8 POR CENTO EM PESO DE CIMENTO, INCLUSIVE FORNECIMENTO DE MATERIAL.</v>
          </cell>
          <cell r="C3549" t="str">
            <v>m3</v>
          </cell>
          <cell r="D3549">
            <v>127.96250000000001</v>
          </cell>
          <cell r="E3549">
            <v>102.37</v>
          </cell>
          <cell r="F3549" t="str">
            <v>EMLURB</v>
          </cell>
        </row>
        <row r="3550">
          <cell r="A3550" t="str">
            <v/>
          </cell>
          <cell r="D3550">
            <v>0</v>
          </cell>
        </row>
        <row r="3551">
          <cell r="A3551" t="str">
            <v>20.03.150</v>
          </cell>
          <cell r="B3551" t="str">
            <v>EXECUCAO DE BASE DE SOLO BRITA 25 COM 25 POR CENTO DE PEDRA EM PESO, INCLUSIVE FORNECIMENTO DO MATERIAL.</v>
          </cell>
          <cell r="C3551" t="str">
            <v>m3</v>
          </cell>
          <cell r="D3551">
            <v>54.875</v>
          </cell>
          <cell r="E3551">
            <v>43.9</v>
          </cell>
          <cell r="F3551" t="str">
            <v>EMLURB</v>
          </cell>
        </row>
        <row r="3552">
          <cell r="A3552" t="str">
            <v/>
          </cell>
          <cell r="D3552">
            <v>0</v>
          </cell>
        </row>
        <row r="3553">
          <cell r="A3553" t="str">
            <v>20.03.160</v>
          </cell>
          <cell r="B3553" t="str">
            <v>EXECUCAO DE BASE DE SOLO BRITA 25 C/ 35 POR CENTO DE PEDRA EM PESO, INCLUSIVE FORNECIMENTO DO MATERIAL.</v>
          </cell>
          <cell r="C3553" t="str">
            <v>m3</v>
          </cell>
          <cell r="D3553">
            <v>59.900000000000006</v>
          </cell>
          <cell r="E3553">
            <v>47.92</v>
          </cell>
          <cell r="F3553" t="str">
            <v>EMLURB</v>
          </cell>
        </row>
        <row r="3554">
          <cell r="A3554" t="str">
            <v/>
          </cell>
          <cell r="D3554">
            <v>0</v>
          </cell>
        </row>
        <row r="3555">
          <cell r="A3555" t="str">
            <v>20.03.170</v>
          </cell>
          <cell r="B3555" t="str">
            <v>EXECUCAO DE BASE DE SOLO BRITA 25 C/ 50 POR CENTO DE PEDRA EM PESO, INCLUSIVE FORNECIMENTO DO MATERIAL.</v>
          </cell>
          <cell r="C3555" t="str">
            <v>m3</v>
          </cell>
          <cell r="D3555">
            <v>67.825000000000003</v>
          </cell>
          <cell r="E3555">
            <v>54.26</v>
          </cell>
          <cell r="F3555" t="str">
            <v>EMLURB</v>
          </cell>
        </row>
        <row r="3556">
          <cell r="A3556" t="str">
            <v/>
          </cell>
          <cell r="D3556">
            <v>0</v>
          </cell>
        </row>
        <row r="3557">
          <cell r="A3557" t="str">
            <v>20.04.010</v>
          </cell>
          <cell r="B3557" t="str">
            <v>IMPRIMACAO MECANICA COM CM-30, TAXA 1,2L/M2.</v>
          </cell>
          <cell r="C3557" t="str">
            <v>m2</v>
          </cell>
          <cell r="D3557">
            <v>4.0749999999999993</v>
          </cell>
          <cell r="E3557">
            <v>3.26</v>
          </cell>
          <cell r="F3557" t="str">
            <v>EMLURB</v>
          </cell>
        </row>
        <row r="3558">
          <cell r="A3558" t="str">
            <v/>
          </cell>
          <cell r="D3558">
            <v>0</v>
          </cell>
        </row>
        <row r="3559">
          <cell r="A3559" t="str">
            <v>20.04.020</v>
          </cell>
          <cell r="B3559" t="str">
            <v>IMPRIMACAO MANUAL (MAO DE OBRA).</v>
          </cell>
          <cell r="C3559" t="str">
            <v>m2</v>
          </cell>
          <cell r="D3559">
            <v>1.2250000000000001</v>
          </cell>
          <cell r="E3559">
            <v>0.98</v>
          </cell>
          <cell r="F3559" t="str">
            <v>EMLURB</v>
          </cell>
        </row>
        <row r="3560">
          <cell r="A3560" t="str">
            <v/>
          </cell>
          <cell r="D3560">
            <v>0</v>
          </cell>
        </row>
        <row r="3561">
          <cell r="A3561" t="str">
            <v>20.04.030</v>
          </cell>
          <cell r="B3561" t="str">
            <v>IMPRIMACAO MANUAL (MAO DE OBRA) - SERVICO NOTURNO.</v>
          </cell>
          <cell r="C3561" t="str">
            <v>m2</v>
          </cell>
          <cell r="D3561">
            <v>1.4624999999999999</v>
          </cell>
          <cell r="E3561">
            <v>1.17</v>
          </cell>
          <cell r="F3561" t="str">
            <v>EMLURB</v>
          </cell>
        </row>
        <row r="3562">
          <cell r="A3562" t="str">
            <v/>
          </cell>
          <cell r="D3562">
            <v>0</v>
          </cell>
        </row>
        <row r="3563">
          <cell r="A3563" t="str">
            <v>20.04.040</v>
          </cell>
          <cell r="B3563" t="str">
            <v>PINTURA ASFALTICA COM APLICACAO MANUAL, EMULSAO CATIONICA RR-1C, TAXA DE 0,5 L/M2.</v>
          </cell>
          <cell r="C3563" t="str">
            <v>m2</v>
          </cell>
          <cell r="D3563">
            <v>1.9125000000000001</v>
          </cell>
          <cell r="E3563">
            <v>1.53</v>
          </cell>
          <cell r="F3563" t="str">
            <v>EMLURB</v>
          </cell>
        </row>
        <row r="3564">
          <cell r="A3564" t="str">
            <v/>
          </cell>
          <cell r="D3564">
            <v>0</v>
          </cell>
        </row>
        <row r="3565">
          <cell r="A3565" t="str">
            <v>20.04.050</v>
          </cell>
          <cell r="B3565" t="str">
            <v>PINTURA ASFALTICA COM EMULSAO CATIONICA RR-1C, TAXA DE 0,5 L/M2 - SERVICO NOTURNO.</v>
          </cell>
          <cell r="C3565" t="str">
            <v>m2</v>
          </cell>
          <cell r="D3565">
            <v>2.15</v>
          </cell>
          <cell r="E3565">
            <v>1.72</v>
          </cell>
          <cell r="F3565" t="str">
            <v>EMLURB</v>
          </cell>
        </row>
        <row r="3566">
          <cell r="A3566" t="str">
            <v/>
          </cell>
          <cell r="D3566">
            <v>0</v>
          </cell>
        </row>
        <row r="3567">
          <cell r="A3567" t="str">
            <v>20.04.060</v>
          </cell>
          <cell r="B3567" t="str">
            <v>PINTURA ASFALTICA COM APLICACAO MECANICA, COM EMULSAO CATIONICA RR-1C, TAXA 0,5 L/M2.</v>
          </cell>
          <cell r="C3567" t="str">
            <v>m2</v>
          </cell>
          <cell r="D3567">
            <v>1.6375000000000002</v>
          </cell>
          <cell r="E3567">
            <v>1.31</v>
          </cell>
          <cell r="F3567" t="str">
            <v>EMLURB</v>
          </cell>
        </row>
        <row r="3568">
          <cell r="A3568" t="str">
            <v/>
          </cell>
          <cell r="D3568">
            <v>0</v>
          </cell>
        </row>
        <row r="3569">
          <cell r="A3569" t="str">
            <v>20.05.010</v>
          </cell>
          <cell r="B3569" t="str">
            <v>FABRICACAO DE PRE-MISTURADO A FRIO GROSSO COM 6,5% DE EMULSAO (PRODUCAO COMPACTADA).</v>
          </cell>
          <cell r="C3569" t="str">
            <v>m3</v>
          </cell>
          <cell r="D3569">
            <v>345.47500000000002</v>
          </cell>
          <cell r="E3569">
            <v>276.38</v>
          </cell>
          <cell r="F3569" t="str">
            <v>EMLURB</v>
          </cell>
        </row>
        <row r="3570">
          <cell r="A3570" t="str">
            <v/>
          </cell>
          <cell r="D3570">
            <v>0</v>
          </cell>
        </row>
        <row r="3571">
          <cell r="A3571" t="str">
            <v>20.05.015</v>
          </cell>
          <cell r="B3571" t="str">
            <v>FABRICACAO DE PRE-MISTURADO A FRIO GROSSO PARA CAMADA DE BASE (BINDER) COM 7% DE EMULSAO (PRODUCAO COMPACTADA).</v>
          </cell>
          <cell r="C3571" t="str">
            <v>m3</v>
          </cell>
          <cell r="D3571">
            <v>363.52499999999998</v>
          </cell>
          <cell r="E3571">
            <v>290.82</v>
          </cell>
          <cell r="F3571" t="str">
            <v>EMLURB</v>
          </cell>
        </row>
        <row r="3572">
          <cell r="A3572" t="str">
            <v/>
          </cell>
          <cell r="D3572">
            <v>0</v>
          </cell>
        </row>
        <row r="3573">
          <cell r="A3573" t="str">
            <v>20.05.020</v>
          </cell>
          <cell r="B3573" t="str">
            <v>FABRICACAO DE PRE-MISTURADO A FRIO FINO PARA CAMADA DE ROLAMENTO COM 7,0% DE EMULSAO (PRODUCAO COMPACTADA).</v>
          </cell>
          <cell r="C3573" t="str">
            <v>m3</v>
          </cell>
          <cell r="D3573">
            <v>362.04999999999995</v>
          </cell>
          <cell r="E3573">
            <v>289.64</v>
          </cell>
          <cell r="F3573" t="str">
            <v>EMLURB</v>
          </cell>
        </row>
        <row r="3574">
          <cell r="A3574" t="str">
            <v/>
          </cell>
          <cell r="D3574">
            <v>0</v>
          </cell>
        </row>
        <row r="3575">
          <cell r="A3575" t="str">
            <v>20.05.025</v>
          </cell>
          <cell r="B3575" t="str">
            <v>FABRICACAO DE PRE-MISTURADO A FRIO FINO PARA CAMADA DE ROLAMENTO COM 7,5% DE EMULSAO (PRODUCAO COMPACTADA).</v>
          </cell>
          <cell r="C3575" t="str">
            <v>m3</v>
          </cell>
          <cell r="D3575">
            <v>381.75</v>
          </cell>
          <cell r="E3575">
            <v>305.39999999999998</v>
          </cell>
          <cell r="F3575" t="str">
            <v>EMLURB</v>
          </cell>
        </row>
        <row r="3576">
          <cell r="A3576" t="str">
            <v/>
          </cell>
          <cell r="D3576">
            <v>0</v>
          </cell>
        </row>
        <row r="3577">
          <cell r="A3577" t="str">
            <v>20.05.030</v>
          </cell>
          <cell r="B3577" t="str">
            <v>CARGA OU DESCARGA MANUAL PRE-MISTURADO A FRIO FINO OU GROSSO (CURADO)</v>
          </cell>
          <cell r="C3577" t="str">
            <v>m3</v>
          </cell>
          <cell r="D3577">
            <v>6.2</v>
          </cell>
          <cell r="E3577">
            <v>4.96</v>
          </cell>
          <cell r="F3577" t="str">
            <v>EMLURB</v>
          </cell>
        </row>
        <row r="3578">
          <cell r="A3578" t="str">
            <v/>
          </cell>
          <cell r="D3578">
            <v>0</v>
          </cell>
        </row>
        <row r="3579">
          <cell r="A3579" t="str">
            <v>20.05.040</v>
          </cell>
          <cell r="B3579" t="str">
            <v>CARGA OU DESCARGA MANUAL PRE-MISTURADO A FRIO FINO OU GROSSO (CURADO)-SERVICO NOTURNO.</v>
          </cell>
          <cell r="C3579" t="str">
            <v>m3</v>
          </cell>
          <cell r="D3579">
            <v>7.4375</v>
          </cell>
          <cell r="E3579">
            <v>5.95</v>
          </cell>
          <cell r="F3579" t="str">
            <v>EMLURB</v>
          </cell>
        </row>
        <row r="3580">
          <cell r="A3580" t="str">
            <v/>
          </cell>
          <cell r="D3580">
            <v>0</v>
          </cell>
        </row>
        <row r="3581">
          <cell r="A3581" t="str">
            <v>20.05.050</v>
          </cell>
          <cell r="B3581" t="str">
            <v>TRANSPORTE DE PRE-MISTURADO A FRIO FINO OU GROSSO, NO CASO DE REPOSICAO (CAMINHAO ACOMPANHANDO A TURMA), D.M.T. 24 KM.</v>
          </cell>
          <cell r="C3581" t="str">
            <v>m3</v>
          </cell>
          <cell r="D3581">
            <v>77.112499999999997</v>
          </cell>
          <cell r="E3581">
            <v>61.69</v>
          </cell>
          <cell r="F3581" t="str">
            <v>EMLURB</v>
          </cell>
        </row>
        <row r="3582">
          <cell r="A3582" t="str">
            <v/>
          </cell>
          <cell r="D3582">
            <v>0</v>
          </cell>
        </row>
        <row r="3583">
          <cell r="A3583" t="str">
            <v>20.05.060</v>
          </cell>
          <cell r="B3583" t="str">
            <v>TRANSPORTE DE PRE-MISTURADO A FRIO FINO OU GROSSO, NO CASO DE REPOSICAO (CAMINHAO ACOMPANHANDO A TURMA), SERVICO NOTURNO, D.M.T 24KM.</v>
          </cell>
          <cell r="C3583" t="str">
            <v>m3</v>
          </cell>
          <cell r="D3583">
            <v>81.212500000000006</v>
          </cell>
          <cell r="E3583">
            <v>64.97</v>
          </cell>
          <cell r="F3583" t="str">
            <v>EMLURB</v>
          </cell>
        </row>
        <row r="3584">
          <cell r="A3584" t="str">
            <v/>
          </cell>
          <cell r="D3584">
            <v>0</v>
          </cell>
        </row>
        <row r="3585">
          <cell r="A3585" t="str">
            <v>20.05.070</v>
          </cell>
          <cell r="B3585" t="str">
            <v>ESPALHAMENTO E COMPACTACAO DE PRE-MISTURADO A FRIO FINO OU GROSSO.</v>
          </cell>
          <cell r="C3585" t="str">
            <v>m3</v>
          </cell>
          <cell r="D3585">
            <v>2.7750000000000004</v>
          </cell>
          <cell r="E3585">
            <v>2.2200000000000002</v>
          </cell>
          <cell r="F3585" t="str">
            <v>EMLURB</v>
          </cell>
        </row>
        <row r="3586">
          <cell r="A3586" t="str">
            <v/>
          </cell>
          <cell r="D3586">
            <v>0</v>
          </cell>
        </row>
        <row r="3587">
          <cell r="A3587" t="str">
            <v>20.05.080</v>
          </cell>
          <cell r="B3587" t="str">
            <v>ESPALHAMENTO E COMPACTACAO DE PRE-MISTURADO A FRIO FINO OU GROSSO, NO CASO DE REPOSICAO ( TAPA BURACO ).</v>
          </cell>
          <cell r="C3587" t="str">
            <v>m3</v>
          </cell>
          <cell r="D3587">
            <v>6.8625000000000007</v>
          </cell>
          <cell r="E3587">
            <v>5.49</v>
          </cell>
          <cell r="F3587" t="str">
            <v>EMLURB</v>
          </cell>
        </row>
        <row r="3588">
          <cell r="A3588" t="str">
            <v/>
          </cell>
          <cell r="D3588">
            <v>0</v>
          </cell>
        </row>
        <row r="3589">
          <cell r="A3589" t="str">
            <v>20.05.090</v>
          </cell>
          <cell r="B3589" t="str">
            <v>ESPALHAMENTO E COMPACTACAO DE PRE-MISTURADO A FRIO FINO OU GROSSO, NO CASO DE REPOSICAO ( TAPA BURACO )- SERVICO NOTURNO .</v>
          </cell>
          <cell r="C3589" t="str">
            <v>m3</v>
          </cell>
          <cell r="D3589">
            <v>7.5375000000000005</v>
          </cell>
          <cell r="E3589">
            <v>6.03</v>
          </cell>
          <cell r="F3589" t="str">
            <v>EMLURB</v>
          </cell>
        </row>
        <row r="3590">
          <cell r="A3590" t="str">
            <v/>
          </cell>
          <cell r="D3590">
            <v>0</v>
          </cell>
        </row>
        <row r="3591">
          <cell r="A3591" t="str">
            <v>20.05.100</v>
          </cell>
          <cell r="B3591" t="str">
            <v>ESCARIFICACAO DE PAVIMENTACAO ASFALTICA.</v>
          </cell>
          <cell r="C3591" t="str">
            <v>m2</v>
          </cell>
          <cell r="D3591">
            <v>5.375</v>
          </cell>
          <cell r="E3591">
            <v>4.3</v>
          </cell>
          <cell r="F3591" t="str">
            <v>EMLURB</v>
          </cell>
        </row>
        <row r="3592">
          <cell r="A3592" t="str">
            <v/>
          </cell>
          <cell r="D3592">
            <v>0</v>
          </cell>
        </row>
        <row r="3593">
          <cell r="A3593" t="str">
            <v>20.05.110</v>
          </cell>
          <cell r="B3593" t="str">
            <v>ESCARIFICACAO DE PAVIMENTACAO ASFALTICA (SERVICO NOTURNO).</v>
          </cell>
          <cell r="C3593" t="str">
            <v>m2</v>
          </cell>
          <cell r="D3593">
            <v>6.3624999999999998</v>
          </cell>
          <cell r="E3593">
            <v>5.09</v>
          </cell>
          <cell r="F3593" t="str">
            <v>EMLURB</v>
          </cell>
        </row>
        <row r="3594">
          <cell r="A3594" t="str">
            <v/>
          </cell>
          <cell r="D3594">
            <v>0</v>
          </cell>
        </row>
        <row r="3595">
          <cell r="A3595" t="str">
            <v>20.05.120</v>
          </cell>
          <cell r="B3595" t="str">
            <v>CONCRETO BETUMINOSO USINADO A QUENTE, PARA CAMADA DE ROLAMENTO, 6% DE CAP EM MEDIA, INCLUSIVE APLICACAO E COMPACTACAO.</v>
          </cell>
          <cell r="C3595" t="str">
            <v>m3</v>
          </cell>
          <cell r="D3595">
            <v>589.9375</v>
          </cell>
          <cell r="E3595">
            <v>471.95</v>
          </cell>
          <cell r="F3595" t="str">
            <v>EMLURB</v>
          </cell>
        </row>
        <row r="3596">
          <cell r="A3596" t="str">
            <v/>
          </cell>
          <cell r="D3596">
            <v>0</v>
          </cell>
        </row>
        <row r="3597">
          <cell r="A3597" t="str">
            <v>20.05.130</v>
          </cell>
          <cell r="B3597" t="str">
            <v>TRATAMENTO SUPERFICIAL DUPLO COM 0,025 M DE ESPESSURA.</v>
          </cell>
          <cell r="C3597" t="str">
            <v>m2</v>
          </cell>
          <cell r="D3597">
            <v>6</v>
          </cell>
          <cell r="E3597">
            <v>4.8</v>
          </cell>
          <cell r="F3597" t="str">
            <v>EMLURB</v>
          </cell>
        </row>
        <row r="3598">
          <cell r="A3598" t="str">
            <v/>
          </cell>
          <cell r="D3598">
            <v>0</v>
          </cell>
        </row>
        <row r="3599">
          <cell r="A3599" t="str">
            <v>20.05.140</v>
          </cell>
          <cell r="B3599" t="str">
            <v>FORNECIMENTO DE EMULSAO ASFALTICA CATIONICA RR-1C.</v>
          </cell>
          <cell r="C3599" t="str">
            <v>l</v>
          </cell>
          <cell r="D3599">
            <v>1.3625</v>
          </cell>
          <cell r="E3599">
            <v>1.0900000000000001</v>
          </cell>
          <cell r="F3599" t="str">
            <v>EMLURB</v>
          </cell>
        </row>
        <row r="3600">
          <cell r="A3600" t="str">
            <v/>
          </cell>
          <cell r="D3600">
            <v>0</v>
          </cell>
        </row>
        <row r="3601">
          <cell r="A3601" t="str">
            <v>20.05.150</v>
          </cell>
          <cell r="B3601" t="str">
            <v>CONCRETO BETUMINOSO USINADO A QUENTE, PARA CAMADA DE LIGACAO OU REGULARIZACAO (BINDER), 4,5% DE CAP NO MINIMO, INCLUSIVE APLICACAO E COMPACTACAO.</v>
          </cell>
          <cell r="C3601" t="str">
            <v>m3</v>
          </cell>
          <cell r="D3601">
            <v>393.48750000000001</v>
          </cell>
          <cell r="E3601">
            <v>314.79000000000002</v>
          </cell>
          <cell r="F3601" t="str">
            <v>EMLURB</v>
          </cell>
        </row>
        <row r="3602">
          <cell r="A3602" t="str">
            <v/>
          </cell>
          <cell r="D3602">
            <v>0</v>
          </cell>
        </row>
        <row r="3603">
          <cell r="A3603" t="str">
            <v>20.05.160</v>
          </cell>
          <cell r="B3603" t="str">
            <v>FORNECIMENTO E APLICACAO DE LAMA ASFALTICA</v>
          </cell>
          <cell r="C3603" t="str">
            <v>m2</v>
          </cell>
          <cell r="D3603">
            <v>4.6875</v>
          </cell>
          <cell r="E3603">
            <v>3.75</v>
          </cell>
          <cell r="F3603" t="str">
            <v>EMLURB</v>
          </cell>
        </row>
        <row r="3604">
          <cell r="A3604" t="str">
            <v/>
          </cell>
          <cell r="D3604">
            <v>0</v>
          </cell>
        </row>
        <row r="3605">
          <cell r="A3605" t="str">
            <v>20.06.010</v>
          </cell>
          <cell r="B3605" t="str">
            <v>PAVIMENTO EM CONCRETO DE CIMENTO PORTLAND DE FCK 33 MPA,COM EXECUCAO MECANIZADA (VIBRO ACABADORA), INCLUSIVE COLCHAO DE AREIA (5 CM), ACO, CURA E PREENCHIMENTO DE JUNTAS COM SELANTE A BASE DE ASFALTO.</v>
          </cell>
          <cell r="C3605" t="str">
            <v>m3</v>
          </cell>
          <cell r="D3605">
            <v>380.96249999999998</v>
          </cell>
          <cell r="E3605">
            <v>304.77</v>
          </cell>
          <cell r="F3605" t="str">
            <v>EMLURB</v>
          </cell>
        </row>
        <row r="3606">
          <cell r="A3606" t="str">
            <v/>
          </cell>
          <cell r="D3606">
            <v>0</v>
          </cell>
        </row>
        <row r="3607">
          <cell r="A3607" t="str">
            <v>20.06.020</v>
          </cell>
          <cell r="B3607" t="str">
            <v>PAVIMENTO EM CONCRETO DE CIMENTO PORTLAND DE FCK 33 MPA, COM EXECUCAO MANUAL INCLUSIVE COLCHAO DE AREIA (5 CM), ACO, CURA E PREENCHIMENTO DE JUNTAS COM SELANTE A BASE DE ASFALTO.</v>
          </cell>
          <cell r="C3607" t="str">
            <v>m3</v>
          </cell>
          <cell r="D3607">
            <v>465.03749999999997</v>
          </cell>
          <cell r="E3607">
            <v>372.03</v>
          </cell>
          <cell r="F3607" t="str">
            <v>EMLURB</v>
          </cell>
        </row>
        <row r="3608">
          <cell r="A3608" t="str">
            <v/>
          </cell>
          <cell r="D3608">
            <v>0</v>
          </cell>
        </row>
        <row r="3609">
          <cell r="A3609" t="str">
            <v>20.06.030</v>
          </cell>
          <cell r="B3609" t="str">
            <v>PAVIMENTO EM CONCRETO DE CIMENTO PORTLAND DE FCK 33 MPA, PARA RECONSTRUCAO DE PLACAS. INCLUSIVE COLCHAO DE AREIA (5 CM), CURA E PREENCHIMENTO DE JUNTAS C/ SELANTE A BASE DE ASFALTO.</v>
          </cell>
          <cell r="C3609" t="str">
            <v>m3</v>
          </cell>
          <cell r="D3609">
            <v>468.66250000000002</v>
          </cell>
          <cell r="E3609">
            <v>374.93</v>
          </cell>
          <cell r="F3609" t="str">
            <v>EMLURB</v>
          </cell>
        </row>
        <row r="3610">
          <cell r="A3610" t="str">
            <v/>
          </cell>
          <cell r="D3610">
            <v>0</v>
          </cell>
        </row>
        <row r="3611">
          <cell r="A3611" t="str">
            <v>20.06.040</v>
          </cell>
          <cell r="B3611" t="str">
            <v>PAVIMENTO EM CONCRETO DE CIMENTO PORTLAND DE FCK 33 MPA, PARA RECONSTRUCAO DE PLACAS, UTILIZANDO-SE CONCRETO PRE-MISTURADO, EM USINA, INCLUSIVE COLCHAO DE AREIA (5 CM), CURA E PRE ENCHIMENTO DE JUNTAS COM SELANTE A BASE DE ASFALTO.</v>
          </cell>
          <cell r="C3611" t="str">
            <v>m3</v>
          </cell>
          <cell r="D3611">
            <v>377.27499999999998</v>
          </cell>
          <cell r="E3611">
            <v>301.82</v>
          </cell>
          <cell r="F3611" t="str">
            <v>EMLURB</v>
          </cell>
        </row>
        <row r="3612">
          <cell r="A3612" t="str">
            <v/>
          </cell>
          <cell r="D3612">
            <v>0</v>
          </cell>
        </row>
        <row r="3613">
          <cell r="A3613" t="str">
            <v>20.06.050</v>
          </cell>
          <cell r="B3613" t="str">
            <v>PREENCHIMENTO DE JUNTAS COM SELANTE A BASE DE ASFALTO.</v>
          </cell>
          <cell r="C3613" t="str">
            <v>m</v>
          </cell>
          <cell r="D3613">
            <v>2.5249999999999999</v>
          </cell>
          <cell r="E3613">
            <v>2.02</v>
          </cell>
          <cell r="F3613" t="str">
            <v>EMLURB</v>
          </cell>
        </row>
        <row r="3614">
          <cell r="A3614" t="str">
            <v/>
          </cell>
          <cell r="D3614">
            <v>0</v>
          </cell>
        </row>
        <row r="3615">
          <cell r="A3615" t="str">
            <v>20.06.060</v>
          </cell>
          <cell r="B3615" t="str">
            <v>PREENCHIMENTO DE JUNTAS COM SELANTE A BASE DE ASFALTO, INCLUSIVE REMOCAO DO SELANTE ANTERIOR.</v>
          </cell>
          <cell r="C3615" t="str">
            <v>m</v>
          </cell>
          <cell r="D3615">
            <v>3.6875</v>
          </cell>
          <cell r="E3615">
            <v>2.95</v>
          </cell>
          <cell r="F3615" t="str">
            <v>EMLURB</v>
          </cell>
        </row>
        <row r="3616">
          <cell r="A3616" t="str">
            <v/>
          </cell>
          <cell r="D3616">
            <v>0</v>
          </cell>
        </row>
        <row r="3617">
          <cell r="A3617" t="str">
            <v>20.06.070</v>
          </cell>
          <cell r="B3617" t="str">
            <v>PREENCHIMENTO DE JUNTAS DE PLACAS DE CONCRETO COM MASTIQUE ASFALTICO, INCLUSIVE PENEIRAMENTO DA AREIA E LIMPEZA DAS JUNTAS COM JATO DE AR DE ALTA PRESSAO (SERVICO DIURNO)</v>
          </cell>
          <cell r="C3617" t="str">
            <v>m</v>
          </cell>
          <cell r="D3617">
            <v>1.9375</v>
          </cell>
          <cell r="E3617">
            <v>1.55</v>
          </cell>
          <cell r="F3617" t="str">
            <v>EMLURB</v>
          </cell>
        </row>
        <row r="3618">
          <cell r="A3618" t="str">
            <v/>
          </cell>
          <cell r="D3618">
            <v>0</v>
          </cell>
        </row>
        <row r="3619">
          <cell r="A3619" t="str">
            <v>20.06.080</v>
          </cell>
          <cell r="B3619" t="str">
            <v>PREENCHIMENTO DE JUNTAS DE PLACAS DE CONCRETO COM MASTIQUE ASFALTICO, INCLUSIVE PENEIRAMENTO DA AREIA E LIMPEZA DAS JUNTAS COM JATO AR DE ALTA PRESSAO (SERVICO NOTURNO)</v>
          </cell>
          <cell r="C3619" t="str">
            <v>m</v>
          </cell>
          <cell r="D3619">
            <v>2.1124999999999998</v>
          </cell>
          <cell r="E3619">
            <v>1.69</v>
          </cell>
          <cell r="F3619" t="str">
            <v>EMLURB</v>
          </cell>
        </row>
        <row r="3620">
          <cell r="A3620" t="str">
            <v/>
          </cell>
          <cell r="D3620">
            <v>0</v>
          </cell>
        </row>
        <row r="3621">
          <cell r="A3621" t="str">
            <v>20.06.090</v>
          </cell>
          <cell r="B3621" t="str">
            <v>PREENCHIMENTO DE JUNTAS DE PLACAS DE CONCRETO COM MASTIQUE ASFALTICO, INCLUSIVE PENEIRAMENTO DA AREIA, LIMPEZA DAS JUNTAS COM JATO DE AR DE ALTA PRESSAO E REMOCAO DO SELANTE ANTERIOR COM USO DE FERRAMENTAS LEVES (SERVICO DIURNO).</v>
          </cell>
          <cell r="C3621" t="str">
            <v>m</v>
          </cell>
          <cell r="D3621">
            <v>2.8374999999999999</v>
          </cell>
          <cell r="E3621">
            <v>2.27</v>
          </cell>
          <cell r="F3621" t="str">
            <v>EMLURB</v>
          </cell>
        </row>
        <row r="3622">
          <cell r="A3622" t="str">
            <v/>
          </cell>
          <cell r="D3622">
            <v>0</v>
          </cell>
        </row>
        <row r="3623">
          <cell r="A3623" t="str">
            <v>20.06.100</v>
          </cell>
          <cell r="B3623" t="str">
            <v>PREENCHIMENTO DE JUNTAS DE PLACAS DE CONCRETO COM MASTIQUE ASFALTICO, INCLUSIVE PENEIRAMENTO DA AREIA, LIMPEZA DAS JUNTAS COM JATO DE AR DE ALTA PRESSAO E REMOCAO DO SELANTE ANTERIOR COM USO DE FERRAMENTAS LEVES (SERVICO NOTURNO)</v>
          </cell>
          <cell r="C3623" t="str">
            <v>m</v>
          </cell>
          <cell r="D3623">
            <v>3.1875</v>
          </cell>
          <cell r="E3623">
            <v>2.5499999999999998</v>
          </cell>
          <cell r="F3623" t="str">
            <v>EMLURB</v>
          </cell>
        </row>
        <row r="3624">
          <cell r="A3624" t="str">
            <v/>
          </cell>
          <cell r="D3624">
            <v>0</v>
          </cell>
        </row>
        <row r="3625">
          <cell r="A3625" t="str">
            <v>20.07.005</v>
          </cell>
          <cell r="B3625" t="str">
            <v>PAVIMENTO COM PARALELEPIPEDOS GRANITICOS ASSENTADOS SOBRE COLCHAO DE PO DE PEDRA COM 6.0 CM DE ESPESSURA,E REJUNTADOS COM ARGAMASSA DE CIMENTO E AREIA NO TRACO 1:2.</v>
          </cell>
          <cell r="C3625" t="str">
            <v>m2</v>
          </cell>
          <cell r="D3625">
            <v>32.912499999999994</v>
          </cell>
          <cell r="E3625">
            <v>26.33</v>
          </cell>
          <cell r="F3625" t="str">
            <v>EMLURB</v>
          </cell>
        </row>
        <row r="3626">
          <cell r="A3626" t="str">
            <v/>
          </cell>
          <cell r="D3626">
            <v>0</v>
          </cell>
        </row>
        <row r="3627">
          <cell r="A3627" t="str">
            <v>20.07.010</v>
          </cell>
          <cell r="B3627" t="str">
            <v>PAVIMENTO COM PARALELEPIPEDOS GRANITICOS ASSENTADOS SOBRE COLCHAO DE AREIA COM 6.0 CM DE ESPESSURA, E REJUNTADOS COM ARGAMASSA DE CIMENTO E AREIA NO TRACO 1:2.</v>
          </cell>
          <cell r="C3627" t="str">
            <v>m2</v>
          </cell>
          <cell r="D3627">
            <v>33.662500000000001</v>
          </cell>
          <cell r="E3627">
            <v>26.93</v>
          </cell>
          <cell r="F3627" t="str">
            <v>EMLURB</v>
          </cell>
        </row>
        <row r="3628">
          <cell r="A3628" t="str">
            <v/>
          </cell>
          <cell r="D3628">
            <v>0</v>
          </cell>
        </row>
        <row r="3629">
          <cell r="A3629" t="str">
            <v>20.07.020</v>
          </cell>
          <cell r="B3629" t="str">
            <v>PAVIMENTO COM PARALELEPIPEDOS GRANITICOS ( TAPA BURACO ),ASSENTADOS SOBRE COLCHAO DE AREIA DE 6 CM DE ESPESSURA,E REJUNTADOS COM ARGAMASSA DE CIMENTO E AREIA 1 2 ( AREA TOTAL POR RUA INFERIOR OU IGUAL A 30 M2 ).</v>
          </cell>
          <cell r="C3629" t="str">
            <v>m2</v>
          </cell>
          <cell r="D3629">
            <v>38.725000000000001</v>
          </cell>
          <cell r="E3629">
            <v>30.98</v>
          </cell>
          <cell r="F3629" t="str">
            <v>EMLURB</v>
          </cell>
        </row>
        <row r="3630">
          <cell r="A3630" t="str">
            <v/>
          </cell>
          <cell r="D3630">
            <v>0</v>
          </cell>
        </row>
        <row r="3631">
          <cell r="A3631" t="str">
            <v>20.07.030</v>
          </cell>
          <cell r="B3631" t="str">
            <v>PAVIMENTO COM PARALELEPIPEDOS GRANITICOS ASSENTADOS SOBRE MISTURA DE CIMENTO E AREIA NO TRACO 1:6 COM 6 CM DE ESPESSURA, E REJUNTADO COM ARGAMASSA DE CIMENTO E AREIA NO TRACO 1:2</v>
          </cell>
          <cell r="C3631" t="str">
            <v>m2</v>
          </cell>
          <cell r="D3631">
            <v>45.5</v>
          </cell>
          <cell r="E3631">
            <v>36.4</v>
          </cell>
          <cell r="F3631" t="str">
            <v>EMLURB</v>
          </cell>
        </row>
        <row r="3632">
          <cell r="A3632" t="str">
            <v/>
          </cell>
          <cell r="D3632">
            <v>0</v>
          </cell>
        </row>
        <row r="3633">
          <cell r="A3633" t="str">
            <v>20.07.040</v>
          </cell>
          <cell r="B3633" t="str">
            <v>PAVIMENTO COM PARALELEPIPEDOS GRANITICOS (TAPA BURACO), ASSENTADOS SOBRE MISTURA DE CIMENTO E AREIA NO TRACO 1 6 COM 6 CM DE ESPESSURA,E REJUNTADOS C/ ARGAMASSA DE CIMENTO E AREIA 1 2 (AREA TOTAL POR RUA INFERIOR OU IGUAL A 30 M2 ).</v>
          </cell>
          <cell r="C3633" t="str">
            <v>m2</v>
          </cell>
          <cell r="D3633">
            <v>53.087499999999999</v>
          </cell>
          <cell r="E3633">
            <v>42.47</v>
          </cell>
          <cell r="F3633" t="str">
            <v>EMLURB</v>
          </cell>
        </row>
        <row r="3634">
          <cell r="A3634" t="str">
            <v/>
          </cell>
          <cell r="D3634">
            <v>0</v>
          </cell>
        </row>
        <row r="3635">
          <cell r="A3635" t="str">
            <v>20.07.050</v>
          </cell>
          <cell r="B3635" t="str">
            <v>REPOSICAO DE PAVIMENTO COM PARALELEPIPEDOS GRANITICOS ASSENTADOS SOBRE COLCHAO DE AREIA COM 6 CM DE ESPESSURA , E REJUNTADOS COM ARGAMASSA DE CIMENTO E AREIA 1 2.</v>
          </cell>
          <cell r="C3635" t="str">
            <v>m2</v>
          </cell>
          <cell r="D3635">
            <v>21.037499999999998</v>
          </cell>
          <cell r="E3635">
            <v>16.829999999999998</v>
          </cell>
          <cell r="F3635" t="str">
            <v>EMLURB</v>
          </cell>
        </row>
        <row r="3636">
          <cell r="A3636" t="str">
            <v/>
          </cell>
          <cell r="D3636">
            <v>0</v>
          </cell>
        </row>
        <row r="3637">
          <cell r="A3637" t="str">
            <v>20.07.060</v>
          </cell>
          <cell r="B3637" t="str">
            <v>REPOSICAO DE PAVIMENTO COM PARALELEPIPEDOS GRANITICOS - ( TAPA BURACO ) ASSENTADOS SOBRE COLCHAO DE AREIA COM 6 CM DE ESPESSURA, E REJUNTADOS COM ARGAMASSA DE CIMENTO E AREIA 1 2 ( AREA TOTAL POR RUA INFERIOR OU IGUAL A 30 M2 ).</v>
          </cell>
          <cell r="C3637" t="str">
            <v>m2</v>
          </cell>
          <cell r="D3637">
            <v>25.225000000000001</v>
          </cell>
          <cell r="E3637">
            <v>20.18</v>
          </cell>
          <cell r="F3637" t="str">
            <v>EMLURB</v>
          </cell>
        </row>
        <row r="3638">
          <cell r="A3638" t="str">
            <v/>
          </cell>
          <cell r="D3638">
            <v>0</v>
          </cell>
        </row>
        <row r="3639">
          <cell r="A3639" t="str">
            <v>20.07.070</v>
          </cell>
          <cell r="B3639" t="str">
            <v>REPOSICAO DE PAVIMENTO COM PARALELEPIPEDOS GRANITICOS ASSENTADOS SOBRE MISTURA DE CIMENTO E AREIA NO TRACO 1 6 COM 6 CM DE ESPESSURA, E REJUNTADOS COM ARGAMASSA DE CIMENTO E AREIA 1 2.</v>
          </cell>
          <cell r="C3639" t="str">
            <v>m2</v>
          </cell>
          <cell r="D3639">
            <v>33</v>
          </cell>
          <cell r="E3639">
            <v>26.4</v>
          </cell>
          <cell r="F3639" t="str">
            <v>EMLURB</v>
          </cell>
        </row>
        <row r="3640">
          <cell r="A3640" t="str">
            <v/>
          </cell>
          <cell r="D3640">
            <v>0</v>
          </cell>
        </row>
        <row r="3641">
          <cell r="A3641" t="str">
            <v>20.07.080</v>
          </cell>
          <cell r="B3641" t="str">
            <v>REPOSICAO DE PAVIMENTO COM PARALELEPIPEDOS GRANITICOS - ( TAPA BURACO ) ASSENTADOS SOBRE MISTURA DE CIMENTO E AREIA NO TRACO 1 6 COM 6 CM DE ESPESSURA, E REJUNTADOS COM ARGAMASSA DE CIMENTO E AREIA 1 2 ( AREA TOTAL POR RUA INFERIOR OU IGUAL A 30 M2 ).</v>
          </cell>
          <cell r="C3641" t="str">
            <v>m2</v>
          </cell>
          <cell r="D3641">
            <v>39.587500000000006</v>
          </cell>
          <cell r="E3641">
            <v>31.67</v>
          </cell>
          <cell r="F3641" t="str">
            <v>EMLURB</v>
          </cell>
        </row>
        <row r="3642">
          <cell r="A3642" t="str">
            <v/>
          </cell>
          <cell r="D3642">
            <v>0</v>
          </cell>
        </row>
        <row r="3643">
          <cell r="A3643" t="str">
            <v>20.07.090</v>
          </cell>
          <cell r="B3643" t="str">
            <v>PAVIMENTO COM PARALELEPIPEDOS GRANITICOS COM REJUNTE ASFALTICO, SOBRE COLCHAO DE AREIA DE 10 CM DE ESPESSURA ( METODO BRIPAR ).</v>
          </cell>
          <cell r="C3643" t="str">
            <v>m2</v>
          </cell>
          <cell r="D3643">
            <v>55.199999999999996</v>
          </cell>
          <cell r="E3643">
            <v>44.16</v>
          </cell>
          <cell r="F3643" t="str">
            <v>EMLURB</v>
          </cell>
        </row>
        <row r="3644">
          <cell r="A3644" t="str">
            <v/>
          </cell>
          <cell r="D3644">
            <v>0</v>
          </cell>
        </row>
        <row r="3645">
          <cell r="A3645" t="str">
            <v>20.07.100</v>
          </cell>
          <cell r="B3645" t="str">
            <v>PAVIMENTO COM PARALELEPIPEDOS GRANITICOS ( TAPA BURACO ) , COM REJUNTE ASFALTICO, SOBRE COLCHAO DE AREIA DE 10 CM DE ESPESSURA ( METODO BRIPAR ), ( AREA TOTAL POR RUA INFERIOR OU IGUAL A 30 M2 )</v>
          </cell>
          <cell r="C3645" t="str">
            <v>m2</v>
          </cell>
          <cell r="D3645">
            <v>64.574999999999989</v>
          </cell>
          <cell r="E3645">
            <v>51.66</v>
          </cell>
          <cell r="F3645" t="str">
            <v>EMLURB</v>
          </cell>
        </row>
        <row r="3646">
          <cell r="A3646" t="str">
            <v/>
          </cell>
          <cell r="D3646">
            <v>0</v>
          </cell>
        </row>
        <row r="3647">
          <cell r="A3647" t="str">
            <v>20.08.030</v>
          </cell>
          <cell r="B3647" t="str">
            <v>PAVIMENTO SOBRE BASE JA EXECUTADA COM BLOCOS PRE-MOLDADOS COM 6,5 CM DE ESPESSURA (TIPO BLOKRET OU SIMILAR ), ASSENTADOS SOBRE COLCHAO DE AREIA DE 5 CM, INCLUSIVE REJUNTAMENTO COM ASFALTO.</v>
          </cell>
          <cell r="C3647" t="str">
            <v>m2</v>
          </cell>
          <cell r="D3647">
            <v>40.700000000000003</v>
          </cell>
          <cell r="E3647">
            <v>32.56</v>
          </cell>
          <cell r="F3647" t="str">
            <v>EMLURB</v>
          </cell>
        </row>
        <row r="3648">
          <cell r="A3648" t="str">
            <v/>
          </cell>
          <cell r="D3648">
            <v>0</v>
          </cell>
        </row>
        <row r="3649">
          <cell r="A3649" t="str">
            <v>20.08.040</v>
          </cell>
          <cell r="B3649" t="str">
            <v>PAVIMENTO SOBRE BASE JA EXECUTADA COM BLOCOS PRE-MOLDADOS COM 8,0 CM DE ESPESSURA (TIPO BLOKRET OU SIMILAR ), ASSENTADOS SOBRE COLCHAO DE AREIA DE 5 CM, INCLUSIVE REJUNTAMENTO COM ASFALTO.</v>
          </cell>
          <cell r="C3649" t="str">
            <v>m2</v>
          </cell>
          <cell r="D3649">
            <v>50.199999999999996</v>
          </cell>
          <cell r="E3649">
            <v>40.159999999999997</v>
          </cell>
          <cell r="F3649" t="str">
            <v>EMLURB</v>
          </cell>
        </row>
        <row r="3650">
          <cell r="A3650" t="str">
            <v/>
          </cell>
          <cell r="D3650">
            <v>0</v>
          </cell>
        </row>
        <row r="3651">
          <cell r="A3651" t="str">
            <v>20.08.050</v>
          </cell>
          <cell r="B3651" t="str">
            <v>PAVIMENTO SOBRE BASE JA EXECUTADA COM BLOCOS PRE-MOLDADOS COM 10 CM DE ESPESSURA (TIPO BLOKRET OU SIMILAR ), ASSENTADOS SOBRE COLCHAO DE AREIA DE 5 CM, INCLUSIVE REJUNTAMENTO COM ASFALTO.</v>
          </cell>
          <cell r="C3651" t="str">
            <v>m2</v>
          </cell>
          <cell r="D3651">
            <v>56.449999999999996</v>
          </cell>
          <cell r="E3651">
            <v>45.16</v>
          </cell>
          <cell r="F3651" t="str">
            <v>EMLURB</v>
          </cell>
        </row>
        <row r="3652">
          <cell r="A3652" t="str">
            <v/>
          </cell>
          <cell r="D3652">
            <v>0</v>
          </cell>
        </row>
        <row r="3653">
          <cell r="A3653" t="str">
            <v>20.08.060</v>
          </cell>
          <cell r="B3653" t="str">
            <v>REPOSICAO DE BLOCOS PRE-MOLDADOS ( TIPO BLOKRET OU SIMILAR ) , INCLUSIVE REJUNTAMENTO COM ASFALTO.</v>
          </cell>
          <cell r="C3653" t="str">
            <v>m2</v>
          </cell>
          <cell r="D3653">
            <v>12.575000000000001</v>
          </cell>
          <cell r="E3653">
            <v>10.06</v>
          </cell>
          <cell r="F3653" t="str">
            <v>EMLURB</v>
          </cell>
        </row>
        <row r="3654">
          <cell r="A3654" t="str">
            <v/>
          </cell>
          <cell r="D3654">
            <v>0</v>
          </cell>
        </row>
        <row r="3655">
          <cell r="A3655" t="str">
            <v>20.08.070</v>
          </cell>
          <cell r="B3655" t="str">
            <v>FORNECIMENTO E EXECUÇÃO PAVIMENTAÇÃO EM BLOCO INTERTRAVADO DE CONCRETO, LINHA PAVER, COR NATURAL, DIMENSÕES 20X10X6CM, FAB: ACINOL OU SIMILAR, ASSENTADO SOBRE COLCHÃO DE AREIA ESP.5CM E JUNTAS PREENCHIDAS COM AREIA</v>
          </cell>
          <cell r="C3655" t="str">
            <v>m2</v>
          </cell>
          <cell r="D3655">
            <v>34.549999999999997</v>
          </cell>
          <cell r="E3655">
            <v>27.64</v>
          </cell>
          <cell r="F3655" t="str">
            <v>SEDUC</v>
          </cell>
        </row>
        <row r="3656">
          <cell r="A3656" t="str">
            <v/>
          </cell>
          <cell r="D3656">
            <v>0</v>
          </cell>
        </row>
        <row r="3657">
          <cell r="A3657" t="str">
            <v>20.08.071</v>
          </cell>
          <cell r="B3657" t="str">
            <v>FORNECIMENTO E EXECUÇÃO PAVIMENTAÇÃO EM BLOCO INTERTRAVADO DE CONCRETO, LINHA PAVER, COR VERMELHA, DIMENSÕES 20X10X6CM, FAB: ACINOL OU SIMILAR, ASSENTADO SOBRE COLCHÃO DE AREIA E JUNTAS PREENCHIDAS COM AREIA.</v>
          </cell>
          <cell r="C3657" t="str">
            <v>m2</v>
          </cell>
          <cell r="D3657">
            <v>44.362500000000004</v>
          </cell>
          <cell r="E3657">
            <v>35.49</v>
          </cell>
          <cell r="F3657" t="str">
            <v>SEDUC</v>
          </cell>
        </row>
        <row r="3658">
          <cell r="A3658" t="str">
            <v/>
          </cell>
          <cell r="D3658">
            <v>0</v>
          </cell>
        </row>
        <row r="3659">
          <cell r="A3659" t="str">
            <v>20.09.010</v>
          </cell>
          <cell r="B3659" t="str">
            <v>FORNECIMENTO E ASSENTAMENTO DE MEIO-FIO DE PEDRA GRANITICA, REJUNTADO COM ARGAMASSA DE CIMENTO E AREIA 1 2.</v>
          </cell>
          <cell r="C3659" t="str">
            <v>m</v>
          </cell>
          <cell r="D3659">
            <v>16.5625</v>
          </cell>
          <cell r="E3659">
            <v>13.25</v>
          </cell>
          <cell r="F3659" t="str">
            <v>EMLURB</v>
          </cell>
        </row>
        <row r="3660">
          <cell r="A3660" t="str">
            <v/>
          </cell>
          <cell r="D3660">
            <v>0</v>
          </cell>
        </row>
        <row r="3661">
          <cell r="A3661" t="str">
            <v>20.09.020</v>
          </cell>
          <cell r="B3661" t="str">
            <v>FORNECIMENTO E ASSENTAMENTO DE MEIO-FIO DE CONCRETO PARA PAVIMENTACAO PRENSADO (PADRAO DNER), REJUNTADO COM ARGAMASSA DE CIMENTO E A REIA 1 2.</v>
          </cell>
          <cell r="C3661" t="str">
            <v>m</v>
          </cell>
          <cell r="D3661">
            <v>20.9375</v>
          </cell>
          <cell r="E3661">
            <v>16.75</v>
          </cell>
          <cell r="F3661" t="str">
            <v>EMLURB</v>
          </cell>
        </row>
        <row r="3662">
          <cell r="A3662" t="str">
            <v/>
          </cell>
          <cell r="D3662">
            <v>0</v>
          </cell>
        </row>
        <row r="3663">
          <cell r="A3663" t="str">
            <v>20.09.021</v>
          </cell>
          <cell r="B3663" t="str">
            <v>FORNECIMENTO E ASSENTAMENTO DE MEIO-FIO DE CONCRETO PRE MOLDADO PARA JARDIM, DIMENSOES (1.00 X 0.20 X 0.075)M, REJUNTADO COM ARGAMASSA DE CIMENTO E AREIA 1 2.</v>
          </cell>
          <cell r="C3663" t="str">
            <v>m</v>
          </cell>
          <cell r="D3663">
            <v>14.55</v>
          </cell>
          <cell r="E3663">
            <v>11.64</v>
          </cell>
          <cell r="F3663" t="str">
            <v>EMLURB</v>
          </cell>
        </row>
        <row r="3664">
          <cell r="A3664" t="str">
            <v/>
          </cell>
          <cell r="D3664">
            <v>0</v>
          </cell>
        </row>
        <row r="3665">
          <cell r="A3665" t="str">
            <v>20.09.022</v>
          </cell>
          <cell r="B3665" t="str">
            <v>FORNECIMENTO E ASSENTAMENTO DE MEIO-FIO DE CONCRETO PRE MOLDADO,DIMENSOES (1.00 X 0.25 X 0.10)M, REJUNTADO COM ARGAMASSA DE CIMENTO E AREIA 1 2.</v>
          </cell>
          <cell r="C3665" t="str">
            <v>m</v>
          </cell>
          <cell r="D3665">
            <v>15.5625</v>
          </cell>
          <cell r="E3665">
            <v>12.45</v>
          </cell>
          <cell r="F3665" t="str">
            <v>EMLURB</v>
          </cell>
        </row>
        <row r="3666">
          <cell r="A3666" t="str">
            <v/>
          </cell>
          <cell r="D3666">
            <v>0</v>
          </cell>
        </row>
        <row r="3667">
          <cell r="A3667" t="str">
            <v>20.09.030</v>
          </cell>
          <cell r="B3667" t="str">
            <v>CONSTRUCAO DE LINHA D´AGUA COM PARALELEPIPEDOS GRANITICOS ASSENTADOS SOBRE MISTURA DE CIMENTO E AREIA NO TRACO 1 6 COM 6 CM DE ESPESSURA E REJUNTADOS COM ARGAMASSA DE CIMENTO E AREIA 1 2,INCLUSIVE BASE DE CONCRETO 1 4 8 COM 10 CM DE ESPESSURA.</v>
          </cell>
          <cell r="C3667" t="str">
            <v>m</v>
          </cell>
          <cell r="D3667">
            <v>18.824999999999999</v>
          </cell>
          <cell r="E3667">
            <v>15.06</v>
          </cell>
          <cell r="F3667" t="str">
            <v>EMLURB</v>
          </cell>
        </row>
        <row r="3668">
          <cell r="A3668" t="str">
            <v/>
          </cell>
          <cell r="D3668">
            <v>0</v>
          </cell>
        </row>
        <row r="3669">
          <cell r="A3669" t="str">
            <v>20.09.040</v>
          </cell>
          <cell r="B3669" t="str">
            <v>FORNEC.E ASSENT.DE MEIO-FIO DE PEDRA GRAN. REJUNTADO C/ ARG.DE CIM. E AREIA 1 2 E CONST.DE LINHA DAGUA DE PARALEL. ASSENTADOS SOBRE MISTURA DE CIM. E AREIA 1 6 C/6 CM DE ESP.E REJUNTADOS C/ ARG.DE CIM.E AREIA 1 2 ,INCLUSIVE BASE DE CONCRETO 1 4 8 C/ 10 CM</v>
          </cell>
          <cell r="C3669" t="str">
            <v>m</v>
          </cell>
          <cell r="D3669">
            <v>35.4</v>
          </cell>
          <cell r="E3669">
            <v>28.32</v>
          </cell>
          <cell r="F3669" t="str">
            <v>EMLURB</v>
          </cell>
        </row>
        <row r="3670">
          <cell r="A3670" t="str">
            <v/>
          </cell>
          <cell r="D3670">
            <v>0</v>
          </cell>
        </row>
        <row r="3671">
          <cell r="A3671" t="str">
            <v>20.09.050</v>
          </cell>
          <cell r="B3671" t="str">
            <v>REPOSICAO DE MEIO-FIO DE PEDRA GRANITICA OU DE CONCRETO , REJUNTADOS COM ARGAMASSA DE CIMENTO E AREIA NO TRACO 1 2.</v>
          </cell>
          <cell r="C3671" t="str">
            <v>m</v>
          </cell>
          <cell r="D3671">
            <v>6.5625</v>
          </cell>
          <cell r="E3671">
            <v>5.25</v>
          </cell>
          <cell r="F3671" t="str">
            <v>EMLURB</v>
          </cell>
        </row>
        <row r="3672">
          <cell r="A3672" t="str">
            <v/>
          </cell>
          <cell r="D3672">
            <v>0</v>
          </cell>
        </row>
        <row r="3673">
          <cell r="A3673" t="str">
            <v>20.09.060</v>
          </cell>
          <cell r="B3673" t="str">
            <v>REPOSICAO DE LINHA DAQUA DE PARALELEPIPEDOS GRANITICOS ASSENTADOS SOBRE MISTURA DE CIMENTO E AREIA NO TRACO 1 6 COM 6 CM DE ESPESSURA E REJUNTADOS COM ARGAMASSA DE CIMENTO E AREIA 1 2 , INCLUSIVE BASE DE CONCRETO 1 4 8 COM 10 CM DE ESPESSURA.</v>
          </cell>
          <cell r="C3673" t="str">
            <v>m</v>
          </cell>
          <cell r="D3673">
            <v>15.824999999999999</v>
          </cell>
          <cell r="E3673">
            <v>12.66</v>
          </cell>
          <cell r="F3673" t="str">
            <v>EMLURB</v>
          </cell>
        </row>
        <row r="3674">
          <cell r="A3674" t="str">
            <v/>
          </cell>
          <cell r="D3674">
            <v>0</v>
          </cell>
        </row>
        <row r="3675">
          <cell r="A3675" t="str">
            <v>20.09.070</v>
          </cell>
          <cell r="B3675" t="str">
            <v xml:space="preserve">REPOSICAO DE MEIO-FIO DE PEDRA GRANIT. OU DE CONCRETO , REJUNTADO COM ARG. DE CIM. E AREIA 1 2, E LINHA DAGUA DE PARALEL. ASSENT. SOBRE MIST. DE CIM. E AREIA 1 6 C/ 6 CM DE ESPESSURA E REJ. C/ ARG DE CIM. E AREIA 1 2,INCLUSIVE BASE DE CONC.1 4 8 C/ 10 CM </v>
          </cell>
          <cell r="C3675" t="str">
            <v>m</v>
          </cell>
          <cell r="D3675">
            <v>22.400000000000002</v>
          </cell>
          <cell r="E3675">
            <v>17.920000000000002</v>
          </cell>
          <cell r="F3675" t="str">
            <v>EMLURB</v>
          </cell>
        </row>
        <row r="3676">
          <cell r="A3676" t="str">
            <v/>
          </cell>
          <cell r="D3676">
            <v>0</v>
          </cell>
        </row>
        <row r="3677">
          <cell r="A3677" t="str">
            <v>21.00.000</v>
          </cell>
          <cell r="B3677" t="str">
            <v>DRENAGEM</v>
          </cell>
          <cell r="D3677">
            <v>0</v>
          </cell>
        </row>
        <row r="3678">
          <cell r="A3678" t="str">
            <v/>
          </cell>
          <cell r="D3678">
            <v>0</v>
          </cell>
        </row>
        <row r="3679">
          <cell r="A3679" t="str">
            <v>21.01.030</v>
          </cell>
          <cell r="B3679" t="str">
            <v>GRADE DE CONCRETO DE 0,30 X 0,95 M, INCLUSIVE ASSENTAMENTO E TRANSPORTE.</v>
          </cell>
          <cell r="C3679" t="str">
            <v>Un</v>
          </cell>
          <cell r="D3679">
            <v>63.612499999999997</v>
          </cell>
          <cell r="E3679">
            <v>50.89</v>
          </cell>
          <cell r="F3679" t="str">
            <v>EMLURB</v>
          </cell>
        </row>
        <row r="3680">
          <cell r="A3680" t="str">
            <v/>
          </cell>
          <cell r="D3680">
            <v>0</v>
          </cell>
        </row>
        <row r="3681">
          <cell r="A3681" t="str">
            <v>21.01.060</v>
          </cell>
          <cell r="B3681" t="str">
            <v>TAMPAO(TAMPA E CAIXILHO) DE CONCRETO C/0,60 M DE DIAMETRO, INCLUSIVE ASSENTAMENTO E TRANSPORTE (LOGOMARCA P.C.R)</v>
          </cell>
          <cell r="C3681" t="str">
            <v>Un</v>
          </cell>
          <cell r="D3681">
            <v>158.13750000000002</v>
          </cell>
          <cell r="E3681">
            <v>126.51</v>
          </cell>
          <cell r="F3681" t="str">
            <v>EMLURB</v>
          </cell>
        </row>
        <row r="3682">
          <cell r="A3682" t="str">
            <v/>
          </cell>
          <cell r="D3682">
            <v>0</v>
          </cell>
        </row>
        <row r="3683">
          <cell r="A3683" t="str">
            <v>21.01.070</v>
          </cell>
          <cell r="B3683" t="str">
            <v>TAMPA DE CONCRETO PARA TAMPAO COM 0,60 M DE DIAMETRO, INCLUSIVE ASSENTAMENTO E TRANSPORTE (LOGOMARCA P.C.R.)</v>
          </cell>
          <cell r="C3683" t="str">
            <v>Un</v>
          </cell>
          <cell r="D3683">
            <v>86.974999999999994</v>
          </cell>
          <cell r="E3683">
            <v>69.58</v>
          </cell>
          <cell r="F3683" t="str">
            <v>EMLURB</v>
          </cell>
        </row>
        <row r="3684">
          <cell r="A3684" t="str">
            <v/>
          </cell>
          <cell r="D3684">
            <v>0</v>
          </cell>
        </row>
        <row r="3685">
          <cell r="A3685" t="str">
            <v>21.01.080</v>
          </cell>
          <cell r="B3685" t="str">
            <v>SOBRETAMPA DE CONCRETO NAS DIMENSOES 0,60 X 0,60 X 0,08 M,INCLUSIVE ASSENTAMENTO E TRANSPORTE (LOGOMARCA P.C.R)</v>
          </cell>
          <cell r="C3685" t="str">
            <v>Un</v>
          </cell>
          <cell r="D3685">
            <v>65.525000000000006</v>
          </cell>
          <cell r="E3685">
            <v>52.42</v>
          </cell>
          <cell r="F3685" t="str">
            <v>EMLURB</v>
          </cell>
        </row>
        <row r="3686">
          <cell r="A3686" t="str">
            <v/>
          </cell>
          <cell r="D3686">
            <v>0</v>
          </cell>
        </row>
        <row r="3687">
          <cell r="A3687" t="str">
            <v>21.01.090</v>
          </cell>
          <cell r="B3687" t="str">
            <v>LEVANTAMENTO DE TAMPAO DE POCO DE VISITA EXISTENTE (ELEVACAO DA COTA DE NIVEL), DEVIDO A SERVICO DE RECAPEAMENTO ASFALTICO.</v>
          </cell>
          <cell r="C3687" t="str">
            <v>Un</v>
          </cell>
          <cell r="D3687">
            <v>46.3</v>
          </cell>
          <cell r="E3687">
            <v>37.04</v>
          </cell>
          <cell r="F3687" t="str">
            <v>EMLURB</v>
          </cell>
        </row>
        <row r="3688">
          <cell r="A3688" t="str">
            <v/>
          </cell>
          <cell r="D3688">
            <v>0</v>
          </cell>
        </row>
        <row r="3689">
          <cell r="A3689" t="str">
            <v>21.02.010</v>
          </cell>
          <cell r="B3689" t="str">
            <v>CONSTRUCAO DE CAIXA COLETORA,TIPO"COM GRADE", EM ALVENARIA DE 1 VEZ - TIJOLOS MACICOS PRENSADOS ( REF. DR-01-OBRAS RECIFE) NAS DIMENSOES INTERNAS DE 0,25 X 0,85 X 1,00 M, INCLUSIVE ESCAVACAO, REATERRO COMPACTADO E REMOCAO DO MATERIAL EXCEDENTE ( SEM A GRA</v>
          </cell>
          <cell r="C3689" t="str">
            <v>Un</v>
          </cell>
          <cell r="D3689">
            <v>426.47500000000002</v>
          </cell>
          <cell r="E3689">
            <v>341.18</v>
          </cell>
          <cell r="F3689" t="str">
            <v>EMLURB</v>
          </cell>
        </row>
        <row r="3690">
          <cell r="A3690" t="str">
            <v/>
          </cell>
          <cell r="D3690">
            <v>0</v>
          </cell>
        </row>
        <row r="3691">
          <cell r="A3691" t="str">
            <v>21.02.020</v>
          </cell>
          <cell r="B3691" t="str">
            <v>CONTRUCAO DE CAIXA COLETORA, TIPO COM GAVETA, EM ALVENARIA DE 1 VEZ DE TIJOLOS MACICOS PRENSADOS (REF. DR-03-OBRAS RECIFE) NAS DIM. INTERNAS 0,25X 0,90X 1,00 M ,INCLUSIVE ESCAVACAO,REATERRO COMPACTADO E REMOCAO DO MATERIAL EXCEDENTE (C/ TAMPA DE CONCRETO)</v>
          </cell>
          <cell r="C3691" t="str">
            <v>Un</v>
          </cell>
          <cell r="D3691">
            <v>723.33749999999998</v>
          </cell>
          <cell r="E3691">
            <v>578.66999999999996</v>
          </cell>
          <cell r="F3691" t="str">
            <v>EMLURB</v>
          </cell>
        </row>
        <row r="3692">
          <cell r="A3692" t="str">
            <v/>
          </cell>
          <cell r="D3692">
            <v>0</v>
          </cell>
        </row>
        <row r="3693">
          <cell r="A3693" t="str">
            <v>21.02.030</v>
          </cell>
          <cell r="B3693" t="str">
            <v>CONTRUCAO DE CAIXA COLETORA, TIPO COM GAVETA, EM ALVENARIA DE 1 VEZ DE TIJOLOS MACICOS PRENSADOS (REF. DR-06-OBRAS RECIFE) NAS DIM. INTERNAS 0,8 X 0,8 X 0,90 M ,INCLUSIVE ESCAVACAO,REATERRO COMPACTADO E REMOCAO DO MAT. EXCEDENTE ( C/ SOBRETAMPA DE CONC.).</v>
          </cell>
          <cell r="C3693" t="str">
            <v>Un</v>
          </cell>
          <cell r="D3693">
            <v>971.96250000000009</v>
          </cell>
          <cell r="E3693">
            <v>777.57</v>
          </cell>
          <cell r="F3693" t="str">
            <v>EMLURB</v>
          </cell>
        </row>
        <row r="3694">
          <cell r="A3694" t="str">
            <v/>
          </cell>
          <cell r="D3694">
            <v>0</v>
          </cell>
        </row>
        <row r="3695">
          <cell r="A3695" t="str">
            <v>21.03.060</v>
          </cell>
          <cell r="B3695" t="str">
            <v>CONSTRUCAO DE POCO DE VISITA EM ALVENARIA DE 1 VEZ-TIJOLOS MACICOS PRENSADOS (REF.DR-05-OBRAS RECIFE) NAS DIMENSOES INTERNAS 1,00 X 1,00 X 1,50 M, INCLUSIVE ESCAVACAO, REATERRO COMPACTADO E REMOCAO DO MATERIAL EXCEDENTE ( SEM O TAMPAO).</v>
          </cell>
          <cell r="C3695" t="str">
            <v>Un</v>
          </cell>
          <cell r="D3695">
            <v>1674.4124999999999</v>
          </cell>
          <cell r="E3695">
            <v>1339.53</v>
          </cell>
          <cell r="F3695" t="str">
            <v>EMLURB</v>
          </cell>
        </row>
        <row r="3696">
          <cell r="A3696" t="str">
            <v/>
          </cell>
          <cell r="D3696">
            <v>0</v>
          </cell>
        </row>
        <row r="3697">
          <cell r="A3697" t="str">
            <v>21.03.070</v>
          </cell>
          <cell r="B3697" t="str">
            <v>CONST. DE POCO DE VISITA EM ALVEN. DE 1 VEZ DE TIJOLOS MACICOS PRENSADOS (REF.DR-05-OBRAS RECIFE) NAS DIMENSOES INTERNAS 1,2X1,2X1,5 M, INCLUSIVE ESCAVACAO, REATERRO COMPACTADO E REMOCAO DO MATERIAL EXCEDENTE (SEM O TAMPAO).</v>
          </cell>
          <cell r="C3697" t="str">
            <v>Un</v>
          </cell>
          <cell r="D3697">
            <v>1952.7625</v>
          </cell>
          <cell r="E3697">
            <v>1562.21</v>
          </cell>
          <cell r="F3697" t="str">
            <v>EMLURB</v>
          </cell>
        </row>
        <row r="3698">
          <cell r="A3698" t="str">
            <v/>
          </cell>
          <cell r="D3698">
            <v>0</v>
          </cell>
        </row>
        <row r="3699">
          <cell r="A3699" t="str">
            <v>21.03.080</v>
          </cell>
          <cell r="B3699" t="str">
            <v>CONSTRUCAO DE POCO DE VISITA EM ALVENARIA DE 1 VEZ DE TIJOLOS MACICOS PRENSADOS ( REF.DR-05-OBRAS RECIFE) NAS DIMENSOES INTERNAS 1,5 X 1,5 X 2,0 M INCLUSIVE ESCAVACAO,REATERRO COMPACTADO E REMOCAO DO MATERIAL EXCEDENTE ( SEM O TAMPAO ).</v>
          </cell>
          <cell r="C3699" t="str">
            <v>Un</v>
          </cell>
          <cell r="D3699">
            <v>2776.35</v>
          </cell>
          <cell r="E3699">
            <v>2221.08</v>
          </cell>
          <cell r="F3699" t="str">
            <v>EMLURB</v>
          </cell>
        </row>
        <row r="3700">
          <cell r="A3700" t="str">
            <v/>
          </cell>
          <cell r="D3700">
            <v>0</v>
          </cell>
        </row>
        <row r="3701">
          <cell r="A3701" t="str">
            <v>21.03.090</v>
          </cell>
          <cell r="B3701" t="str">
            <v>CONST. DE POCO DE VISITA EM ALVEN. DE 1 VEZ DE TIJOLOS MACICOS PRENSADOS (REF.DR-05-OBRAS RECIFE) NAS DIMENSOES INTERNAS 1,8X1,8X2,5 M, INCLUSIVE ESCAVACAO, REATERRO COMPACTADO E REMOCAO DO MATERIAL EXCEDENTE (SEM O TAMPAO).</v>
          </cell>
          <cell r="C3701" t="str">
            <v>Un</v>
          </cell>
          <cell r="D3701">
            <v>4287.2250000000004</v>
          </cell>
          <cell r="E3701">
            <v>3429.78</v>
          </cell>
          <cell r="F3701" t="str">
            <v>EMLURB</v>
          </cell>
        </row>
        <row r="3702">
          <cell r="A3702" t="str">
            <v/>
          </cell>
          <cell r="D3702">
            <v>0</v>
          </cell>
        </row>
        <row r="3703">
          <cell r="A3703" t="str">
            <v>21.03.100</v>
          </cell>
          <cell r="B3703" t="str">
            <v>CONST. DE POCO DE VISITA EM ALVEN. DE 1 VEZ DE TIJOLOS MACICOS PRENSADOS (REF.DR-05-OBRAS RECIFE ) NAS DIMENSOES INTERNAS 2,2 X 2,2 X 2,5 M INCLUSIVE ESCAVACAO,REATERRO COMPACTADO E REMOCAO DO MATERIAL EXCEDENTE ( SEM O TAMPAO ).</v>
          </cell>
          <cell r="C3703" t="str">
            <v>Un</v>
          </cell>
          <cell r="D3703">
            <v>5503.7625000000007</v>
          </cell>
          <cell r="E3703">
            <v>4403.01</v>
          </cell>
          <cell r="F3703" t="str">
            <v>EMLURB</v>
          </cell>
        </row>
        <row r="3704">
          <cell r="A3704" t="str">
            <v/>
          </cell>
          <cell r="D3704">
            <v>0</v>
          </cell>
        </row>
        <row r="3705">
          <cell r="A3705" t="str">
            <v>21.03.110</v>
          </cell>
          <cell r="B3705" t="str">
            <v>CONST. DE POCO DE VISITA, TIPO C/ GAVETA, EM ALVEN.DE 1 VEZ DE TIJ. MACICOS PRENSADOS (REF DR-02-OBRAS RECIFE ) NAS DIMENSOES INTERNAS 1,0 X 1,0 X 1,5 M,INCLUSIVE ESCAVACAO,REATERRO COMPACTADO E REMOCAO DO MATERIAL EXCEDENTE (COM SOBRETAMPA DE CONCRETO).</v>
          </cell>
          <cell r="C3705" t="str">
            <v>Un</v>
          </cell>
          <cell r="D3705">
            <v>1726.45</v>
          </cell>
          <cell r="E3705">
            <v>1381.16</v>
          </cell>
          <cell r="F3705" t="str">
            <v>EMLURB</v>
          </cell>
        </row>
        <row r="3706">
          <cell r="A3706" t="str">
            <v/>
          </cell>
          <cell r="D3706">
            <v>0</v>
          </cell>
        </row>
        <row r="3707">
          <cell r="A3707" t="str">
            <v>21.03.120</v>
          </cell>
          <cell r="B3707" t="str">
            <v>CONST. DE POCO DE VISITA, TIPO C/ GAVETA, EM ALVENARIA DE 1 VEZ DE TIJ. MACICOS PRENSADOS (REF.DR-02-OBRAS RECIFE) NAS DIMENSOES INTERNAS 1,2 X 1,2 X 1,5 M, INCLUSIVE ESCAVACAO, REATERRO COMPACTADO E REMOCAO DO MATERIAL EXCEDENTE (COM SOBRETAMPA DE CONCRE</v>
          </cell>
          <cell r="C3707" t="str">
            <v>Un</v>
          </cell>
          <cell r="D3707">
            <v>1985.8875</v>
          </cell>
          <cell r="E3707">
            <v>1588.71</v>
          </cell>
          <cell r="F3707" t="str">
            <v>EMLURB</v>
          </cell>
        </row>
        <row r="3708">
          <cell r="A3708" t="str">
            <v/>
          </cell>
          <cell r="D3708">
            <v>0</v>
          </cell>
        </row>
        <row r="3709">
          <cell r="A3709" t="str">
            <v>21.03.130</v>
          </cell>
          <cell r="B3709" t="str">
            <v>CONST. DE POCO DE VISITA, TIPO C/ GAVETA, EM ALVENARIA DE 1 VEZ DE TIJ. MACICOS PRENSADOS (REF.DR-02-OBRAS RECIFE) NAS DIMENSOES INTERNAS 1,5X1,5X2,0 M, INCLUSIVE ESCAVACAO, REATERRO COMPACTADO E REMOCAO DO MATERIAL EXCEDENTE (COM SOBRETAMPA DE CONCRETO).</v>
          </cell>
          <cell r="C3709" t="str">
            <v>Un</v>
          </cell>
          <cell r="D3709">
            <v>3040.6625000000004</v>
          </cell>
          <cell r="E3709">
            <v>2432.5300000000002</v>
          </cell>
          <cell r="F3709" t="str">
            <v>EMLURB</v>
          </cell>
        </row>
        <row r="3710">
          <cell r="A3710" t="str">
            <v/>
          </cell>
          <cell r="D3710">
            <v>0</v>
          </cell>
        </row>
        <row r="3711">
          <cell r="A3711" t="str">
            <v>21.03.140</v>
          </cell>
          <cell r="B3711" t="str">
            <v>CONST. DE POCO DE VISITA, TIPO C/ GAVETA, EM ALVENARIA DE 1 VEZ DE TIJ. MACICOS PRENSADOS (REF.DR-02-OBRAS RECIFE) NAS DIMENSOES INTERNAS 1,8X1,8X2,5 M, INCLUSIVE ESCAVACAO, REATERRO COMPACTADO E REMOCAO DO MATERIAL EXCEDENTE (COM SOBRETAMPA DE CONCRETO).</v>
          </cell>
          <cell r="C3711" t="str">
            <v>Un</v>
          </cell>
          <cell r="D3711">
            <v>4147.05</v>
          </cell>
          <cell r="E3711">
            <v>3317.64</v>
          </cell>
          <cell r="F3711" t="str">
            <v>EMLURB</v>
          </cell>
        </row>
        <row r="3712">
          <cell r="A3712" t="str">
            <v/>
          </cell>
          <cell r="D3712">
            <v>0</v>
          </cell>
        </row>
        <row r="3713">
          <cell r="A3713" t="str">
            <v>21.03.150</v>
          </cell>
          <cell r="B3713" t="str">
            <v>CONST. DE POCO DE VISITA, TIPO C/ GRADE, EM ALVENARIA DE 1 VEZ DE TIJ. MACICOS PRENSADOS (REF.DR-04-OBRAS RECIFE) NAS DIMENSOES INTERNAS 1,0X1,0X1,5 M, INCLUSIVE ESCAVACAO, REATERRO COMPACTADO E REMOCAO DO MATERIAL EXCEDENTE (C/ SOBRETAMPA DE CONCRETO E S</v>
          </cell>
          <cell r="C3713" t="str">
            <v>Un</v>
          </cell>
          <cell r="D3713">
            <v>2043.5749999999998</v>
          </cell>
          <cell r="E3713">
            <v>1634.86</v>
          </cell>
          <cell r="F3713" t="str">
            <v>EMLURB</v>
          </cell>
        </row>
        <row r="3714">
          <cell r="A3714" t="str">
            <v/>
          </cell>
          <cell r="D3714">
            <v>0</v>
          </cell>
        </row>
        <row r="3715">
          <cell r="A3715" t="str">
            <v>21.03.160</v>
          </cell>
          <cell r="B3715" t="str">
            <v>CONST. DE POCO DE VISITA, TIPO C/ GRADE, EM ALVENARIA DE 1 VEZ DE TIJ. MACICOS PRENSADOS (REF.DR-04-OBRAS RECIFE) NAS DIMENSOES INTERNAS 1,2X1,2X1,5 M, INCLUSIVE ESCAVACAO, REATERRO COMPACTADO E REMOCAO DO MATERIAL EXCEDENTE (C/ SOBRETAMPA DE CONCRETO E S</v>
          </cell>
          <cell r="C3715" t="str">
            <v>Un</v>
          </cell>
          <cell r="D3715">
            <v>2236.25</v>
          </cell>
          <cell r="E3715">
            <v>1789</v>
          </cell>
          <cell r="F3715" t="str">
            <v>EMLURB</v>
          </cell>
        </row>
        <row r="3716">
          <cell r="A3716" t="str">
            <v/>
          </cell>
          <cell r="D3716">
            <v>0</v>
          </cell>
        </row>
        <row r="3717">
          <cell r="A3717" t="str">
            <v>21.03.170</v>
          </cell>
          <cell r="B3717" t="str">
            <v>CONST. DE POCO DE VISITA, TIPO C/ GRADE, EM ALVENARIA DE 1 VEZ DE TIJ. MACICOS PRENSADOS (REF.DR-04-OBRAS RECIFE) NAS DIMENSOES INTERNAS 1,5X1,5X2,0 M, INCLUSIVE ESCAVACAO, REATERRO COMPACTADO E REMOCAO DO MATERIAL EXCEDENTE (C/ SOBRETAMPA DE CONCRETO E S</v>
          </cell>
          <cell r="C3717" t="str">
            <v>Un</v>
          </cell>
          <cell r="D3717">
            <v>3513.2375000000002</v>
          </cell>
          <cell r="E3717">
            <v>2810.59</v>
          </cell>
          <cell r="F3717" t="str">
            <v>EMLURB</v>
          </cell>
        </row>
        <row r="3718">
          <cell r="A3718" t="str">
            <v/>
          </cell>
          <cell r="D3718">
            <v>0</v>
          </cell>
        </row>
        <row r="3719">
          <cell r="A3719" t="str">
            <v>21.03.180</v>
          </cell>
          <cell r="B3719" t="str">
            <v>CONST. DE POCO DE VISITA, TIPO C/ GRADE, EM ALVENARIA DE 1 VEZ DE TIJ. MACICOS PRENSADOS (REF.DR-04-OBRAS RECIFE) NAS DIMENSOES INTERNAS 1,8X1,8X2,5 M, INCLUSIVE ESCAVACAO, REATERRO COMPACTADO E REMOCAO DO MATERIAL EXCEDENTE (C/ SOBRETAMPA DE CONCRETO E S</v>
          </cell>
          <cell r="C3719" t="str">
            <v>Un</v>
          </cell>
          <cell r="D3719">
            <v>4730.9249999999993</v>
          </cell>
          <cell r="E3719">
            <v>3784.74</v>
          </cell>
          <cell r="F3719" t="str">
            <v>EMLURB</v>
          </cell>
        </row>
        <row r="3720">
          <cell r="A3720" t="str">
            <v/>
          </cell>
          <cell r="D3720">
            <v>0</v>
          </cell>
        </row>
        <row r="3721">
          <cell r="A3721" t="str">
            <v>21.04.030</v>
          </cell>
          <cell r="B3721" t="str">
            <v>ENSECADEIRA COM PRANCHOES DE MADEIRA DE LEI DE 3 X 6 POLEGADAS E QUADROS UTILIZANDO LONGARINAS DE MADEIRA DE 3 X 5 POLEGADAS, INCLUSIVE POSTERIOR RETIRADA.(AREA NAO CRAVADA).</v>
          </cell>
          <cell r="C3721" t="str">
            <v>m2</v>
          </cell>
          <cell r="D3721">
            <v>81.8</v>
          </cell>
          <cell r="E3721">
            <v>65.44</v>
          </cell>
          <cell r="F3721" t="str">
            <v>EMLURB</v>
          </cell>
        </row>
        <row r="3722">
          <cell r="A3722" t="str">
            <v/>
          </cell>
          <cell r="D3722">
            <v>0</v>
          </cell>
        </row>
        <row r="3723">
          <cell r="A3723" t="str">
            <v>21.04.035</v>
          </cell>
          <cell r="B3723" t="str">
            <v>ENSECADEIRA COM PRANCHOES DE MADEIRA DE LEI COM 3 X 6 POLEGADAS E QUADROS UTILIZANDO LONGARINAS DE MADEIRA DE 3 X 5 POLEGADAS, INCLUSIVE POSTERIOR RETIRADA. (AREA CRAVADA).</v>
          </cell>
          <cell r="C3723" t="str">
            <v>m2</v>
          </cell>
          <cell r="D3723">
            <v>107.7375</v>
          </cell>
          <cell r="E3723">
            <v>86.19</v>
          </cell>
          <cell r="F3723" t="str">
            <v>EMLURB</v>
          </cell>
        </row>
        <row r="3724">
          <cell r="A3724" t="str">
            <v/>
          </cell>
          <cell r="D3724">
            <v>0</v>
          </cell>
        </row>
        <row r="3725">
          <cell r="A3725" t="str">
            <v>21.04.040</v>
          </cell>
          <cell r="B3725" t="str">
            <v>ESCORAMENTO DE VALAS COM PRANCHOES METALICOS E QUADROS UTILIZANDO LONGARINAS DE MADEIRA DE 3 X 5 POL. ,INCLUSIVE POSTERIOR RETIRADA ( AREA CRAVADA ).</v>
          </cell>
          <cell r="C3725" t="str">
            <v>m2</v>
          </cell>
          <cell r="D3725">
            <v>34.449999999999996</v>
          </cell>
          <cell r="E3725">
            <v>27.56</v>
          </cell>
          <cell r="F3725" t="str">
            <v>EMLURB</v>
          </cell>
        </row>
        <row r="3726">
          <cell r="A3726" t="str">
            <v/>
          </cell>
          <cell r="D3726">
            <v>0</v>
          </cell>
        </row>
        <row r="3727">
          <cell r="A3727" t="str">
            <v>21.04.050</v>
          </cell>
          <cell r="B3727" t="str">
            <v>ESCORAMENTO DE VALAS COM PRANCHOES METALICOS E QUADROS UTILIZANDO LONGARINAS DE MADEIRA DE 3 X 5 POL., INCLUSIVE POSTERIOR RETIRADA ( AREA NAO CRAVADA ).</v>
          </cell>
          <cell r="C3727" t="str">
            <v>m2</v>
          </cell>
          <cell r="D3727">
            <v>22.524999999999999</v>
          </cell>
          <cell r="E3727">
            <v>18.02</v>
          </cell>
          <cell r="F3727" t="str">
            <v>EMLURB</v>
          </cell>
        </row>
        <row r="3728">
          <cell r="A3728" t="str">
            <v/>
          </cell>
          <cell r="D3728">
            <v>0</v>
          </cell>
        </row>
        <row r="3729">
          <cell r="A3729" t="str">
            <v>21.04.060</v>
          </cell>
          <cell r="B3729" t="str">
            <v>ESCORAMENTO DESCONTINUO DE VALAS.</v>
          </cell>
          <cell r="C3729" t="str">
            <v>m2</v>
          </cell>
          <cell r="D3729">
            <v>24.824999999999999</v>
          </cell>
          <cell r="E3729">
            <v>19.86</v>
          </cell>
          <cell r="F3729" t="str">
            <v>EMLURB</v>
          </cell>
        </row>
        <row r="3730">
          <cell r="A3730" t="str">
            <v/>
          </cell>
          <cell r="D3730">
            <v>0</v>
          </cell>
        </row>
        <row r="3731">
          <cell r="A3731" t="str">
            <v>21.04.070</v>
          </cell>
          <cell r="B3731" t="str">
            <v>CONSTRUCAO DE ENSECADEIRA DUPLA EM CHAPA DE MADEIRA COMP. RESINADA DE 12 MM DE ESPESSURA COM AFASTAMENTO INTERNO DE 30 CM, ESCORADA EM ESTRONCAS CRAVADAS A CADA 1,0 M, COSTELAMENTO COM BARROTES DE 3 X 3 POL.E PREENCHIDA COM MAT. ARGILOSO, INCLUSIVE POSTER</v>
          </cell>
          <cell r="C3731" t="str">
            <v>m2</v>
          </cell>
          <cell r="D3731">
            <v>37.712500000000006</v>
          </cell>
          <cell r="E3731">
            <v>30.17</v>
          </cell>
          <cell r="F3731" t="str">
            <v>EMLURB</v>
          </cell>
        </row>
        <row r="3732">
          <cell r="A3732" t="str">
            <v/>
          </cell>
          <cell r="D3732">
            <v>0</v>
          </cell>
        </row>
        <row r="3733">
          <cell r="A3733" t="str">
            <v>21.05.010</v>
          </cell>
          <cell r="B3733" t="str">
            <v>ESGOTAMENTO DE ÁGUA COM BOMBA À GASOLINA DE 3,4 HP, INCLUSIVE 10 METROS DE MANGOTE DE 2" COM COMBUSTÍVEL.</v>
          </cell>
          <cell r="C3733" t="str">
            <v>m</v>
          </cell>
          <cell r="D3733">
            <v>4.3625000000000007</v>
          </cell>
          <cell r="E3733">
            <v>3.49</v>
          </cell>
          <cell r="F3733" t="str">
            <v>EMLURB</v>
          </cell>
        </row>
        <row r="3734">
          <cell r="A3734" t="str">
            <v/>
          </cell>
          <cell r="D3734">
            <v>0</v>
          </cell>
        </row>
        <row r="3735">
          <cell r="A3735" t="str">
            <v>21.05.020</v>
          </cell>
          <cell r="B3735" t="str">
            <v>ESGOTAMENTO DE AGUA COM BOMBA ELETRICA SUBMERSA, POT 4 CV, INCLUSIVE 10 METROS DE MANGOTE DE 3".</v>
          </cell>
          <cell r="C3735" t="str">
            <v>m3</v>
          </cell>
          <cell r="D3735">
            <v>0.16250000000000001</v>
          </cell>
          <cell r="E3735">
            <v>0.13</v>
          </cell>
          <cell r="F3735" t="str">
            <v>EMLURB</v>
          </cell>
        </row>
        <row r="3736">
          <cell r="A3736" t="str">
            <v/>
          </cell>
          <cell r="D3736">
            <v>0</v>
          </cell>
        </row>
        <row r="3737">
          <cell r="A3737" t="str">
            <v>21.06.010</v>
          </cell>
          <cell r="B3737" t="str">
            <v>GALERIA DE TUBOS DE CONCRETO C2-0,20 M DE DIAMETRO, INCLUSIVE ESCAVACAO MANUAL DAS VALAS ATE 1,50 M DE PROFUNDIDADE, REATERRO COMPACTADO, REMOCAO DO MATERIAL EXCEDENTE E AINDA FORNECIMENTO E ASSENTAMENTO DOS TUBOS.</v>
          </cell>
          <cell r="C3737" t="str">
            <v>m</v>
          </cell>
          <cell r="D3737">
            <v>40.799999999999997</v>
          </cell>
          <cell r="E3737">
            <v>32.64</v>
          </cell>
          <cell r="F3737" t="str">
            <v>EMLURB</v>
          </cell>
        </row>
        <row r="3738">
          <cell r="A3738" t="str">
            <v/>
          </cell>
          <cell r="D3738">
            <v>0</v>
          </cell>
        </row>
        <row r="3739">
          <cell r="A3739" t="str">
            <v>21.06.020</v>
          </cell>
          <cell r="B3739" t="str">
            <v>GALERIA DE TUBOS DE CONCRETO C2-0,20 M DE DIAMETRO, INCLUSIVE ESCAVACAO MANUAL DAS VALAS ATE 1,50 M DE PROFUNDIDADE, REATERRO COMPACTADO , REMOCAO DO MATERIAL EXCEDENTE E AINDA FORNECIMENTO E ASSENTAMENTO DOS TUBOS-(SERVICO NOTURNO).</v>
          </cell>
          <cell r="C3739" t="str">
            <v>m</v>
          </cell>
          <cell r="D3739">
            <v>46</v>
          </cell>
          <cell r="E3739">
            <v>36.799999999999997</v>
          </cell>
          <cell r="F3739" t="str">
            <v>EMLURB</v>
          </cell>
        </row>
        <row r="3740">
          <cell r="A3740" t="str">
            <v/>
          </cell>
          <cell r="D3740">
            <v>0</v>
          </cell>
        </row>
        <row r="3741">
          <cell r="A3741" t="str">
            <v>21.06.030</v>
          </cell>
          <cell r="B3741" t="str">
            <v>GALERIA DE TUBOS DE CONCRETO C2-0,20 M DE DIAMETRO, INCLUSIVE ESCAVACAO MECANICA DAS VALAS ATE 1,50 M DE PROFUNDIDADE, REATERRO COMPACTADO , REMOCAO DO MATERIAL EXCEDENTE E AINDA FORNECIMENTO E ASSENTAMENTO DOS TUBOS.</v>
          </cell>
          <cell r="C3741" t="str">
            <v>m</v>
          </cell>
          <cell r="D3741">
            <v>35.625</v>
          </cell>
          <cell r="E3741">
            <v>28.5</v>
          </cell>
          <cell r="F3741" t="str">
            <v>EMLURB</v>
          </cell>
        </row>
        <row r="3742">
          <cell r="A3742" t="str">
            <v/>
          </cell>
          <cell r="D3742">
            <v>0</v>
          </cell>
        </row>
        <row r="3743">
          <cell r="A3743" t="str">
            <v>21.06.040</v>
          </cell>
          <cell r="B3743" t="str">
            <v>GALERIA DE TUBOS DE CONCRETO C2-0,20 M DE DIAMETRO, INCLUSIVE ESCAVACAO MECANICA DAS VALAS ATE 1,50 M DE PROFUNDIDADE, REATERRO COMPACTADO , REMOCAO DO MATERIAL EXCEDENTE E AINDA FORNECIMENTO E ASSENTAMENTO DOS TUBOS-(SERVICO NOTURNO).</v>
          </cell>
          <cell r="C3743" t="str">
            <v>m</v>
          </cell>
          <cell r="D3743">
            <v>39.474999999999994</v>
          </cell>
          <cell r="E3743">
            <v>31.58</v>
          </cell>
          <cell r="F3743" t="str">
            <v>EMLURB</v>
          </cell>
        </row>
        <row r="3744">
          <cell r="A3744" t="str">
            <v/>
          </cell>
          <cell r="D3744">
            <v>0</v>
          </cell>
        </row>
        <row r="3745">
          <cell r="A3745" t="str">
            <v>21.06.050</v>
          </cell>
          <cell r="B3745" t="str">
            <v>GALERIA DE TUBOS DE CONCRETO C2-0,30 M DE DIAMETRO, INCLUSIVE ESCAVACAO MANUAL DAS VALAS ATE 1,50 M DE PROFUNDIDADE, REATERRO COMPACTADO , REMOCAO DO MATERIAL EXCEDENTE E AINDA FORNECIMENTO E ASSENTAMENTO DOS TUBOS.</v>
          </cell>
          <cell r="C3745" t="str">
            <v>m</v>
          </cell>
          <cell r="D3745">
            <v>60.387500000000003</v>
          </cell>
          <cell r="E3745">
            <v>48.31</v>
          </cell>
          <cell r="F3745" t="str">
            <v>EMLURB</v>
          </cell>
        </row>
        <row r="3746">
          <cell r="A3746" t="str">
            <v/>
          </cell>
          <cell r="D3746">
            <v>0</v>
          </cell>
        </row>
        <row r="3747">
          <cell r="A3747" t="str">
            <v>21.06.060</v>
          </cell>
          <cell r="B3747" t="str">
            <v>GALERIA DE TUBOS DE CONCRETO C2-0,30 M DE DIAMETRO, INCLUSIVE ESCAVACAO MANUAL DAS VALAS ATE 1,50 M DE PROFUNDIDADE, REATERRO COMPACTADO , REMOCAO DO MATERIAL EXCEDENTE E AINDA FORNECIMENTO E ASSENTAMENTO DOS TUBOS-(SERVICO NOTURNO).</v>
          </cell>
          <cell r="C3747" t="str">
            <v>m</v>
          </cell>
          <cell r="D3747">
            <v>67.912499999999994</v>
          </cell>
          <cell r="E3747">
            <v>54.33</v>
          </cell>
          <cell r="F3747" t="str">
            <v>EMLURB</v>
          </cell>
        </row>
        <row r="3748">
          <cell r="A3748" t="str">
            <v/>
          </cell>
          <cell r="D3748">
            <v>0</v>
          </cell>
        </row>
        <row r="3749">
          <cell r="A3749" t="str">
            <v>21.06.070</v>
          </cell>
          <cell r="B3749" t="str">
            <v>GALERIA DE TUBOS DE CONCRETO C2-0,30 M DE DIAMETRO, INCLUSIVE ESCAVACAO MECANICA DAS VALAS ATE 1,50 M DE PROFUNDIDADE, REATERRO COMPACTADO , REMOCAO DO MATERIAL EXCEDENTE E AINDA FORNECIMENTO E ASSENTAMENTO DOS TUBOS.</v>
          </cell>
          <cell r="C3749" t="str">
            <v>m</v>
          </cell>
          <cell r="D3749">
            <v>52.674999999999997</v>
          </cell>
          <cell r="E3749">
            <v>42.14</v>
          </cell>
          <cell r="F3749" t="str">
            <v>EMLURB</v>
          </cell>
        </row>
        <row r="3750">
          <cell r="A3750" t="str">
            <v/>
          </cell>
          <cell r="D3750">
            <v>0</v>
          </cell>
        </row>
        <row r="3751">
          <cell r="A3751" t="str">
            <v>21.06.080</v>
          </cell>
          <cell r="B3751" t="str">
            <v>GALERIA DE TUBOS DE CONCRETO C2-0,30 M DE DIAMETRO, INCLUSIVE ESCAVACAO MECANICA DAS VALAS ATE 1,50 M DE PROFUNDIDADE, REATERRO COMPACTADO , REMOCAO DO MATERIAL EXCEDENTE E AINDA FORNECIMENTO E ASSENTAMENTO DOS TUBOS-(SERVICO NOTURNO).</v>
          </cell>
          <cell r="C3751" t="str">
            <v>m</v>
          </cell>
          <cell r="D3751">
            <v>58.174999999999997</v>
          </cell>
          <cell r="E3751">
            <v>46.54</v>
          </cell>
          <cell r="F3751" t="str">
            <v>EMLURB</v>
          </cell>
        </row>
        <row r="3752">
          <cell r="A3752" t="str">
            <v/>
          </cell>
          <cell r="D3752">
            <v>0</v>
          </cell>
        </row>
        <row r="3753">
          <cell r="A3753" t="str">
            <v>21.06.090</v>
          </cell>
          <cell r="B3753" t="str">
            <v>GALERIA DE TUBOS DE CONCRETO C2-0,40 M DE DIAMETRO, INCLUSIVE ESCAVACAO MANUAL DAS VALAS ATE 1,50 M DE PROFUNDIDADE, REATERRO COMPACTADO , REMOCAO DO MATERIAL EXCEDENTE E AINDA FORNECIMENTO E ASSENTAMENTO DOS TUBOS.</v>
          </cell>
          <cell r="C3753" t="str">
            <v>m</v>
          </cell>
          <cell r="D3753">
            <v>79.462500000000006</v>
          </cell>
          <cell r="E3753">
            <v>63.57</v>
          </cell>
          <cell r="F3753" t="str">
            <v>EMLURB</v>
          </cell>
        </row>
        <row r="3754">
          <cell r="A3754" t="str">
            <v/>
          </cell>
          <cell r="D3754">
            <v>0</v>
          </cell>
        </row>
        <row r="3755">
          <cell r="A3755" t="str">
            <v>21.06.100</v>
          </cell>
          <cell r="B3755" t="str">
            <v>GALERIA DE TUBOS DE CONCRETO C2-0,40 M DE DIAMETRO, INCLUSIVE ESCAVACAO MANUAL DAS VALAS ATE 1,50 M DE PROFUNDIDADE, REATERRO COMPACTADO , REMOCAO DO MATERIAL EXCEDENTE E AINDA FORNECIMENTO E ASSENTAMENTO DOS TUBOS-(SERVICO NOTURNO).</v>
          </cell>
          <cell r="C3755" t="str">
            <v>m</v>
          </cell>
          <cell r="D3755">
            <v>89.337500000000006</v>
          </cell>
          <cell r="E3755">
            <v>71.47</v>
          </cell>
          <cell r="F3755" t="str">
            <v>EMLURB</v>
          </cell>
        </row>
        <row r="3756">
          <cell r="A3756" t="str">
            <v/>
          </cell>
          <cell r="D3756">
            <v>0</v>
          </cell>
        </row>
        <row r="3757">
          <cell r="A3757" t="str">
            <v>21.06.110</v>
          </cell>
          <cell r="B3757" t="str">
            <v>GALERIA DE TUBOS DE CONCRETO C2-0,40 M DE DIAMETRO, INCLUSIVE ESCAVACAO MECANICA DAS VALAS ATE 1,50 M DE PROFUNDIDADE, REATERRO COMPACTADO , REMOCAO DO MATERIAL EXCEDENTE E AINDA FORNECIMENTO E ASSENTAMENTO DOS TUBOS.</v>
          </cell>
          <cell r="C3757" t="str">
            <v>m</v>
          </cell>
          <cell r="D3757">
            <v>69.1875</v>
          </cell>
          <cell r="E3757">
            <v>55.35</v>
          </cell>
          <cell r="F3757" t="str">
            <v>EMLURB</v>
          </cell>
        </row>
        <row r="3758">
          <cell r="A3758" t="str">
            <v/>
          </cell>
          <cell r="D3758">
            <v>0</v>
          </cell>
        </row>
        <row r="3759">
          <cell r="A3759" t="str">
            <v>21.06.120</v>
          </cell>
          <cell r="B3759" t="str">
            <v>GALERIA DE TUBOS DE CONCRETO C2-0,40 M DE DIAMETRO, INCLUSIVE ESCAVACAO MECANICA DAS VALAS ATE 1,50 M DE PROFUNDIDADE, REATERRO COMPACTADO , REMOCAO DO MATERIAL EXCEDENTE E AINDA FORNECIMENTO E ASSENTAMENTO DOS TUBOS - (SERVICO NOTURNO).</v>
          </cell>
          <cell r="C3759" t="str">
            <v>m</v>
          </cell>
          <cell r="D3759">
            <v>76.3</v>
          </cell>
          <cell r="E3759">
            <v>61.04</v>
          </cell>
          <cell r="F3759" t="str">
            <v>EMLURB</v>
          </cell>
        </row>
        <row r="3760">
          <cell r="A3760" t="str">
            <v/>
          </cell>
          <cell r="D3760">
            <v>0</v>
          </cell>
        </row>
        <row r="3761">
          <cell r="A3761" t="str">
            <v>21.06.130</v>
          </cell>
          <cell r="B3761" t="str">
            <v>GALERIA DE TUBOS DE CONCRETO C2-0,50 M DE DIAMETRO, INCLUSIVE ESCAVACAO MANUAL DAS VALAS ATE 1,50 M DE PROFUNDIDADE, REATERRO COMPACTADO , REMOCAO DO MATERIAL EXCEDENTE E AINDA FORNECIMENTO E ASSENTAMENTO DOS TUBOS.</v>
          </cell>
          <cell r="C3761" t="str">
            <v>m</v>
          </cell>
          <cell r="D3761">
            <v>104.3125</v>
          </cell>
          <cell r="E3761">
            <v>83.45</v>
          </cell>
          <cell r="F3761" t="str">
            <v>EMLURB</v>
          </cell>
        </row>
        <row r="3762">
          <cell r="A3762" t="str">
            <v/>
          </cell>
          <cell r="D3762">
            <v>0</v>
          </cell>
        </row>
        <row r="3763">
          <cell r="A3763" t="str">
            <v>21.06.140</v>
          </cell>
          <cell r="B3763" t="str">
            <v>GALERIA DE TUBOS DE CONCRETO C2-0,50 M DE DIAMETRO, INCLUSIVE ESCAVACAO MANUAL DAS VALAS ATE 1,50 M DE PROFUNDIDADE, REATERRO COMPACTADO , REMOCAO DO MATERIAL EXCEDENTE E AINDA FORNECIMENTO E ASSENTAMENTO DOS TUBOS - (SERVICO NOTURNO).</v>
          </cell>
          <cell r="C3763" t="str">
            <v>m</v>
          </cell>
          <cell r="D3763">
            <v>116.71250000000001</v>
          </cell>
          <cell r="E3763">
            <v>93.37</v>
          </cell>
          <cell r="F3763" t="str">
            <v>EMLURB</v>
          </cell>
        </row>
        <row r="3764">
          <cell r="A3764" t="str">
            <v/>
          </cell>
          <cell r="D3764">
            <v>0</v>
          </cell>
        </row>
        <row r="3765">
          <cell r="A3765" t="str">
            <v>21.06.150</v>
          </cell>
          <cell r="B3765" t="str">
            <v>GALERIA DE TUBOS DE CONCRETO C2-0,50 M DE DIAMETRO, INCLUSIVE ESCAVACAO MECANICA DAS VALAS ATE 1,50 M DE PROFUNDIDADE, REATERRO COMPACTADO , REMOCAO DO MATERIAL EXCEDENTE E AINDA FORNECIMENTO E ASSENTAMENTO DOS TUBOS.</v>
          </cell>
          <cell r="C3765" t="str">
            <v>m</v>
          </cell>
          <cell r="D3765">
            <v>91.475000000000009</v>
          </cell>
          <cell r="E3765">
            <v>73.180000000000007</v>
          </cell>
          <cell r="F3765" t="str">
            <v>EMLURB</v>
          </cell>
        </row>
        <row r="3766">
          <cell r="A3766" t="str">
            <v/>
          </cell>
          <cell r="D3766">
            <v>0</v>
          </cell>
        </row>
        <row r="3767">
          <cell r="A3767" t="str">
            <v>21.06.160</v>
          </cell>
          <cell r="B3767" t="str">
            <v>GALERIA DE TUBOS DE CONCRETO C2-0,50 M DE DIAMETRO, INCLUSIVE ESCAVACAO MECANICA DAS VALAS ATE 1,50 M DE PROFUNDIDADE, REATERRO COMPACTADO , REMOCAO DO MATERIAL EXCEDENTE E AINDA FORNECIMENTO E ASSENTAMENTO DOS TUBOS - (SERVICO NOTURNO).</v>
          </cell>
          <cell r="C3767" t="str">
            <v>m</v>
          </cell>
          <cell r="D3767">
            <v>100.4375</v>
          </cell>
          <cell r="E3767">
            <v>80.349999999999994</v>
          </cell>
          <cell r="F3767" t="str">
            <v>EMLURB</v>
          </cell>
        </row>
        <row r="3768">
          <cell r="A3768" t="str">
            <v/>
          </cell>
          <cell r="D3768">
            <v>0</v>
          </cell>
        </row>
        <row r="3769">
          <cell r="A3769" t="str">
            <v>21.06.170</v>
          </cell>
          <cell r="B3769" t="str">
            <v>GALERIA DE TUBOS DE CONCRETO C2-0,60 M DE DIAMETRO, INCLUSIVE ESCAVACAO MANUAL DAS VALAS ATE 1,50 M DE PROFUNDIDADE, REATERRO COMPACTADO , REMOCAO DO MATERIAL EXCEDENTE E AINDA FORNECIMENTO E ASSENTAMENTO DOS TUBOS.</v>
          </cell>
          <cell r="C3769" t="str">
            <v>m</v>
          </cell>
          <cell r="D3769">
            <v>136.98750000000001</v>
          </cell>
          <cell r="E3769">
            <v>109.59</v>
          </cell>
          <cell r="F3769" t="str">
            <v>EMLURB</v>
          </cell>
        </row>
        <row r="3770">
          <cell r="A3770" t="str">
            <v/>
          </cell>
          <cell r="D3770">
            <v>0</v>
          </cell>
        </row>
        <row r="3771">
          <cell r="A3771" t="str">
            <v>21.06.180</v>
          </cell>
          <cell r="B3771" t="str">
            <v>GALERIA DE TUBOS DE CONCRETO C2-0,60 M DE DIAMETRO, INCLUSIVE ESCAVACAO MANUAL DAS VALAS ATE 1,50 M DE PROFUNDIDADE, REATERRO COMPACTADO , REMOCAO DO MATERIAL EXCEDENTE E AINDA FORNECIMENTO E ASSENTAMENTO DOS TUBOS - (SERVICO NOTURNO).</v>
          </cell>
          <cell r="C3771" t="str">
            <v>m</v>
          </cell>
          <cell r="D3771">
            <v>152.05000000000001</v>
          </cell>
          <cell r="E3771">
            <v>121.64</v>
          </cell>
          <cell r="F3771" t="str">
            <v>EMLURB</v>
          </cell>
        </row>
        <row r="3772">
          <cell r="A3772" t="str">
            <v/>
          </cell>
          <cell r="D3772">
            <v>0</v>
          </cell>
        </row>
        <row r="3773">
          <cell r="A3773" t="str">
            <v>21.06.190</v>
          </cell>
          <cell r="B3773" t="str">
            <v>GALERIA DE TUBOS DE CONCRETO C2-0,60 M DE DIAMETRO, INCLUSIVE ESCAVACAO MECANICA DAS VALAS ATE 1,50 M DE PROFUNDIDADE, REATERRO COMPACTADO , REMOCAO DO MATERIAL EXCEDENTE E AINDA FORNECIMENTO E ASSENTAMENTO DOS TUBOS.</v>
          </cell>
          <cell r="C3773" t="str">
            <v>m</v>
          </cell>
          <cell r="D3773">
            <v>121.5625</v>
          </cell>
          <cell r="E3773">
            <v>97.25</v>
          </cell>
          <cell r="F3773" t="str">
            <v>EMLURB</v>
          </cell>
        </row>
        <row r="3774">
          <cell r="A3774" t="str">
            <v/>
          </cell>
          <cell r="D3774">
            <v>0</v>
          </cell>
        </row>
        <row r="3775">
          <cell r="A3775" t="str">
            <v>21.06.200</v>
          </cell>
          <cell r="B3775" t="str">
            <v>GALERIA DE TUBOS DE CONCRETO C2-0,60 M DE DIAMETRO, INCLUSIVE ESCAVACAO MECANICA DAS VALAS ATE 1,50 M DE PROFUNDIDADE, REATERRO COMPACTADO , REMOCAO DO MATERIAL EXCEDENTE E AINDA FORNECIMENTO E ASSENTAMENTO DOS TUBOS - (SERVICO NOTURNO).</v>
          </cell>
          <cell r="C3775" t="str">
            <v>m</v>
          </cell>
          <cell r="D3775">
            <v>132.5</v>
          </cell>
          <cell r="E3775">
            <v>106</v>
          </cell>
          <cell r="F3775" t="str">
            <v>EMLURB</v>
          </cell>
        </row>
        <row r="3776">
          <cell r="A3776" t="str">
            <v/>
          </cell>
          <cell r="D3776">
            <v>0</v>
          </cell>
        </row>
        <row r="3777">
          <cell r="A3777" t="str">
            <v>21.06.210</v>
          </cell>
          <cell r="B3777" t="str">
            <v>GALERIA DE TUBOS DE CONCRETO CS-0,70 M DE DIAMETRO, INCLUSIVE ESCAVACAO MANUAL DAS VALAS ATE 1,50 M DE PROFUNDIDADE, REATERRO COMPACTADO , REMOCAO DO MATERIAL EXCEDENTE E AINDA FORNECIMENTO E ASSENTAMENTO DOS TUBOS.</v>
          </cell>
          <cell r="C3777" t="str">
            <v>m</v>
          </cell>
          <cell r="D3777">
            <v>166.76249999999999</v>
          </cell>
          <cell r="E3777">
            <v>133.41</v>
          </cell>
          <cell r="F3777" t="str">
            <v>EMLURB</v>
          </cell>
        </row>
        <row r="3778">
          <cell r="A3778" t="str">
            <v/>
          </cell>
          <cell r="D3778">
            <v>0</v>
          </cell>
        </row>
        <row r="3779">
          <cell r="A3779" t="str">
            <v>21.06.220</v>
          </cell>
          <cell r="B3779" t="str">
            <v>GALERIA DE TUBOS DE CONCRETO CS-0,70 M DE DIAMETRO, INCLUSIVE ESCAVACAO MANUAL DAS VALAS ATE 1,50 M DE PROFUNDIDADE, REATERRO COMPACTADO , REMOCAO DO MATERIAL EXCEDENTE E AINDA FORNECIMENTO E ASSENTAMENTO DOS TUBOS - (SERVICO NOTURNO).</v>
          </cell>
          <cell r="C3779" t="str">
            <v>m</v>
          </cell>
          <cell r="D3779">
            <v>184.33750000000001</v>
          </cell>
          <cell r="E3779">
            <v>147.47</v>
          </cell>
          <cell r="F3779" t="str">
            <v>EMLURB</v>
          </cell>
        </row>
        <row r="3780">
          <cell r="A3780" t="str">
            <v/>
          </cell>
          <cell r="D3780">
            <v>0</v>
          </cell>
        </row>
        <row r="3781">
          <cell r="A3781" t="str">
            <v>21.06.230</v>
          </cell>
          <cell r="B3781" t="str">
            <v>GALERIA DE TUBOS DE CONCRETO CS-0,70 M DE DIAMETRO, INCLUSIVE ESCAVACAO MECANICA DAS VALAS ATE 1,50 M DE PROFUNDIDADE, REATERRO COMPACTADO , REMOCAO DO MATERIAL EXCEDENTE E AINDA FORNECIMENTO E ASSENTAMENTO DOS TUBOS.</v>
          </cell>
          <cell r="C3781" t="str">
            <v>m</v>
          </cell>
          <cell r="D3781">
            <v>148.77500000000001</v>
          </cell>
          <cell r="E3781">
            <v>119.02</v>
          </cell>
          <cell r="F3781" t="str">
            <v>EMLURB</v>
          </cell>
        </row>
        <row r="3782">
          <cell r="A3782" t="str">
            <v/>
          </cell>
          <cell r="D3782">
            <v>0</v>
          </cell>
        </row>
        <row r="3783">
          <cell r="A3783" t="str">
            <v>21.06.240</v>
          </cell>
          <cell r="B3783" t="str">
            <v>GALERIA DE TUBOS DE CONCRETO CS-0,70 M DE DIAMETRO, INCLUSIVE ESCAVACAO MECANICA DAS VALAS ATE 1,50 M DE PROFUNDIDADE, REATERRO COMPACTADO , REMOCAO DO MATERIAL EXCEDENTE E AINDA FORNECIMENTO E ASSENTAMENTO DOS TUBOS - (SERVICO NOTURNO).</v>
          </cell>
          <cell r="C3783" t="str">
            <v>m</v>
          </cell>
          <cell r="D3783">
            <v>161.53749999999999</v>
          </cell>
          <cell r="E3783">
            <v>129.22999999999999</v>
          </cell>
          <cell r="F3783" t="str">
            <v>EMLURB</v>
          </cell>
        </row>
        <row r="3784">
          <cell r="A3784" t="str">
            <v/>
          </cell>
          <cell r="D3784">
            <v>0</v>
          </cell>
        </row>
        <row r="3785">
          <cell r="A3785" t="str">
            <v>21.06.250</v>
          </cell>
          <cell r="B3785" t="str">
            <v>GALERIA DE TUBOS DE CONCRETO CS-0,80 M DE DIAMETRO, INCLUSIVE ESCAVACAO MANUAL DAS VALAS ATE 1,50 M DE PROFUNDIDADE, REATERRO COMPACTADO, REMOCAO DO MATERIAL EXCEDENTE E AINDA FORNECIMENTO E ASSENTAMENTO DOS TUBOS.</v>
          </cell>
          <cell r="C3785" t="str">
            <v>m</v>
          </cell>
          <cell r="D3785">
            <v>216.85</v>
          </cell>
          <cell r="E3785">
            <v>173.48</v>
          </cell>
          <cell r="F3785" t="str">
            <v>EMLURB</v>
          </cell>
        </row>
        <row r="3786">
          <cell r="A3786" t="str">
            <v/>
          </cell>
          <cell r="D3786">
            <v>0</v>
          </cell>
        </row>
        <row r="3787">
          <cell r="A3787" t="str">
            <v>21.06.260</v>
          </cell>
          <cell r="B3787" t="str">
            <v>GALERIA DE TUBOS DE CONCRETO CS-0,80 M DE DIAMETRO, INCLUSIVE ESCAVACAO MANUAL DAS VALAS ATE 1,50 M DE PROFUNDIDADE, REATERRO COMPACTADO, REMOCAO DO MATERIAL EXCEDENTE E AINDA FORNECIMENTO E ASSENTAMENTO DOS TUBOS - (SERVICO NOTURNO).</v>
          </cell>
          <cell r="C3787" t="str">
            <v>m</v>
          </cell>
          <cell r="D3787">
            <v>236.96249999999998</v>
          </cell>
          <cell r="E3787">
            <v>189.57</v>
          </cell>
          <cell r="F3787" t="str">
            <v>EMLURB</v>
          </cell>
        </row>
        <row r="3788">
          <cell r="A3788" t="str">
            <v/>
          </cell>
          <cell r="D3788">
            <v>0</v>
          </cell>
        </row>
        <row r="3789">
          <cell r="A3789" t="str">
            <v>21.06.270</v>
          </cell>
          <cell r="B3789" t="str">
            <v>GALERIA DE TUBOS DE CONCRETO CS-0,80 M DE DIAMETRO, INCLUSIVE ESCAVACAO MECANICA DAS VALAS ATE 1,50 M DE PROFUNDIDADE, REATERRO COMPACTADO, REMOCAO DO MATERIAL EXCEDENTE E AINDA FORNECIMENTO E ASSENTAMENTO DOS TUBOS.</v>
          </cell>
          <cell r="C3789" t="str">
            <v>m</v>
          </cell>
          <cell r="D3789">
            <v>196.29999999999998</v>
          </cell>
          <cell r="E3789">
            <v>157.04</v>
          </cell>
          <cell r="F3789" t="str">
            <v>EMLURB</v>
          </cell>
        </row>
        <row r="3790">
          <cell r="A3790" t="str">
            <v/>
          </cell>
          <cell r="D3790">
            <v>0</v>
          </cell>
        </row>
        <row r="3791">
          <cell r="A3791" t="str">
            <v>21.06.280</v>
          </cell>
          <cell r="B3791" t="str">
            <v>GALERIA DE TUBOS DE CONCRETO CS-0,80 M DE DIAMETRO, INCLUSIVE ESCAVACAO MECANICA DAS VALAS ATE 1,50 M DE PROFUNDIDADE, REATERRO COMPACTADO, REMOCAO DO MATERIAL EXCEDENTE E AINDA FORNECIMENTO E ASSENTAMENTO DOS TUBOS - (SERVICO NOTURNO).</v>
          </cell>
          <cell r="C3791" t="str">
            <v>m</v>
          </cell>
          <cell r="D3791">
            <v>210.86250000000001</v>
          </cell>
          <cell r="E3791">
            <v>168.69</v>
          </cell>
          <cell r="F3791" t="str">
            <v>EMLURB</v>
          </cell>
        </row>
        <row r="3792">
          <cell r="A3792" t="str">
            <v/>
          </cell>
          <cell r="D3792">
            <v>0</v>
          </cell>
        </row>
        <row r="3793">
          <cell r="A3793" t="str">
            <v>21.06.290</v>
          </cell>
          <cell r="B3793" t="str">
            <v>GALERIA DE TUBOS DE CONCRETO CS-0,90 M DE DIAMETRO, INCLUSIVE ESCAVACAO MANUAL DAS VALAS ATE 1,50 M DE PROFUNDIDADE, REATERRO COMPACTADO, REMOCAO DO MATERIAL EXCEDENTE E AINDA FORNECIMENTO E ASSENTAMENTO DOS TUBOS.</v>
          </cell>
          <cell r="C3793" t="str">
            <v>m</v>
          </cell>
          <cell r="D3793">
            <v>238</v>
          </cell>
          <cell r="E3793">
            <v>190.4</v>
          </cell>
          <cell r="F3793" t="str">
            <v>EMLURB</v>
          </cell>
        </row>
        <row r="3794">
          <cell r="A3794" t="str">
            <v/>
          </cell>
          <cell r="D3794">
            <v>0</v>
          </cell>
        </row>
        <row r="3795">
          <cell r="A3795" t="str">
            <v>21.06.300</v>
          </cell>
          <cell r="B3795" t="str">
            <v>GALERIA DE TUBOS DE CONCRETO CS-0,90 M DE DIAMETRO, INCLUSIVE ESCAVACAO MANUAL DAS VALAS ATE 1,50 M DE PROFUNDIDADE, REATERRO COMPACTADO, REMOCAO DO MATERIAL EXCEDENTE E AINDA FORNECIMENTO E ASSENTAMENTO DOS TUBOS - (SERVICO NOTURNO).</v>
          </cell>
          <cell r="C3795" t="str">
            <v>m</v>
          </cell>
          <cell r="D3795">
            <v>261.08749999999998</v>
          </cell>
          <cell r="E3795">
            <v>208.87</v>
          </cell>
          <cell r="F3795" t="str">
            <v>EMLURB</v>
          </cell>
        </row>
        <row r="3796">
          <cell r="A3796" t="str">
            <v/>
          </cell>
          <cell r="D3796">
            <v>0</v>
          </cell>
        </row>
        <row r="3797">
          <cell r="A3797" t="str">
            <v>21.06.310</v>
          </cell>
          <cell r="B3797" t="str">
            <v>GALERIA DE TUBOS DE CONCRETO CS-0,90 M DE DIAMETRO, INCLUSIVE ESCAVACAO MECANICA DAS VALAS ATE 1,50 M DE PROFUNDIDADE, REATERRO COMPACTADO, REMOCAO DO MATERIAL EXCEDENTE E AINDA FORNECIMENTO E ASSENTAMENTO DOS TUBOS.</v>
          </cell>
          <cell r="C3797" t="str">
            <v>m</v>
          </cell>
          <cell r="D3797">
            <v>214.86249999999998</v>
          </cell>
          <cell r="E3797">
            <v>171.89</v>
          </cell>
          <cell r="F3797" t="str">
            <v>EMLURB</v>
          </cell>
        </row>
        <row r="3798">
          <cell r="A3798" t="str">
            <v/>
          </cell>
          <cell r="D3798">
            <v>0</v>
          </cell>
        </row>
        <row r="3799">
          <cell r="A3799" t="str">
            <v>21.06.320</v>
          </cell>
          <cell r="B3799" t="str">
            <v>GALERIA DE TUBOS DE CONCRETO CS-0,90 M DE DIAMETRO, INCLUSIVE ESCAVACAO MECANICA DAS VALAS ATE 1,50 M DE PROFUNDIDADE, REATERRO COMPACTADO, REMOCAO DO MATERIAL EXCEDENTE E AINDA FORNECIMENTO E ASSENTAMENTO DOS TUBOS - (SERVICO NOTURNO).</v>
          </cell>
          <cell r="C3799" t="str">
            <v>m</v>
          </cell>
          <cell r="D3799">
            <v>231.86250000000001</v>
          </cell>
          <cell r="E3799">
            <v>185.49</v>
          </cell>
          <cell r="F3799" t="str">
            <v>EMLURB</v>
          </cell>
        </row>
        <row r="3800">
          <cell r="A3800" t="str">
            <v/>
          </cell>
          <cell r="D3800">
            <v>0</v>
          </cell>
        </row>
        <row r="3801">
          <cell r="A3801" t="str">
            <v>21.06.330</v>
          </cell>
          <cell r="B3801" t="str">
            <v>GALERIA DE TUBOS DE CONCRETO CS-1,00 M DE DIAMETRO, INCLUSIVE ESCAVACAO MANUAL DAS VALAS ATE 2,00 M DE PROFUNDIDADE, REATERRO COMPACTADO, REMOCAO DO MATERIAL EXCEDENTE E AINDA FORNECIMENTO E ASSENTAMENTO DOS TUBOS.</v>
          </cell>
          <cell r="C3801" t="str">
            <v>m</v>
          </cell>
          <cell r="D3801">
            <v>356.47500000000002</v>
          </cell>
          <cell r="E3801">
            <v>285.18</v>
          </cell>
          <cell r="F3801" t="str">
            <v>EMLURB</v>
          </cell>
        </row>
        <row r="3802">
          <cell r="A3802" t="str">
            <v/>
          </cell>
          <cell r="D3802">
            <v>0</v>
          </cell>
        </row>
        <row r="3803">
          <cell r="A3803" t="str">
            <v>21.06.340</v>
          </cell>
          <cell r="B3803" t="str">
            <v>GALERIA DE TUBOS DE CONCRETO CS-1,00 M DE DIAMETRO, INCLUSIVE ESCAVACAO MANUAL DAS VALAS ATE 2,00 M DE PROFUNDIDADE, REATERRO COMPACTADO, REMOCAO DO MATERIAL EXCEDENTE E AINDA FORNECIMENTO E ASSENTAMENTO DOS TUBOS - (SERVICO NOTURNO).</v>
          </cell>
          <cell r="C3803" t="str">
            <v>m</v>
          </cell>
          <cell r="D3803">
            <v>392.25</v>
          </cell>
          <cell r="E3803">
            <v>313.8</v>
          </cell>
          <cell r="F3803" t="str">
            <v>EMLURB</v>
          </cell>
        </row>
        <row r="3804">
          <cell r="A3804" t="str">
            <v/>
          </cell>
          <cell r="D3804">
            <v>0</v>
          </cell>
        </row>
        <row r="3805">
          <cell r="A3805" t="str">
            <v>21.06.350</v>
          </cell>
          <cell r="B3805" t="str">
            <v>GALERIA DE TUBOS DE CONCRETO CS-1,00 M DE DIAMETRO, INCLUSIVE ESCAVACAO MECANICA DAS VALAS ATE 2,00 M DE PROFUNDIDADE, REATERRO COMPACTADO, REMOCAO DO MATERIAL EXCEDENTE E AINDA FORNECIMENTO E ASSENTAMENTO DOS TUBOS.</v>
          </cell>
          <cell r="C3805" t="str">
            <v>m</v>
          </cell>
          <cell r="D3805">
            <v>313.67500000000001</v>
          </cell>
          <cell r="E3805">
            <v>250.94</v>
          </cell>
          <cell r="F3805" t="str">
            <v>EMLURB</v>
          </cell>
        </row>
        <row r="3806">
          <cell r="A3806" t="str">
            <v/>
          </cell>
          <cell r="D3806">
            <v>0</v>
          </cell>
        </row>
        <row r="3807">
          <cell r="A3807" t="str">
            <v>21.06.360</v>
          </cell>
          <cell r="B3807" t="str">
            <v>GALERIA DE TUBOS DE CONCRETO CS-1,00 M DE DIAMETRO, INCLUSIVE ESCAVACAO MECANICA DAS VALAS ATE 2,00 M DE PROFUNDIDADE, REATERRO COMPACTADO, REMOCAO DO MATERIAL EXCEDENTE E AINDA FORNECIMENTO E ASSENTAMENTO DOS TUBOS - (SERVICO NOTURNO).</v>
          </cell>
          <cell r="C3807" t="str">
            <v>m</v>
          </cell>
          <cell r="D3807">
            <v>338.54999999999995</v>
          </cell>
          <cell r="E3807">
            <v>270.83999999999997</v>
          </cell>
          <cell r="F3807" t="str">
            <v>EMLURB</v>
          </cell>
        </row>
        <row r="3808">
          <cell r="A3808" t="str">
            <v/>
          </cell>
          <cell r="D3808">
            <v>0</v>
          </cell>
        </row>
        <row r="3809">
          <cell r="A3809" t="str">
            <v>21.06.370</v>
          </cell>
          <cell r="B3809" t="str">
            <v>GALERIA DE TUBOS DE CONCRETO CA1-0,60M DE DIAMETRO, INCLUSIVE ESCAVACAO MANUAL DAS VALAS ATE 1,50 M DE PROFUNDIDADE, REATERRO COMPACTADO, REMOCAO DO MATERIAL EXCEDENTE E AINDA FORNECIMENTO E ASSENTAMENTO DOS TUBOS.</v>
          </cell>
          <cell r="C3809" t="str">
            <v>m</v>
          </cell>
          <cell r="D3809">
            <v>187.8</v>
          </cell>
          <cell r="E3809">
            <v>150.24</v>
          </cell>
          <cell r="F3809" t="str">
            <v>EMLURB</v>
          </cell>
        </row>
        <row r="3810">
          <cell r="A3810" t="str">
            <v/>
          </cell>
          <cell r="D3810">
            <v>0</v>
          </cell>
        </row>
        <row r="3811">
          <cell r="A3811" t="str">
            <v>21.06.380</v>
          </cell>
          <cell r="B3811" t="str">
            <v>GALERIA DE TUBOS DE CONCRETO CA1-0,60M DE DIAMETRO, INCLUSIVE ESCAVACAO MANUAL DAS VALAS ATE 1,50 M DE PROFUNDIDADE,REATERRO COMPACTADO, REMOCAO DO MATERIAL EXCEDENTE E AINDA FORNECIMENTO E ASSENTAMENTO DOS TUBOS - (SERVICO NOTURNO).</v>
          </cell>
          <cell r="C3811" t="str">
            <v>m</v>
          </cell>
          <cell r="D3811">
            <v>202.86249999999998</v>
          </cell>
          <cell r="E3811">
            <v>162.29</v>
          </cell>
          <cell r="F3811" t="str">
            <v>EMLURB</v>
          </cell>
        </row>
        <row r="3812">
          <cell r="A3812" t="str">
            <v/>
          </cell>
          <cell r="D3812">
            <v>0</v>
          </cell>
        </row>
        <row r="3813">
          <cell r="A3813" t="str">
            <v>21.06.390</v>
          </cell>
          <cell r="B3813" t="str">
            <v>GALERIA DE TUBOS DE CONCRETO CA1-0,60M DE DIAMETRO, INCLUSIVE ESCAVACAO MECANICA DAS VALAS ATE 1,50 M DE PROFUNDIDADE,REATERRO COMPACTADO, REMOCAO DO MATERIAL EXCEDENTE E AINDA FORNECIMENTO E ASSENTAMENTO DOS TUBOS.</v>
          </cell>
          <cell r="C3813" t="str">
            <v>m</v>
          </cell>
          <cell r="D3813">
            <v>172.375</v>
          </cell>
          <cell r="E3813">
            <v>137.9</v>
          </cell>
          <cell r="F3813" t="str">
            <v>EMLURB</v>
          </cell>
        </row>
        <row r="3814">
          <cell r="A3814" t="str">
            <v/>
          </cell>
          <cell r="D3814">
            <v>0</v>
          </cell>
        </row>
        <row r="3815">
          <cell r="A3815" t="str">
            <v>21.06.400</v>
          </cell>
          <cell r="B3815" t="str">
            <v>GALERIA DE TUBOS DE CONCRETO CA1-0,60M DE DIAMETRO, INCLUSIVE ESCAVACAO MECANICA DAS VALAS ATE 1,50 M DE PROFUNDIDADE,REATERRO COMPACTADO, REMOCAO DO MATERIAL EXCEDENTE E AINDA FORNECIMENTO E ASSENTAMENTO DOS TUBOS - (SERVICO NOTURNO).</v>
          </cell>
          <cell r="C3815" t="str">
            <v>m</v>
          </cell>
          <cell r="D3815">
            <v>183.3125</v>
          </cell>
          <cell r="E3815">
            <v>146.65</v>
          </cell>
          <cell r="F3815" t="str">
            <v>EMLURB</v>
          </cell>
        </row>
        <row r="3816">
          <cell r="A3816" t="str">
            <v/>
          </cell>
          <cell r="D3816">
            <v>0</v>
          </cell>
        </row>
        <row r="3817">
          <cell r="A3817" t="str">
            <v>21.06.410</v>
          </cell>
          <cell r="B3817" t="str">
            <v>GALERIA DE TUBOS DE CONCRETO CA1-0,70M DE DIAMETRO, INCLUSIVE ESCAVACAO MANUAL DAS VALAS ATE 1,50 M DE PROFUNDIDADE,REATERRO COMPACTADO, REMOCAO DO MATERIAL EXCEDENTE E AINDA FORNECIMENTO E ASSENTAMENTO DOS TUBOS.</v>
          </cell>
          <cell r="C3817" t="str">
            <v>m</v>
          </cell>
          <cell r="D3817">
            <v>203.01249999999999</v>
          </cell>
          <cell r="E3817">
            <v>162.41</v>
          </cell>
          <cell r="F3817" t="str">
            <v>EMLURB</v>
          </cell>
        </row>
        <row r="3818">
          <cell r="A3818" t="str">
            <v/>
          </cell>
          <cell r="D3818">
            <v>0</v>
          </cell>
        </row>
        <row r="3819">
          <cell r="A3819" t="str">
            <v>21.06.420</v>
          </cell>
          <cell r="B3819" t="str">
            <v>GALERIA DE TUBOS DE CONCRETO CA1-0,70M DE DIAMETRO, INCLUSIVE ESCAVACAO MANUAL DAS VALAS ATE 1,50 M DE PROFUNDIDADE,REATERRO COMPACTADO, REMOCAO DO MATERIAL EXCEDENTE E AINDA FORNECIMENTO E ASSENTAMENTO DOS TUBOS - (SERVICO NOTURNO).</v>
          </cell>
          <cell r="C3819" t="str">
            <v>m</v>
          </cell>
          <cell r="D3819">
            <v>220.58750000000001</v>
          </cell>
          <cell r="E3819">
            <v>176.47</v>
          </cell>
          <cell r="F3819" t="str">
            <v>EMLURB</v>
          </cell>
        </row>
        <row r="3820">
          <cell r="A3820" t="str">
            <v/>
          </cell>
          <cell r="D3820">
            <v>0</v>
          </cell>
        </row>
        <row r="3821">
          <cell r="A3821" t="str">
            <v>21.06.430</v>
          </cell>
          <cell r="B3821" t="str">
            <v>GALERIA DE TUBOS DE CONCRETO CA1-0,70M DE DIAMETRO, INCLUSIVE ESCAVACAO MECANICA DAS VALAS ATE 1,50 M DE PROFUNDIDADE,REATERRO COMPACTADO, REMOCAO DO MATERIAL EXCEDENTE E AINDA FORNECIMENTO E ASSENTAMENTO DOS TUBOS.</v>
          </cell>
          <cell r="C3821" t="str">
            <v>m</v>
          </cell>
          <cell r="D3821">
            <v>185.02500000000001</v>
          </cell>
          <cell r="E3821">
            <v>148.02000000000001</v>
          </cell>
          <cell r="F3821" t="str">
            <v>EMLURB</v>
          </cell>
        </row>
        <row r="3822">
          <cell r="A3822" t="str">
            <v/>
          </cell>
          <cell r="D3822">
            <v>0</v>
          </cell>
        </row>
        <row r="3823">
          <cell r="A3823" t="str">
            <v>21.06.440</v>
          </cell>
          <cell r="B3823" t="str">
            <v>GALERIA DE TUBOS DE CONCRETO CA1-0,70M DE DIAMETRO, INCLUSIVE ESCAVACAO MECANICA DAS VALAS ATE 1,50 M DE PROFUNDIDADE,REATERRO COMPACTADO, REMOCAO DO MATERIAL EXCEDENTE E AINDA FORNECIMENTO E ASSENTAMENTO DOS TUBOS - ( SERVICO NOTURNO ).</v>
          </cell>
          <cell r="C3823" t="str">
            <v>m</v>
          </cell>
          <cell r="D3823">
            <v>197.78749999999999</v>
          </cell>
          <cell r="E3823">
            <v>158.22999999999999</v>
          </cell>
          <cell r="F3823" t="str">
            <v>EMLURB</v>
          </cell>
        </row>
        <row r="3824">
          <cell r="A3824" t="str">
            <v/>
          </cell>
          <cell r="D3824">
            <v>0</v>
          </cell>
        </row>
        <row r="3825">
          <cell r="A3825" t="str">
            <v>21.06.450</v>
          </cell>
          <cell r="B3825" t="str">
            <v>GALERIA DE TUBOS DE CONCRETO CA1-0,80M DE DIAMETRO, INCLUSIVE ESCAVACAO MANUAL DAS VALAS ATE 1,50 M DE PROFUNDIDADE,REATERRO COMPACTADO, REMOCAO DO MATERIAL EXCEDENTE E AINDA FORNECIMENTO E ASSENTAMENTO DOS TUBOS.</v>
          </cell>
          <cell r="C3825" t="str">
            <v>m</v>
          </cell>
          <cell r="D3825">
            <v>280.22500000000002</v>
          </cell>
          <cell r="E3825">
            <v>224.18</v>
          </cell>
          <cell r="F3825" t="str">
            <v>EMLURB</v>
          </cell>
        </row>
        <row r="3826">
          <cell r="A3826" t="str">
            <v/>
          </cell>
          <cell r="D3826">
            <v>0</v>
          </cell>
        </row>
        <row r="3827">
          <cell r="A3827" t="str">
            <v>21.06.460</v>
          </cell>
          <cell r="B3827" t="str">
            <v>GALERIA DE TUBOS DE CONCRETO CA1-0,80M DE DIAMETRO, INCLUSIVE ESCAVACAO MANUAL DAS VALAS ATE 1,50 M DE PROFUNDIDADE,REATERRO COMPACTADO, REMOCAO DO MATERIAL EXCEDENTE E AINDA FORNECIMENTO E ASSENTAMENTO DOS TUBOS - (SERVICO NOTURNO).</v>
          </cell>
          <cell r="C3827" t="str">
            <v>m</v>
          </cell>
          <cell r="D3827">
            <v>300.33750000000003</v>
          </cell>
          <cell r="E3827">
            <v>240.27</v>
          </cell>
          <cell r="F3827" t="str">
            <v>EMLURB</v>
          </cell>
        </row>
        <row r="3828">
          <cell r="A3828" t="str">
            <v/>
          </cell>
          <cell r="D3828">
            <v>0</v>
          </cell>
        </row>
        <row r="3829">
          <cell r="A3829" t="str">
            <v>21.06.470</v>
          </cell>
          <cell r="B3829" t="str">
            <v>GALERIA DE TUBOS DE CONCRETO CA1-0,80M DE DIAMETRO, INCLUSIVE ESCAVACAO MECANICA DAS VALAS ATE 1,50 M DE PROFUNDIDADE,REATERRO COMPACTADO, REMOCAO DO MATERIAL EXCEDENTE E AINDA FORNECIMENTO E ASSENTAMENTO DOS TUBOS.</v>
          </cell>
          <cell r="C3829" t="str">
            <v>m</v>
          </cell>
          <cell r="D3829">
            <v>259.67500000000001</v>
          </cell>
          <cell r="E3829">
            <v>207.74</v>
          </cell>
          <cell r="F3829" t="str">
            <v>EMLURB</v>
          </cell>
        </row>
        <row r="3830">
          <cell r="A3830" t="str">
            <v/>
          </cell>
          <cell r="D3830">
            <v>0</v>
          </cell>
        </row>
        <row r="3831">
          <cell r="A3831" t="str">
            <v>21.06.480</v>
          </cell>
          <cell r="B3831" t="str">
            <v>GALERIA DE TUBOS DE CONCRETO CA1-0,80M DE DIAMETRO, INCLUSIVE ESCAVACAO MECANICA DAS VALAS ATE 1,50 M DE PROFUNDIDADE, REATERRO COMPACTADO,REMOCAO DO MATERIAL EXCEDENTE E AINDA FORNECIMENTO E ASSENTAMENTO DOS TUBOS (SERVICO NOTURNO ).</v>
          </cell>
          <cell r="C3831" t="str">
            <v>m</v>
          </cell>
          <cell r="D3831">
            <v>274.23749999999995</v>
          </cell>
          <cell r="E3831">
            <v>219.39</v>
          </cell>
          <cell r="F3831" t="str">
            <v>EMLURB</v>
          </cell>
        </row>
        <row r="3832">
          <cell r="A3832" t="str">
            <v/>
          </cell>
          <cell r="D3832">
            <v>0</v>
          </cell>
        </row>
        <row r="3833">
          <cell r="A3833" t="str">
            <v>21.06.490</v>
          </cell>
          <cell r="B3833" t="str">
            <v>GALERIA DE TUBOS DE CONCRETO CA1-0,90M DE DIAMETRO, INCLUSIVE ESCAVACAO MANUAL DAS VALAS ATE 1,50 M DE PROFUNDIDADE, REATERRO COMPACTADO, REMOCAO DO MATERIAL EXCEDENTE E AINDA FORNECIMENTO E ASSENTAMENTO DOS TUBOS.</v>
          </cell>
          <cell r="C3833" t="str">
            <v>m</v>
          </cell>
          <cell r="D3833">
            <v>316.375</v>
          </cell>
          <cell r="E3833">
            <v>253.1</v>
          </cell>
          <cell r="F3833" t="str">
            <v>EMLURB</v>
          </cell>
        </row>
        <row r="3834">
          <cell r="A3834" t="str">
            <v/>
          </cell>
          <cell r="D3834">
            <v>0</v>
          </cell>
        </row>
        <row r="3835">
          <cell r="A3835" t="str">
            <v>21.06.500</v>
          </cell>
          <cell r="B3835" t="str">
            <v>GALERIA DE TUBOS DE CONCRETO CA1-0,90M DE DIAMETRO, INCLUSIVE ESCAVACAO MANUAL DAS VALAS ATE 1,50 M DE PROFUNDIDADE, REATERRO COMPACTADO, REMOCAO DO MATERIAL EXCEDENTE E AINDA FORNECIMENTO E ASSENTAMENTO DOS TUBOS ( SERVICO NOTURNO ).</v>
          </cell>
          <cell r="C3835" t="str">
            <v>m</v>
          </cell>
          <cell r="D3835">
            <v>339.46249999999998</v>
          </cell>
          <cell r="E3835">
            <v>271.57</v>
          </cell>
          <cell r="F3835" t="str">
            <v>EMLURB</v>
          </cell>
        </row>
        <row r="3836">
          <cell r="A3836" t="str">
            <v/>
          </cell>
          <cell r="D3836">
            <v>0</v>
          </cell>
        </row>
        <row r="3837">
          <cell r="A3837" t="str">
            <v>21.06.510</v>
          </cell>
          <cell r="B3837" t="str">
            <v>GALERIA DE TUBOS DE CONCRETO CA1- 0,90 M DE DIAMETRO, INCLUSIVE ESCAVACAO MECANICA DAS VALAS ATE 1,50 M DE PROFUNDIDADE, REATERRO COMPACTADO, REMOCAO DO MATERIAL EXCEDENTE E AINDA FORNECIMENTO E ASSENTAMENTO DOS TUBOS.</v>
          </cell>
          <cell r="C3837" t="str">
            <v>m</v>
          </cell>
          <cell r="D3837">
            <v>293.23750000000001</v>
          </cell>
          <cell r="E3837">
            <v>234.59</v>
          </cell>
          <cell r="F3837" t="str">
            <v>EMLURB</v>
          </cell>
        </row>
        <row r="3838">
          <cell r="A3838" t="str">
            <v/>
          </cell>
          <cell r="D3838">
            <v>0</v>
          </cell>
        </row>
        <row r="3839">
          <cell r="A3839" t="str">
            <v>21.06.520</v>
          </cell>
          <cell r="B3839" t="str">
            <v>GALERIA DE TUBOS DE CONCRETO CA1- 0,90 M DE DIAMETRO, INCLUSIVE ESCAVACAO MECANICA DAS VALAS ATE 1,50 M DE PROFUNDIDADE, REATERRO COMPACTADO, REMOCAO DO MATERIAL EXCEDENTE E AINDA FORNECIMENTO E ASSENTAMENTO DOS TUBOS (SERVICO NOTURNO ).</v>
          </cell>
          <cell r="C3839" t="str">
            <v>m</v>
          </cell>
          <cell r="D3839">
            <v>310.23750000000001</v>
          </cell>
          <cell r="E3839">
            <v>248.19</v>
          </cell>
          <cell r="F3839" t="str">
            <v>EMLURB</v>
          </cell>
        </row>
        <row r="3840">
          <cell r="A3840" t="str">
            <v/>
          </cell>
          <cell r="D3840">
            <v>0</v>
          </cell>
        </row>
        <row r="3841">
          <cell r="A3841" t="str">
            <v>21.06.530</v>
          </cell>
          <cell r="B3841" t="str">
            <v>GALERIA DE TUBOS DE CONCRETO CA1- 1,00 M DE DIAMETRO, INCLUSIVE ESCAVACAO MANUAL DAS VALAS ATE 2,00 M DE PROFUNDIDADE, REATERRO COMPACTADO, REMOCAO DO MATERIAL EXCEDENTE E AINDA FORNECIMENTO E ASSENTAMENTO DOS TUBOS.</v>
          </cell>
          <cell r="C3841" t="str">
            <v>m</v>
          </cell>
          <cell r="D3841">
            <v>416.22500000000002</v>
          </cell>
          <cell r="E3841">
            <v>332.98</v>
          </cell>
          <cell r="F3841" t="str">
            <v>EMLURB</v>
          </cell>
        </row>
        <row r="3842">
          <cell r="A3842" t="str">
            <v/>
          </cell>
          <cell r="D3842">
            <v>0</v>
          </cell>
        </row>
        <row r="3843">
          <cell r="A3843" t="str">
            <v>21.06.540</v>
          </cell>
          <cell r="B3843" t="str">
            <v>GALERIA DE TUBOS DE CONCRETO CA1- 1,00 M DE DIAMETRO, INCLUSIVE ESCAVACAO MANUAL DAS VALAS ATE 2,00 M DE PROFUNDIDADE, REATERRO COMPACTADO, REMOCAO DO MATERIAL EXCEDENTE E AINDA FORNECIMENTO E ASSENTAMENTO DOS TUBOS ( SERVICO NOTURNO ).</v>
          </cell>
          <cell r="C3843" t="str">
            <v>m</v>
          </cell>
          <cell r="D3843">
            <v>452</v>
          </cell>
          <cell r="E3843">
            <v>361.6</v>
          </cell>
          <cell r="F3843" t="str">
            <v>EMLURB</v>
          </cell>
        </row>
        <row r="3844">
          <cell r="A3844" t="str">
            <v/>
          </cell>
          <cell r="D3844">
            <v>0</v>
          </cell>
        </row>
        <row r="3845">
          <cell r="A3845" t="str">
            <v>21.06.550</v>
          </cell>
          <cell r="B3845" t="str">
            <v>GALERIA DE TUBOS DE CONCRETO CA1- 1,00 M DE DIAMETRO, INCLUSIVE ESCAVACAO MECANICA DAS VALAS ATE 2,00 M DE PROFUNDIDADE, REATERRO COMPACTADO, REMOCAO DO MATERIAL EXCEDENTE E AINDA FORNECIMENTO E ASSENTAMENTO DOS TUBOS.</v>
          </cell>
          <cell r="C3845" t="str">
            <v>m</v>
          </cell>
          <cell r="D3845">
            <v>373.42500000000001</v>
          </cell>
          <cell r="E3845">
            <v>298.74</v>
          </cell>
          <cell r="F3845" t="str">
            <v>EMLURB</v>
          </cell>
        </row>
        <row r="3846">
          <cell r="A3846" t="str">
            <v/>
          </cell>
          <cell r="D3846">
            <v>0</v>
          </cell>
        </row>
        <row r="3847">
          <cell r="A3847" t="str">
            <v>21.06.560</v>
          </cell>
          <cell r="B3847" t="str">
            <v>GALERIA DE TUBOS DE CONCRETO CA1- 1,00 M DE DIAMETRO, INCLUSIVE ESCAVACAO MECANICA DAS VALAS ATE 2,00 M DE PROFUNDIDADE, REATERRO COMPACTADO, REMOCAO DO MATERIAL EXCEDENTE E AINDA FORNECIMENTO E ASSENTAMENTO DOS TUBOS ( SERVICO NOTURNO ).</v>
          </cell>
          <cell r="C3847" t="str">
            <v>m</v>
          </cell>
          <cell r="D3847">
            <v>398.29999999999995</v>
          </cell>
          <cell r="E3847">
            <v>318.64</v>
          </cell>
          <cell r="F3847" t="str">
            <v>EMLURB</v>
          </cell>
        </row>
        <row r="3848">
          <cell r="A3848" t="str">
            <v/>
          </cell>
          <cell r="D3848">
            <v>0</v>
          </cell>
        </row>
        <row r="3849">
          <cell r="A3849" t="str">
            <v>21.06.570</v>
          </cell>
          <cell r="B3849" t="str">
            <v>GALERIA DE TUBOS DE CONCRETO CA1- 1,10 M DE DIAMETRO, INCLUSIVE ESCAVACAO MECANICA DAS VALAS ATE 2,00 M DE PROFUNDIDADE, REATERRO COMPACTADO, REMOCAO DO MATERIAL EXCEDENTE E AINDA FORNECIMENTO E ASSENTAMENTO DOS TUBOS.</v>
          </cell>
          <cell r="C3849" t="str">
            <v>m</v>
          </cell>
          <cell r="D3849">
            <v>403.625</v>
          </cell>
          <cell r="E3849">
            <v>322.89999999999998</v>
          </cell>
          <cell r="F3849" t="str">
            <v>EMLURB</v>
          </cell>
        </row>
        <row r="3850">
          <cell r="A3850" t="str">
            <v/>
          </cell>
          <cell r="D3850">
            <v>0</v>
          </cell>
        </row>
        <row r="3851">
          <cell r="A3851" t="str">
            <v>21.06.580</v>
          </cell>
          <cell r="B3851" t="str">
            <v>GALERIA DE TUBOS DE CONCRETO CA1- 1,10 M DE DIAMETRO, INCLUSIVE ESCAVACAO MECANICA DAS VALAS ATE 2,00 M DE PROFUNDIDADE, REATERRO COMPACTADO, REMOCAO DO MATERIAL EXCEDENTE E AINDA FORNECIMENTO E ASSENTAMENTO DOS TUBOS ( SERVICO NOTURNO ).</v>
          </cell>
          <cell r="C3851" t="str">
            <v>m</v>
          </cell>
          <cell r="D3851">
            <v>431.23750000000001</v>
          </cell>
          <cell r="E3851">
            <v>344.99</v>
          </cell>
          <cell r="F3851" t="str">
            <v>EMLURB</v>
          </cell>
        </row>
        <row r="3852">
          <cell r="A3852" t="str">
            <v/>
          </cell>
          <cell r="D3852">
            <v>0</v>
          </cell>
        </row>
        <row r="3853">
          <cell r="A3853" t="str">
            <v>21.06.590</v>
          </cell>
          <cell r="B3853" t="str">
            <v>GALERIA DE TUBOS DE CONCRETO CA1- 1,20 M DE DIAMETRO, INCLUSIVE ESCAVACAO MECANICA DAS VALAS ATE 2,00 M DE PROFUNDIDADE, REATERRO COMPACTADO, REMOCAO DO MATERIAL EXCEDENTE E AINDA FORNECIMENTO E ASSENTAMENTO DOS TUBOS.</v>
          </cell>
          <cell r="C3853" t="str">
            <v>m</v>
          </cell>
          <cell r="D3853">
            <v>508.8</v>
          </cell>
          <cell r="E3853">
            <v>407.04</v>
          </cell>
          <cell r="F3853" t="str">
            <v>EMLURB</v>
          </cell>
        </row>
        <row r="3854">
          <cell r="A3854" t="str">
            <v/>
          </cell>
          <cell r="D3854">
            <v>0</v>
          </cell>
        </row>
        <row r="3855">
          <cell r="A3855" t="str">
            <v>21.06.600</v>
          </cell>
          <cell r="B3855" t="str">
            <v>GALERIA DE TUBOS DE CONCRETO CA1- 1,20 M DE DIAMETRO, INCLUSIVE ESCAVACAO MECANICA DAS VALAS ATE 2,00 M DE PROFUNDIDADE, REATERRO COMPACTADO, REMOCAO DO MATERIAL EXCEDENTE E AINDA FORNECIMENTO E ASSENTAMENTO DOS TUBOS ( SERVICO NOTURNO ).</v>
          </cell>
          <cell r="C3855" t="str">
            <v>m</v>
          </cell>
          <cell r="D3855">
            <v>540.26249999999993</v>
          </cell>
          <cell r="E3855">
            <v>432.21</v>
          </cell>
          <cell r="F3855" t="str">
            <v>EMLURB</v>
          </cell>
        </row>
        <row r="3856">
          <cell r="A3856" t="str">
            <v/>
          </cell>
          <cell r="D3856">
            <v>0</v>
          </cell>
        </row>
        <row r="3857">
          <cell r="A3857" t="str">
            <v>21.06.610</v>
          </cell>
          <cell r="B3857" t="str">
            <v>GALERIA DE TUBOS DE CONCRETO CA1- 1,50 M DE DIAMETRO, INCLUSIVE ESCAVACAO MECANICA DAS VALAS ATE 2,00 M DE PROFUNDIDADE, REATERRO COMPACTADO, REMOCAO DO MATERIAL EXCEDENTE E AINDA FORNECIMENTO E ASSENTAMENTO DOS TUBOS.</v>
          </cell>
          <cell r="C3857" t="str">
            <v>m</v>
          </cell>
          <cell r="D3857">
            <v>799.77500000000009</v>
          </cell>
          <cell r="E3857">
            <v>639.82000000000005</v>
          </cell>
          <cell r="F3857" t="str">
            <v>EMLURB</v>
          </cell>
        </row>
        <row r="3858">
          <cell r="A3858" t="str">
            <v/>
          </cell>
          <cell r="D3858">
            <v>0</v>
          </cell>
        </row>
        <row r="3859">
          <cell r="A3859" t="str">
            <v>21.06.620</v>
          </cell>
          <cell r="B3859" t="str">
            <v>GALERIA DE TUBOS DE CONCRETO CA1- 1,50 M DE DIAMETRO, INCLUSIVE ESCAVACAO MECANICA DAS VALAS ATE 2,00 M DE PROFUNDIDADE, REATERRO COMPACTADO, REMOCAO DO MATERIAL EXCEDENTE E AINDA FORNECIMENTO E ASSENTAMENTO DOS TUBOS ( SERVICO NOTURNO ).</v>
          </cell>
          <cell r="C3859" t="str">
            <v>m</v>
          </cell>
          <cell r="D3859">
            <v>846.22500000000002</v>
          </cell>
          <cell r="E3859">
            <v>676.98</v>
          </cell>
          <cell r="F3859" t="str">
            <v>EMLURB</v>
          </cell>
        </row>
        <row r="3860">
          <cell r="A3860" t="str">
            <v/>
          </cell>
          <cell r="D3860">
            <v>0</v>
          </cell>
        </row>
        <row r="3861">
          <cell r="A3861" t="str">
            <v>21.07.010</v>
          </cell>
          <cell r="B3861" t="str">
            <v>GALERIA DE TUBO DE CONCRETO C2-0,20 M DE DIAMETRO, INCLUSIVE ESCAVACAO MANUAL DAS VALAS ATE 1,50 M DE PROFUNDIDADE,REATERRO COMPACTADO, REMOCAO DO MATERIAL EXCEDENTE E ASSENTAMENTO DOS TUBOS ( SEM O FORNECIMENTO DOS MESMOS ).</v>
          </cell>
          <cell r="C3861" t="str">
            <v>m</v>
          </cell>
          <cell r="D3861">
            <v>26.549999999999997</v>
          </cell>
          <cell r="E3861">
            <v>21.24</v>
          </cell>
          <cell r="F3861" t="str">
            <v>EMLURB</v>
          </cell>
        </row>
        <row r="3862">
          <cell r="A3862" t="str">
            <v/>
          </cell>
          <cell r="D3862">
            <v>0</v>
          </cell>
        </row>
        <row r="3863">
          <cell r="A3863" t="str">
            <v>21.07.020</v>
          </cell>
          <cell r="B3863" t="str">
            <v>GALERIA DE TUBO DE CONCRETO C2-0,20 M DE DIAMETRO, INCLUSIVE ESCAVACAO MANUAL DAS VALAS ATE 1,50 M DE PROFUNDIDADE,REATERRO COMPACTADO, REMOCAO DO MATERIAL EXCEDENTE E ASSENTAMENTO DOS TUBOS ( SEM O FORNECIMENTO DOS MESMOS )-SERVICO NOTURNO.</v>
          </cell>
          <cell r="C3863" t="str">
            <v>m</v>
          </cell>
          <cell r="D3863">
            <v>31.75</v>
          </cell>
          <cell r="E3863">
            <v>25.4</v>
          </cell>
          <cell r="F3863" t="str">
            <v>EMLURB</v>
          </cell>
        </row>
        <row r="3864">
          <cell r="A3864" t="str">
            <v/>
          </cell>
          <cell r="D3864">
            <v>0</v>
          </cell>
        </row>
        <row r="3865">
          <cell r="A3865" t="str">
            <v>21.07.030</v>
          </cell>
          <cell r="B3865" t="str">
            <v>GALERIA DE TUBO DE CONCRETO C2-0,20 M DE DIAMETRO, INCLUSIVE ESCAVACAO MECANICA DAS VALAS ATE 1,50 M DE PROFUNDIDADE,REATERRO COMPACTADO, REMOCAO DO MATERIAL EXCEDENTE E ASSENTAMENTO DOS TUBOS ( SEM O FORNECIMENTO DOS MESMOS ).</v>
          </cell>
          <cell r="C3865" t="str">
            <v>m</v>
          </cell>
          <cell r="D3865">
            <v>21.387499999999999</v>
          </cell>
          <cell r="E3865">
            <v>17.11</v>
          </cell>
          <cell r="F3865" t="str">
            <v>EMLURB</v>
          </cell>
        </row>
        <row r="3866">
          <cell r="A3866" t="str">
            <v/>
          </cell>
          <cell r="D3866">
            <v>0</v>
          </cell>
        </row>
        <row r="3867">
          <cell r="A3867" t="str">
            <v>21.07.040</v>
          </cell>
          <cell r="B3867" t="str">
            <v>GALERIA DE TUBO DE CONCRETO C2-0,20 M DE DIAMETRO, INCLUSIVE ESCAVACAO MECANICA DAS VALAS ATE 1,50 M DE PROFUNDIDADE,REATERRO COMPACTADO, REMOCAO DO MATERIAL EXCEDENTE E ASSENTAMENTO DOS TUBOS ( SEM O FORNECIMENTO DOS MESMOS )- SERVICO NOTURNO.</v>
          </cell>
          <cell r="C3867" t="str">
            <v>m</v>
          </cell>
          <cell r="D3867">
            <v>25.225000000000001</v>
          </cell>
          <cell r="E3867">
            <v>20.18</v>
          </cell>
          <cell r="F3867" t="str">
            <v>EMLURB</v>
          </cell>
        </row>
        <row r="3868">
          <cell r="A3868" t="str">
            <v/>
          </cell>
          <cell r="D3868">
            <v>0</v>
          </cell>
        </row>
        <row r="3869">
          <cell r="A3869" t="str">
            <v>21.07.050</v>
          </cell>
          <cell r="B3869" t="str">
            <v>GALERIA DE TUBO DE CONCRETO C2-0,30 M DE DIAMETRO, INCLUSIVE ESCAVACAO MANUAL DAS VALAS ATE 1,50 M DE PROFUNDIDADE,REATERRO COMPACTADO, REMOCAO DO MATERIAL EXCEDENTE E ASSENTAMENTO DOS TUBOS ( SEM O FORNECIMENTO DOS MESMOS ).</v>
          </cell>
          <cell r="C3869" t="str">
            <v>m</v>
          </cell>
          <cell r="D3869">
            <v>38.700000000000003</v>
          </cell>
          <cell r="E3869">
            <v>30.96</v>
          </cell>
          <cell r="F3869" t="str">
            <v>EMLURB</v>
          </cell>
        </row>
        <row r="3870">
          <cell r="A3870" t="str">
            <v/>
          </cell>
          <cell r="D3870">
            <v>0</v>
          </cell>
        </row>
        <row r="3871">
          <cell r="A3871" t="str">
            <v>21.07.060</v>
          </cell>
          <cell r="B3871" t="str">
            <v>GALERIA DE TUBO DE CONCRETO C2-0,30 M DE DIAMETRO, INCLUSIVE ESCAVACAO MANUAL DAS VALAS ATE 1,50 M DE PROFUNDIDADE,REATERRO COMPACTADO, REMOCAO DO MATERIAL EXCEDENTE E ASSENTAMENTO DOS TUBOS ( SEM O FORNECIMENTO DOS MESMOS )-SERVICO NOTURNO.</v>
          </cell>
          <cell r="C3871" t="str">
            <v>m</v>
          </cell>
          <cell r="D3871">
            <v>46.224999999999994</v>
          </cell>
          <cell r="E3871">
            <v>36.979999999999997</v>
          </cell>
          <cell r="F3871" t="str">
            <v>EMLURB</v>
          </cell>
        </row>
        <row r="3872">
          <cell r="A3872" t="str">
            <v/>
          </cell>
          <cell r="D3872">
            <v>0</v>
          </cell>
        </row>
        <row r="3873">
          <cell r="A3873" t="str">
            <v>21.07.070</v>
          </cell>
          <cell r="B3873" t="str">
            <v>GALERIA DE TUBO DE CONCRETO C2-0,30 M DE DIAMETRO, INCLUSIVE ESCAVACAO MECANICA DAS VALAS ATE 1,50 M DE PROFUNDIDADE,REATERRO COMPACTADO, REMOCAO DO MATERIAL EXCEDENTE E ASSENTAMENTO DOS TUBOS ( SEM O FORNECIMENTO DOS MESMOS ).</v>
          </cell>
          <cell r="C3873" t="str">
            <v>m</v>
          </cell>
          <cell r="D3873">
            <v>30.987499999999997</v>
          </cell>
          <cell r="E3873">
            <v>24.79</v>
          </cell>
          <cell r="F3873" t="str">
            <v>EMLURB</v>
          </cell>
        </row>
        <row r="3874">
          <cell r="A3874" t="str">
            <v/>
          </cell>
          <cell r="D3874">
            <v>0</v>
          </cell>
        </row>
        <row r="3875">
          <cell r="A3875" t="str">
            <v>21.07.080</v>
          </cell>
          <cell r="B3875" t="str">
            <v>GALERIA DE TUBO DE CONCRETO C2-0,30 M DE DIAMETRO, INCLUSIVE ESCAVACAO MECANICA DAS VALAS ATE 1,50 M DE PROFUNDIDADE,REATERRO COMPACTADO, REMOCAO DO MATERIAL EXCEDENTE E ASSENTAMENTO DOS TUBOS ( SEM O FORNECIMENTO DOS MESMOS )-SERVICO NOTURNO.</v>
          </cell>
          <cell r="C3875" t="str">
            <v>m</v>
          </cell>
          <cell r="D3875">
            <v>36.487500000000004</v>
          </cell>
          <cell r="E3875">
            <v>29.19</v>
          </cell>
          <cell r="F3875" t="str">
            <v>EMLURB</v>
          </cell>
        </row>
        <row r="3876">
          <cell r="A3876" t="str">
            <v/>
          </cell>
          <cell r="D3876">
            <v>0</v>
          </cell>
        </row>
        <row r="3877">
          <cell r="A3877" t="str">
            <v>21.07.090</v>
          </cell>
          <cell r="B3877" t="str">
            <v>GALERIA DE TUBOS DE CONCRETO C2-0,40 M DE DIAMETRO, INCLUSIVE ESCAVACAO MANUAL DAS VALAS ATE 1,50 M DE PROFUNDIDADE,REATERRO COMPACTADO, REMOCAO DO MATERIAL EXCEDENTE E ASSENTAMENTO DOS TUBOS ( SEM O FORNECIMENTO DOS MESMOS ).</v>
          </cell>
          <cell r="C3877" t="str">
            <v>m</v>
          </cell>
          <cell r="D3877">
            <v>50.9</v>
          </cell>
          <cell r="E3877">
            <v>40.72</v>
          </cell>
          <cell r="F3877" t="str">
            <v>EMLURB</v>
          </cell>
        </row>
        <row r="3878">
          <cell r="A3878" t="str">
            <v/>
          </cell>
          <cell r="D3878">
            <v>0</v>
          </cell>
        </row>
        <row r="3879">
          <cell r="A3879" t="str">
            <v>21.07.100</v>
          </cell>
          <cell r="B3879" t="str">
            <v>GALERIA DE TUBOS DE CONCRETO C2-0,40 M DE DIAMETRO, INCLUSIVE ESCAVACAO MANUAL DAS VALAS ATE 1,50 M DE PROFUNDIDADE,REATERRO COMPACTADO, REMOCAO DO MATERIAL EXCEDENTE E ASSENTAMENTO DOS TUBOS ( SEM O FORNECIMENTO DOS MESMOS )-SERVICO NOTURNO.</v>
          </cell>
          <cell r="C3879" t="str">
            <v>m</v>
          </cell>
          <cell r="D3879">
            <v>60.774999999999999</v>
          </cell>
          <cell r="E3879">
            <v>48.62</v>
          </cell>
          <cell r="F3879" t="str">
            <v>EMLURB</v>
          </cell>
        </row>
        <row r="3880">
          <cell r="A3880" t="str">
            <v/>
          </cell>
          <cell r="D3880">
            <v>0</v>
          </cell>
        </row>
        <row r="3881">
          <cell r="A3881" t="str">
            <v>21.07.110</v>
          </cell>
          <cell r="B3881" t="str">
            <v>GALERIA DE TUBOS DE CONCRETO C2-0,40 M DE DIAMETRO, INCLUSIVE ESCAVACAO MECANICA DAS VALAS ATE 1,50 M DE PROFUNDIDADE,REATERRO COMPACTADO, REMOCAO DO MATERIAL EXCEDENTE E ASSENTAMENTO DOS TUBOS ( SEM O FORNECIMENTO DOS MESMOS ).</v>
          </cell>
          <cell r="C3881" t="str">
            <v>m</v>
          </cell>
          <cell r="D3881">
            <v>40.625</v>
          </cell>
          <cell r="E3881">
            <v>32.5</v>
          </cell>
          <cell r="F3881" t="str">
            <v>EMLURB</v>
          </cell>
        </row>
        <row r="3882">
          <cell r="A3882" t="str">
            <v/>
          </cell>
          <cell r="D3882">
            <v>0</v>
          </cell>
        </row>
        <row r="3883">
          <cell r="A3883" t="str">
            <v>21.07.120</v>
          </cell>
          <cell r="B3883" t="str">
            <v>GALERIA DE TUBOS DE CONCRETO C2-0,40 M DE DIAMETRO, INCLUSIVE ESCAVACAO MECANICA DAS VALAS ATE 1,50 M DE PROFUNDIDADE,REATERRO COMPACTADO, REMOCAO DO MATERIAL EXCEDENTE E ASSENTAMENTO DOS TUBOS ( SEM O FORNECIMENTO DOS MESMOS )-SERVICO NOTURNO.</v>
          </cell>
          <cell r="C3883" t="str">
            <v>m</v>
          </cell>
          <cell r="D3883">
            <v>47.737499999999997</v>
          </cell>
          <cell r="E3883">
            <v>38.19</v>
          </cell>
          <cell r="F3883" t="str">
            <v>EMLURB</v>
          </cell>
        </row>
        <row r="3884">
          <cell r="A3884" t="str">
            <v/>
          </cell>
          <cell r="D3884">
            <v>0</v>
          </cell>
        </row>
        <row r="3885">
          <cell r="A3885" t="str">
            <v>21.07.130</v>
          </cell>
          <cell r="B3885" t="str">
            <v>GALERIA DE TUBOS DE CONCRETO C2-0,50 M DE DIAMETRO, INCLUSIVE ESCAVACAO MANUAL DAS VALAS ATE 1,50 M DE PROFUNDIDADE,REATERRO COMPACTADO, REMOCAO DO MATERIAL EXCEDENTE E ASSENTAMENTO DOS TUBOS ( SEM O FORNECIMENTO DOS MESMOS ).</v>
          </cell>
          <cell r="C3885" t="str">
            <v>m</v>
          </cell>
          <cell r="D3885">
            <v>64.3125</v>
          </cell>
          <cell r="E3885">
            <v>51.45</v>
          </cell>
          <cell r="F3885" t="str">
            <v>EMLURB</v>
          </cell>
        </row>
        <row r="3886">
          <cell r="A3886" t="str">
            <v/>
          </cell>
          <cell r="D3886">
            <v>0</v>
          </cell>
        </row>
        <row r="3887">
          <cell r="A3887" t="str">
            <v>21.07.140</v>
          </cell>
          <cell r="B3887" t="str">
            <v>GALERIA DE TUBOS DE CONCRETO C2-0,50 M DE DIAMETRO, INCLUSIVE ESCAVACAO MANUAL DAS VALAS ATE 1,50 M DE PROFUNDIDADE,REATERRO COMPACTADO, REMOCAO DO MATERIAL EXCEDENTE E ASSENTAMENTO DOS TUBOS ( SEM O FORNECIMENTO DOS MESMOS )-SERVICO NOTURNO.</v>
          </cell>
          <cell r="C3887" t="str">
            <v>m</v>
          </cell>
          <cell r="D3887">
            <v>76.712499999999991</v>
          </cell>
          <cell r="E3887">
            <v>61.37</v>
          </cell>
          <cell r="F3887" t="str">
            <v>EMLURB</v>
          </cell>
        </row>
        <row r="3888">
          <cell r="A3888" t="str">
            <v/>
          </cell>
          <cell r="D3888">
            <v>0</v>
          </cell>
        </row>
        <row r="3889">
          <cell r="A3889" t="str">
            <v>21.07.150</v>
          </cell>
          <cell r="B3889" t="str">
            <v>GALERIA DE TUBOS DE CONCRETO C2-0,50 M DE DIAMETRO, INCLUSIVE ESCAVACAO MECANICA DAS VALAS ATE 1,50 M DE PROFUNDIDADE,REATERRO COMPACTADO, REMOCAO DO MATERIAL EXCEDENTE E ASSENTAMENTO DOS TUBOS ( SEM O FORNECIMENTO DOS MESMOS ).</v>
          </cell>
          <cell r="C3889" t="str">
            <v>m</v>
          </cell>
          <cell r="D3889">
            <v>51.512500000000003</v>
          </cell>
          <cell r="E3889">
            <v>41.21</v>
          </cell>
          <cell r="F3889" t="str">
            <v>EMLURB</v>
          </cell>
        </row>
        <row r="3890">
          <cell r="A3890" t="str">
            <v/>
          </cell>
          <cell r="D3890">
            <v>0</v>
          </cell>
        </row>
        <row r="3891">
          <cell r="A3891" t="str">
            <v>21.07.160</v>
          </cell>
          <cell r="B3891" t="str">
            <v>GALERIA DE TUBOS DE CONCRETO C2-0,50 M DE DIAMETRO, INCLUSIVE ESCAVACAO MECANICA DAS VALAS ATE 1,50 M DE PROFUNDIDADE,REATERRO COMPACTADO, REMOCAO DO MATERIAL EXCEDENTE E ASSENTAMENTO DOS TUBOS ( SEM O FORNECIMENTO DOS MESMOS )-SERVICO NOTURNO.</v>
          </cell>
          <cell r="C3891" t="str">
            <v>m</v>
          </cell>
          <cell r="D3891">
            <v>60.4375</v>
          </cell>
          <cell r="E3891">
            <v>48.35</v>
          </cell>
          <cell r="F3891" t="str">
            <v>EMLURB</v>
          </cell>
        </row>
        <row r="3892">
          <cell r="A3892" t="str">
            <v/>
          </cell>
          <cell r="D3892">
            <v>0</v>
          </cell>
        </row>
        <row r="3893">
          <cell r="A3893" t="str">
            <v>21.07.170</v>
          </cell>
          <cell r="B3893" t="str">
            <v>GALERIA DE TUBOS DE CONCRETO C2 OU CA1-0,60 M DE DIAMETRO, INCLUSIVE ESCAVACAO MANUAL DAS VALAS ATE 1,50 M DE PROFUNDIDADE , REATERRO COMPACTADO , REMOCAO DO MATERIAL EXCEDENTE E ASSENTAMENTO DOS TUBOS ( SEM O FORNECIMENTO DOS MESMOS ).</v>
          </cell>
          <cell r="C3893" t="str">
            <v>m</v>
          </cell>
          <cell r="D3893">
            <v>77.8</v>
          </cell>
          <cell r="E3893">
            <v>62.24</v>
          </cell>
          <cell r="F3893" t="str">
            <v>EMLURB</v>
          </cell>
        </row>
        <row r="3894">
          <cell r="A3894" t="str">
            <v/>
          </cell>
          <cell r="D3894">
            <v>0</v>
          </cell>
        </row>
        <row r="3895">
          <cell r="A3895" t="str">
            <v>21.07.180</v>
          </cell>
          <cell r="B3895" t="str">
            <v>GALERIA DE TUBOS DE CONCRETO C2 OU CA1-0,60 M DE DIAMETRO, INCLUSIVE ESCAVACAO MANUAL DAS VALAS ATE 1,50 M DE PROFUNDIDADE , REATERRO COMPACTADO , REMOCAO DO MATERIAL EXCEDENTE E ASSENTAMENTO DOS TUBOS ( SEM O FORNECIMENTO DOS MESMOS )-SERVICO NOTURNO.</v>
          </cell>
          <cell r="C3895" t="str">
            <v>m</v>
          </cell>
          <cell r="D3895">
            <v>93.362499999999997</v>
          </cell>
          <cell r="E3895">
            <v>74.69</v>
          </cell>
          <cell r="F3895" t="str">
            <v>EMLURB</v>
          </cell>
        </row>
        <row r="3896">
          <cell r="A3896" t="str">
            <v/>
          </cell>
          <cell r="D3896">
            <v>0</v>
          </cell>
        </row>
        <row r="3897">
          <cell r="A3897" t="str">
            <v>21.07.190</v>
          </cell>
          <cell r="B3897" t="str">
            <v>GALERIA DE TUBOS DE CONCRETO C2 OU CA1-0,60M DE DIAMETRO, INCLUSIVE ESCAVACAO MECANICA DAS VALAS ATE 1,50 M DE PROFUNDIDADE , REATERRO COMPACTADO, REMOCAO DO MATERIAL EXCEDENTE E ASSENTAMENTO DOS TUBOS ( SEM O FORNECIMENTO DOS MESMOS ).</v>
          </cell>
          <cell r="C3897" t="str">
            <v>m</v>
          </cell>
          <cell r="D3897">
            <v>62.875</v>
          </cell>
          <cell r="E3897">
            <v>50.3</v>
          </cell>
          <cell r="F3897" t="str">
            <v>EMLURB</v>
          </cell>
        </row>
        <row r="3898">
          <cell r="A3898" t="str">
            <v/>
          </cell>
          <cell r="D3898">
            <v>0</v>
          </cell>
        </row>
        <row r="3899">
          <cell r="A3899" t="str">
            <v>21.07.200</v>
          </cell>
          <cell r="B3899" t="str">
            <v>GALERIA DE TUBOS DE CONCRETO C2 OU CA1-0,60M DE DIAMETRO, INCLUSIVE ESCAVACAO MECANICA DAS VALAS ATE 1,50 M DE PROFUNDIDADE , REATERRO COMPACTADO, REMOCAO DO MATERIAL EXCEDENTE E ASSENTAMENTO DOS TUBOS ( SEM O FORNECIMENTO DOS MESMOS )-SERVICO NOTURNO.</v>
          </cell>
          <cell r="C3899" t="str">
            <v>m</v>
          </cell>
          <cell r="D3899">
            <v>73.8125</v>
          </cell>
          <cell r="E3899">
            <v>59.05</v>
          </cell>
          <cell r="F3899" t="str">
            <v>EMLURB</v>
          </cell>
        </row>
        <row r="3900">
          <cell r="A3900" t="str">
            <v/>
          </cell>
          <cell r="D3900">
            <v>0</v>
          </cell>
        </row>
        <row r="3901">
          <cell r="A3901" t="str">
            <v>21.07.210</v>
          </cell>
          <cell r="B3901" t="str">
            <v>GALERIA DE TUBOS DE CONCRETO CS OU CA1-0,70M DE DIAMETRO, INCLUSIVE ESCAVACAO MANUAL DAS VALAS ATE 1,50 M DE PROFUNDIDADE , REATERRO COMPACTADO, REMOCAO DO MATERIAL EXCEDENTE E ASSENTAMENTO DOS TUBOS ( SEM O FORNECIMENTO DOS MESMOS ).</v>
          </cell>
          <cell r="C3901" t="str">
            <v>m</v>
          </cell>
          <cell r="D3901">
            <v>91.762499999999989</v>
          </cell>
          <cell r="E3901">
            <v>73.41</v>
          </cell>
          <cell r="F3901" t="str">
            <v>EMLURB</v>
          </cell>
        </row>
        <row r="3902">
          <cell r="A3902" t="str">
            <v/>
          </cell>
          <cell r="D3902">
            <v>0</v>
          </cell>
        </row>
        <row r="3903">
          <cell r="A3903" t="str">
            <v>21.07.220</v>
          </cell>
          <cell r="B3903" t="str">
            <v>GALERIA DE TUBOS DE CONCRETO CS OU CA1-0,70M DE DIAMETRO, INCLUSIVE ESCAVACAO MANUAL DAS VALAS ATE 1,50 M DE PROFUNDIDADE , REATERRO COMPACTADO, REMOCAO DO MATERIAL EXCEDENTE E ASSENTAMENTO DOS TUBOS ( SEM O FORNECIMENTO DOS MESMOS )-SERVICO NOTURNO.</v>
          </cell>
          <cell r="C3903" t="str">
            <v>m</v>
          </cell>
          <cell r="D3903">
            <v>109.33750000000001</v>
          </cell>
          <cell r="E3903">
            <v>87.47</v>
          </cell>
          <cell r="F3903" t="str">
            <v>EMLURB</v>
          </cell>
        </row>
        <row r="3904">
          <cell r="A3904" t="str">
            <v/>
          </cell>
          <cell r="D3904">
            <v>0</v>
          </cell>
        </row>
        <row r="3905">
          <cell r="A3905" t="str">
            <v>21.07.230</v>
          </cell>
          <cell r="B3905" t="str">
            <v>GALERIA DE TUBOS DE CONCRETO CS OU CA1-0,70M DE DIAMETRO, INCLUSIVE ESCAVACAO MECANICA DAS VALAS ATE 1,50 M DE PROFUNDIDADE , REATERRO COMPACTADO, REMOCAO DO MATERIAL EXCEDENTE E ASSENTAMENTO DOS TUBOS ( SEM O FORNECIMENTO DOS MESMOS ).</v>
          </cell>
          <cell r="C3905" t="str">
            <v>m</v>
          </cell>
          <cell r="D3905">
            <v>73.775000000000006</v>
          </cell>
          <cell r="E3905">
            <v>59.02</v>
          </cell>
          <cell r="F3905" t="str">
            <v>EMLURB</v>
          </cell>
        </row>
        <row r="3906">
          <cell r="A3906" t="str">
            <v/>
          </cell>
          <cell r="D3906">
            <v>0</v>
          </cell>
        </row>
        <row r="3907">
          <cell r="A3907" t="str">
            <v>21.07.240</v>
          </cell>
          <cell r="B3907" t="str">
            <v>GALERIA DE TUBOS DE CONCRETO CS OU CA1-0,70M DE DIAMETRO, INCLUSIVE ESCAVACAO MECANICA DAS VALAS ATE 1,50 M DE PROFUNDIDADE , REATERRO COMPACTADO, REMOCAO DO MATERIAL EXCEDENTE E ASSENTAMENTO DOS TUBOS ( SEM O FORNECIMENTO DOS MESMOS )-SERVICO NOTURNO.</v>
          </cell>
          <cell r="C3907" t="str">
            <v>m</v>
          </cell>
          <cell r="D3907">
            <v>86.537500000000009</v>
          </cell>
          <cell r="E3907">
            <v>69.23</v>
          </cell>
          <cell r="F3907" t="str">
            <v>EMLURB</v>
          </cell>
        </row>
        <row r="3908">
          <cell r="A3908" t="str">
            <v/>
          </cell>
          <cell r="D3908">
            <v>0</v>
          </cell>
        </row>
        <row r="3909">
          <cell r="A3909" t="str">
            <v>21.07.250</v>
          </cell>
          <cell r="B3909" t="str">
            <v>GALERIA DE TUBOS DE CONCRETO CS OU CA1-0,80M DE DIAMETRO, INCLUSIVE ESCAVACAO MANUAL DAS VALAS ATE 1,50 M DE PROFUNDIDADE , REATERRO COMPACTADO, REMOCAO DO MATERIAL EXCEDENTE E ASSENTAMENTO DOS TUBOS ( SEM O FORNECIMENTO DOS MESMOS ).</v>
          </cell>
          <cell r="C3909" t="str">
            <v>m</v>
          </cell>
          <cell r="D3909">
            <v>105.85000000000001</v>
          </cell>
          <cell r="E3909">
            <v>84.68</v>
          </cell>
          <cell r="F3909" t="str">
            <v>EMLURB</v>
          </cell>
        </row>
        <row r="3910">
          <cell r="A3910" t="str">
            <v/>
          </cell>
          <cell r="D3910">
            <v>0</v>
          </cell>
        </row>
        <row r="3911">
          <cell r="A3911" t="str">
            <v>21.07.260</v>
          </cell>
          <cell r="B3911" t="str">
            <v>GALERIA DE TUBOS DE CONCRETO CS OU CA1-0,80M DE DIAMETRO, INCLUSIVE ESCAVACAO MANUAL DAS VALAS ATE 1,50 M DE PROFUNDIDADE , REATERRO COMPACTADO, REMOCAO DO MATERIAL EXCEDENTE E ASSENTAMENTO DOS TUBOS ( SEM O FORNECIMENTO DOS MESMOS )-SERVICO NOTURNO.</v>
          </cell>
          <cell r="C3911" t="str">
            <v>m</v>
          </cell>
          <cell r="D3911">
            <v>125.96249999999999</v>
          </cell>
          <cell r="E3911">
            <v>100.77</v>
          </cell>
          <cell r="F3911" t="str">
            <v>EMLURB</v>
          </cell>
        </row>
        <row r="3912">
          <cell r="A3912" t="str">
            <v/>
          </cell>
          <cell r="D3912">
            <v>0</v>
          </cell>
        </row>
        <row r="3913">
          <cell r="A3913" t="str">
            <v>21.07.270</v>
          </cell>
          <cell r="B3913" t="str">
            <v>GALERIA DE TUBOS DE CONCRETO CS OU CA1-0,80M DE DIAMETRO, INCLUSIVE ESCAVACAO MECANICA DAS VALAS ATE 1,50 M DE PROFUNDIDADE , REATERRO COMPACTADO, REMOCAO DO MATERIAL EXCEDENTE E ASSENTAMENTO DOS TUBOS ( SEM O FORNECIMENTO DOS MESMOS ).</v>
          </cell>
          <cell r="C3913" t="str">
            <v>m</v>
          </cell>
          <cell r="D3913">
            <v>85.3</v>
          </cell>
          <cell r="E3913">
            <v>68.239999999999995</v>
          </cell>
          <cell r="F3913" t="str">
            <v>EMLURB</v>
          </cell>
        </row>
        <row r="3914">
          <cell r="A3914" t="str">
            <v/>
          </cell>
          <cell r="D3914">
            <v>0</v>
          </cell>
        </row>
        <row r="3915">
          <cell r="A3915" t="str">
            <v>21.07.280</v>
          </cell>
          <cell r="B3915" t="str">
            <v>GALERIA DE TUBOS DE CONCRETO CS OU CA1-0,80M DE DIAMETRO, INCLUSIVE ESCAVACAO MECANICA DAS VALAS ATE 1,50 M DE PROFUNDIDADE , REATERRO COMPACTADO, REMOCAO DO MATERIAL EXCEDENTE E ASSENTAMENTO DOS TUBOS ( SEM O FORNECIMENTO DOS MESMOS )-SERVICO NOTURNO.</v>
          </cell>
          <cell r="C3915" t="str">
            <v>m</v>
          </cell>
          <cell r="D3915">
            <v>99.862499999999997</v>
          </cell>
          <cell r="E3915">
            <v>79.89</v>
          </cell>
          <cell r="F3915" t="str">
            <v>EMLURB</v>
          </cell>
        </row>
        <row r="3916">
          <cell r="A3916" t="str">
            <v/>
          </cell>
          <cell r="D3916">
            <v>0</v>
          </cell>
        </row>
        <row r="3917">
          <cell r="A3917" t="str">
            <v>21.07.290</v>
          </cell>
          <cell r="B3917" t="str">
            <v>GALERIA DE TUBOS DE CONCRETO CS OU CA1-0,90M DE DIAMETRO, INCLUSIVE ESCAVACAO MANUAL DAS VALAS ATE 1,50 M DE PROFUNDIDADE , REATERRO COMPACTADO, REMOCAO DO MATERIAL EXCEDENTE E ASSENTAMENTO DOS TUBOS ( SEM O FORNECIMENTO DOS MESMOS ).</v>
          </cell>
          <cell r="C3917" t="str">
            <v>m</v>
          </cell>
          <cell r="D3917">
            <v>122.1875</v>
          </cell>
          <cell r="E3917">
            <v>97.75</v>
          </cell>
          <cell r="F3917" t="str">
            <v>EMLURB</v>
          </cell>
        </row>
        <row r="3918">
          <cell r="A3918" t="str">
            <v/>
          </cell>
          <cell r="D3918">
            <v>0</v>
          </cell>
        </row>
        <row r="3919">
          <cell r="A3919" t="str">
            <v>21.07.300</v>
          </cell>
          <cell r="B3919" t="str">
            <v>GALERIA DE TUBOS DE CONCRETO CS OU CA1-0,90M DE DIAMETRO, INCLUSIVE ESCAVACAO MANUAL DAS VALAS ATE 1,50 M DE PROFUNDIDADE , REATERRO COMPACTADO, REMOCAO DO MATERIAL EXCEDENTE E ASSENTAMENTO DOS TUBOS ( SEM O FORNECIMENTO DOS MESMOS )-SERVIVO NOTURNO.</v>
          </cell>
          <cell r="C3919" t="str">
            <v>m</v>
          </cell>
          <cell r="D3919">
            <v>145.27500000000001</v>
          </cell>
          <cell r="E3919">
            <v>116.22</v>
          </cell>
          <cell r="F3919" t="str">
            <v>EMLURB</v>
          </cell>
        </row>
        <row r="3920">
          <cell r="A3920" t="str">
            <v/>
          </cell>
          <cell r="D3920">
            <v>0</v>
          </cell>
        </row>
        <row r="3921">
          <cell r="A3921" t="str">
            <v>21.07.310</v>
          </cell>
          <cell r="B3921" t="str">
            <v>GALERIA DE TUBOS DE CONCRETO CS OU CA1-0,90M DE DIAMETRO, INCLUSIVE ESCAVACAO MECANICA DAS VALAS ATE 1,50 M DE PROFUNDIDADE , REATERRO COMPACTADO, REMOCAO DO MATERIAL EXCEDENTE E ASSENTAMENTO DOS TUBOS ( SEM O FORNECIMENTO DOS MESMOS ).</v>
          </cell>
          <cell r="C3921" t="str">
            <v>m</v>
          </cell>
          <cell r="D3921">
            <v>99.05</v>
          </cell>
          <cell r="E3921">
            <v>79.239999999999995</v>
          </cell>
          <cell r="F3921" t="str">
            <v>EMLURB</v>
          </cell>
        </row>
        <row r="3922">
          <cell r="A3922" t="str">
            <v/>
          </cell>
          <cell r="D3922">
            <v>0</v>
          </cell>
        </row>
        <row r="3923">
          <cell r="A3923" t="str">
            <v>21.07.320</v>
          </cell>
          <cell r="B3923" t="str">
            <v>GALERIA DE TUBOS DE CONCRETO CS OU CA1-0,90M DE DIAMETRO, INCLUSIVE ESCAVACAO MECANICA DAS VALAS ATE 1,50 M DE PROFUNDIDADE , REATERRO COMPACTADO, REMOCAO DO MATERIAL EXCEDENTE E ASSENTAMENTO DOS TUBOS ( SEM O FORNECIMENTO DOS MESMOS )-SERVICO NOTURNO.</v>
          </cell>
          <cell r="C3923" t="str">
            <v>m</v>
          </cell>
          <cell r="D3923">
            <v>116.05000000000001</v>
          </cell>
          <cell r="E3923">
            <v>92.84</v>
          </cell>
          <cell r="F3923" t="str">
            <v>EMLURB</v>
          </cell>
        </row>
        <row r="3924">
          <cell r="A3924" t="str">
            <v/>
          </cell>
          <cell r="D3924">
            <v>0</v>
          </cell>
        </row>
        <row r="3925">
          <cell r="A3925" t="str">
            <v>21.07.330</v>
          </cell>
          <cell r="B3925" t="str">
            <v>GALERIA DE TUBOS DE CONCRETO CS OU CA1-1,00M DE DIAMETRO, INCLUSIVE ESCAVACAO MANUAL DAS VALAS ATE 2,00 M DE PROFUNDIDADE , REATERRO COMPACTADO, REMOCAO DO MATERIAL EXCEDENTE E ASSENTAMENTO DOS TUBOS ( SEM O FORNECIMENTO DOS MESMOS ).</v>
          </cell>
          <cell r="C3925" t="str">
            <v>m</v>
          </cell>
          <cell r="D3925">
            <v>187.85</v>
          </cell>
          <cell r="E3925">
            <v>150.28</v>
          </cell>
          <cell r="F3925" t="str">
            <v>EMLURB</v>
          </cell>
        </row>
        <row r="3926">
          <cell r="A3926" t="str">
            <v/>
          </cell>
          <cell r="D3926">
            <v>0</v>
          </cell>
        </row>
        <row r="3927">
          <cell r="A3927" t="str">
            <v>21.07.340</v>
          </cell>
          <cell r="B3927" t="str">
            <v>GALERIA DE TUBOS DE CONCRETO CS OU CA1-1,00M DE DIAMETRO, INCLUSIVE ESCAVACAO MANUAL DAS VALAS ATE 2,00 M DE PROFUNDIDADE , REATERRO COMPACTADO, REMOCAO DO MATERIAL EXCEDENTE E ASSENTAMENTO DOS TUBOS ( SEM O FORNECIMENTO DOS MESMOS )-SERVICO NOTURNO.</v>
          </cell>
          <cell r="C3927" t="str">
            <v>m</v>
          </cell>
          <cell r="D3927">
            <v>223.625</v>
          </cell>
          <cell r="E3927">
            <v>178.9</v>
          </cell>
          <cell r="F3927" t="str">
            <v>EMLURB</v>
          </cell>
        </row>
        <row r="3928">
          <cell r="A3928" t="str">
            <v/>
          </cell>
          <cell r="D3928">
            <v>0</v>
          </cell>
        </row>
        <row r="3929">
          <cell r="A3929" t="str">
            <v>21.07.350</v>
          </cell>
          <cell r="B3929" t="str">
            <v>GALERIA DE TUBOS DE CONCRETO CS OU CA1-1,00M DE DIAMETRO, INCLUSIVE ESCAVACAO MECANICA DAS VALAS ATE 2,00 M DE PROFUNDIDADE , REATERRO COMPACTADO, REMOCAO DO MATERIAL EXCEDENTE E ASSENTAMENTO DOS TUBOS ( SEM O FORNECIMENTO DOS MESMOS ).</v>
          </cell>
          <cell r="C3929" t="str">
            <v>m</v>
          </cell>
          <cell r="D3929">
            <v>145.05000000000001</v>
          </cell>
          <cell r="E3929">
            <v>116.04</v>
          </cell>
          <cell r="F3929" t="str">
            <v>EMLURB</v>
          </cell>
        </row>
        <row r="3930">
          <cell r="A3930" t="str">
            <v/>
          </cell>
          <cell r="D3930">
            <v>0</v>
          </cell>
        </row>
        <row r="3931">
          <cell r="A3931" t="str">
            <v>21.07.360</v>
          </cell>
          <cell r="B3931" t="str">
            <v>GALERIA DE TUBOS DE CONCRETO CS OU CA1-1,00M DE DIAMETRO, INCLUSIVE ESCAVACAO MECANICA DAS VALAS ATE 2,00 M DE PROFUNDIDADE , REATERRO COMPACTADO, REMOCAO DO MATERIAL EXCEDENTE E ASSENTAMENTO DOS TUBOS ( SEM O FORNECIMENTO DOS MESMOS )-SERVICO NOTURNO.</v>
          </cell>
          <cell r="C3931" t="str">
            <v>m</v>
          </cell>
          <cell r="D3931">
            <v>169.92500000000001</v>
          </cell>
          <cell r="E3931">
            <v>135.94</v>
          </cell>
          <cell r="F3931" t="str">
            <v>EMLURB</v>
          </cell>
        </row>
        <row r="3932">
          <cell r="A3932" t="str">
            <v/>
          </cell>
          <cell r="D3932">
            <v>0</v>
          </cell>
        </row>
        <row r="3933">
          <cell r="A3933" t="str">
            <v>21.07.370</v>
          </cell>
          <cell r="B3933" t="str">
            <v>GALERIA DE TUBOS DE CONCRETO CA1-1,10M DE DIAMETRO, INCLUSIVE ESCAVACAO MECANICA DAS VALAS ATE 2,00 M DE PROFUNDIDADE, REATERRO COMPACTADO, REMOCAO DO MATERIAL EXCEDENTE E ASSENTAMENTO DOS TUBOS (S/ O FORNECIMENTO DOS MESMOS).</v>
          </cell>
          <cell r="C3933" t="str">
            <v>m</v>
          </cell>
          <cell r="D3933">
            <v>162.375</v>
          </cell>
          <cell r="E3933">
            <v>129.9</v>
          </cell>
          <cell r="F3933" t="str">
            <v>EMLURB</v>
          </cell>
        </row>
        <row r="3934">
          <cell r="A3934" t="str">
            <v/>
          </cell>
          <cell r="D3934">
            <v>0</v>
          </cell>
        </row>
        <row r="3935">
          <cell r="A3935" t="str">
            <v>21.07.380</v>
          </cell>
          <cell r="B3935" t="str">
            <v>GALERIA DE TUBOS DE CONCRETO CA1-1,10M DE DIAMETRO, INCLUSIVE ESCAVACAO MECANICA DAS VALAS ATE 2,00 M DE PROFUNDIDADE, REATERRO COMPACTADO, REMOCAO DO MATERIAL EXCEDENTE E ASSENTAMENTO DOS TUBOS (S/ O FORNECIMENTO DOS MESMOS)-SERVICO NOTURNO.</v>
          </cell>
          <cell r="C3935" t="str">
            <v>m</v>
          </cell>
          <cell r="D3935">
            <v>189.98750000000001</v>
          </cell>
          <cell r="E3935">
            <v>151.99</v>
          </cell>
          <cell r="F3935" t="str">
            <v>EMLURB</v>
          </cell>
        </row>
        <row r="3936">
          <cell r="A3936" t="str">
            <v/>
          </cell>
          <cell r="D3936">
            <v>0</v>
          </cell>
        </row>
        <row r="3937">
          <cell r="A3937" t="str">
            <v>21.07.390</v>
          </cell>
          <cell r="B3937" t="str">
            <v>GALERIA DE TUBOS DE CONCRETO CA1-1,20M DE DIAMETRO, INCLUSIVE ESCAVACAO MECANICA DAS VALAS ATE 2,00 M DE PROFUNDIDADE, REATERRO COMPACTADO, REMOCAO DO MATERIAL EXCEDENTE E ASSENTAMENTO DOS TUBOS (S/ O FORNECIMENTO DOS MESMOS).</v>
          </cell>
          <cell r="C3937" t="str">
            <v>m</v>
          </cell>
          <cell r="D3937">
            <v>185.04999999999998</v>
          </cell>
          <cell r="E3937">
            <v>148.04</v>
          </cell>
          <cell r="F3937" t="str">
            <v>EMLURB</v>
          </cell>
        </row>
        <row r="3938">
          <cell r="A3938" t="str">
            <v/>
          </cell>
          <cell r="D3938">
            <v>0</v>
          </cell>
        </row>
        <row r="3939">
          <cell r="A3939" t="str">
            <v>21.07.400</v>
          </cell>
          <cell r="B3939" t="str">
            <v>GALERIA DE TUBOS DE CONCRETO CA1-1,20M DE DIAMETRO, INCLUSIVE ESCAVACAO MECANICA DAS VALAS ATE 2,00 M DE PROFUNDIDADE, REATERRO COMPACTADO, REMOCAO DO MATERIAL EXCEDENTE E ASSENTAMENTO DOS TUBOS (S/ O FORNECIMENTO DOS MESMOS)-SERVICO NOTURNO.</v>
          </cell>
          <cell r="C3939" t="str">
            <v>m</v>
          </cell>
          <cell r="D3939">
            <v>216.51250000000002</v>
          </cell>
          <cell r="E3939">
            <v>173.21</v>
          </cell>
          <cell r="F3939" t="str">
            <v>EMLURB</v>
          </cell>
        </row>
        <row r="3940">
          <cell r="A3940" t="str">
            <v/>
          </cell>
          <cell r="D3940">
            <v>0</v>
          </cell>
        </row>
        <row r="3941">
          <cell r="A3941" t="str">
            <v>21.07.410</v>
          </cell>
          <cell r="B3941" t="str">
            <v>GALERIA DE TUBOS DE CONCRETO CA1-1,50M DE DIAMETRO,INCLUSIVE ESCAVACAO MECANICA DAS VALAS ATE 2,50 M DE PROFUNDIDADE, REATERRO COMPACTADO, REMOCAO DO MATERIAL EXCEDENTE E ASSENTAMENTO DOS TUBOS (S/ O FORNECIMENTO DOS MESMOS).</v>
          </cell>
          <cell r="C3941" t="str">
            <v>m</v>
          </cell>
          <cell r="D3941">
            <v>278.52499999999998</v>
          </cell>
          <cell r="E3941">
            <v>222.82</v>
          </cell>
          <cell r="F3941" t="str">
            <v>EMLURB</v>
          </cell>
        </row>
        <row r="3942">
          <cell r="A3942" t="str">
            <v/>
          </cell>
          <cell r="D3942">
            <v>0</v>
          </cell>
        </row>
        <row r="3943">
          <cell r="A3943" t="str">
            <v>21.07.420</v>
          </cell>
          <cell r="B3943" t="str">
            <v>GALERIA DE TUBO DE CONCRETO CA1-1,50 M DE DIAMETRO,INCLUSIVE ESCAVACAO MECANICA DAS VALAS ATE 2,50 M DE PROFUNDIDADE, REATERRO COMPACTADO, REMOCAO DO MATERIAL EXCEDENTE E ASSENTAMENTO DOS TUBOS (S/ O FORNECIMENTO DOS MESMOS)- SERVICO NOTURNO.</v>
          </cell>
          <cell r="C3943" t="str">
            <v>m</v>
          </cell>
          <cell r="D3943">
            <v>324.97500000000002</v>
          </cell>
          <cell r="E3943">
            <v>259.98</v>
          </cell>
          <cell r="F3943" t="str">
            <v>EMLURB</v>
          </cell>
        </row>
        <row r="3944">
          <cell r="A3944" t="str">
            <v/>
          </cell>
          <cell r="D3944">
            <v>0</v>
          </cell>
        </row>
        <row r="3945">
          <cell r="A3945" t="str">
            <v>21.08.010</v>
          </cell>
          <cell r="B3945" t="str">
            <v>ASSENTAMENTO DE TUBOS DE CONCRETO C2-0,20 M DE DIAMETRO, INCLUSIVE O FORNECIMENTO DOS MESMOS E TRANSPORTE.</v>
          </cell>
          <cell r="C3945" t="str">
            <v>m</v>
          </cell>
          <cell r="D3945">
            <v>22.037499999999998</v>
          </cell>
          <cell r="E3945">
            <v>17.63</v>
          </cell>
          <cell r="F3945" t="str">
            <v>EMLURB</v>
          </cell>
        </row>
        <row r="3946">
          <cell r="A3946" t="str">
            <v/>
          </cell>
          <cell r="D3946">
            <v>0</v>
          </cell>
        </row>
        <row r="3947">
          <cell r="A3947" t="str">
            <v>21.08.020</v>
          </cell>
          <cell r="B3947" t="str">
            <v>ASSENTAMENTO DE TUBOS DE CONCRETO C2-0,30 M DE DIAMETRO, INCLUSIVE O FORNECIMENTO DOS MESMOS E TRANSPORTE.</v>
          </cell>
          <cell r="C3947" t="str">
            <v>m</v>
          </cell>
          <cell r="D3947">
            <v>32.574999999999996</v>
          </cell>
          <cell r="E3947">
            <v>26.06</v>
          </cell>
          <cell r="F3947" t="str">
            <v>EMLURB</v>
          </cell>
        </row>
        <row r="3948">
          <cell r="A3948" t="str">
            <v/>
          </cell>
          <cell r="D3948">
            <v>0</v>
          </cell>
        </row>
        <row r="3949">
          <cell r="A3949" t="str">
            <v>21.08.030</v>
          </cell>
          <cell r="B3949" t="str">
            <v>ASSENTAMENTO DE TUBOS DE CONCRETO C2-0,40 M DE DIAMETRO, INCLUSIVE O FORNECIMENTO DOS MESMOS E TRANSPORTE.</v>
          </cell>
          <cell r="C3949" t="str">
            <v>m</v>
          </cell>
          <cell r="D3949">
            <v>42.787499999999994</v>
          </cell>
          <cell r="E3949">
            <v>34.229999999999997</v>
          </cell>
          <cell r="F3949" t="str">
            <v>EMLURB</v>
          </cell>
        </row>
        <row r="3950">
          <cell r="A3950" t="str">
            <v/>
          </cell>
          <cell r="D3950">
            <v>0</v>
          </cell>
        </row>
        <row r="3951">
          <cell r="A3951" t="str">
            <v>21.08.040</v>
          </cell>
          <cell r="B3951" t="str">
            <v>ASSENTAMENTO DE TUBOS DE CONCRETO C2-0,50 M DE DIAMETRO, INCLUSIVE O FORNECIMENTO DOS MESMOS E TRANSPORTE.</v>
          </cell>
          <cell r="C3951" t="str">
            <v>m</v>
          </cell>
          <cell r="D3951">
            <v>58.9</v>
          </cell>
          <cell r="E3951">
            <v>47.12</v>
          </cell>
          <cell r="F3951" t="str">
            <v>EMLURB</v>
          </cell>
        </row>
        <row r="3952">
          <cell r="A3952" t="str">
            <v/>
          </cell>
          <cell r="D3952">
            <v>0</v>
          </cell>
        </row>
        <row r="3953">
          <cell r="A3953" t="str">
            <v>21.08.050</v>
          </cell>
          <cell r="B3953" t="str">
            <v>ASSENTAMENTO DE TUBOS DE CONCRETO C2-0,60 M DE DIAMETRO, INCLUSIVE O FORNECIMENTO DOS MESMOS E TRANSPORTE.</v>
          </cell>
          <cell r="C3953" t="str">
            <v>m</v>
          </cell>
          <cell r="D3953">
            <v>83.137500000000003</v>
          </cell>
          <cell r="E3953">
            <v>66.510000000000005</v>
          </cell>
          <cell r="F3953" t="str">
            <v>EMLURB</v>
          </cell>
        </row>
        <row r="3954">
          <cell r="A3954" t="str">
            <v/>
          </cell>
          <cell r="D3954">
            <v>0</v>
          </cell>
        </row>
        <row r="3955">
          <cell r="A3955" t="str">
            <v>21.08.060</v>
          </cell>
          <cell r="B3955" t="str">
            <v>ASSENTAMENTO DE TUBOS DE CONCRETO CS-0,70 M DE DIAMETRO, INCLUSIVE O FORNECIMENTO DOS MESMOS E TRANSPORTE.</v>
          </cell>
          <cell r="C3955" t="str">
            <v>m</v>
          </cell>
          <cell r="D3955">
            <v>104.60000000000001</v>
          </cell>
          <cell r="E3955">
            <v>83.68</v>
          </cell>
          <cell r="F3955" t="str">
            <v>EMLURB</v>
          </cell>
        </row>
        <row r="3956">
          <cell r="A3956" t="str">
            <v/>
          </cell>
          <cell r="D3956">
            <v>0</v>
          </cell>
        </row>
        <row r="3957">
          <cell r="A3957" t="str">
            <v>21.08.070</v>
          </cell>
          <cell r="B3957" t="str">
            <v>ASSENTAMENTO DE TUBOS DE CONCRETO CS-0,80 M DE DIAMETRO, INCLUSIVE O FORNECIMENTO DOS MESMOS E TRANSPORTE.</v>
          </cell>
          <cell r="C3957" t="str">
            <v>m</v>
          </cell>
          <cell r="D3957">
            <v>147.47499999999999</v>
          </cell>
          <cell r="E3957">
            <v>117.98</v>
          </cell>
          <cell r="F3957" t="str">
            <v>EMLURB</v>
          </cell>
        </row>
        <row r="3958">
          <cell r="A3958" t="str">
            <v/>
          </cell>
          <cell r="D3958">
            <v>0</v>
          </cell>
        </row>
        <row r="3959">
          <cell r="A3959" t="str">
            <v>21.08.080</v>
          </cell>
          <cell r="B3959" t="str">
            <v>ASSENTAMENTO DE TUBOS DE CONCRETO CS-0,90 M DE DIAMETRO, INCLUSIVE O FORNECIMENTO DOS MESMOS E TRANSPORTE.</v>
          </cell>
          <cell r="C3959" t="str">
            <v>m</v>
          </cell>
          <cell r="D3959">
            <v>160.85000000000002</v>
          </cell>
          <cell r="E3959">
            <v>128.68</v>
          </cell>
          <cell r="F3959" t="str">
            <v>EMLURB</v>
          </cell>
        </row>
        <row r="3960">
          <cell r="A3960" t="str">
            <v/>
          </cell>
          <cell r="D3960">
            <v>0</v>
          </cell>
        </row>
        <row r="3961">
          <cell r="A3961" t="str">
            <v>21.08.090</v>
          </cell>
          <cell r="B3961" t="str">
            <v>ASSENTAMENTO DE TUBOS DE CONCRETO CS-1,00 M DE DIAMETRO, INCLUSIVE O FORNECIMENTO DOS MESMOS E TRANSPORTE.</v>
          </cell>
          <cell r="C3961" t="str">
            <v>m</v>
          </cell>
          <cell r="D3961">
            <v>230.92500000000001</v>
          </cell>
          <cell r="E3961">
            <v>184.74</v>
          </cell>
          <cell r="F3961" t="str">
            <v>EMLURB</v>
          </cell>
        </row>
        <row r="3962">
          <cell r="A3962" t="str">
            <v/>
          </cell>
          <cell r="D3962">
            <v>0</v>
          </cell>
        </row>
        <row r="3963">
          <cell r="A3963" t="str">
            <v>21.08.100</v>
          </cell>
          <cell r="B3963" t="str">
            <v>ASSENTAMENTO DE TUBOS DE CONCRETO CA1-0,60 M DE DIAMETRO, INCLUSIVE O FORNECIMENTO DOS MESMOS E TRANSPORTE.</v>
          </cell>
          <cell r="C3963" t="str">
            <v>m</v>
          </cell>
          <cell r="D3963">
            <v>133.94999999999999</v>
          </cell>
          <cell r="E3963">
            <v>107.16</v>
          </cell>
          <cell r="F3963" t="str">
            <v>EMLURB</v>
          </cell>
        </row>
        <row r="3964">
          <cell r="A3964" t="str">
            <v/>
          </cell>
          <cell r="D3964">
            <v>0</v>
          </cell>
        </row>
        <row r="3965">
          <cell r="A3965" t="str">
            <v>21.08.105</v>
          </cell>
          <cell r="B3965" t="str">
            <v>ASSENTAMENTO DE TUBOS DE CONCRETO CA 2-0,60 M DE DIAMETRO, INCLUSIVE FORNECIMENTO DOS MESMOS E TRANSPORTE.</v>
          </cell>
          <cell r="C3965" t="str">
            <v>m</v>
          </cell>
          <cell r="D3965">
            <v>129.13749999999999</v>
          </cell>
          <cell r="E3965">
            <v>103.31</v>
          </cell>
          <cell r="F3965" t="str">
            <v>SEDUC</v>
          </cell>
        </row>
        <row r="3966">
          <cell r="A3966" t="str">
            <v/>
          </cell>
          <cell r="D3966">
            <v>0</v>
          </cell>
        </row>
        <row r="3967">
          <cell r="A3967" t="str">
            <v>21.08.110</v>
          </cell>
          <cell r="B3967" t="str">
            <v>ASSENTAMENTO DE TUBOS DE CONCRETO CA1-0,70 M DE DIAMETRO, INCLUSIVE O FORNECIMENTO DOS MESMOS E TRANSPORTE.</v>
          </cell>
          <cell r="C3967" t="str">
            <v>m</v>
          </cell>
          <cell r="D3967">
            <v>140.85000000000002</v>
          </cell>
          <cell r="E3967">
            <v>112.68</v>
          </cell>
          <cell r="F3967" t="str">
            <v>EMLURB</v>
          </cell>
        </row>
        <row r="3968">
          <cell r="A3968" t="str">
            <v/>
          </cell>
          <cell r="D3968">
            <v>0</v>
          </cell>
        </row>
        <row r="3969">
          <cell r="A3969" t="str">
            <v>21.08.120</v>
          </cell>
          <cell r="B3969" t="str">
            <v>ASSENTAMENTO DE TUBOS DE CONCRETO CA1-0,80 M DE DIAMETRO, INCLUSIVE O FORNECIMENTO DOS MESMOS E TRANSPORTE.</v>
          </cell>
          <cell r="C3969" t="str">
            <v>m</v>
          </cell>
          <cell r="D3969">
            <v>210.85000000000002</v>
          </cell>
          <cell r="E3969">
            <v>168.68</v>
          </cell>
          <cell r="F3969" t="str">
            <v>EMLURB</v>
          </cell>
        </row>
        <row r="3970">
          <cell r="A3970" t="str">
            <v/>
          </cell>
          <cell r="D3970">
            <v>0</v>
          </cell>
        </row>
        <row r="3971">
          <cell r="A3971" t="str">
            <v>21.08.130</v>
          </cell>
          <cell r="B3971" t="str">
            <v>ASSENTAMENTO DE TUBOS DE CONCRETO CA1-0,90 M DE DIAMETRO, INCLUSIVE O FORNECIMENTO DOS MESMOS E TRANSPORTE.</v>
          </cell>
          <cell r="C3971" t="str">
            <v>m</v>
          </cell>
          <cell r="D3971">
            <v>239.22499999999999</v>
          </cell>
          <cell r="E3971">
            <v>191.38</v>
          </cell>
          <cell r="F3971" t="str">
            <v>EMLURB</v>
          </cell>
        </row>
        <row r="3972">
          <cell r="A3972" t="str">
            <v/>
          </cell>
          <cell r="D3972">
            <v>0</v>
          </cell>
        </row>
        <row r="3973">
          <cell r="A3973" t="str">
            <v>21.08.140</v>
          </cell>
          <cell r="B3973" t="str">
            <v>ASSENTAMENTO DE TUBOS DE CONCRETO CA1-1,00 M DE DIAMETRO, INCLUSIVE O FORNECIMENTO DOS MESMOS E TRANSPORTE.</v>
          </cell>
          <cell r="C3973" t="str">
            <v>m</v>
          </cell>
          <cell r="D3973">
            <v>290.67500000000001</v>
          </cell>
          <cell r="E3973">
            <v>232.54</v>
          </cell>
          <cell r="F3973" t="str">
            <v>EMLURB</v>
          </cell>
        </row>
        <row r="3974">
          <cell r="A3974" t="str">
            <v/>
          </cell>
          <cell r="D3974">
            <v>0</v>
          </cell>
        </row>
        <row r="3975">
          <cell r="A3975" t="str">
            <v>21.08.150</v>
          </cell>
          <cell r="B3975" t="str">
            <v>ASSENTAMENTO DE TUBOS DE CONCRETO CA1-1,10 M DE DIAMETRO,INCLUSIVE O FORNECIMENTO DOS MESMOS E TRANSPORTE.</v>
          </cell>
          <cell r="C3975" t="str">
            <v>m</v>
          </cell>
          <cell r="D3975">
            <v>312.71249999999998</v>
          </cell>
          <cell r="E3975">
            <v>250.17</v>
          </cell>
          <cell r="F3975" t="str">
            <v>EMLURB</v>
          </cell>
        </row>
        <row r="3976">
          <cell r="A3976" t="str">
            <v/>
          </cell>
          <cell r="D3976">
            <v>0</v>
          </cell>
        </row>
        <row r="3977">
          <cell r="A3977" t="str">
            <v>21.08.160</v>
          </cell>
          <cell r="B3977" t="str">
            <v>ASSENTAMENTO DE TUBOS DE CONCRETO CA1-1,20 M DE DIAMETRO,INCLUSIVE O FORNECIMENTO DOS MESMOS E TRANSPORTE.</v>
          </cell>
          <cell r="C3977" t="str">
            <v>m</v>
          </cell>
          <cell r="D3977">
            <v>410.90000000000003</v>
          </cell>
          <cell r="E3977">
            <v>328.72</v>
          </cell>
          <cell r="F3977" t="str">
            <v>EMLURB</v>
          </cell>
        </row>
        <row r="3978">
          <cell r="A3978" t="str">
            <v/>
          </cell>
          <cell r="D3978">
            <v>0</v>
          </cell>
        </row>
        <row r="3979">
          <cell r="A3979" t="str">
            <v>21.08.170</v>
          </cell>
          <cell r="B3979" t="str">
            <v>ASSENTAMENTO DE TUBOS DE CONCRETO CA1-1,50 M DE DIAMETRO,INCLUSIVE O FORNECIMENTO DOS MESMOS E TRANSPORTE.</v>
          </cell>
          <cell r="C3979" t="str">
            <v>m</v>
          </cell>
          <cell r="D3979">
            <v>642.78750000000002</v>
          </cell>
          <cell r="E3979">
            <v>514.23</v>
          </cell>
          <cell r="F3979" t="str">
            <v>EMLURB</v>
          </cell>
        </row>
        <row r="3980">
          <cell r="A3980" t="str">
            <v/>
          </cell>
          <cell r="D3980">
            <v>0</v>
          </cell>
        </row>
        <row r="3981">
          <cell r="A3981" t="str">
            <v>21.08.180</v>
          </cell>
          <cell r="B3981" t="str">
            <v>ASSENTAMENTO DE TUBOS DE CONCRETO C2-0,20 M DE DIAMETRO, SEM O FORNECIMENTO DOS MESMOS.</v>
          </cell>
          <cell r="C3981" t="str">
            <v>m</v>
          </cell>
          <cell r="D3981">
            <v>7.3624999999999998</v>
          </cell>
          <cell r="E3981">
            <v>5.89</v>
          </cell>
          <cell r="F3981" t="str">
            <v>EMLURB</v>
          </cell>
        </row>
        <row r="3982">
          <cell r="A3982" t="str">
            <v/>
          </cell>
          <cell r="D3982">
            <v>0</v>
          </cell>
        </row>
        <row r="3983">
          <cell r="A3983" t="str">
            <v>21.08.190</v>
          </cell>
          <cell r="B3983" t="str">
            <v>ASSENTAMENTO DE TUBOS DE CONCRETO C2-0,30 M DE DIAMETRO, SEM O FORNECIMENTO DOS MESMOS.</v>
          </cell>
          <cell r="C3983" t="str">
            <v>m</v>
          </cell>
          <cell r="D3983">
            <v>10.149999999999999</v>
          </cell>
          <cell r="E3983">
            <v>8.1199999999999992</v>
          </cell>
          <cell r="F3983" t="str">
            <v>EMLURB</v>
          </cell>
        </row>
        <row r="3984">
          <cell r="A3984" t="str">
            <v/>
          </cell>
          <cell r="D3984">
            <v>0</v>
          </cell>
        </row>
        <row r="3985">
          <cell r="A3985" t="str">
            <v>21.08.200</v>
          </cell>
          <cell r="B3985" t="str">
            <v>ASSENTAMENTO DE TUBOS DE CONCRETO C2-0,40 M DE DIAMETRO, SEM O FORNECIMENTO DOS MESMOS.</v>
          </cell>
          <cell r="C3985" t="str">
            <v>m</v>
          </cell>
          <cell r="D3985">
            <v>13.112500000000001</v>
          </cell>
          <cell r="E3985">
            <v>10.49</v>
          </cell>
          <cell r="F3985" t="str">
            <v>EMLURB</v>
          </cell>
        </row>
        <row r="3986">
          <cell r="A3986" t="str">
            <v/>
          </cell>
          <cell r="D3986">
            <v>0</v>
          </cell>
        </row>
        <row r="3987">
          <cell r="A3987" t="str">
            <v>21.08.210</v>
          </cell>
          <cell r="B3987" t="str">
            <v>ASSENTAMENTO DE TUBOS DE CONCRETO C2-0,50 M DE DIAMETRO, SEM O FORNECIMENTO DOS MESMOS.</v>
          </cell>
          <cell r="C3987" t="str">
            <v>m</v>
          </cell>
          <cell r="D3987">
            <v>17.350000000000001</v>
          </cell>
          <cell r="E3987">
            <v>13.88</v>
          </cell>
          <cell r="F3987" t="str">
            <v>EMLURB</v>
          </cell>
        </row>
        <row r="3988">
          <cell r="A3988" t="str">
            <v/>
          </cell>
          <cell r="D3988">
            <v>0</v>
          </cell>
        </row>
        <row r="3989">
          <cell r="A3989" t="str">
            <v>21.08.220</v>
          </cell>
          <cell r="B3989" t="str">
            <v>ASSENTAMENTO DE TUBOS DE CONCRETO C2 OU CA1 0,60 M DE DIAMETRO, SEM O FORNECIMENTO DOS MESMOS.</v>
          </cell>
          <cell r="C3989" t="str">
            <v>m</v>
          </cell>
          <cell r="D3989">
            <v>22.387499999999999</v>
          </cell>
          <cell r="E3989">
            <v>17.91</v>
          </cell>
          <cell r="F3989" t="str">
            <v>EMLURB</v>
          </cell>
        </row>
        <row r="3990">
          <cell r="A3990" t="str">
            <v/>
          </cell>
          <cell r="D3990">
            <v>0</v>
          </cell>
        </row>
        <row r="3991">
          <cell r="A3991" t="str">
            <v>21.08.230</v>
          </cell>
          <cell r="B3991" t="str">
            <v>ASSENTAMENTO DE TUBOS DE CONCRETO CS OU CA1 0,70 M DE DIAMETRO, SEM O FORNECIMENTO DOS MESMOS.</v>
          </cell>
          <cell r="C3991" t="str">
            <v>m</v>
          </cell>
          <cell r="D3991">
            <v>26.924999999999997</v>
          </cell>
          <cell r="E3991">
            <v>21.54</v>
          </cell>
          <cell r="F3991" t="str">
            <v>EMLURB</v>
          </cell>
        </row>
        <row r="3992">
          <cell r="A3992" t="str">
            <v/>
          </cell>
          <cell r="D3992">
            <v>0</v>
          </cell>
        </row>
        <row r="3993">
          <cell r="A3993" t="str">
            <v>21.08.240</v>
          </cell>
          <cell r="B3993" t="str">
            <v>ASSENTAMENTO DE TUBOS DE CONCRETO CS OU CA1 0,80 M DE DIAMETRO, SEM O FORNECIMENTO DOS MESMOS.</v>
          </cell>
          <cell r="C3993" t="str">
            <v>m</v>
          </cell>
          <cell r="D3993">
            <v>32.912499999999994</v>
          </cell>
          <cell r="E3993">
            <v>26.33</v>
          </cell>
          <cell r="F3993" t="str">
            <v>EMLURB</v>
          </cell>
        </row>
        <row r="3994">
          <cell r="A3994" t="str">
            <v/>
          </cell>
          <cell r="D3994">
            <v>0</v>
          </cell>
        </row>
        <row r="3995">
          <cell r="A3995" t="str">
            <v>21.08.250</v>
          </cell>
          <cell r="B3995" t="str">
            <v>ASSENTAMENTO DE TUBOS DE CONCRETO CS OU CA1 0,90 M DE DIAMETRO, SEM O FORNECIMENTO DOS MESMOS.</v>
          </cell>
          <cell r="C3995" t="str">
            <v>m</v>
          </cell>
          <cell r="D3995">
            <v>40.737500000000004</v>
          </cell>
          <cell r="E3995">
            <v>32.590000000000003</v>
          </cell>
          <cell r="F3995" t="str">
            <v>EMLURB</v>
          </cell>
        </row>
        <row r="3996">
          <cell r="A3996" t="str">
            <v/>
          </cell>
          <cell r="D3996">
            <v>0</v>
          </cell>
        </row>
        <row r="3997">
          <cell r="A3997" t="str">
            <v>21.08.260</v>
          </cell>
          <cell r="B3997" t="str">
            <v>ASSENTAMENTO DE TUBOS DE CONCRETO CS OU CA1 1,00 M DE DIAMETRO, SEM O FORNECIMENTO DOS MESMOS.</v>
          </cell>
          <cell r="C3997" t="str">
            <v>m</v>
          </cell>
          <cell r="D3997">
            <v>56.8125</v>
          </cell>
          <cell r="E3997">
            <v>45.45</v>
          </cell>
          <cell r="F3997" t="str">
            <v>EMLURB</v>
          </cell>
        </row>
        <row r="3998">
          <cell r="A3998" t="str">
            <v/>
          </cell>
          <cell r="D3998">
            <v>0</v>
          </cell>
        </row>
        <row r="3999">
          <cell r="A3999" t="str">
            <v>21.08.270</v>
          </cell>
          <cell r="B3999" t="str">
            <v>ASSENTAMENTO DE TUBOS DE CONCRETO CA1-1,10M DE DIAMETRO, SEM O FORNECIMENTO DOS MESMOS.</v>
          </cell>
          <cell r="C3999" t="str">
            <v>m</v>
          </cell>
          <cell r="D3999">
            <v>65.974999999999994</v>
          </cell>
          <cell r="E3999">
            <v>52.78</v>
          </cell>
          <cell r="F3999" t="str">
            <v>EMLURB</v>
          </cell>
        </row>
        <row r="4000">
          <cell r="A4000" t="str">
            <v/>
          </cell>
          <cell r="D4000">
            <v>0</v>
          </cell>
        </row>
        <row r="4001">
          <cell r="A4001" t="str">
            <v>21.08.280</v>
          </cell>
          <cell r="B4001" t="str">
            <v>ASSENTAMENTO DE TUBOS DE CONCRETO CA1-1,20 M DE DIAMETRO, SEM O FORNECIMENTO DOS MESMOS.</v>
          </cell>
          <cell r="C4001" t="str">
            <v>m</v>
          </cell>
          <cell r="D4001">
            <v>81.662499999999994</v>
          </cell>
          <cell r="E4001">
            <v>65.33</v>
          </cell>
          <cell r="F4001" t="str">
            <v>EMLURB</v>
          </cell>
        </row>
        <row r="4002">
          <cell r="A4002" t="str">
            <v/>
          </cell>
          <cell r="D4002">
            <v>0</v>
          </cell>
        </row>
        <row r="4003">
          <cell r="A4003" t="str">
            <v>21.08.290</v>
          </cell>
          <cell r="B4003" t="str">
            <v>ASSENTAMENTO DE TUBOS DE CONCRETO CA1-1,50 M DE DIAMETRO, SEM O FORNECIMENTO DOS MESMOS.</v>
          </cell>
          <cell r="C4003" t="str">
            <v>m</v>
          </cell>
          <cell r="D4003">
            <v>116.05000000000001</v>
          </cell>
          <cell r="E4003">
            <v>92.84</v>
          </cell>
          <cell r="F4003" t="str">
            <v>EMLURB</v>
          </cell>
        </row>
        <row r="4004">
          <cell r="A4004" t="str">
            <v/>
          </cell>
          <cell r="D4004">
            <v>0</v>
          </cell>
        </row>
        <row r="4005">
          <cell r="A4005" t="str">
            <v>21.08.370</v>
          </cell>
          <cell r="B4005" t="str">
            <v>ASSENTAMENTO DE TUBOS POROSOS DE CONCRETO COM 0,20 M DE DIAMETRO, INCLUSIVE O FORNECIMENTO DOS MESMOS E TRANSPORTE.</v>
          </cell>
          <cell r="C4005" t="str">
            <v>m</v>
          </cell>
          <cell r="D4005">
            <v>30.0625</v>
          </cell>
          <cell r="E4005">
            <v>24.05</v>
          </cell>
          <cell r="F4005" t="str">
            <v>EMLURB</v>
          </cell>
        </row>
        <row r="4006">
          <cell r="A4006" t="str">
            <v/>
          </cell>
          <cell r="D4006">
            <v>0</v>
          </cell>
        </row>
        <row r="4007">
          <cell r="A4007" t="str">
            <v>21.09.010</v>
          </cell>
          <cell r="B4007" t="str">
            <v>LIMPEZA DE LINHA D´AGUA, SEM A REMOCAO DO MATERIAL.</v>
          </cell>
          <cell r="C4007" t="str">
            <v>m</v>
          </cell>
          <cell r="D4007">
            <v>0.4375</v>
          </cell>
          <cell r="E4007">
            <v>0.35</v>
          </cell>
          <cell r="F4007" t="str">
            <v>EMLURB</v>
          </cell>
        </row>
        <row r="4008">
          <cell r="A4008" t="str">
            <v/>
          </cell>
          <cell r="D4008">
            <v>0</v>
          </cell>
        </row>
        <row r="4009">
          <cell r="A4009" t="str">
            <v>21.09.020</v>
          </cell>
          <cell r="B4009" t="str">
            <v>LIMPEZA DE LINHA D´AGUA, SEM A REMOCAO DO MATERIAL-(SERVICO NOTURNO).</v>
          </cell>
          <cell r="C4009" t="str">
            <v>m</v>
          </cell>
          <cell r="D4009">
            <v>0.52500000000000002</v>
          </cell>
          <cell r="E4009">
            <v>0.42</v>
          </cell>
          <cell r="F4009" t="str">
            <v>EMLURB</v>
          </cell>
        </row>
        <row r="4010">
          <cell r="A4010" t="str">
            <v/>
          </cell>
          <cell r="D4010">
            <v>0</v>
          </cell>
        </row>
        <row r="4011">
          <cell r="A4011" t="str">
            <v>21.09.030</v>
          </cell>
          <cell r="B4011" t="str">
            <v>LIMPEZA DE CAIXA COLETORA DE 0,30 X 0,90 X 1,00 M.</v>
          </cell>
          <cell r="C4011" t="str">
            <v>Un</v>
          </cell>
          <cell r="D4011">
            <v>5.5</v>
          </cell>
          <cell r="E4011">
            <v>4.4000000000000004</v>
          </cell>
          <cell r="F4011" t="str">
            <v>EMLURB</v>
          </cell>
        </row>
        <row r="4012">
          <cell r="A4012" t="str">
            <v/>
          </cell>
          <cell r="D4012">
            <v>0</v>
          </cell>
        </row>
        <row r="4013">
          <cell r="A4013" t="str">
            <v>21.09.040</v>
          </cell>
          <cell r="B4013" t="str">
            <v>LIMPEZA DE CAIXA COLETORA DE 0,30 X 0,90 X 1,00 M-(SERVICO NOTURNO).</v>
          </cell>
          <cell r="C4013" t="str">
            <v>Un</v>
          </cell>
          <cell r="D4013">
            <v>6.6000000000000005</v>
          </cell>
          <cell r="E4013">
            <v>5.28</v>
          </cell>
          <cell r="F4013" t="str">
            <v>EMLURB</v>
          </cell>
        </row>
        <row r="4014">
          <cell r="A4014" t="str">
            <v/>
          </cell>
          <cell r="D4014">
            <v>0</v>
          </cell>
        </row>
        <row r="4015">
          <cell r="A4015" t="str">
            <v>21.09.050</v>
          </cell>
          <cell r="B4015" t="str">
            <v>LIMPEZA DE GALERIA DE 0,20 M, 0,30 M E 0,40 M DE DIAMETRO.</v>
          </cell>
          <cell r="C4015" t="str">
            <v>m</v>
          </cell>
          <cell r="D4015">
            <v>11.55</v>
          </cell>
          <cell r="E4015">
            <v>9.24</v>
          </cell>
          <cell r="F4015" t="str">
            <v>EMLURB</v>
          </cell>
        </row>
        <row r="4016">
          <cell r="A4016" t="str">
            <v/>
          </cell>
          <cell r="D4016">
            <v>0</v>
          </cell>
        </row>
        <row r="4017">
          <cell r="A4017" t="str">
            <v>21.09.060</v>
          </cell>
          <cell r="B4017" t="str">
            <v>LIMPEZA DE GALERIA DE 0,20 M, 0,30 M E 0,40 M DE DIAMETRO-(SERVICO NOTURNO).</v>
          </cell>
          <cell r="C4017" t="str">
            <v>m</v>
          </cell>
          <cell r="D4017">
            <v>13.862500000000001</v>
          </cell>
          <cell r="E4017">
            <v>11.09</v>
          </cell>
          <cell r="F4017" t="str">
            <v>EMLURB</v>
          </cell>
        </row>
        <row r="4018">
          <cell r="A4018" t="str">
            <v/>
          </cell>
          <cell r="D4018">
            <v>0</v>
          </cell>
        </row>
        <row r="4019">
          <cell r="A4019" t="str">
            <v>21.09.070</v>
          </cell>
          <cell r="B4019" t="str">
            <v>LIMPEZA DE GALERIA DE 0,50 M, 0,60 M E 0,70 M DE DIAMETRO.</v>
          </cell>
          <cell r="C4019" t="str">
            <v>m</v>
          </cell>
          <cell r="D4019">
            <v>13.75</v>
          </cell>
          <cell r="E4019">
            <v>11</v>
          </cell>
          <cell r="F4019" t="str">
            <v>EMLURB</v>
          </cell>
        </row>
        <row r="4020">
          <cell r="A4020" t="str">
            <v/>
          </cell>
          <cell r="D4020">
            <v>0</v>
          </cell>
        </row>
        <row r="4021">
          <cell r="A4021" t="str">
            <v>21.09.080</v>
          </cell>
          <cell r="B4021" t="str">
            <v>LIMPEZA DE GALERIA DE 0,50 M, 0,60 M E 0,70 M DE DIAMETRO-(SERVICO NOTURNO).</v>
          </cell>
          <cell r="C4021" t="str">
            <v>m</v>
          </cell>
          <cell r="D4021">
            <v>16.5</v>
          </cell>
          <cell r="E4021">
            <v>13.2</v>
          </cell>
          <cell r="F4021" t="str">
            <v>EMLURB</v>
          </cell>
        </row>
        <row r="4022">
          <cell r="A4022" t="str">
            <v/>
          </cell>
          <cell r="D4022">
            <v>0</v>
          </cell>
        </row>
        <row r="4023">
          <cell r="A4023" t="str">
            <v>21.09.090</v>
          </cell>
          <cell r="B4023" t="str">
            <v>LIMPEZA DE GALERIA DE 0,80 M, 0,90 M E 1,00 M DE DIAMETRO.</v>
          </cell>
          <cell r="C4023" t="str">
            <v>m</v>
          </cell>
          <cell r="D4023">
            <v>18.149999999999999</v>
          </cell>
          <cell r="E4023">
            <v>14.52</v>
          </cell>
          <cell r="F4023" t="str">
            <v>EMLURB</v>
          </cell>
        </row>
        <row r="4024">
          <cell r="A4024" t="str">
            <v/>
          </cell>
          <cell r="D4024">
            <v>0</v>
          </cell>
        </row>
        <row r="4025">
          <cell r="A4025" t="str">
            <v>21.09.100</v>
          </cell>
          <cell r="B4025" t="str">
            <v>LIMPEZA DE GALERIA DE 0,80 M, 0,90 M E 1,00 M DE DIAMETRO-(SERVICO NOTURNO).</v>
          </cell>
          <cell r="C4025" t="str">
            <v>m</v>
          </cell>
          <cell r="D4025">
            <v>21.787500000000001</v>
          </cell>
          <cell r="E4025">
            <v>17.43</v>
          </cell>
          <cell r="F4025" t="str">
            <v>EMLURB</v>
          </cell>
        </row>
        <row r="4026">
          <cell r="A4026" t="str">
            <v/>
          </cell>
          <cell r="D4026">
            <v>0</v>
          </cell>
        </row>
        <row r="4027">
          <cell r="A4027" t="str">
            <v>21.09.110</v>
          </cell>
          <cell r="B4027" t="str">
            <v>LIMPEZA DE GALERIA DE 1,10 M E 1,20 M DE DIAMETRO.</v>
          </cell>
          <cell r="C4027" t="str">
            <v>m</v>
          </cell>
          <cell r="D4027">
            <v>22</v>
          </cell>
          <cell r="E4027">
            <v>17.600000000000001</v>
          </cell>
          <cell r="F4027" t="str">
            <v>EMLURB</v>
          </cell>
        </row>
        <row r="4028">
          <cell r="A4028" t="str">
            <v/>
          </cell>
          <cell r="D4028">
            <v>0</v>
          </cell>
        </row>
        <row r="4029">
          <cell r="A4029" t="str">
            <v>21.09.120</v>
          </cell>
          <cell r="B4029" t="str">
            <v>LIMPEZA DE GALERIA DE 1,10 M E 1,20 M DE DIAMETRO-(SERVICO NOTURNO).</v>
          </cell>
          <cell r="C4029" t="str">
            <v>m</v>
          </cell>
          <cell r="D4029">
            <v>26.400000000000002</v>
          </cell>
          <cell r="E4029">
            <v>21.12</v>
          </cell>
          <cell r="F4029" t="str">
            <v>EMLURB</v>
          </cell>
        </row>
        <row r="4030">
          <cell r="A4030" t="str">
            <v/>
          </cell>
          <cell r="D4030">
            <v>0</v>
          </cell>
        </row>
        <row r="4031">
          <cell r="A4031" t="str">
            <v>21.09.130</v>
          </cell>
          <cell r="B4031" t="str">
            <v>LIMPEZA DE GALERIA DE 1,50 M DE DIAMETRO.</v>
          </cell>
          <cell r="C4031" t="str">
            <v>m</v>
          </cell>
          <cell r="D4031">
            <v>27.512500000000003</v>
          </cell>
          <cell r="E4031">
            <v>22.01</v>
          </cell>
          <cell r="F4031" t="str">
            <v>EMLURB</v>
          </cell>
        </row>
        <row r="4032">
          <cell r="A4032" t="str">
            <v/>
          </cell>
          <cell r="D4032">
            <v>0</v>
          </cell>
        </row>
        <row r="4033">
          <cell r="A4033" t="str">
            <v>21.09.140</v>
          </cell>
          <cell r="B4033" t="str">
            <v>LIMPEZA DE GALERIA DE 1,50 M DE DIAMETRO- (SERVICO NOTURNO).</v>
          </cell>
          <cell r="C4033" t="str">
            <v>m</v>
          </cell>
          <cell r="D4033">
            <v>33.012500000000003</v>
          </cell>
          <cell r="E4033">
            <v>26.41</v>
          </cell>
          <cell r="F4033" t="str">
            <v>EMLURB</v>
          </cell>
        </row>
        <row r="4034">
          <cell r="A4034" t="str">
            <v/>
          </cell>
          <cell r="D4034">
            <v>0</v>
          </cell>
        </row>
        <row r="4035">
          <cell r="A4035" t="str">
            <v>21.09.150</v>
          </cell>
          <cell r="B4035" t="str">
            <v>LIMPEZA DE MANILHA DE 4 POL., 6 POL. E 8 POL. DE DIAMETRO.</v>
          </cell>
          <cell r="C4035" t="str">
            <v>m</v>
          </cell>
          <cell r="D4035">
            <v>9.3500000000000014</v>
          </cell>
          <cell r="E4035">
            <v>7.48</v>
          </cell>
          <cell r="F4035" t="str">
            <v>EMLURB</v>
          </cell>
        </row>
        <row r="4036">
          <cell r="A4036" t="str">
            <v/>
          </cell>
          <cell r="D4036">
            <v>0</v>
          </cell>
        </row>
        <row r="4037">
          <cell r="A4037" t="str">
            <v>21.09.160</v>
          </cell>
          <cell r="B4037" t="str">
            <v>LIMPEZA DE MANILHA DE 4 POL., 6 POL. E 8 POL. DE DIAMETRO-(SERVICO NOTURNO).</v>
          </cell>
          <cell r="C4037" t="str">
            <v>m</v>
          </cell>
          <cell r="D4037">
            <v>11.225000000000001</v>
          </cell>
          <cell r="E4037">
            <v>8.98</v>
          </cell>
          <cell r="F4037" t="str">
            <v>EMLURB</v>
          </cell>
        </row>
        <row r="4038">
          <cell r="A4038" t="str">
            <v/>
          </cell>
          <cell r="D4038">
            <v>0</v>
          </cell>
        </row>
        <row r="4039">
          <cell r="A4039" t="str">
            <v>21.09.170</v>
          </cell>
          <cell r="B4039" t="str">
            <v>RETIRADA DE BARONESAS DE CANAIS.</v>
          </cell>
          <cell r="C4039" t="str">
            <v>m2</v>
          </cell>
          <cell r="D4039">
            <v>1.35</v>
          </cell>
          <cell r="E4039">
            <v>1.08</v>
          </cell>
          <cell r="F4039" t="str">
            <v>EMLURB</v>
          </cell>
        </row>
        <row r="4040">
          <cell r="A4040" t="str">
            <v/>
          </cell>
          <cell r="D4040">
            <v>0</v>
          </cell>
        </row>
        <row r="4041">
          <cell r="A4041" t="str">
            <v>21.09.180</v>
          </cell>
          <cell r="B4041" t="str">
            <v>HORA-HOMEM PARA LIMPEZA DE CANAIS E GALERIAS, INCLUINDO INSALUBRIDADE, EQUIPAMENTOS E FARDAMENTO.</v>
          </cell>
          <cell r="C4041" t="str">
            <v>H</v>
          </cell>
          <cell r="D4041">
            <v>8.9</v>
          </cell>
          <cell r="E4041">
            <v>7.12</v>
          </cell>
          <cell r="F4041" t="str">
            <v>EMLURB</v>
          </cell>
        </row>
        <row r="4042">
          <cell r="A4042" t="str">
            <v/>
          </cell>
          <cell r="D4042">
            <v>0</v>
          </cell>
        </row>
        <row r="4043">
          <cell r="A4043" t="str">
            <v>21.09.190</v>
          </cell>
          <cell r="B4043" t="str">
            <v>FORNECIMENTO DE FARDAMENTO COMPOSTO DE DUAS CAMISETAS COM A LOGOMARCA DA "OBRAS RECIFE" , UMA BERMUDA DE BRIM E UM PAR DE BOTAS.</v>
          </cell>
          <cell r="C4043" t="str">
            <v>Un</v>
          </cell>
          <cell r="D4043">
            <v>111.1125</v>
          </cell>
          <cell r="E4043">
            <v>88.89</v>
          </cell>
          <cell r="F4043" t="str">
            <v>EMLURB</v>
          </cell>
        </row>
        <row r="4044">
          <cell r="A4044" t="str">
            <v/>
          </cell>
          <cell r="D4044">
            <v>0</v>
          </cell>
        </row>
        <row r="4045">
          <cell r="A4045" t="str">
            <v>21.09.300</v>
          </cell>
          <cell r="B4045" t="str">
            <v xml:space="preserve">LIMP.MANUAL DE CANAL OU CANALETA,ABERTA OU C/ TAMPA MOVEL,PROFUND.ATE 1,50M EM LOCAIS PROX. DE ENCOSTAS DE MORROS,PLANICIES OU ALAGADOS , C/ TRANSP. MAT. RETIRADO EM CARRO DE MAO ATE 100M DIST. E CARGA EM CACAMBA ESTAC. E/OU CAM BASC.INC. M.O. C/ INSAL., </v>
          </cell>
          <cell r="C4045" t="str">
            <v>m3</v>
          </cell>
          <cell r="D4045">
            <v>32.662500000000001</v>
          </cell>
          <cell r="E4045">
            <v>26.13</v>
          </cell>
          <cell r="F4045" t="str">
            <v>EMLURB</v>
          </cell>
        </row>
        <row r="4046">
          <cell r="A4046" t="str">
            <v/>
          </cell>
          <cell r="D4046">
            <v>0</v>
          </cell>
        </row>
        <row r="4047">
          <cell r="A4047" t="str">
            <v>21.09.310</v>
          </cell>
          <cell r="B4047" t="str">
            <v xml:space="preserve">LIMP.MANUAL DE CANAL OU CANALETA,ABERTA OU C/ TAMPA MOVEL,PROF. ACIMA 1,50M EM LOCAIS PROX. DE ENCOSTAS DE MORROS,PLANICIES OU ALAGADOS , C/ TRANSP. MAT. RETIRADO EM CARRO DE MAO ATE 100M DIST. E CARGA EM CACAMBA ESTAC. E/OU CAM BASC.INC. M.O. C/ INSAL., </v>
          </cell>
          <cell r="C4047" t="str">
            <v>m3</v>
          </cell>
          <cell r="D4047">
            <v>43.524999999999999</v>
          </cell>
          <cell r="E4047">
            <v>34.82</v>
          </cell>
          <cell r="F4047" t="str">
            <v>EMLURB</v>
          </cell>
        </row>
        <row r="4048">
          <cell r="A4048" t="str">
            <v/>
          </cell>
          <cell r="D4048">
            <v>0</v>
          </cell>
        </row>
        <row r="4049">
          <cell r="A4049" t="str">
            <v>21.09.320</v>
          </cell>
          <cell r="B4049" t="str">
            <v>LIMPEZA MANUAL DE GALERIA COM DIAMETRO ATE 1,50M COM TRANSPORTE DO MATERIAL RETIRADO COM CARRO DE MAO ATE 100M DE DISTANCIA E CARGA EM CACAMBA ESTACIONARIA E/OU CAMINHAO BASCULANTE INCLUSIVE MAO DE OBRA COM INSALUBRIDADE, EQUIPAMENTOS E FARDAMENTO.</v>
          </cell>
          <cell r="C4049" t="str">
            <v>m3</v>
          </cell>
          <cell r="D4049">
            <v>125.3125</v>
          </cell>
          <cell r="E4049">
            <v>100.25</v>
          </cell>
          <cell r="F4049" t="str">
            <v>EMLURB</v>
          </cell>
        </row>
        <row r="4050">
          <cell r="A4050" t="str">
            <v/>
          </cell>
          <cell r="D4050">
            <v>0</v>
          </cell>
        </row>
        <row r="4051">
          <cell r="A4051" t="str">
            <v>21.10.010</v>
          </cell>
          <cell r="B4051" t="str">
            <v>REVESTIMENTO COM PEDRAS GRANITICAS DE DIMENSOES MEDIAS 0,45 X 0,45 X 0,05 M E COM UMA SUPERFICIE PLANA (NAO TRABALHADA),ASSENTADAS E REJUNTADAS C/ ARGAMASSA DE CIMENTO E AREIA 1 3.</v>
          </cell>
          <cell r="C4051" t="str">
            <v>m2</v>
          </cell>
          <cell r="D4051">
            <v>63.112500000000004</v>
          </cell>
          <cell r="E4051">
            <v>50.49</v>
          </cell>
          <cell r="F4051" t="str">
            <v>EMLURB</v>
          </cell>
        </row>
        <row r="4052">
          <cell r="A4052" t="str">
            <v/>
          </cell>
          <cell r="D4052">
            <v>0</v>
          </cell>
        </row>
        <row r="4053">
          <cell r="A4053" t="str">
            <v>21.10.020</v>
          </cell>
          <cell r="B4053" t="str">
            <v>REVESTIMENTO COM PEDRAS GRANITICAS DE DIMENSOES MEDIAS 0,45 X 0,45 X 0,05 M E COM UMA SUPERFICIE PLANA (NAO TRABALHADA),ASSENTADAS E REJUNTADAS C/ ARGAMASSA DE CIMENTO E AREIA 1 3 - SEM O FORNECIMENTO DAS PEDRAS.</v>
          </cell>
          <cell r="C4053" t="str">
            <v>m2</v>
          </cell>
          <cell r="D4053">
            <v>40.612500000000004</v>
          </cell>
          <cell r="E4053">
            <v>32.49</v>
          </cell>
          <cell r="F4053" t="str">
            <v>EMLURB</v>
          </cell>
        </row>
        <row r="4054">
          <cell r="A4054" t="str">
            <v/>
          </cell>
          <cell r="D4054">
            <v>0</v>
          </cell>
        </row>
        <row r="4055">
          <cell r="A4055" t="str">
            <v>21.10.026</v>
          </cell>
          <cell r="B4055" t="str">
            <v>EXECUCAO DE CAMADA DRENANTE COM BRITA 19MM, INCLUSIVE O FORNECIMENTO DA MESMA</v>
          </cell>
          <cell r="C4055" t="str">
            <v>m3</v>
          </cell>
          <cell r="D4055">
            <v>75.287499999999994</v>
          </cell>
          <cell r="E4055">
            <v>60.23</v>
          </cell>
          <cell r="F4055" t="str">
            <v>EMLURB</v>
          </cell>
        </row>
        <row r="4056">
          <cell r="A4056" t="str">
            <v/>
          </cell>
          <cell r="D4056">
            <v>0</v>
          </cell>
        </row>
        <row r="4057">
          <cell r="A4057" t="str">
            <v>21.10.028</v>
          </cell>
          <cell r="B4057" t="str">
            <v>EXECUCAO DE CAMADA DRENANTE COM BRITA 25MM, INCLUSIVE O FORNECIMENTO DA MESMA.</v>
          </cell>
          <cell r="C4057" t="str">
            <v>m3</v>
          </cell>
          <cell r="D4057">
            <v>75.287499999999994</v>
          </cell>
          <cell r="E4057">
            <v>60.23</v>
          </cell>
          <cell r="F4057" t="str">
            <v>EMLURB</v>
          </cell>
        </row>
        <row r="4058">
          <cell r="A4058" t="str">
            <v/>
          </cell>
          <cell r="D4058">
            <v>0</v>
          </cell>
        </row>
        <row r="4059">
          <cell r="A4059" t="str">
            <v>21.10.030</v>
          </cell>
          <cell r="B4059" t="str">
            <v>EXECUCAO DE CAMADA DRENANTE COM BRITA 38MM, INCLUSIVE O FORNECIMENTO DA MESMA.</v>
          </cell>
          <cell r="C4059" t="str">
            <v>m3</v>
          </cell>
          <cell r="D4059">
            <v>75.287499999999994</v>
          </cell>
          <cell r="E4059">
            <v>60.23</v>
          </cell>
          <cell r="F4059" t="str">
            <v>EMLURB</v>
          </cell>
        </row>
        <row r="4060">
          <cell r="A4060" t="str">
            <v/>
          </cell>
          <cell r="D4060">
            <v>0</v>
          </cell>
        </row>
        <row r="4061">
          <cell r="A4061" t="str">
            <v>21.10.035</v>
          </cell>
          <cell r="B4061" t="str">
            <v>FORNECIMENTO DE GEOTEXTIL TIPO BIDIM OP 30 OU SIMILAR COMO FILTRO EM SUBSTITUICAO A TRANSICAO GRANULOMETRICA EM ATERROS, GABIOES, ENROCAMENTO, RIP-RAPS, CONTENCOES, PROTECAO A EROSAO E ETC, INCLUSIVE APLICACAO.</v>
          </cell>
          <cell r="C4061" t="str">
            <v>m2</v>
          </cell>
          <cell r="D4061">
            <v>6.2250000000000005</v>
          </cell>
          <cell r="E4061">
            <v>4.9800000000000004</v>
          </cell>
          <cell r="F4061" t="str">
            <v>EMLURB</v>
          </cell>
        </row>
        <row r="4062">
          <cell r="A4062" t="str">
            <v/>
          </cell>
          <cell r="D4062">
            <v>0</v>
          </cell>
        </row>
        <row r="4063">
          <cell r="A4063" t="str">
            <v>21.10.040</v>
          </cell>
          <cell r="B4063" t="str">
            <v>COLOCACAO DE DRENOS OU BARBACANS DE PVC COM DIAMETRO DE 110 MM, INCLUSIVE GEOTEXTIL, (NAO INCLUI A CAMADA DRENANTE DE BRITA).</v>
          </cell>
          <cell r="C4063" t="str">
            <v>m</v>
          </cell>
          <cell r="D4063">
            <v>49.587500000000006</v>
          </cell>
          <cell r="E4063">
            <v>39.67</v>
          </cell>
          <cell r="F4063" t="str">
            <v>EMLURB</v>
          </cell>
        </row>
        <row r="4064">
          <cell r="A4064" t="str">
            <v/>
          </cell>
          <cell r="D4064">
            <v>0</v>
          </cell>
        </row>
        <row r="4065">
          <cell r="A4065" t="str">
            <v>21.10.050</v>
          </cell>
          <cell r="B4065" t="str">
            <v>FORNECIMENTO E COLOCAÇÃO DE LONA PLÁSTICA DE 150 MICRA.</v>
          </cell>
          <cell r="C4065" t="str">
            <v>m2</v>
          </cell>
          <cell r="D4065">
            <v>1.0625</v>
          </cell>
          <cell r="E4065">
            <v>0.85</v>
          </cell>
          <cell r="F4065" t="str">
            <v>SEDUC</v>
          </cell>
        </row>
        <row r="4066">
          <cell r="A4066" t="str">
            <v/>
          </cell>
          <cell r="D4066">
            <v>0</v>
          </cell>
        </row>
        <row r="4067">
          <cell r="A4067" t="str">
            <v>21.11.010</v>
          </cell>
          <cell r="B4067" t="str">
            <v>COLOCACAO DE CALHA DE CONCRETO DE 0,30 M DE DIAMETRO, INCLUINDO CORTE DO TUBO, ESCAVACAO ATE 1,50M DE PROFUNDIDADE,REATERRO COMPACTADO E FORNECIMENTO DA MESMA.</v>
          </cell>
          <cell r="C4067" t="str">
            <v>Un</v>
          </cell>
          <cell r="D4067">
            <v>73.224999999999994</v>
          </cell>
          <cell r="E4067">
            <v>58.58</v>
          </cell>
          <cell r="F4067" t="str">
            <v>EMLURB</v>
          </cell>
        </row>
        <row r="4068">
          <cell r="A4068" t="str">
            <v/>
          </cell>
          <cell r="D4068">
            <v>0</v>
          </cell>
        </row>
        <row r="4069">
          <cell r="A4069" t="str">
            <v>21.11.020</v>
          </cell>
          <cell r="B4069" t="str">
            <v>COLOCACAO DE CALHA DE CONCRETO DE 0,30 M DE DIAMETRO, INCLUINDO CORTE DO TUBO, ESCAVACAO ATE 1,50M DE PROFUNDIDADE,REATERRO COMPACTADO.</v>
          </cell>
          <cell r="C4069" t="str">
            <v>Un</v>
          </cell>
          <cell r="D4069">
            <v>61.349999999999994</v>
          </cell>
          <cell r="E4069">
            <v>49.08</v>
          </cell>
          <cell r="F4069" t="str">
            <v>EMLURB</v>
          </cell>
        </row>
        <row r="4070">
          <cell r="A4070" t="str">
            <v/>
          </cell>
          <cell r="D4070">
            <v>0</v>
          </cell>
        </row>
        <row r="4071">
          <cell r="A4071" t="str">
            <v>21.11.030</v>
          </cell>
          <cell r="B4071" t="str">
            <v>COLOCACAO DE CALHA DE CONCRETO DE 0,40 M DE DIAMETRO, INCLUINDO CORTE DO TUBO, ESCAVACAO ATE 1,50M DE PROFUNDIDADE,REATERRO COMPACTADO E FORNECIMENTO DA MESMA.</v>
          </cell>
          <cell r="C4071" t="str">
            <v>Un</v>
          </cell>
          <cell r="D4071">
            <v>97.4</v>
          </cell>
          <cell r="E4071">
            <v>77.92</v>
          </cell>
          <cell r="F4071" t="str">
            <v>EMLURB</v>
          </cell>
        </row>
        <row r="4072">
          <cell r="A4072" t="str">
            <v/>
          </cell>
          <cell r="D4072">
            <v>0</v>
          </cell>
        </row>
        <row r="4073">
          <cell r="A4073" t="str">
            <v>21.11.040</v>
          </cell>
          <cell r="B4073" t="str">
            <v>COLOCACAO DE CALHA DE CONCRETO DE 0,40 M DE DIAMETRO, INCLUINDO CORTE DO TUBO, ESCAVACAO ATE 1,50M DE PROFUNDIDADE,REATERRO COMPACTADO.</v>
          </cell>
          <cell r="C4073" t="str">
            <v>Un</v>
          </cell>
          <cell r="D4073">
            <v>78.650000000000006</v>
          </cell>
          <cell r="E4073">
            <v>62.92</v>
          </cell>
          <cell r="F4073" t="str">
            <v>EMLURB</v>
          </cell>
        </row>
        <row r="4074">
          <cell r="A4074" t="str">
            <v/>
          </cell>
          <cell r="D4074">
            <v>0</v>
          </cell>
        </row>
        <row r="4075">
          <cell r="A4075" t="str">
            <v>21.11.050</v>
          </cell>
          <cell r="B4075" t="str">
            <v>COLOCACAO DE CALHA DE CONCRETO DE 0,60 M DE DIAMETRO, INCLUINDO CORTE DO TUBO, ESCAVACAO ATE 1,50M DE PROFUNDIDADE,REATERRO COMPACTADO E FORNECIMENTO DA MESMA.</v>
          </cell>
          <cell r="C4075" t="str">
            <v>Un</v>
          </cell>
          <cell r="D4075">
            <v>160.6875</v>
          </cell>
          <cell r="E4075">
            <v>128.55000000000001</v>
          </cell>
          <cell r="F4075" t="str">
            <v>EMLURB</v>
          </cell>
        </row>
        <row r="4076">
          <cell r="A4076" t="str">
            <v/>
          </cell>
          <cell r="D4076">
            <v>0</v>
          </cell>
        </row>
        <row r="4077">
          <cell r="A4077" t="str">
            <v>21.11.060</v>
          </cell>
          <cell r="B4077" t="str">
            <v>COLOCACAO DE CALHA DE CONCRETO DE 0,60 M DE DIAMETRO, INCLUINDO CORTE DO TUBO, ESCAVACAO ATE 1,50M DE PROFUNDIDADE,REATERRO COMPACTADO.</v>
          </cell>
          <cell r="C4077" t="str">
            <v>Un</v>
          </cell>
          <cell r="D4077">
            <v>116.5</v>
          </cell>
          <cell r="E4077">
            <v>93.2</v>
          </cell>
          <cell r="F4077" t="str">
            <v>EMLURB</v>
          </cell>
        </row>
        <row r="4078">
          <cell r="A4078" t="str">
            <v/>
          </cell>
          <cell r="D4078">
            <v>0</v>
          </cell>
        </row>
        <row r="4079">
          <cell r="A4079" t="str">
            <v>21.12.010</v>
          </cell>
          <cell r="B4079" t="str">
            <v>ARRANCAMENTO DE TUBOS DE GALERIA DE DIAMETRO 0,20 M, INCLUSIVE ESCAVACAO.</v>
          </cell>
          <cell r="C4079" t="str">
            <v>m</v>
          </cell>
          <cell r="D4079">
            <v>12.737499999999999</v>
          </cell>
          <cell r="E4079">
            <v>10.19</v>
          </cell>
          <cell r="F4079" t="str">
            <v>EMLURB</v>
          </cell>
        </row>
        <row r="4080">
          <cell r="A4080" t="str">
            <v/>
          </cell>
          <cell r="D4080">
            <v>0</v>
          </cell>
        </row>
        <row r="4081">
          <cell r="A4081" t="str">
            <v>21.12.020</v>
          </cell>
          <cell r="B4081" t="str">
            <v>ARRANCAMENTO DE TUBOS DE GALERIA DE DIAMETRO 0,30 M, INCLUSIVE ESCAVACAO.</v>
          </cell>
          <cell r="C4081" t="str">
            <v>m</v>
          </cell>
          <cell r="D4081">
            <v>18.4375</v>
          </cell>
          <cell r="E4081">
            <v>14.75</v>
          </cell>
          <cell r="F4081" t="str">
            <v>EMLURB</v>
          </cell>
        </row>
        <row r="4082">
          <cell r="A4082" t="str">
            <v/>
          </cell>
          <cell r="D4082">
            <v>0</v>
          </cell>
        </row>
        <row r="4083">
          <cell r="A4083" t="str">
            <v>21.12.030</v>
          </cell>
          <cell r="B4083" t="str">
            <v>ARRANCAMENTO DE TUBOS DE GALERIA DE DIAMETRO 0,40 M, INCLUSIVE ESCAVACAO.</v>
          </cell>
          <cell r="C4083" t="str">
            <v>m</v>
          </cell>
          <cell r="D4083">
            <v>22.887499999999999</v>
          </cell>
          <cell r="E4083">
            <v>18.309999999999999</v>
          </cell>
          <cell r="F4083" t="str">
            <v>EMLURB</v>
          </cell>
        </row>
        <row r="4084">
          <cell r="A4084" t="str">
            <v/>
          </cell>
          <cell r="D4084">
            <v>0</v>
          </cell>
        </row>
        <row r="4085">
          <cell r="A4085" t="str">
            <v>21.12.040</v>
          </cell>
          <cell r="B4085" t="str">
            <v>ARRANCAMENTO DE TUBOS DE GALERIA DE DIAMETRO 0,50 M, INCLUSIVE ESCAVACAO.</v>
          </cell>
          <cell r="C4085" t="str">
            <v>m</v>
          </cell>
          <cell r="D4085">
            <v>29.887499999999999</v>
          </cell>
          <cell r="E4085">
            <v>23.91</v>
          </cell>
          <cell r="F4085" t="str">
            <v>EMLURB</v>
          </cell>
        </row>
        <row r="4086">
          <cell r="A4086" t="str">
            <v/>
          </cell>
          <cell r="D4086">
            <v>0</v>
          </cell>
        </row>
        <row r="4087">
          <cell r="A4087" t="str">
            <v>21.12.050</v>
          </cell>
          <cell r="B4087" t="str">
            <v>ARRANCAMENTO DE TUBOS DE GALERIA DE DIAMETRO 0,60 M, INCLUSIVE ESCAVACAO.</v>
          </cell>
          <cell r="C4087" t="str">
            <v>m</v>
          </cell>
          <cell r="D4087">
            <v>37.9375</v>
          </cell>
          <cell r="E4087">
            <v>30.35</v>
          </cell>
          <cell r="F4087" t="str">
            <v>EMLURB</v>
          </cell>
        </row>
        <row r="4088">
          <cell r="A4088" t="str">
            <v/>
          </cell>
          <cell r="D4088">
            <v>0</v>
          </cell>
        </row>
        <row r="4089">
          <cell r="A4089" t="str">
            <v>21.12.060</v>
          </cell>
          <cell r="B4089" t="str">
            <v>ARRANCAMENTO DE TUBOS DE GALERIA DE DIAMETRO 0,70 M, INCLUSIVE ESCAVACAO.</v>
          </cell>
          <cell r="C4089" t="str">
            <v>m</v>
          </cell>
          <cell r="D4089">
            <v>45.012499999999996</v>
          </cell>
          <cell r="E4089">
            <v>36.01</v>
          </cell>
          <cell r="F4089" t="str">
            <v>EMLURB</v>
          </cell>
        </row>
        <row r="4090">
          <cell r="A4090" t="str">
            <v/>
          </cell>
          <cell r="D4090">
            <v>0</v>
          </cell>
        </row>
        <row r="4091">
          <cell r="A4091" t="str">
            <v>21.12.070</v>
          </cell>
          <cell r="B4091" t="str">
            <v>ARRANCAMENTO DE TUBOS DE GALERIA DE DIAMETRO 0,80 M, INCLUSIVE ESCAVACAO.</v>
          </cell>
          <cell r="C4091" t="str">
            <v>m</v>
          </cell>
          <cell r="D4091">
            <v>54.087500000000006</v>
          </cell>
          <cell r="E4091">
            <v>43.27</v>
          </cell>
          <cell r="F4091" t="str">
            <v>EMLURB</v>
          </cell>
        </row>
        <row r="4092">
          <cell r="A4092" t="str">
            <v/>
          </cell>
          <cell r="D4092">
            <v>0</v>
          </cell>
        </row>
        <row r="4093">
          <cell r="A4093" t="str">
            <v>21.12.080</v>
          </cell>
          <cell r="B4093" t="str">
            <v>ARRANCAMENTO DE TUBOS DE GALERIA DE DIAMETRO 0,90 M, INCLUSIVE ESCAVACAO.</v>
          </cell>
          <cell r="C4093" t="str">
            <v>m</v>
          </cell>
          <cell r="D4093">
            <v>66.0625</v>
          </cell>
          <cell r="E4093">
            <v>52.85</v>
          </cell>
          <cell r="F4093" t="str">
            <v>EMLURB</v>
          </cell>
        </row>
        <row r="4094">
          <cell r="A4094" t="str">
            <v/>
          </cell>
          <cell r="D4094">
            <v>0</v>
          </cell>
        </row>
        <row r="4095">
          <cell r="A4095" t="str">
            <v>21.12.090</v>
          </cell>
          <cell r="B4095" t="str">
            <v>ARRANCAMENTO DE TUBOS DE GALERIA DE DIAMETRO 1,00 M, INCLUSIVE ESCAVACAO.</v>
          </cell>
          <cell r="C4095" t="str">
            <v>m</v>
          </cell>
          <cell r="D4095">
            <v>89.025000000000006</v>
          </cell>
          <cell r="E4095">
            <v>71.22</v>
          </cell>
          <cell r="F4095" t="str">
            <v>EMLURB</v>
          </cell>
        </row>
        <row r="4096">
          <cell r="A4096" t="str">
            <v/>
          </cell>
          <cell r="D4096">
            <v>0</v>
          </cell>
        </row>
        <row r="4097">
          <cell r="A4097" t="str">
            <v>21.13.010</v>
          </cell>
          <cell r="B4097" t="str">
            <v>CONSTRUCAO DE CALHA PRE-MOLDADA DE CONCRETO, DIAM. 30 CM, INCLUSIVE ESCAVACAO, REMOCAO, COLCHAO DE AREIA E REJUNTE COM ARGAMASSA DE CIMENTO E AREIA NO TRACO 1:4.</v>
          </cell>
          <cell r="C4097" t="str">
            <v>m</v>
          </cell>
          <cell r="D4097">
            <v>18.337499999999999</v>
          </cell>
          <cell r="E4097">
            <v>14.67</v>
          </cell>
          <cell r="F4097" t="str">
            <v>EMLURB</v>
          </cell>
        </row>
        <row r="4098">
          <cell r="A4098" t="str">
            <v/>
          </cell>
          <cell r="D4098">
            <v>0</v>
          </cell>
        </row>
        <row r="4099">
          <cell r="A4099" t="str">
            <v>21.13.020</v>
          </cell>
          <cell r="B4099" t="str">
            <v>CONSTRUCAO DE CALHA PRE-MOLDADA DE CONCRETO, DIAM. 40 CM, INCLUSIVE ESCAVACAO , REMOCAO , COLCHAO DE AREIA E REJUNTE COM ARGAMASSA DE CIMENTO E AREIA NO TRACO 1:4.</v>
          </cell>
          <cell r="C4099" t="str">
            <v>m</v>
          </cell>
          <cell r="D4099">
            <v>28.712499999999999</v>
          </cell>
          <cell r="E4099">
            <v>22.97</v>
          </cell>
          <cell r="F4099" t="str">
            <v>EMLURB</v>
          </cell>
        </row>
        <row r="4100">
          <cell r="A4100" t="str">
            <v/>
          </cell>
          <cell r="D4100">
            <v>0</v>
          </cell>
        </row>
        <row r="4101">
          <cell r="A4101" t="str">
            <v>21.13.030</v>
          </cell>
          <cell r="B4101" t="str">
            <v>CONSTRUCAO DE CALHA PRE-MOLDADA DE CONCRETO, DIAM. 50 CM, INCLUSIVE ESCAVACAO , REMOCAO , COLCHAO DE AREIA E REJUNTE COM ARGAMASSA DE CIMENTO E AREIA NO TRACO 1:4.</v>
          </cell>
          <cell r="C4101" t="str">
            <v>m</v>
          </cell>
          <cell r="D4101">
            <v>39.449999999999996</v>
          </cell>
          <cell r="E4101">
            <v>31.56</v>
          </cell>
          <cell r="F4101" t="str">
            <v>EMLURB</v>
          </cell>
        </row>
        <row r="4102">
          <cell r="A4102" t="str">
            <v/>
          </cell>
          <cell r="D4102">
            <v>0</v>
          </cell>
        </row>
        <row r="4103">
          <cell r="A4103" t="str">
            <v>21.13.040</v>
          </cell>
          <cell r="B4103" t="str">
            <v>CONSTRUCAO DE CALHA PRE-MOLDADA DE CONCRETO, DIAM. 60 CM, INCLUSIVE ESCAVACAO , REMOCAO , COLCHAO DE AREIA E REJUNTE COM ARGAMASSA DE CIMENTO E AREIA NO TRACO 1:4.</v>
          </cell>
          <cell r="C4103" t="str">
            <v>m</v>
          </cell>
          <cell r="D4103">
            <v>63.724999999999994</v>
          </cell>
          <cell r="E4103">
            <v>50.98</v>
          </cell>
          <cell r="F4103" t="str">
            <v>EMLURB</v>
          </cell>
        </row>
        <row r="4104">
          <cell r="A4104" t="str">
            <v/>
          </cell>
          <cell r="D4104">
            <v>0</v>
          </cell>
        </row>
        <row r="4105">
          <cell r="A4105" t="str">
            <v>21.13.050</v>
          </cell>
          <cell r="B4105" t="str">
            <v>CONSTRUCAO DE CALHA PRE-MOLDADA DE CONCRETO, DIAM. 80 CM, INCLUSIVE ESCAVACAO , REMOCAO , COLCHAO DE AREIA E REJUNTE COM ARGAMASSA DE CIMENTO E AREIA NO TRACO 1:4.</v>
          </cell>
          <cell r="C4105" t="str">
            <v>m</v>
          </cell>
          <cell r="D4105">
            <v>92.125</v>
          </cell>
          <cell r="E4105">
            <v>73.7</v>
          </cell>
          <cell r="F4105" t="str">
            <v>EMLURB</v>
          </cell>
        </row>
        <row r="4106">
          <cell r="A4106" t="str">
            <v/>
          </cell>
          <cell r="D4106">
            <v>0</v>
          </cell>
        </row>
        <row r="4107">
          <cell r="A4107" t="str">
            <v>21.14.010</v>
          </cell>
          <cell r="B4107" t="str">
            <v>RECUPERACAO DE ABATIMENTO EM PAVIMENTACAO COM DIMENSOES DE (1,0X1,0X1,0)M.</v>
          </cell>
          <cell r="C4107" t="str">
            <v>UD</v>
          </cell>
          <cell r="D4107">
            <v>241.28749999999999</v>
          </cell>
          <cell r="E4107">
            <v>193.03</v>
          </cell>
          <cell r="F4107" t="str">
            <v>EMLURB</v>
          </cell>
        </row>
        <row r="4108">
          <cell r="A4108" t="str">
            <v/>
          </cell>
          <cell r="D4108">
            <v>0</v>
          </cell>
        </row>
        <row r="4109">
          <cell r="A4109" t="str">
            <v>21.14.020</v>
          </cell>
          <cell r="B4109" t="str">
            <v>RECUPERACAO DE ABATIMENTO EM PAVIMENTACAO COM DIMENSOES DE (2,0X1,5X1,5)M, INCLUSIVE COM SUBSTITUICAO DE DOIS TUBOS DE 0,60M DE DIAMETRO.</v>
          </cell>
          <cell r="C4109" t="str">
            <v>UD</v>
          </cell>
          <cell r="D4109">
            <v>816.6875</v>
          </cell>
          <cell r="E4109">
            <v>653.35</v>
          </cell>
          <cell r="F4109" t="str">
            <v>EMLURB</v>
          </cell>
        </row>
        <row r="4110">
          <cell r="A4110" t="str">
            <v/>
          </cell>
          <cell r="D4110">
            <v>0</v>
          </cell>
        </row>
        <row r="4111">
          <cell r="A4111" t="str">
            <v>21.14.030</v>
          </cell>
          <cell r="B4111" t="str">
            <v>RECUPERACAO DE ABATIMENTO EM PAVIMENTACAO COM DIMENSOES DE (1,5X1,5X1,5)M.</v>
          </cell>
          <cell r="C4111" t="str">
            <v>UD</v>
          </cell>
          <cell r="D4111">
            <v>495.1875</v>
          </cell>
          <cell r="E4111">
            <v>396.15</v>
          </cell>
          <cell r="F4111" t="str">
            <v>EMLURB</v>
          </cell>
        </row>
        <row r="4112">
          <cell r="A4112" t="str">
            <v/>
          </cell>
          <cell r="D4112">
            <v>0</v>
          </cell>
        </row>
        <row r="4113">
          <cell r="A4113" t="str">
            <v>21.15.001</v>
          </cell>
          <cell r="B4113" t="str">
            <v>MOBILIZAÇÃO E INSTALAÇÃO DE CONJUNTO COM ATÉ 50 PONTEIRAS FILTRANTES E BOMBAS DE SUCÇÃO PARA REBAIXAMENTO DE LENÇOL FREÁTICO ATÉ 5,00M DE PROFUNDIDADE.</v>
          </cell>
          <cell r="C4113" t="str">
            <v>Cj</v>
          </cell>
          <cell r="D4113">
            <v>1000</v>
          </cell>
          <cell r="E4113">
            <v>800</v>
          </cell>
          <cell r="F4113" t="str">
            <v>SEDUC</v>
          </cell>
        </row>
        <row r="4114">
          <cell r="A4114" t="str">
            <v/>
          </cell>
          <cell r="D4114">
            <v>0</v>
          </cell>
        </row>
        <row r="4115">
          <cell r="A4115" t="str">
            <v>21.15.002</v>
          </cell>
          <cell r="B4115" t="str">
            <v>OPERAÇÃO DE CONJUNTO COM ATÉ 50 PONTEIRAS FILTRANTES E BOMBAS DE SUCÇÃO PARA REBAIXAMENTO DE LENÇOL FRÉTICO ATÉ 5M DE PROFUNDIDADE.</v>
          </cell>
          <cell r="C4115" t="str">
            <v>Dia</v>
          </cell>
          <cell r="D4115">
            <v>131.25</v>
          </cell>
          <cell r="E4115">
            <v>105</v>
          </cell>
          <cell r="F4115" t="str">
            <v>SEDUC</v>
          </cell>
        </row>
        <row r="4116">
          <cell r="A4116" t="str">
            <v/>
          </cell>
          <cell r="D4116">
            <v>0</v>
          </cell>
        </row>
        <row r="4117">
          <cell r="A4117" t="str">
            <v>22.00.000</v>
          </cell>
          <cell r="B4117" t="str">
            <v>DETALHES DA SEDUC</v>
          </cell>
          <cell r="D4117">
            <v>0</v>
          </cell>
        </row>
        <row r="4118">
          <cell r="A4118" t="str">
            <v/>
          </cell>
          <cell r="D4118">
            <v>0</v>
          </cell>
        </row>
        <row r="4119">
          <cell r="A4119" t="str">
            <v>22.03.030</v>
          </cell>
          <cell r="B4119" t="str">
            <v>DET.44 - FORN. E INST. DE CORRIMÃO EM TUBO DE FERRO GALVANIZADO DE 1.1/2" (DUPLO) E MONTANTES EM TUBOS DE FERRO GALVANIZADO DE 2" COM ESPAÇAMENTO ENTRE OS MONTANTES DE 1,50M COM ALTURA TOTAL LIVRE DE 0,75M. SEM PINTURA.</v>
          </cell>
          <cell r="C4119" t="str">
            <v>m</v>
          </cell>
          <cell r="D4119">
            <v>151.73750000000001</v>
          </cell>
          <cell r="E4119">
            <v>121.39</v>
          </cell>
          <cell r="F4119" t="str">
            <v>SEDUC</v>
          </cell>
        </row>
        <row r="4120">
          <cell r="A4120" t="str">
            <v/>
          </cell>
          <cell r="D4120">
            <v>0</v>
          </cell>
        </row>
        <row r="4121">
          <cell r="A4121" t="str">
            <v>22.10.012</v>
          </cell>
          <cell r="B4121" t="str">
            <v>DET 01-A e B - FORNECIMENTO E COLOCAÇÃO DE PLACA INDICATIVA (2,50X0,60X0,05)M COM O NOME DA ESCOLA EM CONCRETO ARMADO INCLUSIVE ABERTURA DE LETREIRO COM PINTURA</v>
          </cell>
          <cell r="C4121" t="str">
            <v>Un</v>
          </cell>
          <cell r="D4121">
            <v>329.86249999999995</v>
          </cell>
          <cell r="E4121">
            <v>263.89</v>
          </cell>
          <cell r="F4121" t="str">
            <v>SEDUC</v>
          </cell>
        </row>
        <row r="4122">
          <cell r="A4122" t="str">
            <v/>
          </cell>
          <cell r="D4122">
            <v>0</v>
          </cell>
        </row>
        <row r="4123">
          <cell r="A4123" t="str">
            <v>22.10.015</v>
          </cell>
          <cell r="B4123" t="str">
            <v>DET 01-B- FORNEC. E INST.DE GRADIL DO PÓRTICO,EM MONTANTES DE CANTONEIRAS VERT."L" DE 11/2"X1/4" FORMANDO SEÇÃO QUADRADA A  CADA 1,00M,BARRA CHATA DE FERRO 1"X3/16" EM "X" E DEMAIS BARRAS CHATAS DE FERRO DE 1"X1/4",CHUMBADO C/ ARG. DE CIMENTO E AREIA TRAÇ</v>
          </cell>
          <cell r="C4123" t="str">
            <v>m2</v>
          </cell>
          <cell r="D4123">
            <v>219.01250000000002</v>
          </cell>
          <cell r="E4123">
            <v>175.21</v>
          </cell>
          <cell r="F4123" t="str">
            <v>SEDUC</v>
          </cell>
        </row>
        <row r="4124">
          <cell r="A4124" t="str">
            <v/>
          </cell>
          <cell r="D4124">
            <v>0</v>
          </cell>
        </row>
        <row r="4125">
          <cell r="A4125" t="str">
            <v>22.10.016</v>
          </cell>
          <cell r="B4125" t="str">
            <v>DET 01 B- FORN.E INST.DE PORTÃO PÓRTICO,EM MONTANTES DE CANTON. VERT."L" DE 11/2"X1/4" FORMANDO QUADRADOS A  CADA 1,50M,BARRA CHATA DE FERRO 1"X3/16" EM "X" E DEMAIS BARRAS CHATAS DE FERRO DE 1"X1/4",INC.FECHAD.DOBRAD.E FECHO CREMONA,CHUMBADO COM ARG. C:A</v>
          </cell>
          <cell r="C4125" t="str">
            <v>m2</v>
          </cell>
          <cell r="D4125">
            <v>244.01250000000002</v>
          </cell>
          <cell r="E4125">
            <v>195.21</v>
          </cell>
          <cell r="F4125" t="str">
            <v>SEDUC</v>
          </cell>
        </row>
        <row r="4126">
          <cell r="A4126" t="str">
            <v/>
          </cell>
          <cell r="D4126">
            <v>0</v>
          </cell>
        </row>
        <row r="4127">
          <cell r="A4127" t="str">
            <v>22.10.020</v>
          </cell>
          <cell r="B4127" t="str">
            <v>DET 02-A- BANCO E BANCADA EM CONCRETO ARMADO ENVERNIZADO NO RECREIO COBERTO, ENGASTADO ENTRE PILARES,INCLUSIVE PILARETES DE APOIO EM CONCRETO APARENTE PINTADO COM TINTA A ÓLEO, EMBASAMENTO DE ALVENARIA DE 1 1/2VEZ SOBRE CONCRETO MAGRO.</v>
          </cell>
          <cell r="C4127" t="str">
            <v>m</v>
          </cell>
          <cell r="D4127">
            <v>90.587500000000006</v>
          </cell>
          <cell r="E4127">
            <v>72.47</v>
          </cell>
          <cell r="F4127" t="str">
            <v>SEDUC</v>
          </cell>
        </row>
        <row r="4128">
          <cell r="A4128" t="str">
            <v/>
          </cell>
          <cell r="D4128">
            <v>0</v>
          </cell>
        </row>
        <row r="4129">
          <cell r="A4129" t="str">
            <v>22.10.025</v>
          </cell>
          <cell r="B4129" t="str">
            <v>DET 02-B- BANCADA PARA DEFICIENTE EM CONCRETO APARENTE ENVERNIZADO NO RECREIO COBERTO, ENGASTADA ENTRE PILARES EXISTENTES, INCLUSIVE PILARETE DE APOIO EM CONCRETO APARENTE PINTADO COM TINTA A ÓLEO, EMBASAMENTO DE ALVENARIA DE 1 1/2VEZ SOBRE CONCRETO MAGRO</v>
          </cell>
          <cell r="C4129" t="str">
            <v>m</v>
          </cell>
          <cell r="D4129">
            <v>45.274999999999999</v>
          </cell>
          <cell r="E4129">
            <v>36.22</v>
          </cell>
          <cell r="F4129" t="str">
            <v>SEDUC</v>
          </cell>
        </row>
        <row r="4130">
          <cell r="A4130" t="str">
            <v/>
          </cell>
          <cell r="D4130">
            <v>0</v>
          </cell>
        </row>
        <row r="4131">
          <cell r="A4131" t="str">
            <v>22.10.030</v>
          </cell>
          <cell r="B4131" t="str">
            <v xml:space="preserve">DET 03 E DET 20 - FORNECIMENTO E COLOCAÇÃO DE CUBA EM AÇO INOX 50X40X25CM AISI-304-18/8, INCLUSIVE VÁLVULA METÁLICA 3 1/2"" PARA  CUBA INOX E SIFÃO METÁLICO EM INOX 1 1/2"" X 2"". </v>
          </cell>
          <cell r="C4131" t="str">
            <v>Un</v>
          </cell>
          <cell r="D4131">
            <v>860.38749999999993</v>
          </cell>
          <cell r="E4131">
            <v>688.31</v>
          </cell>
          <cell r="F4131" t="str">
            <v>SEDUC</v>
          </cell>
        </row>
        <row r="4132">
          <cell r="A4132" t="str">
            <v/>
          </cell>
          <cell r="D4132">
            <v>0</v>
          </cell>
        </row>
        <row r="4133">
          <cell r="A4133" t="str">
            <v>22.10.031</v>
          </cell>
          <cell r="B4133" t="str">
            <v>DET 03- PONTO DE GÁS INSTALADO EM BANCADA DE LABORATÓRIO COM DISTÂNCIA A CASA DE GÁS DE 5,00 M INCLUSIVE FORNECIMENTO DE  06 (SEIS) BICOS DE BUSEN , TUBULAÇÕES DE COBRE E ACESSÓRIOS NECESSÁRIOS SEM FORNECIMETO DO BUTIJÃO.</v>
          </cell>
          <cell r="C4133" t="str">
            <v>Pt</v>
          </cell>
          <cell r="D4133">
            <v>382.48750000000001</v>
          </cell>
          <cell r="E4133">
            <v>305.99</v>
          </cell>
          <cell r="F4133" t="str">
            <v>SEDUC</v>
          </cell>
        </row>
        <row r="4134">
          <cell r="A4134" t="str">
            <v/>
          </cell>
          <cell r="D4134">
            <v>0</v>
          </cell>
        </row>
        <row r="4135">
          <cell r="A4135" t="str">
            <v>22.10.032</v>
          </cell>
          <cell r="B4135" t="str">
            <v>DET. 03 - PONTO DE TOMADA 2P+T 16A/250V SHUCO - REF.5160 SILENTOQUE - PIAL OU SIMILAR (COMPLETA), INCLUSIVE TUBULAÇÃO PVC RIGIDO, FIAÇÃO, CAIXA 4X2 POL. TIGREFLEX OU SIMILAR, PLACA E DEMAIS ACESSÓRIOS, ATÉ O PONTO DE LUZ OU QUADRO DE DISTRIBUIÇÃO.</v>
          </cell>
          <cell r="C4135" t="str">
            <v>Pt</v>
          </cell>
          <cell r="D4135">
            <v>96.525000000000006</v>
          </cell>
          <cell r="E4135">
            <v>77.22</v>
          </cell>
          <cell r="F4135" t="str">
            <v>SEDUC</v>
          </cell>
        </row>
        <row r="4136">
          <cell r="A4136" t="str">
            <v/>
          </cell>
          <cell r="D4136">
            <v>0</v>
          </cell>
        </row>
        <row r="4137">
          <cell r="A4137" t="str">
            <v>22.10.033</v>
          </cell>
          <cell r="B4137" t="str">
            <v>DET. 03 - PONTO DE GÁS INSTALADO EM BANCADA DE LABORATÓRIO COM DISTÂNCIA A CASA DE GÁS DE 5,00 M, INCLUSIVE FORNECIMENTO DE BICO DE BUSEN, TUBULAÇÕES DE COBRE E ACESSÓRIOS NECESSÁRIOS, SEM FORNECIMENTO DO BOTIJÃO.</v>
          </cell>
          <cell r="C4137" t="str">
            <v>Pt</v>
          </cell>
          <cell r="D4137">
            <v>394.09999999999997</v>
          </cell>
          <cell r="E4137">
            <v>315.27999999999997</v>
          </cell>
          <cell r="F4137" t="str">
            <v>SEDUC</v>
          </cell>
        </row>
        <row r="4138">
          <cell r="A4138" t="str">
            <v/>
          </cell>
          <cell r="D4138">
            <v>0</v>
          </cell>
        </row>
        <row r="4139">
          <cell r="A4139" t="str">
            <v>22.10.040</v>
          </cell>
          <cell r="B4139" t="str">
            <v>DET 04 - BALCÃO  DE PIA EM AÇO INOX PARA LABORATÓRIO COM 02 CUBAS DE (40X34X12)CM, COMPRIMENTO 2,80M - INCLUINDO COLOCAÇÃO</v>
          </cell>
          <cell r="C4139" t="str">
            <v>Un</v>
          </cell>
          <cell r="D4139">
            <v>2746.0374999999999</v>
          </cell>
          <cell r="E4139">
            <v>2196.83</v>
          </cell>
          <cell r="F4139" t="str">
            <v>SEDUC</v>
          </cell>
        </row>
        <row r="4140">
          <cell r="A4140" t="str">
            <v/>
          </cell>
          <cell r="D4140">
            <v>0</v>
          </cell>
        </row>
        <row r="4141">
          <cell r="A4141" t="str">
            <v>22.10.045</v>
          </cell>
          <cell r="B4141" t="str">
            <v>DET.04 - PORTAS DE ARMÁRIOS PARA FECHAMENTO DE BALCÃO COM 06 PORTAS DE 2,80X0,71M EM COMPENSADO DE 15MM REVESTIDAS EM LAMINADO NA COR AZUL MINERAL EM TODAS AS FACES, INCLUSIVE FERRAGENS.</v>
          </cell>
          <cell r="C4141" t="str">
            <v>m</v>
          </cell>
          <cell r="D4141">
            <v>161.29999999999998</v>
          </cell>
          <cell r="E4141">
            <v>129.04</v>
          </cell>
          <cell r="F4141" t="str">
            <v>SEDUC</v>
          </cell>
        </row>
        <row r="4142">
          <cell r="A4142" t="str">
            <v/>
          </cell>
          <cell r="D4142">
            <v>0</v>
          </cell>
        </row>
        <row r="4143">
          <cell r="A4143" t="str">
            <v>22.10.050</v>
          </cell>
          <cell r="B4143" t="str">
            <v>DET 05 E 06-  BANCO EM CONCRETO APARENTE  DE CONTORNO DAS ÁRVORES OU DE ARREMATE DE CANTEIROS APOIADO EM ALVENARIA DE 1 VEZ, REVESTIDA COM ASSANHADINHO  EMBASAMENTO  DE  0,20 M SOBRE CONCRETO MAGRO .</v>
          </cell>
          <cell r="C4143" t="str">
            <v>m</v>
          </cell>
          <cell r="D4143">
            <v>93.85</v>
          </cell>
          <cell r="E4143">
            <v>75.08</v>
          </cell>
          <cell r="F4143" t="str">
            <v>SEDUC</v>
          </cell>
        </row>
        <row r="4144">
          <cell r="A4144" t="str">
            <v/>
          </cell>
          <cell r="D4144">
            <v>0</v>
          </cell>
        </row>
        <row r="4145">
          <cell r="A4145" t="str">
            <v>22.10.090</v>
          </cell>
          <cell r="B4145" t="str">
            <v>DET.09-FORNECIMENTO E INSTALAÇÃO DE BARRA DE APOIO AOS DEFICIENTES EM TUBO DE FERRO GALVANIZADO DE 1 1/2" COM FLANGE SOLDADA NAS EXTREMIDADES, INCL.PINTURA EM ESMALTE SINTÉTICO E FUNDO PREPARARDOR GALVOPRIMER TIPO GALVITE DA SHERWIN WILLIAMS OU SIMILAR, C</v>
          </cell>
          <cell r="C4145" t="str">
            <v>m</v>
          </cell>
          <cell r="D4145">
            <v>78.612499999999997</v>
          </cell>
          <cell r="E4145">
            <v>62.89</v>
          </cell>
          <cell r="F4145" t="str">
            <v>SEDUC</v>
          </cell>
        </row>
        <row r="4146">
          <cell r="A4146" t="str">
            <v/>
          </cell>
          <cell r="D4146">
            <v>0</v>
          </cell>
        </row>
        <row r="4147">
          <cell r="A4147" t="str">
            <v>22.10.091</v>
          </cell>
          <cell r="B4147" t="str">
            <v>DET.09 - FORNECIMENTO E INSTALAÇÃO DE PUXADOR EM TUBO DE FERRO GALVANIZADO DE 1.1/2" COM FLANGE SOLDADA NAS EXTREMIDADES, INCLUSIVE PINTURA EM ESMALTE SINTÉTICO E FUNDO PREPARADOR COM GALVOPRIMER TIPO GALVITE DA SHERWIN WILLIAMS OU SIMILAR, FIXADO EM PORT</v>
          </cell>
          <cell r="C4147" t="str">
            <v>m</v>
          </cell>
          <cell r="D4147">
            <v>111.89999999999999</v>
          </cell>
          <cell r="E4147">
            <v>89.52</v>
          </cell>
          <cell r="F4147" t="str">
            <v>SEDUC</v>
          </cell>
        </row>
        <row r="4148">
          <cell r="A4148" t="str">
            <v/>
          </cell>
          <cell r="D4148">
            <v>0</v>
          </cell>
        </row>
        <row r="4149">
          <cell r="A4149" t="str">
            <v>22.10.092</v>
          </cell>
          <cell r="B4149" t="str">
            <v>DET.09 - FORNECIMENTO E ASSENTAMENTO DE LAVATÓRIO DE CANTO, SEM COLUNA, FAB:DECA, COR:BRANCA, LINHA IZY, REF.L101 OU SIMLAR, FIXADO COM PARAFUSO CROMADO DE COMPRIMENTO 2 1/2" E DIÂMETRO DE 1/4" COM BUCHA DE 8MM, CHICOTE PLÁSTICO COM 30CM DE 1/2", SIFÃO CO</v>
          </cell>
          <cell r="C4149" t="str">
            <v>Un</v>
          </cell>
          <cell r="D4149">
            <v>118.3625</v>
          </cell>
          <cell r="E4149">
            <v>94.69</v>
          </cell>
          <cell r="F4149" t="str">
            <v>SEDUC</v>
          </cell>
        </row>
        <row r="4150">
          <cell r="A4150" t="str">
            <v/>
          </cell>
          <cell r="D4150">
            <v>0</v>
          </cell>
        </row>
        <row r="4151">
          <cell r="A4151" t="str">
            <v>22.10.100</v>
          </cell>
          <cell r="B4151" t="str">
            <v>DET 10 -BALCÃO DE WC (1,80 X 0,55 M)DE GRANITO CINZA ANDORINHA ESP=2,0 CM, INCLUSIVE TESTEIRA E ESPELHO DE GRANITO 5,00 X 2,0 CM INCLUSIVE PLACA DE CONCRETO ARMADO PARA APOIO SEM FORNECIMENTO DE CUBAS.</v>
          </cell>
          <cell r="C4151" t="str">
            <v>m</v>
          </cell>
          <cell r="D4151">
            <v>471.32499999999999</v>
          </cell>
          <cell r="E4151">
            <v>377.06</v>
          </cell>
          <cell r="F4151" t="str">
            <v>SEDUC</v>
          </cell>
        </row>
        <row r="4152">
          <cell r="A4152" t="str">
            <v/>
          </cell>
          <cell r="D4152">
            <v>0</v>
          </cell>
        </row>
        <row r="4153">
          <cell r="A4153" t="str">
            <v>22.10.101</v>
          </cell>
          <cell r="B4153" t="str">
            <v>DET. 10 - FORNECIMENTO E INSTALAÇÃO DE CUBA DE LOUÇA DE EMBUTIR OVAL 490X325MM, REF. 10116 CELITE OU SIMILAR, SEM A TORNEIRA, INCLUSIVE OS DEMAIS ACESSÓRIOS.</v>
          </cell>
          <cell r="C4153" t="str">
            <v>Un</v>
          </cell>
          <cell r="D4153">
            <v>144.48750000000001</v>
          </cell>
          <cell r="E4153">
            <v>115.59</v>
          </cell>
          <cell r="F4153" t="str">
            <v>SEDUC</v>
          </cell>
        </row>
        <row r="4154">
          <cell r="A4154" t="str">
            <v/>
          </cell>
          <cell r="D4154">
            <v>0</v>
          </cell>
        </row>
        <row r="4155">
          <cell r="A4155" t="str">
            <v>22.10.110</v>
          </cell>
          <cell r="B4155" t="str">
            <v>DET 11  E DET 12 -BANCADA  (2,63X0,72 M) PARA BALCÃO DA SECRETARIA  E BANCADA EM L (2,10+1,78X0,72 M) PRA BALCÃO DA BIBLIOTECA EM  GRANITO CINZA ANDORINHA ESP=2,0 CM , INCLUSIVE TESTEIRA DE GRANITO 5,0X2,0 CM  INCLUSIVE PLACA DE CONCRETO ARMADO PARA APOIO</v>
          </cell>
          <cell r="C4155" t="str">
            <v>m</v>
          </cell>
          <cell r="D4155">
            <v>286.33749999999998</v>
          </cell>
          <cell r="E4155">
            <v>229.07</v>
          </cell>
          <cell r="F4155" t="str">
            <v>SEDUC</v>
          </cell>
        </row>
        <row r="4156">
          <cell r="A4156" t="str">
            <v/>
          </cell>
          <cell r="D4156">
            <v>0</v>
          </cell>
        </row>
        <row r="4157">
          <cell r="A4157" t="str">
            <v>22.10.115</v>
          </cell>
          <cell r="B4157" t="str">
            <v>DET.11 E DET.12 - TAMPO (2,63X0,72)M PARA BALCÃO DA SECRETARIA E BANCADA EM "L" (2,10+1,78X0,72)M PARA BALCÃO DA BIBLIOTECA - EM GRANITO  CINZA ANDORINHA ESP.2,0CM, INCL. TESTEIRA DE GRANITO 5X2CM, SEM PLACA DE CONCRETO ARMADO PARA APOIO.</v>
          </cell>
          <cell r="C4157" t="str">
            <v>m</v>
          </cell>
          <cell r="D4157">
            <v>227.88749999999999</v>
          </cell>
          <cell r="E4157">
            <v>182.31</v>
          </cell>
          <cell r="F4157" t="str">
            <v>SEDUC</v>
          </cell>
        </row>
        <row r="4158">
          <cell r="A4158" t="str">
            <v/>
          </cell>
          <cell r="D4158">
            <v>0</v>
          </cell>
        </row>
        <row r="4159">
          <cell r="A4159" t="str">
            <v>22.10.116</v>
          </cell>
          <cell r="B4159" t="str">
            <v>DET.11 - PORTA DE ACESSO FIXADA EM BALCÃO COM 0,80X0,60M EM COMPENSADO DE 15MM REVESTIDA COM LAMINADO TEXTURIZADO NA COR AZUL MINERAL, INCLUSIVE FERRAGENS.</v>
          </cell>
          <cell r="C4159" t="str">
            <v>Un</v>
          </cell>
          <cell r="D4159">
            <v>262.33749999999998</v>
          </cell>
          <cell r="E4159">
            <v>209.87</v>
          </cell>
          <cell r="F4159" t="str">
            <v>SEDUC</v>
          </cell>
        </row>
        <row r="4160">
          <cell r="A4160" t="str">
            <v/>
          </cell>
          <cell r="D4160">
            <v>0</v>
          </cell>
        </row>
        <row r="4161">
          <cell r="A4161" t="str">
            <v>22.10.130</v>
          </cell>
          <cell r="B4161" t="str">
            <v>DET 13-A -FORNECIMENTO E EXECUÇÃO DE PRATELEIRA EM CONCRETO APARENTE POLIDO, PINTADA COM VERNIZ  ACRÍLICO .</v>
          </cell>
          <cell r="C4161" t="str">
            <v>m</v>
          </cell>
          <cell r="D4161">
            <v>44.137500000000003</v>
          </cell>
          <cell r="E4161">
            <v>35.31</v>
          </cell>
          <cell r="F4161" t="str">
            <v>SEDUC</v>
          </cell>
        </row>
        <row r="4162">
          <cell r="A4162" t="str">
            <v/>
          </cell>
          <cell r="D4162">
            <v>0</v>
          </cell>
        </row>
        <row r="4163">
          <cell r="A4163" t="str">
            <v>22.10.131</v>
          </cell>
          <cell r="B4163" t="str">
            <v>DET 13-B -FORNECIMENTO E INSTALAÇÃO DE  PRATELEIRA EM CONCRETO ARMADO REVESTIDA COM AZULEJO 15X15 CM  INCLUSIVE CHAPISCO E EMBOÇO.</v>
          </cell>
          <cell r="C4163" t="str">
            <v>m</v>
          </cell>
          <cell r="D4163">
            <v>61.8125</v>
          </cell>
          <cell r="E4163">
            <v>49.45</v>
          </cell>
          <cell r="F4163" t="str">
            <v>SEDUC</v>
          </cell>
        </row>
        <row r="4164">
          <cell r="A4164" t="str">
            <v/>
          </cell>
          <cell r="D4164">
            <v>0</v>
          </cell>
        </row>
        <row r="4165">
          <cell r="A4165" t="str">
            <v>22.10.140</v>
          </cell>
          <cell r="B4165" t="str">
            <v>DET. 14-A - QUADRO VERDE/AVISOS DE 4,66X1,33M  EM LAMINADO VERDE PAUTADO E CARPETE CINZA COLADO, INCLUSIVE COMPENSADO DE 10MM FIXADO COM PARAFUSOS, CALHA EM CONCRETO ARMADO COM 3,16M PARA APOIO DO APAGADOR E PINCEL, E MOLDURA DE ARGAMASSA ARMADA.</v>
          </cell>
          <cell r="C4165" t="str">
            <v>Un</v>
          </cell>
          <cell r="D4165">
            <v>601.30000000000007</v>
          </cell>
          <cell r="E4165">
            <v>481.04</v>
          </cell>
          <cell r="F4165" t="str">
            <v>SEDUC</v>
          </cell>
        </row>
        <row r="4166">
          <cell r="A4166" t="str">
            <v/>
          </cell>
          <cell r="D4166">
            <v>0</v>
          </cell>
        </row>
        <row r="4167">
          <cell r="A4167" t="str">
            <v>22.10.141</v>
          </cell>
          <cell r="B4167" t="str">
            <v>DET 14-A -FORNECIMENTO E  COLOCAÇÃO DE LAMINADO FENÓLICO PAUTADO ESCOLAR NA COR VERDE PARA QUADRO ESCOLAR,  INCLUSIVE COMPENSADO DE 10 MM, FIXADO COM PARAFUSOS E BUCHAS S-8.</v>
          </cell>
          <cell r="C4167" t="str">
            <v>m2</v>
          </cell>
          <cell r="D4167">
            <v>87.875</v>
          </cell>
          <cell r="E4167">
            <v>70.3</v>
          </cell>
          <cell r="F4167" t="str">
            <v>SEDUC</v>
          </cell>
        </row>
        <row r="4168">
          <cell r="A4168" t="str">
            <v/>
          </cell>
          <cell r="D4168">
            <v>0</v>
          </cell>
        </row>
        <row r="4169">
          <cell r="A4169" t="str">
            <v>22.10.142</v>
          </cell>
          <cell r="B4169" t="str">
            <v>DET. 14A E 14B - FORNECIMENTO E COLOCAÇÃO DE CARPETE CINZA 4MM PARA QUADRO ESCOLAR, INCLUSIVE COMPENSADO DE 10MM, FIXADO COM PARAFUSOS E BUCHAS S-8.</v>
          </cell>
          <cell r="C4169" t="str">
            <v>m2</v>
          </cell>
          <cell r="D4169">
            <v>67.525000000000006</v>
          </cell>
          <cell r="E4169">
            <v>54.02</v>
          </cell>
          <cell r="F4169" t="str">
            <v>SEDUC</v>
          </cell>
        </row>
        <row r="4170">
          <cell r="A4170" t="str">
            <v/>
          </cell>
          <cell r="D4170">
            <v>0</v>
          </cell>
        </row>
        <row r="4171">
          <cell r="A4171" t="str">
            <v>22.10.143</v>
          </cell>
          <cell r="B4171" t="str">
            <v>DET. 14 A E 14 B - FORNECIMENTO E COLOCAÇÃO DE CARPETE CINZA 4MM PARA QUADRO DE AVISO, APLICADO SOBRE COMPENSADO EXISTENTE.</v>
          </cell>
          <cell r="C4171" t="str">
            <v>m2</v>
          </cell>
          <cell r="D4171">
            <v>28.487499999999997</v>
          </cell>
          <cell r="E4171">
            <v>22.79</v>
          </cell>
          <cell r="F4171" t="str">
            <v>SEDUC</v>
          </cell>
        </row>
        <row r="4172">
          <cell r="A4172" t="str">
            <v/>
          </cell>
          <cell r="D4172">
            <v>0</v>
          </cell>
        </row>
        <row r="4173">
          <cell r="A4173" t="str">
            <v>22.10.144</v>
          </cell>
          <cell r="B4173" t="str">
            <v>DET.14A - FORNECIMENTO E  COLOCAÇÃO DE LAMINADO FENÓLICO PAUTADO ESCOLAR NA COR VERDE PARA QUADRO ESCOLAR UTILIZANDO COLA.</v>
          </cell>
          <cell r="C4173" t="str">
            <v>m2</v>
          </cell>
          <cell r="D4173">
            <v>49.675000000000004</v>
          </cell>
          <cell r="E4173">
            <v>39.74</v>
          </cell>
          <cell r="F4173" t="str">
            <v>SEDUC</v>
          </cell>
        </row>
        <row r="4174">
          <cell r="A4174" t="str">
            <v/>
          </cell>
          <cell r="D4174">
            <v>0</v>
          </cell>
        </row>
        <row r="4175">
          <cell r="A4175" t="str">
            <v>22.10.145</v>
          </cell>
          <cell r="B4175" t="str">
            <v>DET. 14-B - QUADRO BRANCO/AVISOS DE 4,66X1,33M  EM LAMINADO BRANCO  PAUTADO E CARPETE CINZA COLADO, INCLUSIVE COMPENSADO DE 10MM FIXADO COM PARAFUSOS, CALHA DE 0,30M DE COMPRIMENTO PARA APAGADOR E PINCEL DE CONCRETO ARMADO, E MOLDURA DE ARGAMASSA ARMADA.</v>
          </cell>
          <cell r="C4175" t="str">
            <v>Un</v>
          </cell>
          <cell r="D4175">
            <v>599.23749999999995</v>
          </cell>
          <cell r="E4175">
            <v>479.39</v>
          </cell>
          <cell r="F4175" t="str">
            <v>SEDUC</v>
          </cell>
        </row>
        <row r="4176">
          <cell r="A4176" t="str">
            <v/>
          </cell>
          <cell r="D4176">
            <v>0</v>
          </cell>
        </row>
        <row r="4177">
          <cell r="A4177" t="str">
            <v>22.10.146</v>
          </cell>
          <cell r="B4177" t="str">
            <v>DET. 14B - FORNECIMENTO E COLOCAÇÃO DE LAMINADO FENÓLICO PAUTADO ESCOLAR NA COR BRANCA PARA QUADRO ESCOLAR, INCLUSIVE COMPENSADO DE 10MM, FIXADO COM PARAFUSOS E BUCHAS S-8.</v>
          </cell>
          <cell r="C4177" t="str">
            <v>m2</v>
          </cell>
          <cell r="D4177">
            <v>89.087499999999991</v>
          </cell>
          <cell r="E4177">
            <v>71.27</v>
          </cell>
          <cell r="F4177" t="str">
            <v>SEDUC</v>
          </cell>
        </row>
        <row r="4178">
          <cell r="A4178" t="str">
            <v/>
          </cell>
          <cell r="D4178">
            <v>0</v>
          </cell>
        </row>
        <row r="4179">
          <cell r="A4179" t="str">
            <v>22.10.147</v>
          </cell>
          <cell r="B4179" t="str">
            <v>DET.14B - FORNECIMENTO E COLOCAÇÃO DE LAMINADO FENÓLICO PAUTADO ESCOLAR NA COR BRANCA PARA QUADRO ESCOLAR UTILIZANDO COLA.</v>
          </cell>
          <cell r="C4179" t="str">
            <v>m2</v>
          </cell>
          <cell r="D4179">
            <v>50.887500000000003</v>
          </cell>
          <cell r="E4179">
            <v>40.71</v>
          </cell>
          <cell r="F4179" t="str">
            <v>SEDUC</v>
          </cell>
        </row>
        <row r="4180">
          <cell r="A4180" t="str">
            <v/>
          </cell>
          <cell r="D4180">
            <v>0</v>
          </cell>
        </row>
        <row r="4181">
          <cell r="A4181" t="str">
            <v>22.10.148</v>
          </cell>
          <cell r="B4181" t="str">
            <v>DET. 14B - FORNECIMENTO E COLOCAÇÃO DE LAMINADO LISO ESCOLAR NA COR BRANCA PARA QUADRO ESCOLAR UTILIZANDO COLA.</v>
          </cell>
          <cell r="C4181" t="str">
            <v>m2</v>
          </cell>
          <cell r="D4181">
            <v>50.762500000000003</v>
          </cell>
          <cell r="E4181">
            <v>40.61</v>
          </cell>
          <cell r="F4181" t="str">
            <v>SEDUC</v>
          </cell>
        </row>
        <row r="4182">
          <cell r="A4182" t="str">
            <v/>
          </cell>
          <cell r="D4182">
            <v>0</v>
          </cell>
        </row>
        <row r="4183">
          <cell r="A4183" t="str">
            <v>22.10.150</v>
          </cell>
          <cell r="B4183" t="str">
            <v>DET. 15 - PLATAFORMA DE CONCRETO ARMADO DE 20MPA COM 03 MASTROS DE FERRO GALVANIZADO PINTADOS SENDO 02 COM ALTURA DE 6,00M E 01 COM ALTURA DE 7,00M. FUNDAÇÃO EM ALVENARIA DE 1VEZ, ATERRO COMPACTADO E CONCRETO MAGRO (1:4:8). INCLUSIVE PINTURA DA PLATAFORMA</v>
          </cell>
          <cell r="C4183" t="str">
            <v>Un</v>
          </cell>
          <cell r="D4183">
            <v>2582.9375</v>
          </cell>
          <cell r="E4183">
            <v>2066.35</v>
          </cell>
          <cell r="F4183" t="str">
            <v>SEDUC</v>
          </cell>
        </row>
        <row r="4184">
          <cell r="A4184" t="str">
            <v/>
          </cell>
          <cell r="D4184">
            <v>0</v>
          </cell>
        </row>
        <row r="4185">
          <cell r="A4185" t="str">
            <v>22.10.170</v>
          </cell>
          <cell r="B4185" t="str">
            <v>DET.17A E 17B - APOIO EM GRANITO CINZA ANDORINHA COM 2,00CM DE ESPESSURA DA JANELA DE ATENDIMENTO DA COZINHA E DA SECRETARIA SOBRE PLACA DE CONCRETO ARMADO, CONFORME DETALHE.</v>
          </cell>
          <cell r="C4185" t="str">
            <v>m2</v>
          </cell>
          <cell r="D4185">
            <v>308.33749999999998</v>
          </cell>
          <cell r="E4185">
            <v>246.67</v>
          </cell>
          <cell r="F4185" t="str">
            <v>SEDUC</v>
          </cell>
        </row>
        <row r="4186">
          <cell r="A4186" t="str">
            <v/>
          </cell>
          <cell r="D4186">
            <v>0</v>
          </cell>
        </row>
        <row r="4187">
          <cell r="A4187" t="str">
            <v>22.10.171</v>
          </cell>
          <cell r="B4187" t="str">
            <v>DET.17B - FORNECIMENTO E INSTALAÇÃO DE GRADE DE MADEIRA COM BAGUETES PARA FIXAÇÃO DE VIDROS DIMENSÕES DE 1,20X1,25M, LARGURA DE 15CM, EM MADEIRA MASSARANDUBA OU SIMILAR. NÃO INCLUSO VIDRO.</v>
          </cell>
          <cell r="C4187" t="str">
            <v>Un</v>
          </cell>
          <cell r="D4187">
            <v>186.4375</v>
          </cell>
          <cell r="E4187">
            <v>149.15</v>
          </cell>
          <cell r="F4187" t="str">
            <v>SEDUC</v>
          </cell>
        </row>
        <row r="4188">
          <cell r="A4188" t="str">
            <v/>
          </cell>
          <cell r="D4188">
            <v>0</v>
          </cell>
        </row>
        <row r="4189">
          <cell r="A4189" t="str">
            <v>22.10.172</v>
          </cell>
          <cell r="B4189" t="str">
            <v>DET. 17A E 17B - BANCADA INTERNA AO APOIO DE GRANITO POLIDO CINZA ANDORINHA, ESP.2CM, LARGURA DE 60CM, INCLUSIVE TESTEIRA 5X2CM, SEM ESPELHO, SOBRE PLACA DE CONCRETO ARMADO, CONFORME DETALHE.</v>
          </cell>
          <cell r="C4189" t="str">
            <v>m</v>
          </cell>
          <cell r="D4189">
            <v>262.64999999999998</v>
          </cell>
          <cell r="E4189">
            <v>210.12</v>
          </cell>
          <cell r="F4189" t="str">
            <v>SEDUC</v>
          </cell>
        </row>
        <row r="4190">
          <cell r="A4190" t="str">
            <v/>
          </cell>
          <cell r="D4190">
            <v>0</v>
          </cell>
        </row>
        <row r="4191">
          <cell r="A4191" t="str">
            <v>22.10.200</v>
          </cell>
          <cell r="B4191" t="str">
            <v>DET. 20 - BANCADA (2,80X0,60)M DA COZINHA EM GRANITO CINZA ANDORINHA PARA 02 CUBAS DE (50X40X25)CM - INCLUSIVE TESTEIRA E ESPELHO DE 2,0X5,0CM.</v>
          </cell>
          <cell r="C4191" t="str">
            <v>m</v>
          </cell>
          <cell r="D4191">
            <v>278.22500000000002</v>
          </cell>
          <cell r="E4191">
            <v>222.58</v>
          </cell>
          <cell r="F4191" t="str">
            <v>SEDUC</v>
          </cell>
        </row>
        <row r="4192">
          <cell r="A4192" t="str">
            <v/>
          </cell>
          <cell r="D4192">
            <v>0</v>
          </cell>
        </row>
        <row r="4193">
          <cell r="A4193" t="str">
            <v>22.10.201</v>
          </cell>
          <cell r="B4193" t="str">
            <v>DET. 20 - COMPLEMENTO DA BANCADA DA COZINHA EM TAMPO DE GRANITO CINZA ANDORINHA 0,60M DE LARGURA, LISO, SEM FURO - INCLUSIVE TESTEIRA E ESPELHO DE 2,0X5,0CM.</v>
          </cell>
          <cell r="C4193" t="str">
            <v>m</v>
          </cell>
          <cell r="D4193">
            <v>263.1875</v>
          </cell>
          <cell r="E4193">
            <v>210.55</v>
          </cell>
          <cell r="F4193" t="str">
            <v>SEDUC</v>
          </cell>
        </row>
        <row r="4194">
          <cell r="A4194" t="str">
            <v/>
          </cell>
          <cell r="D4194">
            <v>0</v>
          </cell>
        </row>
        <row r="4195">
          <cell r="A4195" t="str">
            <v>22.10.205</v>
          </cell>
          <cell r="B4195" t="str">
            <v>DET.20 - TAMPO (2,80X0,60)M DA COZINHA EM GRANITO CINZA ANDORINHA PARA 02 CUBAS DE (50X40X25)CM - INCLUSIVE TESTEIRA E ESPELHO DE 2,0X5,0CM. SEM A PLACA DE CONCRETO ARMADO PARA APOIO.</v>
          </cell>
          <cell r="C4195" t="str">
            <v>m</v>
          </cell>
          <cell r="D4195">
            <v>227.02500000000001</v>
          </cell>
          <cell r="E4195">
            <v>181.62</v>
          </cell>
          <cell r="F4195" t="str">
            <v>SEDUC</v>
          </cell>
        </row>
        <row r="4196">
          <cell r="A4196" t="str">
            <v/>
          </cell>
          <cell r="D4196">
            <v>0</v>
          </cell>
        </row>
        <row r="4197">
          <cell r="A4197" t="str">
            <v>22.10.210</v>
          </cell>
          <cell r="B4197" t="str">
            <v>DET.20 - PORTAS DE ARMÁRIOS PARA FECHAMENTO DE BALCÃO COM 05 PORTAS DE 2,50X0,71M EM COMPENSADO DE 15MM REVESTIDAS EM LAMINADO NA COR AZUL MINERAL EM TODAS AS FACES, INCLUSIVE FERRAGENS.</v>
          </cell>
          <cell r="C4197" t="str">
            <v>m</v>
          </cell>
          <cell r="D4197">
            <v>165.46250000000001</v>
          </cell>
          <cell r="E4197">
            <v>132.37</v>
          </cell>
          <cell r="F4197" t="str">
            <v>SEDUC</v>
          </cell>
        </row>
        <row r="4198">
          <cell r="A4198" t="str">
            <v/>
          </cell>
          <cell r="D4198">
            <v>0</v>
          </cell>
        </row>
        <row r="4199">
          <cell r="A4199" t="str">
            <v>22.10.280</v>
          </cell>
          <cell r="B4199" t="str">
            <v>DET 28- FORNEC.E INSTAL.ALAMBRADO, SEM PORTÃO, EM TELA,SIMPLES TORÇÃO,GALVAN.PESADA,MALHA QUADRADA 2"X2",FIO 12BWG E ARAME AMARR.FIO 14BWG,SEM REVEST.EM PVC,FIXADA EM TUBO FERRO GALVAN. 3" E 2", INCL.SOLDA E MONTAGEM,TRATAM.ANTIFER.E PINT.ESMALTE. FUNDAÇÃ</v>
          </cell>
          <cell r="C4199" t="str">
            <v>m</v>
          </cell>
          <cell r="D4199">
            <v>728.28750000000002</v>
          </cell>
          <cell r="E4199">
            <v>582.63</v>
          </cell>
          <cell r="F4199" t="str">
            <v>SEDUC</v>
          </cell>
        </row>
        <row r="4200">
          <cell r="A4200" t="str">
            <v/>
          </cell>
          <cell r="D4200">
            <v>0</v>
          </cell>
        </row>
        <row r="4201">
          <cell r="A4201" t="str">
            <v>22.10.281</v>
          </cell>
          <cell r="B4201" t="str">
            <v>DET 28-FORNEC.E INSTAL.ALAMBRADO C/PORTÃO EM TELA,SIMPLES TORÇÃO,GALVAN.PESADA,MALHA QUADRADA 2"X2",FIO 12BWG E ARAME AMARR.FIO 14BWG,SEM REVEST.EM PVC,FIXADA EM TUBO FERRO GALVAN. 3" E 2", INCL.SOLDA E MONTAGEM,TRATAM.ANTIFER.E PINT.ESMALTE, FUNDAÇÃO CON</v>
          </cell>
          <cell r="C4201" t="str">
            <v>m</v>
          </cell>
          <cell r="D4201">
            <v>728.28750000000002</v>
          </cell>
          <cell r="E4201">
            <v>582.63</v>
          </cell>
          <cell r="F4201" t="str">
            <v>SEDUC</v>
          </cell>
        </row>
        <row r="4202">
          <cell r="A4202" t="str">
            <v/>
          </cell>
          <cell r="D4202">
            <v>0</v>
          </cell>
        </row>
        <row r="4203">
          <cell r="A4203" t="str">
            <v>22.10.282</v>
          </cell>
          <cell r="B4203" t="str">
            <v>DET. 28 - INSTALAÇÃO DE ALAMBRADO CONFORME DETALHE 28, INCLUSIVE ESCAVAÇÃO, REMOÇÃO DE MATERIAL E FUNDAÇÃO EM CONCRETO MAGRO E ESTRUTURAL DE FCK 20MPA. ALTURA ÚTIL DE 5,50M. SEM O FORNECIMENTO DOS MATERIAIS DO ALAMBRADO.</v>
          </cell>
          <cell r="C4203" t="str">
            <v>m</v>
          </cell>
          <cell r="D4203">
            <v>107.35</v>
          </cell>
          <cell r="E4203">
            <v>85.88</v>
          </cell>
          <cell r="F4203" t="str">
            <v>SEDUC</v>
          </cell>
        </row>
        <row r="4204">
          <cell r="A4204" t="str">
            <v/>
          </cell>
          <cell r="D4204">
            <v>0</v>
          </cell>
        </row>
        <row r="4205">
          <cell r="A4205" t="str">
            <v>22.10.300</v>
          </cell>
          <cell r="B4205" t="str">
            <v>DET 30-A- BANCO INTERNO COM TAMPO EM CONCRETO APARENTE ENVERNIZADO, MODELO 01 , PRESO NA PAREDE E APOIADO EM ALVENARIA DE 1/2 VEZ PINTADA COM TINTA PVA E EMBASAMENTO  EM ALVENARIA DE  1 VEZ  SOBRE CONCRETO MAGRO.</v>
          </cell>
          <cell r="C4205" t="str">
            <v>m</v>
          </cell>
          <cell r="D4205">
            <v>109.75</v>
          </cell>
          <cell r="E4205">
            <v>87.8</v>
          </cell>
          <cell r="F4205" t="str">
            <v>SEDUC</v>
          </cell>
        </row>
        <row r="4206">
          <cell r="A4206" t="str">
            <v/>
          </cell>
          <cell r="D4206">
            <v>0</v>
          </cell>
        </row>
        <row r="4207">
          <cell r="A4207" t="str">
            <v>22.10.305</v>
          </cell>
          <cell r="B4207" t="str">
            <v>DET 30-B- BANCO INTERNO COM TAMPO EM CONCRETO APARENTE ENVERNIZADO, MODELO 02 , SOLTO DA PAREDE E APOIADO EM ALVENARIA DE 1 VEZ E PILARETE DE CONCRETO ARMADO, REVESTIDOS, PINTADOS COM TINTA PVA E EMBASAMENTO  EM ALVENARIA DE  1 VEZ  SOBRE CONCRETO MAGRO.</v>
          </cell>
          <cell r="C4207" t="str">
            <v>m</v>
          </cell>
          <cell r="D4207">
            <v>130.42500000000001</v>
          </cell>
          <cell r="E4207">
            <v>104.34</v>
          </cell>
          <cell r="F4207" t="str">
            <v>SEDUC</v>
          </cell>
        </row>
        <row r="4208">
          <cell r="A4208" t="str">
            <v/>
          </cell>
          <cell r="D4208">
            <v>0</v>
          </cell>
        </row>
        <row r="4209">
          <cell r="A4209" t="str">
            <v>22.10.311</v>
          </cell>
          <cell r="B4209" t="str">
            <v>DET.31A - FORN.E INST.DE CORRIMÃO DUPLO EM TUBOS DE FERRO GALV.DE 1.1/2", ESP.DA PAREDE DO TUBO NA CHAPA 13, CHUMBADOS NA PAREDE ATRAVÉS DE SUPORTES DE APOIO EM TUBOS DE FG DE 3/4", ESP.DA PAREDE NA CHAPA 13, A CADA 1,00M. SEM PINTURA.</v>
          </cell>
          <cell r="C4209" t="str">
            <v>m</v>
          </cell>
          <cell r="D4209">
            <v>165.83749999999998</v>
          </cell>
          <cell r="E4209">
            <v>132.66999999999999</v>
          </cell>
          <cell r="F4209" t="str">
            <v>SEDUC</v>
          </cell>
        </row>
        <row r="4210">
          <cell r="A4210" t="str">
            <v/>
          </cell>
          <cell r="D4210">
            <v>0</v>
          </cell>
        </row>
        <row r="4211">
          <cell r="A4211" t="str">
            <v>22.10.312</v>
          </cell>
          <cell r="B4211" t="str">
            <v>DET.31B - FORNECIMENTO E INSTALAÇÃO DE CORRIMÃO EM TUBO DE FERRO GALVANIZADO DE 1.1/2" (CHAPA 13) E MONTANTES DE 1,00M COM ALTURA UTIL DE 0,60M E SUPORTES DE APOIO EM VARÃO DE FERRO DE 5/8". PINTURA EM GALVOPRIMER</v>
          </cell>
          <cell r="C4211" t="str">
            <v>m</v>
          </cell>
          <cell r="D4211">
            <v>171.125</v>
          </cell>
          <cell r="E4211">
            <v>136.9</v>
          </cell>
          <cell r="F4211" t="str">
            <v>SEDUC</v>
          </cell>
        </row>
        <row r="4212">
          <cell r="A4212" t="str">
            <v/>
          </cell>
          <cell r="D4212">
            <v>0</v>
          </cell>
        </row>
        <row r="4213">
          <cell r="A4213" t="str">
            <v>22.10.313</v>
          </cell>
          <cell r="B4213" t="str">
            <v>DET.31C - FORNECIMENTO E INST.DE CORRIMÃO EM TUBO DE FERRO GALVANIZADO DE 1.1/2" (CHAPA 13) E MONTANTES EM TUBOS DE FERRO GALV. 1.1/4" (CHAPA 13) C/ESPAÇAMENTO ENTRE OS MONTANTES DE 1,00M C/ ALTURA UTIL DE 0,90M E SUPORTES DE APOIO AO CORRIMÃO EM VARÃO DE</v>
          </cell>
          <cell r="C4213" t="str">
            <v>m</v>
          </cell>
          <cell r="D4213">
            <v>150.28749999999999</v>
          </cell>
          <cell r="E4213">
            <v>120.23</v>
          </cell>
          <cell r="F4213" t="str">
            <v>SEDUC</v>
          </cell>
        </row>
        <row r="4214">
          <cell r="A4214" t="str">
            <v/>
          </cell>
          <cell r="D4214">
            <v>0</v>
          </cell>
        </row>
        <row r="4215">
          <cell r="A4215" t="str">
            <v>22.10.320</v>
          </cell>
          <cell r="B4215" t="str">
            <v>DET 32 - REVESTIMENTO EM CERÂMICA (10 X 10)CM², TIPO A, ELIZABETH  LINHA CRISTAL OU SIMILAR, ASSENTADA COM ARGAMASSA PRE-FABRICADA DE CIMENTO COLANTE SOBRE EMBOÇO PRONTO E REJUNTADO COM ARGAMASSA DE REJUNTAMENTO WEBER-COLOR FLEXÍVEL - QUARTZOLIT OU SIMILA</v>
          </cell>
          <cell r="C4215" t="str">
            <v>m2</v>
          </cell>
          <cell r="D4215">
            <v>37.9375</v>
          </cell>
          <cell r="E4215">
            <v>30.35</v>
          </cell>
          <cell r="F4215" t="str">
            <v>SEDUC</v>
          </cell>
        </row>
        <row r="4216">
          <cell r="A4216" t="str">
            <v/>
          </cell>
          <cell r="D4216">
            <v>0</v>
          </cell>
        </row>
        <row r="4217">
          <cell r="A4217" t="str">
            <v>22.10.340</v>
          </cell>
          <cell r="B4217" t="str">
            <v>DET 034 - MESA E BANCO DE CONCRETO APARENTE  INCLUSIVE PINTURA EM VERNIZ ACRÍLICO.</v>
          </cell>
          <cell r="C4217" t="str">
            <v>Cj</v>
          </cell>
          <cell r="D4217">
            <v>1185.7125000000001</v>
          </cell>
          <cell r="E4217">
            <v>948.57</v>
          </cell>
          <cell r="F4217" t="str">
            <v>SEDUC</v>
          </cell>
        </row>
        <row r="4218">
          <cell r="A4218" t="str">
            <v/>
          </cell>
          <cell r="D4218">
            <v>0</v>
          </cell>
        </row>
        <row r="4219">
          <cell r="A4219" t="str">
            <v>22.10.350</v>
          </cell>
          <cell r="B4219" t="str">
            <v>DET 35-FORNECIMENTO E EXECUÇÃO DE REVESTIMENTO EM GRANILITE ESP. 10MM, COR CINZA, PARA BALCÃO OU BANCADA , ACABAMENTO POLIDO.</v>
          </cell>
          <cell r="C4219" t="str">
            <v>m2</v>
          </cell>
          <cell r="D4219">
            <v>50</v>
          </cell>
          <cell r="E4219">
            <v>40</v>
          </cell>
          <cell r="F4219" t="str">
            <v>SEDUC</v>
          </cell>
        </row>
        <row r="4220">
          <cell r="A4220" t="str">
            <v/>
          </cell>
          <cell r="D4220">
            <v>0</v>
          </cell>
        </row>
        <row r="4221">
          <cell r="A4221" t="str">
            <v>22.10.360</v>
          </cell>
          <cell r="B4221" t="str">
            <v>DET 36- FORN E INST . DE  BICICLETÁRIO EM TUBO GALVANIZADO DE 3" , COM 2,00 M, PINTADO COM  02(DUAS) DEMÃOS DE ESMALTE SINTÉTICO SOBRE GALVOPRIMER TIPO GALVITE DA  SHERWIN WILLIANS OU SIMILAR.( MEDIR PELA PROJEÇÃO DO MESMO).</v>
          </cell>
          <cell r="C4221" t="str">
            <v>m</v>
          </cell>
          <cell r="D4221">
            <v>157.51250000000002</v>
          </cell>
          <cell r="E4221">
            <v>126.01</v>
          </cell>
          <cell r="F4221" t="str">
            <v>SEDUC</v>
          </cell>
        </row>
        <row r="4222">
          <cell r="A4222" t="str">
            <v/>
          </cell>
          <cell r="D4222">
            <v>0</v>
          </cell>
        </row>
        <row r="4223">
          <cell r="A4223" t="str">
            <v>22.10.370</v>
          </cell>
          <cell r="B4223" t="str">
            <v>DET 37- PRANCHA Nº 03/03- ESCADA DE MARINHEIRO EM FERRO COM DEGRAUS EM TUBO DE 1", LATERAIS EM TUBO DE 1 1/4", PROTEÇÃO CIRCULAR E EM BARRAS VERTICAIS DE 1"X3/16" E APOIO SUPERIOR EM TUBOS DE 1" E BARRA CHATA DE 1"X3/16",SEM PINTURA.</v>
          </cell>
          <cell r="C4223" t="str">
            <v>m</v>
          </cell>
          <cell r="D4223">
            <v>232.52500000000001</v>
          </cell>
          <cell r="E4223">
            <v>186.02</v>
          </cell>
          <cell r="F4223" t="str">
            <v>SEDUC</v>
          </cell>
        </row>
        <row r="4224">
          <cell r="A4224" t="str">
            <v/>
          </cell>
          <cell r="D4224">
            <v>0</v>
          </cell>
        </row>
        <row r="4225">
          <cell r="A4225" t="str">
            <v>22.10.419</v>
          </cell>
          <cell r="B4225" t="str">
            <v>FORN. E EXEC. DE PISO E=8CM, CONC EST. FCK25MPA VIRADO NO LOCAL COND. A (NBR-12655), LANÇADO, ADENSADO E NIVELADO, CONF. PROJ. DA SEDUC, ARMADO C/TELA Q61, INCL. LONA PLÁSTICA 150MICRA, ACAB. VÍTREO, FIBRA DE POLIPROPILENO, CORTE DA JUNTA (LARG.4MM E PROF</v>
          </cell>
          <cell r="C4225" t="str">
            <v>m2</v>
          </cell>
          <cell r="D4225">
            <v>55.8</v>
          </cell>
          <cell r="E4225">
            <v>44.64</v>
          </cell>
        </row>
        <row r="4226">
          <cell r="A4226" t="str">
            <v/>
          </cell>
          <cell r="D4226">
            <v>0</v>
          </cell>
        </row>
        <row r="4227">
          <cell r="A4227" t="str">
            <v>22.10.420</v>
          </cell>
          <cell r="B4227" t="str">
            <v>FORN.E EXEC.DE PISO E=8CM,CONC.EST.FCK 25 MPA USIN. BOMB. COND. A (NBR-12655), LANÇADO,ADENSADO E NIVELADO, CONF.PROJ.DA SEDUC, ARMADO C/TELA Q61, INCL. LONA PLÁSTICA 150MICRA, ACAB. VÍTREO, FIBRA DE POLIPROPILENO,CORTE DA JUNTA (LARG.4MM E PROF.22MM) E T</v>
          </cell>
          <cell r="C4227" t="str">
            <v>m2</v>
          </cell>
          <cell r="D4227">
            <v>56.7</v>
          </cell>
          <cell r="E4227">
            <v>45.36</v>
          </cell>
          <cell r="F4227" t="str">
            <v>SEDUC</v>
          </cell>
        </row>
        <row r="4228">
          <cell r="A4228" t="str">
            <v/>
          </cell>
          <cell r="D4228">
            <v>0</v>
          </cell>
        </row>
        <row r="4229">
          <cell r="A4229" t="str">
            <v>22.10.421</v>
          </cell>
          <cell r="B4229" t="str">
            <v>DET. 25, 26 E 27 - FORNECIMENTO E INSTALAÇÃO DE PEITORIL, EM TUBO DE FERRO GALVANIZADO, COM 3,35MM(1/8") DE ESPESSURA DA PAREDE E DIÂMETRO DE 3", PINTADO COM ESMALTE SINTÉTICO, CHUMBADO NA ALVENARIA, CONFORME DETALHE:"GUARDA-CORPO QUADRA". H=30CM.</v>
          </cell>
          <cell r="C4229" t="str">
            <v>m</v>
          </cell>
          <cell r="D4229">
            <v>151.33749999999998</v>
          </cell>
          <cell r="E4229">
            <v>121.07</v>
          </cell>
          <cell r="F4229" t="str">
            <v>SEDUC</v>
          </cell>
        </row>
        <row r="4230">
          <cell r="A4230" t="str">
            <v/>
          </cell>
          <cell r="D4230">
            <v>0</v>
          </cell>
        </row>
        <row r="4231">
          <cell r="A4231" t="str">
            <v>22.10.422</v>
          </cell>
          <cell r="B4231" t="str">
            <v>ESCADA HELICOIDAL, PRÉ-MOLDADA DE CONCRETO E DEGRAUS DE 1,00M.</v>
          </cell>
          <cell r="C4231" t="str">
            <v>m</v>
          </cell>
          <cell r="D4231">
            <v>853.33749999999998</v>
          </cell>
          <cell r="E4231">
            <v>682.67</v>
          </cell>
          <cell r="F4231" t="str">
            <v>SEDUC</v>
          </cell>
        </row>
        <row r="4232">
          <cell r="A4232" t="str">
            <v/>
          </cell>
          <cell r="D4232">
            <v>0</v>
          </cell>
        </row>
        <row r="4233">
          <cell r="A4233" t="str">
            <v>22.20.001</v>
          </cell>
          <cell r="B4233" t="str">
            <v>FORNECIMENTO E INSTALAÇÃO  DE ESTRUTURA MEDINDO 10,00m x 4,00m COM BASE DE 0,50m PARA INAUGURAÇÃO DA ESCOLA TÉCNICA ESTADUAL DE SURUBIM PARA ESTIRAMENTO DE LONA IMPRESSA PELO SISTEMA DIGITAL, SEM O FORNECIMENTO DA LONA.</v>
          </cell>
          <cell r="C4233" t="str">
            <v>Un</v>
          </cell>
          <cell r="D4233">
            <v>5333.3374999999996</v>
          </cell>
          <cell r="E4233">
            <v>4266.67</v>
          </cell>
          <cell r="F4233" t="str">
            <v>SEDUC</v>
          </cell>
        </row>
        <row r="4234">
          <cell r="A4234" t="str">
            <v/>
          </cell>
          <cell r="D4234">
            <v>0</v>
          </cell>
        </row>
        <row r="4235">
          <cell r="A4235" t="str">
            <v>22.20.002</v>
          </cell>
          <cell r="B4235" t="str">
            <v>FORNECIMENTO E INSTALAÇÃO  DE ESTRUTURA MEDINDO 10,00m x 4,00m COM BASE DE 0,50m PARA INAUGURAÇÃO DA ESCOLA TÉCNICA ESTADUAL DE SERTÂNEA PARA ESTIRAMENTO DE LONA IMPRESSA PELO SISTEMA DIGITAL, INCLUSIVE O FORNECIMENTO DA LONA.</v>
          </cell>
          <cell r="C4235" t="str">
            <v>Un</v>
          </cell>
          <cell r="D4235">
            <v>8541.6625000000004</v>
          </cell>
          <cell r="E4235">
            <v>6833.33</v>
          </cell>
          <cell r="F4235" t="str">
            <v>SEDUC</v>
          </cell>
        </row>
        <row r="4236">
          <cell r="A4236" t="str">
            <v/>
          </cell>
          <cell r="D4236">
            <v>0</v>
          </cell>
        </row>
        <row r="4237">
          <cell r="A4237" t="str">
            <v>22.20.003</v>
          </cell>
          <cell r="B4237" t="str">
            <v>FORNECIMENTO E INSTALAÇÃO  DE ESTRUTURA MEDINDO 10,00m x 4,00m COM BASE DE 0,50m PARA INAUGURAÇÃO DA ESCOLA TÉCNICA ESTADUAL DE LIMOEIRO PARA ESTIRAMENTO DE LONA IMPRESSA PELO SISTEMA DIGITAL, INCLUSIVE O FORNECIMENTO DA LONA.</v>
          </cell>
          <cell r="C4237" t="str">
            <v>Un</v>
          </cell>
          <cell r="D4237">
            <v>8083.3374999999996</v>
          </cell>
          <cell r="E4237">
            <v>6466.67</v>
          </cell>
          <cell r="F4237" t="str">
            <v>SEDUC</v>
          </cell>
        </row>
        <row r="4238">
          <cell r="A4238" t="str">
            <v/>
          </cell>
          <cell r="D4238">
            <v>0</v>
          </cell>
        </row>
        <row r="4239">
          <cell r="A4239" t="str">
            <v>22.20.004</v>
          </cell>
          <cell r="B4239" t="str">
            <v>FORNECIMENTO E INSTALAÇÃO  DE ESTRUTURA MEDINDO 10,00m x 4,00m COM BASE DE 0,50m PARA INAUGURAÇÃO DA ESCOLA TÉCNICA ESTADUAL DE GOIANA PARA ESTIRAMENTO DE LONA IMPRESSA PELO SISTEMA DIGITAL, INCLUSIVE O FORNECIMENTO DA LONA.</v>
          </cell>
          <cell r="C4239" t="str">
            <v>Un</v>
          </cell>
          <cell r="D4239">
            <v>7000</v>
          </cell>
          <cell r="E4239">
            <v>5600</v>
          </cell>
          <cell r="F4239" t="str">
            <v>SEDUC</v>
          </cell>
        </row>
        <row r="4240">
          <cell r="A4240" t="str">
            <v/>
          </cell>
          <cell r="D4240">
            <v>0</v>
          </cell>
        </row>
        <row r="4241">
          <cell r="A4241" t="str">
            <v>22.20.010</v>
          </cell>
          <cell r="B4241" t="str">
            <v>FORNECIMENTO E INSTALAÇÃO DE PAINEL COM ESTRUTURA EM TUBOS 25 x 25 PARA AUDITÓRIO DA ESCOLA TÉCNICA ESTADUAL DE SURUBIM, MEDINDO 10,50m x 2,80m, PARA ESTIRAMENTO DE LONA IMPRESSA PELO SISTEMA DIGITAL, INCLUSIVE O FORNECIMENTO DA LONA.</v>
          </cell>
          <cell r="C4241" t="str">
            <v>Un</v>
          </cell>
          <cell r="D4241">
            <v>6773.75</v>
          </cell>
          <cell r="E4241">
            <v>5419</v>
          </cell>
          <cell r="F4241" t="str">
            <v>SEDUC</v>
          </cell>
        </row>
        <row r="4242">
          <cell r="A4242" t="str">
            <v/>
          </cell>
          <cell r="D4242">
            <v>0</v>
          </cell>
        </row>
        <row r="4243">
          <cell r="A4243" t="str">
            <v>22.20.011</v>
          </cell>
          <cell r="B4243" t="str">
            <v>FORNECIMENTO E INSTALAÇÃO DE PAINEL COM ESTRUTURA EM TUBOS 25 x 25 PARA AUDITÓRIO DA ESCOLA TÉCNICA ESTADUAL DE SERTÂNEA, MEDINDO 10,74m x 2,96m, PARA ESTIRAMENTO DE LONA IMPRESSA PELO SISTEMA DIGITAL, INCLUSIVE O FORNECIMENTO DA LONA.</v>
          </cell>
          <cell r="C4243" t="str">
            <v>Un</v>
          </cell>
          <cell r="D4243">
            <v>8270.8374999999996</v>
          </cell>
          <cell r="E4243">
            <v>6616.67</v>
          </cell>
          <cell r="F4243" t="str">
            <v>SEDUC</v>
          </cell>
        </row>
        <row r="4244">
          <cell r="A4244" t="str">
            <v/>
          </cell>
          <cell r="D4244">
            <v>0</v>
          </cell>
        </row>
        <row r="4245">
          <cell r="A4245" t="str">
            <v>22.20.012</v>
          </cell>
          <cell r="B4245" t="str">
            <v>FORNECIMENTO E INSTALAÇÃO DE PAINEL COM ESTRUTURA EM TUBOS 25 x 25 PARA AUDITÓRIO DA ESCOLA TÉCNICA ESTADUAL DE LIMOEIRO, MEDINDO 10,90m x 2,80m, PARA ESTIRAMENTO DE LONA IMPRESSA PELO SISTEMA DIGITAL, INCLUSIVE O FORNECIMENTO DA LONA.</v>
          </cell>
          <cell r="C4245" t="str">
            <v>Un</v>
          </cell>
          <cell r="D4245">
            <v>7150</v>
          </cell>
          <cell r="E4245">
            <v>5720</v>
          </cell>
          <cell r="F4245" t="str">
            <v>SEDUC</v>
          </cell>
        </row>
        <row r="4246">
          <cell r="A4246" t="str">
            <v/>
          </cell>
          <cell r="D4246">
            <v>0</v>
          </cell>
        </row>
        <row r="4247">
          <cell r="A4247" t="str">
            <v>22.20.013</v>
          </cell>
          <cell r="B4247" t="str">
            <v>FORNECIMENTO E INSTALAÇÃO DE PAINEL COM ESTRUTURA EM TUBOS 25 x 25 PARA AUDITÓRIO DA ESCOLA TÉCNICA ESTADUAL DE GOIANA, MEDINDO 8,80m x 2,61m, PARA ESTIRAMENTO DE LONA IMPRESSA PELO SISTEMA DIGITAL, INCLUSIVE O FORNECIMENTO DA LONA.</v>
          </cell>
          <cell r="C4247" t="str">
            <v>Un</v>
          </cell>
          <cell r="D4247">
            <v>5770.8374999999996</v>
          </cell>
          <cell r="E4247">
            <v>4616.67</v>
          </cell>
          <cell r="F4247" t="str">
            <v>SEDUC</v>
          </cell>
        </row>
        <row r="4248">
          <cell r="A4248" t="str">
            <v/>
          </cell>
          <cell r="D4248">
            <v>0</v>
          </cell>
        </row>
        <row r="4249">
          <cell r="A4249" t="str">
            <v>2210033</v>
          </cell>
          <cell r="B4249" t="str">
            <v>DET 03 - PONTO DE GÁS INSTALADO EM BANCADA DE LABORATÓRIO COM DISTÂNCIA A CASA DE GÁS DE 5,00M, INCLUSIVE FORNECIMENTO DE BICO DE BUSEN, TUBULAÇÕES DE COBRE E ACESSÓRIOS NECESSÁRIOS, SEM FORNECIMENTO DO BOTIJÃO.</v>
          </cell>
          <cell r="C4249" t="str">
            <v>Pt</v>
          </cell>
          <cell r="D4249">
            <v>382.48750000000001</v>
          </cell>
          <cell r="E4249">
            <v>305.99</v>
          </cell>
          <cell r="F4249" t="str">
            <v>SEDUC</v>
          </cell>
        </row>
        <row r="4250">
          <cell r="A4250" t="str">
            <v/>
          </cell>
          <cell r="D4250">
            <v>0</v>
          </cell>
        </row>
        <row r="4251">
          <cell r="A4251" t="str">
            <v>23.00.000</v>
          </cell>
          <cell r="B4251" t="str">
            <v>INSTALAÇÕES ESPECIAIS</v>
          </cell>
          <cell r="D4251">
            <v>0</v>
          </cell>
        </row>
        <row r="4252">
          <cell r="A4252" t="str">
            <v/>
          </cell>
          <cell r="D4252">
            <v>0</v>
          </cell>
        </row>
        <row r="4253">
          <cell r="A4253" t="str">
            <v>23.01.025</v>
          </cell>
          <cell r="B4253" t="str">
            <v>FORNECIMENTO E EXECUÇÃO DE PONTO PARA REDE LÓGICA SECO,COM ELETRODUTO DE PVC RÍGIDO DE 3/4", BUCHA E ARRUELA DE ALUMÍNIO, CAIXA PLÁSTICA, RÍGIDA, RETANGULAR 4X2" FAB. TIGRE OU SIMILAR E TAMPA CEGA 4X2" FAB.PIAL OU SIMILAR. INCLUINDO RASGO EM ALVENARIA.</v>
          </cell>
          <cell r="C4253" t="str">
            <v>Pt</v>
          </cell>
          <cell r="D4253">
            <v>24.024999999999999</v>
          </cell>
          <cell r="E4253">
            <v>19.22</v>
          </cell>
          <cell r="F4253" t="str">
            <v>SEDUC</v>
          </cell>
        </row>
        <row r="4254">
          <cell r="A4254" t="str">
            <v/>
          </cell>
          <cell r="D4254">
            <v>0</v>
          </cell>
        </row>
        <row r="4255">
          <cell r="A4255" t="str">
            <v>23.01.030</v>
          </cell>
          <cell r="B4255" t="str">
            <v>FORNECIMENTO E INSTALAÇÃO DE CABEAMENTO DE LÓGICA COM CABO UTP CATEGORIA 5E-04 PARES.</v>
          </cell>
          <cell r="C4255" t="str">
            <v>m</v>
          </cell>
          <cell r="D4255">
            <v>3.2750000000000004</v>
          </cell>
          <cell r="E4255">
            <v>2.62</v>
          </cell>
          <cell r="F4255" t="str">
            <v>SEDUC</v>
          </cell>
        </row>
        <row r="4256">
          <cell r="A4256" t="str">
            <v/>
          </cell>
          <cell r="D4256">
            <v>0</v>
          </cell>
        </row>
        <row r="4257">
          <cell r="A4257" t="str">
            <v>23.01.031</v>
          </cell>
          <cell r="B4257" t="str">
            <v>RETIRADA E COLOCAÇÃO DE CABOS LÓGICOS, SEM FORNECIMENTO DO MATERIAL.</v>
          </cell>
          <cell r="C4257" t="str">
            <v>m</v>
          </cell>
          <cell r="D4257">
            <v>2.7875000000000001</v>
          </cell>
          <cell r="E4257">
            <v>2.23</v>
          </cell>
          <cell r="F4257" t="str">
            <v>SEDUC</v>
          </cell>
        </row>
        <row r="4258">
          <cell r="A4258" t="str">
            <v/>
          </cell>
          <cell r="D4258">
            <v>0</v>
          </cell>
        </row>
        <row r="4259">
          <cell r="A4259" t="str">
            <v>23.01.032</v>
          </cell>
          <cell r="B4259" t="str">
            <v>FORNECIMENTO E INSTALAÇÃO DE CABO DE PAR TRANÇADO, UTP-4 PARES, CATEGORIA 6</v>
          </cell>
          <cell r="C4259" t="str">
            <v>m</v>
          </cell>
          <cell r="D4259">
            <v>4.2625000000000002</v>
          </cell>
          <cell r="E4259">
            <v>3.41</v>
          </cell>
          <cell r="F4259" t="str">
            <v>SEDUC</v>
          </cell>
        </row>
        <row r="4260">
          <cell r="A4260" t="str">
            <v/>
          </cell>
          <cell r="D4260">
            <v>0</v>
          </cell>
        </row>
        <row r="4261">
          <cell r="A4261" t="str">
            <v>23.01.033</v>
          </cell>
          <cell r="B4261" t="str">
            <v>FORNECIMENTO E INSTALAÇÃO DE PATCH CABLE 110 IDC - RJ - 2,50 METROS DE COMPRIMENTO.</v>
          </cell>
          <cell r="C4261" t="str">
            <v>Un</v>
          </cell>
          <cell r="D4261">
            <v>21.412499999999998</v>
          </cell>
          <cell r="E4261">
            <v>17.13</v>
          </cell>
          <cell r="F4261" t="str">
            <v>SEDUC</v>
          </cell>
        </row>
        <row r="4262">
          <cell r="A4262" t="str">
            <v/>
          </cell>
          <cell r="D4262">
            <v>0</v>
          </cell>
        </row>
        <row r="4263">
          <cell r="A4263" t="str">
            <v>23.01.034</v>
          </cell>
          <cell r="B4263" t="str">
            <v>CABO FAST-LAN 24 X 4P CATEGORIA 6, 600 MHZ</v>
          </cell>
          <cell r="C4263" t="str">
            <v>m</v>
          </cell>
          <cell r="D4263">
            <v>4.5250000000000004</v>
          </cell>
          <cell r="E4263">
            <v>3.62</v>
          </cell>
          <cell r="F4263" t="str">
            <v>SEDUC</v>
          </cell>
        </row>
        <row r="4264">
          <cell r="A4264" t="str">
            <v/>
          </cell>
          <cell r="D4264">
            <v>0</v>
          </cell>
        </row>
        <row r="4265">
          <cell r="A4265" t="str">
            <v>23.01.061</v>
          </cell>
          <cell r="B4265" t="str">
            <v>FORNECIMENTO E EXECUÇÃO DE PONTO SECO DE ANTENA EXTERNA, COM ELETRODUTO DE PVC RÍGIDO DE 3/4", BUCHA E ARRUELA DE ALUMÍNIO, CAIXA PVC 4X2" RÍGIDA FAB. TIGRE OU SIMILAR E TAMPA CEGA 4X2" FAB.PIAL OU SIMILAR. INCLUINDO RASGO EM ALVENARIA.</v>
          </cell>
          <cell r="C4265" t="str">
            <v>Pt</v>
          </cell>
          <cell r="D4265">
            <v>46.974999999999994</v>
          </cell>
          <cell r="E4265">
            <v>37.58</v>
          </cell>
          <cell r="F4265" t="str">
            <v>SEDUC</v>
          </cell>
        </row>
        <row r="4266">
          <cell r="A4266" t="str">
            <v/>
          </cell>
          <cell r="D4266">
            <v>0</v>
          </cell>
        </row>
        <row r="4267">
          <cell r="A4267" t="str">
            <v>23.01.062</v>
          </cell>
          <cell r="B4267" t="str">
            <v>PONTO DE ANTENA EXTERNO SECO, EM CONDULETES METÁLICOS, INCLUSIVE ELETRODUTOS DE PVC RÍGIDO ROSCÁVEL 3/4" COM 9,00M, LUVAS E CURVAS EM PVC, ABRAÇADEIRAS TIPO "D" BUCHAS E ARRUELAS DE ALUMÍNIO (INSTALAÇÃO APARENTE).</v>
          </cell>
          <cell r="C4267" t="str">
            <v>Pt</v>
          </cell>
          <cell r="D4267">
            <v>88.85</v>
          </cell>
          <cell r="E4267">
            <v>71.08</v>
          </cell>
          <cell r="F4267" t="str">
            <v>SEDUC</v>
          </cell>
        </row>
        <row r="4268">
          <cell r="A4268" t="str">
            <v/>
          </cell>
          <cell r="D4268">
            <v>0</v>
          </cell>
        </row>
        <row r="4269">
          <cell r="A4269" t="str">
            <v>23.02.010</v>
          </cell>
          <cell r="B4269" t="str">
            <v>JACK RJ45 CAT6 - 586A/B GIGALAN BEGE.</v>
          </cell>
          <cell r="C4269" t="str">
            <v>Un</v>
          </cell>
          <cell r="D4269">
            <v>28.700000000000003</v>
          </cell>
          <cell r="E4269">
            <v>22.96</v>
          </cell>
          <cell r="F4269" t="str">
            <v>SEDUC</v>
          </cell>
        </row>
        <row r="4270">
          <cell r="A4270" t="str">
            <v/>
          </cell>
          <cell r="D4270">
            <v>0</v>
          </cell>
        </row>
        <row r="4271">
          <cell r="A4271" t="str">
            <v>23.02.020</v>
          </cell>
          <cell r="B4271" t="str">
            <v>ADAPTER CABLE CAT.6 - 568-A COMPRIMENTO 2,5 METROS</v>
          </cell>
          <cell r="C4271" t="str">
            <v>Un</v>
          </cell>
          <cell r="D4271">
            <v>30.612499999999997</v>
          </cell>
          <cell r="E4271">
            <v>24.49</v>
          </cell>
          <cell r="F4271" t="str">
            <v>SEDUC</v>
          </cell>
        </row>
        <row r="4272">
          <cell r="A4272" t="str">
            <v/>
          </cell>
          <cell r="D4272">
            <v>0</v>
          </cell>
        </row>
        <row r="4273">
          <cell r="A4273" t="str">
            <v>23.02.030</v>
          </cell>
          <cell r="B4273" t="str">
            <v>GUIAS DE CABOS VERTICAL PARA RACK PLUS 44U</v>
          </cell>
          <cell r="C4273" t="str">
            <v>Un</v>
          </cell>
          <cell r="D4273">
            <v>581.22500000000002</v>
          </cell>
          <cell r="E4273">
            <v>464.98</v>
          </cell>
          <cell r="F4273" t="str">
            <v>SEDUC</v>
          </cell>
        </row>
        <row r="4274">
          <cell r="A4274" t="str">
            <v/>
          </cell>
          <cell r="D4274">
            <v>0</v>
          </cell>
        </row>
        <row r="4275">
          <cell r="A4275" t="str">
            <v>23.02.040</v>
          </cell>
          <cell r="B4275" t="str">
            <v>GUIAS DE CABOS INFERIORES PRETO PARA RACK</v>
          </cell>
          <cell r="C4275" t="str">
            <v>Un</v>
          </cell>
          <cell r="D4275">
            <v>83.699999999999989</v>
          </cell>
          <cell r="E4275">
            <v>66.959999999999994</v>
          </cell>
          <cell r="F4275" t="str">
            <v>SEDUC</v>
          </cell>
        </row>
        <row r="4276">
          <cell r="A4276" t="str">
            <v/>
          </cell>
          <cell r="D4276">
            <v>0</v>
          </cell>
        </row>
        <row r="4277">
          <cell r="A4277" t="str">
            <v>23.02.050</v>
          </cell>
          <cell r="B4277" t="str">
            <v>GUIAS DE CABOS SUPERIOR PRETO PARA RACK</v>
          </cell>
          <cell r="C4277" t="str">
            <v>Un</v>
          </cell>
          <cell r="D4277">
            <v>68.150000000000006</v>
          </cell>
          <cell r="E4277">
            <v>54.52</v>
          </cell>
          <cell r="F4277" t="str">
            <v>SEDUC</v>
          </cell>
        </row>
        <row r="4278">
          <cell r="A4278" t="str">
            <v/>
          </cell>
          <cell r="D4278">
            <v>0</v>
          </cell>
        </row>
        <row r="4279">
          <cell r="A4279" t="str">
            <v>23.02.060</v>
          </cell>
          <cell r="B4279" t="str">
            <v>FORNECIMENTO E INSTALAÇÃO DE PAINEL DE FECHAMENTO 19"X1U</v>
          </cell>
          <cell r="C4279" t="str">
            <v>Un</v>
          </cell>
          <cell r="D4279">
            <v>3367.5</v>
          </cell>
          <cell r="E4279">
            <v>2694</v>
          </cell>
          <cell r="F4279" t="str">
            <v>SEDUC</v>
          </cell>
        </row>
        <row r="4280">
          <cell r="A4280" t="str">
            <v/>
          </cell>
          <cell r="D4280">
            <v>0</v>
          </cell>
        </row>
        <row r="4281">
          <cell r="A4281" t="str">
            <v>23.02.070</v>
          </cell>
          <cell r="B4281" t="str">
            <v>FORNECIMENTO E INSTALAÇÃO DE PAINEL DE FECHAMENTO 19" X 4U</v>
          </cell>
          <cell r="C4281" t="str">
            <v>Un</v>
          </cell>
          <cell r="D4281">
            <v>102.8125</v>
          </cell>
          <cell r="E4281">
            <v>82.25</v>
          </cell>
          <cell r="F4281" t="str">
            <v>SEDUC</v>
          </cell>
        </row>
        <row r="4282">
          <cell r="A4282" t="str">
            <v/>
          </cell>
          <cell r="D4282">
            <v>0</v>
          </cell>
        </row>
        <row r="4283">
          <cell r="A4283" t="str">
            <v>23.02.080</v>
          </cell>
          <cell r="B4283" t="str">
            <v>FORNECIMENTO E INSTALAÇÃO DE PTCH PANEL 24 PORTAS CAT.6 , 568 A/B GIGALAN.</v>
          </cell>
          <cell r="C4283" t="str">
            <v>Un</v>
          </cell>
          <cell r="D4283">
            <v>589.5625</v>
          </cell>
          <cell r="E4283">
            <v>471.65</v>
          </cell>
          <cell r="F4283" t="str">
            <v>SEDUC</v>
          </cell>
        </row>
        <row r="4284">
          <cell r="A4284" t="str">
            <v/>
          </cell>
          <cell r="D4284">
            <v>0</v>
          </cell>
        </row>
        <row r="4285">
          <cell r="A4285" t="str">
            <v>23.02.090</v>
          </cell>
          <cell r="B4285" t="str">
            <v>FORNECIMENTO E INSTALAÇÃO DE RACK ABERTO PLUS 19" X 44U</v>
          </cell>
          <cell r="C4285" t="str">
            <v>Un</v>
          </cell>
          <cell r="D4285">
            <v>652</v>
          </cell>
          <cell r="E4285">
            <v>521.6</v>
          </cell>
          <cell r="F4285" t="str">
            <v>SEDUC</v>
          </cell>
        </row>
        <row r="4286">
          <cell r="A4286" t="str">
            <v/>
          </cell>
          <cell r="D4286">
            <v>0</v>
          </cell>
        </row>
        <row r="4287">
          <cell r="A4287" t="str">
            <v>23.02.100</v>
          </cell>
          <cell r="B4287" t="str">
            <v>FORNECIMENTO E INSTALAÇÃO DE PAINEL 19" X 4U, COM BLOCO 110IDC, 200 PARES</v>
          </cell>
          <cell r="C4287" t="str">
            <v>Un</v>
          </cell>
          <cell r="D4287">
            <v>494.98750000000001</v>
          </cell>
          <cell r="E4287">
            <v>395.99</v>
          </cell>
          <cell r="F4287" t="str">
            <v>SEDUC</v>
          </cell>
        </row>
        <row r="4288">
          <cell r="A4288" t="str">
            <v/>
          </cell>
          <cell r="D4288">
            <v>0</v>
          </cell>
        </row>
        <row r="4289">
          <cell r="A4289" t="str">
            <v>23.02.105</v>
          </cell>
          <cell r="B4289" t="str">
            <v>PLACA (ESPELHO) PARA CAIXA , 4 X 2 - 1 SAÍDA RJ 45</v>
          </cell>
          <cell r="C4289" t="str">
            <v>Un</v>
          </cell>
          <cell r="D4289">
            <v>3.8624999999999998</v>
          </cell>
          <cell r="E4289">
            <v>3.09</v>
          </cell>
          <cell r="F4289" t="str">
            <v>SEDUC</v>
          </cell>
        </row>
        <row r="4290">
          <cell r="A4290" t="str">
            <v/>
          </cell>
          <cell r="D4290">
            <v>0</v>
          </cell>
        </row>
        <row r="4291">
          <cell r="A4291" t="str">
            <v>23.02.110</v>
          </cell>
          <cell r="B4291" t="str">
            <v>PLACA (ESPELHO) PARA CAIXA, 4 X 2 - 2 SAÍDAS RJ45</v>
          </cell>
          <cell r="C4291" t="str">
            <v>Un</v>
          </cell>
          <cell r="D4291">
            <v>3.8624999999999998</v>
          </cell>
          <cell r="E4291">
            <v>3.09</v>
          </cell>
          <cell r="F4291" t="str">
            <v>SEDUC</v>
          </cell>
        </row>
        <row r="4292">
          <cell r="A4292" t="str">
            <v/>
          </cell>
          <cell r="D4292">
            <v>0</v>
          </cell>
        </row>
        <row r="4293">
          <cell r="A4293" t="str">
            <v>23.02.120</v>
          </cell>
          <cell r="B4293" t="str">
            <v>FORNECIMENTO E INSTALAÇÃO DE CONECTOR 110 IDC 5 PARES FÊMEA</v>
          </cell>
          <cell r="C4293" t="str">
            <v>Un</v>
          </cell>
          <cell r="D4293">
            <v>9.8125</v>
          </cell>
          <cell r="E4293">
            <v>7.85</v>
          </cell>
          <cell r="F4293" t="str">
            <v>SEDUC</v>
          </cell>
        </row>
        <row r="4294">
          <cell r="A4294" t="str">
            <v/>
          </cell>
          <cell r="D4294">
            <v>0</v>
          </cell>
        </row>
        <row r="4295">
          <cell r="A4295" t="str">
            <v>23.03.015</v>
          </cell>
          <cell r="B4295" t="str">
            <v>FORNECIMENTO E FIXAÇÃO DE EXTINTOR DE PÓ QUÍMICO 4KG, COM SUPORTE E PLACA DE SINALIZAÇÃO.</v>
          </cell>
          <cell r="C4295" t="str">
            <v>Un</v>
          </cell>
          <cell r="D4295">
            <v>125.82499999999999</v>
          </cell>
          <cell r="E4295">
            <v>100.66</v>
          </cell>
          <cell r="F4295" t="str">
            <v>SEDUC</v>
          </cell>
        </row>
        <row r="4296">
          <cell r="A4296" t="str">
            <v/>
          </cell>
          <cell r="D4296">
            <v>0</v>
          </cell>
        </row>
        <row r="4297">
          <cell r="A4297" t="str">
            <v>23.03.025</v>
          </cell>
          <cell r="B4297" t="str">
            <v>FORNECIMENTO E FIXAÇÃO DE EXTINTOR DE PÓ QUÍMICO 6KG, COM SUPORTE E SINALIZAÇÃO</v>
          </cell>
          <cell r="C4297" t="str">
            <v>Un</v>
          </cell>
          <cell r="D4297">
            <v>149.94999999999999</v>
          </cell>
          <cell r="E4297">
            <v>119.96</v>
          </cell>
          <cell r="F4297" t="str">
            <v>SEDUC</v>
          </cell>
        </row>
        <row r="4298">
          <cell r="A4298" t="str">
            <v/>
          </cell>
          <cell r="D4298">
            <v>0</v>
          </cell>
        </row>
        <row r="4299">
          <cell r="A4299" t="str">
            <v>23.03.026</v>
          </cell>
          <cell r="B4299" t="str">
            <v>FORNECIMENTO E FIXAÇÃO DE EXTINTOR DE PÓ QUÍMICO 8 KG, COM SUPORTE E PLACA DE SINALIZAÇÃO.</v>
          </cell>
          <cell r="C4299" t="str">
            <v>Un</v>
          </cell>
          <cell r="D4299">
            <v>204.16250000000002</v>
          </cell>
          <cell r="E4299">
            <v>163.33000000000001</v>
          </cell>
          <cell r="F4299" t="str">
            <v>SEDUC</v>
          </cell>
        </row>
        <row r="4300">
          <cell r="A4300" t="str">
            <v/>
          </cell>
          <cell r="D4300">
            <v>0</v>
          </cell>
        </row>
        <row r="4301">
          <cell r="A4301" t="str">
            <v>23.03.027</v>
          </cell>
          <cell r="B4301" t="str">
            <v>FORNECIMENTO E FIXAÇÃO DE EXTINTOR DE PÓ QUÍMICO 12 KG, COM SUPORTE E PLACA DE SINALIZAÇÃO.</v>
          </cell>
          <cell r="C4301" t="str">
            <v>Un</v>
          </cell>
          <cell r="D4301">
            <v>245.83749999999998</v>
          </cell>
          <cell r="E4301">
            <v>196.67</v>
          </cell>
          <cell r="F4301" t="str">
            <v>SEDUC</v>
          </cell>
        </row>
        <row r="4302">
          <cell r="A4302" t="str">
            <v/>
          </cell>
          <cell r="D4302">
            <v>0</v>
          </cell>
        </row>
        <row r="4303">
          <cell r="A4303" t="str">
            <v>23.03.028</v>
          </cell>
          <cell r="B4303" t="str">
            <v>FORNECIMENTO E FIXAÇÃO DE EXTINTOR DE GÁS CARBÔNICO 10 KG, COM SUPORTE E PLACA DE SINALIZAÇÃO.</v>
          </cell>
          <cell r="C4303" t="str">
            <v>Un</v>
          </cell>
          <cell r="D4303">
            <v>1009.1625</v>
          </cell>
          <cell r="E4303">
            <v>807.33</v>
          </cell>
          <cell r="F4303" t="str">
            <v>SEDUC</v>
          </cell>
        </row>
        <row r="4304">
          <cell r="A4304" t="str">
            <v/>
          </cell>
          <cell r="D4304">
            <v>0</v>
          </cell>
        </row>
        <row r="4305">
          <cell r="A4305" t="str">
            <v>23.03.035</v>
          </cell>
          <cell r="B4305" t="str">
            <v>FORNECIMENTO E FIXAÇÃO DE EXTINTOR DE GÁS CARBÔNICO 6KG, COM SUPORTE E PLACA DE SINALIZAÇÃO.</v>
          </cell>
          <cell r="C4305" t="str">
            <v>Un</v>
          </cell>
          <cell r="D4305">
            <v>443.23749999999995</v>
          </cell>
          <cell r="E4305">
            <v>354.59</v>
          </cell>
          <cell r="F4305" t="str">
            <v>SEDUC</v>
          </cell>
        </row>
        <row r="4306">
          <cell r="A4306" t="str">
            <v/>
          </cell>
          <cell r="D4306">
            <v>0</v>
          </cell>
        </row>
        <row r="4307">
          <cell r="A4307" t="str">
            <v>23.03.045</v>
          </cell>
          <cell r="B4307" t="str">
            <v>FORNECIMENTO E FIXAÇÃO DE EXTINTOR DE ÁGUA PRESSURIZADA CAP.10L, COM SUPORTE E PLACA DE SINALIZAÇÃO.</v>
          </cell>
          <cell r="C4307" t="str">
            <v>Un</v>
          </cell>
          <cell r="D4307">
            <v>129.08750000000001</v>
          </cell>
          <cell r="E4307">
            <v>103.27</v>
          </cell>
          <cell r="F4307" t="str">
            <v>SEDUC</v>
          </cell>
        </row>
        <row r="4308">
          <cell r="A4308" t="str">
            <v/>
          </cell>
          <cell r="D4308">
            <v>0</v>
          </cell>
        </row>
        <row r="4309">
          <cell r="A4309" t="str">
            <v>23.04.010</v>
          </cell>
          <cell r="B4309" t="str">
            <v>FORNECIMENTO E INSTALAÇÃO DE CENTRAL DE ALARME CONVENCIONAL.</v>
          </cell>
          <cell r="C4309" t="str">
            <v>Un</v>
          </cell>
          <cell r="D4309">
            <v>1093.1125</v>
          </cell>
          <cell r="E4309">
            <v>874.49</v>
          </cell>
          <cell r="F4309" t="str">
            <v>SEDUC</v>
          </cell>
        </row>
        <row r="4310">
          <cell r="A4310" t="str">
            <v/>
          </cell>
          <cell r="D4310">
            <v>0</v>
          </cell>
        </row>
        <row r="4311">
          <cell r="A4311" t="str">
            <v>23.04.020</v>
          </cell>
          <cell r="B4311" t="str">
            <v>FORNECIMENTO E INSTALAÇÃO DE ACIONADOR DE ALARME</v>
          </cell>
          <cell r="C4311" t="str">
            <v>Un</v>
          </cell>
          <cell r="D4311">
            <v>100.1875</v>
          </cell>
          <cell r="E4311">
            <v>80.150000000000006</v>
          </cell>
          <cell r="F4311" t="str">
            <v>SEDUC</v>
          </cell>
        </row>
        <row r="4312">
          <cell r="A4312" t="str">
            <v/>
          </cell>
          <cell r="D4312">
            <v>0</v>
          </cell>
        </row>
        <row r="4313">
          <cell r="A4313" t="str">
            <v>23.04.030</v>
          </cell>
          <cell r="B4313" t="str">
            <v>FORNECIMENTO E INSTALAÇÃO DE SIRENE PARA ALARME</v>
          </cell>
          <cell r="C4313" t="str">
            <v>Un</v>
          </cell>
          <cell r="D4313">
            <v>104.8625</v>
          </cell>
          <cell r="E4313">
            <v>83.89</v>
          </cell>
          <cell r="F4313" t="str">
            <v>SEDUC</v>
          </cell>
        </row>
        <row r="4314">
          <cell r="A4314" t="str">
            <v/>
          </cell>
          <cell r="D4314">
            <v>0</v>
          </cell>
        </row>
        <row r="4315">
          <cell r="A4315" t="str">
            <v>23.04.040</v>
          </cell>
          <cell r="B4315" t="str">
            <v>FORNECIMENTO E INSTALAÇÃO DE DETECTOR DE FUMAÇA</v>
          </cell>
          <cell r="C4315" t="str">
            <v>Un</v>
          </cell>
          <cell r="D4315">
            <v>147.6875</v>
          </cell>
          <cell r="E4315">
            <v>118.15</v>
          </cell>
          <cell r="F4315" t="str">
            <v>SEDUC</v>
          </cell>
        </row>
        <row r="4316">
          <cell r="A4316" t="str">
            <v/>
          </cell>
          <cell r="D4316">
            <v>0</v>
          </cell>
        </row>
        <row r="4317">
          <cell r="A4317" t="str">
            <v>23.05.010</v>
          </cell>
          <cell r="B4317" t="str">
            <v>FORNECIMENTO E INSTALAÇÃO DE CENTRAL DE GÁS GLP PARA 4 P-45 (2+2) INCLUINDO PIGTAIL VIBRASIL 1/2"X800,00MM, VÁLVULA DE RETENÇÃO 7/16X1/2", COLETOR GLP 2+2 E REGULADOR DE 1º ESTÁGIO.</v>
          </cell>
          <cell r="C4317" t="str">
            <v>Cj</v>
          </cell>
          <cell r="D4317">
            <v>1166.7874999999999</v>
          </cell>
          <cell r="E4317">
            <v>933.43</v>
          </cell>
          <cell r="F4317" t="str">
            <v>SEE</v>
          </cell>
        </row>
        <row r="4318">
          <cell r="A4318" t="str">
            <v/>
          </cell>
          <cell r="D4318">
            <v>0</v>
          </cell>
        </row>
        <row r="4319">
          <cell r="A4319" t="str">
            <v>23.05.020</v>
          </cell>
          <cell r="B4319" t="str">
            <v>PONTO DE GÁS GLP INCLUINDO FORNECIMENTO E INSTALAÇÃO DE REDE DE DISTRIBUIÇÃO EM TUBO DE AÇO CARBONO SEM COSTURA SCHEDULE 40 DE 1/2",  PARA ATENDER PONTOS DE CONSUMO, INCLUSIVE PINTURA DA REDE E TESTE DE ESTANQUEIDADE.</v>
          </cell>
          <cell r="C4319" t="str">
            <v>Pt</v>
          </cell>
          <cell r="D4319">
            <v>564.6</v>
          </cell>
          <cell r="E4319">
            <v>451.68</v>
          </cell>
          <cell r="F4319" t="str">
            <v>SEE</v>
          </cell>
        </row>
        <row r="4320">
          <cell r="A4320" t="str">
            <v/>
          </cell>
          <cell r="D4320">
            <v>0</v>
          </cell>
        </row>
        <row r="4321">
          <cell r="A4321" t="str">
            <v>23.06.007</v>
          </cell>
          <cell r="B4321" t="str">
            <v>FORNECIMENTO E INSTALAÇÃO DE PLUG PARA TOMADA MONOFÁSICA INSDUSTRIAL DE 16A - 3 POLOS - 220V - COM PARTES PLÁSTICAS EM POLIAMIDA 6.6 AUTO-EXTINGUÍVEL, VEDAÇÕES E GUARNIÇÕES EM SBR E TERMINAIS EM LATÃO MACIÇO - REF. N3076 - STECK, SIEMENS OU SIMILAR.</v>
          </cell>
          <cell r="C4321" t="str">
            <v>Un</v>
          </cell>
          <cell r="D4321">
            <v>15.787500000000001</v>
          </cell>
          <cell r="E4321">
            <v>12.63</v>
          </cell>
          <cell r="F4321" t="str">
            <v>SEDUC</v>
          </cell>
        </row>
        <row r="4322">
          <cell r="A4322" t="str">
            <v/>
          </cell>
          <cell r="D4322">
            <v>0</v>
          </cell>
        </row>
        <row r="4323">
          <cell r="A4323" t="str">
            <v>23.06.008</v>
          </cell>
          <cell r="B4323" t="str">
            <v>FORNECIMENTO E INSTALAÇÃO DE PLUG PARA TOMADA TRIFÁSICA INSDUSTRIAL DE 32A - 4 POLOS - 380V - COM PARTES PLÁSTICAS EM POLIAMIDA 6.6 AUTO-EXTINGUÍVEL, VEDAÇÕES E GUARNIÇÕES EM SBR E TERMINAIS EM LATÃO MACIÇO - REF. N4276 - STECK, SIEMENS OU SIMILAR.</v>
          </cell>
          <cell r="C4323" t="str">
            <v>Un</v>
          </cell>
          <cell r="D4323">
            <v>22.1875</v>
          </cell>
          <cell r="E4323">
            <v>17.75</v>
          </cell>
          <cell r="F4323" t="str">
            <v>SEDUC</v>
          </cell>
        </row>
        <row r="4324">
          <cell r="A4324" t="str">
            <v/>
          </cell>
          <cell r="D4324">
            <v>0</v>
          </cell>
        </row>
        <row r="4325">
          <cell r="A4325" t="str">
            <v>23.06.011</v>
          </cell>
          <cell r="B4325" t="str">
            <v>FORNECIMENTO E INSTALAÇÃO DE TOMADA MONOFÁSICA INSDUSTRIAL DE 16A - 3 POLOS - 220V - SOBREPOR, COM PARTES PLÁSTICAS EM POLIAMIDA 6.6 AUTO-EXTINGUÍVEL, VEDAÇÕES E GUARNIÇÕES EM SBR E TERMINAIS EM LATÃO MACIÇO - REF. N3006 - STECK, SIEMENS OU SIMILAR.</v>
          </cell>
          <cell r="C4325" t="str">
            <v>Un</v>
          </cell>
          <cell r="D4325">
            <v>26.1875</v>
          </cell>
          <cell r="E4325">
            <v>20.95</v>
          </cell>
          <cell r="F4325" t="str">
            <v>SEDUC</v>
          </cell>
        </row>
        <row r="4326">
          <cell r="A4326" t="str">
            <v/>
          </cell>
          <cell r="D4326">
            <v>0</v>
          </cell>
        </row>
        <row r="4327">
          <cell r="A4327" t="str">
            <v>23.06.021</v>
          </cell>
          <cell r="B4327" t="str">
            <v>FORNECIMENTO E INSTALAÇÃO DE TOMADA TRIFÁSICA INSDUSTRIAL DE 32A - 4 POLOS - 380V - SOBREPOR, COM PARTES PLÁSTICAS EM POLIAMIDA 6.6 AUTO-EXTINGUÍVEL, VEDAÇÕES E GUARNIÇÕES EM SBR E TERMINAIS EM LATÃO MACIÇO - REF. N4206 - STECK, SIEMENS OU SIMILAR.</v>
          </cell>
          <cell r="C4327" t="str">
            <v>Un</v>
          </cell>
          <cell r="D4327">
            <v>30.737500000000001</v>
          </cell>
          <cell r="E4327">
            <v>24.59</v>
          </cell>
          <cell r="F4327" t="str">
            <v>SEDUC</v>
          </cell>
        </row>
        <row r="4328">
          <cell r="A4328" t="str">
            <v/>
          </cell>
          <cell r="D4328">
            <v>0</v>
          </cell>
        </row>
        <row r="4329">
          <cell r="A4329" t="str">
            <v>23.06.031</v>
          </cell>
          <cell r="B4329" t="str">
            <v>FORNECIMENTO E INSTALAÇÃO DE TOMADA PARA PISO TRIFÁSICA INSDUSTRIAL DE 32A - 4 POLOS - 380V - EMBUTIR, COM PARTES PLÁSTICAS EM POLIAMIDA 6.6 AUTO-EXTINGUÍVEL, VEDAÇÕES E GUARNIÇÕES EM SBR E TERMINAIS EM LATÃO MACIÇO - REF. N4246 - STECK, SIEMENS OU SIMILA</v>
          </cell>
          <cell r="C4329" t="str">
            <v>Un</v>
          </cell>
          <cell r="D4329">
            <v>31.6</v>
          </cell>
          <cell r="E4329">
            <v>25.28</v>
          </cell>
          <cell r="F4329" t="str">
            <v>SEDUC</v>
          </cell>
        </row>
        <row r="4330">
          <cell r="A4330" t="str">
            <v/>
          </cell>
          <cell r="D4330">
            <v>0</v>
          </cell>
        </row>
        <row r="4331">
          <cell r="A4331" t="str">
            <v>23.06.032</v>
          </cell>
          <cell r="B4331" t="str">
            <v>FORNECIMENTO E INSTALAÇÃO DE RÉGUA PARA 8 TOMADAS.</v>
          </cell>
          <cell r="C4331" t="str">
            <v>Un</v>
          </cell>
          <cell r="D4331">
            <v>94.912500000000009</v>
          </cell>
          <cell r="E4331">
            <v>75.930000000000007</v>
          </cell>
          <cell r="F4331" t="str">
            <v>SEDUC</v>
          </cell>
        </row>
        <row r="4332">
          <cell r="A4332" t="str">
            <v/>
          </cell>
          <cell r="D4332">
            <v>0</v>
          </cell>
        </row>
        <row r="4333">
          <cell r="A4333" t="str">
            <v>23.07.010</v>
          </cell>
          <cell r="B4333" t="str">
            <v>INSTALAÇÃO DE APARELHO DE AR CONDICIONADO TIPO SPLIT EM PAREDE, SEM FORNECIMENTO DE EQUIPAMENTO, INCLUINDO OS SERVIÇOS DE: INSTALAÇÃO DOS EQUIPAMENTOS (SPLIT E CONDENSADOR NO SUPORTE); EXECUÇÃO DE SOLDA E DRENO; FORNECIMENTO DO GÁS; FORNECIMENTO E INSTALA</v>
          </cell>
          <cell r="C4333" t="str">
            <v>Un</v>
          </cell>
          <cell r="D4333">
            <v>929.16250000000002</v>
          </cell>
          <cell r="E4333">
            <v>743.33</v>
          </cell>
          <cell r="F4333" t="str">
            <v>SEDUC</v>
          </cell>
        </row>
        <row r="4334">
          <cell r="A4334" t="str">
            <v/>
          </cell>
          <cell r="D4334">
            <v>0</v>
          </cell>
        </row>
        <row r="4335">
          <cell r="A4335" t="str">
            <v>23.08.001</v>
          </cell>
          <cell r="B4335" t="str">
            <v>FORNECIMENTO E INSTALAÇÃO DE PARA-RAIO, TIPO FRANKLIN, DE 04 PONTAS EM AÇO INOXIDÁVEL COM 350 MM.</v>
          </cell>
          <cell r="C4335" t="str">
            <v>Un</v>
          </cell>
          <cell r="D4335">
            <v>64.075000000000003</v>
          </cell>
          <cell r="E4335">
            <v>51.26</v>
          </cell>
          <cell r="F4335" t="str">
            <v>SEDUC</v>
          </cell>
        </row>
        <row r="4336">
          <cell r="A4336" t="str">
            <v/>
          </cell>
          <cell r="D4336">
            <v>0</v>
          </cell>
        </row>
        <row r="4337">
          <cell r="A4337" t="str">
            <v>23.08.002</v>
          </cell>
          <cell r="B4337" t="str">
            <v>FORNECIMENTO E INSTALAÇÃO DE SUPORTE GUIA, H=20 CM, GALV. A FOGO COM RODANA DE POLIPROPILENO COM CHAPA ENCOSTO PARA PARAFUSAR.</v>
          </cell>
          <cell r="C4337" t="str">
            <v>Un</v>
          </cell>
          <cell r="D4337">
            <v>17.375</v>
          </cell>
          <cell r="E4337">
            <v>13.9</v>
          </cell>
          <cell r="F4337" t="str">
            <v>SEDUC</v>
          </cell>
        </row>
        <row r="4338">
          <cell r="A4338" t="str">
            <v/>
          </cell>
          <cell r="D4338">
            <v>0</v>
          </cell>
        </row>
        <row r="4339">
          <cell r="A4339" t="str">
            <v>23.08.003</v>
          </cell>
          <cell r="B4339" t="str">
            <v>FORNECIMENTO E INSTALAÇÃO DE CONJUNTO DE ESTAIS, COM CABO DE AÇO, COM 2 M CADA - ESTAI COM DIAM. 1 1/2</v>
          </cell>
          <cell r="C4339" t="str">
            <v>Cj</v>
          </cell>
          <cell r="D4339">
            <v>140.51249999999999</v>
          </cell>
          <cell r="E4339">
            <v>112.41</v>
          </cell>
          <cell r="F4339" t="str">
            <v xml:space="preserve">SEDUC </v>
          </cell>
        </row>
        <row r="4340">
          <cell r="A4340" t="str">
            <v/>
          </cell>
          <cell r="D4340">
            <v>0</v>
          </cell>
        </row>
        <row r="4341">
          <cell r="A4341" t="str">
            <v>23.08.004</v>
          </cell>
          <cell r="B4341" t="str">
            <v>FORNECIMENTO E INSTALAÇÃO DE TUBO GALVANIZADO, COM COSTURA, TIPO PESADO DIN 2440 DIAM. 1 1/2, PEÇA COM 3M.</v>
          </cell>
          <cell r="C4341" t="str">
            <v>Un</v>
          </cell>
          <cell r="D4341">
            <v>196.125</v>
          </cell>
          <cell r="E4341">
            <v>156.9</v>
          </cell>
          <cell r="F4341" t="str">
            <v>SEDUC</v>
          </cell>
        </row>
        <row r="4342">
          <cell r="A4342" t="str">
            <v/>
          </cell>
          <cell r="D4342">
            <v>0</v>
          </cell>
        </row>
        <row r="4343">
          <cell r="A4343" t="str">
            <v>23.08.005</v>
          </cell>
          <cell r="B4343" t="str">
            <v>FORNECIMENTO E INSTALAÇÃO DE SINALIZADOR NOTURNO AUTOMÁTICO, PARA 01 LAM. INCAND. DE 60 W,  COM RELE FOTOELÉTRICO EM 220 W.</v>
          </cell>
          <cell r="C4343" t="str">
            <v>Un</v>
          </cell>
          <cell r="D4343">
            <v>64.55</v>
          </cell>
          <cell r="E4343">
            <v>51.64</v>
          </cell>
          <cell r="F4343" t="str">
            <v>SEDUC</v>
          </cell>
        </row>
        <row r="4344">
          <cell r="A4344" t="str">
            <v/>
          </cell>
          <cell r="D4344">
            <v>0</v>
          </cell>
        </row>
        <row r="4345">
          <cell r="A4345" t="str">
            <v>23.08.006</v>
          </cell>
          <cell r="B4345" t="str">
            <v>FORNECIMENTO E INSTALAÇÃO DE SUPORTE PARA SINALIZADOR EM MASTRO COM ROSCA DUPLA DIAM. 1/2"</v>
          </cell>
          <cell r="C4345" t="str">
            <v>Un</v>
          </cell>
          <cell r="D4345">
            <v>24.887499999999999</v>
          </cell>
          <cell r="E4345">
            <v>19.91</v>
          </cell>
          <cell r="F4345" t="str">
            <v xml:space="preserve">SEDUC </v>
          </cell>
        </row>
        <row r="4346">
          <cell r="A4346" t="str">
            <v/>
          </cell>
          <cell r="D4346">
            <v>0</v>
          </cell>
        </row>
        <row r="4347">
          <cell r="A4347" t="str">
            <v>23.08.007</v>
          </cell>
          <cell r="B4347" t="str">
            <v>FORNECIMENTO E INSTALAÇÃO DE TERMINAL AÉREO COM BANDEIRINHA HORIZONTAL H=500MM.</v>
          </cell>
          <cell r="C4347" t="str">
            <v>Un</v>
          </cell>
          <cell r="D4347">
            <v>23.512499999999999</v>
          </cell>
          <cell r="E4347">
            <v>18.809999999999999</v>
          </cell>
          <cell r="F4347" t="str">
            <v>SEDUC</v>
          </cell>
        </row>
        <row r="4348">
          <cell r="A4348" t="str">
            <v/>
          </cell>
          <cell r="D4348">
            <v>0</v>
          </cell>
        </row>
        <row r="4349">
          <cell r="A4349" t="str">
            <v>23.08.008</v>
          </cell>
          <cell r="B4349" t="str">
            <v>FORNECIMENTO E INSTALAÇÃO DE TERMINAL AEREO COM BANDEIRINHA HORIZONTAL H=350MM X DIAM. 3/8</v>
          </cell>
          <cell r="C4349" t="str">
            <v>Un</v>
          </cell>
          <cell r="D4349">
            <v>18.25</v>
          </cell>
          <cell r="E4349">
            <v>14.6</v>
          </cell>
          <cell r="F4349" t="str">
            <v xml:space="preserve">SEDUC </v>
          </cell>
        </row>
        <row r="4350">
          <cell r="A4350" t="str">
            <v/>
          </cell>
          <cell r="D4350">
            <v>0</v>
          </cell>
        </row>
        <row r="4351">
          <cell r="A4351" t="str">
            <v>23.08.009</v>
          </cell>
          <cell r="B4351" t="str">
            <v>FORNECIMENTO E INSTALAÇÃO DE CONECTOR PARALELO EM BRONZE COM PARAFUSOS PARA CABO DE COBRE NÚ DE 16 A 50 MM².</v>
          </cell>
          <cell r="C4351" t="str">
            <v>Un</v>
          </cell>
          <cell r="D4351">
            <v>33.412500000000001</v>
          </cell>
          <cell r="E4351">
            <v>26.73</v>
          </cell>
          <cell r="F4351" t="str">
            <v>SEDUC</v>
          </cell>
        </row>
        <row r="4352">
          <cell r="A4352" t="str">
            <v/>
          </cell>
          <cell r="D4352">
            <v>0</v>
          </cell>
        </row>
        <row r="4353">
          <cell r="A4353" t="str">
            <v>23.08.010</v>
          </cell>
          <cell r="B4353" t="str">
            <v>FORNECIMENTO E INSTALAÇÃO DE BASE DE BARRA DE FERRO FUNDIDO PARA MASTRO COM DIAM. 1 1/2 ( PARA-RAIO )</v>
          </cell>
          <cell r="C4353" t="str">
            <v>Un</v>
          </cell>
          <cell r="D4353">
            <v>110</v>
          </cell>
          <cell r="E4353">
            <v>88</v>
          </cell>
          <cell r="F4353" t="str">
            <v xml:space="preserve">SEDUC </v>
          </cell>
        </row>
        <row r="4354">
          <cell r="A4354" t="str">
            <v/>
          </cell>
          <cell r="D4354">
            <v>0</v>
          </cell>
        </row>
        <row r="4355">
          <cell r="A4355" t="str">
            <v>23.08.011</v>
          </cell>
          <cell r="B4355" t="str">
            <v xml:space="preserve">FORNECIMENTO E INSTALAÇÃO DE ABRAÇADEIRA TIPO BANDEIRA REFORÇADA C/PERFIL DIAM. 2". </v>
          </cell>
          <cell r="C4355" t="str">
            <v>Un</v>
          </cell>
          <cell r="D4355">
            <v>57.074999999999996</v>
          </cell>
          <cell r="E4355">
            <v>45.66</v>
          </cell>
          <cell r="F4355" t="str">
            <v xml:space="preserve">SEDUC </v>
          </cell>
        </row>
        <row r="4356">
          <cell r="A4356" t="str">
            <v/>
          </cell>
          <cell r="D4356">
            <v>0</v>
          </cell>
        </row>
        <row r="4357">
          <cell r="A4357" t="str">
            <v>23.08.012</v>
          </cell>
          <cell r="B4357" t="str">
            <v>FORNECIMENTO E INSTALAÇÃO DE ABRAÇADEIRA GUIA PARA MASTRO SIMPLES COM 01 DESCIDA.</v>
          </cell>
          <cell r="C4357" t="str">
            <v>Un</v>
          </cell>
          <cell r="D4357">
            <v>15.387500000000001</v>
          </cell>
          <cell r="E4357">
            <v>12.31</v>
          </cell>
          <cell r="F4357" t="str">
            <v>SEDUC</v>
          </cell>
        </row>
        <row r="4358">
          <cell r="A4358" t="str">
            <v/>
          </cell>
          <cell r="D4358">
            <v>0</v>
          </cell>
        </row>
        <row r="4359">
          <cell r="A4359" t="str">
            <v>23.08.013</v>
          </cell>
          <cell r="B4359" t="str">
            <v>FORNECIMENTO E INSTALAÇÃO DE CONECTOR, TIPO CUNHA, PARA CABO DE COBRE NU DE 16 A 50MM².</v>
          </cell>
          <cell r="C4359" t="str">
            <v>Un</v>
          </cell>
          <cell r="D4359">
            <v>35.387499999999996</v>
          </cell>
          <cell r="E4359">
            <v>28.31</v>
          </cell>
          <cell r="F4359" t="str">
            <v xml:space="preserve">SEDUC </v>
          </cell>
        </row>
        <row r="4360">
          <cell r="A4360" t="str">
            <v/>
          </cell>
          <cell r="D4360">
            <v>0</v>
          </cell>
        </row>
        <row r="4361">
          <cell r="A4361" t="str">
            <v>23.08.014</v>
          </cell>
          <cell r="B4361" t="str">
            <v>FORNECIMENTO E INSTALAÇÃO DE FITA DE AÇO TIPO BANDIT</v>
          </cell>
          <cell r="C4361" t="str">
            <v>m</v>
          </cell>
          <cell r="D4361">
            <v>10.125</v>
          </cell>
          <cell r="E4361">
            <v>8.1</v>
          </cell>
          <cell r="F4361" t="str">
            <v xml:space="preserve">SEDUC </v>
          </cell>
        </row>
        <row r="4362">
          <cell r="A4362" t="str">
            <v/>
          </cell>
          <cell r="D4362">
            <v>0</v>
          </cell>
        </row>
        <row r="4363">
          <cell r="A4363" t="str">
            <v>23.08.015</v>
          </cell>
          <cell r="B4363" t="str">
            <v>FORNECIMENTO E INSTALAÇÃO DE CABO DE ALUMINIO NU 1/0 CAA</v>
          </cell>
          <cell r="C4363" t="str">
            <v>m</v>
          </cell>
          <cell r="D4363">
            <v>27.487499999999997</v>
          </cell>
          <cell r="E4363">
            <v>21.99</v>
          </cell>
          <cell r="F4363" t="str">
            <v xml:space="preserve">SEDUC </v>
          </cell>
        </row>
        <row r="4364">
          <cell r="A4364" t="str">
            <v/>
          </cell>
          <cell r="D4364">
            <v>0</v>
          </cell>
        </row>
        <row r="4365">
          <cell r="A4365" t="str">
            <v>23.08.016</v>
          </cell>
          <cell r="B4365" t="str">
            <v xml:space="preserve">FORNECIMENTO E INSTALAÇÃO DE ABRAÇADEIRA PARA PARA-RAIO EM POSTE </v>
          </cell>
          <cell r="C4365" t="str">
            <v>Un</v>
          </cell>
          <cell r="D4365">
            <v>37.162500000000001</v>
          </cell>
          <cell r="E4365">
            <v>29.73</v>
          </cell>
          <cell r="F4365" t="str">
            <v xml:space="preserve">SEDUC </v>
          </cell>
        </row>
        <row r="4366">
          <cell r="A4366" t="str">
            <v/>
          </cell>
          <cell r="D4366">
            <v>0</v>
          </cell>
        </row>
        <row r="4367">
          <cell r="A4367" t="str">
            <v>24.00.000</v>
          </cell>
          <cell r="B4367" t="str">
            <v>EQUIPAMENTOS</v>
          </cell>
          <cell r="D4367">
            <v>0</v>
          </cell>
        </row>
        <row r="4368">
          <cell r="A4368" t="str">
            <v/>
          </cell>
          <cell r="D4368">
            <v>0</v>
          </cell>
        </row>
        <row r="4369">
          <cell r="A4369" t="str">
            <v>24.01.011</v>
          </cell>
          <cell r="B4369" t="str">
            <v>INSTALAÇÃO DE VENTILADOR - APENAS MÃO-DE-OBRA</v>
          </cell>
          <cell r="C4369" t="str">
            <v>Un</v>
          </cell>
          <cell r="D4369">
            <v>14.275</v>
          </cell>
          <cell r="E4369">
            <v>11.42</v>
          </cell>
          <cell r="F4369" t="str">
            <v>SEDUC</v>
          </cell>
        </row>
        <row r="4370">
          <cell r="A4370" t="str">
            <v/>
          </cell>
          <cell r="D4370">
            <v>0</v>
          </cell>
        </row>
        <row r="4371">
          <cell r="A4371" t="str">
            <v>24.01.012</v>
          </cell>
          <cell r="B4371" t="str">
            <v>FORNECIMENTO E INSTALAÇÃO DE VENTILADOR DE PAREDE, DIÂMETRO DE 60CM (24") , POTÊNCIA 1/4CV-2000W, 1400RPM, BIVOLT, COM VELOCIDADE REGULÁVEL , FABRICAÇÃO VENTDELTA OU SIMILAR.</v>
          </cell>
          <cell r="C4371" t="str">
            <v>Un</v>
          </cell>
          <cell r="D4371">
            <v>189.65</v>
          </cell>
          <cell r="E4371">
            <v>151.72</v>
          </cell>
          <cell r="F4371" t="str">
            <v>SEDUC</v>
          </cell>
        </row>
        <row r="4372">
          <cell r="A4372" t="str">
            <v/>
          </cell>
          <cell r="D4372">
            <v>0</v>
          </cell>
        </row>
        <row r="4373">
          <cell r="A4373" t="str">
            <v>24.01.021</v>
          </cell>
          <cell r="B4373" t="str">
            <v>FORNECIMENTO E INSTALAÇÃO DE EXAUSTORES EÓLICOS SEM MOTOR, COM VAZÃO DE 4000M³/HORA,  DIÂMETRO DE 24", COM BASE DE APOIO.</v>
          </cell>
          <cell r="C4373" t="str">
            <v>Un</v>
          </cell>
          <cell r="D4373">
            <v>311.66250000000002</v>
          </cell>
          <cell r="E4373">
            <v>249.33</v>
          </cell>
          <cell r="F4373" t="str">
            <v>SEDUC</v>
          </cell>
        </row>
        <row r="4374">
          <cell r="A4374" t="str">
            <v/>
          </cell>
          <cell r="D4374">
            <v>0</v>
          </cell>
        </row>
        <row r="4375">
          <cell r="A4375" t="str">
            <v>24.01.022</v>
          </cell>
          <cell r="B4375" t="str">
            <v>FORNECIMENTO E INSTALAÇÃO DE TELA 60X60CM TODA EM ALUMÍNIO PARA EXAUSTORES EÓLICOS.</v>
          </cell>
          <cell r="C4375" t="str">
            <v>Un</v>
          </cell>
          <cell r="D4375">
            <v>67.875</v>
          </cell>
          <cell r="E4375">
            <v>54.3</v>
          </cell>
          <cell r="F4375" t="str">
            <v>SEDUC</v>
          </cell>
        </row>
        <row r="4376">
          <cell r="A4376" t="str">
            <v/>
          </cell>
          <cell r="D4376">
            <v>0</v>
          </cell>
        </row>
        <row r="4377">
          <cell r="A4377" t="str">
            <v>24.01.023</v>
          </cell>
          <cell r="B4377" t="str">
            <v>FORNECIMENTO E INSTALAÇÃO DE CHAPA GALVANIZADA GALVALUME ASDM 792 DE COMPLEMENTO PARA EXAUSTORES EÓLICOS.</v>
          </cell>
          <cell r="C4377" t="str">
            <v>Un</v>
          </cell>
          <cell r="D4377">
            <v>75.787500000000009</v>
          </cell>
          <cell r="E4377">
            <v>60.63</v>
          </cell>
          <cell r="F4377" t="str">
            <v>SEDUC</v>
          </cell>
        </row>
        <row r="4378">
          <cell r="A4378" t="str">
            <v/>
          </cell>
          <cell r="D4378">
            <v>0</v>
          </cell>
        </row>
        <row r="4379">
          <cell r="A4379" t="str">
            <v>25.00.000</v>
          </cell>
          <cell r="B4379" t="str">
            <v>LIMPEZAS</v>
          </cell>
          <cell r="D4379">
            <v>0</v>
          </cell>
        </row>
        <row r="4380">
          <cell r="A4380" t="str">
            <v/>
          </cell>
          <cell r="D4380">
            <v>0</v>
          </cell>
        </row>
        <row r="4381">
          <cell r="A4381" t="str">
            <v>25.01.071</v>
          </cell>
          <cell r="B4381" t="str">
            <v>LIMPEZA GERAL DA OBRA (POR METRO QUADRADO DE CONSTRUÇÃO)</v>
          </cell>
          <cell r="C4381" t="str">
            <v>m2</v>
          </cell>
          <cell r="D4381">
            <v>1.5874999999999999</v>
          </cell>
          <cell r="E4381">
            <v>1.27</v>
          </cell>
          <cell r="F4381" t="str">
            <v>SEDUC</v>
          </cell>
        </row>
        <row r="4382">
          <cell r="A4382" t="str">
            <v/>
          </cell>
          <cell r="D4382">
            <v>0</v>
          </cell>
        </row>
        <row r="4383">
          <cell r="A4383" t="str">
            <v>30.00.000</v>
          </cell>
          <cell r="B4383" t="str">
            <v>SERVIÇOS SINAPI - 03/2008</v>
          </cell>
          <cell r="D4383">
            <v>0</v>
          </cell>
        </row>
        <row r="4384">
          <cell r="A4384" t="str">
            <v/>
          </cell>
          <cell r="D4384">
            <v>0</v>
          </cell>
        </row>
        <row r="4385">
          <cell r="A4385" t="str">
            <v>300201200</v>
          </cell>
          <cell r="B4385" t="str">
            <v xml:space="preserve">SERVICO TOPOGRAFICO DE PEQUENO PORTE ( PRECO MINIMO ),DIARIA DE UMA EQUIPE COM TOPOGRAFO, QUATRO AUXILIARES , TEODOLITO , NIVEL OTICO ETC.  </v>
          </cell>
          <cell r="C4385" t="str">
            <v>Un</v>
          </cell>
          <cell r="D4385">
            <v>847.375</v>
          </cell>
          <cell r="E4385">
            <v>677.9</v>
          </cell>
          <cell r="F4385" t="str">
            <v>SINAPI</v>
          </cell>
        </row>
        <row r="4386">
          <cell r="A4386" t="str">
            <v/>
          </cell>
          <cell r="D4386">
            <v>0</v>
          </cell>
        </row>
        <row r="4387">
          <cell r="A4387" t="str">
            <v>300301010</v>
          </cell>
          <cell r="B4387" t="str">
            <v xml:space="preserve">DEMOLICAO DE COBERTURA COM TELHAS CERAMICAS.  </v>
          </cell>
          <cell r="C4387" t="str">
            <v>m2</v>
          </cell>
          <cell r="D4387">
            <v>4.1499999999999995</v>
          </cell>
          <cell r="E4387">
            <v>3.32</v>
          </cell>
          <cell r="F4387" t="str">
            <v>SINAPI</v>
          </cell>
        </row>
        <row r="4388">
          <cell r="A4388" t="str">
            <v/>
          </cell>
          <cell r="D4388">
            <v>0</v>
          </cell>
        </row>
        <row r="4389">
          <cell r="A4389" t="str">
            <v>300301020</v>
          </cell>
          <cell r="B4389" t="str">
            <v xml:space="preserve">DEMOLICAO DE COBERTURA COM TELHA ONDULADA DE FIBROCIMENTO.  </v>
          </cell>
          <cell r="C4389" t="str">
            <v>m2</v>
          </cell>
          <cell r="D4389">
            <v>1.8374999999999999</v>
          </cell>
          <cell r="E4389">
            <v>1.47</v>
          </cell>
          <cell r="F4389" t="str">
            <v>SINAPI</v>
          </cell>
        </row>
        <row r="4390">
          <cell r="A4390" t="str">
            <v/>
          </cell>
          <cell r="D4390">
            <v>0</v>
          </cell>
        </row>
        <row r="4391">
          <cell r="A4391" t="str">
            <v>300301030</v>
          </cell>
          <cell r="B4391" t="str">
            <v xml:space="preserve">DEMOLICAO DE ESTRUTURA DE MADEIRA PARA COBERTA.  </v>
          </cell>
          <cell r="C4391" t="str">
            <v>m2</v>
          </cell>
          <cell r="D4391">
            <v>8.9249999999999989</v>
          </cell>
          <cell r="E4391">
            <v>7.14</v>
          </cell>
          <cell r="F4391" t="str">
            <v>SINAPI</v>
          </cell>
        </row>
        <row r="4392">
          <cell r="A4392" t="str">
            <v/>
          </cell>
          <cell r="D4392">
            <v>0</v>
          </cell>
        </row>
        <row r="4393">
          <cell r="A4393" t="str">
            <v>300301042</v>
          </cell>
          <cell r="B4393" t="str">
            <v xml:space="preserve">DEMOLICAO DE FORRO EM PLACAS DE GESSO APLICADAS EM ESTRUTURA DE MADEIRA OU LAJE.  </v>
          </cell>
          <cell r="C4393" t="str">
            <v>m2</v>
          </cell>
          <cell r="D4393">
            <v>1.2250000000000001</v>
          </cell>
          <cell r="E4393">
            <v>0.98</v>
          </cell>
          <cell r="F4393" t="str">
            <v>SINAPI</v>
          </cell>
        </row>
        <row r="4394">
          <cell r="A4394" t="str">
            <v/>
          </cell>
          <cell r="D4394">
            <v>0</v>
          </cell>
        </row>
        <row r="4395">
          <cell r="A4395" t="str">
            <v>300301044</v>
          </cell>
          <cell r="B4395" t="str">
            <v xml:space="preserve">DEMOLICAO DE FORRO EM MADEIRA  </v>
          </cell>
          <cell r="C4395" t="str">
            <v>m2</v>
          </cell>
          <cell r="D4395">
            <v>4.0125000000000002</v>
          </cell>
          <cell r="E4395">
            <v>3.21</v>
          </cell>
          <cell r="F4395" t="str">
            <v>SINAPI</v>
          </cell>
        </row>
        <row r="4396">
          <cell r="A4396" t="str">
            <v/>
          </cell>
          <cell r="D4396">
            <v>0</v>
          </cell>
        </row>
        <row r="4397">
          <cell r="A4397" t="str">
            <v>300301046</v>
          </cell>
          <cell r="B4397" t="str">
            <v xml:space="preserve">DEMOLIÇÃO DE FORRO EM PVC  </v>
          </cell>
          <cell r="C4397" t="str">
            <v>m2</v>
          </cell>
          <cell r="D4397">
            <v>1.9375</v>
          </cell>
          <cell r="E4397">
            <v>1.55</v>
          </cell>
          <cell r="F4397" t="str">
            <v>SINAPI</v>
          </cell>
        </row>
        <row r="4398">
          <cell r="A4398" t="str">
            <v/>
          </cell>
          <cell r="D4398">
            <v>0</v>
          </cell>
        </row>
        <row r="4399">
          <cell r="A4399" t="str">
            <v>300301050</v>
          </cell>
          <cell r="B4399" t="str">
            <v xml:space="preserve">RETIRADA DE ESQUADRIAS DE MADEIRA OU METALICAS.  </v>
          </cell>
          <cell r="C4399" t="str">
            <v>m2</v>
          </cell>
          <cell r="D4399">
            <v>5.3000000000000007</v>
          </cell>
          <cell r="E4399">
            <v>4.24</v>
          </cell>
          <cell r="F4399" t="str">
            <v>SINAPI</v>
          </cell>
        </row>
        <row r="4400">
          <cell r="A4400" t="str">
            <v/>
          </cell>
          <cell r="D4400">
            <v>0</v>
          </cell>
        </row>
        <row r="4401">
          <cell r="A4401" t="str">
            <v>300301053</v>
          </cell>
          <cell r="B4401" t="str">
            <v xml:space="preserve">REMOÇÃO DE ALAMBRADO EM TELA INCLUSIVE ESTRUTURA DE SUSTENTAÇÃO EM TUBOS DE FERRO GALVANIZADO.  </v>
          </cell>
          <cell r="C4401" t="str">
            <v>m2</v>
          </cell>
          <cell r="D4401">
            <v>1.4249999999999998</v>
          </cell>
          <cell r="E4401">
            <v>1.1399999999999999</v>
          </cell>
          <cell r="F4401" t="str">
            <v>SINAPI</v>
          </cell>
        </row>
        <row r="4402">
          <cell r="A4402" t="str">
            <v/>
          </cell>
          <cell r="D4402">
            <v>0</v>
          </cell>
        </row>
        <row r="4403">
          <cell r="A4403" t="str">
            <v>300301102</v>
          </cell>
          <cell r="B4403" t="str">
            <v xml:space="preserve">DEMOLIÇÃO DE PISO REVESTIDO EM GRANILITE.  </v>
          </cell>
          <cell r="C4403" t="str">
            <v>m2</v>
          </cell>
          <cell r="D4403">
            <v>9.0749999999999993</v>
          </cell>
          <cell r="E4403">
            <v>7.26</v>
          </cell>
          <cell r="F4403" t="str">
            <v>SINAPI</v>
          </cell>
        </row>
        <row r="4404">
          <cell r="A4404" t="str">
            <v/>
          </cell>
          <cell r="D4404">
            <v>0</v>
          </cell>
        </row>
        <row r="4405">
          <cell r="A4405" t="str">
            <v>300301163</v>
          </cell>
          <cell r="B4405" t="str">
            <v xml:space="preserve">DEMOLIÇÃO DE PAREDE DE GESSO, INCLUSIVE PREPARO PARA REMOÇÃO  </v>
          </cell>
          <cell r="C4405" t="str">
            <v>m3</v>
          </cell>
          <cell r="D4405">
            <v>7</v>
          </cell>
          <cell r="E4405">
            <v>5.6</v>
          </cell>
          <cell r="F4405" t="str">
            <v>SINAPI</v>
          </cell>
        </row>
        <row r="4406">
          <cell r="A4406" t="str">
            <v/>
          </cell>
          <cell r="D4406">
            <v>0</v>
          </cell>
        </row>
        <row r="4407">
          <cell r="A4407" t="str">
            <v>300301191</v>
          </cell>
          <cell r="B4407" t="str">
            <v xml:space="preserve">DEMOLIÇÃO DE ALVENARIA EM COBOGÓ COM PREPARO PARA REMOÇÃO.  </v>
          </cell>
          <cell r="C4407" t="str">
            <v>m2</v>
          </cell>
          <cell r="D4407">
            <v>4.7249999999999996</v>
          </cell>
          <cell r="E4407">
            <v>3.78</v>
          </cell>
          <cell r="F4407" t="str">
            <v>SINAPI</v>
          </cell>
        </row>
        <row r="4408">
          <cell r="A4408" t="str">
            <v/>
          </cell>
          <cell r="D4408">
            <v>0</v>
          </cell>
        </row>
        <row r="4409">
          <cell r="A4409" t="str">
            <v>300301200</v>
          </cell>
          <cell r="B4409" t="str">
            <v xml:space="preserve">DEMOLICAO MANUAL DE CONCRETO SIMPLES.  </v>
          </cell>
          <cell r="C4409" t="str">
            <v>m3</v>
          </cell>
          <cell r="D4409">
            <v>9.9124999999999996</v>
          </cell>
          <cell r="E4409">
            <v>7.93</v>
          </cell>
          <cell r="F4409" t="str">
            <v>SINAPI</v>
          </cell>
        </row>
        <row r="4410">
          <cell r="A4410" t="str">
            <v/>
          </cell>
          <cell r="D4410">
            <v>0</v>
          </cell>
        </row>
        <row r="4411">
          <cell r="A4411" t="str">
            <v>300301251</v>
          </cell>
          <cell r="B4411" t="str">
            <v xml:space="preserve">DEMOLIÇÃO DE PISO REVESTIDO EM LAJOTAS DE CONCRETO INCL.BASE DE ASSENTAMENTO.  </v>
          </cell>
          <cell r="C4411" t="str">
            <v>m2</v>
          </cell>
          <cell r="D4411">
            <v>2.8624999999999998</v>
          </cell>
          <cell r="E4411">
            <v>2.29</v>
          </cell>
          <cell r="F4411" t="str">
            <v>SINAPI</v>
          </cell>
        </row>
        <row r="4412">
          <cell r="A4412" t="str">
            <v/>
          </cell>
          <cell r="D4412">
            <v>0</v>
          </cell>
        </row>
        <row r="4413">
          <cell r="A4413" t="str">
            <v>300301305</v>
          </cell>
          <cell r="B4413" t="str">
            <v xml:space="preserve">RETIRADA DE METAIS SANITÁRIOS - TORNEIRA, SIFÃO, DUCHA OU SIMILARES.  </v>
          </cell>
          <cell r="C4413" t="str">
            <v>Un</v>
          </cell>
          <cell r="D4413">
            <v>1.6125</v>
          </cell>
          <cell r="E4413">
            <v>1.29</v>
          </cell>
          <cell r="F4413" t="str">
            <v>SINAPI</v>
          </cell>
        </row>
        <row r="4414">
          <cell r="A4414" t="str">
            <v/>
          </cell>
          <cell r="D4414">
            <v>0</v>
          </cell>
        </row>
        <row r="4415">
          <cell r="A4415" t="str">
            <v>300303010</v>
          </cell>
          <cell r="B4415" t="str">
            <v>BARRACAO PARA DEPOSITO EM TABUAS, COM PISO EM ARGAMASSA DE CIMENTO E AREIA, TRACO 1 6.</v>
          </cell>
          <cell r="C4415" t="str">
            <v>m2</v>
          </cell>
          <cell r="D4415">
            <v>248.26250000000002</v>
          </cell>
          <cell r="E4415">
            <v>198.61</v>
          </cell>
          <cell r="F4415" t="str">
            <v>SINAPI</v>
          </cell>
        </row>
        <row r="4416">
          <cell r="A4416" t="str">
            <v/>
          </cell>
          <cell r="D4416">
            <v>0</v>
          </cell>
        </row>
        <row r="4417">
          <cell r="A4417" t="str">
            <v>300303030</v>
          </cell>
          <cell r="B4417" t="str">
            <v xml:space="preserve">FORNECIMENTO E ASSENTAMENTO DE TAPUME SIMPLES EM TABUAS.  </v>
          </cell>
          <cell r="C4417" t="str">
            <v>m2</v>
          </cell>
          <cell r="D4417">
            <v>30.037500000000001</v>
          </cell>
          <cell r="E4417">
            <v>24.03</v>
          </cell>
          <cell r="F4417" t="str">
            <v>SINAPI</v>
          </cell>
        </row>
        <row r="4418">
          <cell r="A4418" t="str">
            <v/>
          </cell>
          <cell r="D4418">
            <v>0</v>
          </cell>
        </row>
        <row r="4419">
          <cell r="A4419" t="str">
            <v>300303090</v>
          </cell>
          <cell r="B4419" t="str">
            <v xml:space="preserve">FORNECIMENTO E ASSENTAMENTO DE PLACA DA OBRA. (MOD.AV-43/2000).  </v>
          </cell>
          <cell r="C4419" t="str">
            <v>m2</v>
          </cell>
          <cell r="D4419">
            <v>150</v>
          </cell>
          <cell r="E4419">
            <v>120</v>
          </cell>
          <cell r="F4419" t="str">
            <v>SINAPI</v>
          </cell>
        </row>
        <row r="4420">
          <cell r="A4420" t="str">
            <v/>
          </cell>
          <cell r="D4420">
            <v>0</v>
          </cell>
        </row>
        <row r="4421">
          <cell r="A4421" t="str">
            <v>300304010</v>
          </cell>
          <cell r="B4421" t="str">
            <v xml:space="preserve">LOCACAO DE OBRAS E DEMARCACAO PARA ABERTURA DE VALAS PARA FUNDACOES.  </v>
          </cell>
          <cell r="C4421" t="str">
            <v>m2</v>
          </cell>
          <cell r="D4421">
            <v>3.3250000000000002</v>
          </cell>
          <cell r="E4421">
            <v>2.66</v>
          </cell>
          <cell r="F4421" t="str">
            <v>SINAPI</v>
          </cell>
        </row>
        <row r="4422">
          <cell r="A4422" t="str">
            <v/>
          </cell>
          <cell r="D4422">
            <v>0</v>
          </cell>
        </row>
        <row r="4423">
          <cell r="A4423" t="str">
            <v>300402160</v>
          </cell>
          <cell r="B4423" t="str">
            <v xml:space="preserve"> TRANSPORTE COM CARRO DE MAO DE AREIA, ENTULHO OU TERRA ATE 100M.   </v>
          </cell>
          <cell r="C4423" t="str">
            <v>m3</v>
          </cell>
          <cell r="D4423">
            <v>22.574999999999999</v>
          </cell>
          <cell r="E4423">
            <v>18.059999999999999</v>
          </cell>
          <cell r="F4423" t="str">
            <v>SINAPI</v>
          </cell>
        </row>
        <row r="4424">
          <cell r="A4424" t="str">
            <v/>
          </cell>
          <cell r="D4424">
            <v>0</v>
          </cell>
        </row>
        <row r="4425">
          <cell r="A4425" t="str">
            <v>300403010</v>
          </cell>
          <cell r="B4425" t="str">
            <v xml:space="preserve">REMOCAO DE MATERIAL DE PRIMEIRA CATEGORIA EM CAMINHAO CARROCERIA, D.M.T. 6 KM, INCLUSIVE CARGA E DESCARGA MANUAIS.  </v>
          </cell>
          <cell r="C4425" t="str">
            <v>m3</v>
          </cell>
          <cell r="D4425">
            <v>23.975000000000001</v>
          </cell>
          <cell r="E4425">
            <v>19.18</v>
          </cell>
          <cell r="F4425" t="str">
            <v>SINAPI</v>
          </cell>
        </row>
        <row r="4426">
          <cell r="A4426" t="str">
            <v/>
          </cell>
          <cell r="D4426">
            <v>0</v>
          </cell>
        </row>
        <row r="4427">
          <cell r="A4427" t="str">
            <v>300403020</v>
          </cell>
          <cell r="B4427" t="str">
            <v xml:space="preserve">REMOCAO DE MATERIAL DE PRIMEIRA CATEGORIA EM CAMINHAO CARROCERIA, D.M.T. 12 KM, INCLUSIVE CARGA E DESCARGA MANUAIS.  </v>
          </cell>
          <cell r="C4427" t="str">
            <v>m3</v>
          </cell>
          <cell r="D4427">
            <v>29.012500000000003</v>
          </cell>
          <cell r="E4427">
            <v>23.21</v>
          </cell>
          <cell r="F4427" t="str">
            <v>SINAPI</v>
          </cell>
        </row>
        <row r="4428">
          <cell r="A4428" t="str">
            <v/>
          </cell>
          <cell r="D4428">
            <v>0</v>
          </cell>
        </row>
        <row r="4429">
          <cell r="A4429" t="str">
            <v>300403070</v>
          </cell>
          <cell r="B4429" t="str">
            <v xml:space="preserve">REMOCAO DE MATERIAL DE PRIMEIRA CATEGORIA EM CAMINHAO BASCULANTE, D.M.T. 6 KM, INCLUSIVE CARGA E DESCARGA MECANICAS .  </v>
          </cell>
          <cell r="C4429" t="str">
            <v>m3</v>
          </cell>
          <cell r="D4429">
            <v>9.2249999999999996</v>
          </cell>
          <cell r="E4429">
            <v>7.38</v>
          </cell>
          <cell r="F4429" t="str">
            <v>SINAPI</v>
          </cell>
        </row>
        <row r="4430">
          <cell r="A4430" t="str">
            <v/>
          </cell>
          <cell r="D4430">
            <v>0</v>
          </cell>
        </row>
        <row r="4431">
          <cell r="A4431" t="str">
            <v>300403110</v>
          </cell>
          <cell r="B4431" t="str">
            <v xml:space="preserve">REMOCAO DE METRALHA EM CAMINHAO CARROCERIA, D.M.T. 12KM, INCLUSIVE CARGA E DESCARGA MANUAIS.  </v>
          </cell>
          <cell r="C4431" t="str">
            <v>m3</v>
          </cell>
          <cell r="D4431">
            <v>30.775000000000002</v>
          </cell>
          <cell r="E4431">
            <v>24.62</v>
          </cell>
          <cell r="F4431" t="str">
            <v>SINAPI</v>
          </cell>
        </row>
        <row r="4432">
          <cell r="A4432" t="str">
            <v/>
          </cell>
          <cell r="D4432">
            <v>0</v>
          </cell>
        </row>
        <row r="4433">
          <cell r="A4433" t="str">
            <v>300403120</v>
          </cell>
          <cell r="B4433" t="str">
            <v xml:space="preserve">REMOCAO DE METRALHA EM CAMINHAO CARROCERIA, D.M.T. 20KM, INCLUSIVE CARGA E DESCARGA MANUAIS.  </v>
          </cell>
          <cell r="C4433" t="str">
            <v>m3</v>
          </cell>
          <cell r="D4433">
            <v>37.362499999999997</v>
          </cell>
          <cell r="E4433">
            <v>29.89</v>
          </cell>
          <cell r="F4433" t="str">
            <v>SINAPI</v>
          </cell>
        </row>
        <row r="4434">
          <cell r="A4434" t="str">
            <v/>
          </cell>
          <cell r="D4434">
            <v>0</v>
          </cell>
        </row>
        <row r="4435">
          <cell r="A4435" t="str">
            <v>300403140</v>
          </cell>
          <cell r="B4435" t="str">
            <v xml:space="preserve">REMOCAO DE METRALHA EM CAMINHAO BASCULANTE D.M.T 6 KM, INCLUSIVE CARGA MANUAL E DESCARGA MECANICA.  </v>
          </cell>
          <cell r="C4435" t="str">
            <v>m3</v>
          </cell>
          <cell r="D4435">
            <v>25.3125</v>
          </cell>
          <cell r="E4435">
            <v>20.25</v>
          </cell>
          <cell r="F4435" t="str">
            <v>SINAPI</v>
          </cell>
        </row>
        <row r="4436">
          <cell r="A4436" t="str">
            <v/>
          </cell>
          <cell r="D4436">
            <v>0</v>
          </cell>
        </row>
        <row r="4437">
          <cell r="A4437" t="str">
            <v>300403150</v>
          </cell>
          <cell r="B4437" t="str">
            <v xml:space="preserve"> REMOCAO DE METRALHA EM CAMINHAO BASCULANTE D.M.T 12 KM, INCLUSIVE CARGA MANUAL E DESCARGA MECANICA.   </v>
          </cell>
          <cell r="C4437" t="str">
            <v>m3</v>
          </cell>
          <cell r="D4437">
            <v>30.862500000000001</v>
          </cell>
          <cell r="E4437">
            <v>24.69</v>
          </cell>
          <cell r="F4437" t="str">
            <v>SINAPI</v>
          </cell>
        </row>
        <row r="4438">
          <cell r="A4438" t="str">
            <v/>
          </cell>
          <cell r="D4438">
            <v>0</v>
          </cell>
        </row>
        <row r="4439">
          <cell r="A4439" t="str">
            <v>300403160</v>
          </cell>
          <cell r="B4439" t="str">
            <v xml:space="preserve">REMOCAO DE METRALHA EM CAMINHAO BASCULANTE D.M.T 20 KM, INCLUSIVE CARGA MANUAL E DESCARGA MECANICA.  </v>
          </cell>
          <cell r="C4439" t="str">
            <v>m3</v>
          </cell>
          <cell r="D4439">
            <v>38.274999999999999</v>
          </cell>
          <cell r="E4439">
            <v>30.62</v>
          </cell>
          <cell r="F4439" t="str">
            <v>SINAPI</v>
          </cell>
        </row>
        <row r="4440">
          <cell r="A4440" t="str">
            <v/>
          </cell>
          <cell r="D4440">
            <v>0</v>
          </cell>
        </row>
        <row r="4441">
          <cell r="A4441" t="str">
            <v>300501010</v>
          </cell>
          <cell r="B4441" t="str">
            <v xml:space="preserve"> ESCAVACAO MANUAL EM TERRA ATE 1,50 M DE PROFUNDIDADE, SEM ESCORAMENTO.   </v>
          </cell>
          <cell r="C4441" t="str">
            <v>m3</v>
          </cell>
          <cell r="D4441">
            <v>13.0625</v>
          </cell>
          <cell r="E4441">
            <v>10.45</v>
          </cell>
          <cell r="F4441" t="str">
            <v>SINAPI</v>
          </cell>
        </row>
        <row r="4442">
          <cell r="A4442" t="str">
            <v/>
          </cell>
          <cell r="D4442">
            <v>0</v>
          </cell>
        </row>
        <row r="4443">
          <cell r="A4443" t="str">
            <v>300501084</v>
          </cell>
          <cell r="B4443" t="str">
            <v xml:space="preserve">ESCAVAÇÃO MANUAL EM MATERIAL DE 2ª CATEGORIA SEM USO DE EXPLOSIVOS , PROFUNDIDADE ATÉ 1,50M.  </v>
          </cell>
          <cell r="C4443" t="str">
            <v>m3</v>
          </cell>
          <cell r="D4443">
            <v>19.8125</v>
          </cell>
          <cell r="E4443">
            <v>15.85</v>
          </cell>
          <cell r="F4443" t="str">
            <v>SINAPI</v>
          </cell>
        </row>
        <row r="4444">
          <cell r="A4444" t="str">
            <v/>
          </cell>
          <cell r="D4444">
            <v>0</v>
          </cell>
        </row>
        <row r="4445">
          <cell r="A4445" t="str">
            <v>300502020</v>
          </cell>
          <cell r="B4445" t="str">
            <v xml:space="preserve"> REATERRO APILOADO DE VALAS EM CAMADAS DE 20CM DE ESPESSURA , COM APROVEITAMENTO DO MATERIAL ESCAVADO.   </v>
          </cell>
          <cell r="C4445" t="str">
            <v>m3</v>
          </cell>
          <cell r="D4445">
            <v>17.824999999999999</v>
          </cell>
          <cell r="E4445">
            <v>14.26</v>
          </cell>
          <cell r="F4445" t="str">
            <v>SINAPI</v>
          </cell>
        </row>
        <row r="4446">
          <cell r="A4446" t="str">
            <v/>
          </cell>
          <cell r="D4446">
            <v>0</v>
          </cell>
        </row>
        <row r="4447">
          <cell r="A4447" t="str">
            <v>300502040</v>
          </cell>
          <cell r="B4447" t="str">
            <v xml:space="preserve">EXECUCAO DE ATERRO ABRANGENDO ESPALHAMENTO, HOMOGENEIZACAO , UMEDECIMENTO E COMPACTACAO MANUAL EM CAMADAS DE 20 CM DE ESPESSURA, INCLUSIVE O FORNECIMENTO DO BARRO PROVENIENTE DE JAZIDA A UMA DISTANCIA MAXIMA DE 12 KM .  </v>
          </cell>
          <cell r="C4447" t="str">
            <v>m3</v>
          </cell>
          <cell r="D4447">
            <v>36.299999999999997</v>
          </cell>
          <cell r="E4447">
            <v>29.04</v>
          </cell>
          <cell r="F4447" t="str">
            <v>SINAPI</v>
          </cell>
        </row>
        <row r="4448">
          <cell r="A4448" t="str">
            <v/>
          </cell>
          <cell r="D4448">
            <v>0</v>
          </cell>
        </row>
        <row r="4449">
          <cell r="A4449" t="str">
            <v>300502050</v>
          </cell>
          <cell r="B4449" t="str">
            <v xml:space="preserve">EXECUCAO DE ATERRO ABRANGENDO ESPALHAMENTO, HOMOGENEIZACAO , UMEDECIMENTO E COMPACTACAO MANUAL EM CAMADAS DE 20 CM DE ESPESSURA, INCLUSIVE O FORNECIMENTO DO BARRO PROVENIENTE DE JAZIDA A UMA DISTANCIA MAXIMA DE 20 KM .  </v>
          </cell>
          <cell r="C4449" t="str">
            <v>m3</v>
          </cell>
          <cell r="D4449">
            <v>45.587499999999999</v>
          </cell>
          <cell r="E4449">
            <v>36.47</v>
          </cell>
          <cell r="F4449" t="str">
            <v>SINAPI</v>
          </cell>
        </row>
        <row r="4450">
          <cell r="A4450" t="str">
            <v/>
          </cell>
          <cell r="D4450">
            <v>0</v>
          </cell>
        </row>
        <row r="4451">
          <cell r="A4451" t="str">
            <v>300603010</v>
          </cell>
          <cell r="B4451" t="str">
            <v xml:space="preserve"> CONCRETO NAO ESTRUTURAL (1 4 8) PARA LASTROS DE PISOS E FUNDACOES, LANCADO E ADENSADO.   </v>
          </cell>
          <cell r="C4451" t="str">
            <v>m3</v>
          </cell>
          <cell r="D4451">
            <v>296.75</v>
          </cell>
          <cell r="E4451">
            <v>237.4</v>
          </cell>
          <cell r="F4451" t="str">
            <v>SINAPI</v>
          </cell>
        </row>
        <row r="4452">
          <cell r="A4452" t="str">
            <v/>
          </cell>
          <cell r="D4452">
            <v>0</v>
          </cell>
        </row>
        <row r="4453">
          <cell r="A4453" t="str">
            <v>300603103</v>
          </cell>
          <cell r="B4453" t="str">
            <v xml:space="preserve"> CONCRETO ARMADO PRONTO, FCK 25 MPA CONDICAO A (NBR 12655), LANCADO EM FUNDACOES E ADENSADO, INCLUSIVE FORMA, ESCORAMENTO E FERRAGEM.   </v>
          </cell>
          <cell r="C4453" t="str">
            <v>m3</v>
          </cell>
          <cell r="D4453">
            <v>1142.7750000000001</v>
          </cell>
          <cell r="E4453">
            <v>914.22</v>
          </cell>
          <cell r="F4453" t="str">
            <v>SINAPI</v>
          </cell>
        </row>
        <row r="4454">
          <cell r="A4454" t="str">
            <v/>
          </cell>
          <cell r="D4454">
            <v>0</v>
          </cell>
        </row>
        <row r="4455">
          <cell r="A4455" t="str">
            <v>300603122</v>
          </cell>
          <cell r="B4455" t="str">
            <v xml:space="preserve">CONCRETO ARMADO PRONTO, FCK 20 MPA,CONDICAO B (NBR 12655), LANCADO EM VIGAS E ADENSADO, INCLUSIVE FORMA, ESCORAMENTO E FERRAGEM.  </v>
          </cell>
          <cell r="C4455" t="str">
            <v>m3</v>
          </cell>
          <cell r="D4455">
            <v>1399.25</v>
          </cell>
          <cell r="E4455">
            <v>1119.4000000000001</v>
          </cell>
          <cell r="F4455" t="str">
            <v>SINAPI</v>
          </cell>
        </row>
        <row r="4456">
          <cell r="A4456" t="str">
            <v/>
          </cell>
          <cell r="D4456">
            <v>0</v>
          </cell>
        </row>
        <row r="4457">
          <cell r="A4457" t="str">
            <v>300603123</v>
          </cell>
          <cell r="B4457" t="str">
            <v xml:space="preserve">CONCRETO ARMADO PRONTO, FCK 25 MPA,CONDICAO A (NBR 12655), LANCADO EM VIGAS E ADENSADO, INCLUSIVE FORMA, ESCORAMENTO E FERRAGEM.  </v>
          </cell>
          <cell r="C4457" t="str">
            <v>m3</v>
          </cell>
          <cell r="D4457">
            <v>1392.3875</v>
          </cell>
          <cell r="E4457">
            <v>1113.9100000000001</v>
          </cell>
          <cell r="F4457" t="str">
            <v>SINAPI</v>
          </cell>
        </row>
        <row r="4458">
          <cell r="A4458" t="str">
            <v/>
          </cell>
          <cell r="D4458">
            <v>0</v>
          </cell>
        </row>
        <row r="4459">
          <cell r="A4459" t="str">
            <v>300603124</v>
          </cell>
          <cell r="B4459" t="str">
            <v xml:space="preserve">CONCRETO ARMADO PRONTO, FCK 30 MPA,CONDICAO A (NBR 12655), LANCADO EM VIGAS E ADENSADO, INCLUSIVE FORMA, ESCORAMENTO E FERRAGEM.  </v>
          </cell>
          <cell r="C4459" t="str">
            <v>m3</v>
          </cell>
          <cell r="D4459">
            <v>1438.5</v>
          </cell>
          <cell r="E4459">
            <v>1150.8</v>
          </cell>
          <cell r="F4459" t="str">
            <v>SINAPI</v>
          </cell>
        </row>
        <row r="4460">
          <cell r="A4460" t="str">
            <v/>
          </cell>
          <cell r="D4460">
            <v>0</v>
          </cell>
        </row>
        <row r="4461">
          <cell r="A4461" t="str">
            <v>300603132</v>
          </cell>
          <cell r="B4461" t="str">
            <v xml:space="preserve">CONCRETO ARMADO PRONTO, FCK 20 MPA,CONDICAO B (NBR 12655),LANCADO EM PILARES E ADENSADO,INCLUSIVE FORMA, ESCORAMENTO E FERRAGEM.  </v>
          </cell>
          <cell r="C4461" t="str">
            <v>m3</v>
          </cell>
          <cell r="D4461">
            <v>1399.25</v>
          </cell>
          <cell r="E4461">
            <v>1119.4000000000001</v>
          </cell>
          <cell r="F4461" t="str">
            <v>SINAPI</v>
          </cell>
        </row>
        <row r="4462">
          <cell r="A4462" t="str">
            <v/>
          </cell>
          <cell r="D4462">
            <v>0</v>
          </cell>
        </row>
        <row r="4463">
          <cell r="A4463" t="str">
            <v>300603133</v>
          </cell>
          <cell r="B4463" t="str">
            <v xml:space="preserve">CONCRETO ARMADO PRONTO, FCK 25 MPA,CONDICAO A (NBR 12655),LANCADO EM PILARES E ADENSADO,INCLUSIVE FORMA, ESCORAMENTO E FERRAGEM.  </v>
          </cell>
          <cell r="C4463" t="str">
            <v>m3</v>
          </cell>
          <cell r="D4463">
            <v>1392.3875</v>
          </cell>
          <cell r="E4463">
            <v>1113.9100000000001</v>
          </cell>
          <cell r="F4463" t="str">
            <v>SINAPI</v>
          </cell>
        </row>
        <row r="4464">
          <cell r="A4464" t="str">
            <v/>
          </cell>
          <cell r="D4464">
            <v>0</v>
          </cell>
        </row>
        <row r="4465">
          <cell r="A4465" t="str">
            <v>300603134</v>
          </cell>
          <cell r="B4465" t="str">
            <v xml:space="preserve">CONCRETO ARMADO PRONTO, FCK 30 MPA,CONDICAO A (NBR 12655),LANCADO EM PILARES E ADENSADO,INCLUSIVE FORMA, ESCORAMENTO E FERRAGEM.  </v>
          </cell>
          <cell r="C4465" t="str">
            <v>m3</v>
          </cell>
          <cell r="D4465">
            <v>1438.5</v>
          </cell>
          <cell r="E4465">
            <v>1150.8</v>
          </cell>
          <cell r="F4465" t="str">
            <v>SINAPI</v>
          </cell>
        </row>
        <row r="4466">
          <cell r="A4466" t="str">
            <v/>
          </cell>
          <cell r="D4466">
            <v>0</v>
          </cell>
        </row>
        <row r="4467">
          <cell r="A4467" t="str">
            <v>300603140</v>
          </cell>
          <cell r="B4467" t="str">
            <v xml:space="preserve">CONCRETO ARMADO PRONTO, FCK 15 MPA,CONDICAO B (NBR-12655),LANCADO EM QUALQUER TIPO DE ESTRUTURA E ADENSADO, INCLUSIVE FORMA, ESCORAMENTO E FERRAGEM.  </v>
          </cell>
          <cell r="C4467" t="str">
            <v>m3</v>
          </cell>
          <cell r="D4467">
            <v>1439.05</v>
          </cell>
          <cell r="E4467">
            <v>1151.24</v>
          </cell>
          <cell r="F4467" t="str">
            <v>SINAPI</v>
          </cell>
        </row>
        <row r="4468">
          <cell r="A4468" t="str">
            <v/>
          </cell>
          <cell r="D4468">
            <v>0</v>
          </cell>
        </row>
        <row r="4469">
          <cell r="A4469" t="str">
            <v>300603141</v>
          </cell>
          <cell r="B4469" t="str">
            <v xml:space="preserve">CONCRETO ARMADO PRONTO, FCK 18 MPA,CONDICAO B (NBR 12655),LANCADO EM QUALQUER TIPO DE ESTRUTURA E ADENSADO, INCLUSIVE FORMA, ESCORAMENTO E FERRAGEM.  </v>
          </cell>
          <cell r="C4469" t="str">
            <v>m3</v>
          </cell>
          <cell r="D4469">
            <v>1220.1375</v>
          </cell>
          <cell r="E4469">
            <v>976.11</v>
          </cell>
          <cell r="F4469" t="str">
            <v>SINAPI</v>
          </cell>
        </row>
        <row r="4470">
          <cell r="A4470" t="str">
            <v/>
          </cell>
          <cell r="D4470">
            <v>0</v>
          </cell>
        </row>
        <row r="4471">
          <cell r="A4471" t="str">
            <v>300603142</v>
          </cell>
          <cell r="B4471" t="str">
            <v xml:space="preserve">CONCRETO ARMADO PRONTO, FCK 20 MPA,CONDICAO B (NBR 12655),LANCADO EM QUALQUER TIPO DE ESTRUTURA E ADENSADO, INCLUSIVE FORMA, ESCORAMENTO E FERRAGEM.  </v>
          </cell>
          <cell r="C4471" t="str">
            <v>m3</v>
          </cell>
          <cell r="D4471">
            <v>1399.25</v>
          </cell>
          <cell r="E4471">
            <v>1119.4000000000001</v>
          </cell>
          <cell r="F4471" t="str">
            <v>SINAPI</v>
          </cell>
        </row>
        <row r="4472">
          <cell r="A4472" t="str">
            <v/>
          </cell>
          <cell r="D4472">
            <v>0</v>
          </cell>
        </row>
        <row r="4473">
          <cell r="A4473" t="str">
            <v>300603143</v>
          </cell>
          <cell r="B4473" t="str">
            <v xml:space="preserve">CONCRETO ARMADO PRONTO, FCK 25 MPA,CONDICAO A (NBR 12655),LANCADO EM QUALQUER TIPO DE ESTRUTURA E ADENSADO, INCLUSIVE FORMA, ESCORAMENTO E FERRAGEM.  </v>
          </cell>
          <cell r="C4473" t="str">
            <v>m3</v>
          </cell>
          <cell r="D4473">
            <v>1417.375</v>
          </cell>
          <cell r="E4473">
            <v>1133.9000000000001</v>
          </cell>
          <cell r="F4473" t="str">
            <v>SINAPI</v>
          </cell>
        </row>
        <row r="4474">
          <cell r="A4474" t="str">
            <v/>
          </cell>
          <cell r="D4474">
            <v>0</v>
          </cell>
        </row>
        <row r="4475">
          <cell r="A4475" t="str">
            <v>300603144</v>
          </cell>
          <cell r="B4475" t="str">
            <v xml:space="preserve">CONCRETO ARMADO PRONTO, FCK 30 MPA,CONDICAO A (NBR 12655),LANCADO EM QUALQUER TIPO DE ESTRUTURA E ADENSADO, INCLUSIVE FORMA, ESCORAMENTO E FERRAGEM.  </v>
          </cell>
          <cell r="C4475" t="str">
            <v>m3</v>
          </cell>
          <cell r="D4475">
            <v>1438.5</v>
          </cell>
          <cell r="E4475">
            <v>1150.8</v>
          </cell>
          <cell r="F4475" t="str">
            <v>SINAPI</v>
          </cell>
        </row>
        <row r="4476">
          <cell r="A4476" t="str">
            <v/>
          </cell>
          <cell r="D4476">
            <v>0</v>
          </cell>
        </row>
        <row r="4477">
          <cell r="A4477" t="str">
            <v>300607020</v>
          </cell>
          <cell r="B4477" t="str">
            <v xml:space="preserve"> LAJE PRE-MOLDADA PARA FORRO COM VAO NORMAL, INCLUSIVE CAPEAMENTO E ESCORAMENTO.   </v>
          </cell>
          <cell r="C4477" t="str">
            <v>m2</v>
          </cell>
          <cell r="D4477">
            <v>63.287500000000001</v>
          </cell>
          <cell r="E4477">
            <v>50.63</v>
          </cell>
          <cell r="F4477" t="str">
            <v>SINAPI</v>
          </cell>
        </row>
        <row r="4478">
          <cell r="A4478" t="str">
            <v/>
          </cell>
          <cell r="D4478">
            <v>0</v>
          </cell>
        </row>
        <row r="4479">
          <cell r="A4479" t="str">
            <v>300607051</v>
          </cell>
          <cell r="B4479" t="str">
            <v xml:space="preserve">LAJE TRELIÇADA B 12 PISO , SOBREC. 300 KGF/M2,  REVEST. 120 KGF/M², VÃO 4,40 M, FORN.DO EPS, ARM.COMPLEMENTAR TRELIÇA AS+=1,90CM² P/ NERVURA, DISTÂNCIA INTEREIXO 50 CM, INCL. CAP. 4 CM E 01 FAIXA TRAV.(CONC 25 MPA),TELA Q61. (INCL. FORMA E ESCOR.).  </v>
          </cell>
          <cell r="C4479" t="str">
            <v>m2</v>
          </cell>
          <cell r="D4479">
            <v>91.974999999999994</v>
          </cell>
          <cell r="E4479">
            <v>73.58</v>
          </cell>
          <cell r="F4479" t="str">
            <v>SINAPI</v>
          </cell>
        </row>
        <row r="4480">
          <cell r="A4480" t="str">
            <v/>
          </cell>
          <cell r="D4480">
            <v>0</v>
          </cell>
        </row>
        <row r="4481">
          <cell r="A4481" t="str">
            <v>300607055</v>
          </cell>
          <cell r="B4481" t="str">
            <v xml:space="preserve">LAJE TRELIÇADA B 16  PISO , SOBREC. 300 KGF/M2,  REV. 120 KGF/M², VÃO 5,60 M, FORN. EPS, ARMAÇÃO POS COMPL. AS+=2,30CM² P/ NERVURA,DISTÂNCIA INTEREIXO 50 CM, INCL. CAP. DE 5 CM E 02 FAIXAS DE TRAV. EM CONC 25 MPA TELA Q61. .(INCL. FORMA E ESCOR.) .  </v>
          </cell>
          <cell r="C4481" t="str">
            <v>m2</v>
          </cell>
          <cell r="D4481">
            <v>110.4375</v>
          </cell>
          <cell r="E4481">
            <v>88.35</v>
          </cell>
          <cell r="F4481" t="str">
            <v>SINAPI</v>
          </cell>
        </row>
        <row r="4482">
          <cell r="A4482" t="str">
            <v/>
          </cell>
          <cell r="D4482">
            <v>0</v>
          </cell>
        </row>
        <row r="4483">
          <cell r="A4483" t="str">
            <v>300607063</v>
          </cell>
          <cell r="B4483" t="str">
            <v>LAJE TRELIÇADA  B12  COBERTA, SOBREC. DE  100 KGF/M²,  REV.  100 KGF/M², VÃO DE 4,70 M, FORNEC.  EPS, ARMAÇÃO POS. COMPL. AS+=1,15CM² P/NERVURA, DISTÂNCIA INTEREIXO 50 CM,INCL. CAP. DE 4 CM E 01 FAIXA DE TRAV(CONC.25 MPA) TELA Q61.(INCL. FORMA E ESCOR.) .</v>
          </cell>
          <cell r="C4483" t="str">
            <v>m2</v>
          </cell>
          <cell r="D4483">
            <v>87.05</v>
          </cell>
          <cell r="E4483">
            <v>69.64</v>
          </cell>
          <cell r="F4483" t="str">
            <v>SINAPI</v>
          </cell>
        </row>
        <row r="4484">
          <cell r="A4484" t="str">
            <v/>
          </cell>
          <cell r="D4484">
            <v>0</v>
          </cell>
        </row>
        <row r="4485">
          <cell r="A4485" t="str">
            <v>300607067</v>
          </cell>
          <cell r="B4485" t="str">
            <v>LAJE TRELIÇADA B16 COBERTA, SOBREC. DE  100 KQF/M²,  REV.  100 KGF/M², VÃO 6,00 M, FORN. DO EPS, ARM. POS. COMPL. AS+ = 1,50CM² P/ NERVURA, DISTÂNCIA INTEREIXO 50 CM,INCL. CAP. DE 5 CM E  01 FAIXA DE TRAV. EM CONC. 25 MPA, TELA Q61.(INCL. FORMA E ESCOR.).</v>
          </cell>
          <cell r="C4485" t="str">
            <v>m2</v>
          </cell>
          <cell r="D4485">
            <v>99.275000000000006</v>
          </cell>
          <cell r="E4485">
            <v>79.42</v>
          </cell>
          <cell r="F4485" t="str">
            <v>SINAPI</v>
          </cell>
        </row>
        <row r="4486">
          <cell r="A4486" t="str">
            <v/>
          </cell>
          <cell r="D4486">
            <v>0</v>
          </cell>
        </row>
        <row r="4487">
          <cell r="A4487" t="str">
            <v>300608020</v>
          </cell>
          <cell r="B4487" t="str">
            <v xml:space="preserve">TO E  EXECUÇÃO DE PROTEÇÃO DE ARMADURA CORROÍDA POR AÇÃO DE CLORETOS, COM TINTA/PRIMER ANTICORROSIVO À BASE DE ZINCO PARA METAIS, ARMATEC ZN, FAB:VEDACIT OU SIMILAR.  </v>
          </cell>
          <cell r="C4487" t="str">
            <v>m</v>
          </cell>
          <cell r="D4487">
            <v>2.1875</v>
          </cell>
          <cell r="E4487">
            <v>1.75</v>
          </cell>
          <cell r="F4487" t="str">
            <v>SINAPI</v>
          </cell>
        </row>
        <row r="4488">
          <cell r="A4488" t="str">
            <v/>
          </cell>
          <cell r="D4488">
            <v>0</v>
          </cell>
        </row>
        <row r="4489">
          <cell r="A4489" t="str">
            <v>300608031</v>
          </cell>
          <cell r="B4489" t="str">
            <v xml:space="preserve">FORNECIMENTO E EXECUÇÃO DE REPARO ESTRUTURAL EM VÃOS DE VIGAS, LAJES E PILARES COM APLICAÇÃO ARGAMASSA CIMENTÍCIA FLUIDA, SIKAGROUT 250 OU SIMILAR, PARA PREENCHIMENTO DE VÃOS DE 35 X 70MM.  </v>
          </cell>
          <cell r="C4489" t="str">
            <v>m</v>
          </cell>
          <cell r="D4489">
            <v>17.425000000000001</v>
          </cell>
          <cell r="E4489">
            <v>13.94</v>
          </cell>
          <cell r="F4489" t="str">
            <v>SINAPI</v>
          </cell>
        </row>
        <row r="4490">
          <cell r="A4490" t="str">
            <v/>
          </cell>
          <cell r="D4490">
            <v>0</v>
          </cell>
        </row>
        <row r="4491">
          <cell r="A4491" t="str">
            <v>300608130</v>
          </cell>
          <cell r="B4491" t="str">
            <v xml:space="preserve"> LIMPEZA DE ARMADURA ATRAVÉS DE LIXAMENTO COM LIXADEIRA ELÉTRICA E ESCOVA DE AÇO  </v>
          </cell>
          <cell r="C4491" t="str">
            <v>m</v>
          </cell>
          <cell r="D4491">
            <v>2.1124999999999998</v>
          </cell>
          <cell r="E4491">
            <v>1.69</v>
          </cell>
          <cell r="F4491" t="str">
            <v>SINAPI</v>
          </cell>
        </row>
        <row r="4492">
          <cell r="A4492" t="str">
            <v/>
          </cell>
          <cell r="D4492">
            <v>0</v>
          </cell>
        </row>
        <row r="4493">
          <cell r="A4493" t="str">
            <v>300608140</v>
          </cell>
          <cell r="B4493" t="str">
            <v xml:space="preserve">LIMPEZA DO SUBSTRATO COM APLICAÇÃO DE JATO DE ÁGUA FRIA.  </v>
          </cell>
          <cell r="C4493" t="str">
            <v>m2</v>
          </cell>
          <cell r="D4493">
            <v>1.0874999999999999</v>
          </cell>
          <cell r="E4493">
            <v>0.87</v>
          </cell>
          <cell r="F4493" t="str">
            <v>SINAPI</v>
          </cell>
        </row>
        <row r="4494">
          <cell r="A4494" t="str">
            <v/>
          </cell>
          <cell r="D4494">
            <v>0</v>
          </cell>
        </row>
        <row r="4495">
          <cell r="A4495" t="str">
            <v>300701130</v>
          </cell>
          <cell r="B4495" t="str">
            <v xml:space="preserve">ALVENARIA DE TIJOLOS DE 6 FUROS, ASSENTADOS E REJUNTADOS COM ARGAMASSA DE CIMENTO E AREIA NO TRACO 1:8 - 1 VEZ.  </v>
          </cell>
          <cell r="C4495" t="str">
            <v>m2</v>
          </cell>
          <cell r="D4495">
            <v>52.525000000000006</v>
          </cell>
          <cell r="E4495">
            <v>42.02</v>
          </cell>
          <cell r="F4495" t="str">
            <v>SINAPI</v>
          </cell>
        </row>
        <row r="4496">
          <cell r="A4496" t="str">
            <v/>
          </cell>
          <cell r="D4496">
            <v>0</v>
          </cell>
        </row>
        <row r="4497">
          <cell r="A4497" t="str">
            <v>300701155</v>
          </cell>
          <cell r="B4497" t="str">
            <v xml:space="preserve"> ALVENARIA DE TIJOLOS DE 8 FUROS, ASSENTADOS E REJUNTADOS COM ARGAMASSA DE CIMENTO E AREIA NO TRACO 1 6 - 1/2 VEZ.   </v>
          </cell>
          <cell r="C4497" t="str">
            <v>m2</v>
          </cell>
          <cell r="D4497">
            <v>22.725000000000001</v>
          </cell>
          <cell r="E4497">
            <v>18.18</v>
          </cell>
          <cell r="F4497" t="str">
            <v>SINAPI</v>
          </cell>
        </row>
        <row r="4498">
          <cell r="A4498" t="str">
            <v/>
          </cell>
          <cell r="D4498">
            <v>0</v>
          </cell>
        </row>
        <row r="4499">
          <cell r="A4499" t="str">
            <v>300701261</v>
          </cell>
          <cell r="B4499" t="str">
            <v xml:space="preserve">VERGA EM CONCRETO ARMADO DE 0,10X0,15M.  </v>
          </cell>
          <cell r="C4499" t="str">
            <v>m</v>
          </cell>
          <cell r="D4499">
            <v>11.525</v>
          </cell>
          <cell r="E4499">
            <v>9.2200000000000006</v>
          </cell>
          <cell r="F4499" t="str">
            <v>SINAPI</v>
          </cell>
        </row>
        <row r="4500">
          <cell r="A4500" t="str">
            <v/>
          </cell>
          <cell r="D4500">
            <v>0</v>
          </cell>
        </row>
        <row r="4501">
          <cell r="A4501" t="str">
            <v>300702010</v>
          </cell>
          <cell r="B4501" t="str">
            <v xml:space="preserve">COBOGOS DE CIMENTO PRENSADO.  </v>
          </cell>
          <cell r="C4501" t="str">
            <v>m2</v>
          </cell>
          <cell r="D4501">
            <v>58.287500000000001</v>
          </cell>
          <cell r="E4501">
            <v>46.63</v>
          </cell>
          <cell r="F4501" t="str">
            <v>SINAPI</v>
          </cell>
        </row>
        <row r="4502">
          <cell r="A4502" t="str">
            <v/>
          </cell>
          <cell r="D4502">
            <v>0</v>
          </cell>
        </row>
        <row r="4503">
          <cell r="A4503" t="str">
            <v>300702035</v>
          </cell>
          <cell r="B4503" t="str">
            <v xml:space="preserve">FORNECIMENTO E EXECUÇÃO DE ELEMENTO  VAZADO DE CONCRETO , JUNTAS DE 15 MM, COM ARGAMASSSA DE CIMENTO E AREIA NO TRAÇO 1:4, DIMENSÕES 15 X15X15CM  </v>
          </cell>
          <cell r="C4503" t="str">
            <v>m2</v>
          </cell>
          <cell r="D4503">
            <v>80.150000000000006</v>
          </cell>
          <cell r="E4503">
            <v>64.12</v>
          </cell>
          <cell r="F4503" t="str">
            <v>SINAPI</v>
          </cell>
        </row>
        <row r="4504">
          <cell r="A4504" t="str">
            <v/>
          </cell>
          <cell r="D4504">
            <v>0</v>
          </cell>
        </row>
        <row r="4505">
          <cell r="A4505" t="str">
            <v>300704010</v>
          </cell>
          <cell r="B4505" t="str">
            <v xml:space="preserve">FORNECIMENTO E ASSENTAMENTO DE DIVISORIA EM PERFIS DE ALUMINIO, TIPO AL1 (PAINEL/PAINEL), EUCATEX OU SIMILAR, SEM PORTA.  </v>
          </cell>
          <cell r="C4505" t="str">
            <v>m2</v>
          </cell>
          <cell r="D4505">
            <v>68.525000000000006</v>
          </cell>
          <cell r="E4505">
            <v>54.82</v>
          </cell>
          <cell r="F4505" t="str">
            <v>SINAPI</v>
          </cell>
        </row>
        <row r="4506">
          <cell r="A4506" t="str">
            <v/>
          </cell>
          <cell r="D4506">
            <v>0</v>
          </cell>
        </row>
        <row r="4507">
          <cell r="A4507" t="str">
            <v>300801060</v>
          </cell>
          <cell r="B4507" t="str">
            <v xml:space="preserve">ESTRUTURA DE COBERTA EM MADEIRA DE LEI PARA TELHAS CERAMICAS - VAO DE 10 A 13 M.(OBS DA SECRETARIA:  CONFORME ITENS SE 0104, SE 0403 EO01.03 DAS ESPECIFICAÇÕES GERAIS).  </v>
          </cell>
          <cell r="C4507" t="str">
            <v>m2</v>
          </cell>
          <cell r="D4507">
            <v>81.7</v>
          </cell>
          <cell r="E4507">
            <v>65.36</v>
          </cell>
          <cell r="F4507" t="str">
            <v>SINAPI</v>
          </cell>
        </row>
        <row r="4508">
          <cell r="A4508" t="str">
            <v/>
          </cell>
          <cell r="D4508">
            <v>0</v>
          </cell>
        </row>
        <row r="4509">
          <cell r="A4509" t="str">
            <v>300801090</v>
          </cell>
          <cell r="B4509" t="str">
            <v xml:space="preserve">ESTRUTURA DE COBERTA EM MADEIRA DE LEI, PONTALETADA PARA TELHAS ONDULADAS DE CIMENTO AMIANTO, ALUMINIO OU PLASTICAS, SOBRE LAJE. (OBS DA SECRETARIA:  CONFORME ITENS SE 0104, SE 0403 EO01.03 DAS ESPECIFICAÇÕES GERAIS).  </v>
          </cell>
          <cell r="C4509" t="str">
            <v>m2</v>
          </cell>
          <cell r="D4509">
            <v>8.6624999999999996</v>
          </cell>
          <cell r="E4509">
            <v>6.93</v>
          </cell>
          <cell r="F4509" t="str">
            <v>SINAPI</v>
          </cell>
        </row>
        <row r="4510">
          <cell r="A4510" t="str">
            <v/>
          </cell>
          <cell r="D4510">
            <v>0</v>
          </cell>
        </row>
        <row r="4511">
          <cell r="A4511" t="str">
            <v>300802066</v>
          </cell>
          <cell r="B4511" t="str">
            <v xml:space="preserve">LAVAGEM DE TELHA CERÂMICA COM ESCOVA DE MADEIRA E SOLUÇÃO DE AGUA E CLORO PARA RETIRADA DO MOFO, INCLUINDO O TRANSPORTE HORIZONTAL A UMA DISTÂNCIA DE ATÉ 50M PARA ARMAZENAMENTO DA MESMA.  </v>
          </cell>
          <cell r="C4511" t="str">
            <v>m2</v>
          </cell>
          <cell r="D4511">
            <v>5.375</v>
          </cell>
          <cell r="E4511">
            <v>4.3</v>
          </cell>
          <cell r="F4511" t="str">
            <v>SINAPI</v>
          </cell>
        </row>
        <row r="4512">
          <cell r="A4512" t="str">
            <v/>
          </cell>
          <cell r="D4512">
            <v>0</v>
          </cell>
        </row>
        <row r="4513">
          <cell r="A4513" t="str">
            <v>300802068</v>
          </cell>
          <cell r="B4513" t="str">
            <v xml:space="preserve">EMBOÇAMENTO DA ÚLTIMA FIADA DE TELHA CERÂMICA COM ARGAMASSA DE CIMENTO,CAL HIDRATADA E AREIA SEM PENEIRAR, NO TRAÇO 1:2:9 - BEIRA E BICA  </v>
          </cell>
          <cell r="C4513" t="str">
            <v>m</v>
          </cell>
          <cell r="D4513">
            <v>4.4749999999999996</v>
          </cell>
          <cell r="E4513">
            <v>3.58</v>
          </cell>
          <cell r="F4513" t="str">
            <v>SINAPI</v>
          </cell>
        </row>
        <row r="4514">
          <cell r="A4514" t="str">
            <v/>
          </cell>
          <cell r="D4514">
            <v>0</v>
          </cell>
        </row>
        <row r="4515">
          <cell r="A4515" t="str">
            <v>300802072</v>
          </cell>
          <cell r="B4515" t="str">
            <v xml:space="preserve">COLOCAÇÃO DE TELHAS CERÂMICAS COLONIAIS COM APROVEITAMENTO DE 100% DAS TELHAS EXISTENTES, INCLUSIVE TRANSPORTE VERTICAL SEM EMBOÇAMENTO.  </v>
          </cell>
          <cell r="C4515" t="str">
            <v>m2</v>
          </cell>
          <cell r="D4515">
            <v>9.5499999999999989</v>
          </cell>
          <cell r="E4515">
            <v>7.64</v>
          </cell>
          <cell r="F4515" t="str">
            <v>SINAPI</v>
          </cell>
        </row>
        <row r="4516">
          <cell r="A4516" t="str">
            <v/>
          </cell>
          <cell r="D4516">
            <v>0</v>
          </cell>
        </row>
        <row r="4517">
          <cell r="A4517" t="str">
            <v>300802080</v>
          </cell>
          <cell r="B4517" t="str">
            <v xml:space="preserve">EXECUÇÃO DE ALGEROZ EM CONCRETO ARMADO DE 0,30X 0,05 M, INCLUINDO CONCRETO  FORMA  ARMAÇÃO E ESCORAMENTO.  </v>
          </cell>
          <cell r="C4517" t="str">
            <v>m</v>
          </cell>
          <cell r="D4517">
            <v>26.137499999999999</v>
          </cell>
          <cell r="E4517">
            <v>20.91</v>
          </cell>
          <cell r="F4517" t="str">
            <v>SINAPI</v>
          </cell>
        </row>
        <row r="4518">
          <cell r="A4518" t="str">
            <v/>
          </cell>
          <cell r="D4518">
            <v>0</v>
          </cell>
        </row>
        <row r="4519">
          <cell r="A4519" t="str">
            <v>300802090</v>
          </cell>
          <cell r="B4519" t="str">
            <v xml:space="preserve">EXECUÇÃO DE CUMEEIRA COM TELHAS CERÂMICAS TIPO COLONIAL CANAL, INCL. EMBOÇAMENTO COM ARGAMASSA DE CIMENTO, CAL HIDRATADA E AREIA SEM PENEIRAR, NO TRAÇO 1:2:9, E TRANSPORTE.  </v>
          </cell>
          <cell r="C4519" t="str">
            <v>m</v>
          </cell>
          <cell r="D4519">
            <v>8.6624999999999996</v>
          </cell>
          <cell r="E4519">
            <v>6.93</v>
          </cell>
          <cell r="F4519" t="str">
            <v>SINAPI</v>
          </cell>
        </row>
        <row r="4520">
          <cell r="A4520" t="str">
            <v/>
          </cell>
          <cell r="D4520">
            <v>0</v>
          </cell>
        </row>
        <row r="4521">
          <cell r="A4521" t="str">
            <v>300802095</v>
          </cell>
          <cell r="B4521" t="str">
            <v xml:space="preserve"> FORNECIMENTO E COLOCAÇÃO DE TELHAS CERÂMICAS COLONIAL - CANAL DE 1ª QUALIDADE, INCLUSIVE TRANSPORTE VERTICAL, SEM EMBOÇAMENTO.   </v>
          </cell>
          <cell r="C4521" t="str">
            <v>m2</v>
          </cell>
          <cell r="D4521">
            <v>21.512500000000003</v>
          </cell>
          <cell r="E4521">
            <v>17.21</v>
          </cell>
          <cell r="F4521" t="str">
            <v>SINAPI</v>
          </cell>
        </row>
        <row r="4522">
          <cell r="A4522" t="str">
            <v/>
          </cell>
          <cell r="D4522">
            <v>0</v>
          </cell>
        </row>
        <row r="4523">
          <cell r="A4523" t="str">
            <v>300803010</v>
          </cell>
          <cell r="B4523" t="str">
            <v xml:space="preserve">CALHA DE CHAPA GALVANIZADA N. 26.  </v>
          </cell>
          <cell r="C4523" t="str">
            <v>m</v>
          </cell>
          <cell r="D4523">
            <v>24.625</v>
          </cell>
          <cell r="E4523">
            <v>19.7</v>
          </cell>
          <cell r="F4523" t="str">
            <v>SINAPI</v>
          </cell>
        </row>
        <row r="4524">
          <cell r="A4524" t="str">
            <v/>
          </cell>
          <cell r="D4524">
            <v>0</v>
          </cell>
        </row>
        <row r="4525">
          <cell r="A4525" t="str">
            <v>300804010</v>
          </cell>
          <cell r="B4525" t="str">
            <v xml:space="preserve">IMPERMEABILIZACAO,EMPREGANDO ARGAMASSA DE CIMENTO E AREIA GROSSA NO TRACO 1:3 COM SIKA 1 -ESPESSURA DE 3 CM.  </v>
          </cell>
          <cell r="C4525" t="str">
            <v>m2</v>
          </cell>
          <cell r="D4525">
            <v>21.724999999999998</v>
          </cell>
          <cell r="E4525">
            <v>17.38</v>
          </cell>
          <cell r="F4525" t="str">
            <v>SINAPI</v>
          </cell>
        </row>
        <row r="4526">
          <cell r="A4526" t="str">
            <v/>
          </cell>
          <cell r="D4526">
            <v>0</v>
          </cell>
        </row>
        <row r="4527">
          <cell r="A4527" t="str">
            <v>300804020</v>
          </cell>
          <cell r="B4527" t="str">
            <v xml:space="preserve">IMPERMEABILIZACAO COM HIDROASFALTO REFORCADO COM VEU DE POLIESTER, PARA LAJES E CALHAS DE CONCRETO ARMADO.  </v>
          </cell>
          <cell r="C4527" t="str">
            <v>m2</v>
          </cell>
          <cell r="D4527">
            <v>20.25</v>
          </cell>
          <cell r="E4527">
            <v>16.2</v>
          </cell>
          <cell r="F4527" t="str">
            <v>SINAPI</v>
          </cell>
        </row>
        <row r="4528">
          <cell r="A4528" t="str">
            <v/>
          </cell>
          <cell r="D4528">
            <v>0</v>
          </cell>
        </row>
        <row r="4529">
          <cell r="A4529" t="str">
            <v>300804070</v>
          </cell>
          <cell r="B4529" t="str">
            <v xml:space="preserve">PROTEÇÃO MECÂNICA DE IMPERMEABILIZAÇÃO COM ARGAMASSA DE CIMENTO E AREIA TRAÇO 1:3, ESPESSURA DE 3 CM E ACABAMENTO ÁSPERO, INCLUINDO JUNTA DE RETRAÇÃO.  </v>
          </cell>
          <cell r="C4529" t="str">
            <v>m2</v>
          </cell>
          <cell r="D4529">
            <v>21.724999999999998</v>
          </cell>
          <cell r="E4529">
            <v>17.38</v>
          </cell>
          <cell r="F4529" t="str">
            <v>SINAPI</v>
          </cell>
        </row>
        <row r="4530">
          <cell r="A4530" t="str">
            <v/>
          </cell>
          <cell r="D4530">
            <v>0</v>
          </cell>
        </row>
        <row r="4531">
          <cell r="A4531" t="str">
            <v>300804091</v>
          </cell>
          <cell r="B4531" t="str">
            <v xml:space="preserve">IMPERMEABILIZAÇÃO DE COBERTURA PLANA, UTILIZANDO MANTA ASFÁLTICA ESTRUTURADA COM NÃO TECIDO DE POLIÉSTER, COM 3MM DE ESPESSURA SOBRE PRIMER DE TINTA BETUMINOSA.  </v>
          </cell>
          <cell r="C4531" t="str">
            <v>m2</v>
          </cell>
          <cell r="D4531">
            <v>26.299999999999997</v>
          </cell>
          <cell r="E4531">
            <v>21.04</v>
          </cell>
          <cell r="F4531" t="str">
            <v>SINAPI</v>
          </cell>
        </row>
        <row r="4532">
          <cell r="A4532" t="str">
            <v/>
          </cell>
          <cell r="D4532">
            <v>0</v>
          </cell>
        </row>
        <row r="4533">
          <cell r="A4533" t="str">
            <v>300901010</v>
          </cell>
          <cell r="B4533" t="str">
            <v xml:space="preserve">ESQUADRIA DE MADEIRA COM GRADE EM MADEIRA DE LEI E FOLHA EM COMPENSADO DE JEQUITIBA PARA PORTAS INTERNAS , INCLUSIVE ASSENTAMENTO E FERRAGENS.  </v>
          </cell>
          <cell r="C4533" t="str">
            <v>m2</v>
          </cell>
          <cell r="D4533">
            <v>140.63750000000002</v>
          </cell>
          <cell r="E4533">
            <v>112.51</v>
          </cell>
          <cell r="F4533" t="str">
            <v>SINAPI</v>
          </cell>
        </row>
        <row r="4534">
          <cell r="A4534" t="str">
            <v/>
          </cell>
          <cell r="D4534">
            <v>0</v>
          </cell>
        </row>
        <row r="4535">
          <cell r="A4535" t="str">
            <v>300901040</v>
          </cell>
          <cell r="B4535" t="str">
            <v xml:space="preserve">ESQUADRIA DE MADEIRA PARA JANELAS DE ABRIR OU CORRER, COM VENEZIANA, INCLUSIVE ASSENTAMENTO E FERRAGENS.  </v>
          </cell>
          <cell r="C4535" t="str">
            <v>m2</v>
          </cell>
          <cell r="D4535">
            <v>265.26249999999999</v>
          </cell>
          <cell r="E4535">
            <v>212.21</v>
          </cell>
          <cell r="F4535" t="str">
            <v>SINAPI</v>
          </cell>
        </row>
        <row r="4536">
          <cell r="A4536" t="str">
            <v/>
          </cell>
          <cell r="D4536">
            <v>0</v>
          </cell>
        </row>
        <row r="4537">
          <cell r="A4537" t="str">
            <v>300901069</v>
          </cell>
          <cell r="B4537" t="str">
            <v xml:space="preserve">FORNECIMENTO E COLOCAÇÃO DE GRADE DE PORTA   COMPLETA EM MADEIRA DE LEI PARA VÃO DE 0,60X2,10 M, ATÉ 0,90X2,10M , ESP= 3,00 CM , LARGURA 14 CM.  </v>
          </cell>
          <cell r="C4537" t="str">
            <v>Un</v>
          </cell>
          <cell r="D4537">
            <v>124.85</v>
          </cell>
          <cell r="E4537">
            <v>99.88</v>
          </cell>
          <cell r="F4537" t="str">
            <v>SINAPI</v>
          </cell>
        </row>
        <row r="4538">
          <cell r="A4538" t="str">
            <v/>
          </cell>
          <cell r="D4538">
            <v>0</v>
          </cell>
        </row>
        <row r="4539">
          <cell r="A4539" t="str">
            <v>300901075</v>
          </cell>
          <cell r="B4539" t="str">
            <v xml:space="preserve"> FORNECIMENTO E COLOCAÇÃO DE GRADE DE PORTA  COMPLETA DE CANTO, EM MADEIRA DE LEI COM  LARG =7,00CM , ESP = 3,00 CM, DIMENSÃO DE 0,60 X 1,60M.   </v>
          </cell>
          <cell r="C4539" t="str">
            <v>Un</v>
          </cell>
          <cell r="D4539">
            <v>55.5625</v>
          </cell>
          <cell r="E4539">
            <v>44.45</v>
          </cell>
          <cell r="F4539" t="str">
            <v>SINAPI</v>
          </cell>
        </row>
        <row r="4540">
          <cell r="A4540" t="str">
            <v/>
          </cell>
          <cell r="D4540">
            <v>0</v>
          </cell>
        </row>
        <row r="4541">
          <cell r="A4541" t="str">
            <v>300901080</v>
          </cell>
          <cell r="B4541" t="str">
            <v>FORNEC.E COLOC. DE PORTA LISA (0,60X2,10M, ESP. 3CM), EM COMPENSADO DE 1ª QUALIDADE, TIPO EIDAI "MIOLO CHEIO" OU SIMILAR, INCLUINDO: 03 (TRÊS) DOBRADIÇAS DE LATÃO CROMADO DE 3" X 2.1/2" C/ ANEL E PARAFUSOS, E FECHADURA EXT., CROMADA, EMBUTIR, TIPO CILINDR</v>
          </cell>
          <cell r="C4541" t="str">
            <v>Un</v>
          </cell>
          <cell r="D4541">
            <v>213.77500000000001</v>
          </cell>
          <cell r="E4541">
            <v>171.02</v>
          </cell>
          <cell r="F4541" t="str">
            <v>SINAPI</v>
          </cell>
        </row>
        <row r="4542">
          <cell r="A4542" t="str">
            <v/>
          </cell>
          <cell r="D4542">
            <v>0</v>
          </cell>
        </row>
        <row r="4543">
          <cell r="A4543" t="str">
            <v>300901081</v>
          </cell>
          <cell r="B4543" t="str">
            <v>FORNEC.E COLOC. DE PORTA LISA (0,70X2,10M, ESP. 3CM), EM COMPENSADO DE 1ª QUALIDADE, TIPO EIDAI "MIOLO CHEIO" OU SIMILAR, INCLUINDO: 03 (TRÊS) DOBRADIÇAS DE LATÃO CROMADO DE 3" X 2.1/2" C/ ANEL E PARAFUSOS, E FECHADURA EXT., CROMADA, EMBUTIR, TIPO CILINDR</v>
          </cell>
          <cell r="C4543" t="str">
            <v>Un</v>
          </cell>
          <cell r="D4543">
            <v>227.27499999999998</v>
          </cell>
          <cell r="E4543">
            <v>181.82</v>
          </cell>
          <cell r="F4543" t="str">
            <v>SINAPI</v>
          </cell>
        </row>
        <row r="4544">
          <cell r="A4544" t="str">
            <v/>
          </cell>
          <cell r="D4544">
            <v>0</v>
          </cell>
        </row>
        <row r="4545">
          <cell r="A4545" t="str">
            <v>300901082</v>
          </cell>
          <cell r="B4545" t="str">
            <v>FORNEC.E COLOC. DE PORTA LISA (0,80X2,10M, ESP. 3CM), EM COMPENSADO DE 1ª QUALIDADE, TIPO EIDAI "MIOLO CHEIO" OU SIMILAR, INCLUINDO: 03 (TRÊS) DOBRADIÇAS DE LATÃO CROMADO DE 3" X 2.1/2" C/ ANEL E PARAFUSOS, E FECHADURA EXT., CROMADA, EMBUTIR, TIPO CILINDR</v>
          </cell>
          <cell r="C4545" t="str">
            <v>Un</v>
          </cell>
          <cell r="D4545">
            <v>240.10000000000002</v>
          </cell>
          <cell r="E4545">
            <v>192.08</v>
          </cell>
          <cell r="F4545" t="str">
            <v>SINAPI</v>
          </cell>
        </row>
        <row r="4546">
          <cell r="A4546" t="str">
            <v/>
          </cell>
          <cell r="D4546">
            <v>0</v>
          </cell>
        </row>
        <row r="4547">
          <cell r="A4547" t="str">
            <v>300901083</v>
          </cell>
          <cell r="B4547" t="str">
            <v>FORNEC.E COLOC. DE PORTA LISA (0,90X2,10M, ESP. 3CM), EM COMPENSADO DE 1ª QUALIDADE, TIPO EIDAI "MIOLO CHEIO" OU SIMILAR, INCLUINDO: 03 (TRÊS) DOBRADIÇAS DE LATÃO CROMADO DE 3" X 2.1/2" C/ ANEL E PARAFUSOS, E FECHADURA EXT., CROMADA, EMBUTIR, TIPO CILINDR</v>
          </cell>
          <cell r="C4547" t="str">
            <v>Un</v>
          </cell>
          <cell r="D4547">
            <v>255.26250000000002</v>
          </cell>
          <cell r="E4547">
            <v>204.21</v>
          </cell>
          <cell r="F4547" t="str">
            <v>SINAPI</v>
          </cell>
        </row>
        <row r="4548">
          <cell r="A4548" t="str">
            <v/>
          </cell>
          <cell r="D4548">
            <v>0</v>
          </cell>
        </row>
        <row r="4549">
          <cell r="A4549" t="str">
            <v>300901115</v>
          </cell>
          <cell r="B4549" t="str">
            <v>FORN.E COLOC.DE PORTA LISA C/01 FOLHA EM COMPENSADO DE 1ª QUALIDADE, TIPO EIDAI "MIOLO CHEIO" OU SIMILAR, INCL. 02 DOBRADIÇAS DE LATÃO CROMADO DE 3X2.1/2" C/ANEL E PARAFUSOS, FECHADURA LIVRE-OCUPADO,DE EMBUTIR, INTERNA, LATÃO CROMADO, LA FONTE REF. 719 OU</v>
          </cell>
          <cell r="C4549" t="str">
            <v>Un</v>
          </cell>
          <cell r="D4549">
            <v>198.63749999999999</v>
          </cell>
          <cell r="E4549">
            <v>158.91</v>
          </cell>
          <cell r="F4549" t="str">
            <v>SINAPI</v>
          </cell>
        </row>
        <row r="4550">
          <cell r="A4550" t="str">
            <v/>
          </cell>
          <cell r="D4550">
            <v>0</v>
          </cell>
        </row>
        <row r="4551">
          <cell r="A4551" t="str">
            <v>300901119</v>
          </cell>
          <cell r="B4551" t="str">
            <v xml:space="preserve">FORNECIMENTO E COLOCAÇÃO DE FECHADURA EXTERNA, CROMADA,  DE EMBUTIR TIPO CILINDRO, MARCA SILVANA REF. F1001/05 - EC - CR, COM ESPELHO OVAL E MAÇANETA TIPO ALAVANCA OU SIMILAR.  </v>
          </cell>
          <cell r="C4551" t="str">
            <v>Un</v>
          </cell>
          <cell r="D4551">
            <v>41</v>
          </cell>
          <cell r="E4551">
            <v>32.799999999999997</v>
          </cell>
          <cell r="F4551" t="str">
            <v>SINAPI</v>
          </cell>
        </row>
        <row r="4552">
          <cell r="A4552" t="str">
            <v/>
          </cell>
          <cell r="D4552">
            <v>0</v>
          </cell>
        </row>
        <row r="4553">
          <cell r="A4553" t="str">
            <v>300901126</v>
          </cell>
          <cell r="B4553" t="str">
            <v xml:space="preserve">FORNECIMENTO E COLOCAÇÃO DE FECHADURA INTERNA, CROMADA, INCLUINDO ESPELHO E MAÇANETA REDONDA, MODELO 813/02-EI, FAB:STAM, OU SIMILAR.  </v>
          </cell>
          <cell r="C4553" t="str">
            <v>Un</v>
          </cell>
          <cell r="D4553">
            <v>37.274999999999999</v>
          </cell>
          <cell r="E4553">
            <v>29.82</v>
          </cell>
          <cell r="F4553" t="str">
            <v>SINAPI</v>
          </cell>
        </row>
        <row r="4554">
          <cell r="A4554" t="str">
            <v/>
          </cell>
          <cell r="D4554">
            <v>0</v>
          </cell>
        </row>
        <row r="4555">
          <cell r="A4555" t="str">
            <v>300902010</v>
          </cell>
          <cell r="B4555" t="str">
            <v xml:space="preserve">ESQUADRIA DE FERRO, TIPO BASCULANTE, COM ASSENTAMENTO.  </v>
          </cell>
          <cell r="C4555" t="str">
            <v>m2</v>
          </cell>
          <cell r="D4555">
            <v>167.36249999999998</v>
          </cell>
          <cell r="E4555">
            <v>133.88999999999999</v>
          </cell>
          <cell r="F4555" t="str">
            <v>SINAPI</v>
          </cell>
        </row>
        <row r="4556">
          <cell r="A4556" t="str">
            <v/>
          </cell>
          <cell r="D4556">
            <v>0</v>
          </cell>
        </row>
        <row r="4557">
          <cell r="A4557" t="str">
            <v>300902015</v>
          </cell>
          <cell r="B4557" t="str">
            <v xml:space="preserve">ASSENTAMENTO DE ESQUADRIA DE FERRO COM ARGAMASSA DE CIMENTO E AREIA, INCLUSIVE ACABAMENTO.  </v>
          </cell>
          <cell r="C4557" t="str">
            <v>m2</v>
          </cell>
          <cell r="D4557">
            <v>26.3125</v>
          </cell>
          <cell r="E4557">
            <v>21.05</v>
          </cell>
          <cell r="F4557" t="str">
            <v>SINAPI</v>
          </cell>
        </row>
        <row r="4558">
          <cell r="A4558" t="str">
            <v/>
          </cell>
          <cell r="D4558">
            <v>0</v>
          </cell>
        </row>
        <row r="4559">
          <cell r="A4559" t="str">
            <v>300902020</v>
          </cell>
          <cell r="B4559" t="str">
            <v xml:space="preserve">GRADE DE PROTECAO DE PORTA EM FERRO C/ VAROES DE 1/2", ESPAC=10CM E ACABAMENTO EM BARRA CHATA DE 1" X 1/4", INCLUSIVE FECHADURA DE SOBREPOR BRASIL OU SIMILAR E ASSENTAMENTO.  </v>
          </cell>
          <cell r="C4559" t="str">
            <v>m2</v>
          </cell>
          <cell r="D4559">
            <v>144.03749999999999</v>
          </cell>
          <cell r="E4559">
            <v>115.23</v>
          </cell>
          <cell r="F4559" t="str">
            <v>SINAPI</v>
          </cell>
        </row>
        <row r="4560">
          <cell r="A4560" t="str">
            <v/>
          </cell>
          <cell r="D4560">
            <v>0</v>
          </cell>
        </row>
        <row r="4561">
          <cell r="A4561" t="str">
            <v>300902022</v>
          </cell>
          <cell r="B4561" t="str">
            <v xml:space="preserve">GRADE DE PROTECAO DE JANELA EM FERRO COM VAROES DE 1/2", ESPAC=10CM E ACABAMENTO EM BARRA CHATA DE 1" X 1/4" INCLUSIVE ASSENTAMENTO.  </v>
          </cell>
          <cell r="C4561" t="str">
            <v>m2</v>
          </cell>
          <cell r="D4561">
            <v>144.03749999999999</v>
          </cell>
          <cell r="E4561">
            <v>115.23</v>
          </cell>
          <cell r="F4561" t="str">
            <v>SINAPI</v>
          </cell>
        </row>
        <row r="4562">
          <cell r="A4562" t="str">
            <v/>
          </cell>
          <cell r="D4562">
            <v>0</v>
          </cell>
        </row>
        <row r="4563">
          <cell r="A4563" t="str">
            <v>300903020</v>
          </cell>
          <cell r="B4563" t="str">
            <v xml:space="preserve">FORNECIMENTO DE ESQUADRIA DE ALUMINIO, TIPO CORRER COM BANDEIRA FIXA, COM CONTRAMARCO, INCLUSIVE ASSENTAMENTO.  </v>
          </cell>
          <cell r="C4563" t="str">
            <v>m2</v>
          </cell>
          <cell r="D4563">
            <v>295.07499999999999</v>
          </cell>
          <cell r="E4563">
            <v>236.06</v>
          </cell>
          <cell r="F4563" t="str">
            <v>SINAPI</v>
          </cell>
        </row>
        <row r="4564">
          <cell r="A4564" t="str">
            <v/>
          </cell>
          <cell r="D4564">
            <v>0</v>
          </cell>
        </row>
        <row r="4565">
          <cell r="A4565" t="str">
            <v>300903040</v>
          </cell>
          <cell r="B4565" t="str">
            <v xml:space="preserve">FORNECIMENTO DE ESQUADRIA DE ALUMINIO TIPO MAXIM-AR SEM BANDEIRA, COM CONTRAMARCO, INCLU SIVE ASSENTAMENTO.  </v>
          </cell>
          <cell r="C4565" t="str">
            <v>m2</v>
          </cell>
          <cell r="D4565">
            <v>295.07499999999999</v>
          </cell>
          <cell r="E4565">
            <v>236.06</v>
          </cell>
          <cell r="F4565" t="str">
            <v>SINAPI</v>
          </cell>
        </row>
        <row r="4566">
          <cell r="A4566" t="str">
            <v/>
          </cell>
          <cell r="D4566">
            <v>0</v>
          </cell>
        </row>
        <row r="4567">
          <cell r="A4567" t="str">
            <v>300905010</v>
          </cell>
          <cell r="B4567" t="str">
            <v xml:space="preserve">FORNECIMENTO E INSTALAÇÃO DE TELA DE AÇO GALVANIZADO, SIMPLES TORÇÃO, GALVANIZAÇÃO PESADA, SEM REVESTIMENTO EM PVC, MALHA 2"X2", FIO 12 BWG FIXADA COM ARAME GALVANIZADO FIO 14BWG.  </v>
          </cell>
          <cell r="C4567" t="str">
            <v>m2</v>
          </cell>
          <cell r="D4567">
            <v>28.125</v>
          </cell>
          <cell r="E4567">
            <v>22.5</v>
          </cell>
          <cell r="F4567" t="str">
            <v>SINAPI</v>
          </cell>
        </row>
        <row r="4568">
          <cell r="A4568" t="str">
            <v/>
          </cell>
          <cell r="D4568">
            <v>0</v>
          </cell>
        </row>
        <row r="4569">
          <cell r="A4569" t="str">
            <v>301001010</v>
          </cell>
          <cell r="B4569" t="str">
            <v xml:space="preserve">VIDRO PLANO, COMUM, LISO, TRANSPARENTE E COM 3 MM DE ESPESSURA - COLOCADO.  </v>
          </cell>
          <cell r="C4569" t="str">
            <v>m2</v>
          </cell>
          <cell r="D4569">
            <v>46.5625</v>
          </cell>
          <cell r="E4569">
            <v>37.25</v>
          </cell>
          <cell r="F4569" t="str">
            <v>SINAPI</v>
          </cell>
        </row>
        <row r="4570">
          <cell r="A4570" t="str">
            <v/>
          </cell>
          <cell r="D4570">
            <v>0</v>
          </cell>
        </row>
        <row r="4571">
          <cell r="A4571" t="str">
            <v>301001020</v>
          </cell>
          <cell r="B4571" t="str">
            <v xml:space="preserve">VIDRO PLANO, COMUM, LISO, TRANSPARENTE E COM 4 MM DE ESPESSURA - COLOCADO.  </v>
          </cell>
          <cell r="C4571" t="str">
            <v>m2</v>
          </cell>
          <cell r="D4571">
            <v>61.862500000000004</v>
          </cell>
          <cell r="E4571">
            <v>49.49</v>
          </cell>
          <cell r="F4571" t="str">
            <v>SINAPI</v>
          </cell>
        </row>
        <row r="4572">
          <cell r="A4572" t="str">
            <v/>
          </cell>
          <cell r="D4572">
            <v>0</v>
          </cell>
        </row>
        <row r="4573">
          <cell r="A4573" t="str">
            <v>301001040</v>
          </cell>
          <cell r="B4573" t="str">
            <v xml:space="preserve">VIDRO PLANO, COMUM, LISO, TRANSPARENTE E COM 6 MM DE ESPESSURA - COLOCADO.  </v>
          </cell>
          <cell r="C4573" t="str">
            <v>m2</v>
          </cell>
          <cell r="D4573">
            <v>124.97500000000001</v>
          </cell>
          <cell r="E4573">
            <v>99.98</v>
          </cell>
          <cell r="F4573" t="str">
            <v>SINAPI</v>
          </cell>
        </row>
        <row r="4574">
          <cell r="A4574" t="str">
            <v/>
          </cell>
          <cell r="D4574">
            <v>0</v>
          </cell>
        </row>
        <row r="4575">
          <cell r="A4575" t="str">
            <v>301002010</v>
          </cell>
          <cell r="B4575" t="str">
            <v xml:space="preserve">VIDRO PLANO FANTASIA EM GERAL, EXCETO CANELADO - COLOCADO.  </v>
          </cell>
          <cell r="C4575" t="str">
            <v>m2</v>
          </cell>
          <cell r="D4575">
            <v>49.675000000000004</v>
          </cell>
          <cell r="E4575">
            <v>39.74</v>
          </cell>
          <cell r="F4575" t="str">
            <v>SINAPI</v>
          </cell>
        </row>
        <row r="4576">
          <cell r="A4576" t="str">
            <v/>
          </cell>
          <cell r="D4576">
            <v>0</v>
          </cell>
        </row>
        <row r="4577">
          <cell r="A4577" t="str">
            <v>301102010</v>
          </cell>
          <cell r="B4577" t="str">
            <v xml:space="preserve">CHAPISCO COM ARGAMASSA DE CIMENTO E AREIA NO TRACO 1:3.  </v>
          </cell>
          <cell r="C4577" t="str">
            <v>m2</v>
          </cell>
          <cell r="D4577">
            <v>4.3499999999999996</v>
          </cell>
          <cell r="E4577">
            <v>3.48</v>
          </cell>
          <cell r="F4577" t="str">
            <v>SINAPI</v>
          </cell>
        </row>
        <row r="4578">
          <cell r="A4578" t="str">
            <v/>
          </cell>
          <cell r="D4578">
            <v>0</v>
          </cell>
        </row>
        <row r="4579">
          <cell r="A4579" t="str">
            <v>301103020</v>
          </cell>
          <cell r="B4579" t="str">
            <v>EMBOÇO COM ARGAMASSA DE CIMENTO, SAIBRO E AREIA NO TRAÇO 1:4:4, COM 2,0CM DE ESPESSURA.</v>
          </cell>
          <cell r="C4579" t="str">
            <v>m2</v>
          </cell>
          <cell r="D4579">
            <v>14.2</v>
          </cell>
          <cell r="E4579">
            <v>11.36</v>
          </cell>
          <cell r="F4579" t="str">
            <v>SINAPI</v>
          </cell>
        </row>
        <row r="4580">
          <cell r="A4580" t="str">
            <v/>
          </cell>
          <cell r="D4580">
            <v>0</v>
          </cell>
        </row>
        <row r="4581">
          <cell r="A4581" t="str">
            <v>301103050</v>
          </cell>
          <cell r="B4581" t="str">
            <v xml:space="preserve">EMBOCO COM ARGAMASSA DE CIMENTO E AREIA NO TRACO 1:3, COM 2,0 CM DE ESPESSURA.  </v>
          </cell>
          <cell r="C4581" t="str">
            <v>m2</v>
          </cell>
          <cell r="D4581">
            <v>14.2</v>
          </cell>
          <cell r="E4581">
            <v>11.36</v>
          </cell>
          <cell r="F4581" t="str">
            <v>SINAPI</v>
          </cell>
        </row>
        <row r="4582">
          <cell r="A4582" t="str">
            <v/>
          </cell>
          <cell r="D4582">
            <v>0</v>
          </cell>
        </row>
        <row r="4583">
          <cell r="A4583" t="str">
            <v>301103060</v>
          </cell>
          <cell r="B4583" t="str">
            <v xml:space="preserve">EMBOCO COM ARGAMASSA DE CIMENTO E AREIA NO TRACO 1:4, COM 2,0 CM DE ESPESSURA.  </v>
          </cell>
          <cell r="C4583" t="str">
            <v>m2</v>
          </cell>
          <cell r="D4583">
            <v>15.8125</v>
          </cell>
          <cell r="E4583">
            <v>12.65</v>
          </cell>
          <cell r="F4583" t="str">
            <v>SINAPI</v>
          </cell>
        </row>
        <row r="4584">
          <cell r="A4584" t="str">
            <v/>
          </cell>
          <cell r="D4584">
            <v>0</v>
          </cell>
        </row>
        <row r="4585">
          <cell r="A4585" t="str">
            <v>301103062</v>
          </cell>
          <cell r="B4585" t="str">
            <v xml:space="preserve">EMBOÇO COM ARGAMASSA DE CIMENTO, CAL HIDRATADA  E AREIA NO TRAÇO 1:2:6, COM 20 MM  DE ESPESSURA  </v>
          </cell>
          <cell r="C4585" t="str">
            <v>m2</v>
          </cell>
          <cell r="D4585">
            <v>15.1875</v>
          </cell>
          <cell r="E4585">
            <v>12.15</v>
          </cell>
          <cell r="F4585" t="str">
            <v>SINAPI</v>
          </cell>
        </row>
        <row r="4586">
          <cell r="A4586" t="str">
            <v/>
          </cell>
          <cell r="D4586">
            <v>0</v>
          </cell>
        </row>
        <row r="4587">
          <cell r="A4587" t="str">
            <v>301105010</v>
          </cell>
          <cell r="B4587" t="str">
            <v xml:space="preserve">REVESTIMENTO COM ARGAMASSA DE CIMENTO E AREIA NO TRACO 1:3, COM 2,0 CM DE ESPESSURA.  </v>
          </cell>
          <cell r="C4587" t="str">
            <v>m2</v>
          </cell>
          <cell r="D4587">
            <v>18.524999999999999</v>
          </cell>
          <cell r="E4587">
            <v>14.82</v>
          </cell>
          <cell r="F4587" t="str">
            <v>SINAPI</v>
          </cell>
        </row>
        <row r="4588">
          <cell r="A4588" t="str">
            <v/>
          </cell>
          <cell r="D4588">
            <v>0</v>
          </cell>
        </row>
        <row r="4589">
          <cell r="A4589" t="str">
            <v>301105025</v>
          </cell>
          <cell r="B4589" t="str">
            <v xml:space="preserve">REVESTIMENTO COM ARGAMASSA DE CIMENTO E AREIA NO TRACO 1:6 COM 2,0 CM DE ESPESSURA.  </v>
          </cell>
          <cell r="C4589" t="str">
            <v>m2</v>
          </cell>
          <cell r="D4589">
            <v>17.4375</v>
          </cell>
          <cell r="E4589">
            <v>13.95</v>
          </cell>
          <cell r="F4589" t="str">
            <v>SINAPI</v>
          </cell>
        </row>
        <row r="4590">
          <cell r="A4590" t="str">
            <v/>
          </cell>
          <cell r="D4590">
            <v>0</v>
          </cell>
        </row>
        <row r="4591">
          <cell r="A4591" t="str">
            <v>301105026</v>
          </cell>
          <cell r="B4591" t="str">
            <v xml:space="preserve">REVESTIMENTO COM ARGAMASSA DE CIMENTO E AREIA NO TRAÇO 1:6 COM 2,5CM DE ESPESSURA  </v>
          </cell>
          <cell r="C4591" t="str">
            <v>m2</v>
          </cell>
          <cell r="D4591">
            <v>17.4375</v>
          </cell>
          <cell r="E4591">
            <v>13.95</v>
          </cell>
          <cell r="F4591" t="str">
            <v>SINAPI</v>
          </cell>
        </row>
        <row r="4592">
          <cell r="A4592" t="str">
            <v/>
          </cell>
          <cell r="D4592">
            <v>0</v>
          </cell>
        </row>
        <row r="4593">
          <cell r="A4593" t="str">
            <v>301105028</v>
          </cell>
          <cell r="B4593" t="str">
            <v xml:space="preserve">REVESTIMENTO COM ARGAMASSA DE CIMENTO, CAL HIDRATADA E AREIA TRAÇO 1:2:8, COM 20 MM DE ESPESSURA  </v>
          </cell>
          <cell r="C4593" t="str">
            <v>m2</v>
          </cell>
          <cell r="D4593">
            <v>16.175000000000001</v>
          </cell>
          <cell r="E4593">
            <v>12.94</v>
          </cell>
          <cell r="F4593" t="str">
            <v>SINAPI</v>
          </cell>
        </row>
        <row r="4594">
          <cell r="A4594" t="str">
            <v/>
          </cell>
          <cell r="D4594">
            <v>0</v>
          </cell>
        </row>
        <row r="4595">
          <cell r="A4595" t="str">
            <v>301105030</v>
          </cell>
          <cell r="B4595" t="str">
            <v xml:space="preserve">REVESTIMENTO COM ARGAMASSA DE CIMENTO, SAIBRO E AREIA NO TRACO 1:4:4 , COM 2,0 CM DE ESPESSURA.  </v>
          </cell>
          <cell r="C4595" t="str">
            <v>m2</v>
          </cell>
          <cell r="D4595">
            <v>16.200000000000003</v>
          </cell>
          <cell r="E4595">
            <v>12.96</v>
          </cell>
          <cell r="F4595" t="str">
            <v>SINAPI</v>
          </cell>
        </row>
        <row r="4596">
          <cell r="A4596" t="str">
            <v/>
          </cell>
          <cell r="D4596">
            <v>0</v>
          </cell>
        </row>
        <row r="4597">
          <cell r="A4597" t="str">
            <v>301106005</v>
          </cell>
          <cell r="B4597" t="str">
            <v xml:space="preserve">REVESTIMENTO DE AZULEJOS BRANCOS , CLASSE A , ASSENTADOS COM PASTA DE CIMENTO, SOBRE EMBOCO PRONTO.  </v>
          </cell>
          <cell r="C4597" t="str">
            <v>m2</v>
          </cell>
          <cell r="D4597">
            <v>53.625</v>
          </cell>
          <cell r="E4597">
            <v>42.9</v>
          </cell>
          <cell r="F4597" t="str">
            <v>SINAPI</v>
          </cell>
        </row>
        <row r="4598">
          <cell r="A4598" t="str">
            <v/>
          </cell>
          <cell r="D4598">
            <v>0</v>
          </cell>
        </row>
        <row r="4599">
          <cell r="A4599" t="str">
            <v>301106025</v>
          </cell>
          <cell r="B4599" t="str">
            <v xml:space="preserve">REVESTIMENTO DE AZULEJOS BRANCOS , CLASSE A, ASSENTADOS COM PASTA DE CIMENTO , INCLUSIVE EMBOCO COM ARGAMASSA DE CIMENTO, SAIBRO E AREIA, NO TRACO 1:4:4.  </v>
          </cell>
          <cell r="C4599" t="str">
            <v>m2</v>
          </cell>
          <cell r="D4599">
            <v>67.825000000000003</v>
          </cell>
          <cell r="E4599">
            <v>54.26</v>
          </cell>
          <cell r="F4599" t="str">
            <v>SINAPI</v>
          </cell>
        </row>
        <row r="4600">
          <cell r="A4600" t="str">
            <v/>
          </cell>
          <cell r="D4600">
            <v>0</v>
          </cell>
        </row>
        <row r="4601">
          <cell r="A4601" t="str">
            <v>301106050</v>
          </cell>
          <cell r="B4601" t="str">
            <v xml:space="preserve">REVESTIMENTO DE AZULEJOS BRANCOS, CLASSE A ASSENTADOS COM ARGAMASSA PRE-FABRICADA DE CIMENTO COLANTE, INCLUSIVE REJUNTE, SOBRE EMBOCO PRONTO.  </v>
          </cell>
          <cell r="C4601" t="str">
            <v>m2</v>
          </cell>
          <cell r="D4601">
            <v>32.087500000000006</v>
          </cell>
          <cell r="E4601">
            <v>25.67</v>
          </cell>
          <cell r="F4601" t="str">
            <v>SINAPI</v>
          </cell>
        </row>
        <row r="4602">
          <cell r="A4602" t="str">
            <v/>
          </cell>
          <cell r="D4602">
            <v>0</v>
          </cell>
        </row>
        <row r="4603">
          <cell r="A4603" t="str">
            <v>301201025</v>
          </cell>
          <cell r="B4603" t="str">
            <v xml:space="preserve">FORNECIMENTO E INSTALAÇÃO DE FORRO DE GESSO EM PLACAS, SUSPENSO POR ARAME GALVANIZADO Nº18, EM ESTRUTURA DE MADEIRA DE COBERTA.  </v>
          </cell>
          <cell r="C4603" t="str">
            <v>m2</v>
          </cell>
          <cell r="D4603">
            <v>15</v>
          </cell>
          <cell r="E4603">
            <v>12</v>
          </cell>
          <cell r="F4603" t="str">
            <v>SINAPI</v>
          </cell>
        </row>
        <row r="4604">
          <cell r="A4604" t="str">
            <v/>
          </cell>
          <cell r="D4604">
            <v>0</v>
          </cell>
        </row>
        <row r="4605">
          <cell r="A4605" t="str">
            <v>301203011</v>
          </cell>
          <cell r="B4605" t="str">
            <v xml:space="preserve">FORNECIMENTO E INSTALAÇÃO DE FORRO DE PVC COM RÉGUAS DE 100X6000MM, ENCAIXADOS ENTRE SI E FIXADOS COM ESTRUTURA AUXILIAR GALVANIZADA E ARAME GALVANIZADO, INCLUINDO ARREMATE EM PVC.  </v>
          </cell>
          <cell r="C4605" t="str">
            <v>m2</v>
          </cell>
          <cell r="D4605">
            <v>33.524999999999999</v>
          </cell>
          <cell r="E4605">
            <v>26.82</v>
          </cell>
          <cell r="F4605" t="str">
            <v>SINAPI</v>
          </cell>
        </row>
        <row r="4606">
          <cell r="A4606" t="str">
            <v/>
          </cell>
          <cell r="D4606">
            <v>0</v>
          </cell>
        </row>
        <row r="4607">
          <cell r="A4607" t="str">
            <v>301203013</v>
          </cell>
          <cell r="B4607" t="str">
            <v xml:space="preserve">FORNECIMENTO E INSTALAÇÃO DE FORRO DE PVC COM RÉGUAS DE 200MM DE LARGURA ENCAIXADOS ENTRE SI E FIXADOS COM ESTRUTURA AUXILIAR GALVANIZADA E ARAME GALVANIZADO, INCLUINDO ARREMATE PARA FORRO EM PVC.  </v>
          </cell>
          <cell r="C4607" t="str">
            <v>m2</v>
          </cell>
          <cell r="D4607">
            <v>33.224999999999994</v>
          </cell>
          <cell r="E4607">
            <v>26.58</v>
          </cell>
          <cell r="F4607" t="str">
            <v>SINAPI</v>
          </cell>
        </row>
        <row r="4608">
          <cell r="A4608" t="str">
            <v/>
          </cell>
          <cell r="D4608">
            <v>0</v>
          </cell>
        </row>
        <row r="4609">
          <cell r="A4609" t="str">
            <v>301301010</v>
          </cell>
          <cell r="B4609" t="str">
            <v xml:space="preserve">LASTRO DE PISO COM 10,0 CM DE ESPESSURA EM CONCRETO 1:4:8.  </v>
          </cell>
          <cell r="C4609" t="str">
            <v>m2</v>
          </cell>
          <cell r="D4609">
            <v>37.325000000000003</v>
          </cell>
          <cell r="E4609">
            <v>29.86</v>
          </cell>
          <cell r="F4609" t="str">
            <v>SINAPI</v>
          </cell>
        </row>
        <row r="4610">
          <cell r="A4610" t="str">
            <v/>
          </cell>
          <cell r="D4610">
            <v>0</v>
          </cell>
        </row>
        <row r="4611">
          <cell r="A4611" t="str">
            <v>301301030</v>
          </cell>
          <cell r="B4611" t="str">
            <v xml:space="preserve">LASTRO DE PISO COM 5,0 CM DE ESPESSURA EM CONCRETO 1:4:8.  </v>
          </cell>
          <cell r="C4611" t="str">
            <v>m2</v>
          </cell>
          <cell r="D4611">
            <v>20.087499999999999</v>
          </cell>
          <cell r="E4611">
            <v>16.07</v>
          </cell>
          <cell r="F4611" t="str">
            <v>SINAPI</v>
          </cell>
        </row>
        <row r="4612">
          <cell r="A4612" t="str">
            <v/>
          </cell>
          <cell r="D4612">
            <v>0</v>
          </cell>
        </row>
        <row r="4613">
          <cell r="A4613" t="str">
            <v>301301040</v>
          </cell>
          <cell r="B4613" t="str">
            <v xml:space="preserve">LASTRO DE PISO , COM A UTILIZACAO DE ADITIVO IMPERMEABILIZANTE - SIKA 1, COM 5,0 CM DE ESPESSURA EM CONCRETO 1:4:8.  </v>
          </cell>
          <cell r="C4613" t="str">
            <v>m2</v>
          </cell>
          <cell r="D4613">
            <v>23.5625</v>
          </cell>
          <cell r="E4613">
            <v>18.850000000000001</v>
          </cell>
          <cell r="F4613" t="str">
            <v>SINAPI</v>
          </cell>
        </row>
        <row r="4614">
          <cell r="A4614" t="str">
            <v/>
          </cell>
          <cell r="D4614">
            <v>0</v>
          </cell>
        </row>
        <row r="4615">
          <cell r="A4615" t="str">
            <v>301303010</v>
          </cell>
          <cell r="B4615" t="str">
            <v xml:space="preserve">PISO CIMENTADO COM ARGAMASSA DE CIMENTO E AREIA NO TRACO 1:3, COM 2,0 CM DE ESPESSURA, E COM ACABAMENTO LISO.  </v>
          </cell>
          <cell r="C4615" t="str">
            <v>m2</v>
          </cell>
          <cell r="D4615">
            <v>20.237500000000001</v>
          </cell>
          <cell r="E4615">
            <v>16.190000000000001</v>
          </cell>
          <cell r="F4615" t="str">
            <v>SINAPI</v>
          </cell>
        </row>
        <row r="4616">
          <cell r="A4616" t="str">
            <v/>
          </cell>
          <cell r="D4616">
            <v>0</v>
          </cell>
        </row>
        <row r="4617">
          <cell r="A4617" t="str">
            <v>301303040</v>
          </cell>
          <cell r="B4617" t="str">
            <v xml:space="preserve">PISO CIMENTADO COM ARGAMASSA DE CIMENTO E AREIA NO TRACO 1:4 , COM 1,5 CM DE ESPESSURA E COM ACABAMENTO LISO.  </v>
          </cell>
          <cell r="C4617" t="str">
            <v>m2</v>
          </cell>
          <cell r="D4617">
            <v>18.100000000000001</v>
          </cell>
          <cell r="E4617">
            <v>14.48</v>
          </cell>
          <cell r="F4617" t="str">
            <v>SINAPI</v>
          </cell>
        </row>
        <row r="4618">
          <cell r="A4618" t="str">
            <v/>
          </cell>
          <cell r="D4618">
            <v>0</v>
          </cell>
        </row>
        <row r="4619">
          <cell r="A4619" t="str">
            <v>301303070</v>
          </cell>
          <cell r="B4619" t="str">
            <v xml:space="preserve"> PISO EM LENCOL DE GRANITO ARTIFICIAL ( MARMORITE ) COM JUNTAS DE VIDRO, FORMANDO QUADROS DE 1,0 X 1,0 M, NA COR CINZA. (OBS. DA SE: PREÇO INCLUSIVE COM REGULARIZAÇÃO)   </v>
          </cell>
          <cell r="C4619" t="str">
            <v>m2</v>
          </cell>
          <cell r="D4619">
            <v>50.762500000000003</v>
          </cell>
          <cell r="E4619">
            <v>40.61</v>
          </cell>
          <cell r="F4619" t="str">
            <v>SINAPI</v>
          </cell>
        </row>
        <row r="4620">
          <cell r="A4620" t="str">
            <v/>
          </cell>
          <cell r="D4620">
            <v>0</v>
          </cell>
        </row>
        <row r="4621">
          <cell r="A4621" t="str">
            <v>301303100</v>
          </cell>
          <cell r="B4621" t="str">
            <v xml:space="preserve">PISO EM LENCOL DE GRANITO ARTIFICIAL ( MARMORITE ) COM JUNTAS DE PLASTICO , FORMANDO QUADROS DE 1,0 X 1,0 M, NA COR CINZA. (OBS. DA SE: PREÇO INCLUSIVE COM REGULARIZAÇÃO)  </v>
          </cell>
          <cell r="C4621" t="str">
            <v>m</v>
          </cell>
          <cell r="D4621">
            <v>51.924999999999997</v>
          </cell>
          <cell r="E4621">
            <v>41.54</v>
          </cell>
          <cell r="F4621" t="str">
            <v>SINAPI</v>
          </cell>
        </row>
        <row r="4622">
          <cell r="A4622" t="str">
            <v/>
          </cell>
          <cell r="D4622">
            <v>0</v>
          </cell>
        </row>
        <row r="4623">
          <cell r="A4623" t="str">
            <v>301402030</v>
          </cell>
          <cell r="B4623" t="str">
            <v xml:space="preserve">SOLEIRA DE GRANITO ARTIFICIAL (MARMORITE) COM 15 CM DE LARGURA, NA COR CINZA.  </v>
          </cell>
          <cell r="C4623" t="str">
            <v>m</v>
          </cell>
          <cell r="D4623">
            <v>15.3</v>
          </cell>
          <cell r="E4623">
            <v>12.24</v>
          </cell>
          <cell r="F4623" t="str">
            <v>SINAPI</v>
          </cell>
        </row>
        <row r="4624">
          <cell r="A4624" t="str">
            <v/>
          </cell>
          <cell r="D4624">
            <v>0</v>
          </cell>
        </row>
        <row r="4625">
          <cell r="A4625" t="str">
            <v>301603010</v>
          </cell>
          <cell r="B4625" t="str">
            <v xml:space="preserve"> PINTURA LATEX EM PAREDES INTERNAS, CORALAR OU SIMILAR, DUAS DEMAOS, SEM MASSA CORRIDA,INCLUSIVE APLICACAO DE UMA DEMAO DE LIQUIDO SELADOR DE PAREDE.   </v>
          </cell>
          <cell r="C4625" t="str">
            <v>m2</v>
          </cell>
          <cell r="D4625">
            <v>8.0749999999999993</v>
          </cell>
          <cell r="E4625">
            <v>6.46</v>
          </cell>
          <cell r="F4625" t="str">
            <v>SINAPI</v>
          </cell>
        </row>
        <row r="4626">
          <cell r="A4626" t="str">
            <v/>
          </cell>
          <cell r="D4626">
            <v>0</v>
          </cell>
        </row>
        <row r="4627">
          <cell r="A4627" t="str">
            <v>301603011</v>
          </cell>
          <cell r="B4627" t="str">
            <v xml:space="preserve">PINTURA LATÉX EM PAREDES INTERNAS, CORALAR OU SIMILAR - DUAS DEMÃOS - SEM MASSA CORRIDA,SEM APLICAÇÃO DE LÍQUIDO SELADOR PARA PAREDE .  </v>
          </cell>
          <cell r="C4627" t="str">
            <v>m2</v>
          </cell>
          <cell r="D4627">
            <v>4.55</v>
          </cell>
          <cell r="E4627">
            <v>3.64</v>
          </cell>
          <cell r="F4627" t="str">
            <v>SINAPI</v>
          </cell>
        </row>
        <row r="4628">
          <cell r="A4628" t="str">
            <v/>
          </cell>
          <cell r="D4628">
            <v>0</v>
          </cell>
        </row>
        <row r="4629">
          <cell r="A4629" t="str">
            <v>301603032</v>
          </cell>
          <cell r="B4629" t="str">
            <v xml:space="preserve">PINTURA LATÉX EM PAREDES EXTERNAS, CORALMUR OU SIMILAR - DUAS DEMÃOS - SEM MASSA  ACRÍLICA,SEM APLICAÇÃO DE FUNDO PREPARADOR.  </v>
          </cell>
          <cell r="C4629" t="str">
            <v>m2</v>
          </cell>
          <cell r="D4629">
            <v>6.1624999999999996</v>
          </cell>
          <cell r="E4629">
            <v>4.93</v>
          </cell>
          <cell r="F4629" t="str">
            <v>SINAPI</v>
          </cell>
        </row>
        <row r="4630">
          <cell r="A4630" t="str">
            <v/>
          </cell>
          <cell r="D4630">
            <v>0</v>
          </cell>
        </row>
        <row r="4631">
          <cell r="A4631" t="str">
            <v>301604030</v>
          </cell>
          <cell r="B4631" t="str">
            <v xml:space="preserve">PINTURA A OLEO EM PAREDES INTERNAS, DUAS DEMAOS, COM EMASSAMENTO, INCLUSIVE APLICACAO DE LIQUIDO PREPARADOR.  </v>
          </cell>
          <cell r="C4631" t="str">
            <v>m2</v>
          </cell>
          <cell r="D4631">
            <v>18.899999999999999</v>
          </cell>
          <cell r="E4631">
            <v>15.12</v>
          </cell>
          <cell r="F4631" t="str">
            <v>SINAPI</v>
          </cell>
        </row>
        <row r="4632">
          <cell r="A4632" t="str">
            <v/>
          </cell>
          <cell r="D4632">
            <v>0</v>
          </cell>
        </row>
        <row r="4633">
          <cell r="A4633" t="str">
            <v>301604050</v>
          </cell>
          <cell r="B4633" t="str">
            <v xml:space="preserve">PINTURA A OLEO EM ESQUADRIAS DE MADEIRA, DUAS DEMAOS, COM APARELHAMENTO E SEM EMASSAMENTO, INCLUSIVE APLICACAO DE FUNDO SINTETICO NIVELADOR BRANCO FOSCO, UMA DEMAO.  </v>
          </cell>
          <cell r="C4633" t="str">
            <v>m2</v>
          </cell>
          <cell r="D4633">
            <v>11.174999999999999</v>
          </cell>
          <cell r="E4633">
            <v>8.94</v>
          </cell>
          <cell r="F4633" t="str">
            <v>SINAPI</v>
          </cell>
        </row>
        <row r="4634">
          <cell r="A4634" t="str">
            <v/>
          </cell>
          <cell r="D4634">
            <v>0</v>
          </cell>
        </row>
        <row r="4635">
          <cell r="A4635" t="str">
            <v>301604051</v>
          </cell>
          <cell r="B4635" t="str">
            <v xml:space="preserve">PINTURA A ÓLEO EM ESQUADRIAS DE MADEIRA, DUAS DEMÃOS, COM APARELHAMENTO, SEM EMASSAMENTO E SEM APLICAÇÃO DE FUNDO BRANCO FOSCO. INCLUSO LIXAMENTO.   </v>
          </cell>
          <cell r="C4635" t="str">
            <v>m2</v>
          </cell>
          <cell r="D4635">
            <v>6.375</v>
          </cell>
          <cell r="E4635">
            <v>5.0999999999999996</v>
          </cell>
          <cell r="F4635" t="str">
            <v>SINAPI</v>
          </cell>
        </row>
        <row r="4636">
          <cell r="A4636" t="str">
            <v/>
          </cell>
          <cell r="D4636">
            <v>0</v>
          </cell>
        </row>
        <row r="4637">
          <cell r="A4637" t="str">
            <v>301604090</v>
          </cell>
          <cell r="B4637" t="str">
            <v xml:space="preserve">PINTURA COM ESMALTE SINTETICO EM ESQUADRIA DE FERRO, DUAS DEMAOS, SEM RASPAGEM E SEM APARELHAMENTO.  </v>
          </cell>
          <cell r="C4637" t="str">
            <v>m2</v>
          </cell>
          <cell r="D4637">
            <v>9.2000000000000011</v>
          </cell>
          <cell r="E4637">
            <v>7.36</v>
          </cell>
          <cell r="F4637" t="str">
            <v>SINAPI</v>
          </cell>
        </row>
        <row r="4638">
          <cell r="A4638" t="str">
            <v/>
          </cell>
          <cell r="D4638">
            <v>0</v>
          </cell>
        </row>
        <row r="4639">
          <cell r="A4639" t="str">
            <v>301605050</v>
          </cell>
          <cell r="B4639" t="str">
            <v xml:space="preserve">PINTURA PARA TRATAMENTO EM MADEIRA COM IMUNIZANTE,TIPO PENETROL CUPIM,DA VEDACIT OU SIMILAR, DUAS DEMAOS.  </v>
          </cell>
          <cell r="C4639" t="str">
            <v>m2</v>
          </cell>
          <cell r="D4639">
            <v>9.65</v>
          </cell>
          <cell r="E4639">
            <v>7.72</v>
          </cell>
          <cell r="F4639" t="str">
            <v>SINAPI</v>
          </cell>
        </row>
        <row r="4640">
          <cell r="A4640" t="str">
            <v/>
          </cell>
          <cell r="D4640">
            <v>0</v>
          </cell>
        </row>
        <row r="4641">
          <cell r="A4641" t="str">
            <v>301701114</v>
          </cell>
          <cell r="B4641"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4641" t="str">
            <v>m</v>
          </cell>
          <cell r="D4641">
            <v>47.325000000000003</v>
          </cell>
          <cell r="E4641">
            <v>37.86</v>
          </cell>
          <cell r="F4641" t="str">
            <v>SINAPI</v>
          </cell>
        </row>
        <row r="4642">
          <cell r="A4642" t="str">
            <v/>
          </cell>
          <cell r="D4642">
            <v>0</v>
          </cell>
        </row>
        <row r="4643">
          <cell r="A4643" t="str">
            <v>301701120</v>
          </cell>
          <cell r="B4643" t="str">
            <v xml:space="preserve">PASSEIO EM LAJOTA DE CONCRETO 50 X 50, APLICADO SOBRE LASTRO DE CONCRETO 1:4:8 DE 5 CM DE ESPESSURA, INCLUSIVE EXECUCAO DO LASTRO.  </v>
          </cell>
          <cell r="C4643" t="str">
            <v>m2</v>
          </cell>
          <cell r="D4643">
            <v>52.774999999999999</v>
          </cell>
          <cell r="E4643">
            <v>42.22</v>
          </cell>
          <cell r="F4643" t="str">
            <v>SINAPI</v>
          </cell>
        </row>
        <row r="4644">
          <cell r="A4644" t="str">
            <v/>
          </cell>
          <cell r="D4644">
            <v>0</v>
          </cell>
        </row>
        <row r="4645">
          <cell r="A4645" t="str">
            <v>301701170</v>
          </cell>
          <cell r="B4645" t="str">
            <v xml:space="preserve">FORNECIMENTO E EXECUÇÃO DE PISO TÁTIL, DIMENSÕES 0,50X0,50M COM ESP.3CM, ASSENTADA COM ARGAMASSA DE CIMENTO E AREIA 1:6 (ESP:2,5CM) E REJUNTADA COM ARGAMASSA DE CIMENTO E AREIA 1:4, SOBRE LASTRO DE CONCRETO PRONTO.  </v>
          </cell>
          <cell r="C4645" t="str">
            <v>m2</v>
          </cell>
          <cell r="D4645">
            <v>34.474999999999994</v>
          </cell>
          <cell r="E4645">
            <v>27.58</v>
          </cell>
          <cell r="F4645" t="str">
            <v>SINAPI</v>
          </cell>
        </row>
        <row r="4646">
          <cell r="A4646" t="str">
            <v/>
          </cell>
          <cell r="D4646">
            <v>0</v>
          </cell>
        </row>
        <row r="4647">
          <cell r="A4647" t="str">
            <v>301702010</v>
          </cell>
          <cell r="B4647" t="str">
            <v xml:space="preserve">FORNECIMENTO DE BARRO DE JARDIM (POSTO OBRA NA PRACA DO RECIFE).  </v>
          </cell>
          <cell r="C4647" t="str">
            <v>m3</v>
          </cell>
          <cell r="D4647">
            <v>32.5</v>
          </cell>
          <cell r="E4647">
            <v>26</v>
          </cell>
          <cell r="F4647" t="str">
            <v>SINAPI</v>
          </cell>
        </row>
        <row r="4648">
          <cell r="A4648" t="str">
            <v/>
          </cell>
          <cell r="D4648">
            <v>0</v>
          </cell>
        </row>
        <row r="4649">
          <cell r="A4649" t="str">
            <v>301703040</v>
          </cell>
          <cell r="B4649" t="str">
            <v xml:space="preserve">FORNECIMENTO E PLANTIO DE GRAMA INGLESA (STENOTAPHUM).  </v>
          </cell>
          <cell r="C4649" t="str">
            <v>m2</v>
          </cell>
          <cell r="D4649">
            <v>7.5625</v>
          </cell>
          <cell r="E4649">
            <v>6.05</v>
          </cell>
          <cell r="F4649" t="str">
            <v>SINAPI</v>
          </cell>
        </row>
        <row r="4650">
          <cell r="A4650" t="str">
            <v/>
          </cell>
          <cell r="D4650">
            <v>0</v>
          </cell>
        </row>
        <row r="4651">
          <cell r="A4651" t="str">
            <v>301703150</v>
          </cell>
          <cell r="B4651" t="str">
            <v xml:space="preserve">FORNECIMENTO E PLANTIO DE COQUEIRO (ALTURA DO FUSTE DE 0,60 M),INCLUINDO A PREPARACAO DE COVA DE 40,0 X 40,0 X 40,0 CM, COM BARRO DE JARDIM E ESTRUME BOVINO CURTIDO.  </v>
          </cell>
          <cell r="C4651" t="str">
            <v>UD</v>
          </cell>
          <cell r="D4651">
            <v>10.0375</v>
          </cell>
          <cell r="E4651">
            <v>8.0299999999999994</v>
          </cell>
          <cell r="F4651" t="str">
            <v>SINAPI</v>
          </cell>
        </row>
        <row r="4652">
          <cell r="A4652" t="str">
            <v/>
          </cell>
          <cell r="D4652">
            <v>0</v>
          </cell>
        </row>
        <row r="4653">
          <cell r="A4653" t="str">
            <v>301708020</v>
          </cell>
          <cell r="B4653" t="str">
            <v xml:space="preserve">FORNECIMENTO E ASSENTAMENTO DE CAIXA PRE-MOLDADA PARA AR CONDICIONADO, CAPACIDADE 10000/ 12000 BTU, TIPO PADRAO (ABERTA).  </v>
          </cell>
          <cell r="C4653" t="str">
            <v>Un</v>
          </cell>
          <cell r="D4653">
            <v>78.674999999999997</v>
          </cell>
          <cell r="E4653">
            <v>62.94</v>
          </cell>
          <cell r="F4653" t="str">
            <v>SINAPI</v>
          </cell>
        </row>
        <row r="4654">
          <cell r="A4654" t="str">
            <v/>
          </cell>
          <cell r="D4654">
            <v>0</v>
          </cell>
        </row>
        <row r="4655">
          <cell r="A4655" t="str">
            <v>301708030</v>
          </cell>
          <cell r="B4655" t="str">
            <v xml:space="preserve">FORNECIMENTO E ASSENTAMENTO DE CAIXA PRE-MOLDADA PARA AR CONDICIONADO, CAPACIDADE 21000 BTU TIPO PADRAO (ABERTA).  </v>
          </cell>
          <cell r="C4655" t="str">
            <v>Un</v>
          </cell>
          <cell r="D4655">
            <v>128.67500000000001</v>
          </cell>
          <cell r="E4655">
            <v>102.94</v>
          </cell>
          <cell r="F4655" t="str">
            <v>SINAPI</v>
          </cell>
        </row>
        <row r="4656">
          <cell r="A4656" t="str">
            <v/>
          </cell>
          <cell r="D4656">
            <v>0</v>
          </cell>
        </row>
        <row r="4657">
          <cell r="A4657" t="str">
            <v>301802030</v>
          </cell>
          <cell r="B4657" t="str">
            <v xml:space="preserve">POSTE DE CONCRETO SECCAO DUPLO T, 200/8, COM ENGASTAMENTO DIRETO NO SOLO DE 1,40 M, INCLUSIVE COLOCACAO.  </v>
          </cell>
          <cell r="C4657" t="str">
            <v>Un</v>
          </cell>
          <cell r="D4657">
            <v>422.57499999999999</v>
          </cell>
          <cell r="E4657">
            <v>338.06</v>
          </cell>
          <cell r="F4657" t="str">
            <v>SINAPI</v>
          </cell>
        </row>
        <row r="4658">
          <cell r="A4658" t="str">
            <v/>
          </cell>
          <cell r="D4658">
            <v>0</v>
          </cell>
        </row>
        <row r="4659">
          <cell r="A4659" t="str">
            <v>301803010</v>
          </cell>
          <cell r="B4659" t="str">
            <v xml:space="preserve">ESTRUTURA SECUNDARIA B1 COMPLETA, INCLUSIVE FIXACAO.  </v>
          </cell>
          <cell r="C4659" t="str">
            <v>Un</v>
          </cell>
          <cell r="D4659">
            <v>50.337500000000006</v>
          </cell>
          <cell r="E4659">
            <v>40.270000000000003</v>
          </cell>
          <cell r="F4659" t="str">
            <v>SINAPI</v>
          </cell>
        </row>
        <row r="4660">
          <cell r="A4660" t="str">
            <v/>
          </cell>
          <cell r="D4660">
            <v>0</v>
          </cell>
        </row>
        <row r="4661">
          <cell r="A4661" t="str">
            <v>301807080</v>
          </cell>
          <cell r="B4661" t="str">
            <v xml:space="preserve">JOGO DE BUCHA E ARRUELA DE ALUMINIO DE 4 POL. INCLUSIVE FIXACAO.  </v>
          </cell>
          <cell r="C4661" t="str">
            <v>Cj</v>
          </cell>
          <cell r="D4661">
            <v>11.862500000000001</v>
          </cell>
          <cell r="E4661">
            <v>9.49</v>
          </cell>
          <cell r="F4661" t="str">
            <v>SINAPI</v>
          </cell>
        </row>
        <row r="4662">
          <cell r="A4662" t="str">
            <v/>
          </cell>
          <cell r="D4662">
            <v>0</v>
          </cell>
        </row>
        <row r="4663">
          <cell r="A4663" t="str">
            <v>301809030</v>
          </cell>
          <cell r="B4663" t="str">
            <v xml:space="preserve">FORNECIMENTO E ASSENTAMENTO DE CAIXA PARA MEDICAO TRIFASICA E CAIXA PARA DISJUNTOR TRI-FASICO DE POLICARBONATO E NORYL CINZA, INCLUSIVE BUCHAS PLASTICAS E PARAFUSOS PARA INSTALACAO DAS CAIXAS EM PAREDE (PADRAO CELPE) SEM DISJUNTOR.  </v>
          </cell>
          <cell r="C4663" t="str">
            <v>UD</v>
          </cell>
          <cell r="D4663">
            <v>158.625</v>
          </cell>
          <cell r="E4663">
            <v>126.9</v>
          </cell>
          <cell r="F4663" t="str">
            <v>SINAPI</v>
          </cell>
        </row>
        <row r="4664">
          <cell r="A4664" t="str">
            <v/>
          </cell>
          <cell r="D4664">
            <v>0</v>
          </cell>
        </row>
        <row r="4665">
          <cell r="A4665" t="str">
            <v>301809075</v>
          </cell>
          <cell r="B4665" t="str">
            <v xml:space="preserve">FORNECIMENTO E INSTALAÇÃO DE ATERRAMENTO DO QUADRO DE MEDIÇÃO, COM 01 HASTE DE ATERRAMENTO TIPO COPPERWELD DE 5/8"X2,4M COM CONECTOR, CABO DE COBRE NÚ 25MM² E ELETRODUTO DE PVC RÍGIDO DE 3/4".  </v>
          </cell>
          <cell r="C4665" t="str">
            <v>Cj</v>
          </cell>
          <cell r="D4665">
            <v>56.4375</v>
          </cell>
          <cell r="E4665">
            <v>45.15</v>
          </cell>
          <cell r="F4665" t="str">
            <v>SINAPI</v>
          </cell>
        </row>
        <row r="4666">
          <cell r="A4666" t="str">
            <v/>
          </cell>
          <cell r="D4666">
            <v>0</v>
          </cell>
        </row>
        <row r="4667">
          <cell r="A4667" t="str">
            <v>301809085</v>
          </cell>
          <cell r="B4667" t="str">
            <v xml:space="preserve">FORNECIMENTO E INSTALAÇÃO DE ATERRAMENTO DO NEUTRO COM 03 HASTES DE ATERRAMENTO TIPO COPPERWELD DE 5/8"X2,4M COM CONECTORES INTERLIGADAS EM TRIÂNGULO COM DISTÂNCIA ENTRE AS MESMAS DE 3m E CABO DE COBRE NÚ 25MM².  </v>
          </cell>
          <cell r="C4667" t="str">
            <v>Cj</v>
          </cell>
          <cell r="D4667">
            <v>273</v>
          </cell>
          <cell r="E4667">
            <v>218.4</v>
          </cell>
          <cell r="F4667" t="str">
            <v>SINAPI</v>
          </cell>
        </row>
        <row r="4668">
          <cell r="A4668" t="str">
            <v/>
          </cell>
          <cell r="D4668">
            <v>0</v>
          </cell>
        </row>
        <row r="4669">
          <cell r="A4669" t="str">
            <v>301813020</v>
          </cell>
          <cell r="B4669" t="str">
            <v xml:space="preserve">ELETRODUTO DE PVC RIGIDO ROSQUEAVEL DE 3/4 POL.,COM LUVA DE ROSCA INTERNA, INCLUSIVE ASSENTAMENTO EM LAJES.  </v>
          </cell>
          <cell r="C4669" t="str">
            <v>m</v>
          </cell>
          <cell r="D4669">
            <v>4.25</v>
          </cell>
          <cell r="E4669">
            <v>3.4</v>
          </cell>
          <cell r="F4669" t="str">
            <v>SINAPI</v>
          </cell>
        </row>
        <row r="4670">
          <cell r="A4670" t="str">
            <v/>
          </cell>
          <cell r="D4670">
            <v>0</v>
          </cell>
        </row>
        <row r="4671">
          <cell r="A4671" t="str">
            <v>301813030</v>
          </cell>
          <cell r="B4671" t="str">
            <v xml:space="preserve">ELETRODUTO DE PVC RIGIDO ROSQUEAVEL DE 1POL., COM LUVA DE ROSCA INTERNA,INCLUSIVE ASSENTAMENTO EM LAJES.  </v>
          </cell>
          <cell r="C4671" t="str">
            <v>m</v>
          </cell>
          <cell r="D4671">
            <v>7.6</v>
          </cell>
          <cell r="E4671">
            <v>6.08</v>
          </cell>
          <cell r="F4671" t="str">
            <v>SINAPI</v>
          </cell>
        </row>
        <row r="4672">
          <cell r="A4672" t="str">
            <v/>
          </cell>
          <cell r="D4672">
            <v>0</v>
          </cell>
        </row>
        <row r="4673">
          <cell r="A4673" t="str">
            <v>301813120</v>
          </cell>
          <cell r="B4673" t="str">
            <v xml:space="preserve">ELETRODUTO DE PVC RIGIDO ROSQUEAVEL DE 3/4 POL., COM LUVA DE ROSCA INTERNA, ASSENTADO EM VALAS COM PROFUNDIDADE DE 0,60M, INCLUSIVE ESCAVACAO E REATERRO.  </v>
          </cell>
          <cell r="C4673" t="str">
            <v>m</v>
          </cell>
          <cell r="D4673">
            <v>9.9875000000000007</v>
          </cell>
          <cell r="E4673">
            <v>7.99</v>
          </cell>
          <cell r="F4673" t="str">
            <v>SINAPI</v>
          </cell>
        </row>
        <row r="4674">
          <cell r="A4674" t="str">
            <v/>
          </cell>
          <cell r="D4674">
            <v>0</v>
          </cell>
        </row>
        <row r="4675">
          <cell r="A4675" t="str">
            <v>301813130</v>
          </cell>
          <cell r="B4675" t="str">
            <v xml:space="preserve">ELETRODUTO DE PVC RIGIDO ROSQUEAVEL DE 1POL., COM LUVA DE ROSCA INTERNA, ASSENTADO EM VALAS COM PROFUNDIDADE DE 0,60M, INCLUSIVE ESCAVACAO E REATERRO.  </v>
          </cell>
          <cell r="C4675" t="str">
            <v>m</v>
          </cell>
          <cell r="D4675">
            <v>13.225</v>
          </cell>
          <cell r="E4675">
            <v>10.58</v>
          </cell>
          <cell r="F4675" t="str">
            <v>SINAPI</v>
          </cell>
        </row>
        <row r="4676">
          <cell r="A4676" t="str">
            <v/>
          </cell>
          <cell r="D4676">
            <v>0</v>
          </cell>
        </row>
        <row r="4677">
          <cell r="A4677" t="str">
            <v>301813140</v>
          </cell>
          <cell r="B4677" t="str">
            <v xml:space="preserve">ELETRODUTO DE PVC RIGIDO ROSQUEAVEL DE 1 1/2 POL., COM LUVA DE ROSCA INTERNA, ASSENTADO EM VALAS COM PROFUNDIDADE DE 0,60M, INCLUSIVE ESCAVACAO E REATERRO.  </v>
          </cell>
          <cell r="C4677" t="str">
            <v>m</v>
          </cell>
          <cell r="D4677">
            <v>16.375</v>
          </cell>
          <cell r="E4677">
            <v>13.1</v>
          </cell>
          <cell r="F4677" t="str">
            <v>SINAPI</v>
          </cell>
        </row>
        <row r="4678">
          <cell r="A4678" t="str">
            <v/>
          </cell>
          <cell r="D4678">
            <v>0</v>
          </cell>
        </row>
        <row r="4679">
          <cell r="A4679" t="str">
            <v>301813150</v>
          </cell>
          <cell r="B4679" t="str">
            <v xml:space="preserve">ELETRODUTO DE PVC RIGIDO ROSQUEAVEL DE 2POL., COM LUVA DE ROSCA INTERNA, ASSENTADO EM VALAS COM PROFUNDIDADE DE 0,60M, INCLUSIVE ESCAVACAO E REATERRO.  </v>
          </cell>
          <cell r="C4679" t="str">
            <v>m</v>
          </cell>
          <cell r="D4679">
            <v>19.925000000000001</v>
          </cell>
          <cell r="E4679">
            <v>15.94</v>
          </cell>
          <cell r="F4679" t="str">
            <v>SINAPI</v>
          </cell>
        </row>
        <row r="4680">
          <cell r="A4680" t="str">
            <v/>
          </cell>
          <cell r="D4680">
            <v>0</v>
          </cell>
        </row>
        <row r="4681">
          <cell r="A4681" t="str">
            <v>301813160</v>
          </cell>
          <cell r="B4681" t="str">
            <v xml:space="preserve">ELETRODUTO DE PVC RIGIDO ROSQUEAVEL DE 3POL., COM LUVA DE ROSCA INTERNA, ASSENTADO EM VALAS COM PROFUNDIDADE DE 0,60M, INCLUSIVE ESCAVACAO E REATERRO.  </v>
          </cell>
          <cell r="C4681" t="str">
            <v>m</v>
          </cell>
          <cell r="D4681">
            <v>35.799999999999997</v>
          </cell>
          <cell r="E4681">
            <v>28.64</v>
          </cell>
          <cell r="F4681" t="str">
            <v>SINAPI</v>
          </cell>
        </row>
        <row r="4682">
          <cell r="A4682" t="str">
            <v/>
          </cell>
          <cell r="D4682">
            <v>0</v>
          </cell>
        </row>
        <row r="4683">
          <cell r="A4683" t="str">
            <v>301813170</v>
          </cell>
          <cell r="B4683" t="str">
            <v xml:space="preserve">ELETRODUTO DE PVC RIGIDO ROSQUEAVEL DE 4POL., COM LUVA DE ROSCA INTERNA, ASSENTADO EM VALAS COM PROFUNDIDADE DE 0,60M, INCLUSIVE ESCAVACAO E REATERRO.  </v>
          </cell>
          <cell r="C4683" t="str">
            <v>m</v>
          </cell>
          <cell r="D4683">
            <v>38.4375</v>
          </cell>
          <cell r="E4683">
            <v>30.75</v>
          </cell>
          <cell r="F4683" t="str">
            <v>SINAPI</v>
          </cell>
        </row>
        <row r="4684">
          <cell r="A4684" t="str">
            <v/>
          </cell>
          <cell r="D4684">
            <v>0</v>
          </cell>
        </row>
        <row r="4685">
          <cell r="A4685" t="str">
            <v>301814010</v>
          </cell>
          <cell r="B4685" t="str">
            <v xml:space="preserve">CURVA DE PVC RIGIDO ROSQUEAVEL DE 3/4 POL., COM LUVA DE ROSCA INTERNA, INCLUSIVE ASSENTAMENTO.  </v>
          </cell>
          <cell r="C4685" t="str">
            <v>Un</v>
          </cell>
          <cell r="D4685">
            <v>5.3374999999999995</v>
          </cell>
          <cell r="E4685">
            <v>4.2699999999999996</v>
          </cell>
          <cell r="F4685" t="str">
            <v>SINAPI</v>
          </cell>
        </row>
        <row r="4686">
          <cell r="A4686" t="str">
            <v/>
          </cell>
          <cell r="D4686">
            <v>0</v>
          </cell>
        </row>
        <row r="4687">
          <cell r="A4687" t="str">
            <v>301814020</v>
          </cell>
          <cell r="B4687" t="str">
            <v xml:space="preserve">CURVA DE PVC RIGIDO ROSQUEAVEL DE 1 POL., COM LUVA DE ROSCA INTERNA, INCLUSIVE ASSENTAMENTO.  </v>
          </cell>
          <cell r="C4687" t="str">
            <v>Un</v>
          </cell>
          <cell r="D4687">
            <v>7.4124999999999996</v>
          </cell>
          <cell r="E4687">
            <v>5.93</v>
          </cell>
          <cell r="F4687" t="str">
            <v>SINAPI</v>
          </cell>
        </row>
        <row r="4688">
          <cell r="A4688" t="str">
            <v/>
          </cell>
          <cell r="D4688">
            <v>0</v>
          </cell>
        </row>
        <row r="4689">
          <cell r="A4689" t="str">
            <v>301814050</v>
          </cell>
          <cell r="B4689" t="str">
            <v xml:space="preserve">CURVA DE PVC RIGIDO ROSQUEAVEL DE 2 POL., COM LUVA DE ROSCA INTERNA, INCLUSIVE ASSENTAMENTO.  </v>
          </cell>
          <cell r="C4689" t="str">
            <v>Un</v>
          </cell>
          <cell r="D4689">
            <v>21.637499999999999</v>
          </cell>
          <cell r="E4689">
            <v>17.309999999999999</v>
          </cell>
          <cell r="F4689" t="str">
            <v>SINAPI</v>
          </cell>
        </row>
        <row r="4690">
          <cell r="A4690" t="str">
            <v/>
          </cell>
          <cell r="D4690">
            <v>0</v>
          </cell>
        </row>
        <row r="4691">
          <cell r="A4691" t="str">
            <v>301815020</v>
          </cell>
          <cell r="B4691" t="str">
            <v xml:space="preserve">CAIXA 4 X 4 POL. TIGREFLEX OU SIMILAR, INCLUSIVE ASSENTAMENTO.  </v>
          </cell>
          <cell r="C4691" t="str">
            <v>Un</v>
          </cell>
          <cell r="D4691">
            <v>5.3624999999999998</v>
          </cell>
          <cell r="E4691">
            <v>4.29</v>
          </cell>
          <cell r="F4691" t="str">
            <v>SINAPI</v>
          </cell>
        </row>
        <row r="4692">
          <cell r="A4692" t="str">
            <v/>
          </cell>
          <cell r="D4692">
            <v>0</v>
          </cell>
        </row>
        <row r="4693">
          <cell r="A4693" t="str">
            <v>301815021</v>
          </cell>
          <cell r="B4693" t="str">
            <v xml:space="preserve">FORNECIMENTO E COLOCAÇÃO DE CAIXA DE PASSAGEM ELÉTRICA 20X20CM  </v>
          </cell>
          <cell r="C4693" t="str">
            <v>Un</v>
          </cell>
          <cell r="D4693">
            <v>35.65</v>
          </cell>
          <cell r="E4693">
            <v>28.52</v>
          </cell>
          <cell r="F4693" t="str">
            <v>SINAPI</v>
          </cell>
        </row>
        <row r="4694">
          <cell r="A4694" t="str">
            <v/>
          </cell>
          <cell r="D4694">
            <v>0</v>
          </cell>
        </row>
        <row r="4695">
          <cell r="A4695" t="str">
            <v>301818050</v>
          </cell>
          <cell r="B4695" t="str">
            <v xml:space="preserve">INTERRUPTOR DE EMBUTIR DE DUAS SECCOES CONJUGADO COM TOMADA, PARA CAIXA DE 4 X 2 POL.,COM PLACA, 10A, 250V, PIAL (LINHA SILENTOQUE) OU SIMILAR, INCLUSIVE INSTALACAO.  </v>
          </cell>
          <cell r="C4695" t="str">
            <v>Un</v>
          </cell>
          <cell r="D4695">
            <v>17.362500000000001</v>
          </cell>
          <cell r="E4695">
            <v>13.89</v>
          </cell>
          <cell r="F4695" t="str">
            <v>SINAPI</v>
          </cell>
        </row>
        <row r="4696">
          <cell r="A4696" t="str">
            <v/>
          </cell>
          <cell r="D4696">
            <v>0</v>
          </cell>
        </row>
        <row r="4697">
          <cell r="A4697" t="str">
            <v>301819041</v>
          </cell>
          <cell r="B4697" t="str">
            <v xml:space="preserve">CABO DE COBRE,TEMPERA MOLE,ENCORDOAMENTO CLASSE 2, ISOLAMENTO DE PVC - 70 C, TIPO BWF,750V FOREPLAST OU SIMILAR, S.M. - 10MM2, INCLUSIVE INSTALACAO EM ELETRODUTO.  </v>
          </cell>
          <cell r="C4697" t="str">
            <v>m</v>
          </cell>
          <cell r="D4697">
            <v>6.0250000000000004</v>
          </cell>
          <cell r="E4697">
            <v>4.82</v>
          </cell>
          <cell r="F4697" t="str">
            <v>SINAPI</v>
          </cell>
        </row>
        <row r="4698">
          <cell r="A4698" t="str">
            <v/>
          </cell>
          <cell r="D4698">
            <v>0</v>
          </cell>
        </row>
        <row r="4699">
          <cell r="A4699" t="str">
            <v>301819048</v>
          </cell>
          <cell r="B4699" t="str">
            <v xml:space="preserve">CABO DE COBRE (1 CONDUTOR), TEMPERA MOLE, ENCORDOAMENTO CLASSE 2,ISOLAMENTO DE PVC - FLAME RESISTANT - 70 C, 0,6/1 KV, COBERTURA DE PVC - ST1, FORENAX OU SIMILAR, S.M. - 4 MM2, INCLUSIVE INSTALACAO EM ELETRODUTO.  </v>
          </cell>
          <cell r="C4699" t="str">
            <v>m</v>
          </cell>
          <cell r="D4699">
            <v>4.3874999999999993</v>
          </cell>
          <cell r="E4699">
            <v>3.51</v>
          </cell>
          <cell r="F4699" t="str">
            <v>SINAPI</v>
          </cell>
        </row>
        <row r="4700">
          <cell r="A4700" t="str">
            <v/>
          </cell>
          <cell r="D4700">
            <v>0</v>
          </cell>
        </row>
        <row r="4701">
          <cell r="A4701" t="str">
            <v>301819049</v>
          </cell>
          <cell r="B4701" t="str">
            <v xml:space="preserve">CABO DE COBRE (1 CONDUTOR), TEMPERA MOLE, ENCORDOAMENTO CLASSE 2,ISOLAMENTO DE PVC - FLAME RESISTANT - 70 C, 0,6/1 KV, COBERTURA DE PVC - ST1, FORENAX OU SIMILAR, S.M. - 6 MM2, INCLUSIVE INSTALACAO EM ELETRODUTO.  </v>
          </cell>
          <cell r="C4701" t="str">
            <v>m</v>
          </cell>
          <cell r="D4701">
            <v>5.6625000000000005</v>
          </cell>
          <cell r="E4701">
            <v>4.53</v>
          </cell>
          <cell r="F4701" t="str">
            <v>SINAPI</v>
          </cell>
        </row>
        <row r="4702">
          <cell r="A4702" t="str">
            <v/>
          </cell>
          <cell r="D4702">
            <v>0</v>
          </cell>
        </row>
        <row r="4703">
          <cell r="A4703" t="str">
            <v>301819050</v>
          </cell>
          <cell r="B4703" t="str">
            <v xml:space="preserve">CABO DE COBRE (1 CONDUTOR), TEMPERA MOLE, ENCORDOAMENTO CLASSE 2,ISOLAMENTO DE PVC - FLAME RESISTANT - 70 C, 0,6/1 KV, COBERTURA DE PVC - ST1, FORENAX OU SIMILAR, S.M. - 10 MM2, INCLUSIVE INSTALACAO EM ELETRODUTO.  </v>
          </cell>
          <cell r="C4703" t="str">
            <v>m</v>
          </cell>
          <cell r="D4703">
            <v>8.0749999999999993</v>
          </cell>
          <cell r="E4703">
            <v>6.46</v>
          </cell>
          <cell r="F4703" t="str">
            <v>SINAPI</v>
          </cell>
        </row>
        <row r="4704">
          <cell r="A4704" t="str">
            <v/>
          </cell>
          <cell r="D4704">
            <v>0</v>
          </cell>
        </row>
        <row r="4705">
          <cell r="A4705" t="str">
            <v>301819060</v>
          </cell>
          <cell r="B4705" t="str">
            <v xml:space="preserve">CABO DE COBRE (1 CONDUTOR), TEMPERA MOLE, ENCORDOAMENTO CLASSE 2,ISOLAMENTO DE PVC - FLAME RESISTANT - 70 C, 0,6/1 KV, COBERTURA DE PVC - ST1, FORENAX OU SIMILAR, S.M. - 16 MM2, INCLUSIVE INSTALACAO EM ELETRODUTO.  </v>
          </cell>
          <cell r="C4705" t="str">
            <v>m</v>
          </cell>
          <cell r="D4705">
            <v>11.725000000000001</v>
          </cell>
          <cell r="E4705">
            <v>9.3800000000000008</v>
          </cell>
          <cell r="F4705" t="str">
            <v>SINAPI</v>
          </cell>
        </row>
        <row r="4706">
          <cell r="A4706" t="str">
            <v/>
          </cell>
          <cell r="D4706">
            <v>0</v>
          </cell>
        </row>
        <row r="4707">
          <cell r="A4707" t="str">
            <v>301819070</v>
          </cell>
          <cell r="B4707" t="str">
            <v xml:space="preserve">CABO DE COBRE (1 CONDUTOR), TEMPERA MOLE, ENCORDOAMENTO CLASSE 2,ISOLAMENTO DE PVC - FLAME RESISTANT - 70 C, 0,6/1 KV, COBERTURA DE PVC - ST1, FORENAX OU SIMILAR, S.M. - 25 MM2, INCLUSIVE INSTALACAO EM ELETRODUTO.  </v>
          </cell>
          <cell r="C4707" t="str">
            <v>m</v>
          </cell>
          <cell r="D4707">
            <v>17.212499999999999</v>
          </cell>
          <cell r="E4707">
            <v>13.77</v>
          </cell>
          <cell r="F4707" t="str">
            <v>SINAPI</v>
          </cell>
        </row>
        <row r="4708">
          <cell r="A4708" t="str">
            <v/>
          </cell>
          <cell r="D4708">
            <v>0</v>
          </cell>
        </row>
        <row r="4709">
          <cell r="A4709" t="str">
            <v>301820010</v>
          </cell>
          <cell r="B4709" t="str">
            <v xml:space="preserve">DISJUNTOR MONOPOLAR TERMOMAGNETICO ATE 30A, 220V, PIAL OU SIMILAR, INCLUSIVE INSTALACAO EM QUADRO DE DISTRIBUICAO.  </v>
          </cell>
          <cell r="C4709" t="str">
            <v>Un</v>
          </cell>
          <cell r="D4709">
            <v>11.8375</v>
          </cell>
          <cell r="E4709">
            <v>9.4700000000000006</v>
          </cell>
          <cell r="F4709" t="str">
            <v>SINAPI</v>
          </cell>
        </row>
        <row r="4710">
          <cell r="A4710" t="str">
            <v/>
          </cell>
          <cell r="D4710">
            <v>0</v>
          </cell>
        </row>
        <row r="4711">
          <cell r="A4711" t="str">
            <v>301820030</v>
          </cell>
          <cell r="B4711" t="str">
            <v xml:space="preserve">DISJUNTOR TRIPOLAR TERMOMAGNETICO ATE 50A, 380V, PIAL OU SIMILAR, INCLUSIVE INSTALACAO EM QUADRO DE DISTRIBUICAO.  </v>
          </cell>
          <cell r="C4711" t="str">
            <v>UD</v>
          </cell>
          <cell r="D4711">
            <v>61.662499999999994</v>
          </cell>
          <cell r="E4711">
            <v>49.33</v>
          </cell>
          <cell r="F4711" t="str">
            <v>SINAPI</v>
          </cell>
        </row>
        <row r="4712">
          <cell r="A4712" t="str">
            <v/>
          </cell>
          <cell r="D4712">
            <v>0</v>
          </cell>
        </row>
        <row r="4713">
          <cell r="A4713" t="str">
            <v>301820040</v>
          </cell>
          <cell r="B4713" t="str">
            <v xml:space="preserve">DISJUNTOR TRIPOLAR TERMOMAGNETICO DE 60 A 100A, 380V, PIAL OU SIMILAR, INCLUSIVE INSTALACAO EM QUADRO DE DISTRIBUICAO.  </v>
          </cell>
          <cell r="C4713" t="str">
            <v>Un</v>
          </cell>
          <cell r="D4713">
            <v>83.387499999999989</v>
          </cell>
          <cell r="E4713">
            <v>66.709999999999994</v>
          </cell>
          <cell r="F4713" t="str">
            <v>SINAPI</v>
          </cell>
        </row>
        <row r="4714">
          <cell r="A4714" t="str">
            <v/>
          </cell>
          <cell r="D4714">
            <v>0</v>
          </cell>
        </row>
        <row r="4715">
          <cell r="A4715" t="str">
            <v>301821110</v>
          </cell>
          <cell r="B4715" t="str">
            <v xml:space="preserve">QUADRO DE DISTRIBUICAO EM RESINA TERMOPLASTICA DE EMBUTIR, COM PORTA, SEM BARRAMENTO PARA ATE 3 CIRCUITOS MONOPOLARES, REF. CDEC-3E, CEMAR OU SIMILAR, INCLUSIVE INSTALACAO.  </v>
          </cell>
          <cell r="C4715" t="str">
            <v>Un</v>
          </cell>
          <cell r="D4715">
            <v>38.975000000000001</v>
          </cell>
          <cell r="E4715">
            <v>31.18</v>
          </cell>
          <cell r="F4715" t="str">
            <v>SINAPI</v>
          </cell>
        </row>
        <row r="4716">
          <cell r="A4716" t="str">
            <v/>
          </cell>
          <cell r="D4716">
            <v>0</v>
          </cell>
        </row>
        <row r="4717">
          <cell r="A4717" t="str">
            <v>301821120</v>
          </cell>
          <cell r="B4717" t="str">
            <v xml:space="preserve">QUADRO DE DISTRIBUICAO EM RESINA TERMOPLASTICA DE EMBUTIR,COM PORTA, SEM BARRAMENTO, PARA ATE 6 CIRCUITOS MONOPOLARES, REF. CDEC-6E, CEMAR OU SIMILAR, INCLUSIVE INSTALACAO.  </v>
          </cell>
          <cell r="C4717" t="str">
            <v>Un</v>
          </cell>
          <cell r="D4717">
            <v>48.849999999999994</v>
          </cell>
          <cell r="E4717">
            <v>39.08</v>
          </cell>
          <cell r="F4717" t="str">
            <v>SINAPI</v>
          </cell>
        </row>
        <row r="4718">
          <cell r="A4718" t="str">
            <v/>
          </cell>
          <cell r="D4718">
            <v>0</v>
          </cell>
        </row>
        <row r="4719">
          <cell r="A4719" t="str">
            <v>301821150</v>
          </cell>
          <cell r="B4719" t="str">
            <v xml:space="preserve">QUADRO DE DISTRIBUICAO METALICO DE EMBUTIR,C/ PORTA, BARRAMENTO, CHAVE GERAL E PLACA DE NEUTRO PARA ATE 12 CIRCUITOS MONOPOLARES, REF. QDETN-12, CEMAR OU SIMILAR, INCLUSIVE INSTALACAO.  </v>
          </cell>
          <cell r="C4719" t="str">
            <v>UD</v>
          </cell>
          <cell r="D4719">
            <v>148.3125</v>
          </cell>
          <cell r="E4719">
            <v>118.65</v>
          </cell>
          <cell r="F4719" t="str">
            <v>SINAPI</v>
          </cell>
        </row>
        <row r="4720">
          <cell r="A4720" t="str">
            <v/>
          </cell>
          <cell r="D4720">
            <v>0</v>
          </cell>
        </row>
        <row r="4721">
          <cell r="A4721" t="str">
            <v>301821160</v>
          </cell>
          <cell r="B4721" t="str">
            <v xml:space="preserve">QUADRO DE DISTRIBUICAO METALICO DE EMBUTIR,C/ PORTA, BARRAMENTO, CHAVE GERAL E PLACA DE NEUTRO PARA ATE 20 CIRCUITOS MONOPOLARES, REF. QDETN-20, CEMAR OU SIMILAR, INCLUSIVE INSTALACAO.  </v>
          </cell>
          <cell r="C4721" t="str">
            <v>Un</v>
          </cell>
          <cell r="D4721">
            <v>237.33750000000001</v>
          </cell>
          <cell r="E4721">
            <v>189.87</v>
          </cell>
          <cell r="F4721" t="str">
            <v>SINAPI</v>
          </cell>
        </row>
        <row r="4722">
          <cell r="A4722" t="str">
            <v/>
          </cell>
          <cell r="D4722">
            <v>0</v>
          </cell>
        </row>
        <row r="4723">
          <cell r="A4723" t="str">
            <v>301821170</v>
          </cell>
          <cell r="B4723" t="str">
            <v xml:space="preserve">QUADRO DE DISTRIBUICAO METALICO DE EMBUTIR,C/ PORTA, BARRAMENTO, CHAVE GERAL E PLACA DE NEUTRO PARA ATE 32 CIRCUITOS MONOPOLARES, REF. QDETN-32, CEMAR OU SIMILAR, INCLUSIVE INSTALACAO.  </v>
          </cell>
          <cell r="C4723" t="str">
            <v>Un</v>
          </cell>
          <cell r="D4723">
            <v>304.6875</v>
          </cell>
          <cell r="E4723">
            <v>243.75</v>
          </cell>
          <cell r="F4723" t="str">
            <v>SINAPI</v>
          </cell>
        </row>
        <row r="4724">
          <cell r="A4724" t="str">
            <v/>
          </cell>
          <cell r="D4724">
            <v>0</v>
          </cell>
        </row>
        <row r="4725">
          <cell r="A4725" t="str">
            <v>301822010</v>
          </cell>
          <cell r="B4725" t="str">
            <v xml:space="preserve">PONTO DE LUZ EM TETO OU PAREDE, INCLUINDO CAIXA 4 X 4 POL. TIGREFLEX OU SIMILAR, TUBULACAO PVC RIGIDO E FIACAO, ATE O QUADRO DE DISTRIBUICAO.  </v>
          </cell>
          <cell r="C4725" t="str">
            <v>Pt</v>
          </cell>
          <cell r="D4725">
            <v>54.8125</v>
          </cell>
          <cell r="E4725">
            <v>43.85</v>
          </cell>
          <cell r="F4725" t="str">
            <v>SINAPI</v>
          </cell>
        </row>
        <row r="4726">
          <cell r="A4726" t="str">
            <v/>
          </cell>
          <cell r="D4726">
            <v>0</v>
          </cell>
        </row>
        <row r="4727">
          <cell r="A4727" t="str">
            <v>301822020</v>
          </cell>
          <cell r="B4727" t="str">
            <v xml:space="preserve">PONTO DE INTERRUPTOR DE UMA SECCAO, PIAL OU SIMILAR,INCLUSIVE TUBULACAO PVC RIGIDO, FIACAO, CX. 4 X 2 POL. TIGREFLEX OU SIMILAR PLACA E DEMAIS ACESSORIOS, ATE O PONTO DE LUZ.  </v>
          </cell>
          <cell r="C4727" t="str">
            <v>Pt</v>
          </cell>
          <cell r="D4727">
            <v>48.137499999999996</v>
          </cell>
          <cell r="E4727">
            <v>38.51</v>
          </cell>
          <cell r="F4727" t="str">
            <v>SINAPI</v>
          </cell>
        </row>
        <row r="4728">
          <cell r="A4728" t="str">
            <v/>
          </cell>
          <cell r="D4728">
            <v>0</v>
          </cell>
        </row>
        <row r="4729">
          <cell r="A4729" t="str">
            <v>301822030</v>
          </cell>
          <cell r="B4729" t="str">
            <v xml:space="preserve">PONTO DE INTERRUPTOR DE 2 SECCOES, PIAL OU SIMILAR, INCLUSIVE TUBULACAO PVC RIGIDO, FIACAO CAIXA 4 X 2 POL. TIGREFLEX OU SIMILAR, PLACA E DEMAIS ACESSORIOS, ATE O PONTO DE LUZ.  </v>
          </cell>
          <cell r="C4729" t="str">
            <v>Pt</v>
          </cell>
          <cell r="D4729">
            <v>72.962499999999991</v>
          </cell>
          <cell r="E4729">
            <v>58.37</v>
          </cell>
          <cell r="F4729" t="str">
            <v>SINAPI</v>
          </cell>
        </row>
        <row r="4730">
          <cell r="A4730" t="str">
            <v/>
          </cell>
          <cell r="D4730">
            <v>0</v>
          </cell>
        </row>
        <row r="4731">
          <cell r="A4731" t="str">
            <v>301822040</v>
          </cell>
          <cell r="B4731" t="str">
            <v xml:space="preserve">PONTO DE INTERRUPTOR DE 3 SECCOES, PIAL OU SIMILAR, INCLUSIVE TUBULACAO PVC RIGIDO, FIACAO CAIXA 4 X 2 POL. TIGREFLEX OU SIMILAR, PLACA E DEMAIS ACESSORIOS, ATE O PONTO DE LUZ.  </v>
          </cell>
          <cell r="C4731" t="str">
            <v>Pt</v>
          </cell>
          <cell r="D4731">
            <v>90.425000000000011</v>
          </cell>
          <cell r="E4731">
            <v>72.34</v>
          </cell>
          <cell r="F4731" t="str">
            <v>SINAPI</v>
          </cell>
        </row>
        <row r="4732">
          <cell r="A4732" t="str">
            <v/>
          </cell>
          <cell r="D4732">
            <v>0</v>
          </cell>
        </row>
        <row r="4733">
          <cell r="A4733" t="str">
            <v>301822060</v>
          </cell>
          <cell r="B4733" t="str">
            <v xml:space="preserve">PONTO DE TOMADA UNIV.(2P+1 T) PIAL OU SIMILAR INCLUSIVE TUBULACAO PVC RIGIDO, FIACAO, CAIXA 4 X 2 POL. TIGREFLEX OU SIMILAR, PLACA E DEMAIS ACESSORIOS, ATE O PONTO DE LUZ OU QUADRO DE DISTRIBUICAO.  </v>
          </cell>
          <cell r="C4733" t="str">
            <v>Pt</v>
          </cell>
          <cell r="D4733">
            <v>91.262500000000003</v>
          </cell>
          <cell r="E4733">
            <v>73.010000000000005</v>
          </cell>
          <cell r="F4733" t="str">
            <v>SINAPI</v>
          </cell>
        </row>
        <row r="4734">
          <cell r="A4734" t="str">
            <v/>
          </cell>
          <cell r="D4734">
            <v>0</v>
          </cell>
        </row>
        <row r="4735">
          <cell r="A4735" t="str">
            <v>301822080</v>
          </cell>
          <cell r="B4735" t="str">
            <v>PONTO DE TOMADA P/AR CONDICIONADO C/CONJ. TIPO ARSTOP OU SIMILAR,EM CAIXA TIGREFLEX OU SIMILAR 4 X 4 POL.,C/PLACA, TOMADA TRIP. P/PINO CHATO E DISJ. TERMOMAG. DE 25A, INCLUSIVE TUBULACAO PVC RIGIDO, FIACAO, ATERRAMENTO E DEMAIS ACESS. ATE O QUADRO DE DIST</v>
          </cell>
          <cell r="C4735" t="str">
            <v>Pt</v>
          </cell>
          <cell r="D4735">
            <v>172.27499999999998</v>
          </cell>
          <cell r="E4735">
            <v>137.82</v>
          </cell>
          <cell r="F4735" t="str">
            <v>SINAPI</v>
          </cell>
        </row>
        <row r="4736">
          <cell r="A4736" t="str">
            <v/>
          </cell>
          <cell r="D4736">
            <v>0</v>
          </cell>
        </row>
        <row r="4737">
          <cell r="A4737" t="str">
            <v>301822100</v>
          </cell>
          <cell r="B4737" t="str">
            <v xml:space="preserve">PONTO DE CAMPAINHA, INCLUSIVE CAIXA, CIGARRA, BOTAO, ESPELHO, TUBULACAO PVC RIGIDO, FIACAO E DEMAIS ACESSORIOS, ATE QUADRO DE DISTRIBUICAO.  </v>
          </cell>
          <cell r="C4737" t="str">
            <v>Pt</v>
          </cell>
          <cell r="D4737">
            <v>129.53749999999999</v>
          </cell>
          <cell r="E4737">
            <v>103.63</v>
          </cell>
          <cell r="F4737" t="str">
            <v>SINAPI</v>
          </cell>
        </row>
        <row r="4738">
          <cell r="A4738" t="str">
            <v/>
          </cell>
          <cell r="D4738">
            <v>0</v>
          </cell>
        </row>
        <row r="4739">
          <cell r="A4739" t="str">
            <v>301822111</v>
          </cell>
          <cell r="B4739" t="str">
            <v xml:space="preserve">PONTO DE INTERRUPTOR DE UMA SEÇÃO COM TOMADA UNIVERSAL 2P, PIAL OU SIMILAR, INCLUSIVE TUBULAÇÃO DE PVC RÍGIDO, FIAÇÃO, CAIXA 4X2", TIGREFLEX OU SIMILAR, PLACA E DEMAIS ACESSÓRIOS, ATÉ O PONTO DE LUZ OU QUADRO DE DISTRIBUIÇÃO.  </v>
          </cell>
          <cell r="C4739" t="str">
            <v>Pt</v>
          </cell>
          <cell r="D4739">
            <v>61.775000000000006</v>
          </cell>
          <cell r="E4739">
            <v>49.42</v>
          </cell>
          <cell r="F4739" t="str">
            <v>SINAPI</v>
          </cell>
        </row>
        <row r="4740">
          <cell r="A4740" t="str">
            <v/>
          </cell>
          <cell r="D4740">
            <v>0</v>
          </cell>
        </row>
        <row r="4741">
          <cell r="A4741" t="str">
            <v>301823020</v>
          </cell>
          <cell r="B4741" t="str">
            <v>PONTO DE INTERRUPTOR C/  1 SEÇÃO SIMPLES, INSTALAÇÃO APARENTE EM CONDULETES "X" METÁLICOS, INCLUSIVE ELETRODUTOS DE PVC RÍGIDO ROSCÁVEL 3/4" C/ 3,00M, LUVAS E CURVAS LONGAS EM PVC, ABRAÇADEIRAS TIPO "D", BUCHAS E ARRUELAS DE ALUMÍNIO E FIO DE COBRE, TEMPE</v>
          </cell>
          <cell r="C4741" t="str">
            <v>Pt</v>
          </cell>
          <cell r="D4741">
            <v>83.550000000000011</v>
          </cell>
          <cell r="E4741">
            <v>66.84</v>
          </cell>
          <cell r="F4741" t="str">
            <v>SINAPI</v>
          </cell>
        </row>
        <row r="4742">
          <cell r="A4742" t="str">
            <v/>
          </cell>
          <cell r="D4742">
            <v>0</v>
          </cell>
        </row>
        <row r="4743">
          <cell r="A4743" t="str">
            <v>301823032</v>
          </cell>
          <cell r="B4743" t="str">
            <v>PONTO DE TOMADA DE COMPUTADOR 2P+T 15A/250V, INST. APARENTE, EM CONDULETES METÁL., INCL. ELET.DE PVC RIG.ROSCÁVEL 3/4" C/9,00M, LUVAS E CURVAS LONGAS EM PVC, ABRAÇADEIRAS TIPO "D", BUCHAS E ARRUELAS DE ALUMÍNIO, FIO DE COBRE, TEMPERA MOLE, CLASSE 1, ISOL.</v>
          </cell>
          <cell r="C4743" t="str">
            <v>Pt</v>
          </cell>
          <cell r="D4743">
            <v>150.33750000000001</v>
          </cell>
          <cell r="E4743">
            <v>120.27</v>
          </cell>
          <cell r="F4743" t="str">
            <v>SINAPI</v>
          </cell>
        </row>
        <row r="4744">
          <cell r="A4744" t="str">
            <v/>
          </cell>
          <cell r="D4744">
            <v>0</v>
          </cell>
        </row>
        <row r="4745">
          <cell r="A4745" t="str">
            <v>301823060</v>
          </cell>
          <cell r="B4745" t="str">
            <v xml:space="preserve">PONTO DE LÓGICA SECO, EM CONDULETES METÁLICOS, INCLUSIVE ELETRODUTOS DE PVC RÍGIDO ROSCÁVEL 3/4" COM 9,00M, LUVAS E CURVAS EM PVC, ABRAÇADEIRAS TIPO "D", BUCHAS E ARRUELAS DE ALUMÍNIO (INSTALAÇÃO APARENTE)  </v>
          </cell>
          <cell r="C4745" t="str">
            <v>Pt</v>
          </cell>
          <cell r="D4745">
            <v>89.137500000000003</v>
          </cell>
          <cell r="E4745">
            <v>71.31</v>
          </cell>
          <cell r="F4745" t="str">
            <v>SINAPI</v>
          </cell>
        </row>
        <row r="4746">
          <cell r="A4746" t="str">
            <v/>
          </cell>
          <cell r="D4746">
            <v>0</v>
          </cell>
        </row>
        <row r="4747">
          <cell r="A4747" t="str">
            <v>301823080</v>
          </cell>
          <cell r="B4747" t="str">
            <v>PONTO DE INTERRUPTOR DE DUAS SEÇÕES COM TOMADA UNIVERSAL (2P), LINHA PRATIS PIAL OU SIMILAR, INCLUSIVE TUBULAÇÃO EM ELETRODUTO DE PVC RÍGIDO ROSCÁVEL 3/4" , FIO COBRE, TEMPERA MOLE, CLASSE 1, ISOLAMENTO EM PVC DE 2,5MM2, CAIXA 4"X2"  FAB.TIGREFLEX OU SIMI</v>
          </cell>
          <cell r="C4747" t="str">
            <v>Pt</v>
          </cell>
          <cell r="D4747">
            <v>87.65</v>
          </cell>
          <cell r="E4747">
            <v>70.12</v>
          </cell>
          <cell r="F4747" t="str">
            <v>SINAPI</v>
          </cell>
        </row>
        <row r="4748">
          <cell r="A4748" t="str">
            <v/>
          </cell>
          <cell r="D4748">
            <v>0</v>
          </cell>
        </row>
        <row r="4749">
          <cell r="A4749" t="str">
            <v>301824010</v>
          </cell>
          <cell r="B4749" t="str">
            <v xml:space="preserve">CAIXA DE PASSAGEM SUBTERRANEA COM DIMENSOES INTERNAS 0,40 X 0,40 M, ALTURA 0,60 M, SOBRE CAMADA DE BRITA COM 0.10 M DE ESPESSURA, PAREDES EM ALVENARIA E LAJE DE TAMPA EM CONCRETO ARMADO, INCLUSIVE ESCAVACAO, REMOCAO E REATERRO.  </v>
          </cell>
          <cell r="C4749" t="str">
            <v>Un</v>
          </cell>
          <cell r="D4749">
            <v>63.5625</v>
          </cell>
          <cell r="E4749">
            <v>50.85</v>
          </cell>
          <cell r="F4749" t="str">
            <v>SINAPI</v>
          </cell>
        </row>
        <row r="4750">
          <cell r="A4750" t="str">
            <v/>
          </cell>
          <cell r="D4750">
            <v>0</v>
          </cell>
        </row>
        <row r="4751">
          <cell r="A4751" t="str">
            <v>301824020</v>
          </cell>
          <cell r="B4751" t="str">
            <v xml:space="preserve">CAIXA DE PASSAGEM SUBTERRANEA PARA ENTRADA DE REDE TELEFONICA,TIPO R1 (ATE 35 PONTOS), COM DIMENSOES INTERNAS 0,60 X 0,35 M, ALTURA 0,50 M,PAREDES EM ALVENARIA, LAJE DE TAMPA E FUNDO EM CONCRETO,INCLUSIVE ESCAVACAO, REMOCAO E REATERRO.  </v>
          </cell>
          <cell r="C4751" t="str">
            <v>Un</v>
          </cell>
          <cell r="D4751">
            <v>69.837499999999991</v>
          </cell>
          <cell r="E4751">
            <v>55.87</v>
          </cell>
          <cell r="F4751" t="str">
            <v>SINAPI</v>
          </cell>
        </row>
        <row r="4752">
          <cell r="A4752" t="str">
            <v/>
          </cell>
          <cell r="D4752">
            <v>0</v>
          </cell>
        </row>
        <row r="4753">
          <cell r="A4753" t="str">
            <v>301824050</v>
          </cell>
          <cell r="B4753" t="str">
            <v xml:space="preserve"> FORNECIMENTO E EXECUÇÃO DE CAIXA DE PASSAGEM ELÉTRICA, DIMENSÕES INTERNAS  40 X 40 X 60CM, EM ALVENARIA, REVESTIDA, COM FUNDO FALSO EM BRITA E TAMPA DE CONCRETO ARMADO COM REFORÇO DE CANTONEIRA EM FERRO DE 3/4"X1/8" NAS BORDAS.INCLUSIVE ESCAVAÇÃO, REATER</v>
          </cell>
          <cell r="C4753" t="str">
            <v>Un</v>
          </cell>
          <cell r="D4753">
            <v>63.5625</v>
          </cell>
          <cell r="E4753">
            <v>50.85</v>
          </cell>
          <cell r="F4753" t="str">
            <v>SINAPI</v>
          </cell>
        </row>
        <row r="4754">
          <cell r="A4754" t="str">
            <v/>
          </cell>
          <cell r="D4754">
            <v>0</v>
          </cell>
        </row>
        <row r="4755">
          <cell r="A4755" t="str">
            <v>301825020</v>
          </cell>
          <cell r="B4755" t="str">
            <v xml:space="preserve">LUMINARIA TIPO SOBREPOR,ABERTA, PARA 2 LAMPADAS FLUORES. DE 20W,REF. TMS-500 PHILLIPS OU SIM., INCLUSIVE REATOR ALTO FATOR DE POTENCIA LAMPADAS, DEMAIS ACESSORIOS E INSTALACAO.  </v>
          </cell>
          <cell r="C4755" t="str">
            <v>Cj</v>
          </cell>
          <cell r="D4755">
            <v>99.162499999999994</v>
          </cell>
          <cell r="E4755">
            <v>79.33</v>
          </cell>
          <cell r="F4755" t="str">
            <v>SINAPI</v>
          </cell>
        </row>
        <row r="4756">
          <cell r="A4756" t="str">
            <v/>
          </cell>
          <cell r="D4756">
            <v>0</v>
          </cell>
        </row>
        <row r="4757">
          <cell r="A4757" t="str">
            <v>301825030</v>
          </cell>
          <cell r="B4757" t="str">
            <v xml:space="preserve">LUMINARIA TIPO SOBREPOR, ABERTA, PARA 1 LAMPADA FLUORES. DE 40 W,REF. TMS-500 PHILLIPS OU SIM., INCLUSIVE REATOR ALTO FATOR DE POTENCIA LAMPADA, DEMAIS ACESSORIOS E INSTALACAO.  </v>
          </cell>
          <cell r="C4757" t="str">
            <v>Cj</v>
          </cell>
          <cell r="D4757">
            <v>73.2</v>
          </cell>
          <cell r="E4757">
            <v>58.56</v>
          </cell>
          <cell r="F4757" t="str">
            <v>SINAPI</v>
          </cell>
        </row>
        <row r="4758">
          <cell r="A4758" t="str">
            <v/>
          </cell>
          <cell r="D4758">
            <v>0</v>
          </cell>
        </row>
        <row r="4759">
          <cell r="A4759" t="str">
            <v>301825040</v>
          </cell>
          <cell r="B4759" t="str">
            <v xml:space="preserve">LUMINARIA TIPO SOBREPOR,ABERTA,PARA 02 LAMPADAS FLUORES. DE 40W,REF. TMS-500 PHILLIPS OU SIM., INCLUSIVE REATOR ALTO FATOR DE POTENCIA LAMPADAS, DEMAIS ACESSORIOS E INSTALACAO.  </v>
          </cell>
          <cell r="C4759" t="str">
            <v>Cj</v>
          </cell>
          <cell r="D4759">
            <v>103.425</v>
          </cell>
          <cell r="E4759">
            <v>82.74</v>
          </cell>
          <cell r="F4759" t="str">
            <v>SINAPI</v>
          </cell>
        </row>
        <row r="4760">
          <cell r="A4760" t="str">
            <v/>
          </cell>
          <cell r="D4760">
            <v>0</v>
          </cell>
        </row>
        <row r="4761">
          <cell r="A4761" t="str">
            <v>301825070</v>
          </cell>
          <cell r="B4761" t="str">
            <v xml:space="preserve">LUMINARIA TIPO SOBREPOR, ABERTA, PARA 01 LAMPADA FLUORES. DE 40 W,REF. 211-R A.B. LEAO OU SIM., INCLUSIVE REATOR ALTO FATOR DE POTENCIA LAMPADA, DEMAIS ACESSORIOS E INSTALACAO.  </v>
          </cell>
          <cell r="C4761" t="str">
            <v>Cj</v>
          </cell>
          <cell r="D4761">
            <v>67.3125</v>
          </cell>
          <cell r="E4761">
            <v>53.85</v>
          </cell>
          <cell r="F4761" t="str">
            <v>SINAPI</v>
          </cell>
        </row>
        <row r="4762">
          <cell r="A4762" t="str">
            <v/>
          </cell>
          <cell r="D4762">
            <v>0</v>
          </cell>
        </row>
        <row r="4763">
          <cell r="A4763" t="str">
            <v>301825080</v>
          </cell>
          <cell r="B4763" t="str">
            <v xml:space="preserve">LUMINARIA TIPO SOBREPOR, ABERTA, PARA 02 LAMPADAS FLUORES. DE 40 W, REF. 211-R A. B. LEAO OU SIM., INCLUSIVE REATOR ALTO FATOR DE POTEN CIA, LAMPADAS, DEMAIS ACESSORIOS E INSTALACAO.  </v>
          </cell>
          <cell r="C4763" t="str">
            <v>Cj</v>
          </cell>
          <cell r="D4763">
            <v>102.125</v>
          </cell>
          <cell r="E4763">
            <v>81.7</v>
          </cell>
          <cell r="F4763" t="str">
            <v>SINAPI</v>
          </cell>
        </row>
        <row r="4764">
          <cell r="A4764" t="str">
            <v/>
          </cell>
          <cell r="D4764">
            <v>0</v>
          </cell>
        </row>
        <row r="4765">
          <cell r="A4765" t="str">
            <v>301825085</v>
          </cell>
          <cell r="B4765" t="str">
            <v xml:space="preserve">FORNECIMENTO E INSTALAÇÃO DE LUMINÁRIA TIPO CALHA DE SOBREPOR, ABERTA, PARA 3 LÂMPADAS FLUORESCENTES DE 40W, REF.: 211, FAB: A B LEÃO OU SIMILAR, COM REATOR DE PARTIDA RÁPIDA E ALTO FATOR DE POTÊNCIA COM SUPORTE ANTI-VIBRATÓRIO, LÂMPADAS E ACESSÓRIOS.  </v>
          </cell>
          <cell r="C4765" t="str">
            <v>Cj</v>
          </cell>
          <cell r="D4765">
            <v>139.33750000000001</v>
          </cell>
          <cell r="E4765">
            <v>111.47</v>
          </cell>
          <cell r="F4765" t="str">
            <v>SINAPI</v>
          </cell>
        </row>
        <row r="4766">
          <cell r="A4766" t="str">
            <v/>
          </cell>
          <cell r="D4766">
            <v>0</v>
          </cell>
        </row>
        <row r="4767">
          <cell r="A4767" t="str">
            <v>301825170</v>
          </cell>
          <cell r="B4767" t="str">
            <v xml:space="preserve">LUMINARIA PARA LAMPADA A VAPOR DE MERCURIO DE 125 W, REF. ABL 50/F A. B. LEAO OU SIMILAR, COMPLETA, INCLUSIVE BRACO, LAMPADA, REATOR ALTO FATOR DE POTENCIA E INSTALACAO.  </v>
          </cell>
          <cell r="C4767" t="str">
            <v>Cj</v>
          </cell>
          <cell r="D4767">
            <v>442.22499999999997</v>
          </cell>
          <cell r="E4767">
            <v>353.78</v>
          </cell>
          <cell r="F4767" t="str">
            <v>SINAPI</v>
          </cell>
        </row>
        <row r="4768">
          <cell r="A4768" t="str">
            <v/>
          </cell>
          <cell r="D4768">
            <v>0</v>
          </cell>
        </row>
        <row r="4769">
          <cell r="A4769" t="str">
            <v>301825943</v>
          </cell>
          <cell r="B4769" t="str">
            <v xml:space="preserve">FORNECIMENTO E INSTALAÇÃO DE LÂMPADA FLUORESCENTE DE 40W  </v>
          </cell>
          <cell r="C4769" t="str">
            <v>Un</v>
          </cell>
          <cell r="D4769">
            <v>4.6750000000000007</v>
          </cell>
          <cell r="E4769">
            <v>3.74</v>
          </cell>
          <cell r="F4769" t="str">
            <v>SINAPI</v>
          </cell>
        </row>
        <row r="4770">
          <cell r="A4770" t="str">
            <v/>
          </cell>
          <cell r="D4770">
            <v>0</v>
          </cell>
        </row>
        <row r="4771">
          <cell r="A4771" t="str">
            <v>301826024</v>
          </cell>
          <cell r="B4771" t="str">
            <v xml:space="preserve">FORNECIMENTO E INSTALAÇÃO DE BENGALA DE PVC RÍGIDO 2", FAB.: TIGRE OU SIMILAR, INCLUSIVE FITA AÇO INOX E FIVELA PARA FIXAÇÃO.  </v>
          </cell>
          <cell r="C4771" t="str">
            <v>Un</v>
          </cell>
          <cell r="D4771">
            <v>77.887500000000003</v>
          </cell>
          <cell r="E4771">
            <v>62.31</v>
          </cell>
          <cell r="F4771" t="str">
            <v>SINAPI</v>
          </cell>
        </row>
        <row r="4772">
          <cell r="A4772" t="str">
            <v/>
          </cell>
          <cell r="D4772">
            <v>0</v>
          </cell>
        </row>
        <row r="4773">
          <cell r="A4773" t="str">
            <v>301826030</v>
          </cell>
          <cell r="B4773" t="str">
            <v xml:space="preserve">ASSENTAMENTO DE CHAVE DE BOIA AUTOMATICA,15A, SUPERIOR OU INFERIOR MARCA LENZ OU SIMILAR(INCLUSIVE O FORNECIMENTO DO MATERIAL).  </v>
          </cell>
          <cell r="C4773" t="str">
            <v>Un</v>
          </cell>
          <cell r="D4773">
            <v>39.537500000000001</v>
          </cell>
          <cell r="E4773">
            <v>31.63</v>
          </cell>
          <cell r="F4773" t="str">
            <v>SINAPI</v>
          </cell>
        </row>
        <row r="4774">
          <cell r="A4774" t="str">
            <v/>
          </cell>
          <cell r="D4774">
            <v>0</v>
          </cell>
        </row>
        <row r="4775">
          <cell r="A4775" t="str">
            <v>301826045</v>
          </cell>
          <cell r="B4775" t="str">
            <v xml:space="preserve">ASSENTAMENTO DE CHAVE REVERSORA BLINDADA 30A, 250 V, ELETROMAR OU SIMILAR, INCLUSIVE FORNECIMENTO DO MATERIAL.  </v>
          </cell>
          <cell r="C4775" t="str">
            <v>Un</v>
          </cell>
          <cell r="D4775">
            <v>119.53749999999999</v>
          </cell>
          <cell r="E4775">
            <v>95.63</v>
          </cell>
          <cell r="F4775" t="str">
            <v>SINAPI</v>
          </cell>
        </row>
        <row r="4776">
          <cell r="A4776" t="str">
            <v/>
          </cell>
          <cell r="D4776">
            <v>0</v>
          </cell>
        </row>
        <row r="4777">
          <cell r="A4777" t="str">
            <v>301901010</v>
          </cell>
          <cell r="B4777" t="str">
            <v xml:space="preserve">PONTO DE ESGOTO PARA BACIA SANITARIA, INCLUSIVE TUBULACOES E CONEXOES EM PVC RIGIDO SOLDAVEIS, ATE A COLUNA OU O SUB-COLETOR.  </v>
          </cell>
          <cell r="C4777" t="str">
            <v>Pt</v>
          </cell>
          <cell r="D4777">
            <v>47.5</v>
          </cell>
          <cell r="E4777">
            <v>38</v>
          </cell>
          <cell r="F4777" t="str">
            <v>SINAPI</v>
          </cell>
        </row>
        <row r="4778">
          <cell r="A4778" t="str">
            <v/>
          </cell>
          <cell r="D4778">
            <v>0</v>
          </cell>
        </row>
        <row r="4779">
          <cell r="A4779" t="str">
            <v>301901020</v>
          </cell>
          <cell r="B4779" t="str">
            <v xml:space="preserve">PONTO DE ESGOTO PARA PIA OU LAVANDARIA,INCLUSIVE TUBULACOES E CONEXOES EM PVC RIGIDO SOLDAVEIS, ATE A COLUNA OU O SUB-COLETOR.  </v>
          </cell>
          <cell r="C4779" t="str">
            <v>Pt</v>
          </cell>
          <cell r="D4779">
            <v>48.375</v>
          </cell>
          <cell r="E4779">
            <v>38.700000000000003</v>
          </cell>
          <cell r="F4779" t="str">
            <v>SINAPI</v>
          </cell>
        </row>
        <row r="4780">
          <cell r="A4780" t="str">
            <v/>
          </cell>
          <cell r="D4780">
            <v>0</v>
          </cell>
        </row>
        <row r="4781">
          <cell r="A4781" t="str">
            <v>301901030</v>
          </cell>
          <cell r="B4781" t="str">
            <v xml:space="preserve"> PONTO DE ESGOTO PARA LAVATORIO OU MICTORIO, INCLUSIVE TUBULACOES E CONEXOES EM PVC RIGIDO SOLDAVEIS, ATE A COLUNA OU O SUB-COLETOR   </v>
          </cell>
          <cell r="C4781" t="str">
            <v>Pt</v>
          </cell>
          <cell r="D4781">
            <v>48.25</v>
          </cell>
          <cell r="E4781">
            <v>38.6</v>
          </cell>
          <cell r="F4781" t="str">
            <v>SINAPI</v>
          </cell>
        </row>
        <row r="4782">
          <cell r="A4782" t="str">
            <v/>
          </cell>
          <cell r="D4782">
            <v>0</v>
          </cell>
        </row>
        <row r="4783">
          <cell r="A4783" t="str">
            <v>301901040</v>
          </cell>
          <cell r="B4783" t="str">
            <v xml:space="preserve">PONTO DE ESGOTO PARA RALO SIFONADO, INCLUSIVE RALO, TUBULACOES E CONEXOES EM PVC RIGIDO SOLDAVEIS, ATE A COLUNA OU O SUB-COLETOR.  </v>
          </cell>
          <cell r="C4783" t="str">
            <v>Pt</v>
          </cell>
          <cell r="D4783">
            <v>53.487499999999997</v>
          </cell>
          <cell r="E4783">
            <v>42.79</v>
          </cell>
          <cell r="F4783" t="str">
            <v>SINAPI</v>
          </cell>
        </row>
        <row r="4784">
          <cell r="A4784" t="str">
            <v/>
          </cell>
          <cell r="D4784">
            <v>0</v>
          </cell>
        </row>
        <row r="4785">
          <cell r="A4785" t="str">
            <v>301902010</v>
          </cell>
          <cell r="B4785" t="str">
            <v xml:space="preserve">PONTO DE AGUA, INCLUSIVE TUBULACOES E CONEXOES DE PVC RIGIDO ROSQUEAVEL E ABERTURA DE RASGOS EM ALVENARIA,ATE O REGISTRO GERAL DO AMBIENTE.  </v>
          </cell>
          <cell r="C4785" t="str">
            <v>Pt</v>
          </cell>
          <cell r="D4785">
            <v>62.862499999999997</v>
          </cell>
          <cell r="E4785">
            <v>50.29</v>
          </cell>
          <cell r="F4785" t="str">
            <v>SINAPI</v>
          </cell>
        </row>
        <row r="4786">
          <cell r="A4786" t="str">
            <v/>
          </cell>
          <cell r="D4786">
            <v>0</v>
          </cell>
        </row>
        <row r="4787">
          <cell r="A4787" t="str">
            <v>301902020</v>
          </cell>
          <cell r="B4787" t="str">
            <v xml:space="preserve">PONTO DE AGUA, INCLUSIVE TUBULACOES E CONEXOES DE PVC RIGIDO SOLDAVEL E ABERTURA DE RASGOS EM ALVENARIA, ATE O REGISTRO GERAL DO AMBIENTE.  </v>
          </cell>
          <cell r="C4787" t="str">
            <v>Pt</v>
          </cell>
          <cell r="D4787">
            <v>37.450000000000003</v>
          </cell>
          <cell r="E4787">
            <v>29.96</v>
          </cell>
          <cell r="F4787" t="str">
            <v>SINAPI</v>
          </cell>
        </row>
        <row r="4788">
          <cell r="A4788" t="str">
            <v/>
          </cell>
          <cell r="D4788">
            <v>0</v>
          </cell>
        </row>
        <row r="4789">
          <cell r="A4789" t="str">
            <v>301903010</v>
          </cell>
          <cell r="B4789" t="str">
            <v xml:space="preserve">FORNECIMENTO E ASSENTAMENTO DE TUBOS DE PVC RIGIDO SOLDAVEIS, DIAM.40 MM, PARA VENTILACAO DE ESGOTO.  </v>
          </cell>
          <cell r="C4789" t="str">
            <v>m</v>
          </cell>
          <cell r="D4789">
            <v>7.25</v>
          </cell>
          <cell r="E4789">
            <v>5.8</v>
          </cell>
          <cell r="F4789" t="str">
            <v>SINAPI</v>
          </cell>
        </row>
        <row r="4790">
          <cell r="A4790" t="str">
            <v/>
          </cell>
          <cell r="D4790">
            <v>0</v>
          </cell>
        </row>
        <row r="4791">
          <cell r="A4791" t="str">
            <v>301903020</v>
          </cell>
          <cell r="B4791" t="str">
            <v xml:space="preserve">FORNECIMENTO E ASSENTAMENTO DE TUBOS DE PVC RIGIDO SOLDAVEIS, DIAM.50 MM, PARA VENTILACAO DE ESGOTO.  </v>
          </cell>
          <cell r="C4791" t="str">
            <v>m</v>
          </cell>
          <cell r="D4791">
            <v>10.149999999999999</v>
          </cell>
          <cell r="E4791">
            <v>8.1199999999999992</v>
          </cell>
          <cell r="F4791" t="str">
            <v>SINAPI</v>
          </cell>
        </row>
        <row r="4792">
          <cell r="A4792" t="str">
            <v/>
          </cell>
          <cell r="D4792">
            <v>0</v>
          </cell>
        </row>
        <row r="4793">
          <cell r="A4793" t="str">
            <v>301903030</v>
          </cell>
          <cell r="B4793" t="str">
            <v xml:space="preserve">FORNECIMENTO E ASSENTAMENTO DE TUBOS DE PVC RIGIDO SOLDAVEIS, DIAM.75 MM, PARA COLUNAS DE ESGOTO, VENTILACAO OU AGUAS PLUVIAIS.  </v>
          </cell>
          <cell r="C4793" t="str">
            <v>m</v>
          </cell>
          <cell r="D4793">
            <v>13.587499999999999</v>
          </cell>
          <cell r="E4793">
            <v>10.87</v>
          </cell>
          <cell r="F4793" t="str">
            <v>SINAPI</v>
          </cell>
        </row>
        <row r="4794">
          <cell r="A4794" t="str">
            <v/>
          </cell>
          <cell r="D4794">
            <v>0</v>
          </cell>
        </row>
        <row r="4795">
          <cell r="A4795" t="str">
            <v>301903040</v>
          </cell>
          <cell r="B4795" t="str">
            <v xml:space="preserve">FORNECIMENTO E ASSENTAMENTO DE TUBOS DE PVC RIGIDO SOLDAVEIS, DIAM.100 MM, PARA COLUNAS DE ESGOTO, VENTILACAO OU AGUAS PLUVIAIS.  </v>
          </cell>
          <cell r="C4795" t="str">
            <v>m</v>
          </cell>
          <cell r="D4795">
            <v>17.224999999999998</v>
          </cell>
          <cell r="E4795">
            <v>13.78</v>
          </cell>
          <cell r="F4795" t="str">
            <v>SINAPI</v>
          </cell>
        </row>
        <row r="4796">
          <cell r="A4796" t="str">
            <v/>
          </cell>
          <cell r="D4796">
            <v>0</v>
          </cell>
        </row>
        <row r="4797">
          <cell r="A4797" t="str">
            <v>301904040</v>
          </cell>
          <cell r="B4797" t="str">
            <v xml:space="preserve">FORNECIMENTO E ASSENTAMENTO DE TUBOS DE PVC RIGIDO SOLDAVEIS DIAM. 100 MM, PARA COLETORES E SUB-COLETORES DE ESGOTO OU AGUAS PLUVIAIS, INCLUSIVE ABERTURA E FECHAMENTO DE VALAS.  </v>
          </cell>
          <cell r="C4797" t="str">
            <v>m</v>
          </cell>
          <cell r="D4797">
            <v>18.3125</v>
          </cell>
          <cell r="E4797">
            <v>14.65</v>
          </cell>
          <cell r="F4797" t="str">
            <v>SINAPI</v>
          </cell>
        </row>
        <row r="4798">
          <cell r="A4798" t="str">
            <v/>
          </cell>
          <cell r="D4798">
            <v>0</v>
          </cell>
        </row>
        <row r="4799">
          <cell r="A4799" t="str">
            <v>301905020</v>
          </cell>
          <cell r="B4799" t="str">
            <v xml:space="preserve">FORNECIMENTO E ASSENTAMENTO DE TUBOS SOLDAVEIS DE PVC RIGIDO DIAM. 25 MM, INCLUSIVE CONEXOES E ABERTURA DE RASGOS EM ALVENARIA, PARA COLUNAS DE AGUA.  </v>
          </cell>
          <cell r="C4799" t="str">
            <v>m</v>
          </cell>
          <cell r="D4799">
            <v>7.5749999999999993</v>
          </cell>
          <cell r="E4799">
            <v>6.06</v>
          </cell>
          <cell r="F4799" t="str">
            <v>SINAPI</v>
          </cell>
        </row>
        <row r="4800">
          <cell r="A4800" t="str">
            <v/>
          </cell>
          <cell r="D4800">
            <v>0</v>
          </cell>
        </row>
        <row r="4801">
          <cell r="A4801" t="str">
            <v>301905030</v>
          </cell>
          <cell r="B4801" t="str">
            <v xml:space="preserve">FORNECIMENTO E ASSENTAMENTO DE TUBOS SOLDAVEIS DE PVC RIGIDO DIAM. 32 MM, INCLUSIVE CONEXOES E ABERTURA DE RASGOS EM ALVENARIA, PARA COLUNAS DE AGUA.  </v>
          </cell>
          <cell r="C4801" t="str">
            <v>m</v>
          </cell>
          <cell r="D4801">
            <v>11.850000000000001</v>
          </cell>
          <cell r="E4801">
            <v>9.48</v>
          </cell>
          <cell r="F4801" t="str">
            <v>SINAPI</v>
          </cell>
        </row>
        <row r="4802">
          <cell r="A4802" t="str">
            <v/>
          </cell>
          <cell r="D4802">
            <v>0</v>
          </cell>
        </row>
        <row r="4803">
          <cell r="A4803" t="str">
            <v>301905040</v>
          </cell>
          <cell r="B4803" t="str">
            <v xml:space="preserve">FORNECIMENTO E ASSENTAMENTO DE TUBOS SOLDAVEIS DE PVC RIGIDO DIAM. 40 MM, INCLUSIVE CONEXOES E ABERTURA DE RASGOS EM ALVENARIA, PARA COLUNAS DE AGUA.  </v>
          </cell>
          <cell r="C4803" t="str">
            <v>m</v>
          </cell>
          <cell r="D4803">
            <v>14.5</v>
          </cell>
          <cell r="E4803">
            <v>11.6</v>
          </cell>
          <cell r="F4803" t="str">
            <v>SINAPI</v>
          </cell>
        </row>
        <row r="4804">
          <cell r="A4804" t="str">
            <v/>
          </cell>
          <cell r="D4804">
            <v>0</v>
          </cell>
        </row>
        <row r="4805">
          <cell r="A4805" t="str">
            <v>301905050</v>
          </cell>
          <cell r="B4805" t="str">
            <v xml:space="preserve">FORNECIMENTO E ASSENTAMENTO DE TUBOS SOLDAVEIS DE PVC RIGIDO DIAM. 50 MM, INCLUSIVE CONEXOES E ABERTURA DE RASGOS EM ALVENARIA, PARA COLUNAS DE AGUA.  </v>
          </cell>
          <cell r="C4805" t="str">
            <v>m</v>
          </cell>
          <cell r="D4805">
            <v>16.375</v>
          </cell>
          <cell r="E4805">
            <v>13.1</v>
          </cell>
          <cell r="F4805" t="str">
            <v>SINAPI</v>
          </cell>
        </row>
        <row r="4806">
          <cell r="A4806" t="str">
            <v/>
          </cell>
          <cell r="D4806">
            <v>0</v>
          </cell>
        </row>
        <row r="4807">
          <cell r="A4807" t="str">
            <v>301905060</v>
          </cell>
          <cell r="B4807" t="str">
            <v xml:space="preserve">FORNECIMENTO E ASSENTAMENTO DE TUBOS SOLDAVEIS DE PVC RIGIDO DIAM. 60 MM, INCLUSIVE CONEXOES E ABERTURA DE RASGOS EM ALVENARIA, PARA COLUNAS DE AGUA.  </v>
          </cell>
          <cell r="C4807" t="str">
            <v>m</v>
          </cell>
          <cell r="D4807">
            <v>25.412499999999998</v>
          </cell>
          <cell r="E4807">
            <v>20.329999999999998</v>
          </cell>
          <cell r="F4807" t="str">
            <v>SINAPI</v>
          </cell>
        </row>
        <row r="4808">
          <cell r="A4808" t="str">
            <v/>
          </cell>
          <cell r="D4808">
            <v>0</v>
          </cell>
        </row>
        <row r="4809">
          <cell r="A4809" t="str">
            <v>301905070</v>
          </cell>
          <cell r="B4809" t="str">
            <v xml:space="preserve">FORNECIMENTO E ASSENTAMENTO DE TUBOS SOLDAVEIS DE PVC RIGIDO DIAM. 75 MM, INCLUSIVE CONEXOES E ABERTURA DE RASGOS EM ALVENARIA, PARA COLUNAS DE AGUA.  </v>
          </cell>
          <cell r="C4809" t="str">
            <v>m</v>
          </cell>
          <cell r="D4809">
            <v>36.162500000000001</v>
          </cell>
          <cell r="E4809">
            <v>28.93</v>
          </cell>
          <cell r="F4809" t="str">
            <v>SINAPI</v>
          </cell>
        </row>
        <row r="4810">
          <cell r="A4810" t="str">
            <v/>
          </cell>
          <cell r="D4810">
            <v>0</v>
          </cell>
        </row>
        <row r="4811">
          <cell r="A4811" t="str">
            <v>301906010</v>
          </cell>
          <cell r="B4811" t="str">
            <v xml:space="preserve">CAIXA COLETORA DE INSPECAO OU DE AREIA C/ PAREDES EM ALVENARIA , LAJE DE TAMPA E DE FUNDO EM CONCRETO, REVESTIDA INTERNAMENTE COM ARGAMASSA DE CIMENTO E AREIA 1:4,DIMENSOES INTERNAS 0,50 X 0,50 M, COM PROFUNDIDADE ATE 0,8M.  </v>
          </cell>
          <cell r="C4811" t="str">
            <v>Un</v>
          </cell>
          <cell r="D4811">
            <v>188.08750000000001</v>
          </cell>
          <cell r="E4811">
            <v>150.47</v>
          </cell>
          <cell r="F4811" t="str">
            <v>SINAPI</v>
          </cell>
        </row>
        <row r="4812">
          <cell r="A4812" t="str">
            <v/>
          </cell>
          <cell r="D4812">
            <v>0</v>
          </cell>
        </row>
        <row r="4813">
          <cell r="A4813" t="str">
            <v>301906020</v>
          </cell>
          <cell r="B4813" t="str">
            <v xml:space="preserve">CAIXA COLETORA DE INSPECAO OU DE AREIA C/ PAREDES EM ALVENARIA, LAJE DE TAMPA E DE FUNDO EM CONCRETO, REVESTIDA INTERNAMENTE COM ARGAMASSA DE CIMENTO E AREIA 1:4, DIMENSOES INTERNAS 0,60 X 0,60 M, COM PROFUNDIDADE ATE 1,0M.  </v>
          </cell>
          <cell r="C4813" t="str">
            <v>Un</v>
          </cell>
          <cell r="D4813">
            <v>265.17499999999995</v>
          </cell>
          <cell r="E4813">
            <v>212.14</v>
          </cell>
          <cell r="F4813" t="str">
            <v>SINAPI</v>
          </cell>
        </row>
        <row r="4814">
          <cell r="A4814" t="str">
            <v/>
          </cell>
          <cell r="D4814">
            <v>0</v>
          </cell>
        </row>
        <row r="4815">
          <cell r="A4815" t="str">
            <v>301906030</v>
          </cell>
          <cell r="B4815" t="str">
            <v xml:space="preserve">CAIXA DE GORDURA COM PAREDES EM ALVENARIA,LAJE DE TAMPA E DE FUNDO EM CONCRETO, REVESTIDA INTERNAMENTE COM ARGAMASSA DE CIMENTO E AREIA 1:4, DIMENSOES INTERNAS 0,50 X 0,50 X 0,50 M COM CHICANA DE CONCRETO.  </v>
          </cell>
          <cell r="C4815" t="str">
            <v>Un</v>
          </cell>
          <cell r="D4815">
            <v>170.5</v>
          </cell>
          <cell r="E4815">
            <v>136.4</v>
          </cell>
          <cell r="F4815" t="str">
            <v>SINAPI</v>
          </cell>
        </row>
        <row r="4816">
          <cell r="A4816" t="str">
            <v/>
          </cell>
          <cell r="D4816">
            <v>0</v>
          </cell>
        </row>
        <row r="4817">
          <cell r="A4817" t="str">
            <v>301907010</v>
          </cell>
          <cell r="B4817" t="str">
            <v xml:space="preserve">FORNECIMENTO E ASSENTAMENTO DE BACIA SANITARIA DE LOUCA BRANCA, CELITE, LINHA SAVEIRO OU SIMILAR, INCLUSIVE TAMPA E ACESSORIOS CORRESPONDENTES.  </v>
          </cell>
          <cell r="C4817" t="str">
            <v>Cj</v>
          </cell>
          <cell r="D4817">
            <v>113.48750000000001</v>
          </cell>
          <cell r="E4817">
            <v>90.79</v>
          </cell>
          <cell r="F4817" t="str">
            <v>SINAPI</v>
          </cell>
        </row>
        <row r="4818">
          <cell r="A4818" t="str">
            <v/>
          </cell>
          <cell r="D4818">
            <v>0</v>
          </cell>
        </row>
        <row r="4819">
          <cell r="A4819" t="str">
            <v>301907020</v>
          </cell>
          <cell r="B4819" t="str">
            <v xml:space="preserve">FORNECIMENTO E ASSENTAMENTO DE BACIA SANITARIA COM CAIXA ACOPLADA, LOUCA BRANCA, CELITE, LINHA SAVEIRO OU SIMILAR, INCLUSIVE TAMPA E ACESSORIOS CORRESPONDENTES.  </v>
          </cell>
          <cell r="C4819" t="str">
            <v>Cj</v>
          </cell>
          <cell r="D4819">
            <v>236.61249999999998</v>
          </cell>
          <cell r="E4819">
            <v>189.29</v>
          </cell>
          <cell r="F4819" t="str">
            <v>SINAPI</v>
          </cell>
        </row>
        <row r="4820">
          <cell r="A4820" t="str">
            <v/>
          </cell>
          <cell r="D4820">
            <v>0</v>
          </cell>
        </row>
        <row r="4821">
          <cell r="A4821" t="str">
            <v>301907028</v>
          </cell>
          <cell r="B4821" t="str">
            <v>ASSENTAMENTO DE BACIA SANITÁRIA DE LOUÇA DECA VOGUE PLUS LINHA CONFORT  MOD P51 (P/DEFICIENTES), ACESSÓRIOS (PARAFUSOS DE FIXAÇÃO, ANEL DE VEDAÇÃO, TUBO DE LIGAÇÃO DE PVC CROMADO ASTRA  OU SIMILAR ) E ASSSENTO SANITÁRIO EM MDF LAQUEADO BRANCO SICMOL OU SI</v>
          </cell>
          <cell r="C4821" t="str">
            <v>Un</v>
          </cell>
          <cell r="D4821">
            <v>450.63749999999999</v>
          </cell>
          <cell r="E4821">
            <v>360.51</v>
          </cell>
          <cell r="F4821" t="str">
            <v>SINAPI</v>
          </cell>
        </row>
        <row r="4822">
          <cell r="A4822" t="str">
            <v/>
          </cell>
          <cell r="D4822">
            <v>0</v>
          </cell>
        </row>
        <row r="4823">
          <cell r="A4823" t="str">
            <v>301907030</v>
          </cell>
          <cell r="B4823" t="str">
            <v xml:space="preserve">FORNECIMENTO E ASSENTAMENTO DE LAVATORIO SIMPLES, GRANDE, SEM COLUNA, DE LOUCA BRANCA, CELITE,LINHA SAVEIRO OU SIMILAR, INCLUSIVE ACESSORIOS CORRESPONDENTES.  </v>
          </cell>
          <cell r="C4823" t="str">
            <v>Cj</v>
          </cell>
          <cell r="D4823">
            <v>63.625</v>
          </cell>
          <cell r="E4823">
            <v>50.9</v>
          </cell>
          <cell r="F4823" t="str">
            <v>SINAPI</v>
          </cell>
        </row>
        <row r="4824">
          <cell r="A4824" t="str">
            <v/>
          </cell>
          <cell r="D4824">
            <v>0</v>
          </cell>
        </row>
        <row r="4825">
          <cell r="A4825" t="str">
            <v>301907034</v>
          </cell>
          <cell r="B4825" t="str">
            <v xml:space="preserve"> FORNECIMENTO E ASSENTAMENTO  DE SIFÃO COPO  PVC CROMADO 1"  </v>
          </cell>
          <cell r="C4825" t="str">
            <v>Un</v>
          </cell>
          <cell r="D4825">
            <v>30.4</v>
          </cell>
          <cell r="E4825">
            <v>24.32</v>
          </cell>
          <cell r="F4825" t="str">
            <v>SINAPI</v>
          </cell>
        </row>
        <row r="4826">
          <cell r="A4826" t="str">
            <v/>
          </cell>
          <cell r="D4826">
            <v>0</v>
          </cell>
        </row>
        <row r="4827">
          <cell r="A4827" t="str">
            <v>301907035</v>
          </cell>
          <cell r="B4827" t="str">
            <v xml:space="preserve"> FORNECIMENTO E ASSENTAMENTO DE CUBA DE LOUÇA DECA CÓD L-50 OU SIMILAR INCLUSIVE  E VÁLVULA DE PVC CROMADA.   </v>
          </cell>
          <cell r="C4827" t="str">
            <v>Un</v>
          </cell>
          <cell r="D4827">
            <v>83.474999999999994</v>
          </cell>
          <cell r="E4827">
            <v>66.78</v>
          </cell>
          <cell r="F4827" t="str">
            <v>SINAPI</v>
          </cell>
        </row>
        <row r="4828">
          <cell r="A4828" t="str">
            <v/>
          </cell>
          <cell r="D4828">
            <v>0</v>
          </cell>
        </row>
        <row r="4829">
          <cell r="A4829" t="str">
            <v>301907036</v>
          </cell>
          <cell r="B4829"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4829" t="str">
            <v>Un</v>
          </cell>
          <cell r="D4829">
            <v>63.625</v>
          </cell>
          <cell r="E4829">
            <v>50.9</v>
          </cell>
          <cell r="F4829" t="str">
            <v>SINAPI</v>
          </cell>
        </row>
        <row r="4830">
          <cell r="A4830" t="str">
            <v/>
          </cell>
          <cell r="D4830">
            <v>0</v>
          </cell>
        </row>
        <row r="4831">
          <cell r="A4831" t="str">
            <v>301907037</v>
          </cell>
          <cell r="B4831" t="str">
            <v xml:space="preserve">FORNECIMENTO E INSTALAÇÃO DE TANQUE DE LOUÇA, COM COLUNA, 30 LITROS, COR BRANCA, FAB:CELITE OU SIMILAR,INCLUSIVE  SIFÃO COPO PARA TANQUE DE 1 1/4"X 1 1/2"EM PVC  E VÁLVULA DE ESCOAMENTO EM PVC, PARA TANQUE DE 1 1/4".  </v>
          </cell>
          <cell r="C4831" t="str">
            <v>Un</v>
          </cell>
          <cell r="D4831">
            <v>363.22499999999997</v>
          </cell>
          <cell r="E4831">
            <v>290.58</v>
          </cell>
          <cell r="F4831" t="str">
            <v>SINAPI</v>
          </cell>
        </row>
        <row r="4832">
          <cell r="A4832" t="str">
            <v/>
          </cell>
          <cell r="D4832">
            <v>0</v>
          </cell>
        </row>
        <row r="4833">
          <cell r="A4833" t="str">
            <v>301907060</v>
          </cell>
          <cell r="B4833" t="str">
            <v xml:space="preserve">FORNECIMENTO E ASSENTAMENTO DE MICTORIO SIFONADO PARA PAREDE DE LOUCA BRANCA CELITE LINHA INSTITUCIONAIS OU SIMILAR, INCLUSIVE ACESSORIOS CORRESPONDENTES.  </v>
          </cell>
          <cell r="C4833" t="str">
            <v>Cj</v>
          </cell>
          <cell r="D4833">
            <v>113.25</v>
          </cell>
          <cell r="E4833">
            <v>90.6</v>
          </cell>
          <cell r="F4833" t="str">
            <v>SINAPI</v>
          </cell>
        </row>
        <row r="4834">
          <cell r="A4834" t="str">
            <v/>
          </cell>
          <cell r="D4834">
            <v>0</v>
          </cell>
        </row>
        <row r="4835">
          <cell r="A4835" t="str">
            <v>301907070</v>
          </cell>
          <cell r="B4835" t="str">
            <v xml:space="preserve">FORNECIMENTO E ASSENTAMENTO DE SABONETEIRA DE LOUCA BRANCA,CELITE OU SIMILAR, NAS DIMENSOES 7.5 X 15 CM.  </v>
          </cell>
          <cell r="C4835" t="str">
            <v>Un</v>
          </cell>
          <cell r="D4835">
            <v>16.399999999999999</v>
          </cell>
          <cell r="E4835">
            <v>13.12</v>
          </cell>
          <cell r="F4835" t="str">
            <v>SINAPI</v>
          </cell>
        </row>
        <row r="4836">
          <cell r="A4836" t="str">
            <v/>
          </cell>
          <cell r="D4836">
            <v>0</v>
          </cell>
        </row>
        <row r="4837">
          <cell r="A4837" t="str">
            <v>301907080</v>
          </cell>
          <cell r="B4837" t="str">
            <v xml:space="preserve">FORNECIMENTO E ASSENTAMENTO DE CABIDE DE LOUCA BRANCA, CELITE OU SIMILAR, COM UM GANCHO.  </v>
          </cell>
          <cell r="C4837" t="str">
            <v>Un</v>
          </cell>
          <cell r="D4837">
            <v>11.875</v>
          </cell>
          <cell r="E4837">
            <v>9.5</v>
          </cell>
          <cell r="F4837" t="str">
            <v>SINAPI</v>
          </cell>
        </row>
        <row r="4838">
          <cell r="A4838" t="str">
            <v/>
          </cell>
          <cell r="D4838">
            <v>0</v>
          </cell>
        </row>
        <row r="4839">
          <cell r="A4839" t="str">
            <v>301907090</v>
          </cell>
          <cell r="B4839" t="str">
            <v xml:space="preserve">FORNECIMENTO E ASSENTAMENTO DE PAPELEIRA DE LOUCA BRANCA, CELITE OU SIMILAR,NAS DIMENSOES 15 X 15 CM.  </v>
          </cell>
          <cell r="C4839" t="str">
            <v>UD</v>
          </cell>
          <cell r="D4839">
            <v>19.625</v>
          </cell>
          <cell r="E4839">
            <v>15.7</v>
          </cell>
          <cell r="F4839" t="str">
            <v>SINAPI</v>
          </cell>
        </row>
        <row r="4840">
          <cell r="A4840" t="str">
            <v/>
          </cell>
          <cell r="D4840">
            <v>0</v>
          </cell>
        </row>
        <row r="4841">
          <cell r="A4841" t="str">
            <v>301907100</v>
          </cell>
          <cell r="B4841" t="str">
            <v xml:space="preserve">FORNECIMENTO ASSENTAMENTO DE PIA DE COZINHA COM CUBA SIMPLES DE ACO INOXIDAVEL, MEKAL OU SIMILAR,NAS DIMENSOES 0.40 X 0,34 X 0,15 M,INCLUSIVE ACESSORIOS CORRESPONDENTES.  </v>
          </cell>
          <cell r="C4841" t="str">
            <v>Cj</v>
          </cell>
          <cell r="D4841">
            <v>118.03750000000001</v>
          </cell>
          <cell r="E4841">
            <v>94.43</v>
          </cell>
          <cell r="F4841" t="str">
            <v>SINAPI</v>
          </cell>
        </row>
        <row r="4842">
          <cell r="A4842" t="str">
            <v/>
          </cell>
          <cell r="D4842">
            <v>0</v>
          </cell>
        </row>
        <row r="4843">
          <cell r="A4843" t="str">
            <v>301907170</v>
          </cell>
          <cell r="B4843" t="str">
            <v xml:space="preserve">FORNECIMENTO DE DUCHA MANUAL, ACQUA JET, REF. 2195 JR, FABRIMAR OU SIMILAR, INCLUSIVE FIXACAO.  </v>
          </cell>
          <cell r="C4843" t="str">
            <v>Un</v>
          </cell>
          <cell r="D4843">
            <v>66.474999999999994</v>
          </cell>
          <cell r="E4843">
            <v>53.18</v>
          </cell>
          <cell r="F4843" t="str">
            <v>SINAPI</v>
          </cell>
        </row>
        <row r="4844">
          <cell r="A4844" t="str">
            <v/>
          </cell>
          <cell r="D4844">
            <v>0</v>
          </cell>
        </row>
        <row r="4845">
          <cell r="A4845" t="str">
            <v>301907180</v>
          </cell>
          <cell r="B4845" t="str">
            <v xml:space="preserve">FORNECIMENTO DE CHUVEIRO COM ARTICULACAO, DIAMETRO DE 1/2 POL. COM ACABAMENTO CROMADO,REF. C 1991-FABRIMAR OU SIMILAR, INCLUSIVE FIXACAO  </v>
          </cell>
          <cell r="C4845" t="str">
            <v>Un</v>
          </cell>
          <cell r="D4845">
            <v>121.92500000000001</v>
          </cell>
          <cell r="E4845">
            <v>97.54</v>
          </cell>
          <cell r="F4845" t="str">
            <v>SINAPI</v>
          </cell>
        </row>
        <row r="4846">
          <cell r="A4846" t="str">
            <v/>
          </cell>
          <cell r="D4846">
            <v>0</v>
          </cell>
        </row>
        <row r="4847">
          <cell r="A4847" t="str">
            <v>301907200</v>
          </cell>
          <cell r="B4847" t="str">
            <v xml:space="preserve">FORNECIMENTO DE CHUVEIRO COM HASTE DE PLASTICO, DIAM. 1/2 POL. TIGRE OU SIMILAR, INCLUSIVE FIXACAO.  </v>
          </cell>
          <cell r="C4847" t="str">
            <v>UD</v>
          </cell>
          <cell r="D4847">
            <v>5.7249999999999996</v>
          </cell>
          <cell r="E4847">
            <v>4.58</v>
          </cell>
          <cell r="F4847" t="str">
            <v>SINAPI</v>
          </cell>
        </row>
        <row r="4848">
          <cell r="A4848" t="str">
            <v/>
          </cell>
          <cell r="D4848">
            <v>0</v>
          </cell>
        </row>
        <row r="4849">
          <cell r="A4849" t="str">
            <v>301907210</v>
          </cell>
          <cell r="B4849" t="str">
            <v xml:space="preserve"> FORNECIMENTO DE CAIXA DE DESCARGA DE SOBREPOR (TUBO ALTO), DE PLASTICO ( AKROS) OU SIMILAR, INCLUSIVE FIXACAO E ACESSORIOS CORRESPONDENTES.   </v>
          </cell>
          <cell r="C4849" t="str">
            <v>Cj</v>
          </cell>
          <cell r="D4849">
            <v>98.674999999999997</v>
          </cell>
          <cell r="E4849">
            <v>78.94</v>
          </cell>
          <cell r="F4849" t="str">
            <v>SINAPI</v>
          </cell>
        </row>
        <row r="4850">
          <cell r="A4850" t="str">
            <v/>
          </cell>
          <cell r="D4850">
            <v>0</v>
          </cell>
        </row>
        <row r="4851">
          <cell r="A4851" t="str">
            <v>301907250</v>
          </cell>
          <cell r="B4851" t="str">
            <v xml:space="preserve">FORNECIMENTO DE VALVULA DE DESCARGA COM REGISTRO, DOCOL OU SIMILAR, INCLUSIVE FIXACAO.  </v>
          </cell>
          <cell r="C4851" t="str">
            <v>Un</v>
          </cell>
          <cell r="D4851">
            <v>175.77500000000001</v>
          </cell>
          <cell r="E4851">
            <v>140.62</v>
          </cell>
          <cell r="F4851" t="str">
            <v>SINAPI</v>
          </cell>
        </row>
        <row r="4852">
          <cell r="A4852" t="str">
            <v/>
          </cell>
          <cell r="D4852">
            <v>0</v>
          </cell>
        </row>
        <row r="4853">
          <cell r="A4853" t="str">
            <v>301907260</v>
          </cell>
          <cell r="B4853" t="str">
            <v xml:space="preserve">FORNECIMENTO DE TORNEIRA DE PRESSAO PARA PIA DIAMETRO 1/2, REF. 1159 C-39, DECA OU SIMILAR, INCLUSIVE FIXACAO.  </v>
          </cell>
          <cell r="C4853" t="str">
            <v>Un</v>
          </cell>
          <cell r="D4853">
            <v>92.6875</v>
          </cell>
          <cell r="E4853">
            <v>74.150000000000006</v>
          </cell>
          <cell r="F4853" t="str">
            <v>SINAPI</v>
          </cell>
        </row>
        <row r="4854">
          <cell r="A4854" t="str">
            <v/>
          </cell>
          <cell r="D4854">
            <v>0</v>
          </cell>
        </row>
        <row r="4855">
          <cell r="A4855" t="str">
            <v>301907270</v>
          </cell>
          <cell r="B4855" t="str">
            <v xml:space="preserve">FORNECIMENTO DE TORNEIRA DE PRESSAO PARA PIA, COM ACABAMENTO CROMADO, DIAMETRO DE 1/2 POL., REF. 1158, JR FABRIMAR OU SIMILAR, INCLUSIVE FIXACAO.  </v>
          </cell>
          <cell r="C4855" t="str">
            <v>UD</v>
          </cell>
          <cell r="D4855">
            <v>32.987499999999997</v>
          </cell>
          <cell r="E4855">
            <v>26.39</v>
          </cell>
          <cell r="F4855" t="str">
            <v>SINAPI</v>
          </cell>
        </row>
        <row r="4856">
          <cell r="A4856" t="str">
            <v/>
          </cell>
          <cell r="D4856">
            <v>0</v>
          </cell>
        </row>
        <row r="4857">
          <cell r="A4857" t="str">
            <v>301907275</v>
          </cell>
          <cell r="B4857" t="str">
            <v xml:space="preserve">FORNECIMENTO DE TORNEIRA DE PRESSAO PARA PIA, COM ACABAMENTO CROMADO, DIAM. DE 1/2 POL., COM AREJADOR, REF.1158, LINHA C-33 SIGMA OU SIMILAR, INCLUSIVE FIXACAO.  </v>
          </cell>
          <cell r="C4857" t="str">
            <v>Un</v>
          </cell>
          <cell r="D4857">
            <v>32.987499999999997</v>
          </cell>
          <cell r="E4857">
            <v>26.39</v>
          </cell>
          <cell r="F4857" t="str">
            <v>SINAPI</v>
          </cell>
        </row>
        <row r="4858">
          <cell r="A4858" t="str">
            <v/>
          </cell>
          <cell r="D4858">
            <v>0</v>
          </cell>
        </row>
        <row r="4859">
          <cell r="A4859" t="str">
            <v>301907280</v>
          </cell>
          <cell r="B4859" t="str">
            <v xml:space="preserve">FORNECIMENTO DE TORNEIRA DE PRESSAO PARA LAVATORIO, COM ACABAMENTO CROMADO, DIAM.1/2" REF. 1193 C-39 DECA OU SIMILAR, INCLUSIVE FIXACAO.  </v>
          </cell>
          <cell r="C4859" t="str">
            <v>Un</v>
          </cell>
          <cell r="D4859">
            <v>103.21249999999999</v>
          </cell>
          <cell r="E4859">
            <v>82.57</v>
          </cell>
          <cell r="F4859" t="str">
            <v>SINAPI</v>
          </cell>
        </row>
        <row r="4860">
          <cell r="A4860" t="str">
            <v/>
          </cell>
          <cell r="D4860">
            <v>0</v>
          </cell>
        </row>
        <row r="4861">
          <cell r="A4861" t="str">
            <v>301907285</v>
          </cell>
          <cell r="B4861" t="str">
            <v xml:space="preserve">FORNECIMENTO DE TORNEIRA DE PRESSAO PARA LAVATORIO, COM ACABAMENTO CROMADO, DIAM.1/2 POL., REF.1190 DL, FABRIMAR OU SIMILAR, INCLUSIVE FIXACAO.  </v>
          </cell>
          <cell r="C4861" t="str">
            <v>Un</v>
          </cell>
          <cell r="D4861">
            <v>101.77500000000001</v>
          </cell>
          <cell r="E4861">
            <v>81.42</v>
          </cell>
          <cell r="F4861" t="str">
            <v>SINAPI</v>
          </cell>
        </row>
        <row r="4862">
          <cell r="A4862" t="str">
            <v/>
          </cell>
          <cell r="D4862">
            <v>0</v>
          </cell>
        </row>
        <row r="4863">
          <cell r="A4863" t="str">
            <v>301907290</v>
          </cell>
          <cell r="B4863" t="str">
            <v xml:space="preserve">FORNECIMENTO DE TORNEIRA DE PRESSAO PARA LAVATORIO, COM ACABAMENTO CROMADO,DIAMETRO DE 1/2 POL., REF.1193, LINHA C-33, SIGMA OU SIMILAR, INCLUSIVE FIXACAO.  </v>
          </cell>
          <cell r="C4863" t="str">
            <v>UD</v>
          </cell>
          <cell r="D4863">
            <v>30.75</v>
          </cell>
          <cell r="E4863">
            <v>24.6</v>
          </cell>
          <cell r="F4863" t="str">
            <v>SINAPI</v>
          </cell>
        </row>
        <row r="4864">
          <cell r="A4864" t="str">
            <v/>
          </cell>
          <cell r="D4864">
            <v>0</v>
          </cell>
        </row>
        <row r="4865">
          <cell r="A4865" t="str">
            <v>301907300</v>
          </cell>
          <cell r="B4865" t="str">
            <v xml:space="preserve">FORNECIMENTO DE TORNEIRA DE PRESSAO PARA LAVANDARIA, COM ACABAMENTO CROMADO,DIAMETRO DE 1/2 POL., REF.1152, FABRIMAR OU SIMILAR,LINHA JUNIOR, INCLUSIVE FIXACAO.  </v>
          </cell>
          <cell r="C4865" t="str">
            <v>Un</v>
          </cell>
          <cell r="D4865">
            <v>22.9375</v>
          </cell>
          <cell r="E4865">
            <v>18.350000000000001</v>
          </cell>
          <cell r="F4865" t="str">
            <v>SINAPI</v>
          </cell>
        </row>
        <row r="4866">
          <cell r="A4866" t="str">
            <v/>
          </cell>
          <cell r="D4866">
            <v>0</v>
          </cell>
        </row>
        <row r="4867">
          <cell r="A4867" t="str">
            <v>301907310</v>
          </cell>
          <cell r="B4867" t="str">
            <v xml:space="preserve">FORNECIMENTO DE TORNEIRA DE PRESSAO PARA LAVANDARIA, COM ACABAMENTO CROMADO, DIAMETRO DE 1/2 POL. REF.1153, LINHA C-33, SIGMA OU SIMILAR.  </v>
          </cell>
          <cell r="C4867" t="str">
            <v>UD</v>
          </cell>
          <cell r="D4867">
            <v>22.9375</v>
          </cell>
          <cell r="E4867">
            <v>18.350000000000001</v>
          </cell>
          <cell r="F4867" t="str">
            <v>SINAPI</v>
          </cell>
        </row>
        <row r="4868">
          <cell r="A4868" t="str">
            <v/>
          </cell>
          <cell r="D4868">
            <v>0</v>
          </cell>
        </row>
        <row r="4869">
          <cell r="A4869" t="str">
            <v>301907350</v>
          </cell>
          <cell r="B4869" t="str">
            <v xml:space="preserve">FORNECIMENTO DE REGISTRO DE PRESSAO COM CANOPLA ACABAMENTO CROMADO, REF.1416, DECA 50 OU SIMILAR, LINHA PRATA, DIAMETRO DE 3/4 POL.,INCLUSIVE FIXACAO.  </v>
          </cell>
          <cell r="C4869" t="str">
            <v>Un</v>
          </cell>
          <cell r="D4869">
            <v>87.362499999999997</v>
          </cell>
          <cell r="E4869">
            <v>69.89</v>
          </cell>
          <cell r="F4869" t="str">
            <v>SINAPI</v>
          </cell>
        </row>
        <row r="4870">
          <cell r="A4870" t="str">
            <v/>
          </cell>
          <cell r="D4870">
            <v>0</v>
          </cell>
        </row>
        <row r="4871">
          <cell r="A4871" t="str">
            <v>301907360</v>
          </cell>
          <cell r="B4871" t="str">
            <v xml:space="preserve">FORNECIMENTO DE REGISTRO DE PRESSAO COM CANOPLA, ACABAMENTO CROMADO, REF.1416, FABRIMAR OU SIMILAR, DIAMETRO DE 3/4 POL., INCLUSIVE FIXACAO.  </v>
          </cell>
          <cell r="C4871" t="str">
            <v>Un</v>
          </cell>
          <cell r="D4871">
            <v>61.924999999999997</v>
          </cell>
          <cell r="E4871">
            <v>49.54</v>
          </cell>
          <cell r="F4871" t="str">
            <v>SINAPI</v>
          </cell>
        </row>
        <row r="4872">
          <cell r="A4872" t="str">
            <v/>
          </cell>
          <cell r="D4872">
            <v>0</v>
          </cell>
        </row>
        <row r="4873">
          <cell r="A4873" t="str">
            <v>301907390</v>
          </cell>
          <cell r="B4873" t="str">
            <v xml:space="preserve">FORNECIMENTO DE REGISTRO DE GAVETA COM CANOPLA, ACABAMENTO CROMADO, REF.1509-C39,DECA OU SIMILAR, LINHA PRATA, DIAMETRO DE 3/4 POL.,INCLUSIVE FIXACAO.  </v>
          </cell>
          <cell r="C4873" t="str">
            <v>Un</v>
          </cell>
          <cell r="D4873">
            <v>68.674999999999997</v>
          </cell>
          <cell r="E4873">
            <v>54.94</v>
          </cell>
          <cell r="F4873" t="str">
            <v>SINAPI</v>
          </cell>
        </row>
        <row r="4874">
          <cell r="A4874" t="str">
            <v/>
          </cell>
          <cell r="D4874">
            <v>0</v>
          </cell>
        </row>
        <row r="4875">
          <cell r="A4875" t="str">
            <v>301907450</v>
          </cell>
          <cell r="B4875" t="str">
            <v xml:space="preserve">FORNECIMENTO DE REGISTRO DE GAVETA BRUTO, REF 1502, DECA OU SIMILAR, DIAMETRO DE 3/4 POL., INCLUSIVE FIXACAO.  </v>
          </cell>
          <cell r="C4875" t="str">
            <v>Un</v>
          </cell>
          <cell r="D4875">
            <v>32.6875</v>
          </cell>
          <cell r="E4875">
            <v>26.15</v>
          </cell>
          <cell r="F4875" t="str">
            <v>SINAPI</v>
          </cell>
        </row>
        <row r="4876">
          <cell r="A4876" t="str">
            <v/>
          </cell>
          <cell r="D4876">
            <v>0</v>
          </cell>
        </row>
        <row r="4877">
          <cell r="A4877" t="str">
            <v>301907460</v>
          </cell>
          <cell r="B4877" t="str">
            <v xml:space="preserve">FORNECIMENTO DE REGISTRO DE GAVETA BRUTO, REF 1502, DECA OU SIMILAR, DIAMETRO DE 1 POL., IN CLUSIVE FIXACAO.  </v>
          </cell>
          <cell r="C4877" t="str">
            <v>Un</v>
          </cell>
          <cell r="D4877">
            <v>44.087500000000006</v>
          </cell>
          <cell r="E4877">
            <v>35.270000000000003</v>
          </cell>
          <cell r="F4877" t="str">
            <v>SINAPI</v>
          </cell>
        </row>
        <row r="4878">
          <cell r="A4878" t="str">
            <v/>
          </cell>
          <cell r="D4878">
            <v>0</v>
          </cell>
        </row>
        <row r="4879">
          <cell r="A4879" t="str">
            <v>301907470</v>
          </cell>
          <cell r="B4879" t="str">
            <v xml:space="preserve">FORNECIMENTO DE REGISTRO DE GAVETA BRUTO, REF 1502, DECA OU SIMILAR, DIAMETRO DE 1.1/4 POL. INCLUSIVE FIXACAO.  </v>
          </cell>
          <cell r="C4879" t="str">
            <v>Un</v>
          </cell>
          <cell r="D4879">
            <v>60.637499999999996</v>
          </cell>
          <cell r="E4879">
            <v>48.51</v>
          </cell>
          <cell r="F4879" t="str">
            <v>SINAPI</v>
          </cell>
        </row>
        <row r="4880">
          <cell r="A4880" t="str">
            <v/>
          </cell>
          <cell r="D4880">
            <v>0</v>
          </cell>
        </row>
        <row r="4881">
          <cell r="A4881" t="str">
            <v>301907480</v>
          </cell>
          <cell r="B4881" t="str">
            <v xml:space="preserve">FORNECIMENTO DE REGISTRO DE GAVETA BRUTO, REF 1502, DECA OU SIMILAR, DIAMETRO DE 1.1/2 POL. INCLUSIVE FIXACAO.  </v>
          </cell>
          <cell r="C4881" t="str">
            <v>UD</v>
          </cell>
          <cell r="D4881">
            <v>67.787499999999994</v>
          </cell>
          <cell r="E4881">
            <v>54.23</v>
          </cell>
          <cell r="F4881" t="str">
            <v>SINAPI</v>
          </cell>
        </row>
        <row r="4882">
          <cell r="A4882" t="str">
            <v/>
          </cell>
          <cell r="D4882">
            <v>0</v>
          </cell>
        </row>
        <row r="4883">
          <cell r="A4883" t="str">
            <v>301907500</v>
          </cell>
          <cell r="B4883" t="str">
            <v xml:space="preserve">FORNECIMENTO DE REGISTRO DE GAVETA BRUTO, REF 1502, DECA OU SIMILAR, DIAM. 2. 1/2 POL., INCLUSIVE FIXACAO.  </v>
          </cell>
          <cell r="C4883" t="str">
            <v>UD</v>
          </cell>
          <cell r="D4883">
            <v>226.73749999999998</v>
          </cell>
          <cell r="E4883">
            <v>181.39</v>
          </cell>
          <cell r="F4883" t="str">
            <v>SINAPI</v>
          </cell>
        </row>
        <row r="4884">
          <cell r="A4884" t="str">
            <v/>
          </cell>
          <cell r="D4884">
            <v>0</v>
          </cell>
        </row>
        <row r="4885">
          <cell r="A4885" t="str">
            <v>301907525</v>
          </cell>
          <cell r="B4885" t="str">
            <v xml:space="preserve">FORNECIMENTO DE BOMBA 3/4 HP, INCLUSIVE ACESSORIOS, FIXACAO E INSTALACAO.  </v>
          </cell>
          <cell r="C4885" t="str">
            <v>Cj</v>
          </cell>
          <cell r="D4885">
            <v>527.73749999999995</v>
          </cell>
          <cell r="E4885">
            <v>422.19</v>
          </cell>
          <cell r="F4885" t="str">
            <v>SINAPI</v>
          </cell>
        </row>
        <row r="4886">
          <cell r="A4886" t="str">
            <v/>
          </cell>
          <cell r="D4886">
            <v>0</v>
          </cell>
        </row>
        <row r="4887">
          <cell r="A4887" t="str">
            <v>301907530</v>
          </cell>
          <cell r="B4887" t="str">
            <v xml:space="preserve">FORNECIMENTO DE VALVULA DE RETENCAO HORIZONTAL, DIAM. 1 POL., INCLUSIVE INSTALACAO.  </v>
          </cell>
          <cell r="C4887" t="str">
            <v>UD</v>
          </cell>
          <cell r="D4887">
            <v>42.525000000000006</v>
          </cell>
          <cell r="E4887">
            <v>34.020000000000003</v>
          </cell>
          <cell r="F4887" t="str">
            <v>SINAPI</v>
          </cell>
        </row>
        <row r="4888">
          <cell r="A4888" t="str">
            <v/>
          </cell>
          <cell r="D4888">
            <v>0</v>
          </cell>
        </row>
        <row r="4889">
          <cell r="A4889" t="str">
            <v>301907540</v>
          </cell>
          <cell r="B4889" t="str">
            <v xml:space="preserve">FORNECIMENTO DE VALVULA DE RETENCAO VERTICAL, DIAMETRO DE 1 POLEGADA, INCLUSIVE INSTALACAO.  </v>
          </cell>
          <cell r="C4889" t="str">
            <v>UD</v>
          </cell>
          <cell r="D4889">
            <v>28.975000000000001</v>
          </cell>
          <cell r="E4889">
            <v>23.18</v>
          </cell>
          <cell r="F4889" t="str">
            <v>SINAPI</v>
          </cell>
        </row>
        <row r="4890">
          <cell r="A4890" t="str">
            <v/>
          </cell>
          <cell r="D4890">
            <v>0</v>
          </cell>
        </row>
        <row r="4891">
          <cell r="A4891" t="str">
            <v>301907570</v>
          </cell>
          <cell r="B4891" t="str">
            <v xml:space="preserve">INSTALACAO DE TORNEIRA DE BOIA DIAM.3/4 POL., INCLUSIVE O FORNECIMENTO DA MESMA.  </v>
          </cell>
          <cell r="C4891" t="str">
            <v>UD</v>
          </cell>
          <cell r="D4891">
            <v>8.3874999999999993</v>
          </cell>
          <cell r="E4891">
            <v>6.71</v>
          </cell>
          <cell r="F4891" t="str">
            <v>SINAPI</v>
          </cell>
        </row>
        <row r="4892">
          <cell r="A4892" t="str">
            <v/>
          </cell>
          <cell r="D4892">
            <v>0</v>
          </cell>
        </row>
        <row r="4893">
          <cell r="A4893" t="str">
            <v>301908071</v>
          </cell>
          <cell r="B4893" t="str">
            <v xml:space="preserve">FORNECIMENTO E EXECUÇÃO DE CAMADA DE BRITA 50 EM SUMIDOURO E/OU FILTRO ANAERÓBICO  </v>
          </cell>
          <cell r="C4893" t="str">
            <v>m3</v>
          </cell>
          <cell r="D4893">
            <v>76.837500000000006</v>
          </cell>
          <cell r="E4893">
            <v>61.47</v>
          </cell>
          <cell r="F4893" t="str">
            <v>SINAPI</v>
          </cell>
        </row>
        <row r="4894">
          <cell r="A4894" t="str">
            <v/>
          </cell>
          <cell r="D4894">
            <v>0</v>
          </cell>
        </row>
        <row r="4895">
          <cell r="A4895" t="str">
            <v>302110028</v>
          </cell>
          <cell r="B4895" t="str">
            <v xml:space="preserve">EXECUCAO DE CAMADA DRENANTE COM BRITA 25MM, INCLUSIVE O FORNECIMENTO DA MESMA.  </v>
          </cell>
          <cell r="C4895" t="str">
            <v>m3</v>
          </cell>
          <cell r="D4895">
            <v>75.912499999999994</v>
          </cell>
          <cell r="E4895">
            <v>60.73</v>
          </cell>
          <cell r="F4895" t="str">
            <v>SINAPI</v>
          </cell>
        </row>
        <row r="4896">
          <cell r="A4896" t="str">
            <v/>
          </cell>
          <cell r="D4896">
            <v>0</v>
          </cell>
        </row>
        <row r="4897">
          <cell r="A4897" t="str">
            <v>302111010</v>
          </cell>
          <cell r="B4897" t="str">
            <v xml:space="preserve">COLOCACAO DE CALHA DE CONCRETO DE 0,30 M DE DIAMETRO, INCLUINDO CORTE DO TUBO, ESCAVACAO ATE 1,50M DE PROFUNDIDADE,REATERRO COMPACTADO E FORNECIMENTO DA MESMA.  </v>
          </cell>
          <cell r="C4897" t="str">
            <v>Un</v>
          </cell>
          <cell r="D4897">
            <v>71.762499999999989</v>
          </cell>
          <cell r="E4897">
            <v>57.41</v>
          </cell>
          <cell r="F4897" t="str">
            <v>SINAPI</v>
          </cell>
        </row>
        <row r="4898">
          <cell r="A4898" t="str">
            <v/>
          </cell>
          <cell r="D4898">
            <v>0</v>
          </cell>
        </row>
        <row r="4899">
          <cell r="A4899" t="str">
            <v>302501071</v>
          </cell>
          <cell r="B4899" t="str">
            <v xml:space="preserve">LIMPEZA GERAL DA OBRA (POR METRO QUADRADO DE CONSTRUÇÃO)  </v>
          </cell>
          <cell r="C4899" t="str">
            <v>m2</v>
          </cell>
          <cell r="D4899">
            <v>0.91249999999999998</v>
          </cell>
          <cell r="E4899">
            <v>0.73</v>
          </cell>
          <cell r="F4899" t="str">
            <v>SINAPI</v>
          </cell>
        </row>
        <row r="4900">
          <cell r="A4900" t="str">
            <v/>
          </cell>
          <cell r="D4900">
            <v>0</v>
          </cell>
        </row>
        <row r="4901">
          <cell r="A4901" t="str">
            <v>31.00.000</v>
          </cell>
          <cell r="B4901" t="str">
            <v>PROJETOS E SERVIÇOS TÉCNICOS - TERCEIRIZADA</v>
          </cell>
          <cell r="D4901">
            <v>0</v>
          </cell>
        </row>
        <row r="4902">
          <cell r="A4902" t="str">
            <v/>
          </cell>
          <cell r="D4902">
            <v>0</v>
          </cell>
        </row>
        <row r="4903">
          <cell r="A4903" t="str">
            <v>31.01.001</v>
          </cell>
          <cell r="B4903" t="str">
            <v>ELABORAÇÃO E FORNECIMENTO DE PROJETOS DE ESTRUTURA, COM ÁREA DE INTERVENÇÃO DE ATÉ 500 M2, INCLUSIVE FUNDAÇÃO</v>
          </cell>
          <cell r="C4903" t="str">
            <v>m2</v>
          </cell>
          <cell r="D4903">
            <v>11.35</v>
          </cell>
          <cell r="E4903">
            <v>9.08</v>
          </cell>
          <cell r="F4903" t="str">
            <v>SEDUC</v>
          </cell>
        </row>
        <row r="4904">
          <cell r="A4904" t="str">
            <v/>
          </cell>
          <cell r="D4904">
            <v>0</v>
          </cell>
        </row>
        <row r="4905">
          <cell r="A4905" t="str">
            <v>31.01.002</v>
          </cell>
          <cell r="B4905" t="str">
            <v>ELABORAÇÃO E FORNECIMENTO DE PROJETOS DE ESTRUTURA, COM ÁREA DE INTERVENÇÃO VARIANDO DE 501 A 1000 M2, INCLUSIVE FUNDAÇÃO.</v>
          </cell>
          <cell r="C4905" t="str">
            <v>m2</v>
          </cell>
          <cell r="D4905">
            <v>5.6749999999999998</v>
          </cell>
          <cell r="E4905">
            <v>4.54</v>
          </cell>
          <cell r="F4905" t="str">
            <v>SEDUC</v>
          </cell>
        </row>
        <row r="4906">
          <cell r="A4906" t="str">
            <v/>
          </cell>
          <cell r="D4906">
            <v>0</v>
          </cell>
        </row>
        <row r="4907">
          <cell r="A4907" t="str">
            <v>31.01.003</v>
          </cell>
          <cell r="B4907" t="str">
            <v>ELABORAÇÃO E FORNECIMENTO DE PROJETOS DE ESTRUTURA, COM ÁREA DE INTERVENÇÃO VARIANDO DE 2501 A 3000 M2, INCLUSIVE FUNDAÇÃO.</v>
          </cell>
          <cell r="C4907" t="str">
            <v>m2</v>
          </cell>
          <cell r="D4907">
            <v>1.8875</v>
          </cell>
          <cell r="E4907">
            <v>1.51</v>
          </cell>
          <cell r="F4907" t="str">
            <v>SEDUC</v>
          </cell>
        </row>
        <row r="4908">
          <cell r="A4908" t="str">
            <v/>
          </cell>
          <cell r="D4908">
            <v>0</v>
          </cell>
        </row>
        <row r="4909">
          <cell r="A4909" t="str">
            <v>31.01.004</v>
          </cell>
          <cell r="B4909" t="str">
            <v>ELABORAÇÃO E FORNECIMENTO DE PROJETOS DE ESTRUTURA, COM ÁREA DE INTERVENÇÃO VARIANDO DE 3001 A 3500 M2, INCLUSIVE FUNDAÇÃO.</v>
          </cell>
          <cell r="C4909" t="str">
            <v>m2</v>
          </cell>
          <cell r="D4909">
            <v>1.625</v>
          </cell>
          <cell r="E4909">
            <v>1.3</v>
          </cell>
          <cell r="F4909" t="str">
            <v>SEDUC</v>
          </cell>
        </row>
        <row r="4910">
          <cell r="A4910" t="str">
            <v/>
          </cell>
          <cell r="D4910">
            <v>0</v>
          </cell>
        </row>
        <row r="4911">
          <cell r="A4911" t="str">
            <v>31.02.001</v>
          </cell>
          <cell r="B4911" t="str">
            <v>ELABORAÇÃO E FORNECIMENTO DE PROJETOS DE ESTRUTURA, COM ÁREA DE INTERVENÇÃO VARIANDO DE 1001 A 1500M2, INCLUSIVE FUNDAÇÃO E ELABORAÇÃO E FORNECIMENTO DE PROJETOS DE ESTRUTURA EM CONCRETO ARMADO DOS PILARES E DA FUNDAÇÃO DA QUADRA TIPO "P".</v>
          </cell>
          <cell r="C4911" t="str">
            <v>m2</v>
          </cell>
          <cell r="D4911">
            <v>3.7874999999999996</v>
          </cell>
          <cell r="E4911">
            <v>3.03</v>
          </cell>
          <cell r="F4911" t="str">
            <v>SEDUC</v>
          </cell>
        </row>
        <row r="4912">
          <cell r="A4912" t="str">
            <v/>
          </cell>
          <cell r="D4912">
            <v>0</v>
          </cell>
        </row>
        <row r="4913">
          <cell r="A4913" t="str">
            <v>31.02.002</v>
          </cell>
          <cell r="B4913" t="str">
            <v>ELABORAÇÃO E FORNECIMENTO DE PROJETOS DE ESTRUTURA, COM ÁREA DE INTERVENÇÃO VARIANDO DE 1501 A 2000 M2, INCLUSIVE FUNDAÇÃO E ELABORAÇÃO E FORNECIMENTO DE PROJETOS DE ESTRUTURA EM CONCRETO ARMADO DOS PILARES E DA FUNDAÇÃO DA QUADRA TIPO "M".</v>
          </cell>
          <cell r="C4913" t="str">
            <v>m2</v>
          </cell>
          <cell r="D4913">
            <v>2.8374999999999999</v>
          </cell>
          <cell r="E4913">
            <v>2.27</v>
          </cell>
          <cell r="F4913" t="str">
            <v>SEDUC</v>
          </cell>
        </row>
        <row r="4914">
          <cell r="A4914" t="str">
            <v/>
          </cell>
          <cell r="D4914">
            <v>0</v>
          </cell>
        </row>
        <row r="4915">
          <cell r="A4915" t="str">
            <v>31.02.003</v>
          </cell>
          <cell r="B4915" t="str">
            <v>ELABORAÇÃO E FORNECIMENTO DE PROJETOS DE ESTRUTURA, COM ÁREA DE INTERVENÇÃO VARIANDO DE 2001 A 2500M2, INCLUSIVE FUNDAÇÃO E ELABORAÇÃO E FORNECIMENTO DE PROJETOS DE ESTRUTURA EM CONCRETO ARMADO DOS PILARES E DA FUNDAÇÃO DA QUADRA TIPO "G".</v>
          </cell>
          <cell r="C4915" t="str">
            <v>m2</v>
          </cell>
          <cell r="D4915">
            <v>2.2749999999999999</v>
          </cell>
          <cell r="E4915">
            <v>1.82</v>
          </cell>
          <cell r="F4915" t="str">
            <v>SEDUC</v>
          </cell>
        </row>
        <row r="4916">
          <cell r="A4916" t="str">
            <v/>
          </cell>
          <cell r="D4916">
            <v>0</v>
          </cell>
        </row>
        <row r="4917">
          <cell r="A4917" t="str">
            <v>31.03.001</v>
          </cell>
          <cell r="B4917" t="str">
            <v>ELABORAÇÃO E FORNECIMENTO DE PROJETOS DE ARQUITETURA, COM ÁREA DE INTERVENÇÃO DE ATÉ 500 M2, INCLUSIVE FUNDAÇÃO.</v>
          </cell>
          <cell r="C4917" t="str">
            <v>m2</v>
          </cell>
          <cell r="D4917">
            <v>25.924999999999997</v>
          </cell>
          <cell r="E4917">
            <v>20.74</v>
          </cell>
          <cell r="F4917" t="str">
            <v>SEDUC</v>
          </cell>
        </row>
        <row r="4918">
          <cell r="A4918" t="str">
            <v/>
          </cell>
          <cell r="D4918">
            <v>0</v>
          </cell>
        </row>
        <row r="4919">
          <cell r="A4919" t="str">
            <v>31.03.002</v>
          </cell>
          <cell r="B4919" t="str">
            <v>ELABORAÇÃO E FORNECIMENTO DE PROJETOS DE ARQUITETURA, COM ÁREA DE INTERVENÇÃO VARIANDO DE 501 A 1000 M2, INCLUSIVE FUNDAÇÃO.</v>
          </cell>
          <cell r="C4919" t="str">
            <v>m2</v>
          </cell>
          <cell r="D4919">
            <v>12.962499999999999</v>
          </cell>
          <cell r="E4919">
            <v>10.37</v>
          </cell>
          <cell r="F4919" t="str">
            <v>SEDUC</v>
          </cell>
        </row>
        <row r="4920">
          <cell r="A4920" t="str">
            <v/>
          </cell>
          <cell r="D4920">
            <v>0</v>
          </cell>
        </row>
        <row r="4921">
          <cell r="A4921" t="str">
            <v>31.03.003</v>
          </cell>
          <cell r="B4921" t="str">
            <v>ELABORAÇÃO E FORNECIMENTO DE PROJETOS DE ARQUITETURA, COM ÁREA DE INTERVENÇÃO VARIANDO DE 1001 A 1500 M2, INCLUSIVE FUNDAÇÃO.</v>
          </cell>
          <cell r="C4921" t="str">
            <v>m2</v>
          </cell>
          <cell r="D4921">
            <v>8.6374999999999993</v>
          </cell>
          <cell r="E4921">
            <v>6.91</v>
          </cell>
          <cell r="F4921" t="str">
            <v>SEDUC</v>
          </cell>
        </row>
        <row r="4922">
          <cell r="A4922" t="str">
            <v/>
          </cell>
          <cell r="D4922">
            <v>0</v>
          </cell>
        </row>
        <row r="4923">
          <cell r="A4923" t="str">
            <v>31.03.004</v>
          </cell>
          <cell r="B4923" t="str">
            <v>ELABORAÇÃO E FORNECIMENTO DE PROJETOS DE ARQUITETURA, COM ÁREA DE INTERVENÇÃO VARIANDO DE 1501 A 2000 M2, INCLUSIVE FUNDAÇÃO.</v>
          </cell>
          <cell r="C4923" t="str">
            <v>m2</v>
          </cell>
          <cell r="D4923">
            <v>6.4749999999999996</v>
          </cell>
          <cell r="E4923">
            <v>5.18</v>
          </cell>
          <cell r="F4923" t="str">
            <v>SEDUC</v>
          </cell>
        </row>
        <row r="4924">
          <cell r="A4924" t="str">
            <v/>
          </cell>
          <cell r="D4924">
            <v>0</v>
          </cell>
        </row>
        <row r="4925">
          <cell r="A4925" t="str">
            <v>31.03.005</v>
          </cell>
          <cell r="B4925" t="str">
            <v>ELABORAÇÃO E FORNECIMENTO DE PROJETOS DE ARQUITETURA, COM ÁREA DE INTERVENÇÃO VARIANDO DE 2001 A 2500 M2, INCLUSIVE FUNDAÇÃO.</v>
          </cell>
          <cell r="C4925" t="str">
            <v>m2</v>
          </cell>
          <cell r="D4925">
            <v>5.1875</v>
          </cell>
          <cell r="E4925">
            <v>4.1500000000000004</v>
          </cell>
          <cell r="F4925" t="str">
            <v>SEDUC</v>
          </cell>
        </row>
        <row r="4926">
          <cell r="A4926" t="str">
            <v/>
          </cell>
          <cell r="D4926">
            <v>0</v>
          </cell>
        </row>
        <row r="4927">
          <cell r="A4927" t="str">
            <v>31.03.006</v>
          </cell>
          <cell r="B4927" t="str">
            <v>ELABORAÇÃO E FORNECIMENTO DE PROJETOS DE ARQUITETURA, COM ÁREA DE INTERVENÇÃO VARIANDO DE 2501 A 3000 M2, INCLUSIVE FUNDAÇÃO.</v>
          </cell>
          <cell r="C4927" t="str">
            <v>m2</v>
          </cell>
          <cell r="D4927">
            <v>4.3250000000000002</v>
          </cell>
          <cell r="E4927">
            <v>3.46</v>
          </cell>
          <cell r="F4927" t="str">
            <v>SEDUC</v>
          </cell>
        </row>
        <row r="4928">
          <cell r="A4928" t="str">
            <v/>
          </cell>
          <cell r="D4928">
            <v>0</v>
          </cell>
        </row>
        <row r="4929">
          <cell r="A4929" t="str">
            <v>31.03.007</v>
          </cell>
          <cell r="B4929" t="str">
            <v>ELABORAÇÃO E FORNECIMENTO DE PROJETOS DE ARQUITETURA, COM ÁREA DE INTERVENÇÃO VARIANDO DE 3001 A 3500 M2, INCLUSIVE FUNDAÇÃO.</v>
          </cell>
          <cell r="C4929" t="str">
            <v>m2</v>
          </cell>
          <cell r="D4929">
            <v>3.7</v>
          </cell>
          <cell r="E4929">
            <v>2.96</v>
          </cell>
          <cell r="F4929" t="str">
            <v>SEDUC</v>
          </cell>
        </row>
        <row r="4930">
          <cell r="A4930" t="str">
            <v/>
          </cell>
          <cell r="D4930">
            <v>0</v>
          </cell>
        </row>
        <row r="4931">
          <cell r="A4931" t="str">
            <v>31.04.001</v>
          </cell>
          <cell r="B4931" t="str">
            <v>ELABORAÇÃO E FORNECIMENTO DE PROJETOS DE RECUPERAÇÃO/REFORÇO ESTRUTURAL, COM ÁREA DE INTERVENÇÃO DE ATÉ 500 M2, INCLUSIVE FUNDAÇÃO.</v>
          </cell>
          <cell r="C4931" t="str">
            <v>m2</v>
          </cell>
          <cell r="D4931">
            <v>7.65</v>
          </cell>
          <cell r="E4931">
            <v>6.12</v>
          </cell>
          <cell r="F4931" t="str">
            <v>SEDUC</v>
          </cell>
        </row>
        <row r="4932">
          <cell r="A4932" t="str">
            <v/>
          </cell>
          <cell r="D4932">
            <v>0</v>
          </cell>
        </row>
        <row r="4933">
          <cell r="A4933" t="str">
            <v>31.04.002</v>
          </cell>
          <cell r="B4933" t="str">
            <v>ELABORAÇÃO E FORNECIMENTO DE PROJETOS DE RECUPERAÇÃO/REFORÇO ESTRUTURAL, COM ÁREA DE INTERVENÇÃO VARIANDO DE 501 A 1000 M2, INCLUSIVE FUNDAÇÃO.</v>
          </cell>
          <cell r="C4933" t="str">
            <v>m2</v>
          </cell>
          <cell r="D4933">
            <v>3.8250000000000002</v>
          </cell>
          <cell r="E4933">
            <v>3.06</v>
          </cell>
          <cell r="F4933" t="str">
            <v>SEDUC</v>
          </cell>
        </row>
        <row r="4934">
          <cell r="A4934" t="str">
            <v/>
          </cell>
          <cell r="D4934">
            <v>0</v>
          </cell>
        </row>
        <row r="4935">
          <cell r="A4935" t="str">
            <v>31.04.003</v>
          </cell>
          <cell r="B4935" t="str">
            <v>ELABORAÇÃO E FORNECIMENTO DE PROJETOS DE RECUPERAÇÃO/REFORÇO ESTRUTURAL, COM ÁREA DE INTERVENÇÃO VARIANDO DE 1001 A 1500 M2, INCLUSIVE FUNDAÇÃO.</v>
          </cell>
          <cell r="C4935" t="str">
            <v>m2</v>
          </cell>
          <cell r="D4935">
            <v>2.5499999999999998</v>
          </cell>
          <cell r="E4935">
            <v>2.04</v>
          </cell>
          <cell r="F4935" t="str">
            <v>SEDUC</v>
          </cell>
        </row>
        <row r="4936">
          <cell r="A4936" t="str">
            <v/>
          </cell>
          <cell r="D4936">
            <v>0</v>
          </cell>
        </row>
        <row r="4937">
          <cell r="A4937" t="str">
            <v>31.04.004</v>
          </cell>
          <cell r="B4937" t="str">
            <v>ELABORAÇÃO E FORNECIMENTO DE PROJETOS DE RECUPERAÇÃO/REFORÇO ESTRUTURAL, COM ÁREA DE INTERVENÇÃO VARIANDO DE 1501 A 2000 M2, INCLUSIVE FUNDAÇÃO.</v>
          </cell>
          <cell r="C4937" t="str">
            <v>m2</v>
          </cell>
          <cell r="D4937">
            <v>1.9125000000000001</v>
          </cell>
          <cell r="E4937">
            <v>1.53</v>
          </cell>
          <cell r="F4937" t="str">
            <v>SEDUC</v>
          </cell>
        </row>
        <row r="4938">
          <cell r="A4938" t="str">
            <v/>
          </cell>
          <cell r="D4938">
            <v>0</v>
          </cell>
        </row>
        <row r="4939">
          <cell r="A4939" t="str">
            <v>31.05.001</v>
          </cell>
          <cell r="B4939" t="str">
            <v>ELABORAÇÃO E FORNECIMENTO DE PROJETOS DE INSTALAÇÕES HIDROSSANITÁRIAS E DESTINO FINAL DE ESGOTO, COM ÁREA DE INTERVENÇÃO VARIANDO DE 15 M2  A 150 M2. A ÁREA DE INTERVENÇÃO É A ÁREA QUE SOFRE INSTALAÇÃO.</v>
          </cell>
          <cell r="C4939" t="str">
            <v>m2</v>
          </cell>
          <cell r="D4939">
            <v>29.362499999999997</v>
          </cell>
          <cell r="E4939">
            <v>23.49</v>
          </cell>
          <cell r="F4939" t="str">
            <v>SEDUC</v>
          </cell>
        </row>
        <row r="4940">
          <cell r="A4940" t="str">
            <v/>
          </cell>
          <cell r="D4940">
            <v>0</v>
          </cell>
        </row>
        <row r="4941">
          <cell r="A4941" t="str">
            <v>31.05.002</v>
          </cell>
          <cell r="B4941" t="str">
            <v>ELABORAÇÃO E FORNECIMENTO DE PROJETOS DE INSTALAÇÕES HIDROSSANITÁRIAS E DESTINO FINAL DE ESGOTO, COM ÁREA DE INTERVENÇÃO VARIANDO DE 151 M2 A 250 M2. A ÁREA DE INTERVENÇÃO É A ÁREA QUE SOFRE INSTALAÇÃO.</v>
          </cell>
          <cell r="C4941" t="str">
            <v>m2</v>
          </cell>
          <cell r="D4941">
            <v>17.625</v>
          </cell>
          <cell r="E4941">
            <v>14.1</v>
          </cell>
          <cell r="F4941" t="str">
            <v>SEDUC</v>
          </cell>
        </row>
        <row r="4942">
          <cell r="A4942" t="str">
            <v/>
          </cell>
          <cell r="D4942">
            <v>0</v>
          </cell>
        </row>
        <row r="4943">
          <cell r="A4943" t="str">
            <v>31.05.003</v>
          </cell>
          <cell r="B4943" t="str">
            <v>ELABORAÇÃO E FORNECIMENTO DE PROJETOS DE INSTALAÇÕES HIDROSSANITÁRIAS E DESTINO FINAL DE ESGOTO, COM ÁREA DE INTERVENÇÃO ACIMA DE 251 M2. A ÁREA DE INTERVENÇÃO É A ÁREA QUE SOFRE INSTALAÇÃO.</v>
          </cell>
          <cell r="C4943" t="str">
            <v>m2</v>
          </cell>
          <cell r="D4943">
            <v>16.9375</v>
          </cell>
          <cell r="E4943">
            <v>13.55</v>
          </cell>
          <cell r="F4943" t="str">
            <v>SEDUC</v>
          </cell>
        </row>
        <row r="4944">
          <cell r="A4944" t="str">
            <v/>
          </cell>
          <cell r="D4944">
            <v>0</v>
          </cell>
        </row>
        <row r="4945">
          <cell r="A4945" t="str">
            <v>31.06.001</v>
          </cell>
          <cell r="B4945" t="str">
            <v>ELABORAÇÃO E FORNECIMENTO DE PROJETOS DE INSTALAÇÕES ELÉTRICAS, COM ÁREA DE INTERVENÇÃO DE ATÉ 500 M2, INCLUSIVE FUNDAÇÃO.</v>
          </cell>
          <cell r="C4945" t="str">
            <v>m2</v>
          </cell>
          <cell r="D4945">
            <v>4.875</v>
          </cell>
          <cell r="E4945">
            <v>3.9</v>
          </cell>
          <cell r="F4945" t="str">
            <v>SEDUC</v>
          </cell>
        </row>
        <row r="4946">
          <cell r="A4946" t="str">
            <v/>
          </cell>
          <cell r="D4946">
            <v>0</v>
          </cell>
        </row>
        <row r="4947">
          <cell r="A4947" t="str">
            <v>31.06.002</v>
          </cell>
          <cell r="B4947" t="str">
            <v>ELABORAÇÃO E FORNECIMENTO DE PROJETOS DE INSTALAÇÕES ELÉTRICAS, COM ÁREA DE INTERVENÇÃO VARIANDO DE 501 A 1000 M2, INCLUSIVE FUNDAÇÃO.</v>
          </cell>
          <cell r="C4947" t="str">
            <v>m2</v>
          </cell>
          <cell r="D4947">
            <v>2.4375</v>
          </cell>
          <cell r="E4947">
            <v>1.95</v>
          </cell>
          <cell r="F4947" t="str">
            <v>SEDUC</v>
          </cell>
        </row>
        <row r="4948">
          <cell r="A4948" t="str">
            <v/>
          </cell>
          <cell r="D4948">
            <v>0</v>
          </cell>
        </row>
        <row r="4949">
          <cell r="A4949" t="str">
            <v>31.06.003</v>
          </cell>
          <cell r="B4949" t="str">
            <v>ELABORAÇÃO E FORNECIMENTO DE PROJETOS DE INSTALAÇÕES ELÉTRICAS, COM ÁREA DE INTERVENÇÃO VARIANDO DE 1001 A 1500 M2, INCLUSIVE FUNDAÇÃO.</v>
          </cell>
          <cell r="C4949" t="str">
            <v>m2</v>
          </cell>
          <cell r="D4949">
            <v>1.625</v>
          </cell>
          <cell r="E4949">
            <v>1.3</v>
          </cell>
          <cell r="F4949" t="str">
            <v>SEDUC</v>
          </cell>
        </row>
        <row r="4950">
          <cell r="A4950" t="str">
            <v/>
          </cell>
          <cell r="D4950">
            <v>0</v>
          </cell>
        </row>
        <row r="4951">
          <cell r="A4951" t="str">
            <v>31.06.004</v>
          </cell>
          <cell r="B4951" t="str">
            <v>ELABORAÇÃO E FORNECIMENTO DE PROJETOS DE INSTALAÇÕES ELÉTRICAS, COM ÁREA DE INTERVENÇÃO VARIANDO DE 1501 A 2000 M2, INCLUSIVE FUNDAÇÃO.</v>
          </cell>
          <cell r="C4951" t="str">
            <v>m2</v>
          </cell>
          <cell r="D4951">
            <v>1.2124999999999999</v>
          </cell>
          <cell r="E4951">
            <v>0.97</v>
          </cell>
          <cell r="F4951" t="str">
            <v>SEDUC</v>
          </cell>
        </row>
        <row r="4952">
          <cell r="A4952" t="str">
            <v/>
          </cell>
          <cell r="D4952">
            <v>0</v>
          </cell>
        </row>
        <row r="4953">
          <cell r="A4953" t="str">
            <v>31.06.005</v>
          </cell>
          <cell r="B4953" t="str">
            <v>ELABORAÇÃO E FORNECIMENTO DE PROJETOS DE INSTALAÇÕES ELÉTRICAS, COM ÁREA DE INTERVENÇÃO VARIANDO DE 2001 A 2500 M2, INCLUSIVE FUNDAÇÃO.</v>
          </cell>
          <cell r="C4953" t="str">
            <v>m2</v>
          </cell>
          <cell r="D4953">
            <v>0.97500000000000009</v>
          </cell>
          <cell r="E4953">
            <v>0.78</v>
          </cell>
          <cell r="F4953" t="str">
            <v>SEDUC</v>
          </cell>
        </row>
        <row r="4954">
          <cell r="A4954" t="str">
            <v/>
          </cell>
          <cell r="D4954">
            <v>0</v>
          </cell>
        </row>
        <row r="4955">
          <cell r="A4955" t="str">
            <v>31.06.006</v>
          </cell>
          <cell r="B4955" t="str">
            <v>ELABORAÇÃO E FORNECIMENTO DE PROJETOS DE INSTALAÇÕES ELÉTRICAS, COM ÁREA DE INTERVENÇÃO VARIANDO DE 2.501 A 3.000 M², INCLUSIVE FUNDAÇÃO</v>
          </cell>
          <cell r="C4955" t="str">
            <v>m2</v>
          </cell>
          <cell r="D4955">
            <v>0.8125</v>
          </cell>
          <cell r="E4955">
            <v>0.65</v>
          </cell>
          <cell r="F4955" t="str">
            <v>SEDUC</v>
          </cell>
        </row>
        <row r="4956">
          <cell r="A4956" t="str">
            <v/>
          </cell>
          <cell r="D4956">
            <v>0</v>
          </cell>
        </row>
        <row r="4957">
          <cell r="A4957" t="str">
            <v>31.06.007</v>
          </cell>
          <cell r="B4957" t="str">
            <v>ELABORAÇÃO E FORNECIMENTO DE PROJETOS DE INSTALAÇÕES ELÉTRICAS, COM ÁREA DE INTERVENÇÃO VARIANDO DE 3.001 A 3.500 M², INCLUSIVE FUNDAÇÃO</v>
          </cell>
          <cell r="C4957" t="str">
            <v>m2</v>
          </cell>
          <cell r="D4957">
            <v>0.70000000000000007</v>
          </cell>
          <cell r="E4957">
            <v>0.56000000000000005</v>
          </cell>
          <cell r="F4957" t="str">
            <v>SEDUC</v>
          </cell>
        </row>
        <row r="4958">
          <cell r="A4958" t="str">
            <v/>
          </cell>
          <cell r="D4958">
            <v>0</v>
          </cell>
        </row>
        <row r="4959">
          <cell r="A4959" t="str">
            <v>31.07.001</v>
          </cell>
          <cell r="B4959" t="str">
            <v>ELABORAÇÃO E FORNECIMENTO DE PROJETOS DE INSTALAÇÕES TELEFÔNICAS E LÓGICA, COM ÁREA DE INTERVENÇÃO DE ATÉ 500 M², INCLUSIVE FUNDAÇÃO</v>
          </cell>
          <cell r="C4959" t="str">
            <v>m2</v>
          </cell>
          <cell r="D4959">
            <v>5.1875</v>
          </cell>
          <cell r="E4959">
            <v>4.1500000000000004</v>
          </cell>
          <cell r="F4959" t="str">
            <v>SEDUC</v>
          </cell>
        </row>
        <row r="4960">
          <cell r="A4960" t="str">
            <v/>
          </cell>
          <cell r="D4960">
            <v>0</v>
          </cell>
        </row>
        <row r="4961">
          <cell r="A4961" t="str">
            <v>31.07.002</v>
          </cell>
          <cell r="B4961" t="str">
            <v>ELABORAÇÃO E FORNECIMENTO DE PROJETOS DE INSTALAÇÕES TELEFÔNICAS E LÓGICA, COM ÁREA DE INTERVENÇÃO VARIANDO DE 501 A 1.000 M², INCLUSIVE FUNDAÇÃO</v>
          </cell>
          <cell r="C4961" t="str">
            <v>m2</v>
          </cell>
          <cell r="D4961">
            <v>2.5874999999999999</v>
          </cell>
          <cell r="E4961">
            <v>2.0699999999999998</v>
          </cell>
          <cell r="F4961" t="str">
            <v>SEDUC</v>
          </cell>
        </row>
        <row r="4962">
          <cell r="A4962" t="str">
            <v/>
          </cell>
          <cell r="D4962">
            <v>0</v>
          </cell>
        </row>
        <row r="4963">
          <cell r="A4963" t="str">
            <v>31.07.003</v>
          </cell>
          <cell r="B4963" t="str">
            <v>ELABORAÇÃO E FORNECIMENTO DE PROJETOS DE INSTALAÇÕES TELEFÔNICAS E LÓGICA, COM ÁREA DE INTERVENÇÃO VARIANDO DE 1.001 A 1.500 M², INCLUSIVE FUNDAÇÃO</v>
          </cell>
          <cell r="C4963" t="str">
            <v>m2</v>
          </cell>
          <cell r="D4963">
            <v>1.7249999999999999</v>
          </cell>
          <cell r="E4963">
            <v>1.38</v>
          </cell>
          <cell r="F4963" t="str">
            <v>SEDUC</v>
          </cell>
        </row>
        <row r="4964">
          <cell r="A4964" t="str">
            <v/>
          </cell>
          <cell r="D4964">
            <v>0</v>
          </cell>
        </row>
        <row r="4965">
          <cell r="A4965" t="str">
            <v>31.07.004</v>
          </cell>
          <cell r="B4965" t="str">
            <v>ELABORAÇÃO E FORNECIMENTO DE PROJETOS DE INSTALAÇÕES TELEFÔNICAS E LÓGICA, COM ÁREA DE INTERVENÇÃO VARIANDO DE 1.501 A 2.000 M², INCLUSIVE FUNDAÇÃO</v>
          </cell>
          <cell r="C4965" t="str">
            <v>m2</v>
          </cell>
          <cell r="D4965">
            <v>1.3</v>
          </cell>
          <cell r="E4965">
            <v>1.04</v>
          </cell>
          <cell r="F4965" t="str">
            <v>SEDUC</v>
          </cell>
        </row>
        <row r="4966">
          <cell r="A4966" t="str">
            <v/>
          </cell>
          <cell r="D4966">
            <v>0</v>
          </cell>
        </row>
        <row r="4967">
          <cell r="A4967" t="str">
            <v>31.07.005</v>
          </cell>
          <cell r="B4967" t="str">
            <v>ELABORAÇÃO E FORNECIMENTO DE PROJETOS DE INSTALAÇÕES TELEFÔNICAS E LÓGICA, COM ÁREA DE INTERVENÇÃO VARIANDO DE 2.001 A 2.500 M², INCLUSIVE FUNDAÇÃO</v>
          </cell>
          <cell r="C4967" t="str">
            <v>m2</v>
          </cell>
          <cell r="D4967">
            <v>1.0374999999999999</v>
          </cell>
          <cell r="E4967">
            <v>0.83</v>
          </cell>
          <cell r="F4967" t="str">
            <v>SEDUC</v>
          </cell>
        </row>
        <row r="4968">
          <cell r="A4968" t="str">
            <v/>
          </cell>
          <cell r="D4968">
            <v>0</v>
          </cell>
        </row>
        <row r="4969">
          <cell r="A4969" t="str">
            <v>31.07.006</v>
          </cell>
          <cell r="B4969" t="str">
            <v>ELABORAÇÃO E FORNECIMENTO DE PROJETOS DE INSTALAÇÕES TELEFÔNICAS E LÓGICA, COM ÁREA DE INTERVENÇÃO VARIANDO DE 2.501 A 3.000 M², INCLUSIVE FUNDAÇÃO</v>
          </cell>
          <cell r="C4969" t="str">
            <v>m2</v>
          </cell>
          <cell r="D4969">
            <v>0.86249999999999993</v>
          </cell>
          <cell r="E4969">
            <v>0.69</v>
          </cell>
          <cell r="F4969" t="str">
            <v>SEDUC</v>
          </cell>
        </row>
        <row r="4970">
          <cell r="A4970" t="str">
            <v/>
          </cell>
          <cell r="D4970">
            <v>0</v>
          </cell>
        </row>
        <row r="4971">
          <cell r="A4971" t="str">
            <v>31.07.007</v>
          </cell>
          <cell r="B4971" t="str">
            <v>ELABORAÇÃO E FORNECIMENTO DE PROJETOS DE INSTALAÇÕES TELEFÔNICAS E LÓGICA, COM ÁREA DE INTERVENÇÃO VARIANDO DE 3.001 A 3.500 M², INCLUSIVE FUNDAÇÃO</v>
          </cell>
          <cell r="C4971" t="str">
            <v>m2</v>
          </cell>
          <cell r="D4971">
            <v>0.73749999999999993</v>
          </cell>
          <cell r="E4971">
            <v>0.59</v>
          </cell>
          <cell r="F4971" t="str">
            <v>SEDUC</v>
          </cell>
        </row>
        <row r="4972">
          <cell r="A4972" t="str">
            <v/>
          </cell>
          <cell r="D4972">
            <v>0</v>
          </cell>
        </row>
        <row r="4973">
          <cell r="A4973" t="str">
            <v>31.08.001</v>
          </cell>
          <cell r="B4973" t="str">
            <v>ELABORAÇÃO E FORNECIMENTO DE PROJETOS DE INSTALAÇÕES DE PROTEÇÃO CONTRA-INCÊNDIO, GLP E PROTEÇÃO ATMÓSFERICA - VALOR ÚNICO  INDEPENDENTE DO PORTE DA INTERVENÇÃO</v>
          </cell>
          <cell r="C4973" t="str">
            <v>Un</v>
          </cell>
          <cell r="D4973">
            <v>1250</v>
          </cell>
          <cell r="E4973">
            <v>1000</v>
          </cell>
          <cell r="F4973" t="str">
            <v>SEDUC</v>
          </cell>
        </row>
        <row r="4974">
          <cell r="A4974" t="str">
            <v/>
          </cell>
          <cell r="D4974">
            <v>0</v>
          </cell>
        </row>
        <row r="4975">
          <cell r="A4975" t="str">
            <v>31.09.001</v>
          </cell>
          <cell r="B4975" t="str">
            <v>ELABORAÇÃO E FORNECIMENTO DE PROJETOS DE DRENAGEM INCLUINDO O LEVANTAMENTO TOPOGRÁFICO, CONTENDO PLANTA DE LOCAÇÃO, DIMENSIONAMENTO E ESPECIFICAÇÕES DOS TUBOS, CAIXAS COLETORAS E CANALETAS PARA ESCOLAS COM ÁREA DE INTEVENÇÃO DE ATÉ 500 M²</v>
          </cell>
          <cell r="C4975" t="str">
            <v>m2</v>
          </cell>
          <cell r="D4975">
            <v>6.7125000000000004</v>
          </cell>
          <cell r="E4975">
            <v>5.37</v>
          </cell>
          <cell r="F4975" t="str">
            <v>SEDUC</v>
          </cell>
        </row>
        <row r="4976">
          <cell r="A4976" t="str">
            <v/>
          </cell>
          <cell r="D4976">
            <v>0</v>
          </cell>
        </row>
        <row r="4977">
          <cell r="A4977" t="str">
            <v>31.09.002</v>
          </cell>
          <cell r="B4977" t="str">
            <v xml:space="preserve"> ELABORAÇÃO E FORNECIMENTO DE PROJETOS DE DRENAGEM INCLUINDO O LEVANTAMENTO TOPOGRÁFICO, CONTENDO PLANTA DE LOCAÇÃO, DIMENSIONAMENTO E ESPECIFICAÇÕES DOS TUBOS, CAIXAS COLETORAS E CANALETAS PARA ESCOLAS COM ÁREA DE INTEVENÇÃO DE 501 A 1.000 M²</v>
          </cell>
          <cell r="C4977" t="str">
            <v>m2</v>
          </cell>
          <cell r="D4977">
            <v>3.3624999999999998</v>
          </cell>
          <cell r="E4977">
            <v>2.69</v>
          </cell>
          <cell r="F4977" t="str">
            <v>SEDUC</v>
          </cell>
        </row>
        <row r="4978">
          <cell r="A4978" t="str">
            <v/>
          </cell>
          <cell r="D4978">
            <v>0</v>
          </cell>
        </row>
        <row r="4979">
          <cell r="A4979" t="str">
            <v>31.09.003</v>
          </cell>
          <cell r="B4979" t="str">
            <v>ELABORAÇÃO E FORNECIMENTO DE PROJETOS DE DRENAGEM INCLUINDO O LEVANTAMENTO TOPOGRÁFICO, CONTENDO PLANTA DE LOCAÇÃO, DIMENSIONAMENTO E ESPECIFICAÇÕES DOS TUBOS, CAIXAS COLETORAS E CANALETAS PARA ESCOLAS COM ÁREA DE INTEVENÇÃO DE 1.001 A 1.500 M²</v>
          </cell>
          <cell r="C4979" t="str">
            <v>m2</v>
          </cell>
          <cell r="D4979">
            <v>2.2374999999999998</v>
          </cell>
          <cell r="E4979">
            <v>1.79</v>
          </cell>
          <cell r="F4979" t="str">
            <v>SEDUC</v>
          </cell>
        </row>
        <row r="4980">
          <cell r="A4980" t="str">
            <v/>
          </cell>
          <cell r="D4980">
            <v>0</v>
          </cell>
        </row>
        <row r="4981">
          <cell r="A4981" t="str">
            <v>31.09.004</v>
          </cell>
          <cell r="B4981" t="str">
            <v>ELABORAÇÃO E FORNECIMENTO DE PROJETOS DE DRENAGEM INCLUINDO O LEVANTAMENTO TOPOGRÁFICO, CONTENDO PLANTA DE LOCAÇÃO, DIMENSIONAMENTO E ESPECIFICAÇÕES DOS TUBOS, CAIXAS COLETORAS E CANALETAS PARA ESCOLAS COM ÁREA DE INTEVENÇÃO DE 1.501 A 2.000 M²</v>
          </cell>
          <cell r="C4981" t="str">
            <v>m2</v>
          </cell>
          <cell r="D4981">
            <v>1.675</v>
          </cell>
          <cell r="E4981">
            <v>1.34</v>
          </cell>
          <cell r="F4981" t="str">
            <v>SEDUC</v>
          </cell>
        </row>
        <row r="4982">
          <cell r="A4982" t="str">
            <v/>
          </cell>
          <cell r="D4982">
            <v>0</v>
          </cell>
        </row>
        <row r="4983">
          <cell r="A4983" t="str">
            <v>31.09.005</v>
          </cell>
          <cell r="B4983" t="str">
            <v>ELABORAÇÃO E FORNECIMENTO DE PROJETOS DE DRENAGEM INCLUINDO O LEVANTAMENTO TOPOGRÁFICO, CONTENDO PLANTA DE LOCAÇÃO, DIMENSIONAMENTO E ESPECIFICAÇÕES DOS TUBOS, CAIXAS COLETORAS E CANALETAS PARA ESCOLAS COM ÁREA DE INTEVENÇÃO DE 2.001 A 2.500 M²</v>
          </cell>
          <cell r="C4983" t="str">
            <v>m2</v>
          </cell>
          <cell r="D4983">
            <v>1.3375000000000001</v>
          </cell>
          <cell r="E4983">
            <v>1.07</v>
          </cell>
          <cell r="F4983" t="str">
            <v>SEDUC</v>
          </cell>
        </row>
        <row r="4984">
          <cell r="A4984" t="str">
            <v/>
          </cell>
          <cell r="D4984">
            <v>0</v>
          </cell>
        </row>
        <row r="4985">
          <cell r="A4985" t="str">
            <v>31.09.006</v>
          </cell>
          <cell r="B4985" t="str">
            <v>ELABORAÇÃO E FORNECIMENTO DE PROJETOS DE DRENAGEM INCLUINDO O LEVANTAMENTO TOPOGRÁFICO, CONTENDO PLANTA DE LOCAÇÃO, DIMENSIONAMENTO E ESPECIFICAÇÕES DOS TUBOS, CAIXAS COLETORAS E CANALETAS PARA ESCOLAS COM ÁREA DE INTEVENÇÃO DE 2.500 A 3.000M²</v>
          </cell>
          <cell r="C4985" t="str">
            <v>m2</v>
          </cell>
          <cell r="D4985">
            <v>1.125</v>
          </cell>
          <cell r="E4985">
            <v>0.9</v>
          </cell>
          <cell r="F4985" t="str">
            <v>SEDUC</v>
          </cell>
        </row>
        <row r="4986">
          <cell r="A4986" t="str">
            <v/>
          </cell>
          <cell r="D4986">
            <v>0</v>
          </cell>
        </row>
        <row r="4987">
          <cell r="A4987" t="str">
            <v>31.09.007</v>
          </cell>
          <cell r="B4987" t="str">
            <v>ELABORAÇÃO E FORNECIMENTO DE PROJETOS DE DRENAGEM INCLUINDO O LEVANTAMENTO TOPOGRÁFICO, CONTENDO PLANTA DE LOCAÇÃO, DIMENSIONAMENTO E ESPECIFICAÇÕES DOS TUBOS, CAIXAS COLETORAS E CANALETAS PARA ESCOLAS COM ÁREA DE INTEVENÇÃO DE 3.001 A 3.500 M²</v>
          </cell>
          <cell r="C4987" t="str">
            <v>m2</v>
          </cell>
          <cell r="D4987">
            <v>0.96250000000000002</v>
          </cell>
          <cell r="E4987">
            <v>0.77</v>
          </cell>
          <cell r="F4987" t="str">
            <v>SEDUC</v>
          </cell>
        </row>
        <row r="4988">
          <cell r="A4988" t="str">
            <v/>
          </cell>
          <cell r="D4988">
            <v>0</v>
          </cell>
        </row>
        <row r="4989">
          <cell r="A4989" t="str">
            <v>31.10.001</v>
          </cell>
          <cell r="B4989" t="str">
            <v>ELABORAÇÃO E FORNECIMENTO DE LEVANTAMENTO TOPOGRÁFICO - SERVIÇO TOPOGRÁFICO DE PEQUENO PORTE ( PREÇO MINIMO) DIÁRIA DE UMA EQUIPE COM TOPOGRÁFO, QUATRO AUXILIARES, TEODOLITO, NÍVEL ÓTICO, ETC.</v>
          </cell>
          <cell r="C4989" t="str">
            <v>Dia</v>
          </cell>
          <cell r="D4989">
            <v>906.72500000000002</v>
          </cell>
          <cell r="E4989">
            <v>725.38</v>
          </cell>
          <cell r="F4989" t="str">
            <v>SEDUC</v>
          </cell>
        </row>
        <row r="4990">
          <cell r="A4990" t="str">
            <v/>
          </cell>
          <cell r="D4990">
            <v>0</v>
          </cell>
        </row>
        <row r="4991">
          <cell r="A4991" t="str">
            <v>31.11.001</v>
          </cell>
          <cell r="B4991" t="str">
            <v>LEVANTAMENTO CADASTRAL COM ELABORAÇÃO DE PLANTAS E PREENCHIMENTO DE FORMULÁRIO PADRÃO PARA CADASTRO DE UNIDADE ESCOLAR, COM ÁREA DE INTERVENÇÃO DE ATÉ 500 M²</v>
          </cell>
          <cell r="C4991" t="str">
            <v>m2</v>
          </cell>
          <cell r="D4991">
            <v>7.7625000000000002</v>
          </cell>
          <cell r="E4991">
            <v>6.21</v>
          </cell>
          <cell r="F4991" t="str">
            <v>SEDUC</v>
          </cell>
        </row>
        <row r="4992">
          <cell r="A4992" t="str">
            <v/>
          </cell>
          <cell r="D4992">
            <v>0</v>
          </cell>
        </row>
        <row r="4993">
          <cell r="A4993" t="str">
            <v>31.11.002</v>
          </cell>
          <cell r="B4993" t="str">
            <v>LEVANTAMENTO CADASTRAL COM ELABORAÇÃO DE PLANTAS E PREENCHIMENTO DE FORMULÁRIO PADRÃO PARA CADASTRO DE UNIDADE ESCOLAR, COM ÁREA DE INTERVENÇÃO VARIANDO DE 501 A 1.000 M²</v>
          </cell>
          <cell r="C4993" t="str">
            <v>m2</v>
          </cell>
          <cell r="D4993">
            <v>3.875</v>
          </cell>
          <cell r="E4993">
            <v>3.1</v>
          </cell>
          <cell r="F4993" t="str">
            <v>SEDUC</v>
          </cell>
        </row>
        <row r="4994">
          <cell r="A4994" t="str">
            <v/>
          </cell>
          <cell r="D4994">
            <v>0</v>
          </cell>
        </row>
        <row r="4995">
          <cell r="A4995" t="str">
            <v>31.11.003</v>
          </cell>
          <cell r="B4995" t="str">
            <v>LEVANTAMENTO CADASTRAL COM ELABORAÇÃO DE PLANTAS E PREENCHIMENTO DE FORMULÁRIO PADRÃO PARA CADASTRO DE UNIDADE ESCOLAR, COM ÁREA DE INTERVENÇÃO VARIANDO DE 1001 A 1500 M2.</v>
          </cell>
          <cell r="C4995" t="str">
            <v>m2</v>
          </cell>
          <cell r="D4995">
            <v>2.5874999999999999</v>
          </cell>
          <cell r="E4995">
            <v>2.0699999999999998</v>
          </cell>
          <cell r="F4995" t="str">
            <v>SEDUC</v>
          </cell>
        </row>
        <row r="4996">
          <cell r="A4996" t="str">
            <v/>
          </cell>
          <cell r="D4996">
            <v>0</v>
          </cell>
        </row>
        <row r="4997">
          <cell r="A4997" t="str">
            <v>31.11.004</v>
          </cell>
          <cell r="B4997" t="str">
            <v>LEVANTAMENTO CADASTRAL COM ELABORAÇÃO DE PLANTAS E PREENCHIMENTO DE FORMULÁRIO PADRÃO PARA CADASTRO DE UNIDADE ESCOLAR, COM ÁREA DE INTERVENÇÃO VARIANDO DE 1501 A 2000 M2.</v>
          </cell>
          <cell r="C4997" t="str">
            <v>m2</v>
          </cell>
          <cell r="D4997">
            <v>1.9375</v>
          </cell>
          <cell r="E4997">
            <v>1.55</v>
          </cell>
          <cell r="F4997" t="str">
            <v>SEDUC</v>
          </cell>
        </row>
        <row r="4998">
          <cell r="A4998" t="str">
            <v/>
          </cell>
          <cell r="D4998">
            <v>0</v>
          </cell>
        </row>
        <row r="4999">
          <cell r="A4999" t="str">
            <v>31.11.005</v>
          </cell>
          <cell r="B4999" t="str">
            <v>LEVANTAMENTO CADASTRAL COM ELABORAÇÃO DE PLANTAS E PREENCHIMENTO DE FORMULÁRIO PADRÃO PARA CADASTRO DE UNIDADE ESCOLAR, COM ÁREA DE INTERVENÇÃO VARIANDO DE 2001 A 2500 M2.</v>
          </cell>
          <cell r="C4999" t="str">
            <v>m2</v>
          </cell>
          <cell r="D4999">
            <v>1.55</v>
          </cell>
          <cell r="E4999">
            <v>1.24</v>
          </cell>
          <cell r="F4999" t="str">
            <v>SEDUC</v>
          </cell>
        </row>
        <row r="5000">
          <cell r="A5000" t="str">
            <v/>
          </cell>
          <cell r="D5000">
            <v>0</v>
          </cell>
        </row>
        <row r="5001">
          <cell r="A5001" t="str">
            <v>31.11.006</v>
          </cell>
          <cell r="B5001" t="str">
            <v>LEVANTAMENTO CADASTRAL COM ELABORAÇÃO DE PLANTAS E PREENCHIMENTO DE FORMULÁRIO PADRÃO PARA CADASTRO DE UNIDADE ESCOLAR, COM ÁREA DE INTERVENÇÃO VARIANDO DE 2501 A 3000 M2.</v>
          </cell>
          <cell r="C5001" t="str">
            <v>m2</v>
          </cell>
          <cell r="D5001">
            <v>1.2875000000000001</v>
          </cell>
          <cell r="E5001">
            <v>1.03</v>
          </cell>
          <cell r="F5001" t="str">
            <v>SEDUC</v>
          </cell>
        </row>
        <row r="5002">
          <cell r="A5002" t="str">
            <v/>
          </cell>
          <cell r="D5002">
            <v>0</v>
          </cell>
        </row>
        <row r="5003">
          <cell r="A5003" t="str">
            <v>31.11.007</v>
          </cell>
          <cell r="B5003" t="str">
            <v>LEVANTAMENTO CADASTRAL COM ELABORAÇÃO DE PLANTAS E PREENCHIMENTO DE FORMULÁRIO PADRÃO PARA CADASTRO DE UNIDADE ESCOLAR, COM ÁREA DE INTERVENÇÃO VARIANDO DE 3001 A 3500 M2.</v>
          </cell>
          <cell r="C5003" t="str">
            <v>m2</v>
          </cell>
          <cell r="D5003">
            <v>1.1125</v>
          </cell>
          <cell r="E5003">
            <v>0.89</v>
          </cell>
          <cell r="F5003" t="str">
            <v>SEDUC</v>
          </cell>
        </row>
        <row r="5004">
          <cell r="A5004" t="str">
            <v/>
          </cell>
          <cell r="D5004">
            <v>0</v>
          </cell>
        </row>
        <row r="5005">
          <cell r="A5005" t="str">
            <v>31.12.001</v>
          </cell>
          <cell r="B5005" t="str">
            <v>LEVANTAMENTO DE DANOS FÍSICOS EM UNIDADE ESCOLAR COM LEVANTAMENTO DE QUANTITATIVOS E EXECUÇÃO DE PLANILHAS UTILIZANDO O SIIG, COM ÁREA DE INTERVENÇÃO DE ATÉ 500M2.</v>
          </cell>
          <cell r="C5005" t="str">
            <v>m2</v>
          </cell>
          <cell r="D5005">
            <v>3.1</v>
          </cell>
          <cell r="E5005">
            <v>2.48</v>
          </cell>
          <cell r="F5005" t="str">
            <v>SEDUC</v>
          </cell>
        </row>
        <row r="5006">
          <cell r="A5006" t="str">
            <v/>
          </cell>
          <cell r="D5006">
            <v>0</v>
          </cell>
        </row>
        <row r="5007">
          <cell r="A5007" t="str">
            <v>31.12.002</v>
          </cell>
          <cell r="B5007" t="str">
            <v>LEVANTAMENTO DE DANOS FÍSICOS EM UNIDADE ESCOLAR COM LEVANTAMENTO DE QUANTITATIVOS E EXECUÇÃO DE PLANILHAS UTILIZANDO O SIIG, COM ÁREA DE INTERVENÇÃO VARIANDO DE 501 A 1000 M2.</v>
          </cell>
          <cell r="C5007" t="str">
            <v>m2</v>
          </cell>
          <cell r="D5007">
            <v>1.55</v>
          </cell>
          <cell r="E5007">
            <v>1.24</v>
          </cell>
          <cell r="F5007" t="str">
            <v>SEDUC</v>
          </cell>
        </row>
        <row r="5008">
          <cell r="A5008" t="str">
            <v/>
          </cell>
          <cell r="D5008">
            <v>0</v>
          </cell>
        </row>
        <row r="5009">
          <cell r="A5009" t="str">
            <v>31.12.003</v>
          </cell>
          <cell r="B5009" t="str">
            <v>LEVANTAMENTO DE DANOS FÍSICOS EM UNIDADE ESCOLAR COM LEVANTAMENTO DE QUANTITATIVOS E EXECUÇÃO DE PLANILHAS UTILIZANDO O SIIG, COM ÁREA DE INTERVENÇÃO VARIANDO DE 1001 A 1500 M2.</v>
          </cell>
          <cell r="C5009" t="str">
            <v>m2</v>
          </cell>
          <cell r="D5009">
            <v>1.0374999999999999</v>
          </cell>
          <cell r="E5009">
            <v>0.83</v>
          </cell>
          <cell r="F5009" t="str">
            <v>SEDUC</v>
          </cell>
        </row>
        <row r="5010">
          <cell r="A5010" t="str">
            <v/>
          </cell>
          <cell r="D5010">
            <v>0</v>
          </cell>
        </row>
        <row r="5011">
          <cell r="A5011" t="str">
            <v>31.12.004</v>
          </cell>
          <cell r="B5011" t="str">
            <v>LEVANTAMENTO DE DANOS FÍSICOS EM UNIDADE ESCOLAR COM LEVANTAMENTO DE QUANTITATIVOS E EXECUÇÃO DE PLANILHAS UTILIZANDO O SIIG, COM ÁREA DE INTERVENÇÃO VARIANDO DE 1501 A 2000 M2.</v>
          </cell>
          <cell r="C5011" t="str">
            <v>m2</v>
          </cell>
          <cell r="D5011">
            <v>0.77500000000000002</v>
          </cell>
          <cell r="E5011">
            <v>0.62</v>
          </cell>
          <cell r="F5011" t="str">
            <v>SEDUC</v>
          </cell>
        </row>
        <row r="5012">
          <cell r="A5012" t="str">
            <v/>
          </cell>
          <cell r="D5012">
            <v>0</v>
          </cell>
        </row>
        <row r="5013">
          <cell r="A5013" t="str">
            <v>31.12.005</v>
          </cell>
          <cell r="B5013" t="str">
            <v>LEVANTAMENTO DE DANOS FÍSICOS EM UNIDADE ESCOLAR COM LEVANTAMENTO DE QUANTITATIVOS E EXECUÇÃO DE PLANILHAS UTILIZANDO O SIIG, COM ÁREA DE INTERVENÇÃO VARIANDO DE 2001 A 2500 M2.</v>
          </cell>
          <cell r="C5013" t="str">
            <v>m2</v>
          </cell>
          <cell r="D5013">
            <v>0.625</v>
          </cell>
          <cell r="E5013">
            <v>0.5</v>
          </cell>
          <cell r="F5013" t="str">
            <v>SEDUC</v>
          </cell>
        </row>
        <row r="5014">
          <cell r="A5014" t="str">
            <v/>
          </cell>
          <cell r="D5014">
            <v>0</v>
          </cell>
        </row>
        <row r="5015">
          <cell r="A5015" t="str">
            <v>31.12.006</v>
          </cell>
          <cell r="B5015" t="str">
            <v>LEVANTAMENTO DE DANOS FÍSICOS EM UNIDADE ESCOLAR COM LEVANTAMENTO DE QUANTITATIVOS E EXECUÇÃO DE PLANILHAS UTILIZANDO O SIIG, COM ÁREA DE INTERVENÇÃO VARIANDO DE 2501 A 3000 M2.</v>
          </cell>
          <cell r="C5015" t="str">
            <v>m2</v>
          </cell>
          <cell r="D5015">
            <v>0.51249999999999996</v>
          </cell>
          <cell r="E5015">
            <v>0.41</v>
          </cell>
          <cell r="F5015" t="str">
            <v>SEDUC</v>
          </cell>
        </row>
        <row r="5016">
          <cell r="A5016" t="str">
            <v/>
          </cell>
          <cell r="D5016">
            <v>0</v>
          </cell>
        </row>
        <row r="5017">
          <cell r="A5017" t="str">
            <v>31.12.007</v>
          </cell>
          <cell r="B5017" t="str">
            <v>LEVANTAMENTO DE DANOS FÍSICOS EM UNIDADE ESCOLAR COM LEVANTAMENTO DE QUANTITATIVOS E EXECUÇÃO DE PLANILHAS UTILIZANDO O SIIG, COM ÁREA DE INTERVENÇÃO VARIANDO DE 3.001 A 3.500 M²</v>
          </cell>
          <cell r="C5017" t="str">
            <v>m2</v>
          </cell>
          <cell r="D5017">
            <v>0.4375</v>
          </cell>
          <cell r="E5017">
            <v>0.35</v>
          </cell>
          <cell r="F5017" t="str">
            <v>SEDUC</v>
          </cell>
        </row>
        <row r="5018">
          <cell r="A5018" t="str">
            <v/>
          </cell>
          <cell r="D5018">
            <v>0</v>
          </cell>
        </row>
        <row r="5019">
          <cell r="A5019" t="str">
            <v>31.13.001</v>
          </cell>
          <cell r="B5019" t="str">
            <v>ORÇAMENTO DE SERVIÇOS PARA UNIDADE ESCOLAR COM LEVANTAMENTO DE QUANTITATIVOS, COM BASE EM PROJETOS FORNECIDOS OU LEVANTAMENTOS IN LOCO, E EXECUÇÃO DE PLANILHAS UTILIZANDO O SIIG, COM ÁREA DE INTERVENÇÃO ATÉ 500 M²</v>
          </cell>
          <cell r="C5019" t="str">
            <v>m2</v>
          </cell>
          <cell r="D5019">
            <v>3.1</v>
          </cell>
          <cell r="E5019">
            <v>2.48</v>
          </cell>
          <cell r="F5019" t="str">
            <v>SEDUC</v>
          </cell>
        </row>
        <row r="5020">
          <cell r="A5020" t="str">
            <v/>
          </cell>
          <cell r="D5020">
            <v>0</v>
          </cell>
        </row>
        <row r="5021">
          <cell r="A5021" t="str">
            <v>31.13.002</v>
          </cell>
          <cell r="B5021" t="str">
            <v>ORÇAMENTO DE SERVIÇOS PARA UNIDADE ESCOLAR COM LEVANTAMENTO DE QUANTITATIVOS, COM BASE EM PROJETOS FORNECIDOS OU LEVANTAMENTOS IN LOCO, E EXECUÇÃO DE PLANILHAS UTILIZANDO O SIIG, COM ÁREA DE INTERVENÇÃO VARIANDO DE 501 A 1.000 M²</v>
          </cell>
          <cell r="C5021" t="str">
            <v>m2</v>
          </cell>
          <cell r="D5021">
            <v>1.55</v>
          </cell>
          <cell r="E5021">
            <v>1.24</v>
          </cell>
          <cell r="F5021" t="str">
            <v>SEDUC</v>
          </cell>
        </row>
        <row r="5022">
          <cell r="A5022" t="str">
            <v/>
          </cell>
          <cell r="D5022">
            <v>0</v>
          </cell>
        </row>
        <row r="5023">
          <cell r="A5023" t="str">
            <v>31.13.003</v>
          </cell>
          <cell r="B5023" t="str">
            <v>ORÇAMENTO DE SERVIÇOS PARA UNIDADE ESCOLAR COM LEVANTAMENTO DE QUANTITATIVOS, COM BASE EM PROJETOS FORNECIDOS OU LEVANTAMENTOS IN LOCO, E EXECUÇÃO DE PLANILHAS UTILIZANDO O SIIG, COM ÁREA DE INTERVENÇÃO VARIANDO DE 1.001 A 1.500 M²</v>
          </cell>
          <cell r="C5023" t="str">
            <v>m2</v>
          </cell>
          <cell r="D5023">
            <v>1.0374999999999999</v>
          </cell>
          <cell r="E5023">
            <v>0.83</v>
          </cell>
          <cell r="F5023" t="str">
            <v>SEDUC</v>
          </cell>
        </row>
        <row r="5024">
          <cell r="A5024" t="str">
            <v/>
          </cell>
          <cell r="D5024">
            <v>0</v>
          </cell>
        </row>
        <row r="5025">
          <cell r="A5025" t="str">
            <v>31.13.004</v>
          </cell>
          <cell r="B5025" t="str">
            <v>ORÇAMENTO DE SERVIÇOS PARA UNIDADE ESCOLAR COM LEVANTAMENTO DE QUANTITATIVOS, COM BASE EM PROJETOS FORNECIDOS OU LEVANTAMENTOS IN LOCO, E EXECUÇÃO DE PLANILHAS UTILIZANDO O SIIG, COM ÁREA DE INTERVENÇÃO VARIANDO DE 1.501 A 2.000 M²</v>
          </cell>
          <cell r="C5025" t="str">
            <v>m2</v>
          </cell>
          <cell r="D5025">
            <v>0.77500000000000002</v>
          </cell>
          <cell r="E5025">
            <v>0.62</v>
          </cell>
          <cell r="F5025" t="str">
            <v>SEDUC</v>
          </cell>
        </row>
        <row r="5026">
          <cell r="A5026" t="str">
            <v/>
          </cell>
          <cell r="D5026">
            <v>0</v>
          </cell>
        </row>
        <row r="5027">
          <cell r="A5027" t="str">
            <v>31.13.005</v>
          </cell>
          <cell r="B5027" t="str">
            <v>ORÇAMENTO DE SERVIÇOS PARA UNIDADE ESCOLAR COM LEVANTAMENTO DE QUANTITATIVOS, COM BASE EM PROJETOS FORNECIDOS OU LEVANTAMENTOS IN LOCO, E EXECUÇÃO DE PLANILHAS UTILIZANDO O SIIG, COM ÁREA DE INTERVENÇÃO VARIANDO DE 2.001 A 2.500 M²</v>
          </cell>
          <cell r="C5027" t="str">
            <v>m2</v>
          </cell>
          <cell r="D5027">
            <v>0.625</v>
          </cell>
          <cell r="E5027">
            <v>0.5</v>
          </cell>
          <cell r="F5027" t="str">
            <v>SEDUC</v>
          </cell>
        </row>
        <row r="5028">
          <cell r="A5028" t="str">
            <v/>
          </cell>
          <cell r="D5028">
            <v>0</v>
          </cell>
        </row>
        <row r="5029">
          <cell r="A5029" t="str">
            <v>31.13.006</v>
          </cell>
          <cell r="B5029" t="str">
            <v>ORÇAMENTO DE SERVIÇOS PARA UNIDADE ESCOLAR COM LEVANTAMENTO DE QUANTITATIVOS, COM BASE EM PROJETOS FORNECIDOS OU LEVANTAMENTOS IN LOCO, E EXECUÇÃO DE PLANILHAS UTILIZANDO O SIIG, COM ÁREA DE INTERVENÇÃO VARIANDO DE 2.501 A 3.000 M²</v>
          </cell>
          <cell r="C5029" t="str">
            <v>m2</v>
          </cell>
          <cell r="D5029">
            <v>0.51249999999999996</v>
          </cell>
          <cell r="E5029">
            <v>0.41</v>
          </cell>
          <cell r="F5029" t="str">
            <v>SEDUC</v>
          </cell>
        </row>
        <row r="5030">
          <cell r="A5030" t="str">
            <v/>
          </cell>
          <cell r="D5030">
            <v>0</v>
          </cell>
        </row>
        <row r="5031">
          <cell r="A5031" t="str">
            <v>31.13.007</v>
          </cell>
          <cell r="B5031" t="str">
            <v>ORÇAMENTO DE SERVIÇOS PARA UNIDADE ESCOLAR COM LEVANTAMENTO DE QUANTITATIVOS, COM BASE EM PROJETOS FORNECIDOS OU LEVANTAMENTOS IN LOCO, E EXECUÇÃO DE PLANILHAS UTILIZANDO O SIIG, COM ÁREA DE INTERVENÇÃO VARIANDO DE 3.000 A 3.500 M²</v>
          </cell>
          <cell r="C5031" t="str">
            <v>m2</v>
          </cell>
          <cell r="D5031">
            <v>0.4375</v>
          </cell>
          <cell r="E5031">
            <v>0.35</v>
          </cell>
          <cell r="F5031" t="str">
            <v>SEDUC</v>
          </cell>
        </row>
        <row r="5032">
          <cell r="A5032" t="str">
            <v/>
          </cell>
          <cell r="D5032">
            <v>0</v>
          </cell>
        </row>
        <row r="5033">
          <cell r="A5033" t="str">
            <v>31.14.001</v>
          </cell>
          <cell r="B5033" t="str">
            <v>VISTORIA COM LAUDO TÉCNICO POR PROFISSIONAL DE EXPERIÊNCIA COMPROVADA NAS ÁREAS DE RECUPERAÇÃO ESTRUTURAL, CÁLCULO ESTRUTURAL E ACÚSTICO ( PARA SERVIÇOS DE MAIOR COMPLEXIDADE TÉCNICA)</v>
          </cell>
          <cell r="C5033" t="str">
            <v>Un</v>
          </cell>
          <cell r="D5033">
            <v>542.47500000000002</v>
          </cell>
          <cell r="E5033">
            <v>433.98</v>
          </cell>
          <cell r="F5033" t="str">
            <v>SEDUC</v>
          </cell>
        </row>
        <row r="5034">
          <cell r="A5034" t="str">
            <v/>
          </cell>
          <cell r="D5034">
            <v>0</v>
          </cell>
        </row>
        <row r="5035">
          <cell r="A5035" t="str">
            <v>31.15.001</v>
          </cell>
          <cell r="B5035" t="str">
            <v>SONDAGEM GEOTÉCNICA DE RECONHECIMENTO DE TERRENO À PERCUSSÃO COM NO MÍNIMO 3 FUROS E 8,00M DE PROFUNDIDADE NO MÍNIMO, EM ESCOLAS LOCALIZADAS NAS REGIÕES DAS SEGUINTES GERES  METROPOLITANA DO RECIFE, RECIFE NORTE, RECIFE SUL, METROPOLITANA NORTE E METROPOL</v>
          </cell>
          <cell r="C5035" t="str">
            <v>m</v>
          </cell>
          <cell r="D5035">
            <v>85.3125</v>
          </cell>
          <cell r="E5035">
            <v>68.25</v>
          </cell>
          <cell r="F5035" t="str">
            <v>SEDUC</v>
          </cell>
        </row>
        <row r="5036">
          <cell r="A5036" t="str">
            <v/>
          </cell>
          <cell r="D5036">
            <v>0</v>
          </cell>
        </row>
        <row r="5037">
          <cell r="A5037" t="str">
            <v>31.15.002</v>
          </cell>
          <cell r="B5037" t="str">
            <v>SONDAGEM GEOTÉCNICA DE RECONHECIMENTO DE TERRENO À PERCUSSÃO COM NO MÍNIMO 3 FUROS E 8,00M DE PROFUNDIDADE NO MÍNIMO, EM ESCOLAS LOCALIZADAS NAS REGIÕES DAS SEGUINTES GERES  MATA NORTE, MATA CENTRO, MATA SUL, LITORAL SUL E VALE DO CAPIBARIBE.</v>
          </cell>
          <cell r="C5037" t="str">
            <v>m</v>
          </cell>
          <cell r="D5037">
            <v>95.474999999999994</v>
          </cell>
          <cell r="E5037">
            <v>76.38</v>
          </cell>
          <cell r="F5037" t="str">
            <v>SEDUC</v>
          </cell>
        </row>
        <row r="5038">
          <cell r="A5038" t="str">
            <v/>
          </cell>
          <cell r="D5038">
            <v>0</v>
          </cell>
        </row>
        <row r="5039">
          <cell r="A5039" t="str">
            <v>31.15.003</v>
          </cell>
          <cell r="B5039" t="str">
            <v>SONDAGEM GEOTÉCNICA DE RECONHECIMENTO DE TERRENO À PERCUSSÃO COM NO MÍNIMO 3 FUROS E 8,00M DE PROFUNDIDADE NO MÍNIMO, EM ESCOLAS LOCALIZADAS NAS REGIÕES DAS SEGUINTES GERES  AGRESTE MERIDIONAL</v>
          </cell>
          <cell r="C5039" t="str">
            <v>m</v>
          </cell>
          <cell r="D5039">
            <v>105.625</v>
          </cell>
          <cell r="E5039">
            <v>84.5</v>
          </cell>
          <cell r="F5039" t="str">
            <v>SEDUC</v>
          </cell>
        </row>
        <row r="5040">
          <cell r="A5040" t="str">
            <v/>
          </cell>
          <cell r="D5040">
            <v>0</v>
          </cell>
        </row>
        <row r="5041">
          <cell r="A5041" t="str">
            <v>31.15.004</v>
          </cell>
          <cell r="B5041" t="str">
            <v>SONDAGEM GEOTÉCNICA DE RECONHECIMENTO DE TERRENO À PERCUSSÃO COM NO MÍNIMO 3 FUROS E 8,00M DE PROFUNDIDADE NO MÍNIMO, EM ESCOLAS LOCALIZADAS NAS REGIÕES DAS SEGUINTES GERES  SERTÃO DO MOXOTÓ IPANEMA.</v>
          </cell>
          <cell r="C5041" t="str">
            <v>m</v>
          </cell>
          <cell r="D5041">
            <v>132.69999999999999</v>
          </cell>
          <cell r="E5041">
            <v>106.16</v>
          </cell>
          <cell r="F5041" t="str">
            <v>SEDUC</v>
          </cell>
        </row>
        <row r="5042">
          <cell r="A5042" t="str">
            <v/>
          </cell>
          <cell r="D5042">
            <v>0</v>
          </cell>
        </row>
        <row r="5043">
          <cell r="A5043" t="str">
            <v>31.15.005</v>
          </cell>
          <cell r="B5043" t="str">
            <v>SONDAGEM GEOTÉCNICA DE RECONHECIMENTO DE TERRENO À PERCUSSÃO COM NO MÍNIMO 3 FUROS E 8,00M DE PROFUNDIDADE NO MÍNIMO, EM ESCOLAS LOCALIZADAS NAS REGIÕES DAS SEGUINTES GERES  AGRESTE CENTRO NORTE.</v>
          </cell>
          <cell r="C5043" t="str">
            <v>m</v>
          </cell>
          <cell r="D5043">
            <v>165.75</v>
          </cell>
          <cell r="E5043">
            <v>132.6</v>
          </cell>
          <cell r="F5043" t="str">
            <v>SEDUC</v>
          </cell>
        </row>
        <row r="5044">
          <cell r="A5044" t="str">
            <v/>
          </cell>
          <cell r="D5044">
            <v>0</v>
          </cell>
        </row>
        <row r="5045">
          <cell r="A5045" t="str">
            <v>31.15.006</v>
          </cell>
          <cell r="B5045" t="str">
            <v>SONDAGEM GEOTÉCNICA DE RECONHECIMENTO DE TERRENO À PERCUSSÃO COM NO MÍNIMO 3 FUROS E 8,00M DE PROFUNDIDADE NO MÍNIMO, EM ESCOLAS LOCALIZADAS NAS REGIÕES DAS SEGUINTES GERES  SERTÃO DO ALTO PAJEÚ, SERTÃO DO SUBMÉDIO SÃO FRANCISCO E SERTÃO CENTRAL.</v>
          </cell>
          <cell r="C5045" t="str">
            <v>m</v>
          </cell>
          <cell r="D5045">
            <v>186.875</v>
          </cell>
          <cell r="E5045">
            <v>149.5</v>
          </cell>
          <cell r="F5045" t="str">
            <v>SEDUC</v>
          </cell>
        </row>
        <row r="5046">
          <cell r="A5046" t="str">
            <v/>
          </cell>
          <cell r="D5046">
            <v>0</v>
          </cell>
        </row>
        <row r="5047">
          <cell r="A5047" t="str">
            <v>31.15.007</v>
          </cell>
          <cell r="B5047" t="str">
            <v>SONDAGEM GEOTÉCNICA DE RECONHECIMENTO DE TERRENO À PERCUSSÃO COM NO MÍNIMO 3 FUROS E 8,00M DE PROFUNDIDADE NO MÍNIMO, EM ESCOLAS LOCALIZADAS NAS REGIÕES DAS SEGUINTES GERES  SERTÃO DO MÉDIO SÃO FRANCISCO E SERTÃO ARARIPE.</v>
          </cell>
          <cell r="C5047" t="str">
            <v>m</v>
          </cell>
          <cell r="D5047">
            <v>200.36249999999998</v>
          </cell>
          <cell r="E5047">
            <v>160.29</v>
          </cell>
          <cell r="F5047" t="str">
            <v>SEDUC</v>
          </cell>
        </row>
        <row r="5048">
          <cell r="A5048" t="str">
            <v/>
          </cell>
          <cell r="D5048">
            <v>0</v>
          </cell>
        </row>
        <row r="5049">
          <cell r="A5049" t="str">
            <v>31.16.001</v>
          </cell>
          <cell r="B5049" t="str">
            <v>TESTE DE ABSORÇÃO NAS ESCOLAS ONDE HOUVER SERVIÇOS DE SONDAGEM.</v>
          </cell>
          <cell r="C5049" t="str">
            <v>Un</v>
          </cell>
          <cell r="D5049">
            <v>487.5</v>
          </cell>
          <cell r="E5049">
            <v>390</v>
          </cell>
          <cell r="F5049" t="str">
            <v>SEDUC</v>
          </cell>
        </row>
        <row r="5050">
          <cell r="A5050" t="str">
            <v/>
          </cell>
          <cell r="D5050">
            <v>0</v>
          </cell>
        </row>
        <row r="5051">
          <cell r="A5051" t="str">
            <v>31.16.002</v>
          </cell>
          <cell r="B5051" t="str">
            <v>TESTE DE ABSORÇÃO NAS ESCOLAS ONDE NÃO HOUVER SERVIÇOS DE SONDAGEM, LOCALIZADAS NAS REGIÕES DAS SEGUINTES GERES  METROPOLITANA DO RECIFE, RECIFE NORTE, RECIFE SUL, METROPOLITANA NORTE E METROPOLITANA SUL.</v>
          </cell>
          <cell r="C5051" t="str">
            <v>Un</v>
          </cell>
          <cell r="D5051">
            <v>650</v>
          </cell>
          <cell r="E5051">
            <v>520</v>
          </cell>
          <cell r="F5051" t="str">
            <v>SEDUC</v>
          </cell>
        </row>
        <row r="5052">
          <cell r="A5052" t="str">
            <v/>
          </cell>
          <cell r="D5052">
            <v>0</v>
          </cell>
        </row>
        <row r="5053">
          <cell r="A5053" t="str">
            <v>31.16.003</v>
          </cell>
          <cell r="B5053" t="str">
            <v>TESTE DE ABSORÇÃO NAS ESCOLAS ONDE NÃO HOUVER SERVIÇOS DE SONDAGEM, LOCALIZADAS NAS REGIÕES DAS SEGUINTES GERES MATA NORTE, MATA CENTRO, MATA SUL, LITORAL SUL E VALE DO CAPIBARIBE.</v>
          </cell>
          <cell r="C5053" t="str">
            <v>Un</v>
          </cell>
          <cell r="D5053">
            <v>1137.5</v>
          </cell>
          <cell r="E5053">
            <v>910</v>
          </cell>
          <cell r="F5053" t="str">
            <v>SEDUC</v>
          </cell>
        </row>
        <row r="5054">
          <cell r="A5054" t="str">
            <v/>
          </cell>
          <cell r="D5054">
            <v>0</v>
          </cell>
        </row>
        <row r="5055">
          <cell r="A5055" t="str">
            <v>31.16.004</v>
          </cell>
          <cell r="B5055" t="str">
            <v>TESTE DE ABSORÇÃO NAS ESCOLAS ONDE NÃO HOUVER SERVIÇOS DE SONDAGEM, LOCALIZADAS NAS REGIÕES DAS SEGUINTES GERES  AGRESTE MERIDIONAL.</v>
          </cell>
          <cell r="C5055" t="str">
            <v>Un</v>
          </cell>
          <cell r="D5055">
            <v>1137.5</v>
          </cell>
          <cell r="E5055">
            <v>910</v>
          </cell>
          <cell r="F5055" t="str">
            <v>SEDUC</v>
          </cell>
        </row>
        <row r="5056">
          <cell r="A5056" t="str">
            <v/>
          </cell>
          <cell r="D5056">
            <v>0</v>
          </cell>
        </row>
        <row r="5057">
          <cell r="A5057" t="str">
            <v>31.16.005</v>
          </cell>
          <cell r="B5057" t="str">
            <v>TESTE DE ABSORÇÃO NAS ESCOLAS ONDE NÃO HOUVER SERVIÇOS DE SONDAGEM, LOCALIZADAS NAS REGIÕES DAS SEGUINTES GERES  SERTÃO DO MOXOTÓ IPANEMA.</v>
          </cell>
          <cell r="C5057" t="str">
            <v>Un</v>
          </cell>
          <cell r="D5057">
            <v>1137.5</v>
          </cell>
          <cell r="E5057">
            <v>910</v>
          </cell>
          <cell r="F5057" t="str">
            <v>SEDUC</v>
          </cell>
        </row>
        <row r="5058">
          <cell r="A5058" t="str">
            <v/>
          </cell>
          <cell r="D5058">
            <v>0</v>
          </cell>
        </row>
        <row r="5059">
          <cell r="A5059" t="str">
            <v>31.16.006</v>
          </cell>
          <cell r="B5059" t="str">
            <v>TESTE DE ABSORÇÃO NAS ESCOLAS ONDE NÃO HOUVER SERVIÇOS DE SONDAGEM, LOCALIZADAS NAS REGIÕES DAS SEGUINTES GERES AGRESTE CENTRO NORTE.</v>
          </cell>
          <cell r="C5059" t="str">
            <v>Un</v>
          </cell>
          <cell r="D5059">
            <v>1625</v>
          </cell>
          <cell r="E5059">
            <v>1300</v>
          </cell>
          <cell r="F5059" t="str">
            <v>SEDUC</v>
          </cell>
        </row>
        <row r="5060">
          <cell r="A5060" t="str">
            <v/>
          </cell>
          <cell r="D5060">
            <v>0</v>
          </cell>
        </row>
        <row r="5061">
          <cell r="A5061" t="str">
            <v>31.16.007</v>
          </cell>
          <cell r="B5061" t="str">
            <v>TESTE DE ABSORÇÃO NAS ESCOLAS ONDE NÃO HOUVER SERVIÇOS DE SONDAGEM, LOCALIZADAS NAS REGIÕES DAS SEGUINTES GERES SERTÃO DO ALTO PAJEÚ, SERTÃO DO SUBMÉDIO SÃO FRANCISCO E SERTÃO CENTRAL.</v>
          </cell>
          <cell r="C5061" t="str">
            <v>Un</v>
          </cell>
          <cell r="D5061">
            <v>1300</v>
          </cell>
          <cell r="E5061">
            <v>1040</v>
          </cell>
          <cell r="F5061" t="str">
            <v>SEDUC</v>
          </cell>
        </row>
        <row r="5062">
          <cell r="A5062" t="str">
            <v/>
          </cell>
          <cell r="D5062">
            <v>0</v>
          </cell>
        </row>
        <row r="5063">
          <cell r="A5063" t="str">
            <v>31.16.008</v>
          </cell>
          <cell r="B5063" t="str">
            <v>TESTE DE ABSORÇÃO NAS ESCOLAS ONDE NÃO HOUVER SERVIÇOS DE SONDAGEM, LOCALIZADAS NAS REGIÕES DAS SEGUINTES GERES: SERTÃO DO MÉDIO SÃO FRANCISCO E SERTÃO ARARIPE.</v>
          </cell>
          <cell r="C5063" t="str">
            <v>Un</v>
          </cell>
          <cell r="D5063">
            <v>1950</v>
          </cell>
          <cell r="E5063">
            <v>1560</v>
          </cell>
          <cell r="F5063" t="str">
            <v>SEDUC</v>
          </cell>
        </row>
        <row r="5064">
          <cell r="A5064" t="str">
            <v/>
          </cell>
          <cell r="D5064">
            <v>0</v>
          </cell>
        </row>
        <row r="5065">
          <cell r="A5065" t="str">
            <v>31.17.001</v>
          </cell>
          <cell r="B5065" t="str">
            <v>DESLOCAMENTO</v>
          </cell>
          <cell r="C5065" t="str">
            <v>Km</v>
          </cell>
          <cell r="D5065">
            <v>1.1500000000000001</v>
          </cell>
          <cell r="E5065">
            <v>0.92</v>
          </cell>
          <cell r="F5065" t="str">
            <v>SEDUC</v>
          </cell>
        </row>
        <row r="5066">
          <cell r="A5066" t="str">
            <v/>
          </cell>
          <cell r="D5066">
            <v>0</v>
          </cell>
        </row>
        <row r="5067">
          <cell r="A5067" t="str">
            <v>32.00.000</v>
          </cell>
          <cell r="B5067" t="str">
            <v>FISCALIZAÇÃO - TERCEIRIZADA</v>
          </cell>
          <cell r="D5067">
            <v>0</v>
          </cell>
        </row>
        <row r="5068">
          <cell r="A5068" t="str">
            <v/>
          </cell>
          <cell r="D5068">
            <v>0</v>
          </cell>
        </row>
        <row r="5069">
          <cell r="A5069" t="str">
            <v>32.01.001</v>
          </cell>
          <cell r="B5069" t="str">
            <v>FISCALIZAÇÃO DE OBRAS DE ENGENHARIA (CONSTRUÇÃO, REFORMA E RECUPERAÇÃO) - PREÇO MENSAL POR OBRA - MÁXIMO DE 4 OBRAS POR ENGENHEIRO FISCAL.</v>
          </cell>
          <cell r="C5069" t="str">
            <v>Un</v>
          </cell>
          <cell r="D5069">
            <v>2983.65</v>
          </cell>
          <cell r="E5069">
            <v>2386.92</v>
          </cell>
          <cell r="F5069" t="str">
            <v>SEDUC</v>
          </cell>
        </row>
        <row r="5070">
          <cell r="A5070" t="str">
            <v/>
          </cell>
          <cell r="D5070">
            <v>0</v>
          </cell>
        </row>
        <row r="5071">
          <cell r="A5071" t="str">
            <v>32.02.001</v>
          </cell>
          <cell r="B5071" t="str">
            <v>FISCALIZAÇÃO DE SERVIÇOS DE MANUTENÇÃO - PREÇO MENSAL POR OBRA - MÁXIMO DE 8 OBRAS POR ENGENHEIRO FISCAL.</v>
          </cell>
          <cell r="C5071" t="str">
            <v>Un</v>
          </cell>
          <cell r="D5071">
            <v>1491.825</v>
          </cell>
          <cell r="E5071">
            <v>1193.46</v>
          </cell>
          <cell r="F5071" t="str">
            <v>SEDUC</v>
          </cell>
        </row>
        <row r="5072">
          <cell r="A5072" t="str">
            <v/>
          </cell>
          <cell r="D5072">
            <v>0</v>
          </cell>
        </row>
        <row r="5073">
          <cell r="A5073" t="str">
            <v>32.03.001</v>
          </cell>
          <cell r="B5073" t="str">
            <v>FORNECIMENTO DE VEÍCULO POPULAR, TIPO PASSEIO, QUATRO PORTAS, CAPACIDADE PARA CINCO PASSAGEIROS, AR CONDICIONADO, VIDROS E TRAVES ELÉTRICAS, MOTOR 1.0, POTÊNCIA MÍNIMA DE 65CV, COR BRANCA , QUILOMETRAGEM LIVRE, SEM MOTORISTA. ANO DE FABRICAÇÃO NO MÍNIMO 2</v>
          </cell>
          <cell r="C5073" t="str">
            <v>und/ano</v>
          </cell>
          <cell r="D5073">
            <v>3864.375</v>
          </cell>
          <cell r="E5073">
            <v>3091.5</v>
          </cell>
          <cell r="F5073" t="str">
            <v>SEDUC</v>
          </cell>
        </row>
        <row r="5074">
          <cell r="A5074" t="str">
            <v/>
          </cell>
          <cell r="D5074">
            <v>0</v>
          </cell>
        </row>
        <row r="5075">
          <cell r="A5075" t="str">
            <v>32.04.001</v>
          </cell>
          <cell r="B5075" t="str">
            <v>DESLOCAMENTO ENTRE A CIDADE-SEDE DA GERÊNCIA REGIONAL DE EDUCAÇÃO, ONDE OBRIGATORIAMENTE ESTARÁ LOCALIZADO O ESCRITÓRIO REGIONAL DA CONTRATADA, E A SEDE DO MUNICÍPIO EM QUE ESTIVER SENDO PRESTADO O SERVIÇO DE FISCALIZAÇÃO.</v>
          </cell>
          <cell r="C5075" t="str">
            <v>Km</v>
          </cell>
          <cell r="D5075">
            <v>1.1375</v>
          </cell>
          <cell r="E5075">
            <v>0.91</v>
          </cell>
          <cell r="F5075" t="str">
            <v>SEDUC</v>
          </cell>
        </row>
        <row r="5076">
          <cell r="A5076" t="str">
            <v/>
          </cell>
          <cell r="D5076">
            <v>0</v>
          </cell>
        </row>
        <row r="5077">
          <cell r="A5077" t="str">
            <v>32.05.001</v>
          </cell>
          <cell r="B5077" t="str">
            <v>ESCRITÓRIO PARA APOIO A FISCALIZAÇÃO A SER INSTALADO NOS SEGUINTES MUNICÍPIOS NAZARÉ DA MATA, VITÓRIA DE SANTO ANTÃO, PALMARES, BARREIROS, LIMOEIRO, CARUARU, GARANHUNS, ARCOVERDE, AFOGADOS DA INGAZEIRA, FLORESTA, PETROLINA, SALGUEIRO E ARARIPINA.</v>
          </cell>
          <cell r="C5077" t="str">
            <v>und/ano</v>
          </cell>
          <cell r="D5077">
            <v>2761.65</v>
          </cell>
          <cell r="E5077">
            <v>2209.3200000000002</v>
          </cell>
          <cell r="F5077" t="str">
            <v>SEDUC</v>
          </cell>
        </row>
        <row r="5078">
          <cell r="A5078" t="str">
            <v/>
          </cell>
          <cell r="D5078">
            <v>0</v>
          </cell>
        </row>
        <row r="5079">
          <cell r="A5079" t="str">
            <v>33.00.000</v>
          </cell>
          <cell r="B5079" t="str">
            <v>NOVA SEDE - VARZEA</v>
          </cell>
          <cell r="D5079">
            <v>0</v>
          </cell>
        </row>
        <row r="5080">
          <cell r="A5080" t="str">
            <v/>
          </cell>
          <cell r="D5080">
            <v>0</v>
          </cell>
        </row>
        <row r="5081">
          <cell r="A5081" t="str">
            <v>33.01.001</v>
          </cell>
          <cell r="B5081" t="str">
            <v xml:space="preserve">DESINSTALAÇÃO, REMOÇÃO E LIMPEZA DE SPLITS DE 7.000 / 9.000 / 12.000 BTUS, NÃO INCLUSO MÃO DE OBRA / PEÇAS NECESSÁRIAS PARA MANUTENÇÃO CORRETIVA E SERVIÇOS DE NATUREZA CIVIL - NOVA SEDE VÁRZEA </v>
          </cell>
          <cell r="C5081" t="str">
            <v>Un</v>
          </cell>
          <cell r="D5081">
            <v>868.82499999999993</v>
          </cell>
          <cell r="E5081">
            <v>695.06</v>
          </cell>
          <cell r="F5081" t="str">
            <v>SEDUC</v>
          </cell>
        </row>
        <row r="5082">
          <cell r="A5082" t="str">
            <v/>
          </cell>
          <cell r="D5082">
            <v>0</v>
          </cell>
        </row>
        <row r="5083">
          <cell r="A5083" t="str">
            <v>33.01.002</v>
          </cell>
          <cell r="B5083" t="str">
            <v xml:space="preserve">DESINSTALAÇÃO, REMOÇÃO E LIMPEZA DE SPLITS DE 18.000 / 24.000 / 30.000 BTUS, NÃO INCLUSO MÃO DE OBRA / PEÇAS NECESSÁRIAS PARA MANUTENÇÃO CORRETIVA E SERVIÇO DE NATUREZA CIVIL - NOVA SEDE VÁRZEA </v>
          </cell>
          <cell r="C5083" t="str">
            <v>Un</v>
          </cell>
          <cell r="D5083">
            <v>1303.2375</v>
          </cell>
          <cell r="E5083">
            <v>1042.5899999999999</v>
          </cell>
          <cell r="F5083" t="str">
            <v xml:space="preserve">SEDUC </v>
          </cell>
        </row>
        <row r="5084">
          <cell r="A5084" t="str">
            <v/>
          </cell>
          <cell r="D5084">
            <v>0</v>
          </cell>
        </row>
        <row r="5085">
          <cell r="A5085" t="str">
            <v>33.01.003</v>
          </cell>
          <cell r="B5085" t="str">
            <v xml:space="preserve">DESINSTALAÇÃO, REMOÇÃO E LIMPEZA DE SPLITS DE 36.000 / 48.000 / 60.000 BTUS, NÃO INCLUSO MÃO DE OBRA / PEÇAS NECESSÁRIAS PARA MANUTENÇÃO CORRETIVA E SERVIÇO DE NATUREZA CIVIL - NOVA SEDE VÁRZEA </v>
          </cell>
          <cell r="C5085" t="str">
            <v>Un</v>
          </cell>
          <cell r="D5085">
            <v>1785.4750000000001</v>
          </cell>
          <cell r="E5085">
            <v>1428.38</v>
          </cell>
          <cell r="F5085" t="str">
            <v xml:space="preserve">SEDUC </v>
          </cell>
        </row>
        <row r="5086">
          <cell r="A5086" t="str">
            <v/>
          </cell>
          <cell r="D5086">
            <v>0</v>
          </cell>
        </row>
        <row r="5087">
          <cell r="A5087" t="str">
            <v>33.01.004</v>
          </cell>
          <cell r="B5087" t="str">
            <v>DESINSTALAÇÃO, REMOÇÃO E LIMPEZA DE SPLITÃO / 7,5 TR / 10 TR, NÃO INCLUSO MÃO DE OBRA /PEÇAS NECESSÁRIAS PARA MANUTENÇÃO CORRETIVA E SERVIÇO DE NATUREZA CIVIL - NOVA SEDE VÁRZEA</v>
          </cell>
          <cell r="C5087" t="str">
            <v>Un</v>
          </cell>
          <cell r="D5087">
            <v>2625.2375000000002</v>
          </cell>
          <cell r="E5087">
            <v>2100.19</v>
          </cell>
          <cell r="F5087" t="str">
            <v xml:space="preserve">SEDUC </v>
          </cell>
        </row>
        <row r="5088">
          <cell r="A5088" t="str">
            <v/>
          </cell>
          <cell r="D5088">
            <v>0</v>
          </cell>
        </row>
        <row r="5089">
          <cell r="A5089" t="str">
            <v>33.01.005</v>
          </cell>
          <cell r="B5089" t="str">
            <v>DESINSTALAÇÃO, REMOÇÃO E LIMPEZA DE SPLITÃO / 15 TR / 20 TR, NÃO INCLUSO MÃO DE OBRA /PEÇAS NECESSÁRIAS PARA MANUTENÇÃO CORRETIVA E SERVIÇO DE NATUREZA CIVIL - NOVA SEDE VÁRZEA</v>
          </cell>
          <cell r="C5089" t="str">
            <v>Un</v>
          </cell>
          <cell r="D5089">
            <v>3573.2749999999996</v>
          </cell>
          <cell r="E5089">
            <v>2858.62</v>
          </cell>
          <cell r="F5089" t="str">
            <v xml:space="preserve">SEDUC </v>
          </cell>
        </row>
        <row r="5090">
          <cell r="A5090" t="str">
            <v/>
          </cell>
          <cell r="D5090">
            <v>0</v>
          </cell>
        </row>
        <row r="5091">
          <cell r="A5091" t="str">
            <v>33.02.001</v>
          </cell>
          <cell r="B5091" t="str">
            <v>INSTALAÇÃO SPLIT (HI-WALL) 7.000 BTUS, COMP. UND CONDENS. E UND EVAPORADORA, C/ CONT. REMOTO S/ FIO, DRENAGEM TUB. COBRE, ISOL. TERMICO, EXCL. OBRA CIVIL E DUTOS. DIST. ENTRE UND EVAP. E COND. = 10 M. INCLUSO MATERIAL E MO. NOVA SEDE - VÁRZEA</v>
          </cell>
          <cell r="C5091" t="str">
            <v>Un</v>
          </cell>
          <cell r="D5091">
            <v>987.5</v>
          </cell>
          <cell r="E5091">
            <v>790</v>
          </cell>
          <cell r="F5091" t="str">
            <v>SEDUC</v>
          </cell>
        </row>
        <row r="5092">
          <cell r="A5092" t="str">
            <v/>
          </cell>
          <cell r="D5092">
            <v>0</v>
          </cell>
        </row>
        <row r="5093">
          <cell r="A5093" t="str">
            <v>33.02.002</v>
          </cell>
          <cell r="B5093" t="str">
            <v>INSTALAÇÃO SPLIT (HI-WALL) 9.000 BTUS, COMP. UND CONDENS. E UND EVAPORADORA, C/ CONT. REMOTO S/ FIO, DRENAGEM TUB. COBRE, ISOL. TERMICO, EXCL. OBRA CIVIL E DUTOS. DIST. ENTRE UND EVAP. E COND. = 10 M. INCLUSO MATERIAL E MO. NOVA SEDE - VÁRZEA</v>
          </cell>
          <cell r="C5093" t="str">
            <v>Un</v>
          </cell>
          <cell r="D5093">
            <v>1084.375</v>
          </cell>
          <cell r="E5093">
            <v>867.5</v>
          </cell>
          <cell r="F5093" t="str">
            <v>SEDUC</v>
          </cell>
        </row>
        <row r="5094">
          <cell r="A5094" t="str">
            <v/>
          </cell>
          <cell r="D5094">
            <v>0</v>
          </cell>
        </row>
        <row r="5095">
          <cell r="A5095" t="str">
            <v>33.02.003</v>
          </cell>
          <cell r="B5095" t="str">
            <v>INSTALAÇÃO SPLIT (HI-WALL) 12.000 BTUS, COMP. UND CONDENS. E UND EVAPORADORA, C/ CONT. REMOTO S/ FIO, DRENAGEM TUB. COBRE, ISOL. TERMICO, EXCL. OBRA CIVIL E DUTOS. DIST. ENTRE UND EVAP. E COND. = 10 M. INCLUSO MATERIAL E MO. NOVA SEDE - VÁRZEA</v>
          </cell>
          <cell r="C5095" t="str">
            <v>Un</v>
          </cell>
          <cell r="D5095">
            <v>1226.5625</v>
          </cell>
          <cell r="E5095">
            <v>981.25</v>
          </cell>
          <cell r="F5095" t="str">
            <v>SEDUC</v>
          </cell>
        </row>
        <row r="5096">
          <cell r="A5096" t="str">
            <v/>
          </cell>
          <cell r="D5096">
            <v>0</v>
          </cell>
        </row>
        <row r="5097">
          <cell r="A5097" t="str">
            <v>33.02.004</v>
          </cell>
          <cell r="B5097" t="str">
            <v>INSTALAÇÃO SPLIT (HI-WALL) 18.000 BTUS, COMP. UND CONDENS. E UND EVAPORADORA, C/ CONT. REMOTO S/ FIO, DRENAGEM TUB. COBRE, ISOL. TERMICO, EXCL. OBRA CIVIL E DUTOS. DIST. ENTRE UND EVAP. E COND. = 10 M. INCLUSO MATERIAL E MO. NOVA SEDE - VÁRZEA</v>
          </cell>
          <cell r="C5097" t="str">
            <v>Un</v>
          </cell>
          <cell r="D5097">
            <v>1410</v>
          </cell>
          <cell r="E5097">
            <v>1128</v>
          </cell>
          <cell r="F5097" t="str">
            <v>SEDUC</v>
          </cell>
        </row>
        <row r="5098">
          <cell r="A5098" t="str">
            <v/>
          </cell>
          <cell r="D5098">
            <v>0</v>
          </cell>
        </row>
        <row r="5099">
          <cell r="A5099" t="str">
            <v>33.02.005</v>
          </cell>
          <cell r="B5099" t="str">
            <v>INSTALAÇÃO SPLIT (HI-WALL) 24.000 BTUS, COMP. UND CONDENS. E UND EVAPORADORA, C/ CONT. REMOTO S/ FIO, DRENAGEM TUB. COBRE, ISOL. TERMICO, EXCL. OBRA CIVIL E DUTOS. DIST. ENTRE UND EVAP. E COND. = 10 M. INCLUSO MATERIAL E MO. NOVA SEDE - VÁRZEA</v>
          </cell>
          <cell r="C5099" t="str">
            <v>Un</v>
          </cell>
          <cell r="D5099">
            <v>1737.5</v>
          </cell>
          <cell r="E5099">
            <v>1390</v>
          </cell>
          <cell r="F5099" t="str">
            <v>SEDUC</v>
          </cell>
        </row>
        <row r="5100">
          <cell r="A5100" t="str">
            <v/>
          </cell>
          <cell r="D5100">
            <v>0</v>
          </cell>
        </row>
        <row r="5101">
          <cell r="A5101" t="str">
            <v>33.02.006</v>
          </cell>
          <cell r="B5101" t="str">
            <v>INSTALAÇÃO SPLIT (HI-WALL) 30.000 BTUS, COMP. UND CONDENS. E UND EVAPORADORA, C/ CONT. REMOTO S/ FIO, DRENAGEM TUB. COBRE, ISOL. TERMICO, EXCL. OBRA CIVIL E DUTOS. DIST. ENTRE UND EVAP. E COND. = 10 M. INCLUSO MATERIAL E MO. NOVA SEDE - VÁRZEA</v>
          </cell>
          <cell r="C5101" t="str">
            <v>Un</v>
          </cell>
          <cell r="D5101">
            <v>2056.25</v>
          </cell>
          <cell r="E5101">
            <v>1645</v>
          </cell>
          <cell r="F5101" t="str">
            <v>SEDUC</v>
          </cell>
        </row>
        <row r="5102">
          <cell r="A5102" t="str">
            <v/>
          </cell>
          <cell r="D5102">
            <v>0</v>
          </cell>
        </row>
        <row r="5103">
          <cell r="A5103" t="str">
            <v>33.02.007</v>
          </cell>
          <cell r="B5103" t="str">
            <v>INSTALAÇÃO SPLIT (CASSETE C/ 4 VIAS) 18.000 BTUS, COMP. UND CONDENS. E UND EVAPORADORA, C/ CONT. REMOTO S/ FIO, DRENAGEM TUB. COBRE, ISOL. TERMICO, EXCL. OBRA CIVIL E DUTOS. DIST. ENTRE UND EVAP. E COND. = 10 M. INCLUSO MATERIAL E MO. NOVA SEDE - VÁRZEA</v>
          </cell>
          <cell r="C5103" t="str">
            <v>Un</v>
          </cell>
          <cell r="D5103">
            <v>2243.75</v>
          </cell>
          <cell r="E5103">
            <v>1795</v>
          </cell>
          <cell r="F5103" t="str">
            <v>SEDUC</v>
          </cell>
        </row>
        <row r="5104">
          <cell r="A5104" t="str">
            <v/>
          </cell>
          <cell r="D5104">
            <v>0</v>
          </cell>
        </row>
        <row r="5105">
          <cell r="A5105" t="str">
            <v>33.02.008</v>
          </cell>
          <cell r="B5105" t="str">
            <v>INSTALAÇÃO SPLIT (CASSETE C/ 4 VIAS) 24.000 BTUS, COMP. UND CONDENS. E UND EVAPORADORA, C/ CONT. REMOTO S/ FIO, DRENAGEM TUB. COBRE, ISOL. TERMICO, EXCL. OBRA CIVIL E DUTOS. DIST. ENTRE UND EVAP. E COND. = 10 M. INCLUSO MATERIAL E MO. NOVA SEDE - VÁRZEA</v>
          </cell>
          <cell r="C5105" t="str">
            <v>Un</v>
          </cell>
          <cell r="D5105">
            <v>2446.875</v>
          </cell>
          <cell r="E5105">
            <v>1957.5</v>
          </cell>
          <cell r="F5105" t="str">
            <v>SEDUC</v>
          </cell>
        </row>
        <row r="5106">
          <cell r="A5106" t="str">
            <v/>
          </cell>
          <cell r="D5106">
            <v>0</v>
          </cell>
        </row>
        <row r="5107">
          <cell r="A5107" t="str">
            <v>33.02.009</v>
          </cell>
          <cell r="B5107" t="str">
            <v>INSTALAÇÃO SPLIT (CASSETE C/ 4 VIAS) 30.000 BTUS, COMP. UND CONDENS. E UND EVAPORADORA, C/ CONT. REMOTO S/ FIO, DRENAGEM TUB. COBRE, ISOL. TERMICO, EXCL. OBRA CIVIL E DUTOS. DIST. ENTRE UND EVAP. E COND. = 10 M. INCLUSO MATERIAL E MO. NOVA SEDE - VÁRZEA</v>
          </cell>
          <cell r="C5107" t="str">
            <v>Un</v>
          </cell>
          <cell r="D5107">
            <v>2806.25</v>
          </cell>
          <cell r="E5107">
            <v>2245</v>
          </cell>
          <cell r="F5107" t="str">
            <v>SEDUC</v>
          </cell>
        </row>
        <row r="5108">
          <cell r="A5108" t="str">
            <v/>
          </cell>
          <cell r="D5108">
            <v>0</v>
          </cell>
        </row>
        <row r="5109">
          <cell r="A5109" t="str">
            <v>33.02.010</v>
          </cell>
          <cell r="B5109" t="str">
            <v xml:space="preserve"> INSTALAÇÃO SPLIT (CASSETE C/ 4 VIAS) 36.000 BTUS, COMP. UND CONDENS. E UND EVAPORADORA, C/ CONT. REMOTO S/ FIO, DRENAGEM TUB. COBRE, ISOL. TERMICO, EXCL. OBRA CIVIL E DUTOS. DIST. ENTRE UND EVAP. E COND. = 10 M. INCLUSO MATERIAL E MO. NOVA SEDE - VÁRZEA</v>
          </cell>
          <cell r="C5109" t="str">
            <v>Un</v>
          </cell>
          <cell r="D5109">
            <v>3059.375</v>
          </cell>
          <cell r="E5109">
            <v>2447.5</v>
          </cell>
          <cell r="F5109" t="str">
            <v>SEDUC</v>
          </cell>
        </row>
        <row r="5110">
          <cell r="A5110" t="str">
            <v/>
          </cell>
          <cell r="D5110">
            <v>0</v>
          </cell>
        </row>
        <row r="5111">
          <cell r="A5111" t="str">
            <v>33.02.011</v>
          </cell>
          <cell r="B5111" t="str">
            <v xml:space="preserve"> INSTALAÇÃO SPLIT (CASSETE C/ 4 VIAS) 48.000 BTUS, COMP. UND CONDENS. E UND EVAPORADORA, C/ CONT. REMOTO S/ FIO, DRENAGEM TUB. COBRE, ISOL. TERMICO, EXCL. OBRA CIVIL E DUTOS. DIST. ENTRE UND EVAP. E COND. = 10 M. INCLUSO MATERIAL E MO. NOVA SEDE - VÁRZEA</v>
          </cell>
          <cell r="C5111" t="str">
            <v>Un</v>
          </cell>
          <cell r="D5111">
            <v>3518.75</v>
          </cell>
          <cell r="E5111">
            <v>2815</v>
          </cell>
          <cell r="F5111" t="str">
            <v>SEDUC</v>
          </cell>
        </row>
        <row r="5112">
          <cell r="A5112" t="str">
            <v/>
          </cell>
          <cell r="D5112">
            <v>0</v>
          </cell>
        </row>
        <row r="5113">
          <cell r="A5113" t="str">
            <v>33.02.012</v>
          </cell>
          <cell r="B5113" t="str">
            <v xml:space="preserve"> INSTALAÇÃO SPLIT (MOD. PISO / TETO) 18.000 BTUS, COMP. UND CONDENS. E UND EVAPORADORA, C/ CONT. REMOTO S/ FIO, DRENAGEM TUB. COBRE, ISOL. TERMICO, EXCL. OBRA CIVIL E DUTOS. DIST. ENTRE UND EVAP. E COND. = 10 M. INCLUSO MATERIAL E MO. NOVA SEDE - VÁRZEA</v>
          </cell>
          <cell r="C5113" t="str">
            <v>Un</v>
          </cell>
          <cell r="D5113">
            <v>1819.0625</v>
          </cell>
          <cell r="E5113">
            <v>1455.25</v>
          </cell>
          <cell r="F5113" t="str">
            <v>SEDUC</v>
          </cell>
        </row>
        <row r="5114">
          <cell r="A5114" t="str">
            <v/>
          </cell>
          <cell r="D5114">
            <v>0</v>
          </cell>
        </row>
        <row r="5115">
          <cell r="A5115" t="str">
            <v>33.02.013</v>
          </cell>
          <cell r="B5115" t="str">
            <v xml:space="preserve"> INSTALAÇÃO SPLIT (MOD. PISO/TETO) 24.000 BTUS, COMP. UND CONDENS. E UND EVAPORADORA, C/ CONT. REMOTO S/ FIO, DRENAGEM TUB. COBRE, ISOL. TERMICO, EXCL. OBRA CIVIL E DUTOS. DIST. ENTRE UND EVAP. E COND. = 10 M. INCLUSO MATERIAL E MO. NOVA SEDE - VÁRZEA</v>
          </cell>
          <cell r="C5115" t="str">
            <v>Un</v>
          </cell>
          <cell r="D5115">
            <v>1931.25</v>
          </cell>
          <cell r="E5115">
            <v>1545</v>
          </cell>
          <cell r="F5115" t="str">
            <v>SEDUC</v>
          </cell>
        </row>
        <row r="5116">
          <cell r="A5116" t="str">
            <v/>
          </cell>
          <cell r="D5116">
            <v>0</v>
          </cell>
        </row>
        <row r="5117">
          <cell r="A5117" t="str">
            <v>33.02.014</v>
          </cell>
          <cell r="B5117" t="str">
            <v xml:space="preserve"> INSTALAÇÃO SPLIT (MOD. PISO/TETO) 30.000 BTUS, COMP. UND CONDENS. E UND EVAPORADORA, C/ CONT. REMOTO S/ FIO, DRENAGEM TUB. COBRE, ISOL. TERMICO, EXCL. OBRA CIVIL E DUTOS. DIST. ENTRE UND EVAP. E COND. = 10 M. INCLUSO MATERIAL E MO. NOVA SEDE - VÁRZEA</v>
          </cell>
          <cell r="C5117" t="str">
            <v>Un</v>
          </cell>
          <cell r="D5117">
            <v>2337.5</v>
          </cell>
          <cell r="E5117">
            <v>1870</v>
          </cell>
          <cell r="F5117" t="str">
            <v>SEDUC</v>
          </cell>
        </row>
        <row r="5118">
          <cell r="A5118" t="str">
            <v/>
          </cell>
          <cell r="D5118">
            <v>0</v>
          </cell>
        </row>
        <row r="5119">
          <cell r="A5119" t="str">
            <v>33.02.015</v>
          </cell>
          <cell r="B5119" t="str">
            <v xml:space="preserve"> INSTALAÇÃO SPLIT (MOD. PISO/TETO) 36.000 BTUS, COMP. UND CONDENS. E UND EVAPORADORA, C/ CONT. REMOTO S/ FIO, DRENAGEM TUB. COBRE, ISOL. TERMICO, EXCL. OBRA CIVIL E DUTOS. DIST. ENTRE UND EVAP. E COND. = 10 M. INCLUSO MATERIAL E MO. NOVA SEDE - VÁRZEA</v>
          </cell>
          <cell r="C5119" t="str">
            <v>Un</v>
          </cell>
          <cell r="D5119">
            <v>2500</v>
          </cell>
          <cell r="E5119">
            <v>2000</v>
          </cell>
          <cell r="F5119" t="str">
            <v>SEDUC</v>
          </cell>
        </row>
        <row r="5120">
          <cell r="A5120" t="str">
            <v/>
          </cell>
          <cell r="D5120">
            <v>0</v>
          </cell>
        </row>
        <row r="5121">
          <cell r="A5121" t="str">
            <v>33.02.016</v>
          </cell>
          <cell r="B5121" t="str">
            <v xml:space="preserve"> INSTALAÇÃO SPLIT (MOD. PISO/TETO) 48.000 BTUS, COMP. UND CONDENS. E UND EVAPORADORA, C/ CONT. REMOTO S/ FIO, DRENAGEM TUB. COBRE, ISOL. TERMICO, EXCL. OBRA CIVIL E DUTOS. DIST. ENTRE UND EVAP. E COND. = 10 M. INCLUSO MATERIAL E MO. NOVA SEDE - VÁRZEA</v>
          </cell>
          <cell r="C5121" t="str">
            <v>Un</v>
          </cell>
          <cell r="D5121">
            <v>3156.25</v>
          </cell>
          <cell r="E5121">
            <v>2525</v>
          </cell>
          <cell r="F5121" t="str">
            <v>SEDUC</v>
          </cell>
        </row>
        <row r="5122">
          <cell r="A5122" t="str">
            <v/>
          </cell>
          <cell r="D5122">
            <v>0</v>
          </cell>
        </row>
        <row r="5123">
          <cell r="A5123" t="str">
            <v>33.02.017</v>
          </cell>
          <cell r="B5123" t="str">
            <v xml:space="preserve"> INSTALAÇÃO SPLIT (MOD. PISO/TETO) 60.000 BTUS, COMP. UND CONDENS. E UND EVAPORADORA, C/ CONT. REMOTO S/ FIO, DRENAGEM TUB. COBRE, ISOL. TERMICO, EXCL. OBRA CIVIL E DUTOS. DIST. ENTRE UND EVAP. E COND. = 10 M. INCLUSO MATERIAL E MO. NOVA SEDE - VÁRZEA</v>
          </cell>
          <cell r="C5123" t="str">
            <v>Un</v>
          </cell>
          <cell r="D5123">
            <v>3337.5</v>
          </cell>
          <cell r="E5123">
            <v>2670</v>
          </cell>
          <cell r="F5123" t="str">
            <v>SEDUC</v>
          </cell>
        </row>
        <row r="5124">
          <cell r="A5124" t="str">
            <v/>
          </cell>
          <cell r="D5124">
            <v>0</v>
          </cell>
        </row>
        <row r="5125">
          <cell r="A5125" t="str">
            <v>33.02.018</v>
          </cell>
          <cell r="B5125" t="str">
            <v xml:space="preserve"> INSTALAÇÃO SPLITÃO 5TR, COMP. UND CONDENS. E UND EVAPORADORA, C/ CONT. REMOTO S/ FIO, DRENAGEM TUB. COBRE, ISOL. TERMICO, EXCL. OBRA CIVIL E DUTOS. DIST. ENTRE UND EVAP. E COND. = 10 M. INCLUSO MATERIAL E MO. NOVA SEDE - VÁRZEA</v>
          </cell>
          <cell r="C5125" t="str">
            <v>Un</v>
          </cell>
          <cell r="D5125">
            <v>1958.3375000000001</v>
          </cell>
          <cell r="E5125">
            <v>1566.67</v>
          </cell>
          <cell r="F5125" t="str">
            <v>SEDUC</v>
          </cell>
        </row>
        <row r="5126">
          <cell r="A5126" t="str">
            <v/>
          </cell>
          <cell r="D5126">
            <v>0</v>
          </cell>
        </row>
        <row r="5127">
          <cell r="A5127" t="str">
            <v>33.02.019</v>
          </cell>
          <cell r="B5127" t="str">
            <v xml:space="preserve"> INSTALAÇÃO SPLITÃO 15TR, COMP. UND CONDENS. E UND EVAPORADORA, C/ CONT. REMOTO S/ FIO, DRENAGEM TUB. COBRE, ISOL. TERMICO, EXCL. OBRA CIVIL E DUTOS. DIST. ENTRE UND EVAP. E COND. = 10 M. INCLUSO MATERIAL E MO. NOVA SEDE - VÁRZEA</v>
          </cell>
          <cell r="C5127" t="str">
            <v>Un</v>
          </cell>
          <cell r="D5127">
            <v>3083.3375000000001</v>
          </cell>
          <cell r="E5127">
            <v>2466.67</v>
          </cell>
          <cell r="F5127" t="str">
            <v>SEDUC</v>
          </cell>
        </row>
        <row r="5128">
          <cell r="A5128" t="str">
            <v/>
          </cell>
          <cell r="D5128">
            <v>0</v>
          </cell>
        </row>
        <row r="5129">
          <cell r="A5129" t="str">
            <v>33.02.020</v>
          </cell>
          <cell r="B5129" t="str">
            <v xml:space="preserve"> INSTALAÇÃO SPLITÃO 20TR, COMP. UND CONDENS. E UND EVAPORADORA, C/ CONT. REMOTO S/ FIO, DRENAGEM TUB. COBRE, ISOL. TERMICO, EXCL. OBRA CIVIL E DUTOS. DIST. ENTRE UND EVAP. E COND. = 10 M. INCLUSO MATERIAL E MO. NOVA SEDE - VÁRZEA</v>
          </cell>
          <cell r="C5129" t="str">
            <v>Un</v>
          </cell>
          <cell r="D5129">
            <v>3000</v>
          </cell>
          <cell r="E5129">
            <v>2400</v>
          </cell>
          <cell r="F5129" t="str">
            <v>SEDUC</v>
          </cell>
        </row>
        <row r="5130">
          <cell r="A5130" t="str">
            <v/>
          </cell>
          <cell r="D5130">
            <v>0</v>
          </cell>
        </row>
        <row r="5131">
          <cell r="A5131" t="str">
            <v>33.02.021</v>
          </cell>
          <cell r="B5131" t="str">
            <v xml:space="preserve"> INSTALAÇÃO SPLIT (DUTO ALTA PRESSÃO) 18.000 BTUS, COMP. UND CONDENS. E UND EVAPORADORA, C/ CONT. REMOTO S/ FIO, DRENAGEM TUB. COBRE, ISOL. TERMICO, EXCL. OBRA CIVIL E DUTOS. DIST. ENTRE UND EVAP. E COND. = 10 M. INCLUSO MATERIAL E MO. NOVA SEDE - VÁRZEA</v>
          </cell>
          <cell r="C5131" t="str">
            <v>Un</v>
          </cell>
          <cell r="D5131">
            <v>1900</v>
          </cell>
          <cell r="E5131">
            <v>1520</v>
          </cell>
          <cell r="F5131" t="str">
            <v>SEDUC</v>
          </cell>
        </row>
        <row r="5132">
          <cell r="A5132" t="str">
            <v/>
          </cell>
          <cell r="D5132">
            <v>0</v>
          </cell>
        </row>
        <row r="5133">
          <cell r="A5133" t="str">
            <v>33.02.022</v>
          </cell>
          <cell r="B5133" t="str">
            <v xml:space="preserve"> INSTALAÇÃO SPLIT (DUTO ALTA PRESSÃO) 24.000 BTUS, COMP. UND CONDENS. E UND EVAPORADORA, C/ CONT. REMOTO S/ FIO, DRENAGEM TUB. COBRE, ISOL. TERMICO, EXCL. OBRA CIVIL E DUTOS. DIST. ENTRE UND EVAP. E COND. = 10 M. INCLUSO MATERIAL E MO. NOVA SEDE - VÁRZEA</v>
          </cell>
          <cell r="C5133" t="str">
            <v>Un</v>
          </cell>
          <cell r="D5133">
            <v>2212.5</v>
          </cell>
          <cell r="E5133">
            <v>1770</v>
          </cell>
          <cell r="F5133" t="str">
            <v>SEDUC</v>
          </cell>
        </row>
        <row r="5134">
          <cell r="A5134" t="str">
            <v/>
          </cell>
          <cell r="D5134">
            <v>0</v>
          </cell>
        </row>
        <row r="5135">
          <cell r="A5135" t="str">
            <v>33.02.023</v>
          </cell>
          <cell r="B5135" t="str">
            <v xml:space="preserve"> INSTALAÇÃO SPLIT (DUTO ALTA PRESSÃO) 30.000 BTUS, COMP. UND CONDENS. E UND EVAPORADORA, C/ CONT. REMOTO S/ FIO, DRENAGEM TUB. COBRE, ISOL. TERMICO, EXCL. OBRA CIVIL E DUTOS. DIST. ENTRE UND EVAP. E COND. = 10 M. INCLUSO MATERIAL E MO. NOVA SEDE - VÁRZEA</v>
          </cell>
          <cell r="C5135" t="str">
            <v>Un</v>
          </cell>
          <cell r="D5135">
            <v>2368.75</v>
          </cell>
          <cell r="E5135">
            <v>1895</v>
          </cell>
          <cell r="F5135" t="str">
            <v>SEDUC</v>
          </cell>
        </row>
        <row r="5136">
          <cell r="A5136" t="str">
            <v/>
          </cell>
          <cell r="D5136">
            <v>0</v>
          </cell>
        </row>
        <row r="5137">
          <cell r="A5137" t="str">
            <v>33.02.024</v>
          </cell>
          <cell r="B5137" t="str">
            <v xml:space="preserve"> INSTALAÇÃO SPLIT (DUTO ALTA PRESSÃO) 36.000 BTUS, COMP. UND CONDENS. E UND EVAPORADORA, C/ CONT. REMOTO S/ FIO, DRENAGEM TUB. COBRE, ISOL. TERMICO, EXCL. OBRA CIVIL E DUTOS. DIST. ENTRE UND EVAP. E COND. = 10 M. INCLUSO MATERIAL E MO. NOVA SEDE - VÁRZEA</v>
          </cell>
          <cell r="C5137" t="str">
            <v>Un</v>
          </cell>
          <cell r="D5137">
            <v>2609.375</v>
          </cell>
          <cell r="E5137">
            <v>2087.5</v>
          </cell>
          <cell r="F5137" t="str">
            <v>SEDUC</v>
          </cell>
        </row>
        <row r="5138">
          <cell r="A5138" t="str">
            <v/>
          </cell>
          <cell r="D5138">
            <v>0</v>
          </cell>
        </row>
        <row r="5139">
          <cell r="A5139" t="str">
            <v>33.02.025</v>
          </cell>
          <cell r="B5139" t="str">
            <v xml:space="preserve"> INSTALAÇÃO SPLIT (DUTO ALTA PRESSÃO) 48.000 BTUS, COMP. UND CONDENS. E UND EVAPORADORA, C/ CONT. REMOTO S/ FIO, DRENAGEM TUB. COBRE, ISOL. TERMICO, EXCL. OBRA CIVIL E DUTOS. DIST. ENTRE UND EVAP. E COND. = 10 M. INCLUSO MATERIAL E MO. NOVA SEDE - VÁRZEA</v>
          </cell>
          <cell r="C5139" t="str">
            <v>Un</v>
          </cell>
          <cell r="D5139">
            <v>2790.625</v>
          </cell>
          <cell r="E5139">
            <v>2232.5</v>
          </cell>
          <cell r="F5139" t="str">
            <v>SEDUC</v>
          </cell>
        </row>
        <row r="5140">
          <cell r="A5140" t="str">
            <v/>
          </cell>
          <cell r="D5140">
            <v>0</v>
          </cell>
        </row>
        <row r="5141">
          <cell r="A5141" t="str">
            <v>33.02.026</v>
          </cell>
          <cell r="B5141" t="str">
            <v xml:space="preserve"> INSTALAÇÃO SPLIT (DUTO ALTA PRESSÃO) 60.000 BTUS, COMP. UND CONDENS. E UND EVAPORADORA, C/ CONT. REMOTO S/ FIO, DRENAGEM TUB. COBRE, ISOL. TERMICO, EXCL. OBRA CIVIL E DUTOS. DIST. ENTRE UND EVAP. E COND. = 10 M. INCLUSO MATERIAL E MO. NOVA SEDE - VÁRZEA</v>
          </cell>
          <cell r="C5141" t="str">
            <v>Un</v>
          </cell>
          <cell r="D5141">
            <v>3418.75</v>
          </cell>
          <cell r="E5141">
            <v>2735</v>
          </cell>
          <cell r="F5141" t="str">
            <v>SEDUC</v>
          </cell>
        </row>
        <row r="5142">
          <cell r="A5142" t="str">
            <v/>
          </cell>
          <cell r="D5142">
            <v>0</v>
          </cell>
        </row>
        <row r="5143">
          <cell r="A5143" t="str">
            <v>33.02.027</v>
          </cell>
          <cell r="B5143" t="str">
            <v xml:space="preserve"> INSTALAÇÃO SPLIT (DUTO BAIXA PRESSÃO) 18.000 BTUS, COMP. UND CONDENS. E UND EVAPORADORA, C/ CONT. REMOTO S/ FIO, DRENAGEM TUB. COBRE, ISOL. TERMICO, EXCL. OBRA CIVIL E DUTOS. DIST. ENTRE UND EVAP. E COND. = 10 M. INCLUSO MATERIAL E MO. NOVA SEDE - VÁRZEA</v>
          </cell>
          <cell r="C5143" t="str">
            <v>Un</v>
          </cell>
          <cell r="D5143">
            <v>1828.125</v>
          </cell>
          <cell r="E5143">
            <v>1462.5</v>
          </cell>
          <cell r="F5143" t="str">
            <v>SEDUC</v>
          </cell>
        </row>
        <row r="5144">
          <cell r="A5144" t="str">
            <v/>
          </cell>
          <cell r="D5144">
            <v>0</v>
          </cell>
        </row>
        <row r="5145">
          <cell r="A5145" t="str">
            <v>33.02.028</v>
          </cell>
          <cell r="B5145" t="str">
            <v>INSTALAÇÃO SPLIT (DUTO BAIXA PRESSÃO) 24.000 BTUS, COMP. UND CONDENS. E UND EVAPORADORA, C/ CONT. REMOTO S/ FIO, DRENAGEM TUB. COBRE, ISOL. TERMICO, EXCL. OBRA CIVIL E DUTOS. DIST. ENTRE UND EVAP. E COND. = 10 M. INCLUSO MATERIAL E MO. NOVA SEDE - VÁRZEA</v>
          </cell>
          <cell r="C5145" t="str">
            <v>Un</v>
          </cell>
          <cell r="D5145">
            <v>2512.5</v>
          </cell>
          <cell r="E5145">
            <v>2010</v>
          </cell>
          <cell r="F5145" t="str">
            <v>SEDUC</v>
          </cell>
        </row>
        <row r="5146">
          <cell r="A5146" t="str">
            <v/>
          </cell>
          <cell r="D5146">
            <v>0</v>
          </cell>
        </row>
        <row r="5147">
          <cell r="A5147" t="str">
            <v>33.03.001</v>
          </cell>
          <cell r="B5147" t="str">
            <v>FORNECIMENTO E INSTALAÇÃO DE DIFUSOR ALS-DS S=2 1.500MM - NOVA SEDE VÁRZEA</v>
          </cell>
          <cell r="C5147" t="str">
            <v>Un</v>
          </cell>
          <cell r="D5147">
            <v>167.47499999999999</v>
          </cell>
          <cell r="E5147">
            <v>133.97999999999999</v>
          </cell>
          <cell r="F5147" t="str">
            <v xml:space="preserve">SEDUC </v>
          </cell>
        </row>
        <row r="5148">
          <cell r="A5148" t="str">
            <v/>
          </cell>
          <cell r="D5148">
            <v>0</v>
          </cell>
        </row>
        <row r="5149">
          <cell r="A5149" t="str">
            <v>33.03.002</v>
          </cell>
          <cell r="B5149" t="str">
            <v xml:space="preserve">FORNECIMENTO E INSTALAÇÃO DE DIFUSOR ALS-D S=2 1.000MM - NOVA SEDE VÁRZEA </v>
          </cell>
          <cell r="C5149" t="str">
            <v>Un</v>
          </cell>
          <cell r="D5149">
            <v>112.83749999999999</v>
          </cell>
          <cell r="E5149">
            <v>90.27</v>
          </cell>
          <cell r="F5149" t="str">
            <v xml:space="preserve">SEDUC </v>
          </cell>
        </row>
        <row r="5150">
          <cell r="A5150" t="str">
            <v/>
          </cell>
          <cell r="D5150">
            <v>0</v>
          </cell>
        </row>
        <row r="5151">
          <cell r="A5151" t="str">
            <v>33.03.004</v>
          </cell>
          <cell r="B5151" t="str">
            <v xml:space="preserve">FORNECIMENTO E INSTALAÇÃO DE DIFUSOR ALS-D S=2 1.100MM - NOVA SEDE VÁRZEA </v>
          </cell>
          <cell r="C5151" t="str">
            <v>Un</v>
          </cell>
          <cell r="D5151">
            <v>123.7625</v>
          </cell>
          <cell r="E5151">
            <v>99.01</v>
          </cell>
          <cell r="F5151" t="str">
            <v xml:space="preserve">SEDUC </v>
          </cell>
        </row>
        <row r="5152">
          <cell r="A5152" t="str">
            <v/>
          </cell>
          <cell r="D5152">
            <v>0</v>
          </cell>
        </row>
        <row r="5153">
          <cell r="A5153" t="str">
            <v>33.03.005</v>
          </cell>
          <cell r="B5153" t="str">
            <v xml:space="preserve">FORNECIMENTO E INSTALAÇÃO DE DIFUSOR ADQ-1/A 12" X 9" - NOVA A SEDE VÁRZEA </v>
          </cell>
          <cell r="C5153" t="str">
            <v>Un</v>
          </cell>
          <cell r="D5153">
            <v>58.650000000000006</v>
          </cell>
          <cell r="E5153">
            <v>46.92</v>
          </cell>
          <cell r="F5153" t="str">
            <v xml:space="preserve">SEDUC </v>
          </cell>
        </row>
        <row r="5154">
          <cell r="A5154" t="str">
            <v/>
          </cell>
          <cell r="D5154">
            <v>0</v>
          </cell>
        </row>
        <row r="5155">
          <cell r="A5155" t="str">
            <v>33.03.006</v>
          </cell>
          <cell r="B5155" t="str">
            <v xml:space="preserve">FORNECIMENTO E INSTALAÇÃO DE DIFUSOR ADQ-4/A  MR 12" X 12" - NOVA A SEDE VÁRZEA </v>
          </cell>
          <cell r="C5155" t="str">
            <v>Un</v>
          </cell>
          <cell r="D5155">
            <v>82.5625</v>
          </cell>
          <cell r="E5155">
            <v>66.05</v>
          </cell>
          <cell r="F5155" t="str">
            <v xml:space="preserve">SEDUC </v>
          </cell>
        </row>
        <row r="5156">
          <cell r="A5156" t="str">
            <v/>
          </cell>
          <cell r="D5156">
            <v>0</v>
          </cell>
        </row>
        <row r="5157">
          <cell r="A5157" t="str">
            <v>33.03.007</v>
          </cell>
          <cell r="B5157" t="str">
            <v xml:space="preserve">FORNECIMENTO E INSTALAÇÃO DE DIFUSOR ADQ-1/A MR 12" X 6" - NOVA A SEDE VÁRZEA </v>
          </cell>
          <cell r="C5157" t="str">
            <v>Un</v>
          </cell>
          <cell r="D5157">
            <v>47.474999999999994</v>
          </cell>
          <cell r="E5157">
            <v>37.979999999999997</v>
          </cell>
          <cell r="F5157" t="str">
            <v>SEDUC</v>
          </cell>
        </row>
        <row r="5158">
          <cell r="A5158" t="str">
            <v/>
          </cell>
          <cell r="D5158">
            <v>0</v>
          </cell>
        </row>
        <row r="5159">
          <cell r="A5159" t="str">
            <v>33.03.008</v>
          </cell>
          <cell r="B5159" t="str">
            <v>FORNECIMENTO E INSTALAÇÃO DE DIFUSOR AGS-T 325 X 265 - NOVA SEDE VÁRZEA</v>
          </cell>
          <cell r="C5159" t="str">
            <v>Un</v>
          </cell>
          <cell r="D5159">
            <v>71.100000000000009</v>
          </cell>
          <cell r="E5159">
            <v>56.88</v>
          </cell>
          <cell r="F5159" t="str">
            <v>SEDUC</v>
          </cell>
        </row>
        <row r="5160">
          <cell r="A5160" t="str">
            <v/>
          </cell>
          <cell r="D5160">
            <v>0</v>
          </cell>
        </row>
        <row r="5161">
          <cell r="A5161" t="str">
            <v>33.03.009</v>
          </cell>
          <cell r="B5161" t="str">
            <v>FORNECIMENTO E INSTALAÇÃO DE DIFUSOR AGS - T 425 X 765 - NOVA SEDE VÁRZEA</v>
          </cell>
          <cell r="C5161" t="str">
            <v>Un</v>
          </cell>
          <cell r="D5161">
            <v>208.35000000000002</v>
          </cell>
          <cell r="E5161">
            <v>166.68</v>
          </cell>
          <cell r="F5161" t="str">
            <v xml:space="preserve">SEDUC </v>
          </cell>
        </row>
        <row r="5162">
          <cell r="A5162" t="str">
            <v/>
          </cell>
          <cell r="D5162">
            <v>0</v>
          </cell>
        </row>
        <row r="5163">
          <cell r="A5163" t="str">
            <v>33.03.010</v>
          </cell>
          <cell r="B5163" t="str">
            <v xml:space="preserve">FORNECIMENTO E INSTALAÇÃO DE DAMPER RL - B 800 X 705 - NOVA SEDE VÁRZEA </v>
          </cell>
          <cell r="C5163" t="str">
            <v>Un</v>
          </cell>
          <cell r="D5163">
            <v>216.20000000000002</v>
          </cell>
          <cell r="E5163">
            <v>172.96</v>
          </cell>
          <cell r="F5163" t="str">
            <v>SEDUC</v>
          </cell>
        </row>
        <row r="5164">
          <cell r="A5164" t="str">
            <v/>
          </cell>
          <cell r="D5164">
            <v>0</v>
          </cell>
        </row>
        <row r="5165">
          <cell r="A5165" t="str">
            <v>33.03.011</v>
          </cell>
          <cell r="B5165" t="str">
            <v xml:space="preserve">FORNECIMENTO E INSTALAÇÃO DE DAMPER RL - B 980 X 655 - NOVA SEDE VÁRZEA </v>
          </cell>
          <cell r="C5165" t="str">
            <v>Un</v>
          </cell>
          <cell r="D5165">
            <v>236.97500000000002</v>
          </cell>
          <cell r="E5165">
            <v>189.58</v>
          </cell>
          <cell r="F5165" t="str">
            <v xml:space="preserve">SEDUC </v>
          </cell>
        </row>
        <row r="5166">
          <cell r="A5166" t="str">
            <v/>
          </cell>
          <cell r="D5166">
            <v>0</v>
          </cell>
        </row>
        <row r="5167">
          <cell r="A5167" t="str">
            <v>33.03.012</v>
          </cell>
          <cell r="B5167" t="str">
            <v>FORNECIMENTO E INSTALAÇÃO DE DAMPER RL - B 430 X 405 - NOVA SEDE VÁRZEA</v>
          </cell>
          <cell r="C5167" t="str">
            <v>Un</v>
          </cell>
          <cell r="D5167">
            <v>107.825</v>
          </cell>
          <cell r="E5167">
            <v>86.26</v>
          </cell>
          <cell r="F5167" t="str">
            <v>SEDUC</v>
          </cell>
        </row>
        <row r="5168">
          <cell r="A5168" t="str">
            <v/>
          </cell>
          <cell r="D5168">
            <v>0</v>
          </cell>
        </row>
        <row r="5169">
          <cell r="A5169" t="str">
            <v>33.03.013</v>
          </cell>
          <cell r="B5169" t="str">
            <v xml:space="preserve">FORNECIMENTO E INSTALAÇÃO DE DAMPER RL - B 500 X 455 - NOVA SEDE VÁRZEA </v>
          </cell>
          <cell r="C5169" t="str">
            <v>Un</v>
          </cell>
          <cell r="D5169">
            <v>130.38749999999999</v>
          </cell>
          <cell r="E5169">
            <v>104.31</v>
          </cell>
          <cell r="F5169" t="str">
            <v>SEDUC</v>
          </cell>
        </row>
        <row r="5170">
          <cell r="A5170" t="str">
            <v/>
          </cell>
          <cell r="D5170">
            <v>0</v>
          </cell>
        </row>
        <row r="5171">
          <cell r="A5171" t="str">
            <v>33.03.014</v>
          </cell>
          <cell r="B5171" t="str">
            <v xml:space="preserve">FORNECIMENTO E INSTALAÇÃO DE DAMPER RL - B 500 X 375 - NOVA SEDE VÁRZEA </v>
          </cell>
          <cell r="C5171" t="str">
            <v>Un</v>
          </cell>
          <cell r="D5171">
            <v>112.9375</v>
          </cell>
          <cell r="E5171">
            <v>90.35</v>
          </cell>
          <cell r="F5171" t="str">
            <v xml:space="preserve">SEDUC </v>
          </cell>
        </row>
        <row r="5172">
          <cell r="A5172" t="str">
            <v/>
          </cell>
          <cell r="D5172">
            <v>0</v>
          </cell>
        </row>
        <row r="5173">
          <cell r="A5173" t="str">
            <v>33.03.015</v>
          </cell>
          <cell r="B5173" t="str">
            <v xml:space="preserve">FORNECIMENTO E INSTALAÇÃO DE DAMPER RL - B 250 X 205  - NOVA SEDE VÁRZEA </v>
          </cell>
          <cell r="C5173" t="str">
            <v>Un</v>
          </cell>
          <cell r="D5173">
            <v>60.875</v>
          </cell>
          <cell r="E5173">
            <v>48.7</v>
          </cell>
          <cell r="F5173" t="str">
            <v xml:space="preserve">SEDUC </v>
          </cell>
        </row>
        <row r="5174">
          <cell r="A5174" t="str">
            <v/>
          </cell>
          <cell r="D5174">
            <v>0</v>
          </cell>
        </row>
        <row r="5175">
          <cell r="A5175" t="str">
            <v>33.03.016</v>
          </cell>
          <cell r="B5175" t="str">
            <v xml:space="preserve">FORNECIMENTO E INSTALAÇÃO GRELHA VDF - 711 497 X 197 - NOVA SEDE VÁRZEA </v>
          </cell>
          <cell r="C5175" t="str">
            <v>Un</v>
          </cell>
          <cell r="D5175">
            <v>82.887500000000003</v>
          </cell>
          <cell r="E5175">
            <v>66.31</v>
          </cell>
          <cell r="F5175" t="str">
            <v xml:space="preserve">SEDUC </v>
          </cell>
        </row>
        <row r="5176">
          <cell r="A5176" t="str">
            <v/>
          </cell>
          <cell r="D5176">
            <v>0</v>
          </cell>
        </row>
        <row r="5177">
          <cell r="A5177" t="str">
            <v>33.03.017</v>
          </cell>
          <cell r="B5177" t="str">
            <v xml:space="preserve">FORNECIMENTO E INSTALAÇÃO GRELHA VDF - 711 197 X 197 - NOVA SEDE VÁRZEA </v>
          </cell>
          <cell r="C5177" t="str">
            <v>Un</v>
          </cell>
          <cell r="D5177">
            <v>44.4375</v>
          </cell>
          <cell r="E5177">
            <v>35.549999999999997</v>
          </cell>
          <cell r="F5177" t="str">
            <v xml:space="preserve">SEDUC </v>
          </cell>
        </row>
        <row r="5178">
          <cell r="A5178" t="str">
            <v/>
          </cell>
          <cell r="D5178">
            <v>0</v>
          </cell>
        </row>
        <row r="5179">
          <cell r="A5179" t="str">
            <v>33.03.018</v>
          </cell>
          <cell r="B5179" t="str">
            <v xml:space="preserve">FORNECIMENTO E INSTALAÇÃO GRELHA VDF - 711 297 X 197 - NOVA SEDE VÁRZEA </v>
          </cell>
          <cell r="C5179" t="str">
            <v>Un</v>
          </cell>
          <cell r="D5179">
            <v>57.300000000000004</v>
          </cell>
          <cell r="E5179">
            <v>45.84</v>
          </cell>
          <cell r="F5179" t="str">
            <v xml:space="preserve">SEDUC </v>
          </cell>
        </row>
        <row r="5180">
          <cell r="A5180" t="str">
            <v/>
          </cell>
          <cell r="D5180">
            <v>0</v>
          </cell>
        </row>
        <row r="5181">
          <cell r="A5181" t="str">
            <v>33.03.019</v>
          </cell>
          <cell r="B5181" t="str">
            <v xml:space="preserve">FORNECIMENTO E INSTALAÇÃO GRELHA VDF - 711 197 X 147 - NOVA SEDE VÁRZEA </v>
          </cell>
          <cell r="C5181" t="str">
            <v>Un</v>
          </cell>
          <cell r="D5181">
            <v>40.025000000000006</v>
          </cell>
          <cell r="E5181">
            <v>32.020000000000003</v>
          </cell>
          <cell r="F5181" t="str">
            <v xml:space="preserve">SEDUC </v>
          </cell>
        </row>
        <row r="5182">
          <cell r="A5182" t="str">
            <v/>
          </cell>
          <cell r="D5182">
            <v>0</v>
          </cell>
        </row>
        <row r="5183">
          <cell r="A5183" t="str">
            <v>33.03.020</v>
          </cell>
          <cell r="B5183" t="str">
            <v xml:space="preserve">FORNECIMENTO E INSTALAÇÃO GRELHA VDF - 711 347 X 347 - NOVA SEDE VÁRZEA </v>
          </cell>
          <cell r="C5183" t="str">
            <v>Un</v>
          </cell>
          <cell r="D5183">
            <v>95.587500000000006</v>
          </cell>
          <cell r="E5183">
            <v>76.47</v>
          </cell>
          <cell r="F5183" t="str">
            <v xml:space="preserve">SEDUC </v>
          </cell>
        </row>
        <row r="5184">
          <cell r="A5184" t="str">
            <v/>
          </cell>
          <cell r="D5184">
            <v>0</v>
          </cell>
        </row>
        <row r="5185">
          <cell r="A5185" t="str">
            <v>33.03.021</v>
          </cell>
          <cell r="B5185" t="str">
            <v xml:space="preserve">FORNECIMENTO E INSTALAÇÃO GRELHA AR - A  525 X 525  - NOVA SEDE VÁRZEA </v>
          </cell>
          <cell r="C5185" t="str">
            <v>Un</v>
          </cell>
          <cell r="D5185">
            <v>123.6125</v>
          </cell>
          <cell r="E5185">
            <v>98.89</v>
          </cell>
          <cell r="F5185" t="str">
            <v xml:space="preserve">SEDUC </v>
          </cell>
        </row>
        <row r="5186">
          <cell r="A5186" t="str">
            <v/>
          </cell>
          <cell r="D5186">
            <v>0</v>
          </cell>
        </row>
        <row r="5187">
          <cell r="A5187" t="str">
            <v>33.03.022</v>
          </cell>
          <cell r="B5187" t="str">
            <v xml:space="preserve">FORNECIMENTO E INSTALAÇÃO GRELHA AR - A  1.025  X 525  - NOVA SEDE VÁRZEA </v>
          </cell>
          <cell r="C5187" t="str">
            <v>Un</v>
          </cell>
          <cell r="D5187">
            <v>224.11249999999998</v>
          </cell>
          <cell r="E5187">
            <v>179.29</v>
          </cell>
          <cell r="F5187" t="str">
            <v xml:space="preserve">SEDUC </v>
          </cell>
        </row>
        <row r="5188">
          <cell r="A5188" t="str">
            <v/>
          </cell>
          <cell r="D5188">
            <v>0</v>
          </cell>
        </row>
        <row r="5189">
          <cell r="A5189" t="str">
            <v>33.03.023</v>
          </cell>
          <cell r="B5189" t="str">
            <v xml:space="preserve">FORNECIMENTO E INSTALAÇÃO GRELHA AR - A  325 X 325  - NOVA SEDE VÁRZEA </v>
          </cell>
          <cell r="C5189" t="str">
            <v>Un</v>
          </cell>
          <cell r="D5189">
            <v>59.474999999999994</v>
          </cell>
          <cell r="E5189">
            <v>47.58</v>
          </cell>
          <cell r="F5189" t="str">
            <v xml:space="preserve">SEDUC </v>
          </cell>
        </row>
        <row r="5190">
          <cell r="A5190" t="str">
            <v/>
          </cell>
          <cell r="D5190">
            <v>0</v>
          </cell>
        </row>
        <row r="5191">
          <cell r="A5191" t="str">
            <v>33.03.024</v>
          </cell>
          <cell r="B5191" t="str">
            <v xml:space="preserve">FORNECIMENTO E INSTALAÇÃO GRELHA AR - A  765 X 525  - NOVA SEDE VÁRZEA </v>
          </cell>
          <cell r="C5191" t="str">
            <v>Un</v>
          </cell>
          <cell r="D5191">
            <v>172.4375</v>
          </cell>
          <cell r="E5191">
            <v>137.94999999999999</v>
          </cell>
          <cell r="F5191" t="str">
            <v xml:space="preserve">SEDUC </v>
          </cell>
        </row>
        <row r="5192">
          <cell r="A5192" t="str">
            <v/>
          </cell>
          <cell r="D5192">
            <v>0</v>
          </cell>
        </row>
        <row r="5193">
          <cell r="A5193" t="str">
            <v>33.03.025</v>
          </cell>
          <cell r="B5193" t="str">
            <v xml:space="preserve">FORNECIMENTO E INSTALAÇÃO GRELHA AR - A  1.225 X 525  - NOVA SEDE VÁRZEA </v>
          </cell>
          <cell r="C5193" t="str">
            <v>Un</v>
          </cell>
          <cell r="D5193">
            <v>262.5</v>
          </cell>
          <cell r="E5193">
            <v>210</v>
          </cell>
          <cell r="F5193" t="str">
            <v xml:space="preserve">SEDUC </v>
          </cell>
        </row>
        <row r="5194">
          <cell r="A5194" t="str">
            <v/>
          </cell>
          <cell r="D5194">
            <v>0</v>
          </cell>
        </row>
        <row r="5195">
          <cell r="A5195" t="str">
            <v>33.03.026</v>
          </cell>
          <cell r="B5195" t="str">
            <v xml:space="preserve">FORNECIMENTO E INSTALAÇÃO GRELHA AR - A  625 X 425   - NOVA SEDE VÁRZEA </v>
          </cell>
          <cell r="C5195" t="str">
            <v>Un</v>
          </cell>
          <cell r="D5195">
            <v>125.6875</v>
          </cell>
          <cell r="E5195">
            <v>100.55</v>
          </cell>
          <cell r="F5195" t="str">
            <v xml:space="preserve">SEDUC </v>
          </cell>
        </row>
        <row r="5196">
          <cell r="A5196" t="str">
            <v/>
          </cell>
          <cell r="D5196">
            <v>0</v>
          </cell>
        </row>
        <row r="5197">
          <cell r="A5197" t="str">
            <v>33.03.027</v>
          </cell>
          <cell r="B5197" t="str">
            <v xml:space="preserve">FORNECIMENTO E INSTALAÇÃO GRELHA AR - A  325 X 225  - NOVA SEDE VÁRZEA </v>
          </cell>
          <cell r="C5197" t="str">
            <v>Un</v>
          </cell>
          <cell r="D5197">
            <v>46.612499999999997</v>
          </cell>
          <cell r="E5197">
            <v>37.29</v>
          </cell>
          <cell r="F5197" t="str">
            <v xml:space="preserve">SEDUC </v>
          </cell>
        </row>
        <row r="5198">
          <cell r="A5198" t="str">
            <v/>
          </cell>
          <cell r="D5198">
            <v>0</v>
          </cell>
        </row>
        <row r="5199">
          <cell r="A5199" t="str">
            <v>33.03.028</v>
          </cell>
          <cell r="B5199" t="str">
            <v xml:space="preserve">FORNECIMENTO E INSTALAÇÃO GRELHA AR - A  825 X 465  - NOVA SEDE VÁRZEA </v>
          </cell>
          <cell r="C5199" t="str">
            <v>Un</v>
          </cell>
          <cell r="D5199">
            <v>171.03750000000002</v>
          </cell>
          <cell r="E5199">
            <v>136.83000000000001</v>
          </cell>
          <cell r="F5199" t="str">
            <v xml:space="preserve">SEDUC </v>
          </cell>
        </row>
        <row r="5200">
          <cell r="A5200" t="str">
            <v/>
          </cell>
          <cell r="D5200">
            <v>0</v>
          </cell>
        </row>
        <row r="5201">
          <cell r="A5201" t="str">
            <v>33.03.029</v>
          </cell>
          <cell r="B5201" t="str">
            <v xml:space="preserve">FORNECIMENTO E INSTALAÇÃO GRELHA AR - A  365 X 265  - NOVA SEDE VÁRZEA </v>
          </cell>
          <cell r="C5201" t="str">
            <v>Un</v>
          </cell>
          <cell r="D5201">
            <v>56.8</v>
          </cell>
          <cell r="E5201">
            <v>45.44</v>
          </cell>
          <cell r="F5201" t="str">
            <v xml:space="preserve">SEDUC </v>
          </cell>
        </row>
        <row r="5202">
          <cell r="A5202" t="str">
            <v/>
          </cell>
          <cell r="D5202">
            <v>0</v>
          </cell>
        </row>
        <row r="5203">
          <cell r="A5203" t="str">
            <v>33.03.030</v>
          </cell>
          <cell r="B5203" t="str">
            <v xml:space="preserve">FORNECIMENTO E INSTALAÇÃO GRELHA AR - A  425 X 325  - NOVA SEDE VÁRZEA </v>
          </cell>
          <cell r="C5203" t="str">
            <v>Un</v>
          </cell>
          <cell r="D5203">
            <v>72.612500000000011</v>
          </cell>
          <cell r="E5203">
            <v>58.09</v>
          </cell>
          <cell r="F5203" t="str">
            <v xml:space="preserve">SEDUC </v>
          </cell>
        </row>
        <row r="5204">
          <cell r="A5204" t="str">
            <v/>
          </cell>
          <cell r="D5204">
            <v>0</v>
          </cell>
        </row>
        <row r="5205">
          <cell r="A5205" t="str">
            <v>33.03.031</v>
          </cell>
          <cell r="B5205" t="str">
            <v xml:space="preserve">FORNECIMENTO E INSTALAÇÃO GRELHA AR - A  1.025 X 465  - NOVA SEDE VÁRZEA </v>
          </cell>
          <cell r="C5205" t="str">
            <v>Un</v>
          </cell>
          <cell r="D5205">
            <v>208.48749999999998</v>
          </cell>
          <cell r="E5205">
            <v>166.79</v>
          </cell>
          <cell r="F5205" t="str">
            <v xml:space="preserve">SEDUC </v>
          </cell>
        </row>
        <row r="5206">
          <cell r="A5206" t="str">
            <v/>
          </cell>
          <cell r="D5206">
            <v>0</v>
          </cell>
        </row>
        <row r="5207">
          <cell r="A5207" t="str">
            <v>33.03.032</v>
          </cell>
          <cell r="B5207" t="str">
            <v>FORNECIMENTO E INSTALAÇÃO DE GRELHA  AR-A 325 X 265 - NOVA SEDE VÁRZEA</v>
          </cell>
          <cell r="C5207" t="str">
            <v>Un</v>
          </cell>
          <cell r="D5207">
            <v>66.637500000000003</v>
          </cell>
          <cell r="E5207">
            <v>53.31</v>
          </cell>
          <cell r="F5207" t="str">
            <v>SEDUC</v>
          </cell>
        </row>
        <row r="5208">
          <cell r="A5208" t="str">
            <v/>
          </cell>
          <cell r="D5208">
            <v>0</v>
          </cell>
        </row>
        <row r="5209">
          <cell r="A5209" t="str">
            <v>33.03.033</v>
          </cell>
          <cell r="B5209" t="str">
            <v xml:space="preserve">FORNECIMENTO E INSTALAÇÃO GRELHA AR - A  265 X 265  - NOVA SEDE VÁRZEA </v>
          </cell>
          <cell r="C5209" t="str">
            <v>Un</v>
          </cell>
          <cell r="D5209">
            <v>45.324999999999996</v>
          </cell>
          <cell r="E5209">
            <v>36.26</v>
          </cell>
          <cell r="F5209" t="str">
            <v xml:space="preserve">SEDUC </v>
          </cell>
        </row>
        <row r="5210">
          <cell r="A5210" t="str">
            <v/>
          </cell>
          <cell r="D5210">
            <v>0</v>
          </cell>
        </row>
        <row r="5211">
          <cell r="A5211" t="str">
            <v>33.03.034</v>
          </cell>
          <cell r="B5211" t="str">
            <v xml:space="preserve">FORNECIMENTO E INSTALAÇÃO GRELHA AWK 297 X 297  - NOVA SEDE VÁRZEA </v>
          </cell>
          <cell r="C5211" t="str">
            <v>Un</v>
          </cell>
          <cell r="D5211">
            <v>56.075000000000003</v>
          </cell>
          <cell r="E5211">
            <v>44.86</v>
          </cell>
          <cell r="F5211" t="str">
            <v xml:space="preserve">SEDUC </v>
          </cell>
        </row>
        <row r="5212">
          <cell r="A5212" t="str">
            <v/>
          </cell>
          <cell r="D5212">
            <v>0</v>
          </cell>
        </row>
        <row r="5213">
          <cell r="A5213" t="str">
            <v>33.03.035</v>
          </cell>
          <cell r="B5213" t="str">
            <v xml:space="preserve">FORNECIMENTO E INSTALAÇÃO GRELHA AGS - T 325 X 265 - NOVA SEDE VÁRZEA </v>
          </cell>
          <cell r="C5213" t="str">
            <v>Un</v>
          </cell>
          <cell r="D5213">
            <v>88.612499999999997</v>
          </cell>
          <cell r="E5213">
            <v>70.89</v>
          </cell>
          <cell r="F5213" t="str">
            <v xml:space="preserve">SEDUC </v>
          </cell>
        </row>
        <row r="5214">
          <cell r="A5214" t="str">
            <v/>
          </cell>
          <cell r="D5214">
            <v>0</v>
          </cell>
        </row>
        <row r="5215">
          <cell r="A5215" t="str">
            <v>33.04.001</v>
          </cell>
          <cell r="B5215" t="str">
            <v>FORNECIMENTO E INSTALAÇÃO DE DUTOS REFRIG. C/ CHAPA GALV. #26, INCL. ISOLAM. TERM, CANTONEIRA, FITA ALUM, SELO PLAST. FITA PLAST, REBITE, PARAF., CORTE E PERDA DA CHAPA, LÂMINA E BROCAS - NOVA SEDE - VÁRZEA</v>
          </cell>
          <cell r="C5215" t="str">
            <v>Kg</v>
          </cell>
          <cell r="D5215">
            <v>25</v>
          </cell>
          <cell r="E5215">
            <v>20</v>
          </cell>
          <cell r="F5215" t="str">
            <v>SEDUC</v>
          </cell>
        </row>
        <row r="5216">
          <cell r="A5216" t="str">
            <v/>
          </cell>
          <cell r="D5216">
            <v>0</v>
          </cell>
        </row>
        <row r="5217">
          <cell r="A5217" t="str">
            <v>33.04.002</v>
          </cell>
          <cell r="B5217" t="str">
            <v>FORNECIMENTO E INSTALAÇÃO DE DUTOS REFRIG. C/ CHAPA GALV. #24, INCL. ISOLAM. TERM, CANTONEIRA, FITA ALUM, SELO PLAST. FITA PLAST, REBITE, PARAF., CORTE E PERDA DA CHAPA, LÂMINA E BROCAS - NOVA SEDE - VÁRZEA</v>
          </cell>
          <cell r="C5217" t="str">
            <v>Kg</v>
          </cell>
          <cell r="D5217">
            <v>25</v>
          </cell>
          <cell r="E5217">
            <v>20</v>
          </cell>
          <cell r="F5217" t="str">
            <v>SEDUC</v>
          </cell>
        </row>
        <row r="5218">
          <cell r="A5218" t="str">
            <v/>
          </cell>
          <cell r="D5218">
            <v>0</v>
          </cell>
        </row>
        <row r="5219">
          <cell r="A5219" t="str">
            <v>33.04.003</v>
          </cell>
          <cell r="B5219" t="str">
            <v>FORNECIMENTO E INSTALAÇÃO DE DUTOS REFRIG. C/ CHAPA GALV. #22, INCL. ISOLAM. TERM, CANTONEIRA, FITA ALUM, SELO PLAST. FITA PLAST, REBITE, PARAF., CORTE E PERDA DA CHAPA, LÂMINA E BROCAS - NOVA SEDE - VÁRZEA</v>
          </cell>
          <cell r="C5219" t="str">
            <v>Kg</v>
          </cell>
          <cell r="D5219">
            <v>25</v>
          </cell>
          <cell r="E5219">
            <v>20</v>
          </cell>
          <cell r="F5219" t="str">
            <v>SEDUC</v>
          </cell>
        </row>
        <row r="5220">
          <cell r="A5220" t="str">
            <v/>
          </cell>
          <cell r="D5220">
            <v>0</v>
          </cell>
        </row>
        <row r="5221">
          <cell r="A5221" t="str">
            <v>33.04.004</v>
          </cell>
          <cell r="B5221" t="str">
            <v>FORNECIMENTO E INSTALAÇÃO DE DUTOS REFRIG. C/ CHAPA GALV. #20, INCL. ISOLAM. TERM, CANTONEIRA, FITA ALUM, SELO PLAST. FITA PLAST, REBITE, PARAF., CORTE E PERDA DA CHAPA, LÂMINA E BROCAS - NOVA SEDE - VÁRZEA</v>
          </cell>
          <cell r="C5221" t="str">
            <v>Kg</v>
          </cell>
          <cell r="D5221">
            <v>25</v>
          </cell>
          <cell r="E5221">
            <v>20</v>
          </cell>
          <cell r="F5221" t="str">
            <v>SEDUC</v>
          </cell>
        </row>
        <row r="5222">
          <cell r="A5222" t="str">
            <v/>
          </cell>
          <cell r="D5222">
            <v>0</v>
          </cell>
        </row>
        <row r="5223">
          <cell r="A5223" t="str">
            <v>33.04.005</v>
          </cell>
          <cell r="B5223" t="str">
            <v>FORNECIMENTO E INSTALAÇÃO DE DUTOS REFRIG. C/ CHAPA GALV. #18, INCL. ISOLAM. TERM, CANTONEIRA, FITA ALUM, SELO PLAST. FITA PLAST, REBITE, PARAF., CORTE E PERDA DA CHAPA, LÂMINA E BROCAS - NOVA SEDE - VÁRZEA</v>
          </cell>
          <cell r="C5223" t="str">
            <v>Kg</v>
          </cell>
          <cell r="D5223">
            <v>25</v>
          </cell>
          <cell r="E5223">
            <v>20</v>
          </cell>
          <cell r="F5223" t="str">
            <v>SEDUC</v>
          </cell>
        </row>
        <row r="5224">
          <cell r="A5224" t="str">
            <v/>
          </cell>
          <cell r="D5224">
            <v>0</v>
          </cell>
        </row>
        <row r="5225">
          <cell r="A5225" t="str">
            <v>33.04.006</v>
          </cell>
          <cell r="B5225" t="str">
            <v xml:space="preserve"> FORNECIMENTO E INSTALAÇÃO DE DUTOS DE REFRIGERAÇÃO FLEXIVEL DE 150MM - NOVA SEDE VÁRZEA</v>
          </cell>
          <cell r="C5225" t="str">
            <v>m</v>
          </cell>
          <cell r="D5225">
            <v>37.725000000000001</v>
          </cell>
          <cell r="E5225">
            <v>30.18</v>
          </cell>
          <cell r="F5225" t="str">
            <v>SEDUC</v>
          </cell>
        </row>
        <row r="5226">
          <cell r="A5226" t="str">
            <v/>
          </cell>
          <cell r="D5226">
            <v>0</v>
          </cell>
        </row>
        <row r="5227">
          <cell r="A5227" t="str">
            <v>33.04.007</v>
          </cell>
          <cell r="B5227" t="str">
            <v xml:space="preserve"> FORNECIMENTO E INSTALAÇÃO DE DUTOS DE REFRIGERAÇÃO FLEXIVEL DE 100 MM - NOVA SEDE VÁRZEA</v>
          </cell>
          <cell r="C5227" t="str">
            <v>m</v>
          </cell>
          <cell r="D5227">
            <v>24.4375</v>
          </cell>
          <cell r="E5227">
            <v>19.55</v>
          </cell>
          <cell r="F5227" t="str">
            <v>SEDUC</v>
          </cell>
        </row>
        <row r="5228">
          <cell r="A5228" t="str">
            <v/>
          </cell>
          <cell r="D5228">
            <v>0</v>
          </cell>
        </row>
        <row r="5229">
          <cell r="A5229" t="str">
            <v>33.05.001</v>
          </cell>
          <cell r="B5229" t="str">
            <v>FORNECIMENTO E INSTALAÇÃO DE EXAUSTOR AXC - 150 E SUPORTE - NOVA SEDE VÁRZEA</v>
          </cell>
          <cell r="C5229" t="str">
            <v>Un</v>
          </cell>
          <cell r="D5229">
            <v>1335.6875</v>
          </cell>
          <cell r="E5229">
            <v>1068.55</v>
          </cell>
          <cell r="F5229" t="str">
            <v xml:space="preserve">SEDUC </v>
          </cell>
        </row>
        <row r="5230">
          <cell r="A5230" t="str">
            <v/>
          </cell>
          <cell r="D5230">
            <v>0</v>
          </cell>
        </row>
        <row r="5231">
          <cell r="A5231" t="str">
            <v>33.05.002</v>
          </cell>
          <cell r="B5231" t="str">
            <v>FORNECIMENTO E INSTALAÇÃO DE EXAUSTOR AXC-200B E SUPORTE - NOVA SEDE VÁRZEA</v>
          </cell>
          <cell r="C5231" t="str">
            <v>Un</v>
          </cell>
          <cell r="D5231">
            <v>1553.8125</v>
          </cell>
          <cell r="E5231">
            <v>1243.05</v>
          </cell>
          <cell r="F5231" t="str">
            <v xml:space="preserve">SEDUC </v>
          </cell>
        </row>
        <row r="5232">
          <cell r="A5232" t="str">
            <v/>
          </cell>
          <cell r="D5232">
            <v>0</v>
          </cell>
        </row>
        <row r="5233">
          <cell r="A5233" t="str">
            <v>33.05.003</v>
          </cell>
          <cell r="B5233" t="str">
            <v>FORNECIMENTO E INSTALAÇÃO DE EXAUSTOR AXC-315A E SUPORTE - NOVA SEDE VÁRZEA</v>
          </cell>
          <cell r="C5233" t="str">
            <v>Un</v>
          </cell>
          <cell r="D5233">
            <v>1921.3125</v>
          </cell>
          <cell r="E5233">
            <v>1537.05</v>
          </cell>
          <cell r="F5233" t="str">
            <v xml:space="preserve">SEDUC </v>
          </cell>
        </row>
        <row r="5234">
          <cell r="A5234" t="str">
            <v/>
          </cell>
          <cell r="D5234">
            <v>0</v>
          </cell>
        </row>
        <row r="5235">
          <cell r="A5235" t="str">
            <v>33.05.004</v>
          </cell>
          <cell r="B5235" t="str">
            <v>FORNECIMENTO E INSTALAÇÃO DE EXAUSTOR AXIAL 3.000M³/H - NOVA SEDE VÁRZEA</v>
          </cell>
          <cell r="C5235" t="str">
            <v>Un</v>
          </cell>
          <cell r="D5235">
            <v>2049.6750000000002</v>
          </cell>
          <cell r="E5235">
            <v>1639.74</v>
          </cell>
          <cell r="F5235" t="str">
            <v xml:space="preserve">SEDUC </v>
          </cell>
        </row>
        <row r="5236">
          <cell r="A5236" t="str">
            <v/>
          </cell>
          <cell r="D5236">
            <v>0</v>
          </cell>
        </row>
        <row r="5237">
          <cell r="A5237" t="str">
            <v>33.06.001</v>
          </cell>
          <cell r="B5237" t="str">
            <v>FORNECIMENTO E INSTALAÇÃO DE SUPORTE PARA CONDENSADORES SPLITS 7.000 A 24.000 BTUS - NOVA SEDE VÁRZEA</v>
          </cell>
          <cell r="C5237" t="str">
            <v>Un</v>
          </cell>
          <cell r="D5237">
            <v>44.987500000000004</v>
          </cell>
          <cell r="E5237">
            <v>35.99</v>
          </cell>
          <cell r="F5237" t="str">
            <v xml:space="preserve">SEDUC </v>
          </cell>
        </row>
        <row r="5238">
          <cell r="A5238" t="str">
            <v/>
          </cell>
          <cell r="D5238">
            <v>0</v>
          </cell>
        </row>
        <row r="5239">
          <cell r="A5239" t="str">
            <v>33.06.002</v>
          </cell>
          <cell r="B5239" t="str">
            <v>FORNECIMENTO E INSTALAÇÃO DE SUPORTE PARA CONDENSADORES SPLITS 24.000 A 36.000 BTUS - NOVA SEDE VÁRZEA</v>
          </cell>
          <cell r="C5239" t="str">
            <v>Un</v>
          </cell>
          <cell r="D5239">
            <v>51.1875</v>
          </cell>
          <cell r="E5239">
            <v>40.950000000000003</v>
          </cell>
          <cell r="F5239" t="str">
            <v xml:space="preserve">SEDUC </v>
          </cell>
        </row>
        <row r="5240">
          <cell r="A5240" t="str">
            <v/>
          </cell>
          <cell r="D5240">
            <v>0</v>
          </cell>
        </row>
        <row r="5241">
          <cell r="A5241" t="str">
            <v>33.06.003</v>
          </cell>
          <cell r="B5241" t="str">
            <v>FORNECIMENTO E INSTALAÇÃO DE SUPORTE PARA CONDENSADORES SPLITS 48.000 A 60.000 BTUS - NOVA SEDE VÁRZEA</v>
          </cell>
          <cell r="C5241" t="str">
            <v>Un</v>
          </cell>
          <cell r="D5241">
            <v>100.22500000000001</v>
          </cell>
          <cell r="E5241">
            <v>80.180000000000007</v>
          </cell>
          <cell r="F5241" t="str">
            <v xml:space="preserve">SEDUC </v>
          </cell>
        </row>
        <row r="5242">
          <cell r="A5242" t="str">
            <v/>
          </cell>
          <cell r="D5242">
            <v>0</v>
          </cell>
        </row>
        <row r="5243">
          <cell r="A5243" t="str">
            <v>33.07.001</v>
          </cell>
          <cell r="B5243" t="str">
            <v>FORNECIMENTO E INSTALAÇÃO DE CAIXA P/ HIDRANTE 2 LAN. MANG. DE 38 X 15M - NOVA SEDE - VÁRZEA</v>
          </cell>
          <cell r="C5243" t="str">
            <v>Un</v>
          </cell>
          <cell r="D5243">
            <v>1284.8625000000002</v>
          </cell>
          <cell r="E5243">
            <v>1027.8900000000001</v>
          </cell>
          <cell r="F5243" t="str">
            <v>SEDUC</v>
          </cell>
        </row>
        <row r="5244">
          <cell r="A5244" t="str">
            <v/>
          </cell>
          <cell r="D5244">
            <v>0</v>
          </cell>
        </row>
        <row r="5245">
          <cell r="A5245" t="str">
            <v>33.07.002</v>
          </cell>
          <cell r="B5245" t="str">
            <v xml:space="preserve"> FORNECIMENTO E INSTALAÇÃO DE CAIXA P/ HIDRANTE 8 LAN. MANG. DE 38 X 15M - NOVA SEDE - VÁRZEA</v>
          </cell>
          <cell r="C5245" t="str">
            <v>Un</v>
          </cell>
          <cell r="D5245">
            <v>2497.3625000000002</v>
          </cell>
          <cell r="E5245">
            <v>1997.89</v>
          </cell>
          <cell r="F5245" t="str">
            <v>SEDUC</v>
          </cell>
        </row>
        <row r="5246">
          <cell r="A5246" t="str">
            <v/>
          </cell>
          <cell r="D5246">
            <v>0</v>
          </cell>
        </row>
        <row r="5247">
          <cell r="A5247" t="str">
            <v>33.07.003</v>
          </cell>
          <cell r="B5247" t="str">
            <v>FORNECIMENTO E INSTALAÇÃO DE CAIXA PARA HIDRANTE 20 - NOVA  SEDE - VÁRZEA</v>
          </cell>
          <cell r="C5247" t="str">
            <v>Un</v>
          </cell>
          <cell r="D5247">
            <v>2268.1999999999998</v>
          </cell>
          <cell r="E5247">
            <v>1814.56</v>
          </cell>
          <cell r="F5247" t="str">
            <v>SEDUC</v>
          </cell>
        </row>
        <row r="5248">
          <cell r="A5248" t="str">
            <v/>
          </cell>
          <cell r="D5248">
            <v>0</v>
          </cell>
        </row>
        <row r="5249">
          <cell r="A5249" t="str">
            <v>33.07.004</v>
          </cell>
          <cell r="B5249" t="str">
            <v>FORNECIMENTO E INSTALAÇÃO DE LUVA DE REDUÇÃO GALVANIZADA A FOGO DIAM. 4 X 2 1/2" TUP. - NOVA SEDE VÁRZEA</v>
          </cell>
          <cell r="C5249" t="str">
            <v>Un</v>
          </cell>
          <cell r="D5249">
            <v>87.4375</v>
          </cell>
          <cell r="E5249">
            <v>69.95</v>
          </cell>
          <cell r="F5249" t="str">
            <v>SEDUC</v>
          </cell>
        </row>
        <row r="5250">
          <cell r="A5250" t="str">
            <v/>
          </cell>
          <cell r="D5250">
            <v>0</v>
          </cell>
        </row>
        <row r="5251">
          <cell r="A5251" t="str">
            <v>33.07.005</v>
          </cell>
          <cell r="B5251" t="str">
            <v>FORNECIMENTO E INSTALAÇÃO DE LUVA GALVANIZADA A FOGO DIAM. 2 1/2 X 2" TUP - NOVA SEDE - VÁRZEA</v>
          </cell>
          <cell r="C5251" t="str">
            <v>Un</v>
          </cell>
          <cell r="D5251">
            <v>41.974999999999994</v>
          </cell>
          <cell r="E5251">
            <v>33.58</v>
          </cell>
          <cell r="F5251" t="str">
            <v xml:space="preserve">SEDUC </v>
          </cell>
        </row>
        <row r="5252">
          <cell r="A5252" t="str">
            <v/>
          </cell>
          <cell r="D5252">
            <v>0</v>
          </cell>
        </row>
        <row r="5253">
          <cell r="A5253" t="str">
            <v>33.07.006</v>
          </cell>
          <cell r="B5253" t="str">
            <v>FORNECIMENTO E INSTALAÇÃO DE LUVA DE REDUÇÃO GALVANIZADA A FOGO DIAM. 2 1/2 X 1 1/2" TUP - NOVA SEDE VÁRZEA</v>
          </cell>
          <cell r="C5253" t="str">
            <v>Un</v>
          </cell>
          <cell r="D5253">
            <v>39.474999999999994</v>
          </cell>
          <cell r="E5253">
            <v>31.58</v>
          </cell>
          <cell r="F5253" t="str">
            <v xml:space="preserve">SEDUC </v>
          </cell>
        </row>
        <row r="5254">
          <cell r="A5254" t="str">
            <v/>
          </cell>
          <cell r="D5254">
            <v>0</v>
          </cell>
        </row>
        <row r="5255">
          <cell r="A5255" t="str">
            <v>33.07.007</v>
          </cell>
          <cell r="B5255" t="str">
            <v>FORNECIMENTO E INSTALAÇÃO DE LUVA DE REDUÇÃO GALVANIZADA A FOGO DIAM. 2  X 1 " TUP - NOVA SEDE VÁRZEA</v>
          </cell>
          <cell r="C5255" t="str">
            <v>Un</v>
          </cell>
          <cell r="D5255">
            <v>32.012500000000003</v>
          </cell>
          <cell r="E5255">
            <v>25.61</v>
          </cell>
          <cell r="F5255" t="str">
            <v>SEDUC</v>
          </cell>
        </row>
        <row r="5256">
          <cell r="A5256" t="str">
            <v/>
          </cell>
          <cell r="D5256">
            <v>0</v>
          </cell>
        </row>
        <row r="5257">
          <cell r="A5257" t="str">
            <v>33.07.008</v>
          </cell>
          <cell r="B5257" t="str">
            <v>FORNECIMENTO E INSTALAÇÃO DE LUVA DE REDUÇÃO GALVANIZADA A FOGO DIAM. 1 1/2 X 1 1/4 TUP - NOVA SEDE VÁRZEA</v>
          </cell>
          <cell r="C5257" t="str">
            <v>Un</v>
          </cell>
          <cell r="D5257">
            <v>26.625</v>
          </cell>
          <cell r="E5257">
            <v>21.3</v>
          </cell>
          <cell r="F5257" t="str">
            <v xml:space="preserve">SEDUC </v>
          </cell>
        </row>
        <row r="5258">
          <cell r="A5258" t="str">
            <v/>
          </cell>
          <cell r="D5258">
            <v>0</v>
          </cell>
        </row>
        <row r="5259">
          <cell r="A5259" t="str">
            <v>33.07.009</v>
          </cell>
          <cell r="B5259" t="str">
            <v>FORNECIMENTO E INSTALAÇÃO DE LUVA DE REDUÇÃO GALVANIZADA A FOGO DIAM. 1 1/4 X 1" TUP - NOVA SEDE VÁRZEA</v>
          </cell>
          <cell r="C5259" t="str">
            <v>Un</v>
          </cell>
          <cell r="D5259">
            <v>14.5</v>
          </cell>
          <cell r="E5259">
            <v>11.6</v>
          </cell>
          <cell r="F5259" t="str">
            <v xml:space="preserve">SEDUC </v>
          </cell>
        </row>
        <row r="5260">
          <cell r="A5260" t="str">
            <v/>
          </cell>
          <cell r="D5260">
            <v>0</v>
          </cell>
        </row>
        <row r="5261">
          <cell r="A5261" t="str">
            <v>33.07.010</v>
          </cell>
          <cell r="B5261" t="str">
            <v>FORNECIMENTO E INSTALAÇÃO DE LUVA DE REDUÇÃO GALVANIZADA A FOGO DIAM. 2  X 1 1/2" TUP - NOVA SEDE VÁRZEA</v>
          </cell>
          <cell r="C5261" t="str">
            <v>Un</v>
          </cell>
          <cell r="D5261">
            <v>28.262499999999999</v>
          </cell>
          <cell r="E5261">
            <v>22.61</v>
          </cell>
          <cell r="F5261" t="str">
            <v>SEDUC</v>
          </cell>
        </row>
        <row r="5262">
          <cell r="A5262" t="str">
            <v/>
          </cell>
          <cell r="D5262">
            <v>0</v>
          </cell>
        </row>
        <row r="5263">
          <cell r="A5263" t="str">
            <v>33.07.011</v>
          </cell>
          <cell r="B5263" t="str">
            <v>FORNECIMENTO E INSTALAÇÃO DE LUVA DE REDUÇÃO GALVANIZADA A FOGO DIAM. 4 X 2" TUP - NOVA SEDE VÁRZEA</v>
          </cell>
          <cell r="C5263" t="str">
            <v>Un</v>
          </cell>
          <cell r="D5263">
            <v>86.925000000000011</v>
          </cell>
          <cell r="E5263">
            <v>69.540000000000006</v>
          </cell>
          <cell r="F5263" t="str">
            <v xml:space="preserve">SEDUC </v>
          </cell>
        </row>
        <row r="5264">
          <cell r="A5264" t="str">
            <v/>
          </cell>
          <cell r="D5264">
            <v>0</v>
          </cell>
        </row>
        <row r="5265">
          <cell r="A5265" t="str">
            <v>33.07.012</v>
          </cell>
          <cell r="B5265" t="str">
            <v>FORNECIMENTO E INSTALAÇÃO DE LUVA DE REDUÇÃO GALVANIZADA A FOGO DIAM. 4" TUP - NOVA SEDE VÁRZEA</v>
          </cell>
          <cell r="C5265" t="str">
            <v>Un</v>
          </cell>
          <cell r="D5265">
            <v>84.525000000000006</v>
          </cell>
          <cell r="E5265">
            <v>67.62</v>
          </cell>
          <cell r="F5265" t="str">
            <v>SEDUC</v>
          </cell>
        </row>
        <row r="5266">
          <cell r="A5266" t="str">
            <v/>
          </cell>
          <cell r="D5266">
            <v>0</v>
          </cell>
        </row>
        <row r="5267">
          <cell r="A5267" t="str">
            <v>33.07.013</v>
          </cell>
          <cell r="B5267" t="str">
            <v>FORNECIMENTO E INSTALAÇÃO DE LUVA DE REDUÇÃO GALVANIZADA A FOGO DIAM. 2 1/2 " TUP - NOVA SEDE VÁRZEA</v>
          </cell>
          <cell r="C5267" t="str">
            <v>Un</v>
          </cell>
          <cell r="D5267">
            <v>41.987500000000004</v>
          </cell>
          <cell r="E5267">
            <v>33.590000000000003</v>
          </cell>
          <cell r="F5267" t="str">
            <v>SEDUC</v>
          </cell>
        </row>
        <row r="5268">
          <cell r="A5268" t="str">
            <v/>
          </cell>
          <cell r="D5268">
            <v>0</v>
          </cell>
        </row>
        <row r="5269">
          <cell r="A5269" t="str">
            <v>33.07.014</v>
          </cell>
          <cell r="B5269" t="str">
            <v xml:space="preserve"> FORNECIMENTO E INSTALAÇÃO DE LUVA GALVANIZADA A FOGO DIAM. 2 " TUP - NOVA SEDE VÁRZEA</v>
          </cell>
          <cell r="C5269" t="str">
            <v>Un</v>
          </cell>
          <cell r="D5269">
            <v>26.125</v>
          </cell>
          <cell r="E5269">
            <v>20.9</v>
          </cell>
          <cell r="F5269" t="str">
            <v>SEDUC</v>
          </cell>
        </row>
        <row r="5270">
          <cell r="A5270" t="str">
            <v/>
          </cell>
          <cell r="D5270">
            <v>0</v>
          </cell>
        </row>
        <row r="5271">
          <cell r="A5271" t="str">
            <v>33.07.015</v>
          </cell>
          <cell r="B5271" t="str">
            <v>FORNECIMENTO E INSTALAÇÃO DE LUVA GALVANIZADA A FOGO DIAM.  1 1/2" TUP - NOVA SEDE VÁRZEA</v>
          </cell>
          <cell r="C5271" t="str">
            <v>Un</v>
          </cell>
          <cell r="D5271">
            <v>19.175000000000001</v>
          </cell>
          <cell r="E5271">
            <v>15.34</v>
          </cell>
          <cell r="F5271" t="str">
            <v xml:space="preserve">SEDUC </v>
          </cell>
        </row>
        <row r="5272">
          <cell r="A5272" t="str">
            <v/>
          </cell>
          <cell r="D5272">
            <v>0</v>
          </cell>
        </row>
        <row r="5273">
          <cell r="A5273" t="str">
            <v>33.07.016</v>
          </cell>
          <cell r="B5273" t="str">
            <v>FORNECIMENTO E INSTALAÇÃO DE LUVA GALVANIZADA A FOGO DIAM. 1 1/4 TUP - NOVA SEDE VÁRZEA</v>
          </cell>
          <cell r="C5273" t="str">
            <v>Un</v>
          </cell>
          <cell r="D5273">
            <v>17.25</v>
          </cell>
          <cell r="E5273">
            <v>13.8</v>
          </cell>
          <cell r="F5273" t="str">
            <v>SEDUC</v>
          </cell>
        </row>
        <row r="5274">
          <cell r="A5274" t="str">
            <v/>
          </cell>
          <cell r="D5274">
            <v>0</v>
          </cell>
        </row>
        <row r="5275">
          <cell r="A5275" t="str">
            <v>33.07.017</v>
          </cell>
          <cell r="B5275" t="str">
            <v>FORNECIMENTO E INSTALAÇÃO DE LUVA GALVANIZADA A FOGO DIAM. 1 TUP - NOVA SEDE VÁRZEA</v>
          </cell>
          <cell r="C5275" t="str">
            <v>Un</v>
          </cell>
          <cell r="D5275">
            <v>14.275</v>
          </cell>
          <cell r="E5275">
            <v>11.42</v>
          </cell>
          <cell r="F5275" t="str">
            <v>SEDUC</v>
          </cell>
        </row>
        <row r="5276">
          <cell r="A5276" t="str">
            <v/>
          </cell>
          <cell r="D5276">
            <v>0</v>
          </cell>
        </row>
        <row r="5277">
          <cell r="A5277" t="str">
            <v>33.07.018</v>
          </cell>
          <cell r="B5277" t="str">
            <v>FORNECIMENTO E INSTALAÇÃO DE COTOVELO GALVANIZADA A FOGO 90° DIAM. 2" TUP - NOVA SEDE VÁRZEA</v>
          </cell>
          <cell r="C5277" t="str">
            <v>Un</v>
          </cell>
          <cell r="D5277">
            <v>32</v>
          </cell>
          <cell r="E5277">
            <v>25.6</v>
          </cell>
          <cell r="F5277" t="str">
            <v xml:space="preserve">SEDUC </v>
          </cell>
        </row>
        <row r="5278">
          <cell r="A5278" t="str">
            <v/>
          </cell>
          <cell r="D5278">
            <v>0</v>
          </cell>
        </row>
        <row r="5279">
          <cell r="A5279" t="str">
            <v>33.07.019</v>
          </cell>
          <cell r="B5279" t="str">
            <v>FORNECIMENTO E INSTALAÇÃO DE COTOVELO GALVANIZADA A FOGO 90° DIAM. 1 1/2" TUP - NOVA SEDE VÁRZEA</v>
          </cell>
          <cell r="C5279" t="str">
            <v>Un</v>
          </cell>
          <cell r="D5279">
            <v>24.537499999999998</v>
          </cell>
          <cell r="E5279">
            <v>19.63</v>
          </cell>
          <cell r="F5279" t="str">
            <v>SEDUC</v>
          </cell>
        </row>
        <row r="5280">
          <cell r="A5280" t="str">
            <v/>
          </cell>
          <cell r="D5280">
            <v>0</v>
          </cell>
        </row>
        <row r="5281">
          <cell r="A5281" t="str">
            <v>33.07.020</v>
          </cell>
          <cell r="B5281" t="str">
            <v>FORNECIMENTO E INSTALAÇÃO DE COTOVELO GALVANIZADA A FOGO 90° DIAM. 1 1/4" TUP - NOVA SEDE VÁRZEA</v>
          </cell>
          <cell r="C5281" t="str">
            <v>Un</v>
          </cell>
          <cell r="D5281">
            <v>27.825000000000003</v>
          </cell>
          <cell r="E5281">
            <v>22.26</v>
          </cell>
          <cell r="F5281" t="str">
            <v xml:space="preserve">SEDUC </v>
          </cell>
        </row>
        <row r="5282">
          <cell r="A5282" t="str">
            <v/>
          </cell>
          <cell r="D5282">
            <v>0</v>
          </cell>
        </row>
        <row r="5283">
          <cell r="A5283" t="str">
            <v>33.07.021</v>
          </cell>
          <cell r="B5283" t="str">
            <v>FORNECIMENTO E INSTALAÇÃO DE COTOVELO GALVANIZADA A FOGO 90° DIAM. 1" TUP - NOVA SEDE VÁRZEA</v>
          </cell>
          <cell r="C5283" t="str">
            <v>Un</v>
          </cell>
          <cell r="D5283">
            <v>17.162500000000001</v>
          </cell>
          <cell r="E5283">
            <v>13.73</v>
          </cell>
          <cell r="F5283" t="str">
            <v xml:space="preserve">SEDUC </v>
          </cell>
        </row>
        <row r="5284">
          <cell r="A5284" t="str">
            <v/>
          </cell>
          <cell r="D5284">
            <v>0</v>
          </cell>
        </row>
        <row r="5285">
          <cell r="A5285" t="str">
            <v>33.07.022</v>
          </cell>
          <cell r="B5285" t="str">
            <v>FORNECIMENTO E INSTALAÇÃO DE COTOVELO GALVANIZADA A FOGO 90° DIAM. 4" TUP - NOVA SEDE VÁRZEA</v>
          </cell>
          <cell r="C5285" t="str">
            <v>Un</v>
          </cell>
          <cell r="D5285">
            <v>117.44999999999999</v>
          </cell>
          <cell r="E5285">
            <v>93.96</v>
          </cell>
          <cell r="F5285" t="str">
            <v xml:space="preserve">SEDUC </v>
          </cell>
        </row>
        <row r="5286">
          <cell r="A5286" t="str">
            <v/>
          </cell>
          <cell r="D5286">
            <v>0</v>
          </cell>
        </row>
        <row r="5287">
          <cell r="A5287" t="str">
            <v>33.07.023</v>
          </cell>
          <cell r="B5287" t="str">
            <v>FORNECIMENTO E INSTALAÇÃO DE COTOVELO GALVANIZADA A FOGO 90° DIAM. 2 1/2" TUP - NOVA SEDE VÁRZEA</v>
          </cell>
          <cell r="C5287" t="str">
            <v>Un</v>
          </cell>
          <cell r="D5287">
            <v>57.512499999999996</v>
          </cell>
          <cell r="E5287">
            <v>46.01</v>
          </cell>
          <cell r="F5287" t="str">
            <v>SEDUC</v>
          </cell>
        </row>
        <row r="5288">
          <cell r="A5288" t="str">
            <v/>
          </cell>
          <cell r="D5288">
            <v>0</v>
          </cell>
        </row>
        <row r="5289">
          <cell r="A5289" t="str">
            <v>33.07.024</v>
          </cell>
          <cell r="B5289" t="str">
            <v>FORNECIMENTO E INSTALAÇÃO DE COTOVELO MACHO E FEMEA 90°  GALVANIZADO A FOGO DIAM. 2 1/2" TUP - NOVA SEDE VÁRZEA</v>
          </cell>
          <cell r="C5289" t="str">
            <v>Un</v>
          </cell>
          <cell r="D5289">
            <v>65.824999999999989</v>
          </cell>
          <cell r="E5289">
            <v>52.66</v>
          </cell>
          <cell r="F5289" t="str">
            <v>SEDUC</v>
          </cell>
        </row>
        <row r="5290">
          <cell r="A5290" t="str">
            <v/>
          </cell>
          <cell r="D5290">
            <v>0</v>
          </cell>
        </row>
        <row r="5291">
          <cell r="A5291" t="str">
            <v>33.07.025</v>
          </cell>
          <cell r="B5291" t="str">
            <v>FORNECIMENTO E INSTALAÇÃO DE COTOVELO 45° GALVANIZADA A FOGO DIAM. 2 1/2" TUP - NOVA SEDE VÁRZEA</v>
          </cell>
          <cell r="C5291" t="str">
            <v>Un</v>
          </cell>
          <cell r="D5291">
            <v>53.612499999999997</v>
          </cell>
          <cell r="E5291">
            <v>42.89</v>
          </cell>
          <cell r="F5291" t="str">
            <v>SEDUC</v>
          </cell>
        </row>
        <row r="5292">
          <cell r="A5292" t="str">
            <v/>
          </cell>
          <cell r="D5292">
            <v>0</v>
          </cell>
        </row>
        <row r="5293">
          <cell r="A5293" t="str">
            <v>33.07.026</v>
          </cell>
          <cell r="B5293" t="str">
            <v>FORNECIMENTO E INSTALAÇÃO DE COTOVELO 45° GALVANIZADO A FOGO DIAM. 4" TUP - NOVA SEDE VÁRZEA</v>
          </cell>
          <cell r="C5293" t="str">
            <v>Un</v>
          </cell>
          <cell r="D5293">
            <v>115.02499999999999</v>
          </cell>
          <cell r="E5293">
            <v>92.02</v>
          </cell>
          <cell r="F5293" t="str">
            <v>SEDUC</v>
          </cell>
        </row>
        <row r="5294">
          <cell r="A5294" t="str">
            <v/>
          </cell>
          <cell r="D5294">
            <v>0</v>
          </cell>
        </row>
        <row r="5295">
          <cell r="A5295" t="str">
            <v>33.07.028</v>
          </cell>
          <cell r="B5295" t="str">
            <v>FORNECIMENTO E INSTALAÇÃO DE TÊ GALVANIZADO A FOGO DIAM. 2 1/2" TUP - NOVA SEDE VÁRZEA</v>
          </cell>
          <cell r="C5295" t="str">
            <v>Un</v>
          </cell>
          <cell r="D5295">
            <v>62.837500000000006</v>
          </cell>
          <cell r="E5295">
            <v>50.27</v>
          </cell>
          <cell r="F5295" t="str">
            <v xml:space="preserve">SEDUC </v>
          </cell>
        </row>
        <row r="5296">
          <cell r="A5296" t="str">
            <v/>
          </cell>
          <cell r="D5296">
            <v>0</v>
          </cell>
        </row>
        <row r="5297">
          <cell r="A5297" t="str">
            <v>33.07.029</v>
          </cell>
          <cell r="B5297" t="str">
            <v>FORNECIMENTO E INSTALAÇÃO DE TÊ GALVANIZADO A FOGO DIAM 2" TUP - NOVA SEDE - VÁRZEA</v>
          </cell>
          <cell r="C5297" t="str">
            <v>Un</v>
          </cell>
          <cell r="D5297">
            <v>51.4375</v>
          </cell>
          <cell r="E5297">
            <v>41.15</v>
          </cell>
          <cell r="F5297" t="str">
            <v>SEDUC</v>
          </cell>
        </row>
        <row r="5298">
          <cell r="A5298" t="str">
            <v/>
          </cell>
          <cell r="D5298">
            <v>0</v>
          </cell>
        </row>
        <row r="5299">
          <cell r="A5299" t="str">
            <v>33.07.030</v>
          </cell>
          <cell r="B5299" t="str">
            <v xml:space="preserve"> FORNECIMENTO E INSTALAÇÃO DE TÊ GALVANIZADO A FOGO DIAM. 1" TUP - NOVA SEDE VÁRZEA</v>
          </cell>
          <cell r="C5299" t="str">
            <v>Un</v>
          </cell>
          <cell r="D5299">
            <v>20.612499999999997</v>
          </cell>
          <cell r="E5299">
            <v>16.489999999999998</v>
          </cell>
          <cell r="F5299" t="str">
            <v>SEDUC</v>
          </cell>
        </row>
        <row r="5300">
          <cell r="A5300" t="str">
            <v/>
          </cell>
          <cell r="D5300">
            <v>0</v>
          </cell>
        </row>
        <row r="5301">
          <cell r="A5301" t="str">
            <v>33.07.031</v>
          </cell>
          <cell r="B5301" t="str">
            <v>FORNECIMENTO E INSTALAÇÃO DE TÊ DE REDUÇÃO GALVANIZADO A FOGO DIAM. 2 X 1 1/2" TUP - NOVA SEDE VÁRZEA</v>
          </cell>
          <cell r="C5301" t="str">
            <v>Un</v>
          </cell>
          <cell r="D5301">
            <v>46.6875</v>
          </cell>
          <cell r="E5301">
            <v>37.35</v>
          </cell>
          <cell r="F5301" t="str">
            <v xml:space="preserve">SEDUC </v>
          </cell>
        </row>
        <row r="5302">
          <cell r="A5302" t="str">
            <v/>
          </cell>
          <cell r="D5302">
            <v>0</v>
          </cell>
        </row>
        <row r="5303">
          <cell r="A5303" t="str">
            <v>33.07.032</v>
          </cell>
          <cell r="B5303" t="str">
            <v>FORNECIMENTO E INSTALAÇÃO DE TÊ DE REDUÇÃO GALVANIZADO A FOGO DIAM. 1 1/2 X 1" TUP - NOVA SEDE VÁRZEA</v>
          </cell>
          <cell r="C5303" t="str">
            <v>Un</v>
          </cell>
          <cell r="D5303">
            <v>30.487500000000001</v>
          </cell>
          <cell r="E5303">
            <v>24.39</v>
          </cell>
          <cell r="F5303" t="str">
            <v xml:space="preserve">SEDUC </v>
          </cell>
        </row>
        <row r="5304">
          <cell r="A5304" t="str">
            <v/>
          </cell>
          <cell r="D5304">
            <v>0</v>
          </cell>
        </row>
        <row r="5305">
          <cell r="A5305" t="str">
            <v>33.07.033</v>
          </cell>
          <cell r="B5305" t="str">
            <v>FORNECIMENTO E INSTALAÇÃO DE TÊ DE REDUÇÃO GALVANIZADO A FOGO DIAM. 1 1/4 X 1" TUP - NOVA SEDE VÁRZEA</v>
          </cell>
          <cell r="C5305" t="str">
            <v>Un</v>
          </cell>
          <cell r="D5305">
            <v>20.775000000000002</v>
          </cell>
          <cell r="E5305">
            <v>16.62</v>
          </cell>
          <cell r="F5305" t="str">
            <v xml:space="preserve">SEDUC </v>
          </cell>
        </row>
        <row r="5306">
          <cell r="A5306" t="str">
            <v/>
          </cell>
          <cell r="D5306">
            <v>0</v>
          </cell>
        </row>
        <row r="5307">
          <cell r="A5307" t="str">
            <v>33.07.034</v>
          </cell>
          <cell r="B5307" t="str">
            <v>FORNECIMENTO E INSTALAÇÃO DE TÊ DE REDUÇÃO GALVANIZADO A FOGO DIAM. 2 X 1" TUP - NOVA SEDE VÁRZEA</v>
          </cell>
          <cell r="C5307" t="str">
            <v>Un</v>
          </cell>
          <cell r="D5307">
            <v>42.1</v>
          </cell>
          <cell r="E5307">
            <v>33.68</v>
          </cell>
          <cell r="F5307" t="str">
            <v xml:space="preserve">SEDUC </v>
          </cell>
        </row>
        <row r="5308">
          <cell r="A5308" t="str">
            <v/>
          </cell>
          <cell r="D5308">
            <v>0</v>
          </cell>
        </row>
        <row r="5309">
          <cell r="A5309" t="str">
            <v>33.07.035</v>
          </cell>
          <cell r="B5309" t="str">
            <v>FORNECIMENTO E INSTALAÇÃO DE TÊ DE REDUÇÃO GALVANIZADO A FOGO DIAM. 2 1/2 X 1" TUP - NOVA SEDE VÁRZEA</v>
          </cell>
          <cell r="C5309" t="str">
            <v>Un</v>
          </cell>
          <cell r="D5309">
            <v>60.5</v>
          </cell>
          <cell r="E5309">
            <v>48.4</v>
          </cell>
          <cell r="F5309" t="str">
            <v xml:space="preserve">SEDUC </v>
          </cell>
        </row>
        <row r="5310">
          <cell r="A5310" t="str">
            <v/>
          </cell>
          <cell r="D5310">
            <v>0</v>
          </cell>
        </row>
        <row r="5311">
          <cell r="A5311" t="str">
            <v>33.07.036</v>
          </cell>
          <cell r="B5311" t="str">
            <v>FORNECIMENTO E INSTALAÇÃO DE TUBULAÇÃO GALVANIZADO A FOGO DIAM. 2 1/2" X 6M - NOVA SEDE VÁRZEA</v>
          </cell>
          <cell r="C5311" t="str">
            <v>m</v>
          </cell>
          <cell r="D5311">
            <v>87.487499999999997</v>
          </cell>
          <cell r="E5311">
            <v>69.989999999999995</v>
          </cell>
          <cell r="F5311" t="str">
            <v>SEDUC</v>
          </cell>
        </row>
        <row r="5312">
          <cell r="A5312" t="str">
            <v/>
          </cell>
          <cell r="D5312">
            <v>0</v>
          </cell>
        </row>
        <row r="5313">
          <cell r="A5313" t="str">
            <v>33.07.037</v>
          </cell>
          <cell r="B5313" t="str">
            <v>FORNECIMENTO E INSTALAÇÃO DE TUBULAÇÃO GALVANIZADO A FOGO DIAM. 2"  X 6M - NOVA SEDE VÁRZEA</v>
          </cell>
          <cell r="C5313" t="str">
            <v>m</v>
          </cell>
          <cell r="D5313">
            <v>59.387499999999996</v>
          </cell>
          <cell r="E5313">
            <v>47.51</v>
          </cell>
          <cell r="F5313" t="str">
            <v>SEDUC</v>
          </cell>
        </row>
        <row r="5314">
          <cell r="A5314" t="str">
            <v/>
          </cell>
          <cell r="D5314">
            <v>0</v>
          </cell>
        </row>
        <row r="5315">
          <cell r="A5315" t="str">
            <v>33.07.038</v>
          </cell>
          <cell r="B5315" t="str">
            <v>FORNECIMENTO E INSTALAÇÃO DE TUBULAÇÃO GALVANIZADO A FOGO DIAM. 1 1/2" X 6M - NOVA SEDE VÁRZEA</v>
          </cell>
          <cell r="C5315" t="str">
            <v>m</v>
          </cell>
          <cell r="D5315">
            <v>43.387500000000003</v>
          </cell>
          <cell r="E5315">
            <v>34.71</v>
          </cell>
          <cell r="F5315" t="str">
            <v>SEDUC</v>
          </cell>
        </row>
        <row r="5316">
          <cell r="A5316" t="str">
            <v/>
          </cell>
          <cell r="D5316">
            <v>0</v>
          </cell>
        </row>
        <row r="5317">
          <cell r="A5317" t="str">
            <v>33.07.039</v>
          </cell>
          <cell r="B5317" t="str">
            <v>FORNECIMENTO E INSTALAÇÃO DE TUBULAÇÃO GALVANIZADO A FOGO DIAM. 1 1/4" X 6M -  NOVA SEDE VÁRZEA</v>
          </cell>
          <cell r="C5317" t="str">
            <v>m</v>
          </cell>
          <cell r="D5317">
            <v>38.35</v>
          </cell>
          <cell r="E5317">
            <v>30.68</v>
          </cell>
          <cell r="F5317" t="str">
            <v>SEDUC</v>
          </cell>
        </row>
        <row r="5318">
          <cell r="A5318" t="str">
            <v/>
          </cell>
          <cell r="D5318">
            <v>0</v>
          </cell>
        </row>
        <row r="5319">
          <cell r="A5319" t="str">
            <v>33.07.040</v>
          </cell>
          <cell r="B5319" t="str">
            <v>FORNECIMENTO E INSTALAÇÃO DE TUBULAÇÃO GALVANIZADO A FOGO DIAM. 1" X 6M - NOVA SEDE VÁRZEA</v>
          </cell>
          <cell r="C5319" t="str">
            <v>m</v>
          </cell>
          <cell r="D5319">
            <v>27.450000000000003</v>
          </cell>
          <cell r="E5319">
            <v>21.96</v>
          </cell>
          <cell r="F5319" t="str">
            <v>SEDUC</v>
          </cell>
        </row>
        <row r="5320">
          <cell r="A5320" t="str">
            <v/>
          </cell>
          <cell r="D5320">
            <v>0</v>
          </cell>
        </row>
        <row r="5321">
          <cell r="A5321" t="str">
            <v>33.07.041</v>
          </cell>
          <cell r="B5321" t="str">
            <v>FORNECIMENTO E INSTALAÇÃO DE TÊ PARA HIDRANTE DIAM. 4 X 2 1/2" - NOVA SEDE VÁRZEA</v>
          </cell>
          <cell r="C5321" t="str">
            <v>Un</v>
          </cell>
          <cell r="D5321">
            <v>174.89999999999998</v>
          </cell>
          <cell r="E5321">
            <v>139.91999999999999</v>
          </cell>
          <cell r="F5321" t="str">
            <v>SEDUC</v>
          </cell>
        </row>
        <row r="5322">
          <cell r="A5322" t="str">
            <v/>
          </cell>
          <cell r="D5322">
            <v>0</v>
          </cell>
        </row>
        <row r="5323">
          <cell r="A5323" t="str">
            <v>33.07.042</v>
          </cell>
          <cell r="B5323" t="str">
            <v>FORNECIMENTO E INSTALAÇÃO DE TAMPÃO STORZ DIAM. 63MM - NOVA SEDE VÁRZEA</v>
          </cell>
          <cell r="C5323" t="str">
            <v>Un</v>
          </cell>
          <cell r="D5323">
            <v>89.324999999999989</v>
          </cell>
          <cell r="E5323">
            <v>71.459999999999994</v>
          </cell>
          <cell r="F5323" t="str">
            <v>SEDUC</v>
          </cell>
        </row>
        <row r="5324">
          <cell r="A5324" t="str">
            <v/>
          </cell>
          <cell r="D5324">
            <v>0</v>
          </cell>
        </row>
        <row r="5325">
          <cell r="A5325" t="str">
            <v>33.07.043</v>
          </cell>
          <cell r="B5325" t="str">
            <v>FORNECIMENTO E INSTALAÇÃO DE CURVA GALVANIZADO 90° DIAM.2 1/2" - NOVA SEDE VÁRZEA</v>
          </cell>
          <cell r="C5325" t="str">
            <v>Un</v>
          </cell>
          <cell r="D5325">
            <v>148.36250000000001</v>
          </cell>
          <cell r="E5325">
            <v>118.69</v>
          </cell>
          <cell r="F5325" t="str">
            <v>SEDUC</v>
          </cell>
        </row>
        <row r="5326">
          <cell r="A5326" t="str">
            <v/>
          </cell>
          <cell r="D5326">
            <v>0</v>
          </cell>
        </row>
        <row r="5327">
          <cell r="A5327" t="str">
            <v>33.07.044</v>
          </cell>
          <cell r="B5327" t="str">
            <v>FORNECIMENTO E INSTALAÇÃO  DA VÁLVULA GLOBO 45° PARA HIDRANTE DIAM. 2 1/2" TUP - NOVA SEDE VÁRZEA</v>
          </cell>
          <cell r="C5327" t="str">
            <v>Un</v>
          </cell>
          <cell r="D5327">
            <v>152.79999999999998</v>
          </cell>
          <cell r="E5327">
            <v>122.24</v>
          </cell>
          <cell r="F5327" t="str">
            <v>SEDUC</v>
          </cell>
        </row>
        <row r="5328">
          <cell r="A5328" t="str">
            <v/>
          </cell>
          <cell r="D5328">
            <v>0</v>
          </cell>
        </row>
        <row r="5329">
          <cell r="A5329" t="str">
            <v>33.07.045</v>
          </cell>
          <cell r="B5329" t="str">
            <v>FORNECIMENTO E INSTALÇAI DE NIPEL GALVANIZADO DUPLO DIAM. 2 1/2" - NOVA SEDE VÁRZEA</v>
          </cell>
          <cell r="C5329" t="str">
            <v>Un</v>
          </cell>
          <cell r="D5329">
            <v>30.225000000000001</v>
          </cell>
          <cell r="E5329">
            <v>24.18</v>
          </cell>
          <cell r="F5329" t="str">
            <v>SEDUC</v>
          </cell>
        </row>
        <row r="5330">
          <cell r="A5330" t="str">
            <v/>
          </cell>
          <cell r="D5330">
            <v>0</v>
          </cell>
        </row>
        <row r="5331">
          <cell r="A5331" t="str">
            <v>33.07.046</v>
          </cell>
          <cell r="B5331" t="str">
            <v>FORNECIMENTO E ASSENTAMENTO DE TUBULAÇAÕ GALVANIZADA A FOGO DIAM. 4" X 6 M - NOVA SEDE VÁRZEA</v>
          </cell>
          <cell r="C5331" t="str">
            <v>m</v>
          </cell>
          <cell r="D5331">
            <v>162.86249999999998</v>
          </cell>
          <cell r="E5331">
            <v>130.29</v>
          </cell>
          <cell r="F5331" t="str">
            <v>SEDUC</v>
          </cell>
        </row>
        <row r="5332">
          <cell r="A5332" t="str">
            <v/>
          </cell>
          <cell r="D5332">
            <v>0</v>
          </cell>
        </row>
        <row r="5333">
          <cell r="A5333" t="str">
            <v>33.07.047</v>
          </cell>
          <cell r="B5333" t="str">
            <v>FORNECIMENTO E INSTALAÇÃO DE TUBO PROLONGADOR DE  25MM PARA SPRINKLRES - NOVA SEDE VÁRZEA</v>
          </cell>
          <cell r="C5333" t="str">
            <v>m</v>
          </cell>
          <cell r="D5333">
            <v>37.837499999999999</v>
          </cell>
          <cell r="E5333">
            <v>30.27</v>
          </cell>
          <cell r="F5333" t="str">
            <v xml:space="preserve">SEDUC </v>
          </cell>
        </row>
        <row r="5334">
          <cell r="A5334" t="str">
            <v/>
          </cell>
          <cell r="D5334">
            <v>0</v>
          </cell>
        </row>
        <row r="5335">
          <cell r="A5335" t="str">
            <v>33.07.048</v>
          </cell>
          <cell r="B5335" t="str">
            <v>FORNECIMENTO E INSTALAÇÃO DE LUVA DE REDUÇÃO DE 25X15MM PARA SPRINKLRES - NOVA SEDE VÁRZEA</v>
          </cell>
          <cell r="C5335" t="str">
            <v>Un</v>
          </cell>
          <cell r="D5335">
            <v>13.925000000000001</v>
          </cell>
          <cell r="E5335">
            <v>11.14</v>
          </cell>
          <cell r="F5335" t="str">
            <v xml:space="preserve">SEDUC </v>
          </cell>
        </row>
        <row r="5336">
          <cell r="A5336" t="str">
            <v/>
          </cell>
          <cell r="D5336">
            <v>0</v>
          </cell>
        </row>
        <row r="5337">
          <cell r="A5337" t="str">
            <v>33.07.049</v>
          </cell>
          <cell r="B5337" t="str">
            <v>FORNECIMENTO E INSTALAÇÃO DE CANOPLA DE ACABAMENTO - NOVA SEDE VÁRZEA</v>
          </cell>
          <cell r="C5337" t="str">
            <v>Un</v>
          </cell>
          <cell r="D5337">
            <v>15.175000000000001</v>
          </cell>
          <cell r="E5337">
            <v>12.14</v>
          </cell>
          <cell r="F5337" t="str">
            <v>SEDUC</v>
          </cell>
        </row>
        <row r="5338">
          <cell r="A5338" t="str">
            <v/>
          </cell>
          <cell r="D5338">
            <v>0</v>
          </cell>
        </row>
        <row r="5339">
          <cell r="A5339" t="str">
            <v>33.07.050</v>
          </cell>
          <cell r="B5339" t="str">
            <v>FORNECIMENTO E INSTALAÇÃO DE TAMPÃO ENGATE COM CORRENTE - NOVA SEDE VÁRZEA</v>
          </cell>
          <cell r="C5339" t="str">
            <v>Un</v>
          </cell>
          <cell r="D5339">
            <v>91.475000000000009</v>
          </cell>
          <cell r="E5339">
            <v>73.180000000000007</v>
          </cell>
          <cell r="F5339" t="str">
            <v xml:space="preserve">SEDUC </v>
          </cell>
        </row>
        <row r="5340">
          <cell r="A5340" t="str">
            <v/>
          </cell>
          <cell r="D5340">
            <v>0</v>
          </cell>
        </row>
        <row r="5341">
          <cell r="A5341" t="str">
            <v>33.07.051</v>
          </cell>
          <cell r="B5341" t="str">
            <v>FORNECIMENTO E INSTALAÇÃO DE UNIÃO DIAM. 100MM - NOVA SEDE VÁRZEA</v>
          </cell>
          <cell r="C5341" t="str">
            <v>Un</v>
          </cell>
          <cell r="D5341">
            <v>382.4375</v>
          </cell>
          <cell r="E5341">
            <v>305.95</v>
          </cell>
          <cell r="F5341" t="str">
            <v xml:space="preserve">SEDUC </v>
          </cell>
        </row>
        <row r="5342">
          <cell r="A5342" t="str">
            <v/>
          </cell>
          <cell r="D5342">
            <v>0</v>
          </cell>
        </row>
        <row r="5343">
          <cell r="A5343" t="str">
            <v>33.07.052</v>
          </cell>
          <cell r="B5343" t="str">
            <v>FORNECIMENTO E INSTALAÇÃO DE ADAPTADOR ENGATE RÁPIDO DIAM. 63MM - NOVA SEDE VÁRZEA</v>
          </cell>
          <cell r="C5343" t="str">
            <v>Un</v>
          </cell>
          <cell r="D5343">
            <v>87.2</v>
          </cell>
          <cell r="E5343">
            <v>69.760000000000005</v>
          </cell>
          <cell r="F5343" t="str">
            <v xml:space="preserve">SEDUC </v>
          </cell>
        </row>
        <row r="5344">
          <cell r="A5344" t="str">
            <v/>
          </cell>
          <cell r="D5344">
            <v>0</v>
          </cell>
        </row>
        <row r="5345">
          <cell r="A5345" t="str">
            <v>33.07.053</v>
          </cell>
          <cell r="B5345" t="str">
            <v>FORNECIMENTO E INSTALAÇÃO DE BICO SPRINKLERS 68°C -1/2" - NOVA SEDE VÁRZEA</v>
          </cell>
          <cell r="C5345" t="str">
            <v>Un</v>
          </cell>
          <cell r="D5345">
            <v>26</v>
          </cell>
          <cell r="E5345">
            <v>20.8</v>
          </cell>
          <cell r="F5345" t="str">
            <v>SEDUC</v>
          </cell>
        </row>
        <row r="5346">
          <cell r="A5346" t="str">
            <v/>
          </cell>
          <cell r="D5346">
            <v>0</v>
          </cell>
        </row>
        <row r="5347">
          <cell r="A5347" t="str">
            <v>33.08.001</v>
          </cell>
          <cell r="B5347" t="str">
            <v>FORNECIMENTO E INSTALAÇÃO DE DETECTOR IÔNICO DE FUMAÇA - NOVA SEDE VÁRZEA</v>
          </cell>
          <cell r="C5347" t="str">
            <v>Un</v>
          </cell>
          <cell r="D5347">
            <v>215.07499999999999</v>
          </cell>
          <cell r="E5347">
            <v>172.06</v>
          </cell>
          <cell r="F5347" t="str">
            <v>SEDUC</v>
          </cell>
        </row>
        <row r="5348">
          <cell r="A5348" t="str">
            <v/>
          </cell>
          <cell r="D5348">
            <v>0</v>
          </cell>
        </row>
        <row r="5349">
          <cell r="A5349" t="str">
            <v>33.08.002</v>
          </cell>
          <cell r="B5349" t="str">
            <v>FORNECIMENTO E INSTALAÇÃO DE DETECTOR TÉRMICO - NOVA SEDE VÁRZEA</v>
          </cell>
          <cell r="C5349" t="str">
            <v>Un</v>
          </cell>
          <cell r="D5349">
            <v>210.25</v>
          </cell>
          <cell r="E5349">
            <v>168.2</v>
          </cell>
          <cell r="F5349" t="str">
            <v xml:space="preserve">SEDUC </v>
          </cell>
        </row>
        <row r="5350">
          <cell r="A5350" t="str">
            <v/>
          </cell>
          <cell r="D5350">
            <v>0</v>
          </cell>
        </row>
        <row r="5351">
          <cell r="A5351" t="str">
            <v>33.08.003</v>
          </cell>
          <cell r="B5351" t="str">
            <v xml:space="preserve">FORNECIMENTO E INSTALAÇÃO DE DETECTOR TERMOVELOCIMETRICO - NOVA SEDE VÁRZEA </v>
          </cell>
          <cell r="C5351" t="str">
            <v>Un</v>
          </cell>
          <cell r="D5351">
            <v>266.60000000000002</v>
          </cell>
          <cell r="E5351">
            <v>213.28</v>
          </cell>
          <cell r="F5351" t="str">
            <v xml:space="preserve">SEDUC </v>
          </cell>
        </row>
        <row r="5352">
          <cell r="A5352" t="str">
            <v/>
          </cell>
          <cell r="D5352">
            <v>0</v>
          </cell>
        </row>
        <row r="5353">
          <cell r="A5353" t="str">
            <v>33.08.004</v>
          </cell>
          <cell r="B5353" t="str">
            <v>FORNECIMENTO E INSTALAÇÃO LUMINARIA AUT. NO TETO, P/ 02 LÂMP. FLUOR. COMPACTAS 9W, FACE DUPLA, C/ IND. DE SAIDA E SETA, EQUIP. BATER. PROP. 6VX4AH ( AUT. 1,5H) E RECAR. FLUT. AUT. E SUPOR. CHAP. GALV. - NOVA SEDE VÁRZEA</v>
          </cell>
          <cell r="C5353" t="str">
            <v>Un</v>
          </cell>
          <cell r="D5353">
            <v>115.4875</v>
          </cell>
          <cell r="E5353">
            <v>92.39</v>
          </cell>
          <cell r="F5353" t="str">
            <v xml:space="preserve">SEDUC </v>
          </cell>
        </row>
        <row r="5354">
          <cell r="A5354" t="str">
            <v/>
          </cell>
          <cell r="D5354">
            <v>0</v>
          </cell>
        </row>
        <row r="5355">
          <cell r="A5355" t="str">
            <v>33.08.005</v>
          </cell>
          <cell r="B5355" t="str">
            <v>FORNECIMENTO E INSTALAÇÃO UNIDADE  AUT. INST. PAREDE, P/ ILUM. EMERGENCIA, EQUIP. C/ 02 LÂMP. HALÓGENAS 55W, BAT. 12V/ 40AH - AUT. 1H - NOVA SEDE VÁRZEA</v>
          </cell>
          <cell r="C5355" t="str">
            <v>Un</v>
          </cell>
          <cell r="D5355">
            <v>473.86249999999995</v>
          </cell>
          <cell r="E5355">
            <v>379.09</v>
          </cell>
          <cell r="F5355" t="str">
            <v xml:space="preserve">SEDUC </v>
          </cell>
        </row>
        <row r="5356">
          <cell r="A5356" t="str">
            <v/>
          </cell>
          <cell r="D5356">
            <v>0</v>
          </cell>
        </row>
        <row r="5357">
          <cell r="A5357" t="str">
            <v>33.08.006</v>
          </cell>
          <cell r="B5357" t="str">
            <v>FORNECIMENTO E INSTALAÇÃO LUMINARIA AUT. ARANDELA, P/ 02 LÂMP. FLUOR. COMPACTAS 9W, FACE DUPLA, C/ IND. DE SAIDA E SETA, EQUIP. BATER. PROP. 6VX4AH ( AUT. 1,5H) E RECAR. FLUT. AUT. E SUPOR. CHAP. GALV. - NOVA SEDE VÁRZEA</v>
          </cell>
          <cell r="C5357" t="str">
            <v>Un</v>
          </cell>
          <cell r="D5357">
            <v>115.4875</v>
          </cell>
          <cell r="E5357">
            <v>92.39</v>
          </cell>
          <cell r="F5357" t="str">
            <v xml:space="preserve">SEDUC </v>
          </cell>
        </row>
        <row r="5358">
          <cell r="A5358" t="str">
            <v/>
          </cell>
          <cell r="D5358">
            <v>0</v>
          </cell>
        </row>
        <row r="5359">
          <cell r="A5359" t="str">
            <v>33.08.007</v>
          </cell>
          <cell r="B5359" t="str">
            <v xml:space="preserve">FORNECIMENTO E INSTALAÇÃO DE SIRENE BITONAL DE ALARME - 95 DB ( A) - AUDIO VISUAL - NOVA SEDE VÁRZEA </v>
          </cell>
          <cell r="C5359" t="str">
            <v>Un</v>
          </cell>
          <cell r="D5359">
            <v>133.0625</v>
          </cell>
          <cell r="E5359">
            <v>106.45</v>
          </cell>
          <cell r="F5359" t="str">
            <v xml:space="preserve">SEDUC </v>
          </cell>
        </row>
        <row r="5360">
          <cell r="A5360" t="str">
            <v/>
          </cell>
          <cell r="D5360">
            <v>0</v>
          </cell>
        </row>
        <row r="5361">
          <cell r="A5361" t="str">
            <v>33.08.008</v>
          </cell>
          <cell r="B5361" t="str">
            <v>FORNECIMENTO E INSTALAÇÃO DE ACIONADOR MANUAL DE ALARME , ENDEREÇAVEL , TIPO "QUEBRE O VIDRO" - NOVA SEDE VÁRZEA</v>
          </cell>
          <cell r="C5361" t="str">
            <v>Un</v>
          </cell>
          <cell r="D5361">
            <v>157.28749999999999</v>
          </cell>
          <cell r="E5361">
            <v>125.83</v>
          </cell>
          <cell r="F5361" t="str">
            <v xml:space="preserve">SEDUC </v>
          </cell>
        </row>
        <row r="5362">
          <cell r="A5362" t="str">
            <v/>
          </cell>
          <cell r="D5362">
            <v>0</v>
          </cell>
        </row>
        <row r="5363">
          <cell r="A5363" t="str">
            <v>33.08.009</v>
          </cell>
          <cell r="B5363" t="str">
            <v>FORNECIMENTO E INSTALAÇÃO DE PAINEL REPETIDOR - NOVA SEDE VÁRZEA</v>
          </cell>
          <cell r="C5363" t="str">
            <v>Un</v>
          </cell>
          <cell r="D5363">
            <v>1487.7375000000002</v>
          </cell>
          <cell r="E5363">
            <v>1190.19</v>
          </cell>
          <cell r="F5363" t="str">
            <v xml:space="preserve">SEDUC </v>
          </cell>
        </row>
        <row r="5364">
          <cell r="A5364" t="str">
            <v/>
          </cell>
          <cell r="D5364">
            <v>0</v>
          </cell>
        </row>
        <row r="5365">
          <cell r="A5365" t="str">
            <v>33.08.010</v>
          </cell>
          <cell r="B5365" t="str">
            <v xml:space="preserve">FORNECIMENTO E INSTALAÇÃO DE CENTRAL DETECÇÃO E ALARME ENDEREÇAVEL ( INTERLIGADA A CC) - NOVA SEDE VÁRZEA </v>
          </cell>
          <cell r="C5365" t="str">
            <v>Un</v>
          </cell>
          <cell r="D5365">
            <v>6391.2125000000005</v>
          </cell>
          <cell r="E5365">
            <v>5112.97</v>
          </cell>
          <cell r="F5365" t="str">
            <v xml:space="preserve">SEDUC </v>
          </cell>
        </row>
        <row r="5366">
          <cell r="A5366" t="str">
            <v/>
          </cell>
          <cell r="D5366">
            <v>0</v>
          </cell>
        </row>
        <row r="5367">
          <cell r="A5367" t="str">
            <v>33.08.011</v>
          </cell>
          <cell r="B5367" t="str">
            <v>FORNECIMENTO E INSTALAÇÃO LUMINARIA AUT. PAREDE, P/ 01 LÂMP. FLUOR. COMPACTAS 9W, FACE DUPLA, C/ IND. DE SAIDA E SETA, EQUIP. BATER. PROP. 6VX4AH ( AUT. 1,5H) E RECAR. FLUT. AUT. E SUPOR. CHAP. GALV. - NOVA SEDE VÁRZEA</v>
          </cell>
          <cell r="C5367" t="str">
            <v>Un</v>
          </cell>
          <cell r="D5367">
            <v>116.85000000000001</v>
          </cell>
          <cell r="E5367">
            <v>93.48</v>
          </cell>
          <cell r="F5367" t="str">
            <v xml:space="preserve">SEDUC </v>
          </cell>
        </row>
        <row r="5368">
          <cell r="A5368" t="str">
            <v/>
          </cell>
          <cell r="D5368">
            <v>0</v>
          </cell>
        </row>
        <row r="5369">
          <cell r="A5369" t="str">
            <v>33.08.012</v>
          </cell>
          <cell r="B5369" t="str">
            <v>CABO BLINDADO DE 1,5MM² - NOVA SEDE VÁRZEA</v>
          </cell>
          <cell r="C5369" t="str">
            <v>m</v>
          </cell>
          <cell r="D5369">
            <v>13.975</v>
          </cell>
          <cell r="E5369">
            <v>11.18</v>
          </cell>
          <cell r="F5369" t="str">
            <v xml:space="preserve">SEDUC </v>
          </cell>
        </row>
        <row r="5370">
          <cell r="A5370" t="str">
            <v/>
          </cell>
          <cell r="D5370">
            <v>0</v>
          </cell>
        </row>
        <row r="5371">
          <cell r="A5371" t="str">
            <v>33.09.001</v>
          </cell>
          <cell r="B5371" t="str">
            <v>FORNECIMENTO E INSTALAÇÃO DE DUTO DE PISO TIPO "U" CORRUG. 1 VIA 25X70, 4M, COM TAMPA, REF. 140-1/70, FAB. MOPA OU SIM., INCLUSIVE JUNÇÃO,SUPORTE DE FIX., PARAFUSOS,PORCAS, ARRUELAS E DEMAIS MAT. P/ EMENDA - NOVA SEDE VÁRZEA</v>
          </cell>
          <cell r="C5371" t="str">
            <v>Un</v>
          </cell>
          <cell r="D5371">
            <v>74.625</v>
          </cell>
          <cell r="E5371">
            <v>59.7</v>
          </cell>
          <cell r="F5371" t="str">
            <v>SEDUC</v>
          </cell>
        </row>
        <row r="5372">
          <cell r="A5372" t="str">
            <v/>
          </cell>
          <cell r="D5372">
            <v>0</v>
          </cell>
        </row>
        <row r="5373">
          <cell r="A5373" t="str">
            <v>33.09.002</v>
          </cell>
          <cell r="B5373" t="str">
            <v>FORNECIMENTO E INSTALAÇÃO DE DUTO DE PISO TIPO "U" CORRUG. 2 VIA 25X70, 4M, COM TAMPA, REF. 142-2/70, FAB. MOPA OU SIM., INCLUSIVE JUNÇÃO,SUPORTE DE FIX., PARAFUSOS,PORCAS, ARRUELAS E DEMAIS MAT. P/ EMENDA - NOVA SEDE VÁRZEA</v>
          </cell>
          <cell r="C5373" t="str">
            <v>Un</v>
          </cell>
          <cell r="D5373">
            <v>128.72499999999999</v>
          </cell>
          <cell r="E5373">
            <v>102.98</v>
          </cell>
          <cell r="F5373" t="str">
            <v>SEDUC</v>
          </cell>
        </row>
        <row r="5374">
          <cell r="A5374" t="str">
            <v/>
          </cell>
          <cell r="D5374">
            <v>0</v>
          </cell>
        </row>
        <row r="5375">
          <cell r="A5375" t="str">
            <v>33.09.003</v>
          </cell>
          <cell r="B5375" t="str">
            <v>FORNECIMENTO E INSTALAÇÃO DE TAMPÃO P/ DUTO DE PISO DE 25X280,  REF. 142-4/280, FAB. MOPA OU SIMILAR., INCLUSIVE JUNÇÃO,SUPORTE DE FIX., PARAFUSOS,PORCAS, ARRUELAS E DEMAIS MAT. P/ EMENDA - NOVA SEDE VÁRZEA</v>
          </cell>
          <cell r="C5375" t="str">
            <v>Un</v>
          </cell>
          <cell r="D5375">
            <v>17.95</v>
          </cell>
          <cell r="E5375">
            <v>14.36</v>
          </cell>
          <cell r="F5375" t="str">
            <v>SEDUC</v>
          </cell>
        </row>
        <row r="5376">
          <cell r="A5376" t="str">
            <v/>
          </cell>
          <cell r="D5376">
            <v>0</v>
          </cell>
        </row>
        <row r="5377">
          <cell r="A5377" t="str">
            <v>33.09.004</v>
          </cell>
          <cell r="B5377" t="str">
            <v xml:space="preserve"> FORNECIMENTO E INSTALAÇÃO DE CX. DE TOMADA P/ DUTO DE PISO, C/ 02 VIAS DE 70,  REF. 145-11-PR, FAB. MOPA OU SIMILAR., INCLUSIVE PARAFUSOS,PORCAS, ARRUELAS E DEMAIS MAT. P/ INSTALAÇÃO - NOVA SEDE VÁRZEA</v>
          </cell>
          <cell r="C5377" t="str">
            <v>Un</v>
          </cell>
          <cell r="D5377">
            <v>66.887500000000003</v>
          </cell>
          <cell r="E5377">
            <v>53.51</v>
          </cell>
          <cell r="F5377" t="str">
            <v>SEDUC</v>
          </cell>
        </row>
        <row r="5378">
          <cell r="A5378" t="str">
            <v/>
          </cell>
          <cell r="D5378">
            <v>0</v>
          </cell>
        </row>
        <row r="5379">
          <cell r="A5379" t="str">
            <v>33.09.005</v>
          </cell>
          <cell r="B5379" t="str">
            <v>FORNECIMENTO E INSTALAÇÃO DE CX. DE TOMADA P/ DUTO DE PISO, C/ 04 VIAS DE 70,  REF. 145-13-PR, FAB. MOPA OU SIMILAR, INCLUSIVE PARAFUSOS,PORCAS, ARRUELAS E DEMAIS MAT. P/ INSTALAÇÃO - NOVA SEDE VÁRZEA</v>
          </cell>
          <cell r="C5379" t="str">
            <v>Un</v>
          </cell>
          <cell r="D5379">
            <v>101.6875</v>
          </cell>
          <cell r="E5379">
            <v>81.349999999999994</v>
          </cell>
          <cell r="F5379" t="str">
            <v>SEDUC</v>
          </cell>
        </row>
        <row r="5380">
          <cell r="A5380" t="str">
            <v/>
          </cell>
          <cell r="D5380">
            <v>0</v>
          </cell>
        </row>
        <row r="5381">
          <cell r="A5381" t="str">
            <v>33.09.006</v>
          </cell>
          <cell r="B5381" t="str">
            <v>FORNECIMENTO E INSTALAÇÃO DE TAMPA LISA P/ CX  DE TOMADA, C/ 02 VIAS DE 70,  REF. 145-21-PR, FAB. MOPA OU SIMILAR., INCLUSIVE PARAFUSOS,PORCAS, ARRUELAS E DEMAIS MAT. P/INSTALAÇÃO- NOVA SEDE VÁRZEA</v>
          </cell>
          <cell r="C5381" t="str">
            <v>Un</v>
          </cell>
          <cell r="D5381">
            <v>51.475000000000001</v>
          </cell>
          <cell r="E5381">
            <v>41.18</v>
          </cell>
          <cell r="F5381" t="str">
            <v>SEDUC</v>
          </cell>
        </row>
        <row r="5382">
          <cell r="A5382" t="str">
            <v/>
          </cell>
          <cell r="D5382">
            <v>0</v>
          </cell>
        </row>
        <row r="5383">
          <cell r="A5383" t="str">
            <v>33.09.007</v>
          </cell>
          <cell r="B5383" t="str">
            <v>FORNECIMENTO E INSTALAÇÃO DE TAMPA LISA P/ CX  DE TOMADA, C/ 04 VIAS DE 70,  REF. 145-23-PR, FAB. MOPA OU SIMILAR., INCLUSIVE PARAFUSOS,PORCAS, ARRUELAS E DEMAIS MAT. P/INSTALAÇÃO - NOVA SEDE VÁRZEA</v>
          </cell>
          <cell r="C5383" t="str">
            <v>Un</v>
          </cell>
          <cell r="D5383">
            <v>123.65</v>
          </cell>
          <cell r="E5383">
            <v>98.92</v>
          </cell>
          <cell r="F5383" t="str">
            <v>SEDUC</v>
          </cell>
        </row>
        <row r="5384">
          <cell r="A5384" t="str">
            <v/>
          </cell>
          <cell r="D5384">
            <v>0</v>
          </cell>
        </row>
        <row r="5385">
          <cell r="A5385" t="str">
            <v>33.09.008</v>
          </cell>
          <cell r="B5385" t="str">
            <v>FORNECIMENTO E INSTALAÇÃO DE SUPORTE P/  CX  DE TOMADA, C/ 04 FUROS P/ TOMADA TIPO RJ-45,  REF. 149-12-PR, FAB. MOPA OU SIMILAR., INCLUSIVE PARAFUSOS,PORCAS, ARRUELAS E DEMAIS MAT. P/INSTALAÇÃO - NOVA SEDE VÁZEA</v>
          </cell>
          <cell r="C5385" t="str">
            <v>Un</v>
          </cell>
          <cell r="D5385">
            <v>12.5875</v>
          </cell>
          <cell r="E5385">
            <v>10.07</v>
          </cell>
          <cell r="F5385" t="str">
            <v>SEDUC</v>
          </cell>
        </row>
        <row r="5386">
          <cell r="A5386" t="str">
            <v/>
          </cell>
          <cell r="D5386">
            <v>0</v>
          </cell>
        </row>
        <row r="5387">
          <cell r="A5387" t="str">
            <v>33.09.009</v>
          </cell>
          <cell r="B5387" t="str">
            <v>FORNECIMENTO E INSTALAÇÃO DE SUPORTE P/  CX  DE TOMADA, C/ 04 FUROS P/ TOMADA TIPO PAINEL, 2P+T UNIVERS., REF. 149-15-PR, FAB. MOPA OU SIMILAR., INCLUSIVE PARAFUSOS,PORCAS, ARRUELAS E DEMAIS MAT. P/INSTALAÇÃO - NOVA SEDE VÁRZEA</v>
          </cell>
          <cell r="C5387" t="str">
            <v>Un</v>
          </cell>
          <cell r="D5387">
            <v>7.8874999999999993</v>
          </cell>
          <cell r="E5387">
            <v>6.31</v>
          </cell>
          <cell r="F5387" t="str">
            <v>SEDUC</v>
          </cell>
        </row>
        <row r="5388">
          <cell r="A5388" t="str">
            <v/>
          </cell>
          <cell r="D5388">
            <v>0</v>
          </cell>
        </row>
        <row r="5389">
          <cell r="A5389" t="str">
            <v>33.09.010</v>
          </cell>
          <cell r="B5389" t="str">
            <v>FORNECIMENTO E INSTALAÇÃO DE TOMADA TIPO PAINEL, 2P+T UNIV., 15A, 250V,C/ RABICHO,  REF. 149-101-PR, FAB. MOPA OU SIMILAR., INCLUSIVE  MATERIAIS P/INSTALAÇÃO - NOVA SEDE VÁRZEA</v>
          </cell>
          <cell r="C5389" t="str">
            <v>Un</v>
          </cell>
          <cell r="D5389">
            <v>8.5625</v>
          </cell>
          <cell r="E5389">
            <v>6.85</v>
          </cell>
          <cell r="F5389" t="str">
            <v>SEDUC</v>
          </cell>
        </row>
        <row r="5390">
          <cell r="A5390" t="str">
            <v/>
          </cell>
          <cell r="D5390">
            <v>0</v>
          </cell>
        </row>
        <row r="5391">
          <cell r="A5391" t="str">
            <v>33.09.011</v>
          </cell>
          <cell r="B5391" t="str">
            <v>FORNECIMENTO E INSTALAÇÃO DE CX . DE PASSAGEM P/ DUTO DE PISO, C/ 03 VIAS DE 70, REF. 143-107 -PR, FAB. MOPA OU SIMILAR., INCLUSIVE PARAFUSOS,PORCAS, ARRUELAS E DEMAIS MAT. P/INSTALAÇÃO - NOVA SEDE VÁRZEA</v>
          </cell>
          <cell r="C5391" t="str">
            <v>Un</v>
          </cell>
          <cell r="D5391">
            <v>161.77499999999998</v>
          </cell>
          <cell r="E5391">
            <v>129.41999999999999</v>
          </cell>
          <cell r="F5391" t="str">
            <v>SEDUC</v>
          </cell>
        </row>
        <row r="5392">
          <cell r="A5392" t="str">
            <v/>
          </cell>
          <cell r="D5392">
            <v>0</v>
          </cell>
        </row>
        <row r="5393">
          <cell r="A5393" t="str">
            <v>33.09.012</v>
          </cell>
          <cell r="B5393" t="str">
            <v>FORNECIMENTO E INSTALAÇÃO DE CX. DE PASSAGEM P/ DUTO DE PISO, C/ 04 VIAS DE 70, REF. 143-108, FAB. MOPA OU SIMILAR., INCLUSIVE PARAFUSOS,PORCAS, ARRUELAS E DEMAIS MAT. P/INSTALAÇÃO - NOVA SEDE VÁRZEA</v>
          </cell>
          <cell r="C5393" t="str">
            <v>Un</v>
          </cell>
          <cell r="D5393">
            <v>251.78750000000002</v>
          </cell>
          <cell r="E5393">
            <v>201.43</v>
          </cell>
          <cell r="F5393" t="str">
            <v>SEDUC</v>
          </cell>
        </row>
        <row r="5394">
          <cell r="A5394" t="str">
            <v/>
          </cell>
          <cell r="D5394">
            <v>0</v>
          </cell>
        </row>
        <row r="5395">
          <cell r="A5395" t="str">
            <v>33.09.013</v>
          </cell>
          <cell r="B5395" t="str">
            <v>FORNECIMENTO E INSTALAÇÃO DE POSTE DE DESCIDA DE CABOS, 129X44X2650MM, REF.191-02-E, FAB. MOPA OU SIM., INCL. 2 BOX DIAM.1/2" P/ CONEXÃO C/ ELET., TAMPA SUPERIOR E INFERIOR,ARREMATE, BASE,SUPORTE P/ 04 CONEC. RJ-45 CAT06 E DEMAIS MAT. P/ INSTALAÇÃO - NOVA</v>
          </cell>
          <cell r="C5395" t="str">
            <v>Un</v>
          </cell>
          <cell r="D5395">
            <v>455.98750000000001</v>
          </cell>
          <cell r="E5395">
            <v>364.79</v>
          </cell>
          <cell r="F5395" t="str">
            <v>SEDUC</v>
          </cell>
        </row>
        <row r="5396">
          <cell r="A5396" t="str">
            <v/>
          </cell>
          <cell r="D5396">
            <v>0</v>
          </cell>
        </row>
        <row r="5397">
          <cell r="A5397" t="str">
            <v>33.09.014</v>
          </cell>
          <cell r="B5397" t="str">
            <v>FORNECIMENTO E INSTALAÇÃO DE POSTE DE DESCIDA DE CABOS, 129X44X2650MM, REF.191-02-E, FAB. MOPA OU SIM., INCL. 2 BOX DIAM.1/2" P/ CONEXÃO C/ ELET., TAMPA SUPERIOR E INFERIOR,ARREMATE, BASE,SUPORTE P/ 08 CONEC. RJ-45 CAT06 E DEMAIS MAT. P/ INSTALAÇÃO - NOVA</v>
          </cell>
          <cell r="C5397" t="str">
            <v>Un</v>
          </cell>
          <cell r="D5397">
            <v>455.98750000000001</v>
          </cell>
          <cell r="E5397">
            <v>364.79</v>
          </cell>
          <cell r="F5397" t="str">
            <v>SEDUC</v>
          </cell>
        </row>
        <row r="5398">
          <cell r="A5398" t="str">
            <v/>
          </cell>
          <cell r="D5398">
            <v>0</v>
          </cell>
        </row>
        <row r="5399">
          <cell r="A5399" t="str">
            <v>33.09.015</v>
          </cell>
          <cell r="B5399" t="str">
            <v>FORNECIMENTO E INSTALAÇÃO DE CABO TELEFÔNICO COM 50 PAREAS, USO INTERNO, C/ DIAM. DO CONDUTOR DE  0,50MM, REF. FAST-CIT, FAB. FURUKAWA OU SIMILAR - NOVA SEDE VÁRZEA</v>
          </cell>
          <cell r="C5399" t="str">
            <v>m</v>
          </cell>
          <cell r="D5399">
            <v>16.737500000000001</v>
          </cell>
          <cell r="E5399">
            <v>13.39</v>
          </cell>
          <cell r="F5399" t="str">
            <v>SEDUC</v>
          </cell>
        </row>
        <row r="5400">
          <cell r="A5400" t="str">
            <v/>
          </cell>
          <cell r="D5400">
            <v>0</v>
          </cell>
        </row>
        <row r="5401">
          <cell r="A5401" t="str">
            <v>33.09.016</v>
          </cell>
          <cell r="B5401" t="str">
            <v>FORNECIMENTO E INSTALAÇÃO DE PATCH CORD CINZA EM CABO UTP 4, TERMINAÇÕES EM CONEC. RJ-45 MACHO CAT.6, 2,5M DE COMPRIMENTO, PADRÃO DE CONF. T568A, REF.35123904, FURUKAWA OU SIMILAR - NOVA SEDE VÁRZEA</v>
          </cell>
          <cell r="C5401" t="str">
            <v>Un</v>
          </cell>
          <cell r="D5401">
            <v>40.824999999999996</v>
          </cell>
          <cell r="E5401">
            <v>32.659999999999997</v>
          </cell>
          <cell r="F5401" t="str">
            <v>SEDUC</v>
          </cell>
        </row>
        <row r="5402">
          <cell r="A5402" t="str">
            <v/>
          </cell>
          <cell r="D5402">
            <v>0</v>
          </cell>
        </row>
        <row r="5403">
          <cell r="A5403" t="str">
            <v>33.09.017</v>
          </cell>
          <cell r="B5403" t="str">
            <v>FORNECIMENTO E INSTALAÇÃO DE PATCH CORD CINZA EM CABO UTP 1 PAR, CAT. 5E, TERMINAÇÕES EM CONEC. 110IDC, 2,0M DE COMPRIMENTO, PADRÃO DE CONF. T568A, REF.35123904, FURUKAWA OU SIMILAR - NOVA SEDE VÁRZEA</v>
          </cell>
          <cell r="C5403" t="str">
            <v>Un</v>
          </cell>
          <cell r="D5403">
            <v>15.762499999999999</v>
          </cell>
          <cell r="E5403">
            <v>12.61</v>
          </cell>
          <cell r="F5403" t="str">
            <v>SEDUC</v>
          </cell>
        </row>
        <row r="5404">
          <cell r="A5404" t="str">
            <v/>
          </cell>
          <cell r="D5404">
            <v>0</v>
          </cell>
        </row>
        <row r="5405">
          <cell r="A5405" t="str">
            <v>33.09.018</v>
          </cell>
          <cell r="B5405" t="str">
            <v>FORNECIMENTO E INSTALAÇÃO DE PATCH CORD CINZA EM CABO UTP, 4 PARES, CAT. 5E, TERMINAÇÕES EM CONEC. 110IDC, 2,0M DE COMPRIMENTO, PADRÃO DE CONF. T568A, REF.35123904, FURUKAWA OU SIMILAR - NOVA SEDE VÁRZEA</v>
          </cell>
          <cell r="C5405" t="str">
            <v>Un</v>
          </cell>
          <cell r="D5405">
            <v>30.950000000000003</v>
          </cell>
          <cell r="E5405">
            <v>24.76</v>
          </cell>
          <cell r="F5405" t="str">
            <v>SEDUC</v>
          </cell>
        </row>
        <row r="5406">
          <cell r="A5406" t="str">
            <v/>
          </cell>
          <cell r="D5406">
            <v>0</v>
          </cell>
        </row>
        <row r="5407">
          <cell r="A5407" t="str">
            <v>33.09.019</v>
          </cell>
          <cell r="B5407" t="str">
            <v>FORNECIMENTO E INSTALAÇÃO DE EXTENSÕES ÓPTICAS MULTIMODO DUPLEX C/ 2 FIBRAS 50X125, DE 1,5M DE COMP. , CONECTORIZADO EM CONEC. LC EM UMA DAS EXTREM. REF. 35260128, FAB FURUKAWA OU SIMILAR - NOVA SEDE VÁRZEA</v>
          </cell>
          <cell r="C5407" t="str">
            <v>Un</v>
          </cell>
          <cell r="D5407">
            <v>30.712499999999999</v>
          </cell>
          <cell r="E5407">
            <v>24.57</v>
          </cell>
          <cell r="F5407" t="str">
            <v>SEDUC</v>
          </cell>
        </row>
        <row r="5408">
          <cell r="A5408" t="str">
            <v/>
          </cell>
          <cell r="D5408">
            <v>0</v>
          </cell>
        </row>
        <row r="5409">
          <cell r="A5409" t="str">
            <v>33.09.020</v>
          </cell>
          <cell r="B5409" t="str">
            <v>FORNECIMENTO E INSTALAÇÃO DE CORDÃO ÓPTICO MULTIMODO DUPLEX C/ 2 FIBRAS 50X125, DE 1,5M DE COMP. , CONECTORIZADO EM CONEC. LC EM UMA DAS EXTREM. REF. 33000058, FAB FURUKAWA OU SIMILAR - NOVA SEDE VÁRZEA</v>
          </cell>
          <cell r="C5409" t="str">
            <v>Un</v>
          </cell>
          <cell r="D5409">
            <v>171.27500000000001</v>
          </cell>
          <cell r="E5409">
            <v>137.02000000000001</v>
          </cell>
          <cell r="F5409" t="str">
            <v>SEDUC</v>
          </cell>
        </row>
        <row r="5410">
          <cell r="A5410" t="str">
            <v/>
          </cell>
          <cell r="D5410">
            <v>0</v>
          </cell>
        </row>
        <row r="5411">
          <cell r="A5411" t="str">
            <v>33.09.021</v>
          </cell>
          <cell r="B5411" t="str">
            <v>FORNECIMENTO E INSTALAÇÃO DE RACK 19", EM CHAPA DE AÇO 18, PINT. ELETR. EPOXI, 24u, PÉS REGUL., GUAS DE CABOS VERT., TAMPAS, PORTA FRONTAL,CALHA DE 08 TOM, MAT. P/ INSTALAÇÃO E DEMAIS ITENS  CONF. PROJETO - NOVA SEDE VÁRZEA</v>
          </cell>
          <cell r="C5411" t="str">
            <v>Un</v>
          </cell>
          <cell r="D5411">
            <v>2796.5750000000003</v>
          </cell>
          <cell r="E5411">
            <v>2237.2600000000002</v>
          </cell>
          <cell r="F5411" t="str">
            <v xml:space="preserve">SEDUC </v>
          </cell>
        </row>
        <row r="5412">
          <cell r="A5412" t="str">
            <v/>
          </cell>
          <cell r="D5412">
            <v>0</v>
          </cell>
        </row>
        <row r="5413">
          <cell r="A5413" t="str">
            <v>33.09.022</v>
          </cell>
          <cell r="B5413" t="str">
            <v>FORNECIMENTO E INSTALAÇÃO DE RACK 19", EM CHAPA DE AÇO 18, PINT. ELETR. EPOXI, 32u, PÉS REGUL., GUAS DE CABOS VERT., TAMPAS, PORTA FRONTAL,CALHA DE 08 TOM, MAT. P/ INSTALAÇÃO E DEMAIS ITENS  CONF. PROJETO - NOVA SEDE VÁRZEA</v>
          </cell>
          <cell r="C5413" t="str">
            <v>Un</v>
          </cell>
          <cell r="D5413">
            <v>3271.4125000000004</v>
          </cell>
          <cell r="E5413">
            <v>2617.13</v>
          </cell>
          <cell r="F5413" t="str">
            <v xml:space="preserve">SEDUC </v>
          </cell>
        </row>
        <row r="5414">
          <cell r="A5414" t="str">
            <v/>
          </cell>
          <cell r="D5414">
            <v>0</v>
          </cell>
        </row>
        <row r="5415">
          <cell r="A5415" t="str">
            <v>33.09.023</v>
          </cell>
          <cell r="B5415" t="str">
            <v>FORNECIMENTO E INSTALAÇÃO DE RACK 19", EM CHAPA DE AÇO 18, PINT. ELETR. EPOXI, 44u, PÉS REGUL., GUAS DE CABOS VERT., TAMPAS, PORTA FRONTAL,CALHA DE 08 TOM, MAT. P/ INSTALAÇÃO E DEMAIS ITENS  CONF. PROJETO - NOVA SEDE VÁRZEA</v>
          </cell>
          <cell r="C5415" t="str">
            <v>Un</v>
          </cell>
          <cell r="D5415">
            <v>3391.2249999999999</v>
          </cell>
          <cell r="E5415">
            <v>2712.98</v>
          </cell>
          <cell r="F5415" t="str">
            <v xml:space="preserve">SEDUC </v>
          </cell>
        </row>
        <row r="5416">
          <cell r="A5416" t="str">
            <v/>
          </cell>
          <cell r="D5416">
            <v>0</v>
          </cell>
        </row>
        <row r="5417">
          <cell r="A5417" t="str">
            <v>33.09.024</v>
          </cell>
          <cell r="B5417" t="str">
            <v>FORNECIMENTO E INSTALAÇÃO DE PRATELEIRA FIXA PARA RACK 19", REF. 35150045, FAB. FURUKAWA OU SIMILAR. - NOVA SEDE VÁRZEA</v>
          </cell>
          <cell r="C5417" t="str">
            <v>Un</v>
          </cell>
          <cell r="D5417">
            <v>76.962500000000006</v>
          </cell>
          <cell r="E5417">
            <v>61.57</v>
          </cell>
          <cell r="F5417" t="str">
            <v xml:space="preserve">SEDUC </v>
          </cell>
        </row>
        <row r="5418">
          <cell r="A5418" t="str">
            <v/>
          </cell>
          <cell r="D5418">
            <v>0</v>
          </cell>
        </row>
        <row r="5419">
          <cell r="A5419" t="str">
            <v>33.09.025</v>
          </cell>
          <cell r="B5419" t="str">
            <v>FORNECIMENTO E INSTALAÇÃO DE GUIA DE CABOS COM ALTURA 1u, FECHADO HORIZONTAL PARA RACK 19", REF. 35150033, FAB. FURUKAWA OU SIMILAR - NOVA SEDE VÁRZEA</v>
          </cell>
          <cell r="C5419" t="str">
            <v>Un</v>
          </cell>
          <cell r="D5419">
            <v>35.174999999999997</v>
          </cell>
          <cell r="E5419">
            <v>28.14</v>
          </cell>
          <cell r="F5419" t="str">
            <v>SEDUC</v>
          </cell>
        </row>
        <row r="5420">
          <cell r="A5420" t="str">
            <v/>
          </cell>
          <cell r="D5420">
            <v>0</v>
          </cell>
        </row>
        <row r="5421">
          <cell r="A5421" t="str">
            <v>33.09.026</v>
          </cell>
          <cell r="B5421" t="str">
            <v>FORNECIMENTO E INSTALAÇÃO DE PATCH PANEL 24 PORTAS RJ-45, CAT. 6, PADRÃO DE CONF. T568A, LARG. PADRÃO 19", C/ PARAF. E ARRUELAS DE FIXAÇÃO, REF. 35060024, FAB. FURUKAWA OU SIMILAR - NOVA SEDE VÁRZEA</v>
          </cell>
          <cell r="C5421" t="str">
            <v>Un</v>
          </cell>
          <cell r="D5421">
            <v>935.07499999999993</v>
          </cell>
          <cell r="E5421">
            <v>748.06</v>
          </cell>
          <cell r="F5421" t="str">
            <v xml:space="preserve">SEDUC </v>
          </cell>
        </row>
        <row r="5422">
          <cell r="A5422" t="str">
            <v/>
          </cell>
          <cell r="D5422">
            <v>0</v>
          </cell>
        </row>
        <row r="5423">
          <cell r="A5423" t="str">
            <v>33.09.027</v>
          </cell>
          <cell r="B5423" t="str">
            <v>FORNECIMENTO E INSTALAÇÃO DE VOICE PANEL 30 PORTAS RJ-45, COM. RJ-11, CAT. 3, PADRÃO DE CONF. T568A, LARG. PADRÃO 19", C/ PARAF. E ARRUELAS DE FIXAÇÃO, REF. 35050224, FAB. FURUKAWA OU SIMILAR - NOVA SEDE VÁRZEA</v>
          </cell>
          <cell r="C5423" t="str">
            <v>Un</v>
          </cell>
          <cell r="D5423">
            <v>555.95000000000005</v>
          </cell>
          <cell r="E5423">
            <v>444.76</v>
          </cell>
          <cell r="F5423" t="str">
            <v xml:space="preserve">SEDUC </v>
          </cell>
        </row>
        <row r="5424">
          <cell r="A5424" t="str">
            <v/>
          </cell>
          <cell r="D5424">
            <v>0</v>
          </cell>
        </row>
        <row r="5425">
          <cell r="A5425" t="str">
            <v>33.09.028</v>
          </cell>
          <cell r="B5425" t="str">
            <v>FORNECIMENTO E INSTALAÇÃO DE VOICE PANEL 50 PORTAS RJ-45, COM. RJ-11, CAT. 3, PADRÃO DE CONF. T568A, LARG. PADRÃO 19", C/ PARAF. E ARRUELAS DE FIXAÇÃO, REF. 35050200, FAB. FURUKAWA OU SIMILAR - NOVA SEDE VÁRZEA</v>
          </cell>
          <cell r="C5425" t="str">
            <v>Un</v>
          </cell>
          <cell r="D5425">
            <v>734.05</v>
          </cell>
          <cell r="E5425">
            <v>587.24</v>
          </cell>
          <cell r="F5425" t="str">
            <v xml:space="preserve">SEDUC </v>
          </cell>
        </row>
        <row r="5426">
          <cell r="A5426" t="str">
            <v/>
          </cell>
          <cell r="D5426">
            <v>0</v>
          </cell>
        </row>
        <row r="5427">
          <cell r="A5427" t="str">
            <v>33.09.029</v>
          </cell>
          <cell r="B5427" t="str">
            <v>FORNECIMENTO E INSTALAÇÃO DE PAINEL DE CONEXÃO 110IDC C/ CAP. P/ 100 PARES, LARG. PADRÃO 19", 2u DE ALTURA, C/ PARAF. E ARRUELAS DE FIXAÇÃO, REF. 35050698, FAB. FURUKAWA OU SIMILAR - NOVA SEDE VÁRZEA</v>
          </cell>
          <cell r="C5427" t="str">
            <v>Un</v>
          </cell>
          <cell r="D5427">
            <v>201.8</v>
          </cell>
          <cell r="E5427">
            <v>161.44</v>
          </cell>
          <cell r="F5427" t="str">
            <v xml:space="preserve">SEDUC </v>
          </cell>
        </row>
        <row r="5428">
          <cell r="A5428" t="str">
            <v/>
          </cell>
          <cell r="D5428">
            <v>0</v>
          </cell>
        </row>
        <row r="5429">
          <cell r="A5429" t="str">
            <v>33.09.030</v>
          </cell>
          <cell r="B5429" t="str">
            <v>FORNECIMENTO E INSTALAÇÃO DE CONECTOR 110 P/ BLOCO IDC, C/ CAPAC. PARA 04 PARES, FAB. FURUKAWA OU SIMILAR - NOVA SEDE VÁRZEA</v>
          </cell>
          <cell r="C5429" t="str">
            <v>Un</v>
          </cell>
          <cell r="D5429">
            <v>7.6624999999999996</v>
          </cell>
          <cell r="E5429">
            <v>6.13</v>
          </cell>
          <cell r="F5429" t="str">
            <v xml:space="preserve">SEDUC </v>
          </cell>
        </row>
        <row r="5430">
          <cell r="A5430" t="str">
            <v/>
          </cell>
          <cell r="D5430">
            <v>0</v>
          </cell>
        </row>
        <row r="5431">
          <cell r="A5431" t="str">
            <v>33.09.031</v>
          </cell>
          <cell r="B5431" t="str">
            <v>FORNECIMENTO E INSTALAÇÃO DE CONECTOR 110 P/ BLOCO IDC, C/ CAPAC. PARA 05 PARES, FAB. FURUKAWA OU SIMILAR - NOVA SEDE VÁRZEA</v>
          </cell>
          <cell r="C5431" t="str">
            <v>Un</v>
          </cell>
          <cell r="D5431">
            <v>7.6624999999999996</v>
          </cell>
          <cell r="E5431">
            <v>6.13</v>
          </cell>
          <cell r="F5431" t="str">
            <v xml:space="preserve">SEDUC </v>
          </cell>
        </row>
        <row r="5432">
          <cell r="A5432" t="str">
            <v/>
          </cell>
          <cell r="D5432">
            <v>0</v>
          </cell>
        </row>
        <row r="5433">
          <cell r="A5433" t="str">
            <v>33.09.032</v>
          </cell>
          <cell r="B5433" t="str">
            <v>FORNECIMENTO E INSTALAÇÃO CABO DE FIBRA OPTICA,MULTIMODO 50u, 12 FIBRAS, OMS+( LASER WAVE550), CAM. FIBRA VIDRO P/ PROT. ANTIROED. E NUCLEO GELEADO P/ PROT. UND (INDOOR-OUTDOOR) FAB. FURUKAWA OU SIM. - NOVA SEDE VÁRZEA</v>
          </cell>
          <cell r="C5433" t="str">
            <v>m</v>
          </cell>
          <cell r="D5433">
            <v>53.25</v>
          </cell>
          <cell r="E5433">
            <v>42.6</v>
          </cell>
          <cell r="F5433" t="str">
            <v xml:space="preserve">SEDUC </v>
          </cell>
        </row>
        <row r="5434">
          <cell r="A5434" t="str">
            <v/>
          </cell>
          <cell r="D5434">
            <v>0</v>
          </cell>
        </row>
        <row r="5435">
          <cell r="A5435" t="str">
            <v>33.09.033</v>
          </cell>
          <cell r="B5435" t="str">
            <v>FORNECIMENTO E INSTALAÇÃO DE PATCH CORD AZUL EM UTP 4 PARES, TERMINAÇÕES EM CONECTORES RJ-45 MACHO, CAT 6, 2,5M DE COMPRIMENTO, PAD. DE CONF. T568A, REF. 35123604, FAB. FURUKAWA OU SIMILAR - NOVA SEDE VÁRZEA</v>
          </cell>
          <cell r="C5435" t="str">
            <v>Un</v>
          </cell>
          <cell r="D5435">
            <v>32.862499999999997</v>
          </cell>
          <cell r="E5435">
            <v>26.29</v>
          </cell>
          <cell r="F5435" t="str">
            <v xml:space="preserve">SEDUC </v>
          </cell>
        </row>
        <row r="5436">
          <cell r="A5436" t="str">
            <v/>
          </cell>
          <cell r="D5436">
            <v>0</v>
          </cell>
        </row>
        <row r="5437">
          <cell r="A5437" t="str">
            <v>33.09.034</v>
          </cell>
          <cell r="B5437" t="str">
            <v>FORNECIMENTO E INSTALAÇÃO DE PATCH CORD VERMELHO EM  UTP 4 PARES, TERMINAÇÕES EM CONECTORES RJ-45 MACHO, CAT 6, 2,5M DE COMPRIMENTO, PAD. DE CONF. T568A, REF. 35123304, FAB. FURUKAWA OU SIMILAR - NOVA SEDE VÁRZEA</v>
          </cell>
          <cell r="C5437" t="str">
            <v>Un</v>
          </cell>
          <cell r="D5437">
            <v>32.862499999999997</v>
          </cell>
          <cell r="E5437">
            <v>26.29</v>
          </cell>
          <cell r="F5437" t="str">
            <v xml:space="preserve">SEDUC </v>
          </cell>
        </row>
        <row r="5438">
          <cell r="A5438" t="str">
            <v/>
          </cell>
          <cell r="D5438">
            <v>0</v>
          </cell>
        </row>
        <row r="5439">
          <cell r="A5439" t="str">
            <v>33.09.035</v>
          </cell>
          <cell r="B5439" t="str">
            <v>FORNECIMENTO E INSTALAÇÃO DE PATCH CORD PRETO EM UTP 4 PARES, TERMINAÇÕES EM CONECTORES RJ-45 MACHO, CAT 6, 2,5M DE COMPRIMENTO, PAD. DE CONF. T568A, REF. 35123104, FAB. FURUKAWA OU SIMILAR - NOVA SEDE VÁRZEA</v>
          </cell>
          <cell r="C5439" t="str">
            <v>Un</v>
          </cell>
          <cell r="D5439">
            <v>32.862499999999997</v>
          </cell>
          <cell r="E5439">
            <v>26.29</v>
          </cell>
          <cell r="F5439" t="str">
            <v xml:space="preserve">SEDUC </v>
          </cell>
        </row>
        <row r="5440">
          <cell r="A5440" t="str">
            <v/>
          </cell>
          <cell r="D5440">
            <v>0</v>
          </cell>
        </row>
        <row r="5441">
          <cell r="A5441" t="str">
            <v>33.09.036</v>
          </cell>
          <cell r="B5441" t="str">
            <v>FORNECIMENTO E INSTALAÇÃO DE PATCH CORD AMARELO EM UTP 4 PARES, TERMINAÇÕES EM CONECTORES RJ-45 MACHO, CAT 6, 2,5M DE COMPRIMENTO, PAD. DE CONF. T568A, REF. 35123804, FAB. FURUKAWA OU SIMILAR - NOVA SEDE VÁRZEA</v>
          </cell>
          <cell r="C5441" t="str">
            <v>Un</v>
          </cell>
          <cell r="D5441">
            <v>32.862499999999997</v>
          </cell>
          <cell r="E5441">
            <v>26.29</v>
          </cell>
          <cell r="F5441" t="str">
            <v xml:space="preserve">SEDUC </v>
          </cell>
        </row>
        <row r="5442">
          <cell r="A5442" t="str">
            <v/>
          </cell>
          <cell r="D5442">
            <v>0</v>
          </cell>
        </row>
        <row r="5443">
          <cell r="A5443" t="str">
            <v>33.09.037</v>
          </cell>
          <cell r="B5443" t="str">
            <v>FORNECIMENTO E INSTALAÇÃO DE PATCH CORD BRANCO EM UTP 4 PARES, TERMINAÇÕES EM CONECTORES RJ-45 MACHO, CAT 6, 2,5M DE COMPRIMENTO, PAD. DE CONF. T568A, REF. 35123504, FAB. FURUKAWA OU SIMILAR - NOVA SEDE VÁRZEA</v>
          </cell>
          <cell r="C5443" t="str">
            <v>Un</v>
          </cell>
          <cell r="D5443">
            <v>32.862499999999997</v>
          </cell>
          <cell r="E5443">
            <v>26.29</v>
          </cell>
          <cell r="F5443" t="str">
            <v xml:space="preserve">SEDUC </v>
          </cell>
        </row>
        <row r="5444">
          <cell r="A5444" t="str">
            <v/>
          </cell>
          <cell r="D5444">
            <v>0</v>
          </cell>
        </row>
        <row r="5445">
          <cell r="A5445" t="str">
            <v>33.09.038</v>
          </cell>
          <cell r="B5445" t="str">
            <v>FORNECIMENTO E INSTALAÇÃO DE PATCH CORD EM CABO UTP 4 PARES, TERMINAÇÕES EM CONECTORES RJ-45 MACHO, CAT 6, 2,5M DE COMPRIMENTO, PAD. DE CONF. T568A, REF. 35123904, FAB. FURUKAWA OU SIMILAR - NOVA SEDE VÁRZEA</v>
          </cell>
          <cell r="C5445" t="str">
            <v>Un</v>
          </cell>
          <cell r="D5445">
            <v>32.862499999999997</v>
          </cell>
          <cell r="E5445">
            <v>26.29</v>
          </cell>
          <cell r="F5445" t="str">
            <v xml:space="preserve">SEDUC </v>
          </cell>
        </row>
        <row r="5446">
          <cell r="A5446" t="str">
            <v/>
          </cell>
          <cell r="D5446">
            <v>0</v>
          </cell>
        </row>
        <row r="5447">
          <cell r="A5447" t="str">
            <v>33.09.039</v>
          </cell>
          <cell r="B5447" t="str">
            <v>FORNECIMENTO E INSTALAÇÃO DE PATCH CORD EM CABO UTP 1 PAR CATEG. 5E, TERMINAIS EM CONECTORES 110IDC,  2,5M DE COMPRIMENTO, PAD. DE CONF. T568A, FAB. FURUKAWA OU SIMILAR - NOVA SEDE VÁRZEA</v>
          </cell>
          <cell r="C5447" t="str">
            <v>Un</v>
          </cell>
          <cell r="D5447">
            <v>26.862499999999997</v>
          </cell>
          <cell r="E5447">
            <v>21.49</v>
          </cell>
          <cell r="F5447" t="str">
            <v xml:space="preserve">SEDUC </v>
          </cell>
        </row>
        <row r="5448">
          <cell r="A5448" t="str">
            <v/>
          </cell>
          <cell r="D5448">
            <v>0</v>
          </cell>
        </row>
        <row r="5449">
          <cell r="A5449" t="str">
            <v>33.09.040</v>
          </cell>
          <cell r="B5449" t="str">
            <v>FORNECIMENTO E INSTALAÇÃO DE PATCH CORD EM CABO UTP 4 PAR CATEG. 5E, TERMINAIS EM CONECTORES 110IDC,  2,5M DE COMPRIMENTO, PAD. DE CONF. T568A, FAB. FURUKAWA OU SIMILAR - NOVA SEDE VÁRZEA</v>
          </cell>
          <cell r="C5449" t="str">
            <v>Un</v>
          </cell>
          <cell r="D5449">
            <v>63.75</v>
          </cell>
          <cell r="E5449">
            <v>51</v>
          </cell>
          <cell r="F5449" t="str">
            <v xml:space="preserve">SEDUC </v>
          </cell>
        </row>
        <row r="5450">
          <cell r="A5450" t="str">
            <v/>
          </cell>
          <cell r="D5450">
            <v>0</v>
          </cell>
        </row>
        <row r="5451">
          <cell r="A5451" t="str">
            <v>33.09.041</v>
          </cell>
          <cell r="B5451" t="str">
            <v>FORNECIMENTO E INSTALAÇÃO DE CABO TELEFÔNICO C/ 10 PARES P/ USO EXTERNO, C/ DIAM. DO CONDUTOR DE 0,50MM, REF. CTP-APL-G 50, FAB. FURUKAWA OU SIMILAR - NOVA SEDE VÁRZEA</v>
          </cell>
          <cell r="C5451" t="str">
            <v>m</v>
          </cell>
          <cell r="D5451">
            <v>4.95</v>
          </cell>
          <cell r="E5451">
            <v>3.96</v>
          </cell>
          <cell r="F5451" t="str">
            <v xml:space="preserve">SEDUC </v>
          </cell>
        </row>
        <row r="5452">
          <cell r="A5452" t="str">
            <v/>
          </cell>
          <cell r="D5452">
            <v>0</v>
          </cell>
        </row>
        <row r="5453">
          <cell r="A5453" t="str">
            <v>33.09.042</v>
          </cell>
          <cell r="B5453" t="str">
            <v>FORNECIMENTO E INSTALAÇÃO DE CABO TELEFÔNICO C/ 20 PARES P/ USO EXTERNO, C/ DIAM. DO CONDUTOR DE 0,50MM, REF. CTP-APL-G 50, FAB. FURUKAWA OU SIMILAR - NOVA SEDE VÁRZEA</v>
          </cell>
          <cell r="C5453" t="str">
            <v>m</v>
          </cell>
          <cell r="D5453">
            <v>7.4750000000000005</v>
          </cell>
          <cell r="E5453">
            <v>5.98</v>
          </cell>
          <cell r="F5453" t="str">
            <v xml:space="preserve">SEDUC </v>
          </cell>
        </row>
        <row r="5454">
          <cell r="A5454" t="str">
            <v/>
          </cell>
          <cell r="D5454">
            <v>0</v>
          </cell>
        </row>
        <row r="5455">
          <cell r="A5455" t="str">
            <v>33.09.043</v>
          </cell>
          <cell r="B5455" t="str">
            <v xml:space="preserve"> FORNECIMENTO E INSTALAÇÃO DE CABO TELEFÔNICO C/ 50 PARES P/ USO EXTERNO, C/ DIAM. DO CONDUTOR DE 0,50MM, REF. CTP-APL-G 50, FAB. FURUKAWA OU SIMILAR - NOVA SEDE VÁRZEA</v>
          </cell>
          <cell r="C5455" t="str">
            <v>m</v>
          </cell>
          <cell r="D5455">
            <v>15.5</v>
          </cell>
          <cell r="E5455">
            <v>12.4</v>
          </cell>
          <cell r="F5455" t="str">
            <v>SEDUC</v>
          </cell>
        </row>
        <row r="5456">
          <cell r="A5456" t="str">
            <v/>
          </cell>
          <cell r="D5456">
            <v>0</v>
          </cell>
        </row>
        <row r="5457">
          <cell r="A5457" t="str">
            <v>33.09.044</v>
          </cell>
          <cell r="B5457" t="str">
            <v>FORNECIMENTO E INSTALAÇÃO DE CABO TELEFÔNICO C/ 100 PARES P/ USO EXTERNO, C/ DIAM. DO CONDUTOR DE 0,50MM, REF. CTP-APL-G 50, FAB. FURUKAWA OU SIMILAR - NOVA SEDE VÁRZEA</v>
          </cell>
          <cell r="C5457" t="str">
            <v>m</v>
          </cell>
          <cell r="D5457">
            <v>28.599999999999998</v>
          </cell>
          <cell r="E5457">
            <v>22.88</v>
          </cell>
          <cell r="F5457" t="str">
            <v xml:space="preserve">SEDUC </v>
          </cell>
        </row>
        <row r="5458">
          <cell r="A5458" t="str">
            <v/>
          </cell>
          <cell r="D5458">
            <v>0</v>
          </cell>
        </row>
        <row r="5459">
          <cell r="A5459" t="str">
            <v>33.09.045</v>
          </cell>
          <cell r="B5459" t="str">
            <v>FORNECIMENTO E INSTALAÇÃO DE CABO TELEFÔNICO C/ 200 PARES P/ USO EXTERNO, C/ DIAM. DO CONDUTOR DE 0,50MM, REF. CTP-APL-G 50, FAB. FURUKAWA OU SIMILAR - NOVA SEDE VÁRZEA</v>
          </cell>
          <cell r="C5459" t="str">
            <v>m</v>
          </cell>
          <cell r="D5459">
            <v>56.875</v>
          </cell>
          <cell r="E5459">
            <v>45.5</v>
          </cell>
          <cell r="F5459" t="str">
            <v>SEDUC</v>
          </cell>
        </row>
        <row r="5460">
          <cell r="A5460" t="str">
            <v/>
          </cell>
          <cell r="D5460">
            <v>0</v>
          </cell>
        </row>
        <row r="5461">
          <cell r="A5461" t="str">
            <v>33.09.046</v>
          </cell>
          <cell r="B5461" t="str">
            <v>FORNECIMENTO E INSTALAÇÃO DE CABO TELEFÔNICO C/ 300 PARES P/ USO EXTERNO, C/ DIAM. DO CONDUTOR DE 0,50MM, REF. CTP-APL-G 50, FAB. FURUKAWA OU SIMILAR - NOVA SEDE VÁRZEA</v>
          </cell>
          <cell r="C5461" t="str">
            <v>m</v>
          </cell>
          <cell r="D5461">
            <v>90.912500000000009</v>
          </cell>
          <cell r="E5461">
            <v>72.73</v>
          </cell>
          <cell r="F5461" t="str">
            <v>SEDUC</v>
          </cell>
        </row>
        <row r="5462">
          <cell r="A5462" t="str">
            <v/>
          </cell>
          <cell r="D5462">
            <v>0</v>
          </cell>
        </row>
        <row r="5463">
          <cell r="A5463" t="str">
            <v>33.09.047</v>
          </cell>
          <cell r="B5463" t="str">
            <v>FORNECIMENTO E INSTALAÇÃO DE CABO TELEFÔNICO C/ 400 PARES P/ USO EXTERNO, C/ DIAM. DO CONDUTOR DE 0,50MM, REF. CTP-APL-G 50, FAB. FURUKAWA OU SIMILAR - NOVA SEDE VÁRZEA</v>
          </cell>
          <cell r="C5463" t="str">
            <v>m</v>
          </cell>
          <cell r="D5463">
            <v>129.48750000000001</v>
          </cell>
          <cell r="E5463">
            <v>103.59</v>
          </cell>
          <cell r="F5463" t="str">
            <v xml:space="preserve">SEDUC </v>
          </cell>
        </row>
        <row r="5464">
          <cell r="A5464" t="str">
            <v/>
          </cell>
          <cell r="D5464">
            <v>0</v>
          </cell>
        </row>
        <row r="5465">
          <cell r="A5465" t="str">
            <v>33.09.048</v>
          </cell>
          <cell r="B5465" t="str">
            <v xml:space="preserve"> FORNECIMENTO E INSTALAÇÃO DE CABO TELEFÔNICO C/ 600 PARES P/ USO EXTERNO, C/ DIAM. DO CONDUTOR DE 0,50MM, REF. CTP-APL-G 50, FAB. FURUKAWA OU SIMILAR - NOVA SEDE VÁRZEA</v>
          </cell>
          <cell r="C5465" t="str">
            <v>m</v>
          </cell>
          <cell r="D5465">
            <v>193.33749999999998</v>
          </cell>
          <cell r="E5465">
            <v>154.66999999999999</v>
          </cell>
          <cell r="F5465" t="str">
            <v xml:space="preserve">SEDUC </v>
          </cell>
        </row>
        <row r="5466">
          <cell r="A5466" t="str">
            <v/>
          </cell>
          <cell r="D5466">
            <v>0</v>
          </cell>
        </row>
        <row r="5467">
          <cell r="A5467" t="str">
            <v>33.09.049</v>
          </cell>
          <cell r="B5467" t="str">
            <v>FORNECIMENTO E INSTALAÇÃO DE CABO DE FIBRA-OPTICA MULTIMODO, 50um COM 12 FIBRAS, FITA DE AÇO CORRUGADO P/ PROTEÇÃO ANTI-ROEDORES E NUCLEO GELEADO P/ PROT.  A UMID. REF. CFOA-MM(50)-ARD-G-12, FAB. FURUKAWA OU SIMILAR - NOVA SEDE VÁRZEA</v>
          </cell>
          <cell r="C5467" t="str">
            <v>m</v>
          </cell>
          <cell r="D5467">
            <v>30.537500000000001</v>
          </cell>
          <cell r="E5467">
            <v>24.43</v>
          </cell>
          <cell r="F5467" t="str">
            <v xml:space="preserve">SEDUC </v>
          </cell>
        </row>
        <row r="5468">
          <cell r="A5468" t="str">
            <v/>
          </cell>
          <cell r="D5468">
            <v>0</v>
          </cell>
        </row>
        <row r="5469">
          <cell r="A5469" t="str">
            <v>33.09.050</v>
          </cell>
          <cell r="B5469" t="str">
            <v>EXTENSÃO OPTICA CONECTORIZADA, 2X MM(50), TIPO OM3, 10GBPS, CONECTOR LC-SPC, P/ DIO A 270, COD. 35260016, FAB, FURUKAWA OU SIMILAR - NOVA SEDE VÁRZEA</v>
          </cell>
          <cell r="C5469" t="str">
            <v>m</v>
          </cell>
          <cell r="D5469">
            <v>121.47500000000001</v>
          </cell>
          <cell r="E5469">
            <v>97.18</v>
          </cell>
          <cell r="F5469" t="str">
            <v xml:space="preserve">SEDUC </v>
          </cell>
        </row>
        <row r="5470">
          <cell r="A5470" t="str">
            <v/>
          </cell>
          <cell r="D5470">
            <v>0</v>
          </cell>
        </row>
        <row r="5471">
          <cell r="A5471" t="str">
            <v>33.09.051</v>
          </cell>
          <cell r="B5471" t="str">
            <v xml:space="preserve">CORDÃO DUPLEX MM(50), TIPO OM3, 10GBPS, CONECTORES LC-SPL-SPC, 2,5 DE COMPRIMENTO , COD. 35200120, FAB. FURUKAWA OU SIMILAR - NOVA SEDE VÁRZEA </v>
          </cell>
          <cell r="C5471" t="str">
            <v>m</v>
          </cell>
          <cell r="D5471">
            <v>156.69999999999999</v>
          </cell>
          <cell r="E5471">
            <v>125.36</v>
          </cell>
          <cell r="F5471" t="str">
            <v xml:space="preserve">SEDUC </v>
          </cell>
        </row>
        <row r="5472">
          <cell r="A5472" t="str">
            <v/>
          </cell>
          <cell r="D5472">
            <v>0</v>
          </cell>
        </row>
        <row r="5473">
          <cell r="A5473" t="str">
            <v>33.09.052</v>
          </cell>
          <cell r="B5473" t="str">
            <v>FORNECIMENTO E INSTALAÇÃO DE RACK 23" C/ REDUTOR 19", EM CHAPA DE AÇO 18, PINT. ELETR. EPOXI, 44u, PÉS REGUL., GUAS DE CABOS VERT., TAMPAS, PORTA FRONTAL,CALHA DE 08 TOM, MAT. P/ INSTALAÇÃO E DEMAIS ITENS  CONF. PROJETO - NOVA SEDE VÁRZEA</v>
          </cell>
          <cell r="C5473" t="str">
            <v>Un</v>
          </cell>
          <cell r="D5473">
            <v>3986.5</v>
          </cell>
          <cell r="E5473">
            <v>3189.2</v>
          </cell>
          <cell r="F5473" t="str">
            <v xml:space="preserve">SEDUC </v>
          </cell>
        </row>
        <row r="5474">
          <cell r="A5474" t="str">
            <v/>
          </cell>
          <cell r="D5474">
            <v>0</v>
          </cell>
        </row>
        <row r="5475">
          <cell r="A5475" t="str">
            <v>33.09.053</v>
          </cell>
          <cell r="B5475" t="str">
            <v>FORNECIMENTO E INSTALAÇÃO DE DISTRIBUIDOR INTERNO ÓTICO P/ CABO DE FIBRAS ÓPTICAS TIPO MULTIMODO, C/ 48 CONEXÕES LC, P/ INSTALAÇÃO EM RACK PADRÃO 19", CONF. PROJ., REF. 35260163, FAB. FURUKAWA OU SIMILAR - NOVA SEDE VÁRZEA</v>
          </cell>
          <cell r="C5475" t="str">
            <v>Un</v>
          </cell>
          <cell r="D5475">
            <v>764.4375</v>
          </cell>
          <cell r="E5475">
            <v>611.54999999999995</v>
          </cell>
          <cell r="F5475" t="str">
            <v xml:space="preserve">SEDUC </v>
          </cell>
        </row>
        <row r="5476">
          <cell r="A5476" t="str">
            <v/>
          </cell>
          <cell r="D5476">
            <v>0</v>
          </cell>
        </row>
        <row r="5477">
          <cell r="A5477" t="str">
            <v>33.09.054</v>
          </cell>
          <cell r="B5477" t="str">
            <v>FORNECIMENTO E INSTALAÇÃO DE KIT BANDEJA  DE EMENDA P/ 24 FIBRAS, REF. 35260306, FAB. FURUKAWA OU SIMILAR - NOVA SEDE VÁRZEA</v>
          </cell>
          <cell r="C5477" t="str">
            <v>Un</v>
          </cell>
          <cell r="D5477">
            <v>212.04999999999998</v>
          </cell>
          <cell r="E5477">
            <v>169.64</v>
          </cell>
          <cell r="F5477" t="str">
            <v xml:space="preserve">SEDUC </v>
          </cell>
        </row>
        <row r="5478">
          <cell r="A5478" t="str">
            <v/>
          </cell>
          <cell r="D5478">
            <v>0</v>
          </cell>
        </row>
        <row r="5479">
          <cell r="A5479" t="str">
            <v>33.09.055</v>
          </cell>
          <cell r="B5479" t="str">
            <v>FORNECIMENTO E INSTALAÇÃO DE PATCH PANEL DESCARREGADO 24 PORTAS COMPATIVEL C/ CONECTOR RJ-45 FEMEA, CAT. 06, PADRÃO CONF. T568A, LAR. PAD. 19", COM PARAF. E ARRUELAS, FAB. FURUKAWA OU SIMILAR - NOVA SEDE VÁRZEA</v>
          </cell>
          <cell r="C5479" t="str">
            <v>Un</v>
          </cell>
          <cell r="D5479">
            <v>393.23749999999995</v>
          </cell>
          <cell r="E5479">
            <v>314.58999999999997</v>
          </cell>
          <cell r="F5479" t="str">
            <v xml:space="preserve">SEDUC </v>
          </cell>
        </row>
        <row r="5480">
          <cell r="A5480" t="str">
            <v/>
          </cell>
          <cell r="D5480">
            <v>0</v>
          </cell>
        </row>
        <row r="5481">
          <cell r="A5481" t="str">
            <v>33.09.056</v>
          </cell>
          <cell r="B5481" t="str">
            <v>FORNECIMENTO E INSTALAÇÃO DE CAIXA DE PROTEÇÃO DE CONVERSORES FIBRA/UTP E DEMAIS MAT. NECESSÁRIOS  A SUA MONTAGEM, FAB. CEMAR OU SIMILAR - NOVA SEDE  VÁRZEA</v>
          </cell>
          <cell r="C5481" t="str">
            <v>m</v>
          </cell>
          <cell r="D5481">
            <v>545.54999999999995</v>
          </cell>
          <cell r="E5481">
            <v>436.44</v>
          </cell>
          <cell r="F5481" t="str">
            <v xml:space="preserve">SEDUC </v>
          </cell>
        </row>
        <row r="5482">
          <cell r="A5482" t="str">
            <v/>
          </cell>
          <cell r="D5482">
            <v>0</v>
          </cell>
        </row>
        <row r="5483">
          <cell r="A5483" t="str">
            <v>33.09.057</v>
          </cell>
          <cell r="B5483" t="str">
            <v>FORNECIMENTO E INSTALAÇÃO DE CX. DE BLOQUEIO ÓPTICO PLÁSTICA P/ CONEXÃO DE ATÉ 6 FIBRAS E DEMAIS MAT. NECESSÁRIOS A SUA INSTAÇÃO, CONF. ESPEC. TECNICA, REF. 31001282, FAB. FURUKAWA OU SIMILAR - NOVA SEDE VÁRZEA</v>
          </cell>
          <cell r="C5483" t="str">
            <v>Un</v>
          </cell>
          <cell r="D5483">
            <v>367.07500000000005</v>
          </cell>
          <cell r="E5483">
            <v>293.66000000000003</v>
          </cell>
          <cell r="F5483" t="str">
            <v>SEDUC</v>
          </cell>
        </row>
        <row r="5484">
          <cell r="A5484" t="str">
            <v/>
          </cell>
          <cell r="D5484">
            <v>0</v>
          </cell>
        </row>
        <row r="5485">
          <cell r="A5485" t="str">
            <v>33.09.058</v>
          </cell>
          <cell r="B5485" t="str">
            <v>FORNECIMENTO E INSTALAÇÃO DE EXTENSÕES ÓPTICAS MULTIMODO DUPLEX C/ 2 FIBRAS 50X125 (MICRÔMETROS ) DE 1,5M DE COMPRIMENTO CONECT. EM CONECTORES LC EM UMA DAS EXTREM., REF. 35260128, FAB. FURUKAWA OU SIMILAR - NOVA SEDE VÁRZEA</v>
          </cell>
          <cell r="C5485" t="str">
            <v>Un</v>
          </cell>
          <cell r="D5485">
            <v>257.5</v>
          </cell>
          <cell r="E5485">
            <v>206</v>
          </cell>
          <cell r="F5485" t="str">
            <v xml:space="preserve">SEDUC </v>
          </cell>
        </row>
        <row r="5486">
          <cell r="A5486" t="str">
            <v/>
          </cell>
          <cell r="D5486">
            <v>0</v>
          </cell>
        </row>
        <row r="5487">
          <cell r="A5487" t="str">
            <v>33.09.059</v>
          </cell>
          <cell r="B5487" t="str">
            <v>FORNECIMENTO E INSTALAÇÃO DE CORDÃO ÓPTICO MULTIMODO DUPLEX C/ 2 FIBRAS 50X125 (MICRÔMETROS ) DE 1,5M DE COMPRIMENTO CONECT. EM CONECTORES LC EM  CADA  EXTREM., REF. 33000058, FAB. FURUKAWA OU SIMILAR - NOVA SEDE VÁRZEA</v>
          </cell>
          <cell r="C5487" t="str">
            <v>Un</v>
          </cell>
          <cell r="D5487">
            <v>306.41250000000002</v>
          </cell>
          <cell r="E5487">
            <v>245.13</v>
          </cell>
          <cell r="F5487" t="str">
            <v xml:space="preserve">SEDUC </v>
          </cell>
        </row>
        <row r="5488">
          <cell r="A5488" t="str">
            <v/>
          </cell>
          <cell r="D5488">
            <v>0</v>
          </cell>
        </row>
        <row r="5489">
          <cell r="A5489" t="str">
            <v>33.10.001</v>
          </cell>
          <cell r="B5489" t="str">
            <v>FORNECIMENTO E INSTALAÇÃO DE PTO. DE LÓGICA, C/ ELETROCALHAS/PERFILADOS E  ACES., INCL.  ELETRO, ABRAÇ., ESP. ALUM.,FAB. MOPA OU SIM., CABO UTP4PARES/CAT.6, CONECTORES, FAB. FURUKAWA OU SIM., CONECTOR. E TESTE CONTINUID.. - NOVA SEDE  VÁRZEA</v>
          </cell>
          <cell r="C5489" t="str">
            <v>Un</v>
          </cell>
          <cell r="D5489">
            <v>306.66250000000002</v>
          </cell>
          <cell r="E5489">
            <v>245.33</v>
          </cell>
          <cell r="F5489" t="str">
            <v xml:space="preserve">SEDUC </v>
          </cell>
        </row>
        <row r="5490">
          <cell r="A5490" t="str">
            <v/>
          </cell>
          <cell r="D5490">
            <v>0</v>
          </cell>
        </row>
        <row r="5491">
          <cell r="A5491" t="str">
            <v>33.11.001</v>
          </cell>
          <cell r="B5491" t="str">
            <v>FORNECIMENTO E INSTALAÇÃO ESTAÇÃO TRATAM. ESGOTO EM FIBRA DE VIDRO P/ EFLUENTES SANITARIOS C/ CAP. P/ 2.000 CONTRIBUINTES, 75 L CONTRIB. PER-CAPITA, 150M³ CAP. DIÁRIA, 7,5M³ VAZÃO, CONTENDO 01 CX. AREIA, 02 REATORES, 01 FILTRO, 01 KIT, 01 TANQUE. - NOVA S</v>
          </cell>
          <cell r="C5491" t="str">
            <v>Un</v>
          </cell>
          <cell r="D5491">
            <v>396831.66250000003</v>
          </cell>
          <cell r="E5491">
            <v>317465.33</v>
          </cell>
          <cell r="F5491" t="str">
            <v>SEDUC</v>
          </cell>
        </row>
        <row r="5492">
          <cell r="A5492" t="str">
            <v/>
          </cell>
          <cell r="D5492">
            <v>0</v>
          </cell>
        </row>
        <row r="5493">
          <cell r="A5493" t="str">
            <v>33.12.001</v>
          </cell>
          <cell r="B5493" t="str">
            <v>FORNECIMENTO E INSTALAÇÃO DE QUADRO DE DISTRIBUIÇÃO (0,35 X  0,40) METALICO, TIPO SOBREPOR, COM BARRAMENTO PARA ATÉ 12 CIRCUITOS MONOPOLARES, CHAVE GERAL E PORTA - NOVA SEDE VÁRZEA</v>
          </cell>
          <cell r="C5493" t="str">
            <v>Un</v>
          </cell>
          <cell r="D5493">
            <v>240.91249999999999</v>
          </cell>
          <cell r="E5493">
            <v>192.73</v>
          </cell>
          <cell r="F5493" t="str">
            <v>SEDUC</v>
          </cell>
        </row>
        <row r="5494">
          <cell r="A5494" t="str">
            <v/>
          </cell>
          <cell r="D5494">
            <v>0</v>
          </cell>
        </row>
        <row r="5495">
          <cell r="A5495" t="str">
            <v>33.12.002</v>
          </cell>
          <cell r="B5495" t="str">
            <v>FORNECIMENTO E INSTALAÇÃO DE QUADRO DE DISTRIBUIÇÃO (0,35 X  0,40) METALICO, TIPO SOBREPOR, COM BARRAMENTO PARA ATÉ 16 CIRCUITOS MONOPOLARES, CHAVE GERAL E PORTA - NOVA SEDE VÁRZEA</v>
          </cell>
          <cell r="C5495" t="str">
            <v>Un</v>
          </cell>
          <cell r="D5495">
            <v>259.66249999999997</v>
          </cell>
          <cell r="E5495">
            <v>207.73</v>
          </cell>
          <cell r="F5495" t="str">
            <v>SEDUC</v>
          </cell>
        </row>
        <row r="5496">
          <cell r="A5496" t="str">
            <v/>
          </cell>
          <cell r="D5496">
            <v>0</v>
          </cell>
        </row>
        <row r="5497">
          <cell r="A5497" t="str">
            <v>33.12.003</v>
          </cell>
          <cell r="B5497" t="str">
            <v>FORNECIMENTO E INSTALAÇÃO DE QUADRO DE DISTRIBUIÇÃO (0,35 X  0,50) METALICO, TIPO SOBREPOR, COM BARRAMENTO PARA ATÉ 24 CIRCUITOS MONOPOLARES, CHAVE GERAL E PORTA - NOVA SEDE VÁRZEA</v>
          </cell>
          <cell r="C5497" t="str">
            <v>Un</v>
          </cell>
          <cell r="D5497">
            <v>299.66249999999997</v>
          </cell>
          <cell r="E5497">
            <v>239.73</v>
          </cell>
          <cell r="F5497" t="str">
            <v>SEDUC</v>
          </cell>
        </row>
        <row r="5498">
          <cell r="A5498" t="str">
            <v/>
          </cell>
          <cell r="D5498">
            <v>0</v>
          </cell>
        </row>
        <row r="5499">
          <cell r="A5499" t="str">
            <v>33.12.004</v>
          </cell>
          <cell r="B5499" t="str">
            <v>FORNECIMENTO E INSTALAÇÃO DE QUADRO DE DISTRIBUIÇÃO (0,35 X  0,55) METALICO, TIPO SOBREPOR, COM BARRAMENTO PARA ATÉ 32 CIRCUITOS MONOPOLARES, CHAVE GERAL E PORTA - NOVA SEDE VÁRZEA</v>
          </cell>
          <cell r="C5499" t="str">
            <v>Un</v>
          </cell>
          <cell r="D5499">
            <v>354.25</v>
          </cell>
          <cell r="E5499">
            <v>283.39999999999998</v>
          </cell>
          <cell r="F5499" t="str">
            <v>SEDUC</v>
          </cell>
        </row>
        <row r="5500">
          <cell r="A5500" t="str">
            <v/>
          </cell>
          <cell r="D5500">
            <v>0</v>
          </cell>
        </row>
        <row r="5501">
          <cell r="A5501" t="str">
            <v>33.12.005</v>
          </cell>
          <cell r="B5501" t="str">
            <v>FORNECIMENTO E INSTALAÇÃO DE QUADRO DE DISTRIBUIÇÃO (0,35 X  0,65) METALICO, TIPO SOBREPOR, COM BARRAMENTO PARA ATÉ 44 CIRCUITOS MONOPOLARES, CHAVE GERAL E PORTA - NOVA SEDE VÁRZEA</v>
          </cell>
          <cell r="C5501" t="str">
            <v>Un</v>
          </cell>
          <cell r="D5501">
            <v>415.5</v>
          </cell>
          <cell r="E5501">
            <v>332.4</v>
          </cell>
          <cell r="F5501" t="str">
            <v>SEDUC</v>
          </cell>
        </row>
        <row r="5502">
          <cell r="A5502" t="str">
            <v/>
          </cell>
          <cell r="D5502">
            <v>0</v>
          </cell>
        </row>
        <row r="5503">
          <cell r="A5503" t="str">
            <v>33.12.006</v>
          </cell>
          <cell r="B5503" t="str">
            <v>FORNECIMENTO E INSTALAÇÃO DE QUADRO DE DISTRIBUIÇÃO (0,50 X  1,00) METALICO, TIPO SOBREPOR, COM BARRAMENTO PARA ATÉ 70 CIRCUITOS MONOPOLARES, CHAVE GERAL E PORTA - NOVA SEDE VÁRZEA</v>
          </cell>
          <cell r="C5503" t="str">
            <v>Un</v>
          </cell>
          <cell r="D5503">
            <v>1195.5500000000002</v>
          </cell>
          <cell r="E5503">
            <v>956.44</v>
          </cell>
          <cell r="F5503" t="str">
            <v>SEDUC</v>
          </cell>
        </row>
        <row r="5504">
          <cell r="A5504" t="str">
            <v/>
          </cell>
          <cell r="D5504">
            <v>0</v>
          </cell>
        </row>
        <row r="5505">
          <cell r="A5505" t="str">
            <v>33.13.001</v>
          </cell>
          <cell r="B5505" t="str">
            <v xml:space="preserve">FORNECIMENTO E INSTALAÇÃO DE PISO ELEVADO DESMONTÁVEL ( 60 CM DE ALTURA) REVESTIMENTO PAVIFLEX DE 2MM - METALICO - NOVA SEDE VÁRZEA </v>
          </cell>
          <cell r="C5505" t="str">
            <v>m2</v>
          </cell>
          <cell r="D5505">
            <v>333.125</v>
          </cell>
          <cell r="E5505">
            <v>266.5</v>
          </cell>
          <cell r="F5505" t="str">
            <v xml:space="preserve">SEDUC </v>
          </cell>
        </row>
        <row r="5506">
          <cell r="A5506" t="str">
            <v/>
          </cell>
          <cell r="D5506">
            <v>0</v>
          </cell>
        </row>
        <row r="5507">
          <cell r="A5507" t="str">
            <v>33.13.002</v>
          </cell>
          <cell r="B5507" t="str">
            <v xml:space="preserve">FORNECIMENTO E INSTALAÇÃO DE PISO ELEVADO DESMONTÁVEL ( 60 CM DE ALTURA), REVESTIDO EM PAVIFLEX DE 2MM - MADEIRA - NOVA SEDE VÁRZEA </v>
          </cell>
          <cell r="C5507" t="str">
            <v>m2</v>
          </cell>
          <cell r="D5507">
            <v>276.25</v>
          </cell>
          <cell r="E5507">
            <v>221</v>
          </cell>
          <cell r="F5507" t="str">
            <v xml:space="preserve">SEDUC </v>
          </cell>
        </row>
        <row r="5508">
          <cell r="A5508" t="str">
            <v/>
          </cell>
          <cell r="D5508">
            <v>0</v>
          </cell>
        </row>
        <row r="5509">
          <cell r="A5509" t="str">
            <v>33.14.001</v>
          </cell>
          <cell r="B5509" t="str">
            <v>FORNECIMENTO E INSTALAÇÃO DE CARPETE AGULHADO, COM 7MM DE ESPESSURA, PARA REVESTIMENTO DE PISO ELEVADO - NOVA SEDE VÁRZEA</v>
          </cell>
          <cell r="C5509" t="str">
            <v>m2</v>
          </cell>
          <cell r="D5509">
            <v>87.5</v>
          </cell>
          <cell r="E5509">
            <v>70</v>
          </cell>
          <cell r="F5509" t="str">
            <v xml:space="preserve">SEDUC </v>
          </cell>
        </row>
        <row r="5510">
          <cell r="A5510" t="str">
            <v/>
          </cell>
          <cell r="D5510">
            <v>0</v>
          </cell>
        </row>
        <row r="5511">
          <cell r="A5511" t="str">
            <v>33.15.001</v>
          </cell>
          <cell r="B5511" t="str">
            <v xml:space="preserve">FORNECIMENTO E INSTALAÇÃO DE PISO DE MARMORE BRANCO COM ACABAMENTO PADRÃO , 2CM DE ESPESSURA, NÃO INCLUSO REGULARIZAÇÃO DA BASE - NOVA SEDE VÁRZEA </v>
          </cell>
          <cell r="C5511" t="str">
            <v>m2</v>
          </cell>
          <cell r="D5511">
            <v>201.66250000000002</v>
          </cell>
          <cell r="E5511">
            <v>161.33000000000001</v>
          </cell>
          <cell r="F5511" t="str">
            <v>SEDUC</v>
          </cell>
        </row>
        <row r="5512">
          <cell r="A5512" t="str">
            <v/>
          </cell>
          <cell r="D5512">
            <v>0</v>
          </cell>
        </row>
        <row r="5513">
          <cell r="A5513" t="str">
            <v>33.16.001</v>
          </cell>
          <cell r="B5513" t="str">
            <v xml:space="preserve">RETIRADA DE TOMADAS ( SOBREPOR / EMBUTIR), INTERRUPTORES ( SOBREPOR / EMBUTIR ), PONTOS DE LÓGICA - NOVA SEDE VÁRZEA </v>
          </cell>
          <cell r="C5513" t="str">
            <v>Un</v>
          </cell>
          <cell r="D5513">
            <v>6.1750000000000007</v>
          </cell>
          <cell r="E5513">
            <v>4.9400000000000004</v>
          </cell>
          <cell r="F5513" t="str">
            <v xml:space="preserve">SEDUC </v>
          </cell>
        </row>
        <row r="5514">
          <cell r="A5514" t="str">
            <v/>
          </cell>
          <cell r="D5514">
            <v>0</v>
          </cell>
        </row>
        <row r="5515">
          <cell r="A5515" t="str">
            <v>33.16.002</v>
          </cell>
          <cell r="B5515" t="str">
            <v>RETIRADA QUADROS ELÉTRICOS ( SOBREPOR / EMBUTIR ), INCLUSO DISJUNTORES - NOVA SEDE VÁRZEA</v>
          </cell>
          <cell r="C5515" t="str">
            <v>Un</v>
          </cell>
          <cell r="D5515">
            <v>15.824999999999999</v>
          </cell>
          <cell r="E5515">
            <v>12.66</v>
          </cell>
          <cell r="F5515" t="str">
            <v xml:space="preserve">SEDUC </v>
          </cell>
        </row>
        <row r="5516">
          <cell r="A5516" t="str">
            <v/>
          </cell>
          <cell r="D5516">
            <v>0</v>
          </cell>
        </row>
        <row r="5517">
          <cell r="A5517" t="str">
            <v>33.17.001</v>
          </cell>
          <cell r="B5517" t="str">
            <v>REFORMA E ADEQUAÇÃO DAS SUBESTAÇÕES ABRIG. 1/2/3, RECINTO DE MEDIÇÃO / PROTEÇÃO E UNIDADE DE GERAÇÃO  400 KVA, INCLUSO MATERIAL E MÃO DE OBRA - NOVA SEDE VÁRZEA</v>
          </cell>
          <cell r="C5517" t="str">
            <v>Un</v>
          </cell>
          <cell r="D5517">
            <v>757428.75</v>
          </cell>
          <cell r="E5517">
            <v>605943</v>
          </cell>
          <cell r="F5517" t="str">
            <v xml:space="preserve">SEDUC </v>
          </cell>
        </row>
        <row r="5518">
          <cell r="A5518" t="str">
            <v/>
          </cell>
          <cell r="D5518">
            <v>0</v>
          </cell>
        </row>
        <row r="5519">
          <cell r="A5519" t="str">
            <v>33.18.001</v>
          </cell>
          <cell r="B5519" t="str">
            <v>FORNECIMENTO E INSTALAÇÃO DE PLACA DE PORTA DE 0,40X0,12, UMA , FACE, ESTRUTURADA EM PVC COM ADESIVO CAST. IMPRESSO - NOVA SEDE VÁRZEA</v>
          </cell>
          <cell r="C5519" t="str">
            <v>Un</v>
          </cell>
          <cell r="D5519">
            <v>57.737499999999997</v>
          </cell>
          <cell r="E5519">
            <v>46.19</v>
          </cell>
          <cell r="F5519" t="str">
            <v>SEDUC</v>
          </cell>
        </row>
        <row r="5520">
          <cell r="A5520" t="str">
            <v/>
          </cell>
          <cell r="D5520">
            <v>0</v>
          </cell>
        </row>
        <row r="5521">
          <cell r="A5521" t="str">
            <v>33.18.002</v>
          </cell>
          <cell r="B5521" t="str">
            <v xml:space="preserve"> FORNECIMENTO E INSTALAÇÃO DE PLACA DE BLOCO DE 0,40X0,30, UMA , FACE, ESTRUTURADA EM PVC COM ADESIVO CAST. IMPRESSO - NOVA SEDE VÁRZEA</v>
          </cell>
          <cell r="C5521" t="str">
            <v>Un</v>
          </cell>
          <cell r="D5521">
            <v>151.77500000000001</v>
          </cell>
          <cell r="E5521">
            <v>121.42</v>
          </cell>
          <cell r="F5521" t="str">
            <v>SEDUC</v>
          </cell>
        </row>
        <row r="5522">
          <cell r="A5522" t="str">
            <v/>
          </cell>
          <cell r="D5522">
            <v>0</v>
          </cell>
        </row>
        <row r="5523">
          <cell r="A5523" t="str">
            <v>33.18.003</v>
          </cell>
          <cell r="B5523" t="str">
            <v>FORNECIMENTO E INSTALAÇÃO DE PLACA AÉREA DE 0,60X0,35 COM NYLON, DUAS FACES, ESTRUTURADA EM PVC COM ADESIVO CAST. IMPRESSO - NOVA SEDE VÁRZEA</v>
          </cell>
          <cell r="C5523" t="str">
            <v>Un</v>
          </cell>
          <cell r="D5523">
            <v>116.8</v>
          </cell>
          <cell r="E5523">
            <v>93.44</v>
          </cell>
          <cell r="F5523" t="str">
            <v>SEDUC</v>
          </cell>
        </row>
        <row r="5524">
          <cell r="A5524" t="str">
            <v/>
          </cell>
          <cell r="D5524">
            <v>0</v>
          </cell>
        </row>
        <row r="5525">
          <cell r="A5525" t="str">
            <v>33.18.004</v>
          </cell>
          <cell r="B5525" t="str">
            <v>FORNECIMENTO E INSTALAÇÃO DE PLACAS DIVERSAS 0,21X0,27, UMA , FACE, ESTRUTURADA EM PVC COM ADESIVO CAST. IMPRESSO - NOVA SEDE VÁRZEA</v>
          </cell>
          <cell r="C5525" t="str">
            <v>Un</v>
          </cell>
          <cell r="D5525">
            <v>58.912500000000001</v>
          </cell>
          <cell r="E5525">
            <v>47.13</v>
          </cell>
          <cell r="F5525" t="str">
            <v xml:space="preserve">SEDUC </v>
          </cell>
        </row>
        <row r="5526">
          <cell r="A5526" t="str">
            <v/>
          </cell>
          <cell r="D5526">
            <v>0</v>
          </cell>
        </row>
        <row r="5527">
          <cell r="A5527" t="str">
            <v>33.18.005</v>
          </cell>
          <cell r="B5527" t="str">
            <v>FORNECIMENTO E INSTALAÇÃO COM 02 POSTES REDONDOS DE TOTEM DE 1,20X2,40, DUAS FACES, ESTRUTURADA EM CHAPA DE AÇO COM ADESIVO CAST. IMPRESSO - NOVA SEDE VÁRZEA</v>
          </cell>
          <cell r="C5527" t="str">
            <v>Un</v>
          </cell>
          <cell r="D5527">
            <v>9145.8374999999996</v>
          </cell>
          <cell r="E5527">
            <v>7316.67</v>
          </cell>
          <cell r="F5527" t="str">
            <v>SEDUC</v>
          </cell>
        </row>
        <row r="5528">
          <cell r="A5528" t="str">
            <v/>
          </cell>
          <cell r="D5528">
            <v>0</v>
          </cell>
        </row>
        <row r="5529">
          <cell r="A5529" t="str">
            <v>33.18.006</v>
          </cell>
          <cell r="B5529" t="str">
            <v>FORNECIMENTO E INSTALAÇÃO,  COM DOIS POSTES REDONDOS , DE PAINEL MAPA DE 3,00X1,00, ESTRUTURADA EM CHAPA DE AÇO COM ADESIVO CAST. IMPRESSO - NOVA SEDE VÁRZEA</v>
          </cell>
          <cell r="C5529" t="str">
            <v>Un</v>
          </cell>
          <cell r="D5529">
            <v>4416.6625000000004</v>
          </cell>
          <cell r="E5529">
            <v>3533.33</v>
          </cell>
          <cell r="F5529" t="str">
            <v>SEDUC</v>
          </cell>
        </row>
        <row r="5530">
          <cell r="A5530" t="str">
            <v/>
          </cell>
          <cell r="D5530">
            <v>0</v>
          </cell>
        </row>
        <row r="5531">
          <cell r="A5531" t="str">
            <v>33.18.007</v>
          </cell>
          <cell r="B5531" t="str">
            <v>FORNECIMENTO E INSTALAÇÃO DE PÓRTICO DE ENTRADA DE 10,00X3,00, EM ESTRUTURA PRÓPRIA COM CANTONEIRA E BARRA , LONA IMPRESSA - NOVA SEDE VÁRZEA</v>
          </cell>
          <cell r="C5531" t="str">
            <v>Un</v>
          </cell>
          <cell r="D5531">
            <v>32817.600000000006</v>
          </cell>
          <cell r="E5531">
            <v>26254.080000000002</v>
          </cell>
          <cell r="F5531" t="str">
            <v>SEDUC</v>
          </cell>
        </row>
        <row r="5532">
          <cell r="A5532" t="str">
            <v/>
          </cell>
          <cell r="D5532">
            <v>0</v>
          </cell>
        </row>
        <row r="5533">
          <cell r="A5533" t="str">
            <v>33.18.008</v>
          </cell>
          <cell r="B5533" t="str">
            <v>FORNECIMENTO E INSTALAÇÃO DE PAINEL EXTERNO  DE QUADRA DE 3,26X2,34, UMA FACE, EM ESTRUTURA DE TUBO 30X30 E 30X20 PARA ESTIRAMENTO DE LONA IMPRESSA - NOVA SEDE VÁRZEA</v>
          </cell>
          <cell r="C5533" t="str">
            <v>Un</v>
          </cell>
          <cell r="D5533">
            <v>1525</v>
          </cell>
          <cell r="E5533">
            <v>1220</v>
          </cell>
          <cell r="F5533" t="str">
            <v>SEDUC</v>
          </cell>
        </row>
        <row r="5534">
          <cell r="A5534" t="str">
            <v/>
          </cell>
          <cell r="D5534">
            <v>0</v>
          </cell>
        </row>
        <row r="5535">
          <cell r="A5535" t="str">
            <v>33.18.009</v>
          </cell>
          <cell r="B5535" t="str">
            <v xml:space="preserve"> FORNECIMENTO E INSTALAÇÃO DE PAINEL INTERNO   DE QUADRA DE 3,41X2,89, UMA FACE, EM ESTRUTURA DE TUBO 30X30 E 30X20 PARA ESTIRAMENTO DE LONA IMPRESSA - NOVA SEDE VÁRZEA</v>
          </cell>
          <cell r="C5535" t="str">
            <v>Un</v>
          </cell>
          <cell r="D5535">
            <v>1545.8375000000001</v>
          </cell>
          <cell r="E5535">
            <v>1236.67</v>
          </cell>
          <cell r="F5535" t="str">
            <v>SEDUC</v>
          </cell>
        </row>
        <row r="5536">
          <cell r="A5536" t="str">
            <v/>
          </cell>
          <cell r="D5536">
            <v>0</v>
          </cell>
        </row>
        <row r="5537">
          <cell r="A5537" t="str">
            <v>33.18.010</v>
          </cell>
          <cell r="B5537" t="str">
            <v xml:space="preserve"> FORNECIMENTO E INSTALAÇÃO DE PAINEL DO MURO EXTERNO  DE 5,61X2,10, UMA FACE, EM ESTRUTURA DE TUBO 30X30 E 30X20 PARA ESTIRAMENTO DE LONA IMPRESSA - NOVA SEDE VÁRZEA</v>
          </cell>
          <cell r="C5537" t="str">
            <v>Un</v>
          </cell>
          <cell r="D5537">
            <v>1735.4124999999999</v>
          </cell>
          <cell r="E5537">
            <v>1388.33</v>
          </cell>
          <cell r="F5537" t="str">
            <v>SEDUC</v>
          </cell>
        </row>
        <row r="5538">
          <cell r="A5538" t="str">
            <v/>
          </cell>
          <cell r="D5538">
            <v>0</v>
          </cell>
        </row>
        <row r="5539">
          <cell r="A5539" t="str">
            <v>33.18.011</v>
          </cell>
          <cell r="B5539" t="str">
            <v>FORNECIMENTO E INSTALAÇÃO DE PAINEL POSTE EXTERNO - ENTRADA FUNCIONARIOS DE 2,00X4,00, UMA FACE, EM ESTRUTURA DE TUBO 30X30 E 30X20 PARA ESTIRAMENTO DE LONA IMPRESSA - NOVA SEDE VÁRZEA</v>
          </cell>
          <cell r="C5539" t="str">
            <v>Un</v>
          </cell>
          <cell r="D5539">
            <v>1797.9124999999999</v>
          </cell>
          <cell r="E5539">
            <v>1438.33</v>
          </cell>
          <cell r="F5539" t="str">
            <v>SEDUC</v>
          </cell>
        </row>
        <row r="5540">
          <cell r="A5540" t="str">
            <v/>
          </cell>
          <cell r="D5540">
            <v>0</v>
          </cell>
        </row>
        <row r="5541">
          <cell r="A5541" t="str">
            <v>33.18.012</v>
          </cell>
          <cell r="B5541" t="str">
            <v>FORNECIMENTO E INSTALAÇÃO DE ADESIVO DA RECEPÇÃO DE 3,83X0,26 APLICADO NA PAREDE - NOVA SEDE VÁRZEA</v>
          </cell>
          <cell r="C5541" t="str">
            <v>Un</v>
          </cell>
          <cell r="D5541">
            <v>1562.7125000000001</v>
          </cell>
          <cell r="E5541">
            <v>1250.17</v>
          </cell>
          <cell r="F5541" t="str">
            <v>SEDUC</v>
          </cell>
        </row>
        <row r="5542">
          <cell r="A5542" t="str">
            <v/>
          </cell>
          <cell r="D5542">
            <v>0</v>
          </cell>
        </row>
        <row r="5543">
          <cell r="A5543" t="str">
            <v>33.18.013</v>
          </cell>
          <cell r="B5543" t="str">
            <v>FORNECIMENTO E INSTALAÇÃO DE ADESIVO DA RECEPÇÃO DE 21,48X1,03, COM BLACKOUT,  APLICADO NO REVESTIMENTO - NOVA SEDE VÁRZEA</v>
          </cell>
          <cell r="C5543" t="str">
            <v>Un</v>
          </cell>
          <cell r="D5543">
            <v>3108.5374999999999</v>
          </cell>
          <cell r="E5543">
            <v>2486.83</v>
          </cell>
          <cell r="F5543" t="str">
            <v>SEDUC</v>
          </cell>
        </row>
        <row r="5544">
          <cell r="A5544" t="str">
            <v/>
          </cell>
          <cell r="D5544">
            <v>0</v>
          </cell>
        </row>
        <row r="5545">
          <cell r="A5545" t="str">
            <v>33.18.014</v>
          </cell>
          <cell r="B5545" t="str">
            <v>FORNECIMENTO E INSTALAÇÃO DE ADESIVO DA RECEPÇÃO DE 3,87X2,41 APLICADO NA PAREDE - NOVA SEDE VÁRZEA</v>
          </cell>
          <cell r="C5545" t="str">
            <v>Un</v>
          </cell>
          <cell r="D5545">
            <v>1883.5374999999999</v>
          </cell>
          <cell r="E5545">
            <v>1506.83</v>
          </cell>
          <cell r="F5545" t="str">
            <v>SEDUC</v>
          </cell>
        </row>
        <row r="5546">
          <cell r="A5546" t="str">
            <v/>
          </cell>
          <cell r="D5546">
            <v>0</v>
          </cell>
        </row>
        <row r="5547">
          <cell r="A5547" t="str">
            <v>34.00.000</v>
          </cell>
          <cell r="B5547" t="str">
            <v>QUILOMBOLA</v>
          </cell>
          <cell r="D5547">
            <v>0</v>
          </cell>
        </row>
        <row r="5548">
          <cell r="A5548" t="str">
            <v/>
          </cell>
          <cell r="D5548">
            <v>0</v>
          </cell>
        </row>
        <row r="5549">
          <cell r="A5549" t="str">
            <v>34.01.001</v>
          </cell>
          <cell r="B5549" t="str">
            <v xml:space="preserve"> BARRACÃO PARA ESCRITÓRIO DE OBRA PORTE PEQUENO S=25,41 m2 - SERVIÇOS PRELIMINÁRES/PROVISÓRIOS (Escola Conceição das Creoulas).</v>
          </cell>
          <cell r="C5549" t="str">
            <v>Un</v>
          </cell>
          <cell r="D5549">
            <v>6540.85</v>
          </cell>
          <cell r="E5549">
            <v>5232.68</v>
          </cell>
          <cell r="F5549" t="str">
            <v>SEE</v>
          </cell>
        </row>
        <row r="5550">
          <cell r="A5550" t="str">
            <v/>
          </cell>
          <cell r="D5550">
            <v>0</v>
          </cell>
        </row>
        <row r="5551">
          <cell r="A5551" t="str">
            <v>34.01.002</v>
          </cell>
          <cell r="B5551" t="str">
            <v>TAPUME EM CHAPA COMPENSADA ESPESSURA = 10mm, NA ÁREA DE 60x50m - SERVIÇOS PRELIMINÁRES/PROVISÓRIOS (Escola Conceição das Creoulas).</v>
          </cell>
          <cell r="C5551" t="str">
            <v>m2</v>
          </cell>
          <cell r="D5551">
            <v>36.637499999999996</v>
          </cell>
          <cell r="E5551">
            <v>29.31</v>
          </cell>
          <cell r="F5551" t="str">
            <v>SEE</v>
          </cell>
        </row>
        <row r="5552">
          <cell r="A5552" t="str">
            <v/>
          </cell>
          <cell r="D5552">
            <v>0</v>
          </cell>
        </row>
        <row r="5553">
          <cell r="A5553" t="str">
            <v>34.01.003</v>
          </cell>
          <cell r="B5553" t="str">
            <v>PLACA DE OBRA EM CHAPA ZINCADA, INSTALADA - SERVIÇOS PRELIMINÁRES/PROVISÓRIOS (Escola Conceição das Creoulas).</v>
          </cell>
          <cell r="C5553" t="str">
            <v>m2</v>
          </cell>
          <cell r="D5553">
            <v>150</v>
          </cell>
          <cell r="E5553">
            <v>120</v>
          </cell>
          <cell r="F5553" t="str">
            <v>SEE</v>
          </cell>
        </row>
        <row r="5554">
          <cell r="A5554" t="str">
            <v/>
          </cell>
          <cell r="D5554">
            <v>0</v>
          </cell>
        </row>
        <row r="5555">
          <cell r="A5555" t="str">
            <v>34.01.004</v>
          </cell>
          <cell r="B5555" t="str">
            <v xml:space="preserve"> LOCAÇÃO DE CONSTRUÇÃO DE EDIFICAÇÃO COM GABARITO DE MADEIRA - SERVIÇOS PRELIMINÁRES/PROVISÓRIOS (Escola Conceição das Creoulas).</v>
          </cell>
          <cell r="C5555" t="str">
            <v>m2</v>
          </cell>
          <cell r="D5555">
            <v>3.4624999999999999</v>
          </cell>
          <cell r="E5555">
            <v>2.77</v>
          </cell>
          <cell r="F5555" t="str">
            <v>SEE</v>
          </cell>
        </row>
        <row r="5556">
          <cell r="A5556" t="str">
            <v/>
          </cell>
          <cell r="D5556">
            <v>0</v>
          </cell>
        </row>
        <row r="5557">
          <cell r="A5557" t="str">
            <v>34.02.001</v>
          </cell>
          <cell r="B5557" t="str">
            <v>ESCAVAÇÃO MANUAL, PARA BALDRAMES E SAPATAS, EM MATERIAL DE 1ª CATEGORIA, PROFUNDIDADE ATÉ 1,50m - MOVIMENTAÇÃO DE TERRAS/MANUAL (Escola Conceição das Creoulas).</v>
          </cell>
          <cell r="C5557" t="str">
            <v>m3</v>
          </cell>
          <cell r="D5557">
            <v>13.412500000000001</v>
          </cell>
          <cell r="E5557">
            <v>10.73</v>
          </cell>
          <cell r="F5557" t="str">
            <v>SEE</v>
          </cell>
        </row>
        <row r="5558">
          <cell r="A5558" t="str">
            <v/>
          </cell>
          <cell r="D5558">
            <v>0</v>
          </cell>
        </row>
        <row r="5559">
          <cell r="A5559" t="str">
            <v>34.02.002</v>
          </cell>
          <cell r="B5559" t="str">
            <v>APILOAMENTO MANUAL DE FUNDO DE VALA - MOVIMENTAÇÃO DE TERRAS/MANUAL (Escola Conceição das Creoulas).</v>
          </cell>
          <cell r="C5559" t="str">
            <v>m3</v>
          </cell>
          <cell r="D5559">
            <v>15.237499999999999</v>
          </cell>
          <cell r="E5559">
            <v>12.19</v>
          </cell>
          <cell r="F5559" t="str">
            <v>SEE</v>
          </cell>
        </row>
        <row r="5560">
          <cell r="A5560" t="str">
            <v/>
          </cell>
          <cell r="D5560">
            <v>0</v>
          </cell>
        </row>
        <row r="5561">
          <cell r="A5561" t="str">
            <v>34.02.003</v>
          </cell>
          <cell r="B5561" t="str">
            <v>REATERRO MANUAL DE VALAS, COM COMPACTAÇÃO UTILIZANDO SÊPO, SEM CONTROLE DO GRAU DE COMPACTAÇÃO - MOVIMENTAÇÃO DE TERRAS/MANUAL (Escola Conceição das Creoulas).</v>
          </cell>
          <cell r="C5561" t="str">
            <v>m3</v>
          </cell>
          <cell r="D5561">
            <v>18.287500000000001</v>
          </cell>
          <cell r="E5561">
            <v>14.63</v>
          </cell>
          <cell r="F5561" t="str">
            <v>SEE</v>
          </cell>
        </row>
        <row r="5562">
          <cell r="A5562" t="str">
            <v/>
          </cell>
          <cell r="D5562">
            <v>0</v>
          </cell>
        </row>
        <row r="5563">
          <cell r="A5563" t="str">
            <v>34.02.004</v>
          </cell>
          <cell r="B5563" t="str">
            <v>ATERRO INTERNO COM APILOAMENTO COM TRANSPORTE EM CARRINHO DE MÃO - MOVIMENTAÇÃO DE TERRAS/MANUAL (Escola Conceição das Creoulas).</v>
          </cell>
          <cell r="C5563" t="str">
            <v>m3</v>
          </cell>
          <cell r="D5563">
            <v>28.025000000000002</v>
          </cell>
          <cell r="E5563">
            <v>22.42</v>
          </cell>
          <cell r="F5563" t="str">
            <v>SEE</v>
          </cell>
        </row>
        <row r="5564">
          <cell r="A5564" t="str">
            <v/>
          </cell>
          <cell r="D5564">
            <v>0</v>
          </cell>
        </row>
        <row r="5565">
          <cell r="A5565" t="str">
            <v>34.03.001</v>
          </cell>
          <cell r="B5565" t="str">
            <v>CONCRETO SIMPLES, CONTROLE TIPO B, FABRICADO NA OBRA, FCK 20MPa - INFRA-ESTRUTURA / SAPATAS E CINTAS (Escola Conceição das Creoulas).</v>
          </cell>
          <cell r="C5565" t="str">
            <v>m3</v>
          </cell>
          <cell r="D5565">
            <v>371.22500000000002</v>
          </cell>
          <cell r="E5565">
            <v>296.98</v>
          </cell>
          <cell r="F5565" t="str">
            <v>SEE</v>
          </cell>
        </row>
        <row r="5566">
          <cell r="A5566" t="str">
            <v/>
          </cell>
          <cell r="D5566">
            <v>0</v>
          </cell>
        </row>
        <row r="5567">
          <cell r="A5567" t="str">
            <v>34.03.002</v>
          </cell>
          <cell r="B5567" t="str">
            <v>FORMA PLANA PARA ESTRUTURAS, EM TÁBUAS DE MADEIRA MISTA, 05 USOS - INFRA-ESTRUTURA / SAPATAS E CINTAS (Escola Conceição das Creoulas).</v>
          </cell>
          <cell r="C5567" t="str">
            <v>m2</v>
          </cell>
          <cell r="D5567">
            <v>40.274999999999999</v>
          </cell>
          <cell r="E5567">
            <v>32.22</v>
          </cell>
          <cell r="F5567" t="str">
            <v>SEE</v>
          </cell>
        </row>
        <row r="5568">
          <cell r="A5568" t="str">
            <v/>
          </cell>
          <cell r="D5568">
            <v>0</v>
          </cell>
        </row>
        <row r="5569">
          <cell r="A5569" t="str">
            <v>34.03.003</v>
          </cell>
          <cell r="B5569" t="str">
            <v xml:space="preserve"> AÇO CA - 50 DIÂM 6,3 A 12,5mm, PARA ESTRUTURA E FUNDAÇÕES - INFRA-ESTRUTURA / SAPATAS E CINTAS (Escola Conceição das Creoulas).</v>
          </cell>
          <cell r="C5569" t="str">
            <v>Kg</v>
          </cell>
          <cell r="D5569">
            <v>6.5625</v>
          </cell>
          <cell r="E5569">
            <v>5.25</v>
          </cell>
          <cell r="F5569" t="str">
            <v>SEE</v>
          </cell>
        </row>
        <row r="5570">
          <cell r="A5570" t="str">
            <v/>
          </cell>
          <cell r="D5570">
            <v>0</v>
          </cell>
        </row>
        <row r="5571">
          <cell r="A5571" t="str">
            <v>34.04.001</v>
          </cell>
          <cell r="B5571" t="str">
            <v>CONCRETO SIMPLES, CONTROLE TIPO B, FABRICADO NA OBRA, FCK 20MPa - SUPER-ESTRUTURA / CONCRETO (Escola Conceição das Creoulas).</v>
          </cell>
          <cell r="C5571" t="str">
            <v>m3</v>
          </cell>
          <cell r="D5571">
            <v>407.96249999999998</v>
          </cell>
          <cell r="E5571">
            <v>326.37</v>
          </cell>
          <cell r="F5571" t="str">
            <v>SEE</v>
          </cell>
        </row>
        <row r="5572">
          <cell r="A5572" t="str">
            <v/>
          </cell>
          <cell r="D5572">
            <v>0</v>
          </cell>
        </row>
        <row r="5573">
          <cell r="A5573" t="str">
            <v>34.04.002</v>
          </cell>
          <cell r="B5573" t="str">
            <v>FORMA PLANA PARA ESTRUTURAS, EM TÁBUAS DE MADEIRA MISTA, 03 USOS - SUPER-ESTRUTURA / CONCRETO (Escola Conceição das Creoulas).</v>
          </cell>
          <cell r="C5573" t="str">
            <v>m2</v>
          </cell>
          <cell r="D5573">
            <v>55.300000000000004</v>
          </cell>
          <cell r="E5573">
            <v>44.24</v>
          </cell>
          <cell r="F5573" t="str">
            <v>SEE</v>
          </cell>
        </row>
        <row r="5574">
          <cell r="A5574" t="str">
            <v/>
          </cell>
          <cell r="D5574">
            <v>0</v>
          </cell>
        </row>
        <row r="5575">
          <cell r="A5575" t="str">
            <v>34.04.004</v>
          </cell>
          <cell r="B5575" t="str">
            <v>AÇO CA - 50 DIÂM 6,3 A 12,5mm, PARA ESTRUTURAS E FUNDAÇÕES - SUPER-ESTRUTURA / CONCRETO (Escola Conceição das Creoulas).</v>
          </cell>
          <cell r="C5575" t="str">
            <v>Kg</v>
          </cell>
          <cell r="D5575">
            <v>6.7125000000000004</v>
          </cell>
          <cell r="E5575">
            <v>5.37</v>
          </cell>
          <cell r="F5575" t="str">
            <v>SEE</v>
          </cell>
        </row>
        <row r="5576">
          <cell r="A5576" t="str">
            <v/>
          </cell>
          <cell r="D5576">
            <v>0</v>
          </cell>
        </row>
        <row r="5577">
          <cell r="A5577" t="str">
            <v>34.04.005</v>
          </cell>
          <cell r="B5577" t="str">
            <v>LAJE PRÉ-MOLDADA PARA FORRO, VÃO ACIMA DE 3,5m, INCLUSIVE CAPEAMENTO E ESCORAMENTO - SUPER-ESTRUTURA / CONCRETO (Escola Conceição das Creoulas).</v>
          </cell>
          <cell r="C5577" t="str">
            <v>m2</v>
          </cell>
          <cell r="D5577">
            <v>74.287499999999994</v>
          </cell>
          <cell r="E5577">
            <v>59.43</v>
          </cell>
          <cell r="F5577" t="str">
            <v>SEE</v>
          </cell>
        </row>
        <row r="5578">
          <cell r="A5578" t="str">
            <v/>
          </cell>
          <cell r="D5578">
            <v>0</v>
          </cell>
        </row>
        <row r="5579">
          <cell r="A5579" t="str">
            <v>34.05.001</v>
          </cell>
          <cell r="B5579" t="str">
            <v xml:space="preserve"> TUBO PVC RÍGIDO SOLDÁVEL MARROM P/ ÁGUA, D = 50mm (1 1/2") - INSTALAÇÕES HIDRO-SANITÁRIAS / TUBO PVC SOLDÁVEL PARA ÁGUA POTÁVEL (Escola Conceição das Creoulas).</v>
          </cell>
          <cell r="C5579" t="str">
            <v>m</v>
          </cell>
          <cell r="D5579">
            <v>11.525</v>
          </cell>
          <cell r="E5579">
            <v>9.2200000000000006</v>
          </cell>
          <cell r="F5579" t="str">
            <v>SEE</v>
          </cell>
        </row>
        <row r="5580">
          <cell r="A5580" t="str">
            <v/>
          </cell>
          <cell r="D5580">
            <v>0</v>
          </cell>
        </row>
        <row r="5581">
          <cell r="A5581" t="str">
            <v>34.05.002</v>
          </cell>
          <cell r="B5581" t="str">
            <v xml:space="preserve"> TUBO PVC RÍGIDO SOLDÁVEL MARROM P/ ÁGUA, D = 40mm (1 1/4S") - INSTALAÇÕES HIDRO-SANITÁRIAS / TUBO PVC SOLDÁVEL PARA ÁGUA POTÁVEL (Escola Conceição das Creoulas).</v>
          </cell>
          <cell r="C5581" t="str">
            <v>m</v>
          </cell>
          <cell r="D5581">
            <v>9.7624999999999993</v>
          </cell>
          <cell r="E5581">
            <v>7.81</v>
          </cell>
          <cell r="F5581" t="str">
            <v>SEE</v>
          </cell>
        </row>
        <row r="5582">
          <cell r="A5582" t="str">
            <v/>
          </cell>
          <cell r="D5582">
            <v>0</v>
          </cell>
        </row>
        <row r="5583">
          <cell r="A5583" t="str">
            <v>34.05.003</v>
          </cell>
          <cell r="B5583" t="str">
            <v xml:space="preserve"> TUBO PVC RÍGIDO SOLDÁVEL MARROM P/ ÁGUA, D = 32mm (1") - INSTALAÇÕES HIDRO-SANITÁRIAS / TUBO PVC SOLDÁVEL PARA ÁGUA POTÁVEL (Escola Conceição das Creoulas).</v>
          </cell>
          <cell r="C5583" t="str">
            <v>m</v>
          </cell>
          <cell r="D5583">
            <v>6.9249999999999998</v>
          </cell>
          <cell r="E5583">
            <v>5.54</v>
          </cell>
          <cell r="F5583" t="str">
            <v>SEE</v>
          </cell>
        </row>
        <row r="5584">
          <cell r="A5584" t="str">
            <v/>
          </cell>
          <cell r="D5584">
            <v>0</v>
          </cell>
        </row>
        <row r="5585">
          <cell r="A5585" t="str">
            <v>34.05.004</v>
          </cell>
          <cell r="B5585" t="str">
            <v xml:space="preserve"> TUBO PVC RÍGIDO SOLDÁVEL MARROM P/ ÁGUA, D = 25mm (3/4") - INSTALAÇÕES HIDRO-SANITÁRIAS / TUBO PVC SOLDÁVEL PARA ÁGUA POTÁVEL (Escola Conceição das Creoulas).</v>
          </cell>
          <cell r="C5585" t="str">
            <v>m</v>
          </cell>
          <cell r="D5585">
            <v>3.9375</v>
          </cell>
          <cell r="E5585">
            <v>3.15</v>
          </cell>
          <cell r="F5585" t="str">
            <v>SEE</v>
          </cell>
        </row>
        <row r="5586">
          <cell r="A5586" t="str">
            <v/>
          </cell>
          <cell r="D5586">
            <v>0</v>
          </cell>
        </row>
        <row r="5587">
          <cell r="A5587" t="str">
            <v>34.05.005</v>
          </cell>
          <cell r="B5587" t="str">
            <v xml:space="preserve"> TUBO PVC RÍGIDO SOLDÁVEL MARROM P/ ÁGUA, D = 20mm (1/2") - INSTALAÇÕES HIDRO-SANITÁRIAS / TUBO PVC SOLDÁVEL PARA ÁGUA POTÁVEL (Escola Conceição das Creoulas).</v>
          </cell>
          <cell r="C5587" t="str">
            <v>m</v>
          </cell>
          <cell r="D5587">
            <v>3.0625</v>
          </cell>
          <cell r="E5587">
            <v>2.4500000000000002</v>
          </cell>
          <cell r="F5587" t="str">
            <v>SEE</v>
          </cell>
        </row>
        <row r="5588">
          <cell r="A5588" t="str">
            <v/>
          </cell>
          <cell r="D5588">
            <v>0</v>
          </cell>
        </row>
        <row r="5589">
          <cell r="A5589" t="str">
            <v>34.05.006</v>
          </cell>
          <cell r="B5589" t="str">
            <v xml:space="preserve"> ADAPTADOR DE PVC RÍGIDO SOLDÁVL CURTO C/ BOLSA E ROSCA P/ REGISTRO DIÂM = 50mm x 1 1/4" - INSTALAÇÕES HIDRO-SANITÁRIAS / ADAPTADOR CURTO DE PVC PARA REGISTRO (Escola Conceição das Creoulas).</v>
          </cell>
          <cell r="C5589" t="str">
            <v>Un</v>
          </cell>
          <cell r="D5589">
            <v>23.799999999999997</v>
          </cell>
          <cell r="E5589">
            <v>19.04</v>
          </cell>
          <cell r="F5589" t="str">
            <v>SEE</v>
          </cell>
        </row>
        <row r="5590">
          <cell r="A5590" t="str">
            <v/>
          </cell>
          <cell r="D5590">
            <v>0</v>
          </cell>
        </row>
        <row r="5591">
          <cell r="A5591" t="str">
            <v>34.05.007</v>
          </cell>
          <cell r="B5591" t="str">
            <v xml:space="preserve"> ADAPTADOR DE PVC RÍGIDO SOLDÁVL CURTO C/ BOLSA E ROSCA P/ REGISTRO DIÂM = 25mm x 3/4" - INSTALAÇÕES HIDRO-SANITÁRIAS / ADAPTADOR CURTO DE PVC PARA REGISTRO (Escola Conceição das Creoulas).</v>
          </cell>
          <cell r="C5591" t="str">
            <v>Un</v>
          </cell>
          <cell r="D5591">
            <v>11.0625</v>
          </cell>
          <cell r="E5591">
            <v>8.85</v>
          </cell>
          <cell r="F5591" t="str">
            <v>SEE</v>
          </cell>
        </row>
        <row r="5592">
          <cell r="A5592" t="str">
            <v/>
          </cell>
          <cell r="D5592">
            <v>0</v>
          </cell>
        </row>
        <row r="5593">
          <cell r="A5593" t="str">
            <v>34.05.008</v>
          </cell>
          <cell r="B5593" t="str">
            <v>ADAPTADOR DE PVC RÍGIDO SOLDÁVL CURTO C/ BOLSA E ROSCA P/ REGISTRO DIÂM = 20mm x 1/2" - INSTALAÇÕES HIDRO-SANITÁRIAS / ADAPTADOR CURTO DE PVC PARA REGISTRO (Escola Conceição das Creoulas).</v>
          </cell>
          <cell r="C5593" t="str">
            <v>Un</v>
          </cell>
          <cell r="D5593">
            <v>7.6375000000000002</v>
          </cell>
          <cell r="E5593">
            <v>6.11</v>
          </cell>
          <cell r="F5593" t="str">
            <v>SEE</v>
          </cell>
        </row>
        <row r="5594">
          <cell r="A5594" t="str">
            <v/>
          </cell>
          <cell r="D5594">
            <v>0</v>
          </cell>
        </row>
        <row r="5595">
          <cell r="A5595" t="str">
            <v>34.05.009</v>
          </cell>
          <cell r="B5595" t="str">
            <v>REGISTRO DE GAVETA BRUTO, D = 38mm (1 1/2") - (DECA OU SIMILAR) - INSTALAÇÕES HIDRO-SANITÁRIAS / REGISTRO DE GAVETA BRUTO (Escola Conceição das Creoulas).</v>
          </cell>
          <cell r="C5595" t="str">
            <v>Un</v>
          </cell>
          <cell r="D5595">
            <v>73.962500000000006</v>
          </cell>
          <cell r="E5595">
            <v>59.17</v>
          </cell>
          <cell r="F5595" t="str">
            <v>SEE</v>
          </cell>
        </row>
        <row r="5596">
          <cell r="A5596" t="str">
            <v/>
          </cell>
          <cell r="D5596">
            <v>0</v>
          </cell>
        </row>
        <row r="5597">
          <cell r="A5597" t="str">
            <v>34.05.010</v>
          </cell>
          <cell r="B5597" t="str">
            <v>REGISTRO DE GAVETA C/ CANOPLA CROMADA, D = 19mm (3/4") - (HYDRA REF 1510 HD OU SIMILAR) - INSTALAÇÕES HIDRO-SANITÁRIAS / REGISTRO DE GAVETA COM ACABAMENTO (Escola Conceição das Creoulas).</v>
          </cell>
          <cell r="C5597" t="str">
            <v>Un</v>
          </cell>
          <cell r="D5597">
            <v>75.362499999999997</v>
          </cell>
          <cell r="E5597">
            <v>60.29</v>
          </cell>
          <cell r="F5597" t="str">
            <v>SEE</v>
          </cell>
        </row>
        <row r="5598">
          <cell r="A5598" t="str">
            <v/>
          </cell>
          <cell r="D5598">
            <v>0</v>
          </cell>
        </row>
        <row r="5599">
          <cell r="A5599" t="str">
            <v>34.05.011</v>
          </cell>
          <cell r="B5599" t="str">
            <v>REGISTRO DE GAVETA C/ CANOPLA CROMADA, D = 13mm (1/2") - (HYDRA REF 1510 HD OU SIMILAR) - INSTALAÇÕES HIDRO-SANITÁRIAS / REGISTRO DE GAVETA COM ACABAMENTO (Escola Conceição das Creoulas).</v>
          </cell>
          <cell r="C5599" t="str">
            <v>Un</v>
          </cell>
          <cell r="D5599">
            <v>69.674999999999997</v>
          </cell>
          <cell r="E5599">
            <v>55.74</v>
          </cell>
          <cell r="F5599" t="str">
            <v>SEE</v>
          </cell>
        </row>
        <row r="5600">
          <cell r="A5600" t="str">
            <v/>
          </cell>
          <cell r="D5600">
            <v>0</v>
          </cell>
        </row>
        <row r="5601">
          <cell r="A5601" t="str">
            <v>34.05.012</v>
          </cell>
          <cell r="B5601" t="str">
            <v>REGISTRO DE PRESSÃO C/ CANOPLA CROMADA, D = 19mm (3/4") - (DECA REF 1416 LINHA C40 OU SIMILAR) - INSTALAÇÕES HIDRO-SANITÁRIAS / REGISTRO DE PRESSÃO COM ACABAMENTO (Escola Conceição das Creoulas).</v>
          </cell>
          <cell r="C5601" t="str">
            <v>Un</v>
          </cell>
          <cell r="D5601">
            <v>96.137499999999989</v>
          </cell>
          <cell r="E5601">
            <v>76.91</v>
          </cell>
          <cell r="F5601" t="str">
            <v>SEE</v>
          </cell>
        </row>
        <row r="5602">
          <cell r="A5602" t="str">
            <v/>
          </cell>
          <cell r="D5602">
            <v>0</v>
          </cell>
        </row>
        <row r="5603">
          <cell r="A5603" t="str">
            <v>34.05.013</v>
          </cell>
          <cell r="B5603" t="str">
            <v>REGISTRO DE PRESSÃO C/ CANOPLA CROMADA, D = 13mm (1/2") - (DECA REF 1416 LINHA C40 OU SIMILAR) - INSTALAÇÕES HIDRO-SANITÁRIAS / REGISTRO DE PRESSÃO COM ACABAMENTO (Escola Conceição das Creoulas).</v>
          </cell>
          <cell r="C5603" t="str">
            <v>Un</v>
          </cell>
          <cell r="D5603">
            <v>77.55</v>
          </cell>
          <cell r="E5603">
            <v>62.04</v>
          </cell>
          <cell r="F5603" t="str">
            <v>SEE</v>
          </cell>
        </row>
        <row r="5604">
          <cell r="A5604" t="str">
            <v/>
          </cell>
          <cell r="D5604">
            <v>0</v>
          </cell>
        </row>
        <row r="5605">
          <cell r="A5605" t="str">
            <v>34.05.014</v>
          </cell>
          <cell r="B5605" t="str">
            <v>COLOCAÇÃO DE HIDRÔMETRO EM LIGAÇÃO EXISTENTE, C/REMANEJAMENTO P/ O MURO OU FACHADA, INCLUSIVE CAVALETE E CAIXA DE PROTEÇÃO - INSTALAÇÕES HIDRO-SANITÁRIAS / DIVERSOS (Escola Conceição das Creoulas).</v>
          </cell>
          <cell r="C5605" t="str">
            <v>Un</v>
          </cell>
          <cell r="D5605">
            <v>108.25</v>
          </cell>
          <cell r="E5605">
            <v>86.6</v>
          </cell>
          <cell r="F5605" t="str">
            <v>SEE</v>
          </cell>
        </row>
        <row r="5606">
          <cell r="A5606" t="str">
            <v/>
          </cell>
          <cell r="D5606">
            <v>0</v>
          </cell>
        </row>
        <row r="5607">
          <cell r="A5607" t="str">
            <v>34.05.015</v>
          </cell>
          <cell r="B5607" t="str">
            <v>RESERVATÓRIOS DE D ÁGUA, INSTALADOS, INCLUSIVE ESTRUTURA DE SUPORTE, CONFORME PROJETO - INSTALAÇÕES HIDRO-SANITÁRIAS / DIVERSOS (Escola Conceição das Creoulas).</v>
          </cell>
          <cell r="C5607" t="str">
            <v>Un</v>
          </cell>
          <cell r="D5607">
            <v>14099.625</v>
          </cell>
          <cell r="E5607">
            <v>11279.7</v>
          </cell>
          <cell r="F5607" t="str">
            <v>SEE</v>
          </cell>
        </row>
        <row r="5608">
          <cell r="A5608" t="str">
            <v/>
          </cell>
          <cell r="D5608">
            <v>0</v>
          </cell>
        </row>
        <row r="5609">
          <cell r="A5609" t="str">
            <v>34.05.016</v>
          </cell>
          <cell r="B5609" t="str">
            <v>TORNEIRA DE JARDIM, INCLUSIVE POSTE DE PROTEÇÃO - INSTALAÇÕES HIDRO-SANITÁRIAS / DIVERSOS (Escola Conceição das Creoulas).</v>
          </cell>
          <cell r="C5609" t="str">
            <v>Un</v>
          </cell>
          <cell r="D5609">
            <v>18.387500000000003</v>
          </cell>
          <cell r="E5609">
            <v>14.71</v>
          </cell>
          <cell r="F5609" t="str">
            <v>SEE</v>
          </cell>
        </row>
        <row r="5610">
          <cell r="A5610" t="str">
            <v/>
          </cell>
          <cell r="D5610">
            <v>0</v>
          </cell>
        </row>
        <row r="5611">
          <cell r="A5611" t="str">
            <v>34.05.017</v>
          </cell>
          <cell r="B5611" t="str">
            <v xml:space="preserve"> TUBO PVC RÍGDO C/ ANÉIS, PONTA E BOLSA P/ ESGOTO SECUNDÁRIO, D = 40mm - INSTALAÇÕES HIDRO-SANITÁRIAS / TUBO PVC SOLDÁVEL PARA ESGOTO (Escola Conceição das Creoulas).</v>
          </cell>
          <cell r="C5611" t="str">
            <v>m</v>
          </cell>
          <cell r="D5611">
            <v>7.2750000000000004</v>
          </cell>
          <cell r="E5611">
            <v>5.82</v>
          </cell>
          <cell r="F5611" t="str">
            <v>SEE</v>
          </cell>
        </row>
        <row r="5612">
          <cell r="A5612" t="str">
            <v/>
          </cell>
          <cell r="D5612">
            <v>0</v>
          </cell>
        </row>
        <row r="5613">
          <cell r="A5613" t="str">
            <v>34.05.018</v>
          </cell>
          <cell r="B5613" t="str">
            <v xml:space="preserve"> TUBO PVC RÍGDO C/ ANÉIS, PONTA E BOLSA P/ ESGOTO SECUNDÁRIO, D = 50mm - INSTALAÇÕES HIDRO-SANITÁRIAS / TUBO PVC SOLDÁVEL PARA ESGOTO (Escola Conceição das Creoulas).</v>
          </cell>
          <cell r="C5613" t="str">
            <v>m</v>
          </cell>
          <cell r="D5613">
            <v>10.199999999999999</v>
          </cell>
          <cell r="E5613">
            <v>8.16</v>
          </cell>
          <cell r="F5613" t="str">
            <v>SEE</v>
          </cell>
        </row>
        <row r="5614">
          <cell r="A5614" t="str">
            <v/>
          </cell>
          <cell r="D5614">
            <v>0</v>
          </cell>
        </row>
        <row r="5615">
          <cell r="A5615" t="str">
            <v>34.05.019</v>
          </cell>
          <cell r="B5615" t="str">
            <v xml:space="preserve"> TUBO PVC RÍGDO C/ ANÉIS, PONTA E BOLSA P/ ESGOTO SECUNDÁRIO, D = 75mm - INSTALAÇÕES HIDRO-SANITÁRIAS / TUBO PVC SOLDÁVEL PARA ESGOTO (Escola Conceição das Creoulas).</v>
          </cell>
          <cell r="C5615" t="str">
            <v>m</v>
          </cell>
          <cell r="D5615">
            <v>13.6625</v>
          </cell>
          <cell r="E5615">
            <v>10.93</v>
          </cell>
          <cell r="F5615" t="str">
            <v>SEE</v>
          </cell>
        </row>
        <row r="5616">
          <cell r="A5616" t="str">
            <v/>
          </cell>
          <cell r="D5616">
            <v>0</v>
          </cell>
        </row>
        <row r="5617">
          <cell r="A5617" t="str">
            <v>34.05.020</v>
          </cell>
          <cell r="B5617" t="str">
            <v xml:space="preserve"> TUBO PVC RÍGDO C/ ANÉIS, PONTA E BOLSA P/ ESGOTO SECUNDÁRIO, D = 100mm - INSTALAÇÕES HIDRO-SANITÁROAS / TUBO PVC SOLDÁVEL PARA ESGOTO (Escola Conceição das Creoulas).</v>
          </cell>
          <cell r="C5617" t="str">
            <v>m</v>
          </cell>
          <cell r="D5617">
            <v>17.3125</v>
          </cell>
          <cell r="E5617">
            <v>13.85</v>
          </cell>
          <cell r="F5617" t="str">
            <v>SEE</v>
          </cell>
        </row>
        <row r="5618">
          <cell r="A5618" t="str">
            <v/>
          </cell>
          <cell r="D5618">
            <v>0</v>
          </cell>
        </row>
        <row r="5619">
          <cell r="A5619" t="str">
            <v>34.05.021</v>
          </cell>
          <cell r="B5619" t="str">
            <v>CAIXA SINFONADA QUADRADA, COM TRÊS ENTRADAS E UMA SAÍDA, D = 100x100x50mm, REF. Nº 68, ACABAMENTO ALUMÍNIO (MARCA AKROS OU SIMILAR) - INSTALAÇÕES HIDRO-SANITÁRIAS / DIVERSOS (Escola Conceição das Creoulas).</v>
          </cell>
          <cell r="C5619" t="str">
            <v>Un</v>
          </cell>
          <cell r="D5619">
            <v>17.100000000000001</v>
          </cell>
          <cell r="E5619">
            <v>13.68</v>
          </cell>
          <cell r="F5619" t="str">
            <v>SEE</v>
          </cell>
        </row>
        <row r="5620">
          <cell r="A5620" t="str">
            <v/>
          </cell>
          <cell r="D5620">
            <v>0</v>
          </cell>
        </row>
        <row r="5621">
          <cell r="A5621" t="str">
            <v>34.05.022</v>
          </cell>
          <cell r="B5621" t="str">
            <v>RALO SIFONADO EM PVC D = 100mm ALTURA REGULÁVEL, SAÍDA 40mm, COM GRELHA REDONDA ACABAMENTO CROMADO - INSTALAÇÕES HIDRO-SANITÁRIAS / DIVERSOS (Escola Conceição das Creoulas).</v>
          </cell>
          <cell r="C5621" t="str">
            <v>Un</v>
          </cell>
          <cell r="D5621">
            <v>12.862499999999999</v>
          </cell>
          <cell r="E5621">
            <v>10.29</v>
          </cell>
          <cell r="F5621" t="str">
            <v>SEE</v>
          </cell>
        </row>
        <row r="5622">
          <cell r="A5622" t="str">
            <v/>
          </cell>
          <cell r="D5622">
            <v>0</v>
          </cell>
        </row>
        <row r="5623">
          <cell r="A5623" t="str">
            <v>34.05.023</v>
          </cell>
          <cell r="B5623" t="str">
            <v>CAIXA DE GORDURA EM ALVENARIA (90 x 90 x 120cm) - INSTALAÇÕES HIDRO-SANITÁRIAS / DIVERSOS (Escola Conceição das Creoulas).</v>
          </cell>
          <cell r="C5623" t="str">
            <v>Un</v>
          </cell>
          <cell r="D5623">
            <v>707.45</v>
          </cell>
          <cell r="E5623">
            <v>565.96</v>
          </cell>
          <cell r="F5623" t="str">
            <v>SEE</v>
          </cell>
        </row>
        <row r="5624">
          <cell r="A5624" t="str">
            <v/>
          </cell>
          <cell r="D5624">
            <v>0</v>
          </cell>
        </row>
        <row r="5625">
          <cell r="A5625" t="str">
            <v>34.05.024</v>
          </cell>
          <cell r="B5625" t="str">
            <v>CHUVEIRO ELÉTRICO DE PLÁSTICO, MARCA LORENZETTI OU SIMILAR, C/ REGISTRO DE PRESSÃO, MARCA DECA LINHA C40 REF. 1416 OU SIMILAR - INSTALAÇÕES HIDRO-SANITÁRIAS / DIVERSOS (Escola Conceição das Creoulas).</v>
          </cell>
          <cell r="C5625" t="str">
            <v>Un</v>
          </cell>
          <cell r="D5625">
            <v>57.35</v>
          </cell>
          <cell r="E5625">
            <v>45.88</v>
          </cell>
          <cell r="F5625" t="str">
            <v>SEE</v>
          </cell>
        </row>
        <row r="5626">
          <cell r="A5626" t="str">
            <v/>
          </cell>
          <cell r="D5626">
            <v>0</v>
          </cell>
        </row>
        <row r="5627">
          <cell r="A5627" t="str">
            <v>34.05.025</v>
          </cell>
          <cell r="B5627" t="str">
            <v>CAIXA DE INSPEÇÃO EM ALVENARIA (90 x 90 x 120cm) - INSTALAÇÕES HIDRO-SANITÁRIAS / DIVERSOS (Escola Conceição das Creoulas).</v>
          </cell>
          <cell r="C5627" t="str">
            <v>Un</v>
          </cell>
          <cell r="D5627">
            <v>734.02500000000009</v>
          </cell>
          <cell r="E5627">
            <v>587.22</v>
          </cell>
          <cell r="F5627" t="str">
            <v>SEE</v>
          </cell>
        </row>
        <row r="5628">
          <cell r="A5628" t="str">
            <v/>
          </cell>
          <cell r="D5628">
            <v>0</v>
          </cell>
        </row>
        <row r="5629">
          <cell r="A5629" t="str">
            <v>34.05.026</v>
          </cell>
          <cell r="B5629" t="str">
            <v xml:space="preserve"> FOSSA SÉPTICA, EM CONCRETO ARMADO, (1,50 x 4,75 x 1,50) - INSTALAÇÕES HIDRO-SANITÁRIAS / FOSSA SÉPTICA E SUMIDOURO (Escola Conceição das Creoulas).</v>
          </cell>
          <cell r="C5629" t="str">
            <v>Un</v>
          </cell>
          <cell r="D5629">
            <v>16968.224999999999</v>
          </cell>
          <cell r="E5629">
            <v>13574.58</v>
          </cell>
          <cell r="F5629" t="str">
            <v>SEE</v>
          </cell>
        </row>
        <row r="5630">
          <cell r="A5630" t="str">
            <v/>
          </cell>
          <cell r="D5630">
            <v>0</v>
          </cell>
        </row>
        <row r="5631">
          <cell r="A5631" t="str">
            <v>34.05.027</v>
          </cell>
          <cell r="B5631" t="str">
            <v>SUMIDOURO EM ALVENARIA (D 3,00 x H 6,00) - INSTALAÇÕES HIDRO-SANITÁRIAS / FOSSA SÉPTICA E SUMIDOURO (Escola Conceição das Creoulas).</v>
          </cell>
          <cell r="C5631" t="str">
            <v>Un</v>
          </cell>
          <cell r="D5631">
            <v>3364.4</v>
          </cell>
          <cell r="E5631">
            <v>2691.52</v>
          </cell>
          <cell r="F5631" t="str">
            <v>SEE</v>
          </cell>
        </row>
        <row r="5632">
          <cell r="A5632" t="str">
            <v/>
          </cell>
          <cell r="D5632">
            <v>0</v>
          </cell>
        </row>
        <row r="5633">
          <cell r="A5633" t="str">
            <v>34.05.028</v>
          </cell>
          <cell r="B5633" t="str">
            <v>BACIA SANITÁRIA CONVENCIONAL, MARCA DECA RAVENA P9, INLCUSIVE VÁLVULA DE DESCARGA CROMADA MARCA HYDRA, ASSENTO, CONJUNTO DE FIXAÇÃO MARCA DECA SP13, ANEL DE VEDAÇÃO, TUBO DE LIGAÇÃO COM ACABAMENTO CROMADO E ENGASTE PLÁSTICO (OU SIMILARES) - INSTALAÇÕES HI</v>
          </cell>
          <cell r="C5633" t="str">
            <v>Un</v>
          </cell>
          <cell r="D5633">
            <v>324.1875</v>
          </cell>
          <cell r="E5633">
            <v>259.35000000000002</v>
          </cell>
          <cell r="F5633" t="str">
            <v>SEE</v>
          </cell>
        </row>
        <row r="5634">
          <cell r="A5634" t="str">
            <v/>
          </cell>
          <cell r="D5634">
            <v>0</v>
          </cell>
        </row>
        <row r="5635">
          <cell r="A5635" t="str">
            <v>34.05.029</v>
          </cell>
          <cell r="B5635" t="str">
            <v xml:space="preserve">BACIA SANITÁRIA COM CAIXA DE DESCARGA ACOPLADA, MARCA DECA LINHA RAVENA CP929, INCLUSIVE ASSENTO, CONJUNTO DE FIXAÇÃO, MARCA DECA SP13, ANEL DE VEDAÇÃO, TUBO DE LIGAÇÃO COM ACABAMENTO COMADO E ENGATE PLÁSTICO (OU SIMILARES) - INSTALAÇÕES HIDRO-SANITÁRIAS </v>
          </cell>
          <cell r="C5635" t="str">
            <v>Un</v>
          </cell>
          <cell r="D5635">
            <v>171.98750000000001</v>
          </cell>
          <cell r="E5635">
            <v>137.59</v>
          </cell>
          <cell r="F5635" t="str">
            <v>SEE</v>
          </cell>
        </row>
        <row r="5636">
          <cell r="A5636" t="str">
            <v/>
          </cell>
          <cell r="D5636">
            <v>0</v>
          </cell>
        </row>
        <row r="5637">
          <cell r="A5637" t="str">
            <v>34.05.030</v>
          </cell>
          <cell r="B5637" t="str">
            <v>MICTÓRIO DE LOUÇA COM SIFÃO INTEGRADO, MARCA DECA REF. m712, ENGATE CROMADO, MARCA DECA REF. c4606180, REGISTRO DE PRESSÃO, MARCA DECA LINHA c40 REF. 1416,  (OU SIMILARES) - INSTALAÇÕES HIDRO-SANITÁRIAS / LOUÇAS (Escola Conceição das Creoulas).</v>
          </cell>
          <cell r="C5637" t="str">
            <v>Un</v>
          </cell>
          <cell r="D5637">
            <v>125.41249999999999</v>
          </cell>
          <cell r="E5637">
            <v>100.33</v>
          </cell>
          <cell r="F5637" t="str">
            <v>SEE</v>
          </cell>
        </row>
        <row r="5638">
          <cell r="A5638" t="str">
            <v/>
          </cell>
          <cell r="D5638">
            <v>0</v>
          </cell>
        </row>
        <row r="5639">
          <cell r="A5639" t="str">
            <v>34.05.031</v>
          </cell>
          <cell r="B5639" t="str">
            <v>LAVATÓRIO COM COLUNA, MARCA DECA LINHA RAVENA REF. l91 E c9, COM SIFÃO PLÁSTICO, ENGATE CROMADO, TORNEIRA DE METAL, MARCA DECA REF. 1190 c41, VÁLVULA CROMADA, MARCA DECA REF. 1600, CONJUNTO DE FIXAÇÃO, MARCA DECA REF. sp7, (OU SIMILARES) - INSTALAÇÕES HID</v>
          </cell>
          <cell r="C5639" t="str">
            <v>Un</v>
          </cell>
          <cell r="D5639">
            <v>227.89999999999998</v>
          </cell>
          <cell r="E5639">
            <v>182.32</v>
          </cell>
          <cell r="F5639" t="str">
            <v>SEE</v>
          </cell>
        </row>
        <row r="5640">
          <cell r="A5640" t="str">
            <v/>
          </cell>
          <cell r="D5640">
            <v>0</v>
          </cell>
        </row>
        <row r="5641">
          <cell r="A5641" t="str">
            <v>34.05.032</v>
          </cell>
          <cell r="B5641" t="str">
            <v>LAVATÓRIO SEM COLUNA, MARCA DECA LINHA RAVENA REF l915, C/ SIFÃO CROMADO, MARCA DECA REF. 1190, VÁLVULA CROMADA, MARCA DECA REF. 1602 C, TORNEIRA DE METAL, MARCA DECA REF 1190 c41, CONJUNTO DE FIXAÇÃO, MARCA DECA REF. sp7, (OU SIMILARES) - INSTALAÇÕES HID</v>
          </cell>
          <cell r="C5641" t="str">
            <v>Un</v>
          </cell>
          <cell r="D5641">
            <v>66.675000000000011</v>
          </cell>
          <cell r="E5641">
            <v>53.34</v>
          </cell>
          <cell r="F5641" t="str">
            <v>SEE</v>
          </cell>
        </row>
        <row r="5642">
          <cell r="A5642" t="str">
            <v/>
          </cell>
          <cell r="D5642">
            <v>0</v>
          </cell>
        </row>
        <row r="5643">
          <cell r="A5643" t="str">
            <v>34.05.033</v>
          </cell>
          <cell r="B5643" t="str">
            <v>CUBA DE EMBUTIR OVAL, MARCA DECA LINHA REF. l37, P/ INSTALAÇÃO EM BANCADAS, C/ SIFÃO CROMADO, MARCA DECA REF. c1680, TORNEIRA DE METAL, MARCA DECA REF 1190 c41, ENGATE CROMADO, MARCA DECA, (OU SIMILARES) - INSTALAÇÕES HIDRO-SANITÁRIAS / LOUÇAS (Escola Con</v>
          </cell>
          <cell r="C5643" t="str">
            <v>Un</v>
          </cell>
          <cell r="D5643">
            <v>99.875</v>
          </cell>
          <cell r="E5643">
            <v>79.900000000000006</v>
          </cell>
          <cell r="F5643" t="str">
            <v>SEE</v>
          </cell>
        </row>
        <row r="5644">
          <cell r="A5644" t="str">
            <v/>
          </cell>
          <cell r="D5644">
            <v>0</v>
          </cell>
        </row>
        <row r="5645">
          <cell r="A5645" t="str">
            <v>34.05.034</v>
          </cell>
          <cell r="B5645" t="str">
            <v xml:space="preserve"> TANQUE DE LOUÇA COM COLUNA, MARCA DECA REF. ct25, COM TORNEIRA METÁLICA, MARCA DECA LINHA c23 REF. 1153, C/ VÁLVULA DE PLÁSTICO E CONJUNTO DE FIXAÇÃO, MARCA DECA REF. ft11, (OU SIMILARES) - INSTALAÇÕES HIDRO-SANITÁRIAS / LOUÇAS (Escola Conceição das Creo</v>
          </cell>
          <cell r="C5645" t="str">
            <v>Un</v>
          </cell>
          <cell r="D5645">
            <v>303.86250000000001</v>
          </cell>
          <cell r="E5645">
            <v>243.09</v>
          </cell>
          <cell r="F5645" t="str">
            <v>SEE</v>
          </cell>
        </row>
        <row r="5646">
          <cell r="A5646" t="str">
            <v/>
          </cell>
          <cell r="D5646">
            <v>0</v>
          </cell>
        </row>
        <row r="5647">
          <cell r="A5647" t="str">
            <v>34.05.035</v>
          </cell>
          <cell r="B5647" t="str">
            <v>PAPELEIRA DE LOUÇA, MARCA DECA A480 OU SIMILAR, 15  x 15cm - INSTALAÇÕES HIDRO-SANITÁRIAS / LOUÇAS (Escola Conceição das Creoulas).</v>
          </cell>
          <cell r="C5647" t="str">
            <v>Un</v>
          </cell>
          <cell r="D5647">
            <v>19.512499999999999</v>
          </cell>
          <cell r="E5647">
            <v>15.61</v>
          </cell>
          <cell r="F5647" t="str">
            <v>SEE</v>
          </cell>
        </row>
        <row r="5648">
          <cell r="A5648" t="str">
            <v/>
          </cell>
          <cell r="D5648">
            <v>0</v>
          </cell>
        </row>
        <row r="5649">
          <cell r="A5649" t="str">
            <v>34.05.036</v>
          </cell>
          <cell r="B5649" t="str">
            <v>MEIA SABONETEIRA DE LOUÇA, MARCA DECA REF. A380 OU SIMILAR - INSTALAÇÕES HIDRO-SANITÁRIAS / LOUÇAS (Escola Conceição das Creoulas).</v>
          </cell>
          <cell r="C5649" t="str">
            <v>Un</v>
          </cell>
          <cell r="D5649">
            <v>22.324999999999999</v>
          </cell>
          <cell r="E5649">
            <v>17.86</v>
          </cell>
          <cell r="F5649" t="str">
            <v>SEE</v>
          </cell>
        </row>
        <row r="5650">
          <cell r="A5650" t="str">
            <v/>
          </cell>
          <cell r="D5650">
            <v>0</v>
          </cell>
        </row>
        <row r="5651">
          <cell r="A5651" t="str">
            <v>34.05.037</v>
          </cell>
          <cell r="B5651" t="str">
            <v>CABIDE DE LOUÇA, MARCA DECA A 680 OU SIMILAR, BRANCO - INSTALAÇÕES HIDRO-SANITÁRIAS / LOUÇAS (Escola Conceição das Creoulas).</v>
          </cell>
          <cell r="C5651" t="str">
            <v>Un</v>
          </cell>
          <cell r="D5651">
            <v>12.762500000000001</v>
          </cell>
          <cell r="E5651">
            <v>10.210000000000001</v>
          </cell>
          <cell r="F5651" t="str">
            <v>SEE</v>
          </cell>
        </row>
        <row r="5652">
          <cell r="A5652" t="str">
            <v/>
          </cell>
          <cell r="D5652">
            <v>0</v>
          </cell>
        </row>
        <row r="5653">
          <cell r="A5653" t="str">
            <v>34.05.038</v>
          </cell>
          <cell r="B5653" t="str">
            <v>TORNEIRA CROMADA PARA PIA DE COZINHA, MARCA ESTEVES LINHA MÔNACO VTM 040 (1167) OU SIMILAR, DE MESA, COM ARTICULADOR, DIÂM. 1/2" - INSTALAÇÕES HIDRO-SANITÁRIAS / METAIS (Escola Conceição das Creoulas).</v>
          </cell>
          <cell r="C5653" t="str">
            <v>Un</v>
          </cell>
          <cell r="D5653">
            <v>33</v>
          </cell>
          <cell r="E5653">
            <v>26.4</v>
          </cell>
          <cell r="F5653" t="str">
            <v>SEE</v>
          </cell>
        </row>
        <row r="5654">
          <cell r="A5654" t="str">
            <v/>
          </cell>
          <cell r="D5654">
            <v>0</v>
          </cell>
        </row>
        <row r="5655">
          <cell r="A5655" t="str">
            <v>34.05.039</v>
          </cell>
          <cell r="B5655" t="str">
            <v>TORNEIRA CROMADA PARA JARDIM, MARCA DECA 1153 OU SIMILAR - INSTALAÇÕES HIDRO-SANITÁRIAS / METAIS (Escola Conceição das Creoulas).</v>
          </cell>
          <cell r="C5655" t="str">
            <v>Un</v>
          </cell>
          <cell r="D5655">
            <v>18.387500000000003</v>
          </cell>
          <cell r="E5655">
            <v>14.71</v>
          </cell>
          <cell r="F5655" t="str">
            <v>SEE</v>
          </cell>
        </row>
        <row r="5656">
          <cell r="A5656" t="str">
            <v/>
          </cell>
          <cell r="D5656">
            <v>0</v>
          </cell>
        </row>
        <row r="5657">
          <cell r="A5657" t="str">
            <v>34.05.040</v>
          </cell>
          <cell r="B5657" t="str">
            <v>FORNECIMENTO E INSTALAÇÃO DE SABONETEIRA DE LOUÇA, MARCA DECA REF. a180 OU SIMILAR - INSTALAÇÕES HIDRO-SANITÁRIAS / METAIS (Escola Conceição das Creoulas).</v>
          </cell>
          <cell r="C5657" t="str">
            <v>Un</v>
          </cell>
          <cell r="D5657">
            <v>16.3125</v>
          </cell>
          <cell r="E5657">
            <v>13.05</v>
          </cell>
          <cell r="F5657" t="str">
            <v>SEE</v>
          </cell>
        </row>
        <row r="5658">
          <cell r="A5658" t="str">
            <v/>
          </cell>
          <cell r="D5658">
            <v>0</v>
          </cell>
        </row>
        <row r="5659">
          <cell r="A5659" t="str">
            <v>34.05.041</v>
          </cell>
          <cell r="B5659" t="str">
            <v>ASSENTAMENTO DE CUBA INOX EM BANCADA - INSTALAÇÕES HIDRO-SANITÁRIAS / METAIS (Escola Conceição das Creoulas).</v>
          </cell>
          <cell r="C5659" t="str">
            <v>Un</v>
          </cell>
          <cell r="D5659">
            <v>6.0875000000000004</v>
          </cell>
          <cell r="E5659">
            <v>4.87</v>
          </cell>
          <cell r="F5659" t="str">
            <v>SEE</v>
          </cell>
        </row>
        <row r="5660">
          <cell r="A5660" t="str">
            <v/>
          </cell>
          <cell r="D5660">
            <v>0</v>
          </cell>
        </row>
        <row r="5661">
          <cell r="A5661" t="str">
            <v>34.05.042</v>
          </cell>
          <cell r="B5661" t="str">
            <v>SUPORTE PARA AUXÍLIO DE DEFICIENTES FÍSICOS (BARRA DE APOIO) L = 80cm EM TUBO DE FERRO GALVANIZADO D = 1 1/2" (CONFORME PROJETO - VIDE DETALHES DE SANITÁRIOS) - INSTALAÇÕES HIDRO-SANITÁRIAS / METAIS (Escola Conceição das Creoulas).</v>
          </cell>
          <cell r="C5661" t="str">
            <v>Un</v>
          </cell>
          <cell r="D5661">
            <v>49.225000000000001</v>
          </cell>
          <cell r="E5661">
            <v>39.380000000000003</v>
          </cell>
          <cell r="F5661" t="str">
            <v>SEE</v>
          </cell>
        </row>
        <row r="5662">
          <cell r="A5662" t="str">
            <v/>
          </cell>
          <cell r="D5662">
            <v>0</v>
          </cell>
        </row>
        <row r="5663">
          <cell r="A5663" t="str">
            <v>34.05.043</v>
          </cell>
          <cell r="B5663" t="str">
            <v>REGISTRO DE PRESSÃO C/ CANOPLA CROMADA, D = 25mm (1"), MARCA DECA REF. 1416 LINHA c40 OU SIMILAR - INSTALAÇÕES HIDRO-SANITÁRIAS / METAIS (Escola Conceição das Creoulas).</v>
          </cell>
          <cell r="C5663" t="str">
            <v>Un</v>
          </cell>
          <cell r="D5663">
            <v>99.175000000000011</v>
          </cell>
          <cell r="E5663">
            <v>79.34</v>
          </cell>
          <cell r="F5663" t="str">
            <v>SEE</v>
          </cell>
        </row>
        <row r="5664">
          <cell r="A5664" t="str">
            <v/>
          </cell>
          <cell r="D5664">
            <v>0</v>
          </cell>
        </row>
        <row r="5665">
          <cell r="A5665" t="str">
            <v>34.06.001</v>
          </cell>
          <cell r="B5665" t="str">
            <v>ELETRODUTO DE PVC RÍGIDO ROSCÁVEL, DIÂM = 40mm (1 1/4") - INSTALAÇÕES ELÉTRICAS E TELEFÔNICAS (220V) / ELETRODUTO DE PVC RÍGIDO (Escola Conceição das Creoulas).</v>
          </cell>
          <cell r="C5665" t="str">
            <v>m</v>
          </cell>
          <cell r="D5665">
            <v>16.762499999999999</v>
          </cell>
          <cell r="E5665">
            <v>13.41</v>
          </cell>
          <cell r="F5665" t="str">
            <v>SEE</v>
          </cell>
        </row>
        <row r="5666">
          <cell r="A5666" t="str">
            <v/>
          </cell>
          <cell r="D5666">
            <v>0</v>
          </cell>
        </row>
        <row r="5667">
          <cell r="A5667" t="str">
            <v>34.06.002</v>
          </cell>
          <cell r="B5667" t="str">
            <v>ELETRODUTO DE PVC RÍGIDO ROSCÁVEL, DIÂM = 32mm (1") - INSTALAÇÕES ELÉTRICAS E TELEFÔNICAS (220V) / ELETRODUTO DE PVC RÍGIDO (Escola Conceição das Creoulas).</v>
          </cell>
          <cell r="C5667" t="str">
            <v>m</v>
          </cell>
          <cell r="D5667">
            <v>12.450000000000001</v>
          </cell>
          <cell r="E5667">
            <v>9.9600000000000009</v>
          </cell>
          <cell r="F5667" t="str">
            <v>SEE</v>
          </cell>
        </row>
        <row r="5668">
          <cell r="A5668" t="str">
            <v/>
          </cell>
          <cell r="D5668">
            <v>0</v>
          </cell>
        </row>
        <row r="5669">
          <cell r="A5669" t="str">
            <v>34.06.003</v>
          </cell>
          <cell r="B5669" t="str">
            <v>FIO ISOLADO EM PVC SEÇÃO 2,5mm2 - 750v / 70°c - INSTALAÇÕES ELÉTRICAS E TELEFÔNICAS (220V) / FIOS E CABOS (Escola Conceição das Creoulas).</v>
          </cell>
          <cell r="C5669" t="str">
            <v>m</v>
          </cell>
          <cell r="D5669">
            <v>2.0874999999999999</v>
          </cell>
          <cell r="E5669">
            <v>1.67</v>
          </cell>
          <cell r="F5669" t="str">
            <v>SEE</v>
          </cell>
        </row>
        <row r="5670">
          <cell r="A5670" t="str">
            <v/>
          </cell>
          <cell r="D5670">
            <v>0</v>
          </cell>
        </row>
        <row r="5671">
          <cell r="A5671" t="str">
            <v>34.06.004</v>
          </cell>
          <cell r="B5671" t="str">
            <v>FIO ISOLADO EM PVC SEÇÃO 4,0mm2 - 750v / 70°c - INSTALAÇÕES ELÉTRICAS E TELEFÔNICAS (220V) / FIOS E CABOS (Escola Conceição das Creoulas).</v>
          </cell>
          <cell r="C5671" t="str">
            <v>m</v>
          </cell>
          <cell r="D5671">
            <v>2.7625000000000002</v>
          </cell>
          <cell r="E5671">
            <v>2.21</v>
          </cell>
          <cell r="F5671" t="str">
            <v>SEE</v>
          </cell>
        </row>
        <row r="5672">
          <cell r="A5672" t="str">
            <v/>
          </cell>
          <cell r="D5672">
            <v>0</v>
          </cell>
        </row>
        <row r="5673">
          <cell r="A5673" t="str">
            <v>34.06.005</v>
          </cell>
          <cell r="B5673" t="str">
            <v>FIO ISOLADO EM PVC SEÇÃO 6,0mm2 - 750v / 70°c - INSTALAÇÕES ELÉTRICAS E TELEFÔNICAS (220V) / FIOS E CABOS (Escola Conceição das Creoulas).</v>
          </cell>
          <cell r="C5673" t="str">
            <v>m</v>
          </cell>
          <cell r="D5673">
            <v>3.375</v>
          </cell>
          <cell r="E5673">
            <v>2.7</v>
          </cell>
          <cell r="F5673" t="str">
            <v>SEE</v>
          </cell>
        </row>
        <row r="5674">
          <cell r="A5674" t="str">
            <v/>
          </cell>
          <cell r="D5674">
            <v>0</v>
          </cell>
        </row>
        <row r="5675">
          <cell r="A5675" t="str">
            <v>34.06.006</v>
          </cell>
          <cell r="B5675" t="str">
            <v>CABO ISOLADO EM PVC SEÇÃO 10,0mm2 - 750v / 70°c - INSTALAÇÕES ELÉTRICAS E TELEFÔNICAS (220V) / FIOS E CABOS (Escola Conceição das Creoulas).</v>
          </cell>
          <cell r="C5675" t="str">
            <v>m</v>
          </cell>
          <cell r="D5675">
            <v>4.6375000000000002</v>
          </cell>
          <cell r="E5675">
            <v>3.71</v>
          </cell>
          <cell r="F5675" t="str">
            <v>SEE</v>
          </cell>
        </row>
        <row r="5676">
          <cell r="A5676" t="str">
            <v/>
          </cell>
          <cell r="D5676">
            <v>0</v>
          </cell>
        </row>
        <row r="5677">
          <cell r="A5677" t="str">
            <v>34.06.007</v>
          </cell>
          <cell r="B5677" t="str">
            <v>CABOISOLADO EM PVC SEÇÃO 16,0mm2 - 750v / 70°c - INSTALAÇÕES ELÉTRICAS E TELEFÔNICAS (220V) / FIOS E CABOS (Escola Conceição das Creoulas).</v>
          </cell>
          <cell r="C5677" t="str">
            <v>m</v>
          </cell>
          <cell r="D5677">
            <v>6.6000000000000005</v>
          </cell>
          <cell r="E5677">
            <v>5.28</v>
          </cell>
          <cell r="F5677" t="str">
            <v>SEE</v>
          </cell>
        </row>
        <row r="5678">
          <cell r="A5678" t="str">
            <v/>
          </cell>
          <cell r="D5678">
            <v>0</v>
          </cell>
        </row>
        <row r="5679">
          <cell r="A5679" t="str">
            <v>34.06.008</v>
          </cell>
          <cell r="B5679" t="str">
            <v>INSTALAÇÃO DE CABO TELEFÔNICO CCE 50-02 - INSTALAÇÕES ELÉTRICAS E TELEFÔNICAS (220V) / CABO TELEFÔNICO (Escola Conceição das Creoulas).</v>
          </cell>
          <cell r="C5679" t="str">
            <v>m</v>
          </cell>
          <cell r="D5679">
            <v>9.3249999999999993</v>
          </cell>
          <cell r="E5679">
            <v>7.46</v>
          </cell>
          <cell r="F5679" t="str">
            <v>SEE</v>
          </cell>
        </row>
        <row r="5680">
          <cell r="A5680" t="str">
            <v/>
          </cell>
          <cell r="D5680">
            <v>0</v>
          </cell>
        </row>
        <row r="5681">
          <cell r="A5681" t="str">
            <v>34.06.009</v>
          </cell>
          <cell r="B5681" t="str">
            <v>INSTALAÇÃO DE CABO TELEFÔNICO CCI 50-02 - INSTALAÇÕES ELÉTRICAS E TELEFÔNICAS (220V) / CABO TELEFÔNICO (Escola Conceição das Creoulas).</v>
          </cell>
          <cell r="C5681" t="str">
            <v>m</v>
          </cell>
          <cell r="D5681">
            <v>6.9625000000000004</v>
          </cell>
          <cell r="E5681">
            <v>5.57</v>
          </cell>
          <cell r="F5681" t="str">
            <v>SEE</v>
          </cell>
        </row>
        <row r="5682">
          <cell r="A5682" t="str">
            <v/>
          </cell>
          <cell r="D5682">
            <v>0</v>
          </cell>
        </row>
        <row r="5683">
          <cell r="A5683" t="str">
            <v>34.06.010</v>
          </cell>
          <cell r="B5683" t="str">
            <v>INTERRUPTOR 01 SEÇÃO SIMPLES - INSTALAÇÕES ELÉTRICAS E TELEFÔNICAS (220V) / INTERRUPTOR (Escola Conceição das Creoulas).</v>
          </cell>
          <cell r="C5683" t="str">
            <v>Un</v>
          </cell>
          <cell r="D5683">
            <v>10.612500000000001</v>
          </cell>
          <cell r="E5683">
            <v>8.49</v>
          </cell>
          <cell r="F5683" t="str">
            <v>SEE</v>
          </cell>
        </row>
        <row r="5684">
          <cell r="A5684" t="str">
            <v/>
          </cell>
          <cell r="D5684">
            <v>0</v>
          </cell>
        </row>
        <row r="5685">
          <cell r="A5685" t="str">
            <v>34.06.011</v>
          </cell>
          <cell r="B5685" t="str">
            <v>INTERRUPTOR 02 SEÇÃO SIMPLES - INSTALAÇÕES ELÉTRICAS E TELEFÔNICAS (220V) / INTERRUPTOR (Escola Conceição das Creoulas).</v>
          </cell>
          <cell r="C5685" t="str">
            <v>Un</v>
          </cell>
          <cell r="D5685">
            <v>17.862499999999997</v>
          </cell>
          <cell r="E5685">
            <v>14.29</v>
          </cell>
          <cell r="F5685" t="str">
            <v>SEE</v>
          </cell>
        </row>
        <row r="5686">
          <cell r="A5686" t="str">
            <v/>
          </cell>
          <cell r="D5686">
            <v>0</v>
          </cell>
        </row>
        <row r="5687">
          <cell r="A5687" t="str">
            <v>34.06.012</v>
          </cell>
          <cell r="B5687" t="str">
            <v>TOMADA PARA TELEFONE, COM CAIXA PVC, EMBUTIDA - INSTALAÇÕES ELÉTRICAS E TELEFÔNICAS (220V) / TOMADAS DE TOMADAS DE EMBUTIR (Escola Conceição das Creoulas).</v>
          </cell>
          <cell r="C5687" t="str">
            <v>Un</v>
          </cell>
          <cell r="D5687">
            <v>97.987499999999997</v>
          </cell>
          <cell r="E5687">
            <v>78.39</v>
          </cell>
          <cell r="F5687" t="str">
            <v>SEE</v>
          </cell>
        </row>
        <row r="5688">
          <cell r="A5688" t="str">
            <v/>
          </cell>
          <cell r="D5688">
            <v>0</v>
          </cell>
        </row>
        <row r="5689">
          <cell r="A5689" t="str">
            <v>34.06.013</v>
          </cell>
          <cell r="B5689" t="str">
            <v>TOMADA DE EMBUTIR PARA USO GERAL, 2P + T - INSTALAÇÕES ELÉTRICAS E TELEFÔNICAS (220V) / TOMADAS ELÉTRICAS DE EMBUTIR (Escola Conceição das Creoulas).</v>
          </cell>
          <cell r="C5689" t="str">
            <v>Un</v>
          </cell>
          <cell r="D5689">
            <v>19.950000000000003</v>
          </cell>
          <cell r="E5689">
            <v>15.96</v>
          </cell>
          <cell r="F5689" t="str">
            <v>SEE</v>
          </cell>
        </row>
        <row r="5690">
          <cell r="A5690" t="str">
            <v/>
          </cell>
          <cell r="D5690">
            <v>0</v>
          </cell>
        </row>
        <row r="5691">
          <cell r="A5691" t="str">
            <v>34.06.014</v>
          </cell>
          <cell r="B5691" t="str">
            <v xml:space="preserve"> TOMADA DE EMBUTIR PARA USO GERAL, 2P + T, DUPLA - INSTALAÇÕES ELÉTRICAS E TELEFÔNICAS (220V) / TOMADAS ELÉTRICAS DE EMBUTIR (Escola Conceição das Creoulas).</v>
          </cell>
          <cell r="C5691" t="str">
            <v>Un</v>
          </cell>
          <cell r="D5691">
            <v>39.900000000000006</v>
          </cell>
          <cell r="E5691">
            <v>31.92</v>
          </cell>
          <cell r="F5691" t="str">
            <v>SEE</v>
          </cell>
        </row>
        <row r="5692">
          <cell r="A5692" t="str">
            <v/>
          </cell>
          <cell r="D5692">
            <v>0</v>
          </cell>
        </row>
        <row r="5693">
          <cell r="A5693" t="str">
            <v>34.06.015</v>
          </cell>
          <cell r="B5693" t="str">
            <v>FORNECIMENTO E ASSENTAMENTO DE CAIXA PVC 4" x 2" COM TAMPA - INSTALAÇÕES ELÉTRICAS E TELEFÔNICAS (220V) / CAIXA DE EMBUTIR DE PVC (Escola Conceição das Creoulas).</v>
          </cell>
          <cell r="C5693" t="str">
            <v>Un</v>
          </cell>
          <cell r="D5693">
            <v>3.4624999999999999</v>
          </cell>
          <cell r="E5693">
            <v>2.77</v>
          </cell>
          <cell r="F5693" t="str">
            <v>SEE</v>
          </cell>
        </row>
        <row r="5694">
          <cell r="A5694" t="str">
            <v/>
          </cell>
          <cell r="D5694">
            <v>0</v>
          </cell>
        </row>
        <row r="5695">
          <cell r="A5695" t="str">
            <v>34.06.016</v>
          </cell>
          <cell r="B5695" t="str">
            <v xml:space="preserve"> FORNECIMENTO E ASSENTAMENTO DE CAIXA PVC 4" x 4" - INSTALAÇÕES ELÉTRICAS E TELEFÔNICAS (220V) / CAIXA DE EMBUTIR DE PVC (Escola Conceição das Creoulas).</v>
          </cell>
          <cell r="C5695" t="str">
            <v>Un</v>
          </cell>
          <cell r="D5695">
            <v>7.125</v>
          </cell>
          <cell r="E5695">
            <v>5.7</v>
          </cell>
          <cell r="F5695" t="str">
            <v>SEE</v>
          </cell>
        </row>
        <row r="5696">
          <cell r="A5696" t="str">
            <v/>
          </cell>
          <cell r="D5696">
            <v>0</v>
          </cell>
        </row>
        <row r="5697">
          <cell r="A5697" t="str">
            <v>34.06.017</v>
          </cell>
          <cell r="B5697" t="str">
            <v xml:space="preserve"> FORNECIMENTO E ASSENTAMENTO DE CAIXA OCTOGONAL DE PVC 4" x 4" - INSTALAÇÕES ELÉTRICAS E TELEFÔNICAS (220V) / CAIXA DE EMBUTIR DE PVC (Escola Conceição das Creoulas).</v>
          </cell>
          <cell r="C5697" t="str">
            <v>Un</v>
          </cell>
          <cell r="D5697">
            <v>6.0374999999999996</v>
          </cell>
          <cell r="E5697">
            <v>4.83</v>
          </cell>
          <cell r="F5697" t="str">
            <v>SEE</v>
          </cell>
        </row>
        <row r="5698">
          <cell r="A5698" t="str">
            <v/>
          </cell>
          <cell r="D5698">
            <v>0</v>
          </cell>
        </row>
        <row r="5699">
          <cell r="A5699" t="str">
            <v>34.06.018</v>
          </cell>
          <cell r="B5699" t="str">
            <v>QUADRO DE DISTRIBUIÇÃO DE EMBUTIR, COM BARRAMENTO, EM CHAPA DE AÇO, PARA ATÉ 12 DISJUNTORES PADRÃO EUROPEU (LINHA BRANCA), EXCLUSIVE DISJUNTORES - INSTALAÇÕES ELÉTRICAS E TELEFÔNICAS (220V) / QDL (Escola Conceição das Creoulas).</v>
          </cell>
          <cell r="C5699" t="str">
            <v>Un</v>
          </cell>
          <cell r="D5699">
            <v>149.08750000000001</v>
          </cell>
          <cell r="E5699">
            <v>119.27</v>
          </cell>
          <cell r="F5699" t="str">
            <v>SEE</v>
          </cell>
        </row>
        <row r="5700">
          <cell r="A5700" t="str">
            <v/>
          </cell>
          <cell r="D5700">
            <v>0</v>
          </cell>
        </row>
        <row r="5701">
          <cell r="A5701" t="str">
            <v>34.06.019</v>
          </cell>
          <cell r="B5701" t="str">
            <v>DISJUNTOR TRIPOLAR 70 A - INSTALAÇÕES ELÉTRICAS E TELEFÔNICAS (220V) / QDL (Escola Conceição das Creoulas).</v>
          </cell>
          <cell r="C5701" t="str">
            <v>Un</v>
          </cell>
          <cell r="D5701">
            <v>90.962499999999991</v>
          </cell>
          <cell r="E5701">
            <v>72.77</v>
          </cell>
          <cell r="F5701" t="str">
            <v>SEE</v>
          </cell>
        </row>
        <row r="5702">
          <cell r="A5702" t="str">
            <v/>
          </cell>
          <cell r="D5702">
            <v>0</v>
          </cell>
        </row>
        <row r="5703">
          <cell r="A5703" t="str">
            <v>34.06.020</v>
          </cell>
          <cell r="B5703" t="str">
            <v>DISJUNTOR MONOPOLAR 15 A - INSTALAÇÕES ELÉTRICAS E TELEFÔNICAS (220V) / QDL (Escola Conceição das Creoulas).</v>
          </cell>
          <cell r="C5703" t="str">
            <v>Un</v>
          </cell>
          <cell r="D5703">
            <v>12.262500000000001</v>
          </cell>
          <cell r="E5703">
            <v>9.81</v>
          </cell>
          <cell r="F5703" t="str">
            <v>SEE</v>
          </cell>
        </row>
        <row r="5704">
          <cell r="A5704" t="str">
            <v/>
          </cell>
          <cell r="D5704">
            <v>0</v>
          </cell>
        </row>
        <row r="5705">
          <cell r="A5705" t="str">
            <v>34.06.021</v>
          </cell>
          <cell r="B5705" t="str">
            <v>DISJUNTOR MONOPOLAR 20 A - INSTALAÇÕES ELÉTRICAS E TELEFÔNICAS (220V) / QDL (Escola Conceição das Creoulas).</v>
          </cell>
          <cell r="C5705" t="str">
            <v>Un</v>
          </cell>
          <cell r="D5705">
            <v>12.262500000000001</v>
          </cell>
          <cell r="E5705">
            <v>9.81</v>
          </cell>
          <cell r="F5705" t="str">
            <v>SEE</v>
          </cell>
        </row>
        <row r="5706">
          <cell r="A5706" t="str">
            <v/>
          </cell>
          <cell r="D5706">
            <v>0</v>
          </cell>
        </row>
        <row r="5707">
          <cell r="A5707" t="str">
            <v>34.06.022</v>
          </cell>
          <cell r="B5707" t="str">
            <v>DISJUNTOR TRIPOLAR 30 A - INSTALAÇÕES ELÉTRICAS E TELEFÔNICAS (220V) / QDL (Escola Conceição das Creoulas).</v>
          </cell>
          <cell r="C5707" t="str">
            <v>Un</v>
          </cell>
          <cell r="D5707">
            <v>57.15</v>
          </cell>
          <cell r="E5707">
            <v>45.72</v>
          </cell>
          <cell r="F5707" t="str">
            <v>SEE</v>
          </cell>
        </row>
        <row r="5708">
          <cell r="A5708" t="str">
            <v/>
          </cell>
          <cell r="D5708">
            <v>0</v>
          </cell>
        </row>
        <row r="5709">
          <cell r="A5709" t="str">
            <v>34.06.023</v>
          </cell>
          <cell r="B5709" t="str">
            <v>DISJUNTOR TRIPOLAR 50 A - INSTALAÇÕES ELÉTRICAS E TELEFÔNICAS (220V) / QDL (Escola Conceição das Creoulas).</v>
          </cell>
          <cell r="C5709" t="str">
            <v>Un</v>
          </cell>
          <cell r="D5709">
            <v>65.3</v>
          </cell>
          <cell r="E5709">
            <v>52.24</v>
          </cell>
          <cell r="F5709" t="str">
            <v>SEE</v>
          </cell>
        </row>
        <row r="5710">
          <cell r="A5710" t="str">
            <v/>
          </cell>
          <cell r="D5710">
            <v>0</v>
          </cell>
        </row>
        <row r="5711">
          <cell r="A5711" t="str">
            <v>34.06.024</v>
          </cell>
          <cell r="B5711" t="str">
            <v>DISJUNTOR MONOPOLAR 25 A - INSTALAÇÕES ELÉTRICAS E TELEFÔNICAS (220V) / QDL (Escola Conceição das Creoulas).</v>
          </cell>
          <cell r="C5711" t="str">
            <v>Un</v>
          </cell>
          <cell r="D5711">
            <v>12.262500000000001</v>
          </cell>
          <cell r="E5711">
            <v>9.81</v>
          </cell>
          <cell r="F5711" t="str">
            <v>SEE</v>
          </cell>
        </row>
        <row r="5712">
          <cell r="A5712" t="str">
            <v/>
          </cell>
          <cell r="D5712">
            <v>0</v>
          </cell>
        </row>
        <row r="5713">
          <cell r="A5713" t="str">
            <v>34.06.025</v>
          </cell>
          <cell r="B5713" t="str">
            <v>QUADRO DE MEDIÇÃO TRIFÁSICA (ACIMA DE 10 KVA) COM CAIXA EM NORIL - INSTALAÇÕES ELÉTRICAS E TELEFÔNICAS (220V) / CAIXA DE MEDIÇÃO (Escola Conceição das Creoulas).</v>
          </cell>
          <cell r="C5713" t="str">
            <v>Un</v>
          </cell>
          <cell r="D5713">
            <v>250.79999999999998</v>
          </cell>
          <cell r="E5713">
            <v>200.64</v>
          </cell>
          <cell r="F5713" t="str">
            <v>SEE</v>
          </cell>
        </row>
        <row r="5714">
          <cell r="A5714" t="str">
            <v/>
          </cell>
          <cell r="D5714">
            <v>0</v>
          </cell>
        </row>
        <row r="5715">
          <cell r="A5715" t="str">
            <v>34.06.026</v>
          </cell>
          <cell r="B5715" t="str">
            <v>CAIXA DE PASSAGEM EM TIJOLOS MACIÇOS ESP. = 0,12 m, DIM. INT. = 0,60 x 0,60 x 0,60 m - INSTALAÇÕES ELÉTRICAS E TELEFÔNICAS (220V) / CAIXA DE PASSAGEM EM ALVENARIA (Escola Conceição das Creoulas).</v>
          </cell>
          <cell r="C5715" t="str">
            <v>Un</v>
          </cell>
          <cell r="D5715">
            <v>297.3</v>
          </cell>
          <cell r="E5715">
            <v>237.84</v>
          </cell>
          <cell r="F5715" t="str">
            <v>SEE</v>
          </cell>
        </row>
        <row r="5716">
          <cell r="A5716" t="str">
            <v/>
          </cell>
          <cell r="D5716">
            <v>0</v>
          </cell>
        </row>
        <row r="5717">
          <cell r="A5717" t="str">
            <v>34.06.027</v>
          </cell>
          <cell r="B5717" t="str">
            <v>DISTRIBUIDOR GERAL PADRÃO TELEBRÁS DIMENSÕES 0,20 x 0,20 x 0,12 m - INSTALAÇÕES ELÉTRICAS E TELEFÔNICAS (220V) / CAIXA DE DISTRIBUIÇÃO GERAL DE TELEFONE (Escola Conceição das Creoulas).</v>
          </cell>
          <cell r="C5717" t="str">
            <v>Un</v>
          </cell>
          <cell r="D5717">
            <v>96.15</v>
          </cell>
          <cell r="E5717">
            <v>76.92</v>
          </cell>
          <cell r="F5717" t="str">
            <v>SEE</v>
          </cell>
        </row>
        <row r="5718">
          <cell r="A5718" t="str">
            <v/>
          </cell>
          <cell r="D5718">
            <v>0</v>
          </cell>
        </row>
        <row r="5719">
          <cell r="A5719" t="str">
            <v>34.06.028</v>
          </cell>
          <cell r="B5719" t="str">
            <v>LUMINÁRIA FLUORESCENTE DE EMBUTIR ABERTA 2 x 40 W, MARCA PELOTAS REF. 8157 OU SIMILAR, COMPLETA - INSTALAÇÕES ELÉTRICAS E TELEFÔNICAS (220V) / LUMINÁRIAS (Escola Conceição das Creoulas).</v>
          </cell>
          <cell r="C5719" t="str">
            <v>Un</v>
          </cell>
          <cell r="D5719">
            <v>116.19999999999999</v>
          </cell>
          <cell r="E5719">
            <v>92.96</v>
          </cell>
          <cell r="F5719" t="str">
            <v>SEE</v>
          </cell>
        </row>
        <row r="5720">
          <cell r="A5720" t="str">
            <v/>
          </cell>
          <cell r="D5720">
            <v>0</v>
          </cell>
        </row>
        <row r="5721">
          <cell r="A5721" t="str">
            <v>34.06.029</v>
          </cell>
          <cell r="B5721" t="str">
            <v>PÁRA-RAIO TIPO GAIOLA DE FARANDAY, CONFORME PROJETO - INSTALAÇÕES ELÉTRICAS E TELEFÔNICAS (220V) / SISTEMA DE PROTEÇÃO CONTRA DESCARGA ATMOSFÉRICAS (Escola Conceição das Creoulas).</v>
          </cell>
          <cell r="C5721" t="str">
            <v>Un</v>
          </cell>
          <cell r="D5721">
            <v>11188.462500000001</v>
          </cell>
          <cell r="E5721">
            <v>8950.77</v>
          </cell>
          <cell r="F5721" t="str">
            <v>SEE</v>
          </cell>
        </row>
        <row r="5722">
          <cell r="A5722" t="str">
            <v/>
          </cell>
          <cell r="D5722">
            <v>0</v>
          </cell>
        </row>
        <row r="5723">
          <cell r="A5723" t="str">
            <v>34.07.001</v>
          </cell>
          <cell r="B5723" t="str">
            <v>ALVENARIA DE BLOCO CERÂMICO (9 x 19 x 25 cm), e = 0,09 m, COM ARGAMASA TRAÇO - 1:2:8 (CIMENTO/CAL/AREIA) - PAREDES E PAINÉIS / ALVENARIA (Escola Conceição das Creoulas).</v>
          </cell>
          <cell r="C5723" t="str">
            <v>m2</v>
          </cell>
          <cell r="D5723">
            <v>26.162500000000001</v>
          </cell>
          <cell r="E5723">
            <v>20.93</v>
          </cell>
          <cell r="F5723" t="str">
            <v>SEE</v>
          </cell>
        </row>
        <row r="5724">
          <cell r="A5724" t="str">
            <v/>
          </cell>
          <cell r="D5724">
            <v>0</v>
          </cell>
        </row>
        <row r="5725">
          <cell r="A5725" t="str">
            <v>34.07.002</v>
          </cell>
          <cell r="B5725" t="str">
            <v>VERGAS E CONTRA-VERGAS EM CONCRETO ARMADO FCK = 15 MPa, SEÇÃO 9 x 12 cm - PAREDES E PAINÉIS / ALVENARIA (Escola Conceição das Creoulas).</v>
          </cell>
          <cell r="C5725" t="str">
            <v>m</v>
          </cell>
          <cell r="D5725">
            <v>27.650000000000002</v>
          </cell>
          <cell r="E5725">
            <v>22.12</v>
          </cell>
          <cell r="F5725" t="str">
            <v>SEE</v>
          </cell>
        </row>
        <row r="5726">
          <cell r="A5726" t="str">
            <v/>
          </cell>
          <cell r="D5726">
            <v>0</v>
          </cell>
        </row>
        <row r="5727">
          <cell r="A5727" t="str">
            <v>34.07.003</v>
          </cell>
          <cell r="B5727" t="str">
            <v>ALVENARIA DE BLOCO CERÂMICO 21 FUROS, SINGELA APARENTE, COM ARGAMASSA TRAÇO - 1:2:8 (CIMENTO/CAL/AREIA) - PAREDES E PAINÉIS / ALVENARIA (Escola Conceição das Creoulas).</v>
          </cell>
          <cell r="C5727" t="str">
            <v>m2</v>
          </cell>
          <cell r="D5727">
            <v>50.274999999999999</v>
          </cell>
          <cell r="E5727">
            <v>40.22</v>
          </cell>
          <cell r="F5727" t="str">
            <v>SEE</v>
          </cell>
        </row>
        <row r="5728">
          <cell r="A5728" t="str">
            <v/>
          </cell>
          <cell r="D5728">
            <v>0</v>
          </cell>
        </row>
        <row r="5729">
          <cell r="A5729" t="str">
            <v>34.07.004</v>
          </cell>
          <cell r="B5729" t="str">
            <v>APERTO DE ALVENARIA EM TIJOLO CERÂMICO MACIÇO, ESP. = 0,10 m, COM ARGAMASSA TRAÇO - 1:2:8 (CIMENTO/CAL/AREIA) - PAREDES E PAINÉIS / ALVENARIA (Escola Conceição das Creoulas).</v>
          </cell>
          <cell r="C5729" t="str">
            <v>m</v>
          </cell>
          <cell r="D5729">
            <v>8.875</v>
          </cell>
          <cell r="E5729">
            <v>7.1</v>
          </cell>
          <cell r="F5729" t="str">
            <v>SEE</v>
          </cell>
        </row>
        <row r="5730">
          <cell r="A5730" t="str">
            <v/>
          </cell>
          <cell r="D5730">
            <v>0</v>
          </cell>
        </row>
        <row r="5731">
          <cell r="A5731" t="str">
            <v>34.07.005</v>
          </cell>
          <cell r="B5731" t="str">
            <v>DIVISÓRIA EM GRANITO CINZA ANDORINHA POLIDO, e = 3 cm, INCLUSIVE MONTAGEM COM FERRAGENS PAREDE E PAINÉIS / DIVISÓRIA (Escola Conceição das Creoulas).</v>
          </cell>
          <cell r="C5731" t="str">
            <v>m2</v>
          </cell>
          <cell r="D5731">
            <v>200.3125</v>
          </cell>
          <cell r="E5731">
            <v>160.25</v>
          </cell>
          <cell r="F5731" t="str">
            <v>SEE</v>
          </cell>
        </row>
        <row r="5732">
          <cell r="A5732" t="str">
            <v/>
          </cell>
          <cell r="D5732">
            <v>0</v>
          </cell>
        </row>
        <row r="5733">
          <cell r="A5733" t="str">
            <v>34.08.001</v>
          </cell>
          <cell r="B5733" t="str">
            <v>PORTA EM MADEIRA DE LEI COMPLETA (C/ ALIZAR E BATENTES), LISA, SEMI-ÔCA, 0,70 x 2,10 m, EXCLUSIVE FERRAGENS (PM-01) - ESQUADRIAS / MADEIRA (Escola Conceição das Creoulas).</v>
          </cell>
          <cell r="C5733" t="str">
            <v>Un</v>
          </cell>
          <cell r="D5733">
            <v>190.625</v>
          </cell>
          <cell r="E5733">
            <v>152.5</v>
          </cell>
          <cell r="F5733" t="str">
            <v>SEE</v>
          </cell>
        </row>
        <row r="5734">
          <cell r="A5734" t="str">
            <v/>
          </cell>
          <cell r="D5734">
            <v>0</v>
          </cell>
        </row>
        <row r="5735">
          <cell r="A5735" t="str">
            <v>34.08.002</v>
          </cell>
          <cell r="B5735" t="str">
            <v xml:space="preserve"> PORTA EM MADEIRA DE LEI COMPLETA (C/ ALIZAR E BATENTES), LISA, SEMI-ÔCA, 0,80 x 2,10 m, EXCLUSIVE FERRAGENS (PM-02) - ESQUADRIAS / MADEIRA (Escola Conceição das Creoulas).</v>
          </cell>
          <cell r="C5735" t="str">
            <v>Un</v>
          </cell>
          <cell r="D5735">
            <v>332.46250000000003</v>
          </cell>
          <cell r="E5735">
            <v>265.97000000000003</v>
          </cell>
          <cell r="F5735" t="str">
            <v>SEE</v>
          </cell>
        </row>
        <row r="5736">
          <cell r="A5736" t="str">
            <v/>
          </cell>
          <cell r="D5736">
            <v>0</v>
          </cell>
        </row>
        <row r="5737">
          <cell r="A5737" t="str">
            <v>34.08.003</v>
          </cell>
          <cell r="B5737" t="str">
            <v>PORTA EM MADEIRA DE LEI COMPLETA (C/ ALIZAR E BATENTES), LISA, SEMI-ÔCA, 0,90 x 2,10 m, EXCLUSIVE FERRAGENS (PM-03) - ESQUADRIAS / MADEIRA (Escola Conceição das Creoulas).</v>
          </cell>
          <cell r="C5737" t="str">
            <v>Un</v>
          </cell>
          <cell r="D5737">
            <v>344.26250000000005</v>
          </cell>
          <cell r="E5737">
            <v>275.41000000000003</v>
          </cell>
          <cell r="F5737" t="str">
            <v>SEE</v>
          </cell>
        </row>
        <row r="5738">
          <cell r="A5738" t="str">
            <v/>
          </cell>
          <cell r="D5738">
            <v>0</v>
          </cell>
        </row>
        <row r="5739">
          <cell r="A5739" t="str">
            <v>34.08.004</v>
          </cell>
          <cell r="B5739" t="str">
            <v>PORTA EM MADEIRA COMPENSADA, 0,60 x 1,60 m, e = 20 mm, COM REVESTIMENTO MELAMÍNICO, TARJETA EM AÇO INOX, TIPO LIVRE/OCUPADO, MARCA STANLEY OU SIMILAR, INCLUSIVE FERRAGENS - ESQUADRIAS / MADEIRA (Escola Conceição das Creoulas).</v>
          </cell>
          <cell r="C5739" t="str">
            <v>Un</v>
          </cell>
          <cell r="D5739">
            <v>407.96249999999998</v>
          </cell>
          <cell r="E5739">
            <v>326.37</v>
          </cell>
          <cell r="F5739" t="str">
            <v>SEE</v>
          </cell>
        </row>
        <row r="5740">
          <cell r="A5740" t="str">
            <v/>
          </cell>
          <cell r="D5740">
            <v>0</v>
          </cell>
        </row>
        <row r="5741">
          <cell r="A5741" t="str">
            <v>34.08.005</v>
          </cell>
          <cell r="B5741" t="str">
            <v xml:space="preserve"> PORTA EM MADEIRA COMPENSADA, 0,80 x 1,60 m, e = 20 mm, COM REVESTIMENTO MELAMÍNICO, TARJETA EM AÇO INOX, TIPO LIVRE/OCUPADO, MARCA STANLEY OU SIMILAR, INCLUSIVE FERRAGENS - ESQUADRIAS / MADEIRA (Escola Conceição das Creoulas).</v>
          </cell>
          <cell r="C5741" t="str">
            <v>Un</v>
          </cell>
          <cell r="D5741">
            <v>407.96249999999998</v>
          </cell>
          <cell r="E5741">
            <v>326.37</v>
          </cell>
          <cell r="F5741" t="str">
            <v>SEE</v>
          </cell>
        </row>
        <row r="5742">
          <cell r="A5742" t="str">
            <v/>
          </cell>
          <cell r="D5742">
            <v>0</v>
          </cell>
        </row>
        <row r="5743">
          <cell r="A5743" t="str">
            <v>34.08.006</v>
          </cell>
          <cell r="B5743" t="str">
            <v>BASCULANTE DE FERRO (DIMENSÕES, DETALHES E NOS AMBIENTES CONFORME O PROJET - VIDE QUADRO DE ESQUADRIAS) - ESQUADRIAS / METÁLICAS(Escola Conceição das Creoulas).</v>
          </cell>
          <cell r="C5743" t="str">
            <v>m2</v>
          </cell>
          <cell r="D5743">
            <v>172.27499999999998</v>
          </cell>
          <cell r="E5743">
            <v>137.82</v>
          </cell>
          <cell r="F5743" t="str">
            <v>SEE</v>
          </cell>
        </row>
        <row r="5744">
          <cell r="A5744" t="str">
            <v/>
          </cell>
          <cell r="D5744">
            <v>0</v>
          </cell>
        </row>
        <row r="5745">
          <cell r="A5745" t="str">
            <v>34.09.001</v>
          </cell>
          <cell r="B5745" t="str">
            <v>TELHADO EM TELHA COLONIAL INCLUINDO MADEIRAMENTO DE LEI, CONFORME PROJETO - COBERTURA / TELHAS E ESTRUTURA EM MADEIRA (Escola Conceição das Creoulas).</v>
          </cell>
          <cell r="C5745" t="str">
            <v>m2</v>
          </cell>
          <cell r="D5745">
            <v>129.92500000000001</v>
          </cell>
          <cell r="E5745">
            <v>103.94</v>
          </cell>
          <cell r="F5745" t="str">
            <v>SEE</v>
          </cell>
        </row>
        <row r="5746">
          <cell r="A5746" t="str">
            <v/>
          </cell>
          <cell r="D5746">
            <v>0</v>
          </cell>
        </row>
        <row r="5747">
          <cell r="A5747" t="str">
            <v>34.09.002</v>
          </cell>
          <cell r="B5747" t="str">
            <v>CUMEEIRA PARA TELHA CANAL COMUM, INCLUSIVE EMASSAMENTO - COBERTURA / TELHAS E ESTRUTURA EM MADEIRA (Escola Conceição das Creoulas).</v>
          </cell>
          <cell r="C5747" t="str">
            <v>m</v>
          </cell>
          <cell r="D5747">
            <v>8.7125000000000004</v>
          </cell>
          <cell r="E5747">
            <v>6.97</v>
          </cell>
          <cell r="F5747" t="str">
            <v>SEE</v>
          </cell>
        </row>
        <row r="5748">
          <cell r="A5748" t="str">
            <v/>
          </cell>
          <cell r="D5748">
            <v>0</v>
          </cell>
        </row>
        <row r="5749">
          <cell r="A5749" t="str">
            <v>34.09.003</v>
          </cell>
          <cell r="B5749" t="str">
            <v>RUFO EM CHAPA DE AÇO, ESP. = 0,65 mm, LARG. = 30,0 cm  - COBERTURA / CHAPAS (Escola Conceição das Creoulas).</v>
          </cell>
          <cell r="C5749" t="str">
            <v>m</v>
          </cell>
          <cell r="D5749">
            <v>15.774999999999999</v>
          </cell>
          <cell r="E5749">
            <v>12.62</v>
          </cell>
          <cell r="F5749" t="str">
            <v>SEE</v>
          </cell>
        </row>
        <row r="5750">
          <cell r="A5750" t="str">
            <v/>
          </cell>
          <cell r="D5750">
            <v>0</v>
          </cell>
        </row>
        <row r="5751">
          <cell r="A5751" t="str">
            <v>34.10.001</v>
          </cell>
          <cell r="B5751" t="str">
            <v>CHAPISCO EM PAREDE COM ARGAMASSA TRAÇO - 1:3 (CIMENTO/AREIA) - REVESTIMENTO / MASSA (Escola Conceição das Creoulas).</v>
          </cell>
          <cell r="C5751" t="str">
            <v>m2</v>
          </cell>
          <cell r="D5751">
            <v>4.3874999999999993</v>
          </cell>
          <cell r="E5751">
            <v>3.51</v>
          </cell>
          <cell r="F5751" t="str">
            <v>SE</v>
          </cell>
        </row>
        <row r="5752">
          <cell r="A5752" t="str">
            <v/>
          </cell>
          <cell r="D5752">
            <v>0</v>
          </cell>
        </row>
        <row r="5753">
          <cell r="A5753" t="str">
            <v>34.10.002</v>
          </cell>
          <cell r="B5753" t="str">
            <v>REBOCO INTERNO, DE PAREDE, COM ARGAMASSA TRAÇO - 1:2:9 (CIMENTO/CAL/AREIA), ESPESSURA 1,5 cm - REVESTIMENTO / MASSA (Escola Conceição das Creoulas).</v>
          </cell>
          <cell r="C5753" t="str">
            <v>m2</v>
          </cell>
          <cell r="D5753">
            <v>17.224999999999998</v>
          </cell>
          <cell r="E5753">
            <v>13.78</v>
          </cell>
          <cell r="F5753" t="str">
            <v>SEE</v>
          </cell>
        </row>
        <row r="5754">
          <cell r="A5754" t="str">
            <v/>
          </cell>
          <cell r="D5754">
            <v>0</v>
          </cell>
        </row>
        <row r="5755">
          <cell r="A5755" t="str">
            <v>34.10.003</v>
          </cell>
          <cell r="B5755" t="str">
            <v>REBOCO EXTERNO, DE PAREDE, COM ARGAMASSA TRAÇO - 1:2:9 (CIMENTO/CAL/AREIA), ESPESSURA 2,5 cm - REVESTIMENTO / MASSA (Escola Conceição das Creoulas).</v>
          </cell>
          <cell r="C5755" t="str">
            <v>m2</v>
          </cell>
          <cell r="D5755">
            <v>17.224999999999998</v>
          </cell>
          <cell r="E5755">
            <v>13.78</v>
          </cell>
          <cell r="F5755" t="str">
            <v>SEE</v>
          </cell>
        </row>
        <row r="5756">
          <cell r="A5756" t="str">
            <v/>
          </cell>
          <cell r="D5756">
            <v>0</v>
          </cell>
        </row>
        <row r="5757">
          <cell r="A5757" t="str">
            <v>34.10.004</v>
          </cell>
          <cell r="B5757" t="str">
            <v>REBOCO INTERNO, DE TETO, COM ARGAMASSA TRAÇO - 1:2:9 (CIMENTO/CAL/AREIA), ESPESSURA 1,5 cm - REVESTIMENTO / MASSA (Escola Conceição das Creoulas).</v>
          </cell>
          <cell r="C5757" t="str">
            <v>m2</v>
          </cell>
          <cell r="D5757">
            <v>17.224999999999998</v>
          </cell>
          <cell r="E5757">
            <v>13.78</v>
          </cell>
          <cell r="F5757" t="str">
            <v>SEE</v>
          </cell>
        </row>
        <row r="5758">
          <cell r="A5758" t="str">
            <v/>
          </cell>
          <cell r="D5758">
            <v>0</v>
          </cell>
        </row>
        <row r="5759">
          <cell r="A5759" t="str">
            <v>34.10.005</v>
          </cell>
          <cell r="B5759" t="str">
            <v>REVESTIMENTO CERÂMICO PARA PAREDE, MARCA ELIANE LINHA ARQUITETURAL NEVE OU SIMILAR, PEI-3, DIMENSÕES 10 x 10 cm, APLICADO COM ARGAMASSA INDUSTRIALIZADA AC-I, REJUNTADO, EXCLUSIVE EMBOÇO - REVESTIMENTO / ACABAMENTO (Escola Conceição das Creoulas).</v>
          </cell>
          <cell r="C5759" t="str">
            <v>m2</v>
          </cell>
          <cell r="D5759">
            <v>36.75</v>
          </cell>
          <cell r="E5759">
            <v>29.4</v>
          </cell>
          <cell r="F5759" t="str">
            <v>SEE</v>
          </cell>
        </row>
        <row r="5760">
          <cell r="A5760" t="str">
            <v/>
          </cell>
          <cell r="D5760">
            <v>0</v>
          </cell>
        </row>
        <row r="5761">
          <cell r="A5761" t="str">
            <v>34.11.001</v>
          </cell>
          <cell r="B5761" t="str">
            <v>LASTRO DE CONCRETO SIMPLES REGULARIZADO PARA PISO, INCLUSIVE IMPERMEABILIZAÇÃO - PAVIMENTAÇÃO / CAMADA IMPERMEABILIZADORA (Escola Conceição das Creoulas).</v>
          </cell>
          <cell r="C5761" t="str">
            <v>m3</v>
          </cell>
          <cell r="D5761">
            <v>24.2</v>
          </cell>
          <cell r="E5761">
            <v>19.36</v>
          </cell>
          <cell r="F5761" t="str">
            <v>SEE</v>
          </cell>
        </row>
        <row r="5762">
          <cell r="A5762" t="str">
            <v/>
          </cell>
          <cell r="D5762">
            <v>0</v>
          </cell>
        </row>
        <row r="5763">
          <cell r="A5763" t="str">
            <v>34.11.002</v>
          </cell>
          <cell r="B5763" t="str">
            <v xml:space="preserve"> REVESTIMENTO CERÂMICO PARA PISO, MARCA CECRISA LINHA HERCULES GR E AL OU SIMILARES, DIMENSÕES 40 x 40 cm, PEI-4, APLICADO COM ARGAMASSA NDUSTRIALIZADA AC-I, REJUNTADO, EXCLUSIVE REGULARIZAÇÃO DA BASE - PAVIMENTAÇÃO / ACABAMENTO (Escola Conceição das Creo</v>
          </cell>
          <cell r="C5763" t="str">
            <v>m2</v>
          </cell>
          <cell r="D5763">
            <v>35.174999999999997</v>
          </cell>
          <cell r="E5763">
            <v>28.14</v>
          </cell>
          <cell r="F5763" t="str">
            <v>SEE</v>
          </cell>
        </row>
        <row r="5764">
          <cell r="A5764" t="str">
            <v/>
          </cell>
          <cell r="D5764">
            <v>0</v>
          </cell>
        </row>
        <row r="5765">
          <cell r="A5765" t="str">
            <v>34.11.003</v>
          </cell>
          <cell r="B5765" t="str">
            <v>PISO EM CONCRETO SIMPLES DESEMPOLADO, FCK = 15 MPa, e = 7 cm  - PAVIMENTAÇÃO / CALÇADA EM CONCRETO E CIIMENTADO (Escola Conceição das Creoulas).</v>
          </cell>
          <cell r="C5765" t="str">
            <v>m2</v>
          </cell>
          <cell r="D5765">
            <v>38.912500000000001</v>
          </cell>
          <cell r="E5765">
            <v>31.13</v>
          </cell>
          <cell r="F5765" t="str">
            <v>SEE</v>
          </cell>
        </row>
        <row r="5766">
          <cell r="A5766" t="str">
            <v/>
          </cell>
          <cell r="D5766">
            <v>0</v>
          </cell>
        </row>
        <row r="5767">
          <cell r="A5767" t="str">
            <v>34.12.001</v>
          </cell>
          <cell r="B5767" t="str">
            <v>SOLEIRA EM GRANITO CINZA ANDORINHA, l = 15 cm, e = 2 cm, INCLUSIVE IMPERMEABILIZAÇÃO - SOLEIRAS E RODAPÉS / SOLEIRA (Escola Conceição das Creoulas).</v>
          </cell>
          <cell r="C5767" t="str">
            <v>m</v>
          </cell>
          <cell r="D5767">
            <v>27.987500000000001</v>
          </cell>
          <cell r="E5767">
            <v>22.39</v>
          </cell>
          <cell r="F5767" t="str">
            <v>SEE</v>
          </cell>
        </row>
        <row r="5768">
          <cell r="A5768" t="str">
            <v/>
          </cell>
          <cell r="D5768">
            <v>0</v>
          </cell>
        </row>
        <row r="5769">
          <cell r="A5769" t="str">
            <v>34.12.002</v>
          </cell>
          <cell r="B5769" t="str">
            <v>RODAPÉ CERÂMICO, MARCA CECRISA LINHA RP HERCULES GR E AL OU SIMILARS, DIMENSÕES 8,5 x 40 cm, APLICADO COM ARGAMASSA INDUSTRIALIZADA AC-I, REJUNTADO - SOLEIRAS E RODAPÉS / RODAPÉ (Escola Conceição das Creoulas).</v>
          </cell>
          <cell r="C5769" t="str">
            <v>m</v>
          </cell>
          <cell r="D5769">
            <v>22.675000000000001</v>
          </cell>
          <cell r="E5769">
            <v>18.14</v>
          </cell>
          <cell r="F5769" t="str">
            <v>SEE</v>
          </cell>
        </row>
        <row r="5770">
          <cell r="A5770" t="str">
            <v/>
          </cell>
          <cell r="D5770">
            <v>0</v>
          </cell>
        </row>
        <row r="5771">
          <cell r="A5771" t="str">
            <v>34.13.001</v>
          </cell>
          <cell r="B5771" t="str">
            <v>PINTURA PARA EXTERIORES, SOBRE PAREDES, COM LIXAMENTO, APLICAÇÃO DE 01 DEMÃO DE SELADOR ACRÍLICO, 02 DEMÃOS DE MASSA ACRÍLICA E 02 DEMÃOS DE TINTA ACRÍLICA - PINTURAS / ACRÍLICA (Escola Conceição das Creoulas).</v>
          </cell>
          <cell r="C5771" t="str">
            <v>m2</v>
          </cell>
          <cell r="D5771">
            <v>18.6875</v>
          </cell>
          <cell r="E5771">
            <v>14.95</v>
          </cell>
          <cell r="F5771" t="str">
            <v>SEE</v>
          </cell>
        </row>
        <row r="5772">
          <cell r="A5772" t="str">
            <v/>
          </cell>
          <cell r="D5772">
            <v>0</v>
          </cell>
        </row>
        <row r="5773">
          <cell r="A5773" t="str">
            <v>34.13.002</v>
          </cell>
          <cell r="B5773" t="str">
            <v>PINTURA PARA INTERIORES, SOBRE PAREDES, COM LIXAMENTO, APLICAÇÃO DE 01 DEMÃO DE SELADOR ACRÍLICO, 02 DEMÃOS DE MASSA ACRÍLICA E 02 DEMÃOS DE TINTA ACRÍLICA - PINTURAS / ACRÍLICA (Escola Conceição das Creoulas).</v>
          </cell>
          <cell r="C5773" t="str">
            <v>m2</v>
          </cell>
          <cell r="D5773">
            <v>15.237499999999999</v>
          </cell>
          <cell r="E5773">
            <v>12.19</v>
          </cell>
          <cell r="F5773" t="str">
            <v>SEE</v>
          </cell>
        </row>
        <row r="5774">
          <cell r="A5774" t="str">
            <v/>
          </cell>
          <cell r="D5774">
            <v>0</v>
          </cell>
        </row>
        <row r="5775">
          <cell r="A5775" t="str">
            <v>34.13.003</v>
          </cell>
          <cell r="B5775" t="str">
            <v>PINTURA PARA INTERIORES, SOBRE TETO, COM LIXAMENTO, APLICAÇÃO DE 01 DEMÃO DE SELADOR ACRÍLICO, 02 DEMÃOS DE MASSA ACRÍLICA E 02 DEMÃOS DE TINTA ACRÍLICA - PINTURAS / ACRÍLICA (Escola Conceição das Creoulas).</v>
          </cell>
          <cell r="C5775" t="str">
            <v>m2</v>
          </cell>
          <cell r="D5775">
            <v>15.237499999999999</v>
          </cell>
          <cell r="E5775">
            <v>12.19</v>
          </cell>
          <cell r="F5775" t="str">
            <v>SEE</v>
          </cell>
        </row>
        <row r="5776">
          <cell r="A5776" t="str">
            <v/>
          </cell>
          <cell r="D5776">
            <v>0</v>
          </cell>
        </row>
        <row r="5777">
          <cell r="A5777" t="str">
            <v>34.13.004</v>
          </cell>
          <cell r="B5777" t="str">
            <v>PINTURA DE ACABAMENTO, SOBRE MADEIRA, COM LIXAMENTO, APLICAÇÃO DE 02 DEMÃOS DE ESMALTE, INCLUSIVE EMASSAMENTO - PINTURAS / ESMATE (Escola Conceição das Creoulas).</v>
          </cell>
          <cell r="C5777" t="str">
            <v>m2</v>
          </cell>
          <cell r="D5777">
            <v>26.362500000000001</v>
          </cell>
          <cell r="E5777">
            <v>21.09</v>
          </cell>
          <cell r="F5777" t="str">
            <v>SEE</v>
          </cell>
        </row>
        <row r="5778">
          <cell r="A5778" t="str">
            <v/>
          </cell>
          <cell r="D5778">
            <v>0</v>
          </cell>
        </row>
        <row r="5779">
          <cell r="A5779" t="str">
            <v>34.13.005</v>
          </cell>
          <cell r="B5779" t="str">
            <v>PINTURA DE ACABAMENTO, SOBRE ESTRUTURA DE MADEIRA, COM LIXAMENTO, APLICAÇÃO DE 01 DEMÃO DE ESMALTE SINTÉTICO, INCLUSIVE EMASSAMENTO - PINTURAS / ESMATE (Escola Conceição das Creoulas).</v>
          </cell>
          <cell r="C5779" t="str">
            <v>m2</v>
          </cell>
          <cell r="D5779">
            <v>26.362500000000001</v>
          </cell>
          <cell r="E5779">
            <v>21.09</v>
          </cell>
          <cell r="F5779" t="str">
            <v>SEE</v>
          </cell>
        </row>
        <row r="5780">
          <cell r="A5780" t="str">
            <v/>
          </cell>
          <cell r="D5780">
            <v>0</v>
          </cell>
        </row>
        <row r="5781">
          <cell r="A5781" t="str">
            <v>34.13.006</v>
          </cell>
          <cell r="B5781" t="str">
            <v>PINTURA SOBRE SUPERFÍCIES METÁLICAS, COM LIXAMENTO, APLICAÇÃO DE 01 DEMÃO DE TINTA À BESE DE ZARCÃO E 02 DEMÃOS DE TINTA ESMALTE - PINTURAS / ESMATE (Escola Conceição das Creoulas).</v>
          </cell>
          <cell r="C5781" t="str">
            <v>m2</v>
          </cell>
          <cell r="D5781">
            <v>18.762499999999999</v>
          </cell>
          <cell r="E5781">
            <v>15.01</v>
          </cell>
          <cell r="F5781" t="str">
            <v>SEE</v>
          </cell>
        </row>
        <row r="5782">
          <cell r="A5782" t="str">
            <v/>
          </cell>
          <cell r="D5782">
            <v>0</v>
          </cell>
        </row>
        <row r="5783">
          <cell r="A5783" t="str">
            <v>34.14.001</v>
          </cell>
          <cell r="B5783" t="str">
            <v>FECHADURA, MARCA LA FONTE LINHA RESIDENCE CJ 2176, MAÇANETA/ESPELHO, ACABAMENTO CROMADO BRILHANTE, OU SIMILARES - FERRAGENS PARA ESQUADRIAS DE MADEIRA (Escola Conceição das Creoulas).</v>
          </cell>
          <cell r="C5783" t="str">
            <v>Un</v>
          </cell>
          <cell r="D5783">
            <v>104.675</v>
          </cell>
          <cell r="E5783">
            <v>83.74</v>
          </cell>
          <cell r="F5783" t="str">
            <v>SEE</v>
          </cell>
        </row>
        <row r="5784">
          <cell r="A5784" t="str">
            <v/>
          </cell>
          <cell r="D5784">
            <v>0</v>
          </cell>
        </row>
        <row r="5785">
          <cell r="A5785" t="str">
            <v>34.14.002</v>
          </cell>
          <cell r="B5785" t="str">
            <v>DOBRADIÇA DE LATÃO OU AÇO, MARCA LA FONTE REF. 85 OU SIMILAR, ACABAMENTO CROMADO BRILHANTE, TIPO MÉDIA, 3 x 2 1/2" COM ANÉIS, COM PARAFUDOS - FERRAGENS PARA ESQUADRIAS DE MADEIRA (Escola Conceição das Creoulas).</v>
          </cell>
          <cell r="C5785" t="str">
            <v>Un</v>
          </cell>
          <cell r="D5785">
            <v>3.3875000000000002</v>
          </cell>
          <cell r="E5785">
            <v>2.71</v>
          </cell>
          <cell r="F5785" t="str">
            <v>SEE</v>
          </cell>
        </row>
        <row r="5786">
          <cell r="A5786" t="str">
            <v/>
          </cell>
          <cell r="D5786">
            <v>0</v>
          </cell>
        </row>
        <row r="5787">
          <cell r="A5787" t="str">
            <v>34.15.001</v>
          </cell>
          <cell r="B5787" t="str">
            <v>BANCO DE CONCRETO EM ALVENARIA DE TIJOLOS, ASSENTO EM CONCRETO ARMADO, SEM ENCOSTO, PINTADO COM TINTA ACRÍLICA, 2 DEMÃOS (DIMENSÕES, DETALHES E NOS AMBIENTES CONFORME PROJETO) - ELEMENTOS DECORATIVOS E OUTROS / CONCRETO (Escola Conceição das Creoulas).</v>
          </cell>
          <cell r="C5787" t="str">
            <v>m2</v>
          </cell>
          <cell r="D5787">
            <v>72.649999999999991</v>
          </cell>
          <cell r="E5787">
            <v>58.12</v>
          </cell>
          <cell r="F5787" t="str">
            <v>SEE</v>
          </cell>
        </row>
        <row r="5788">
          <cell r="A5788" t="str">
            <v/>
          </cell>
          <cell r="D5788">
            <v>0</v>
          </cell>
        </row>
        <row r="5789">
          <cell r="A5789" t="str">
            <v>34.15.002</v>
          </cell>
          <cell r="B5789" t="str">
            <v>BANCADA EM GRANITO CINZA ANDORINHA, DIM. 2,85 x 0,60, INLCUSIVE TESTEIRA E RODOPIA 8 cm, ASSENTADA (CONFORME PROJETOS - VIDE DETALHES DE SANITÁRIOS DE ALUNOS) - ELEMENTOS DECORATIVOS E OUTROS / GRANITO (Escola Conceição das Creoulas).</v>
          </cell>
          <cell r="C5789" t="str">
            <v>Un</v>
          </cell>
          <cell r="D5789">
            <v>472.84999999999997</v>
          </cell>
          <cell r="E5789">
            <v>378.28</v>
          </cell>
          <cell r="F5789" t="str">
            <v>SEE</v>
          </cell>
        </row>
        <row r="5790">
          <cell r="A5790" t="str">
            <v/>
          </cell>
          <cell r="D5790">
            <v>0</v>
          </cell>
        </row>
        <row r="5791">
          <cell r="A5791" t="str">
            <v>34.15.003</v>
          </cell>
          <cell r="B5791" t="str">
            <v>BANCADA EM ALVENARIA, COM PORTAS EM MADEIRA COM REVESTIMNETO MELAMÍNICO, TAMPO EM GRANITO CINZA ANDORINHA (CONFORME PROJETO - VIDE DETALHES DE MARCENARIA/COZINHA) - ELEMENTOS DECORATIVOS E OUTROS / MADEIRA (Escola Conceição das Creoulas).</v>
          </cell>
          <cell r="C5791" t="str">
            <v>Un</v>
          </cell>
          <cell r="D5791">
            <v>1610.6</v>
          </cell>
          <cell r="E5791">
            <v>1288.48</v>
          </cell>
          <cell r="F5791" t="str">
            <v>SEE</v>
          </cell>
        </row>
        <row r="5792">
          <cell r="A5792" t="str">
            <v/>
          </cell>
          <cell r="D5792">
            <v>0</v>
          </cell>
        </row>
        <row r="5793">
          <cell r="A5793" t="str">
            <v>34.15.004</v>
          </cell>
          <cell r="B5793" t="str">
            <v>BANCADA EM ALVENARIA, COM 02 CUBAS EM INOX, PORTAS EM MANDEIRA COM REVESTIMENTO MELAMÍNICO, TEMPO EM GRANITO CINZA ANDORINHA, INCLUINDO ABRIGO DE GÁS COM PORTA VENEZIANA METÁLICA (CONFORME PROJETO - VIDE DETALHES DE MARCENARIA/COZINHA) - ELEMENTOS DECORAT</v>
          </cell>
          <cell r="C5793" t="str">
            <v>Un</v>
          </cell>
          <cell r="D5793">
            <v>3569.8374999999996</v>
          </cell>
          <cell r="E5793">
            <v>2855.87</v>
          </cell>
          <cell r="F5793" t="str">
            <v>SEE</v>
          </cell>
        </row>
        <row r="5794">
          <cell r="A5794" t="str">
            <v/>
          </cell>
          <cell r="D5794">
            <v>0</v>
          </cell>
        </row>
        <row r="5795">
          <cell r="A5795" t="str">
            <v>34.15.005</v>
          </cell>
          <cell r="B5795" t="str">
            <v>BANCADA EM ALVENARIA, COM TAMPO EM MADEIRA COM REVESTIMENTO MELAMÍNICO, INCLUSIVE SUPORTE COM MÃO-FRANCESA (CONFORME PROJETO - VIDE DETALHES MARCENARIA/COZINHA) - ELEMENTOS DECORATIVOS E OUTROS / MADEIRA (Escola Concerição  das Creoulas).</v>
          </cell>
          <cell r="C5795" t="str">
            <v>Un</v>
          </cell>
          <cell r="D5795">
            <v>551.52500000000009</v>
          </cell>
          <cell r="E5795">
            <v>441.22</v>
          </cell>
          <cell r="F5795" t="str">
            <v>SEE</v>
          </cell>
        </row>
        <row r="5796">
          <cell r="A5796" t="str">
            <v/>
          </cell>
          <cell r="D5796">
            <v>0</v>
          </cell>
        </row>
        <row r="5797">
          <cell r="A5797" t="str">
            <v>34.15.006</v>
          </cell>
          <cell r="B5797" t="str">
            <v>QUADRO ESCOLAR EM REVESTIMENTO DE ARGAMASSA, PINTANDO COM TINTA ESPECIAL NA COR VERDE, COM MOLDURA E APAGADOR DE GIZ EM MADEIRA, CONFORME PROJETO - ELEMENTOS DECORATIVOS E OUTROS / MADEIRA (Escola Concerição  das Creoulas).</v>
          </cell>
          <cell r="C5797" t="str">
            <v>m2</v>
          </cell>
          <cell r="D5797">
            <v>66.112499999999997</v>
          </cell>
          <cell r="E5797">
            <v>52.89</v>
          </cell>
          <cell r="F5797" t="str">
            <v>SEE</v>
          </cell>
        </row>
        <row r="5798">
          <cell r="A5798" t="str">
            <v/>
          </cell>
          <cell r="D5798">
            <v>0</v>
          </cell>
        </row>
        <row r="5799">
          <cell r="A5799" t="str">
            <v>34.15.007</v>
          </cell>
          <cell r="B5799" t="str">
            <v>QUADRO ESCOLAR EM FÓRMICA BRANCA COM MOLDURA, INSTALADO NA SALA DE INFORMÁTICA - ELEMENTOS DECORATIVOS E OUTROS / MADEIRA (Escola Concerição  das Creoulas).</v>
          </cell>
          <cell r="C5799" t="str">
            <v>m2</v>
          </cell>
          <cell r="D5799">
            <v>130.28749999999999</v>
          </cell>
          <cell r="E5799">
            <v>104.23</v>
          </cell>
          <cell r="F5799" t="str">
            <v>SEE</v>
          </cell>
        </row>
        <row r="5800">
          <cell r="A5800" t="str">
            <v/>
          </cell>
          <cell r="D5800">
            <v>0</v>
          </cell>
        </row>
        <row r="5801">
          <cell r="A5801" t="str">
            <v>34.15.008</v>
          </cell>
          <cell r="B5801" t="str">
            <v>PRATELEIRA EM COMPENSADO NAVAL 18 mm, ESMALTADO, INLCUSIVE SUPORTE COM MÃO FRANCESA, CONFORME PROJETO - ELEMENTOS DECORATIVOS E OUTROS / MADEIRA (Escola Concerição  das Creoulas).</v>
          </cell>
          <cell r="C5801" t="str">
            <v>m2</v>
          </cell>
          <cell r="D5801">
            <v>193.36250000000001</v>
          </cell>
          <cell r="E5801">
            <v>154.69</v>
          </cell>
          <cell r="F5801" t="str">
            <v>SEE</v>
          </cell>
        </row>
        <row r="5802">
          <cell r="A5802" t="str">
            <v/>
          </cell>
          <cell r="D5802">
            <v>0</v>
          </cell>
        </row>
        <row r="5803">
          <cell r="A5803" t="str">
            <v>34.15.009</v>
          </cell>
          <cell r="B5803" t="str">
            <v>EXTINTOR DE PÓ QUÍMICO ABC, CAPACIDADE 6 kg, ALCANCE MÉDIO DO JATO 5 m, TEMPO DE DESCARGA 16 s, NBR-9443, 9444, 10721 - ELEMENTOS DECORATIVOS E OUTROS / INCÊNDIO (Escola Concerição  das Creoulas).</v>
          </cell>
          <cell r="C5803" t="str">
            <v>Un</v>
          </cell>
          <cell r="D5803">
            <v>101.13749999999999</v>
          </cell>
          <cell r="E5803">
            <v>80.91</v>
          </cell>
          <cell r="F5803" t="str">
            <v>SEE</v>
          </cell>
        </row>
        <row r="5804">
          <cell r="A5804" t="str">
            <v/>
          </cell>
          <cell r="D5804">
            <v>0</v>
          </cell>
        </row>
        <row r="5805">
          <cell r="A5805" t="str">
            <v>34.15.010</v>
          </cell>
          <cell r="B5805" t="str">
            <v xml:space="preserve"> TUBO DE AÇO SEM CONSTURA SCH 40 DIÂM. 3/4" - ELEMENTOS DECORATIVOS E OUTROS / GÁS (Escola Concerição  das Creoulas).</v>
          </cell>
          <cell r="C5805" t="str">
            <v>m</v>
          </cell>
          <cell r="D5805">
            <v>35.525000000000006</v>
          </cell>
          <cell r="E5805">
            <v>28.42</v>
          </cell>
          <cell r="F5805" t="str">
            <v>SEE</v>
          </cell>
        </row>
        <row r="5806">
          <cell r="A5806" t="str">
            <v/>
          </cell>
          <cell r="D5806">
            <v>0</v>
          </cell>
        </row>
        <row r="5807">
          <cell r="A5807" t="str">
            <v>34.15.011</v>
          </cell>
          <cell r="B5807" t="str">
            <v>COTOVELO EM AÇO FORJADO CLESSE 10 DIÂM 3/4" x 90° - ELEMENTOS DECORATIVOS E OUTROS / GÁS (Escola Concerição  das Creoulas).</v>
          </cell>
          <cell r="C5807" t="str">
            <v>Un</v>
          </cell>
          <cell r="D5807">
            <v>13.75</v>
          </cell>
          <cell r="E5807">
            <v>11</v>
          </cell>
          <cell r="F5807" t="str">
            <v>SEE</v>
          </cell>
        </row>
        <row r="5808">
          <cell r="A5808" t="str">
            <v/>
          </cell>
          <cell r="D5808">
            <v>0</v>
          </cell>
        </row>
        <row r="5809">
          <cell r="A5809" t="str">
            <v>34.15.012</v>
          </cell>
          <cell r="B5809" t="str">
            <v>TÊ EM AÇO FORJADO CLASSE 10 DIÂM 3/4" - ELEMENTOS DECORATIVOS E OUTROS / GÁS (Escola Concerição  das Creoulas).</v>
          </cell>
          <cell r="C5809" t="str">
            <v>Un</v>
          </cell>
          <cell r="D5809">
            <v>15.95</v>
          </cell>
          <cell r="E5809">
            <v>12.76</v>
          </cell>
          <cell r="F5809" t="str">
            <v>SEE</v>
          </cell>
        </row>
        <row r="5810">
          <cell r="A5810" t="str">
            <v/>
          </cell>
          <cell r="D5810">
            <v>0</v>
          </cell>
        </row>
        <row r="5811">
          <cell r="A5811" t="str">
            <v>34.15.013</v>
          </cell>
          <cell r="B5811" t="str">
            <v>UNIÃO EM AÇO FORJADO CLASSE 10 DIÂM 3/4" - ELEMENTOS DECORATIVOS E OUTROS / GÁS (Escola Concerição  das Creoulas).</v>
          </cell>
          <cell r="C5811" t="str">
            <v>Un</v>
          </cell>
          <cell r="D5811">
            <v>26.400000000000002</v>
          </cell>
          <cell r="E5811">
            <v>21.12</v>
          </cell>
          <cell r="F5811" t="str">
            <v>SEE</v>
          </cell>
        </row>
        <row r="5812">
          <cell r="A5812" t="str">
            <v/>
          </cell>
          <cell r="D5812">
            <v>0</v>
          </cell>
        </row>
        <row r="5813">
          <cell r="A5813" t="str">
            <v>34.15.014</v>
          </cell>
          <cell r="B5813" t="str">
            <v>REGISTRO ESFERA DIÂM . 3/4" - ELEMENTOS DECORATIVOS E OUTROS / GÁS (Escola Conceição das Creoulas).</v>
          </cell>
          <cell r="C5813" t="str">
            <v>Un</v>
          </cell>
          <cell r="D5813">
            <v>26.175000000000001</v>
          </cell>
          <cell r="E5813">
            <v>20.94</v>
          </cell>
          <cell r="F5813" t="str">
            <v>SEE</v>
          </cell>
        </row>
        <row r="5814">
          <cell r="A5814" t="str">
            <v/>
          </cell>
          <cell r="D5814">
            <v>0</v>
          </cell>
        </row>
        <row r="5815">
          <cell r="A5815" t="str">
            <v>34.15.015</v>
          </cell>
          <cell r="B5815" t="str">
            <v>LUVA EM AÇO FORJADO CLASSE 10 DIÂM 3/4" - ELEMENTOS DECORATIVOS E OUTROS / GÁS (Escola Concerição  das Creoulas).</v>
          </cell>
          <cell r="C5815" t="str">
            <v>Un</v>
          </cell>
          <cell r="D5815">
            <v>6.1624999999999996</v>
          </cell>
          <cell r="E5815">
            <v>4.93</v>
          </cell>
          <cell r="F5815" t="str">
            <v>SEE</v>
          </cell>
        </row>
        <row r="5816">
          <cell r="A5816" t="str">
            <v/>
          </cell>
          <cell r="D5816">
            <v>0</v>
          </cell>
        </row>
        <row r="5817">
          <cell r="A5817" t="str">
            <v>34.15.016</v>
          </cell>
          <cell r="B5817" t="str">
            <v xml:space="preserve"> VIDRO FANTASIA CANELADO 4 mm, INSTALADO NAS ESQUADRIAS DE JANELAS - ELEMENTOS DECORATIVOS E OUTROS / VIDROS (Escola Concerição  das Creoulas).</v>
          </cell>
          <cell r="C5817" t="str">
            <v>m2</v>
          </cell>
          <cell r="D5817">
            <v>50.862499999999997</v>
          </cell>
          <cell r="E5817">
            <v>40.69</v>
          </cell>
          <cell r="F5817" t="str">
            <v>SEE</v>
          </cell>
        </row>
        <row r="5818">
          <cell r="A5818" t="str">
            <v/>
          </cell>
          <cell r="D5818">
            <v>0</v>
          </cell>
        </row>
        <row r="5819">
          <cell r="A5819" t="str">
            <v>34.15.017</v>
          </cell>
          <cell r="B5819" t="str">
            <v>ESPELHO PLANO 3 mm, INCLUSIVE MOLDURA (DIMENSÕES, DETALHES E NOS AMBIENTES CONFORME PROJETO - VIDE DETALHES SANITÁRIOS) - ELEMENTOS DECORATIVOS E OUTROS / VIDROS (Escola Concerição  das Creoulas).</v>
          </cell>
          <cell r="C5819" t="str">
            <v>m2</v>
          </cell>
          <cell r="D5819">
            <v>100</v>
          </cell>
          <cell r="E5819">
            <v>80</v>
          </cell>
          <cell r="F5819" t="str">
            <v>SEE</v>
          </cell>
        </row>
        <row r="5820">
          <cell r="A5820" t="str">
            <v/>
          </cell>
          <cell r="D5820">
            <v>0</v>
          </cell>
        </row>
        <row r="5821">
          <cell r="A5821" t="str">
            <v>34.15.018</v>
          </cell>
          <cell r="B5821" t="str">
            <v>VIDRO LISO INCOLOR 4 mm, INSTALADOS NAS DEMAIS ESQUADRIAS DE JANELAS - ELEMENTOS DECORATIVOS E OUTROS / VIDROS (Escola Concerição  das Creoulas).</v>
          </cell>
          <cell r="C5821" t="str">
            <v>m2</v>
          </cell>
          <cell r="D5821">
            <v>65.0625</v>
          </cell>
          <cell r="E5821">
            <v>52.05</v>
          </cell>
          <cell r="F5821" t="str">
            <v>SEE</v>
          </cell>
        </row>
        <row r="5822">
          <cell r="A5822" t="str">
            <v/>
          </cell>
          <cell r="D5822">
            <v>0</v>
          </cell>
        </row>
        <row r="5823">
          <cell r="A5823" t="str">
            <v>34.16.001</v>
          </cell>
          <cell r="B5823" t="str">
            <v>LIMPEZA GERAL - LIMPEZA DA OBRA (Escola Concerição  das Creoulas).</v>
          </cell>
          <cell r="C5823" t="str">
            <v>m2</v>
          </cell>
          <cell r="D5823">
            <v>0.91249999999999998</v>
          </cell>
          <cell r="E5823">
            <v>0.73</v>
          </cell>
          <cell r="F5823" t="str">
            <v>SEE</v>
          </cell>
        </row>
        <row r="5824">
          <cell r="A5824" t="str">
            <v/>
          </cell>
          <cell r="D5824">
            <v>0</v>
          </cell>
        </row>
        <row r="5825">
          <cell r="A5825" t="str">
            <v>35.00.000</v>
          </cell>
          <cell r="B5825" t="str">
            <v>ESCOLAS TÉCNICAS PADRÕES FNDE</v>
          </cell>
          <cell r="D5825">
            <v>0</v>
          </cell>
        </row>
        <row r="5826">
          <cell r="A5826" t="str">
            <v/>
          </cell>
          <cell r="D5826">
            <v>0</v>
          </cell>
        </row>
        <row r="5827">
          <cell r="A5827" t="str">
            <v>35.01.001</v>
          </cell>
          <cell r="B5827" t="str">
            <v>BARRACÕES PARA INSTALAÇÕES PROVISÓRIAS  - INSTALAÇÕES PROVISÓRIAS DO CANTEIRO DE  OBRAS (Escolas Técnicas Padrões FNDE).</v>
          </cell>
          <cell r="C5827" t="str">
            <v>m2</v>
          </cell>
          <cell r="D5827">
            <v>335.57499999999999</v>
          </cell>
          <cell r="E5827">
            <v>268.45999999999998</v>
          </cell>
          <cell r="F5827" t="str">
            <v>SEE</v>
          </cell>
        </row>
        <row r="5828">
          <cell r="A5828" t="str">
            <v/>
          </cell>
          <cell r="D5828">
            <v>0</v>
          </cell>
        </row>
        <row r="5829">
          <cell r="A5829" t="str">
            <v>35.01.005</v>
          </cell>
          <cell r="B5829" t="str">
            <v xml:space="preserve"> PLACA DA OBRA PADRÃO FNDE - INSTALAÇÕES PROVISÓRIAS DO CANTEIRO DE  OBRAS (Escolas Técnicas Padrões FNDE).</v>
          </cell>
          <cell r="C5829" t="str">
            <v>m2</v>
          </cell>
          <cell r="D5829">
            <v>197.71249999999998</v>
          </cell>
          <cell r="E5829">
            <v>158.16999999999999</v>
          </cell>
          <cell r="F5829" t="str">
            <v>SEE</v>
          </cell>
        </row>
        <row r="5830">
          <cell r="A5830" t="str">
            <v/>
          </cell>
          <cell r="D5830">
            <v>0</v>
          </cell>
        </row>
        <row r="5831">
          <cell r="A5831" t="str">
            <v>35.01.006</v>
          </cell>
          <cell r="B5831" t="str">
            <v>LOCAÇÃO DA OBRAS - INSTALAÇÕES PROVISÓRIAS DO CANTEIRO DE  OBRAS (Escolas Técnicas Padrões FNDE).</v>
          </cell>
          <cell r="C5831" t="str">
            <v>m2</v>
          </cell>
          <cell r="D5831">
            <v>3.75</v>
          </cell>
          <cell r="E5831">
            <v>3</v>
          </cell>
          <cell r="F5831" t="str">
            <v>SEE</v>
          </cell>
        </row>
        <row r="5832">
          <cell r="A5832" t="str">
            <v/>
          </cell>
          <cell r="D5832">
            <v>0</v>
          </cell>
        </row>
        <row r="5833">
          <cell r="A5833" t="str">
            <v>35.02.001</v>
          </cell>
          <cell r="B5833" t="str">
            <v>ESCAVAÇÃO MANUAL DE SOLO DE 1ª CATEGORIAS - MOVIMENTO EM TERRA (Escolas Técnicas Padrões FNDE).</v>
          </cell>
          <cell r="C5833" t="str">
            <v>m3</v>
          </cell>
          <cell r="D5833">
            <v>13.45</v>
          </cell>
          <cell r="E5833">
            <v>10.76</v>
          </cell>
          <cell r="F5833" t="str">
            <v>SEE</v>
          </cell>
        </row>
        <row r="5834">
          <cell r="A5834" t="str">
            <v/>
          </cell>
          <cell r="D5834">
            <v>0</v>
          </cell>
        </row>
        <row r="5835">
          <cell r="A5835" t="str">
            <v>35.02.002</v>
          </cell>
          <cell r="B5835" t="str">
            <v>REATERRO SEM EMPRÉSTIMO APILOADO - MOVIMENTO EM TERRA (Escolas Técnicas Padrões FNDE).</v>
          </cell>
          <cell r="C5835" t="str">
            <v>m3</v>
          </cell>
          <cell r="D5835">
            <v>18.337499999999999</v>
          </cell>
          <cell r="E5835">
            <v>14.67</v>
          </cell>
          <cell r="F5835" t="str">
            <v>SEE</v>
          </cell>
        </row>
        <row r="5836">
          <cell r="A5836" t="str">
            <v/>
          </cell>
          <cell r="D5836">
            <v>0</v>
          </cell>
        </row>
        <row r="5837">
          <cell r="A5837" t="str">
            <v>35.03.001</v>
          </cell>
          <cell r="B5837" t="str">
            <v>CONCRETO MAGRO 1:4:8 COM BETONEIRA E LANÇAMENTO - FUNDAÇÕES (Escolas Técnicas Padrões FNDE).</v>
          </cell>
          <cell r="C5837" t="str">
            <v>m3</v>
          </cell>
          <cell r="D5837">
            <v>291.5</v>
          </cell>
          <cell r="E5837">
            <v>233.2</v>
          </cell>
          <cell r="F5837" t="str">
            <v>SEE</v>
          </cell>
        </row>
        <row r="5838">
          <cell r="A5838" t="str">
            <v/>
          </cell>
          <cell r="D5838">
            <v>0</v>
          </cell>
        </row>
        <row r="5839">
          <cell r="A5839" t="str">
            <v>35.03.003</v>
          </cell>
          <cell r="B5839" t="str">
            <v>CONCRETO ARMADO PARA AS SAPATAS DE FCK = 25 MPa - FUNDAÇÕES (Escolas Técnicas Padrões FNDE).</v>
          </cell>
          <cell r="C5839" t="str">
            <v>m3</v>
          </cell>
          <cell r="D5839">
            <v>1205.3125</v>
          </cell>
          <cell r="E5839">
            <v>964.25</v>
          </cell>
          <cell r="F5839" t="str">
            <v>SEE</v>
          </cell>
        </row>
        <row r="5840">
          <cell r="A5840" t="str">
            <v/>
          </cell>
          <cell r="D5840">
            <v>0</v>
          </cell>
        </row>
        <row r="5841">
          <cell r="A5841" t="str">
            <v>35.03.004</v>
          </cell>
          <cell r="B5841" t="str">
            <v>CONCRETO ARMADO PARA AS SAPATAS DE FCK = 30 MPa - FUNDAÇÕES (Escolas Técnicas Padrões FNDE).</v>
          </cell>
          <cell r="C5841" t="str">
            <v>m3</v>
          </cell>
          <cell r="D5841">
            <v>1235.375</v>
          </cell>
          <cell r="E5841">
            <v>988.3</v>
          </cell>
          <cell r="F5841" t="str">
            <v>SEE</v>
          </cell>
        </row>
        <row r="5842">
          <cell r="A5842" t="str">
            <v/>
          </cell>
          <cell r="D5842">
            <v>0</v>
          </cell>
        </row>
        <row r="5843">
          <cell r="A5843" t="str">
            <v>35.03.005</v>
          </cell>
          <cell r="B5843" t="str">
            <v>CONCRETO ARMADO PARA CINTAS COM FCK = 25 MPa - FUNDAÇÕES (Escolas Técnicas Padrões FNDE).</v>
          </cell>
          <cell r="C5843" t="str">
            <v>m3</v>
          </cell>
          <cell r="D5843">
            <v>1734.25</v>
          </cell>
          <cell r="E5843">
            <v>1387.4</v>
          </cell>
          <cell r="F5843" t="str">
            <v>SEE</v>
          </cell>
        </row>
        <row r="5844">
          <cell r="A5844" t="str">
            <v/>
          </cell>
          <cell r="D5844">
            <v>0</v>
          </cell>
        </row>
        <row r="5845">
          <cell r="A5845" t="str">
            <v>35.03.006</v>
          </cell>
          <cell r="B5845" t="str">
            <v>CONCRETO ARMADO PARA CINTAS COM FCK = 30 MPa - FUNDAÇÕES (Escolas Técnicas Padrões FNDE).</v>
          </cell>
          <cell r="C5845" t="str">
            <v>m3</v>
          </cell>
          <cell r="D5845">
            <v>1764.3125</v>
          </cell>
          <cell r="E5845">
            <v>1411.45</v>
          </cell>
          <cell r="F5845" t="str">
            <v>SEE</v>
          </cell>
        </row>
        <row r="5846">
          <cell r="A5846" t="str">
            <v/>
          </cell>
          <cell r="D5846">
            <v>0</v>
          </cell>
        </row>
        <row r="5847">
          <cell r="A5847" t="str">
            <v>35.03.007</v>
          </cell>
          <cell r="B5847" t="str">
            <v>ALVENARIA DE EMBASAMENTO DE 1 VEZ - FUNDAÇÕES (Escolas Técnicas Padrões FNDE).</v>
          </cell>
          <cell r="C5847" t="str">
            <v>m2</v>
          </cell>
          <cell r="D5847">
            <v>41.725000000000001</v>
          </cell>
          <cell r="E5847">
            <v>33.380000000000003</v>
          </cell>
          <cell r="F5847" t="str">
            <v>SEE</v>
          </cell>
        </row>
        <row r="5848">
          <cell r="A5848" t="str">
            <v/>
          </cell>
          <cell r="D5848">
            <v>0</v>
          </cell>
        </row>
        <row r="5849">
          <cell r="A5849" t="str">
            <v>35.04.001</v>
          </cell>
          <cell r="B5849" t="str">
            <v>CONCRETO ARMADO PARA PILARES COM FCK = 25 MPa - SUPER-ESTRUTURA (Escolas Técnicas Padrões FNDE).</v>
          </cell>
          <cell r="C5849" t="str">
            <v>m3</v>
          </cell>
          <cell r="D5849">
            <v>2045.4124999999999</v>
          </cell>
          <cell r="E5849">
            <v>1636.33</v>
          </cell>
          <cell r="F5849" t="str">
            <v>SEE</v>
          </cell>
        </row>
        <row r="5850">
          <cell r="A5850" t="str">
            <v/>
          </cell>
          <cell r="D5850">
            <v>0</v>
          </cell>
        </row>
        <row r="5851">
          <cell r="A5851" t="str">
            <v>35.04.002</v>
          </cell>
          <cell r="B5851" t="str">
            <v>CONCRETO ARMADO PARA PILARES COM FCK = 30 MPa - SUPER-ESTRUTURA (Escolas Técnicas Padrões FNDE).</v>
          </cell>
          <cell r="C5851" t="str">
            <v>m3</v>
          </cell>
          <cell r="D5851">
            <v>2075.4750000000004</v>
          </cell>
          <cell r="E5851">
            <v>1660.38</v>
          </cell>
          <cell r="F5851" t="str">
            <v>SEE</v>
          </cell>
        </row>
        <row r="5852">
          <cell r="A5852" t="str">
            <v/>
          </cell>
          <cell r="D5852">
            <v>0</v>
          </cell>
        </row>
        <row r="5853">
          <cell r="A5853" t="str">
            <v>35.04.003</v>
          </cell>
          <cell r="B5853" t="str">
            <v>CONCRETO ARMADO PARA VIGAS COM FCK = 25 MPa - SUPER-ESTRUTURA (Escolas Técnicas Padrões FNDE).</v>
          </cell>
          <cell r="C5853" t="str">
            <v>m3</v>
          </cell>
          <cell r="D5853">
            <v>1738.6125000000002</v>
          </cell>
          <cell r="E5853">
            <v>1390.89</v>
          </cell>
          <cell r="F5853" t="str">
            <v>SEE</v>
          </cell>
        </row>
        <row r="5854">
          <cell r="A5854" t="str">
            <v/>
          </cell>
          <cell r="D5854">
            <v>0</v>
          </cell>
        </row>
        <row r="5855">
          <cell r="A5855" t="str">
            <v>35.04.004</v>
          </cell>
          <cell r="B5855" t="str">
            <v>CONCRETO ARMADO PARA VIGAS COM FCK = 30 MPa - SUPER-ESTRUTURA (Escolas Técnicas Padrões FNDE).</v>
          </cell>
          <cell r="C5855" t="str">
            <v>m3</v>
          </cell>
          <cell r="D5855">
            <v>1768.6750000000002</v>
          </cell>
          <cell r="E5855">
            <v>1414.94</v>
          </cell>
          <cell r="F5855" t="str">
            <v>SEE</v>
          </cell>
        </row>
        <row r="5856">
          <cell r="A5856" t="str">
            <v/>
          </cell>
          <cell r="D5856">
            <v>0</v>
          </cell>
        </row>
        <row r="5857">
          <cell r="A5857" t="str">
            <v>35.05.001</v>
          </cell>
          <cell r="B5857" t="str">
            <v>ALVENARIA DE TIJOLO FURADO DE 1/2 VEZ - ALVENARIAS (Escolas Técnicas Padrões FNDE).</v>
          </cell>
          <cell r="C5857" t="str">
            <v>m2</v>
          </cell>
          <cell r="D5857">
            <v>22.025000000000002</v>
          </cell>
          <cell r="E5857">
            <v>17.62</v>
          </cell>
          <cell r="F5857" t="str">
            <v>SEE</v>
          </cell>
        </row>
        <row r="5858">
          <cell r="A5858" t="str">
            <v/>
          </cell>
          <cell r="D5858">
            <v>0</v>
          </cell>
        </row>
        <row r="5859">
          <cell r="A5859" t="str">
            <v>35.05.002</v>
          </cell>
          <cell r="B5859" t="str">
            <v>CONTRA VERGA DE CONCRETO ARMADO - ALVENARIAS (Escolas Técnicas Padrões FNDE).</v>
          </cell>
          <cell r="C5859" t="str">
            <v>m</v>
          </cell>
          <cell r="D5859">
            <v>12.649999999999999</v>
          </cell>
          <cell r="E5859">
            <v>10.119999999999999</v>
          </cell>
          <cell r="F5859" t="str">
            <v>SEE</v>
          </cell>
        </row>
        <row r="5860">
          <cell r="A5860" t="str">
            <v/>
          </cell>
          <cell r="D5860">
            <v>0</v>
          </cell>
        </row>
        <row r="5861">
          <cell r="A5861" t="str">
            <v>35.05.003</v>
          </cell>
          <cell r="B5861" t="str">
            <v>VERGA DE CONCRETO ARMADO ATÉ 2,00 m DE VÃO - ALVENARIAS (Escolas Técnicas Padrões FNDE).</v>
          </cell>
          <cell r="C5861" t="str">
            <v>m</v>
          </cell>
          <cell r="D5861">
            <v>12.649999999999999</v>
          </cell>
          <cell r="E5861">
            <v>10.119999999999999</v>
          </cell>
          <cell r="F5861" t="str">
            <v>SEE</v>
          </cell>
        </row>
        <row r="5862">
          <cell r="A5862" t="str">
            <v/>
          </cell>
          <cell r="D5862">
            <v>0</v>
          </cell>
        </row>
        <row r="5863">
          <cell r="A5863" t="str">
            <v>35.05.004</v>
          </cell>
          <cell r="B5863" t="str">
            <v xml:space="preserve"> COBOGÓ DE CIMENTO - ALVENARIAS (Escolas Técnicas Padrões FNDE).</v>
          </cell>
          <cell r="C5863" t="str">
            <v>m2</v>
          </cell>
          <cell r="D5863">
            <v>69.8125</v>
          </cell>
          <cell r="E5863">
            <v>55.85</v>
          </cell>
          <cell r="F5863" t="str">
            <v>SEE</v>
          </cell>
        </row>
        <row r="5864">
          <cell r="A5864" t="str">
            <v/>
          </cell>
          <cell r="D5864">
            <v>0</v>
          </cell>
        </row>
        <row r="5865">
          <cell r="A5865" t="str">
            <v>35.05.005</v>
          </cell>
          <cell r="B5865" t="str">
            <v>DIVISÓRIA DE GRANITO CINZA ANDORINHA COM 2 m DE ALTURA - ALVENARIAS (Escolas Técnicas Padrões FNDE).</v>
          </cell>
          <cell r="C5865" t="str">
            <v>m2</v>
          </cell>
          <cell r="D5865">
            <v>360.13750000000005</v>
          </cell>
          <cell r="E5865">
            <v>288.11</v>
          </cell>
          <cell r="F5865" t="str">
            <v>SEE</v>
          </cell>
        </row>
        <row r="5866">
          <cell r="A5866" t="str">
            <v/>
          </cell>
          <cell r="D5866">
            <v>0</v>
          </cell>
        </row>
        <row r="5867">
          <cell r="A5867" t="str">
            <v>35.06.001</v>
          </cell>
          <cell r="B5867" t="str">
            <v>CONTRAPISO DE 07 CM - 1:4:8 - PAVIMENTAÇÃO (Escolas Técnicas Padrões FNDE).</v>
          </cell>
          <cell r="C5867" t="str">
            <v>m2</v>
          </cell>
          <cell r="D5867">
            <v>37.962499999999999</v>
          </cell>
          <cell r="E5867">
            <v>30.37</v>
          </cell>
          <cell r="F5867" t="str">
            <v>SEE</v>
          </cell>
        </row>
        <row r="5868">
          <cell r="A5868" t="str">
            <v/>
          </cell>
          <cell r="D5868">
            <v>0</v>
          </cell>
        </row>
        <row r="5869">
          <cell r="A5869" t="str">
            <v>35.06.002</v>
          </cell>
          <cell r="B5869" t="str">
            <v>PISO EM CIMENTADO (CONCRETO ESTAMPADO) DE COR CINZA, BRANCO E VERMELHO - PAVIMENTAÇÃO (Escolas Técnicas Padrões FNDE).</v>
          </cell>
          <cell r="C5869" t="str">
            <v>m2</v>
          </cell>
          <cell r="D5869">
            <v>24.237500000000001</v>
          </cell>
          <cell r="E5869">
            <v>19.39</v>
          </cell>
          <cell r="F5869" t="str">
            <v>SEE</v>
          </cell>
        </row>
        <row r="5870">
          <cell r="A5870" t="str">
            <v/>
          </cell>
          <cell r="D5870">
            <v>0</v>
          </cell>
        </row>
        <row r="5871">
          <cell r="A5871" t="str">
            <v>35.06.006</v>
          </cell>
          <cell r="B5871" t="str">
            <v>CIMENTADO DE REGULARIZAÇÃO PARA DIVERSOS TIPOS DE PISO - PAVIMENTAÇÃO (Escolas Técnicas Padrões FNDE).</v>
          </cell>
          <cell r="C5871" t="str">
            <v>m2</v>
          </cell>
          <cell r="D5871">
            <v>19.262499999999999</v>
          </cell>
          <cell r="E5871">
            <v>15.41</v>
          </cell>
          <cell r="F5871" t="str">
            <v>SEE</v>
          </cell>
        </row>
        <row r="5872">
          <cell r="A5872" t="str">
            <v/>
          </cell>
          <cell r="D5872">
            <v>0</v>
          </cell>
        </row>
        <row r="5873">
          <cell r="A5873" t="str">
            <v>35.06.007</v>
          </cell>
          <cell r="B5873" t="str">
            <v>PISO M GRANITINA POLIDA DE COR CINZA EM CIMENTO, AREIA E PEDRISCOS DE DOLOMITA - PAVIMENTAÇÃO (Escolas Técnicas Padrões FNDE).</v>
          </cell>
          <cell r="C5873" t="str">
            <v>m2</v>
          </cell>
          <cell r="D5873">
            <v>51.475000000000001</v>
          </cell>
          <cell r="E5873">
            <v>41.18</v>
          </cell>
          <cell r="F5873" t="str">
            <v>SEE</v>
          </cell>
        </row>
        <row r="5874">
          <cell r="A5874" t="str">
            <v/>
          </cell>
          <cell r="D5874">
            <v>0</v>
          </cell>
        </row>
        <row r="5875">
          <cell r="A5875" t="str">
            <v>35.06.008</v>
          </cell>
          <cell r="B5875" t="str">
            <v>PISO CERÂMICO PEI-4 ANTIDERRAPANTE 20 x 20 cm - PAVIMENTAÇÃO (Escolas Técnicas Padrões FNDE).</v>
          </cell>
          <cell r="C5875" t="str">
            <v>m2</v>
          </cell>
          <cell r="D5875">
            <v>40.462499999999999</v>
          </cell>
          <cell r="E5875">
            <v>32.369999999999997</v>
          </cell>
          <cell r="F5875" t="str">
            <v>SEE</v>
          </cell>
        </row>
        <row r="5876">
          <cell r="A5876" t="str">
            <v/>
          </cell>
          <cell r="D5876">
            <v>0</v>
          </cell>
        </row>
        <row r="5877">
          <cell r="A5877" t="str">
            <v>35.06.010</v>
          </cell>
          <cell r="B5877" t="str">
            <v>PISO EM LAMINADO MELAMÍNICO VINÍLICO EMPLACAS DE 60 x 60 cm   TIPO PAVIFLEX OU SIMILAR - PAVIMENTAÇÃO (Escolas Técnicas Padrões FNDE).</v>
          </cell>
          <cell r="C5877" t="str">
            <v>m2</v>
          </cell>
          <cell r="D5877">
            <v>53.8</v>
          </cell>
          <cell r="E5877">
            <v>43.04</v>
          </cell>
          <cell r="F5877" t="str">
            <v>SEE</v>
          </cell>
        </row>
        <row r="5878">
          <cell r="A5878" t="str">
            <v/>
          </cell>
          <cell r="D5878">
            <v>0</v>
          </cell>
        </row>
        <row r="5879">
          <cell r="A5879" t="str">
            <v>35.06.011</v>
          </cell>
          <cell r="B5879" t="str">
            <v>RODAPÉ DE MARMORITE - PAVIMENTAÇÃO (Escolas Técnicas Padrões FNDE).</v>
          </cell>
          <cell r="C5879" t="str">
            <v>m</v>
          </cell>
          <cell r="D5879">
            <v>19.487500000000001</v>
          </cell>
          <cell r="E5879">
            <v>15.59</v>
          </cell>
          <cell r="F5879" t="str">
            <v>SEE</v>
          </cell>
        </row>
        <row r="5880">
          <cell r="A5880" t="str">
            <v/>
          </cell>
          <cell r="D5880">
            <v>0</v>
          </cell>
        </row>
        <row r="5881">
          <cell r="A5881" t="str">
            <v>35.06.012</v>
          </cell>
          <cell r="B5881" t="str">
            <v>SOLEIRA DE GRANITINA DO TIPO MARMORITE - PAVIMENTAÇÃO (Escolas Técnicas Padrões FNDE).</v>
          </cell>
          <cell r="C5881" t="str">
            <v>m</v>
          </cell>
          <cell r="D5881">
            <v>17.6875</v>
          </cell>
          <cell r="E5881">
            <v>14.15</v>
          </cell>
          <cell r="F5881" t="str">
            <v>SEE</v>
          </cell>
        </row>
        <row r="5882">
          <cell r="A5882" t="str">
            <v/>
          </cell>
          <cell r="D5882">
            <v>0</v>
          </cell>
        </row>
        <row r="5883">
          <cell r="A5883" t="str">
            <v>35.07.002</v>
          </cell>
          <cell r="B5883" t="str">
            <v>CAIXA DE PORTA EM MADEIRA DE LEI DE 0,90 x 2,10 m  - ESQUADRIAS EM GERAL / CONTRA MARCOS E CAIXAS DE PORTAS (Escolas Técnicas Padrões FNDE).</v>
          </cell>
          <cell r="C5883" t="str">
            <v>Un</v>
          </cell>
          <cell r="D5883">
            <v>142.78749999999999</v>
          </cell>
          <cell r="E5883">
            <v>114.23</v>
          </cell>
          <cell r="F5883" t="str">
            <v>SEE</v>
          </cell>
        </row>
        <row r="5884">
          <cell r="A5884" t="str">
            <v/>
          </cell>
          <cell r="D5884">
            <v>0</v>
          </cell>
        </row>
        <row r="5885">
          <cell r="A5885" t="str">
            <v>35.07.003</v>
          </cell>
          <cell r="B5885" t="str">
            <v>CAIXA DE PORTA EM MADEIRA DE LEI DE 0,80 x 2,10 m  - ESQUADRIAS EM GERAL / CONTRA MARCOS E CAIXAS DE PORTAS (Escolas Técnicas Padrões FNDE).</v>
          </cell>
          <cell r="C5885" t="str">
            <v>Un</v>
          </cell>
          <cell r="D5885">
            <v>142.78749999999999</v>
          </cell>
          <cell r="E5885">
            <v>114.23</v>
          </cell>
          <cell r="F5885" t="str">
            <v>SEE</v>
          </cell>
        </row>
        <row r="5886">
          <cell r="A5886" t="str">
            <v/>
          </cell>
          <cell r="D5886">
            <v>0</v>
          </cell>
        </row>
        <row r="5887">
          <cell r="A5887" t="str">
            <v>35.07.004</v>
          </cell>
          <cell r="B5887" t="str">
            <v>CAIXA DE PORTA EM MADEIRA DE LEI DE 0,70 x 2,10 m  - ESQUADRIAS EM GERAL / CONTRA MARCOS E CAIXAS DE PORTAS (Escolas Técnicas Padrões FNDE).</v>
          </cell>
          <cell r="C5887" t="str">
            <v>Un</v>
          </cell>
          <cell r="D5887">
            <v>142.78749999999999</v>
          </cell>
          <cell r="E5887">
            <v>114.23</v>
          </cell>
          <cell r="F5887" t="str">
            <v>SEE</v>
          </cell>
        </row>
        <row r="5888">
          <cell r="A5888" t="str">
            <v/>
          </cell>
          <cell r="D5888">
            <v>0</v>
          </cell>
        </row>
        <row r="5889">
          <cell r="A5889" t="str">
            <v>35.07.005</v>
          </cell>
          <cell r="B5889" t="str">
            <v>CAIXA DE PORTA EM MADEIRA DE LEI DE 1,40 x 2,20 m  - ESQUADRIAS EM GERAL / CONTRA MARCOS E CAIXAS DE PORTAS (Escolas Técnicas Padrões FNDE).</v>
          </cell>
          <cell r="C5889" t="str">
            <v>Un</v>
          </cell>
          <cell r="D5889">
            <v>218.48749999999998</v>
          </cell>
          <cell r="E5889">
            <v>174.79</v>
          </cell>
          <cell r="F5889" t="str">
            <v>SEE</v>
          </cell>
        </row>
        <row r="5890">
          <cell r="A5890" t="str">
            <v/>
          </cell>
          <cell r="D5890">
            <v>0</v>
          </cell>
        </row>
        <row r="5891">
          <cell r="A5891" t="str">
            <v>35.07.007</v>
          </cell>
          <cell r="B5891" t="str">
            <v>CAIXA DE PORTA EM MADEIRA DE LEI DE 1,80 x 2,10 m  - ESQUADRIAS EM GERAL / CONTRA MARCOS E CAIXAS DE PORTAS (Escolas Técnicas Padrões FNDE).</v>
          </cell>
          <cell r="C5891" t="str">
            <v>Un</v>
          </cell>
          <cell r="D5891">
            <v>218.48749999999998</v>
          </cell>
          <cell r="E5891">
            <v>174.79</v>
          </cell>
          <cell r="F5891" t="str">
            <v>SEE</v>
          </cell>
        </row>
        <row r="5892">
          <cell r="A5892" t="str">
            <v/>
          </cell>
          <cell r="D5892">
            <v>0</v>
          </cell>
        </row>
        <row r="5893">
          <cell r="A5893" t="str">
            <v>35.07.008</v>
          </cell>
          <cell r="B5893" t="str">
            <v>JANELA EM ALUMÍNIO ANDIZADO - ESQUADRIAS EM GERAL / ESQUADRIAS MTÁLICAS (Escolas Técnicas Padrões FNDE).</v>
          </cell>
          <cell r="C5893" t="str">
            <v>m2</v>
          </cell>
          <cell r="D5893">
            <v>333.38749999999999</v>
          </cell>
          <cell r="E5893">
            <v>266.70999999999998</v>
          </cell>
          <cell r="F5893" t="str">
            <v>SEE</v>
          </cell>
        </row>
        <row r="5894">
          <cell r="A5894" t="str">
            <v/>
          </cell>
          <cell r="D5894">
            <v>0</v>
          </cell>
        </row>
        <row r="5895">
          <cell r="A5895" t="str">
            <v>35.07.011</v>
          </cell>
          <cell r="B5895" t="str">
            <v>ESCADA DE MARINHEIRO - ESQUADRIAS EM GERAL /  ESQUADRIAS METÁLICAS(Escolas Técnicas Padrões FNDE).</v>
          </cell>
          <cell r="C5895" t="str">
            <v>m</v>
          </cell>
          <cell r="D5895">
            <v>232.52500000000001</v>
          </cell>
          <cell r="E5895">
            <v>186.02</v>
          </cell>
          <cell r="F5895" t="str">
            <v>SEE</v>
          </cell>
        </row>
        <row r="5896">
          <cell r="A5896" t="str">
            <v/>
          </cell>
          <cell r="D5896">
            <v>0</v>
          </cell>
        </row>
        <row r="5897">
          <cell r="A5897" t="str">
            <v>35.07.012</v>
          </cell>
          <cell r="B5897" t="str">
            <v>GUARDA CORPO EM TUBOS DE F.G COM D=75 mm, PINTADO COM ESMALTE SINTÉTICO - ESQUADRIAS EM GERAL /  ESQUADRIAS METÁLICAS(Escolas Técnicas Padrões FNDE).</v>
          </cell>
          <cell r="C5897" t="str">
            <v>m</v>
          </cell>
          <cell r="D5897">
            <v>151.33749999999998</v>
          </cell>
          <cell r="E5897">
            <v>121.07</v>
          </cell>
          <cell r="F5897" t="str">
            <v>SEE</v>
          </cell>
        </row>
        <row r="5898">
          <cell r="A5898" t="str">
            <v/>
          </cell>
          <cell r="D5898">
            <v>0</v>
          </cell>
        </row>
        <row r="5899">
          <cell r="A5899" t="str">
            <v>35.07.014</v>
          </cell>
          <cell r="B5899" t="str">
            <v>PORTÃO METÁLICO DE CORRER EM CHAPA DOBRADA COM TELA METÁLICA, COM FERRAGENS - ESQUADRIAS EM GERAL /  ESQUADRIAS METÁLICAS(Escolas Técnicas Padrões FNDE).</v>
          </cell>
          <cell r="C5899" t="str">
            <v>m2</v>
          </cell>
          <cell r="D5899">
            <v>309.61250000000001</v>
          </cell>
          <cell r="E5899">
            <v>247.69</v>
          </cell>
          <cell r="F5899" t="str">
            <v>SEE</v>
          </cell>
        </row>
        <row r="5900">
          <cell r="A5900" t="str">
            <v/>
          </cell>
          <cell r="D5900">
            <v>0</v>
          </cell>
        </row>
        <row r="5901">
          <cell r="A5901" t="str">
            <v>35.07.016</v>
          </cell>
          <cell r="B5901" t="str">
            <v>PORTA METÁLICA DE ENROLAR COM FERRAGENS - ESQUADRIAS EM GERAL /  ESQUADRIAS METÁLICAS(Escolas Técnicas Padrões FNDE).</v>
          </cell>
          <cell r="C5901" t="str">
            <v>m2</v>
          </cell>
          <cell r="D5901">
            <v>218.46250000000001</v>
          </cell>
          <cell r="E5901">
            <v>174.77</v>
          </cell>
          <cell r="F5901" t="str">
            <v>SEE</v>
          </cell>
        </row>
        <row r="5902">
          <cell r="A5902" t="str">
            <v/>
          </cell>
          <cell r="D5902">
            <v>0</v>
          </cell>
        </row>
        <row r="5903">
          <cell r="A5903" t="str">
            <v>35.07.018</v>
          </cell>
          <cell r="B5903" t="str">
            <v>PORTA EM MADEIRA COMPENSADA 0,90 x 2,10 m COM VISOR - ESQUADRIAS EM GERAL /  ESQUADRIAS DE MADEIRA (Escolas Técnicas Padrões FNDE).</v>
          </cell>
          <cell r="C5903" t="str">
            <v>Un</v>
          </cell>
          <cell r="D5903">
            <v>279.34999999999997</v>
          </cell>
          <cell r="E5903">
            <v>223.48</v>
          </cell>
          <cell r="F5903" t="str">
            <v>SEE</v>
          </cell>
        </row>
        <row r="5904">
          <cell r="A5904" t="str">
            <v/>
          </cell>
          <cell r="D5904">
            <v>0</v>
          </cell>
        </row>
        <row r="5905">
          <cell r="A5905" t="str">
            <v>35.07.019</v>
          </cell>
          <cell r="B5905" t="str">
            <v>PORTA EM MADEIRA COMPENSADA 0,80 x 2,10 m - ESQUADRIAS EM GERAL /  ESQUADRIAS DE MADEIRA (Escolas Técnicas Padrões FNDE).</v>
          </cell>
          <cell r="C5905" t="str">
            <v>Un</v>
          </cell>
          <cell r="D5905">
            <v>264.78750000000002</v>
          </cell>
          <cell r="E5905">
            <v>211.83</v>
          </cell>
          <cell r="F5905" t="str">
            <v>SEE</v>
          </cell>
        </row>
        <row r="5906">
          <cell r="A5906" t="str">
            <v/>
          </cell>
          <cell r="D5906">
            <v>0</v>
          </cell>
        </row>
        <row r="5907">
          <cell r="A5907" t="str">
            <v>35.07.021</v>
          </cell>
          <cell r="B5907" t="str">
            <v>PORTA EM MADEIRA COMPENSADA 0,70 x 2,10 m - ESQUADRIAS EM GERAL /  ESQUADRIAS DE MADEIRA (Escolas Técnicas Padrões FNDE).</v>
          </cell>
          <cell r="C5907" t="str">
            <v>Un</v>
          </cell>
          <cell r="D5907">
            <v>250.3125</v>
          </cell>
          <cell r="E5907">
            <v>200.25</v>
          </cell>
          <cell r="F5907" t="str">
            <v>SEE</v>
          </cell>
        </row>
        <row r="5908">
          <cell r="A5908" t="str">
            <v/>
          </cell>
          <cell r="D5908">
            <v>0</v>
          </cell>
        </row>
        <row r="5909">
          <cell r="A5909" t="str">
            <v>35.07.024</v>
          </cell>
          <cell r="B5909" t="str">
            <v>ALIZAR DE MADEIRA DE LEI 1 x 7 cm - ESQUADRIAS EM GERAL /  ESQUADRIAS DE MADEIRA (Escolas Técnicas Padrões FNDE).</v>
          </cell>
          <cell r="C5909" t="str">
            <v>m</v>
          </cell>
          <cell r="D5909">
            <v>3.9624999999999999</v>
          </cell>
          <cell r="E5909">
            <v>3.17</v>
          </cell>
          <cell r="F5909" t="str">
            <v>SEE</v>
          </cell>
        </row>
        <row r="5910">
          <cell r="A5910" t="str">
            <v/>
          </cell>
          <cell r="D5910">
            <v>0</v>
          </cell>
        </row>
        <row r="5911">
          <cell r="A5911" t="str">
            <v>35.07.026</v>
          </cell>
          <cell r="B5911" t="str">
            <v>PORTAEM MADEIRA COMPENSADA 1,80 x 2,10 m - ESQUADRIAS EM GERAL /  ESQUADRIAS DE MADEIRA (Escolas Técnicas Padrões FNDE).</v>
          </cell>
          <cell r="C5911" t="str">
            <v>Un</v>
          </cell>
          <cell r="D5911">
            <v>513.45000000000005</v>
          </cell>
          <cell r="E5911">
            <v>410.76</v>
          </cell>
          <cell r="F5911" t="str">
            <v>SEE</v>
          </cell>
        </row>
        <row r="5912">
          <cell r="A5912" t="str">
            <v/>
          </cell>
          <cell r="D5912">
            <v>0</v>
          </cell>
        </row>
        <row r="5913">
          <cell r="A5913" t="str">
            <v>35.07.027</v>
          </cell>
          <cell r="B5913" t="str">
            <v>FERRAGENS DE PORTA INTERNA - ESQUADRIAS EM GERAL /  FERRAGENS EM GERAL (Escolas Técnicas Padrões FNDE).</v>
          </cell>
          <cell r="C5913" t="str">
            <v>Un</v>
          </cell>
          <cell r="D5913">
            <v>45.174999999999997</v>
          </cell>
          <cell r="E5913">
            <v>36.14</v>
          </cell>
          <cell r="F5913" t="str">
            <v>SEE</v>
          </cell>
        </row>
        <row r="5914">
          <cell r="A5914" t="str">
            <v/>
          </cell>
          <cell r="D5914">
            <v>0</v>
          </cell>
        </row>
        <row r="5915">
          <cell r="A5915" t="str">
            <v>35.07.028</v>
          </cell>
          <cell r="B5915" t="str">
            <v xml:space="preserve"> FERRAGEM DE PORTA DE DIVISÓRIA DE BANHEIRO COMPLETA - ESQUADRIAS EM GERAL /  FERRAGENS EM GERAL (Escolas Técnicas Padrões FNDE).</v>
          </cell>
          <cell r="C5915" t="str">
            <v>Un</v>
          </cell>
          <cell r="D5915">
            <v>60.25</v>
          </cell>
          <cell r="E5915">
            <v>48.2</v>
          </cell>
          <cell r="F5915" t="str">
            <v>SEE</v>
          </cell>
        </row>
        <row r="5916">
          <cell r="A5916" t="str">
            <v/>
          </cell>
          <cell r="D5916">
            <v>0</v>
          </cell>
        </row>
        <row r="5917">
          <cell r="A5917" t="str">
            <v>35.07.029</v>
          </cell>
          <cell r="B5917" t="str">
            <v>FERRAGEM DE PORTA EXTERNA COMPLETA - ESQUADRIAS EM GERAL /  FERRAGENS EM GERAL (Escolas Técnicas Padrões FNDE).</v>
          </cell>
          <cell r="C5917" t="str">
            <v>Un</v>
          </cell>
          <cell r="D5917">
            <v>45.662500000000001</v>
          </cell>
          <cell r="E5917">
            <v>36.53</v>
          </cell>
          <cell r="F5917" t="str">
            <v>SEE</v>
          </cell>
        </row>
        <row r="5918">
          <cell r="A5918" t="str">
            <v/>
          </cell>
          <cell r="D5918">
            <v>0</v>
          </cell>
        </row>
        <row r="5919">
          <cell r="A5919" t="str">
            <v>35.08.003</v>
          </cell>
          <cell r="B5919" t="str">
            <v>VIDRO LISO TRANSPARENTE - 6 mm - VIDROS (Escolas Técnicas Padrões FNDE).</v>
          </cell>
          <cell r="C5919" t="str">
            <v>m2</v>
          </cell>
          <cell r="D5919">
            <v>127.175</v>
          </cell>
          <cell r="E5919">
            <v>101.74</v>
          </cell>
          <cell r="F5919" t="str">
            <v>SEE</v>
          </cell>
        </row>
        <row r="5920">
          <cell r="A5920" t="str">
            <v/>
          </cell>
          <cell r="D5920">
            <v>0</v>
          </cell>
        </row>
        <row r="5921">
          <cell r="A5921" t="str">
            <v>35.09.001</v>
          </cell>
          <cell r="B5921" t="str">
            <v>MADEIRAMENTO PARA TELHADO DE BARRO - COMBERTURA E IMPERMEABILIZAÇÕES / TELLHADOS (Escolas Técnicas Padrões FNDE).</v>
          </cell>
          <cell r="C5921" t="str">
            <v>m2</v>
          </cell>
          <cell r="D5921">
            <v>68.287500000000009</v>
          </cell>
          <cell r="E5921">
            <v>54.63</v>
          </cell>
          <cell r="F5921" t="str">
            <v>SEE</v>
          </cell>
        </row>
        <row r="5922">
          <cell r="A5922" t="str">
            <v/>
          </cell>
          <cell r="D5922">
            <v>0</v>
          </cell>
        </row>
        <row r="5923">
          <cell r="A5923" t="str">
            <v>35.09.002</v>
          </cell>
          <cell r="B5923" t="str">
            <v>COBERTURA COM TELHA DE BARRO - COMBERTURA E IMPERMEABILIZAÇÕES / TELLHADOS (Escolas Técnicas Padrões FNDE).</v>
          </cell>
          <cell r="C5923" t="str">
            <v>m2</v>
          </cell>
          <cell r="D5923">
            <v>22.974999999999998</v>
          </cell>
          <cell r="E5923">
            <v>18.38</v>
          </cell>
          <cell r="F5923" t="str">
            <v>SEE</v>
          </cell>
        </row>
        <row r="5924">
          <cell r="A5924" t="str">
            <v/>
          </cell>
          <cell r="D5924">
            <v>0</v>
          </cell>
        </row>
        <row r="5925">
          <cell r="A5925" t="str">
            <v>35.09.004</v>
          </cell>
          <cell r="B5925" t="str">
            <v>COBERTURA COM TELHA METÁLICA - COMBERTURA E IMPERMEABILIZAÇÕES / TELLHADOS (Escolas Técnicas Padrões FNDE).</v>
          </cell>
          <cell r="C5925" t="str">
            <v>m2</v>
          </cell>
          <cell r="D5925">
            <v>125.36250000000001</v>
          </cell>
          <cell r="E5925">
            <v>100.29</v>
          </cell>
          <cell r="F5925" t="str">
            <v>SEE</v>
          </cell>
        </row>
        <row r="5926">
          <cell r="A5926" t="str">
            <v/>
          </cell>
          <cell r="D5926">
            <v>0</v>
          </cell>
        </row>
        <row r="5927">
          <cell r="A5927" t="str">
            <v>35.09.005</v>
          </cell>
          <cell r="B5927" t="str">
            <v>COBERTURA COM TELHA POLICARBONATO - COMBERTURA E IMPERMEABILIZAÇÕES / TELLHADOS (Escolas Técnicas Padrões FNDE).</v>
          </cell>
          <cell r="C5927" t="str">
            <v>m2</v>
          </cell>
          <cell r="D5927">
            <v>53.287500000000001</v>
          </cell>
          <cell r="E5927">
            <v>42.63</v>
          </cell>
          <cell r="F5927" t="str">
            <v>SEE</v>
          </cell>
        </row>
        <row r="5928">
          <cell r="A5928" t="str">
            <v/>
          </cell>
          <cell r="D5928">
            <v>0</v>
          </cell>
        </row>
        <row r="5929">
          <cell r="A5929" t="str">
            <v>35.09.008</v>
          </cell>
          <cell r="B5929" t="str">
            <v>CIMENTADO DE REGULARIZAÇÃO PARA IMPERMEABILIZAÇÃO - COMBERTURA E IMPERMEABILIZAÇÕES / IMPERMEABILIZAÇÕES (Escolas Técnicas Padrões FNDE).</v>
          </cell>
          <cell r="C5929" t="str">
            <v>m2</v>
          </cell>
          <cell r="D5929">
            <v>19.262499999999999</v>
          </cell>
          <cell r="E5929">
            <v>15.41</v>
          </cell>
          <cell r="F5929" t="str">
            <v>SEE</v>
          </cell>
        </row>
        <row r="5930">
          <cell r="A5930" t="str">
            <v/>
          </cell>
          <cell r="D5930">
            <v>0</v>
          </cell>
        </row>
        <row r="5931">
          <cell r="A5931" t="str">
            <v>35.09.009</v>
          </cell>
          <cell r="B5931" t="str">
            <v>IMPERMEABILIZAÇÃO DE CALHAS COM MANTA ASFÁLTICA - COMBERTURA E IMPERMEABILIZAÇÕES / IMPERMEABILIZAÇÕES (Escolas Técnicas Padrões FNDE).</v>
          </cell>
          <cell r="C5931" t="str">
            <v>m2</v>
          </cell>
          <cell r="D5931">
            <v>29.3</v>
          </cell>
          <cell r="E5931">
            <v>23.44</v>
          </cell>
          <cell r="F5931" t="str">
            <v>SEE</v>
          </cell>
        </row>
        <row r="5932">
          <cell r="A5932" t="str">
            <v/>
          </cell>
          <cell r="D5932">
            <v>0</v>
          </cell>
        </row>
        <row r="5933">
          <cell r="A5933" t="str">
            <v>35.09.010</v>
          </cell>
          <cell r="B5933" t="str">
            <v>IMPERMEABILIZAÇÃO DE COZINHA, ÁREA DE SERVIÇO E BANHEIROS COM EMULSÃO - COMBERTURA E IMPERMEABILIZAÇÕES / IMPERMEABILIZAÇÕES (Escolas Técnicas Padrões FNDE).</v>
          </cell>
          <cell r="C5933" t="str">
            <v>m2</v>
          </cell>
          <cell r="D5933">
            <v>29.075000000000003</v>
          </cell>
          <cell r="E5933">
            <v>23.26</v>
          </cell>
          <cell r="F5933" t="str">
            <v>SEE</v>
          </cell>
        </row>
        <row r="5934">
          <cell r="A5934" t="str">
            <v/>
          </cell>
          <cell r="D5934">
            <v>0</v>
          </cell>
        </row>
        <row r="5935">
          <cell r="A5935" t="str">
            <v>35.09.011</v>
          </cell>
          <cell r="B5935" t="str">
            <v>IMPERMEABILIZAÇÃO DE RESERVATÓRIO SUPERIOR COM MANTA ASFÁLTICA - COMBERTURA E IMPERMEABILIZAÇÕES / IMPERMEABILIZAÇÕES (Escolas Técnicas Padrões FNDE).</v>
          </cell>
          <cell r="C5935" t="str">
            <v>m2</v>
          </cell>
          <cell r="D5935">
            <v>57.325000000000003</v>
          </cell>
          <cell r="E5935">
            <v>45.86</v>
          </cell>
          <cell r="F5935" t="str">
            <v>SEE</v>
          </cell>
        </row>
        <row r="5936">
          <cell r="A5936" t="str">
            <v/>
          </cell>
          <cell r="D5936">
            <v>0</v>
          </cell>
        </row>
        <row r="5937">
          <cell r="A5937" t="str">
            <v>35.09.012</v>
          </cell>
          <cell r="B5937" t="str">
            <v>CAMADA DE PROTEÇÃO MECÂNICA ACIMA DA MANTA - COMBERTURA E IMPERMEABILIZAÇÕES / IMPERMEABILIZAÇÕES (Escolas Técnicas Padrões FNDE).</v>
          </cell>
          <cell r="C5937" t="str">
            <v>m2</v>
          </cell>
          <cell r="D5937">
            <v>20.924999999999997</v>
          </cell>
          <cell r="E5937">
            <v>16.739999999999998</v>
          </cell>
          <cell r="F5937" t="str">
            <v>SEE</v>
          </cell>
        </row>
        <row r="5938">
          <cell r="A5938" t="str">
            <v/>
          </cell>
          <cell r="D5938">
            <v>0</v>
          </cell>
        </row>
        <row r="5939">
          <cell r="A5939" t="str">
            <v>35.10.001</v>
          </cell>
          <cell r="B5939" t="str">
            <v>CHAPISCO DE PAREDE INTERNA - 1:3  - REVESTIMENTOS EM GERAL / REVESTIMENTOS INTERNOS (Escolas Técnicas Padrões FNDE).</v>
          </cell>
          <cell r="C5939" t="str">
            <v>m2</v>
          </cell>
          <cell r="D5939">
            <v>4.5625</v>
          </cell>
          <cell r="E5939">
            <v>3.65</v>
          </cell>
          <cell r="F5939" t="str">
            <v>SEE</v>
          </cell>
        </row>
        <row r="5940">
          <cell r="A5940" t="str">
            <v/>
          </cell>
          <cell r="D5940">
            <v>0</v>
          </cell>
        </row>
        <row r="5941">
          <cell r="A5941" t="str">
            <v>35.10.002</v>
          </cell>
          <cell r="B5941" t="str">
            <v>EMBOÇO DE PAREDE INTERNA - REVESTIMENTOS EM GERAL / REVESTIMENTOS INTERNOS (Escolas Técnicas Padrões FNDE).</v>
          </cell>
          <cell r="C5941" t="str">
            <v>m2</v>
          </cell>
          <cell r="D5941">
            <v>14.6</v>
          </cell>
          <cell r="E5941">
            <v>11.68</v>
          </cell>
          <cell r="F5941" t="str">
            <v>SEE</v>
          </cell>
        </row>
        <row r="5942">
          <cell r="A5942" t="str">
            <v/>
          </cell>
          <cell r="D5942">
            <v>0</v>
          </cell>
        </row>
        <row r="5943">
          <cell r="A5943" t="str">
            <v>35.10.003</v>
          </cell>
          <cell r="B5943" t="str">
            <v>REBOCO DE PAREDE INTERNA - REVESTIMENTOS EM GERAL / REVESTIMENTOS INTERNOS (Escolas Técnicas Padrões FNDE).</v>
          </cell>
          <cell r="C5943" t="str">
            <v>m2</v>
          </cell>
          <cell r="D5943">
            <v>12</v>
          </cell>
          <cell r="E5943">
            <v>9.6</v>
          </cell>
          <cell r="F5943" t="str">
            <v>SEE</v>
          </cell>
        </row>
        <row r="5944">
          <cell r="A5944" t="str">
            <v/>
          </cell>
          <cell r="D5944">
            <v>0</v>
          </cell>
        </row>
        <row r="5945">
          <cell r="A5945" t="str">
            <v>35.10.004</v>
          </cell>
          <cell r="B5945" t="str">
            <v>REVESTIMNETO COM GESSO EM TETOS - REVESTIMENTOS EM GERAL / REVESTIMENTOS INTERNOS (Escolas Técnicas Padrões FNDE).</v>
          </cell>
          <cell r="C5945" t="str">
            <v>m2</v>
          </cell>
          <cell r="D5945">
            <v>12</v>
          </cell>
          <cell r="E5945">
            <v>9.6</v>
          </cell>
          <cell r="F5945" t="str">
            <v>SEE</v>
          </cell>
        </row>
        <row r="5946">
          <cell r="A5946" t="str">
            <v/>
          </cell>
          <cell r="D5946">
            <v>0</v>
          </cell>
        </row>
        <row r="5947">
          <cell r="A5947" t="str">
            <v>35.10.005</v>
          </cell>
          <cell r="B5947" t="str">
            <v>REVESTIMNETO COM CERÃMICA DE 10 x 10 cm DE DIVERSAS CORES - REVESTIMENTOS EM GERAL / REVESTIMENTOS INTERNOS (Escolas Técnicas Padrões FNDE).</v>
          </cell>
          <cell r="C5947" t="str">
            <v>m2</v>
          </cell>
          <cell r="D5947">
            <v>37.9375</v>
          </cell>
          <cell r="E5947">
            <v>30.35</v>
          </cell>
          <cell r="F5947" t="str">
            <v>SEE</v>
          </cell>
        </row>
        <row r="5948">
          <cell r="A5948" t="str">
            <v/>
          </cell>
          <cell r="D5948">
            <v>0</v>
          </cell>
        </row>
        <row r="5949">
          <cell r="A5949" t="str">
            <v>35.10.007</v>
          </cell>
          <cell r="B5949" t="str">
            <v>REJUNTE DEA CERÂMICA DE PAREDE - REVESTIMENTOS EM GERAL / REVESTIMENTOS INTERNOS (Escolas Técnicas Padrões FNDE).</v>
          </cell>
          <cell r="C5949" t="str">
            <v>m2</v>
          </cell>
          <cell r="D5949">
            <v>5.85</v>
          </cell>
          <cell r="E5949">
            <v>4.68</v>
          </cell>
          <cell r="F5949" t="str">
            <v>SEE</v>
          </cell>
        </row>
        <row r="5950">
          <cell r="A5950" t="str">
            <v/>
          </cell>
          <cell r="D5950">
            <v>0</v>
          </cell>
        </row>
        <row r="5951">
          <cell r="A5951" t="str">
            <v>35.10.008</v>
          </cell>
          <cell r="B5951" t="str">
            <v xml:space="preserve"> CHAPISCO DE PAREDE EXTERNA - 1:3 - REVESTIMENTOS EM GERAL / REVESTIMENTOS EXTERNOS (Escolas Técnicas Padrões FNDE).</v>
          </cell>
          <cell r="C5951" t="str">
            <v>m2</v>
          </cell>
          <cell r="D5951">
            <v>5.3874999999999993</v>
          </cell>
          <cell r="E5951">
            <v>4.3099999999999996</v>
          </cell>
          <cell r="F5951" t="str">
            <v>SEE</v>
          </cell>
        </row>
        <row r="5952">
          <cell r="A5952" t="str">
            <v/>
          </cell>
          <cell r="D5952">
            <v>0</v>
          </cell>
        </row>
        <row r="5953">
          <cell r="A5953" t="str">
            <v>35.10.009</v>
          </cell>
          <cell r="B5953" t="str">
            <v>REBOCO DE PAREDE EXTERNA - REVESTIMENTOS EM GERAL / REVESTIMENTOS EXTERNOS (Escolas Técnicas Padrões FNDE).</v>
          </cell>
          <cell r="C5953" t="str">
            <v>m2</v>
          </cell>
          <cell r="D5953">
            <v>18.100000000000001</v>
          </cell>
          <cell r="E5953">
            <v>14.48</v>
          </cell>
          <cell r="F5953" t="str">
            <v>SEE</v>
          </cell>
        </row>
        <row r="5954">
          <cell r="A5954" t="str">
            <v/>
          </cell>
          <cell r="D5954">
            <v>0</v>
          </cell>
        </row>
        <row r="5955">
          <cell r="A5955" t="str">
            <v>35.10.010</v>
          </cell>
          <cell r="B5955" t="str">
            <v>EMBOÇO DE PAREDE EXTERNA - REVESTIMENTOS EM GERAL / REVESTIMENTOS EXTERNOS (Escolas Técnicas Padrões FNDE).</v>
          </cell>
          <cell r="C5955" t="str">
            <v>m2</v>
          </cell>
          <cell r="D5955">
            <v>16.112500000000001</v>
          </cell>
          <cell r="E5955">
            <v>12.89</v>
          </cell>
          <cell r="F5955" t="str">
            <v>SEE</v>
          </cell>
        </row>
        <row r="5956">
          <cell r="A5956" t="str">
            <v/>
          </cell>
          <cell r="D5956">
            <v>0</v>
          </cell>
        </row>
        <row r="5957">
          <cell r="A5957" t="str">
            <v>35.10.011</v>
          </cell>
          <cell r="B5957" t="str">
            <v>REVESTIMNETO COM PEDRA ARDÓSIA BRUTA DE COR CINZA DE 50 x 50 cm - REVESTIMENTOS EM GERAL / REVESTIMENTOS EXTERNOS (Escolas Técnicas Padrões FNDE).</v>
          </cell>
          <cell r="C5957" t="str">
            <v>m2</v>
          </cell>
          <cell r="D5957">
            <v>35.274999999999999</v>
          </cell>
          <cell r="E5957">
            <v>28.22</v>
          </cell>
          <cell r="F5957" t="str">
            <v>SEE</v>
          </cell>
        </row>
        <row r="5958">
          <cell r="A5958" t="str">
            <v/>
          </cell>
          <cell r="D5958">
            <v>0</v>
          </cell>
        </row>
        <row r="5959">
          <cell r="A5959" t="str">
            <v>35.11.001</v>
          </cell>
          <cell r="B5959" t="str">
            <v>FORRO ACÚSTICO (Escolas Técnicas Padrões FNDE).</v>
          </cell>
          <cell r="C5959" t="str">
            <v>m2</v>
          </cell>
          <cell r="D5959">
            <v>58.8125</v>
          </cell>
          <cell r="E5959">
            <v>47.05</v>
          </cell>
          <cell r="F5959" t="str">
            <v>SEE</v>
          </cell>
        </row>
        <row r="5960">
          <cell r="A5960" t="str">
            <v/>
          </cell>
          <cell r="D5960">
            <v>0</v>
          </cell>
        </row>
        <row r="5961">
          <cell r="A5961" t="str">
            <v>35.12.001</v>
          </cell>
          <cell r="B5961" t="str">
            <v>PINTURA ACRÍLICA SOBRE MASSA EM PAREDES INTERNAS - 2 DEMÃOS - PINTURA (Escolas Técnicas Padrões FNDE).</v>
          </cell>
          <cell r="C5961" t="str">
            <v>m2</v>
          </cell>
          <cell r="D5961">
            <v>8.5124999999999993</v>
          </cell>
          <cell r="E5961">
            <v>6.81</v>
          </cell>
          <cell r="F5961" t="str">
            <v>SEE</v>
          </cell>
        </row>
        <row r="5962">
          <cell r="A5962" t="str">
            <v/>
          </cell>
          <cell r="D5962">
            <v>0</v>
          </cell>
        </row>
        <row r="5963">
          <cell r="A5963" t="str">
            <v>35.12.002</v>
          </cell>
          <cell r="B5963" t="str">
            <v>PINTURA ESMALTE SINTÉTICO EM FERRO - 2 DEMÃOS - PINTURA (Escolas Técnicas Padrões FNDE).</v>
          </cell>
          <cell r="C5963" t="str">
            <v>m2</v>
          </cell>
          <cell r="D5963">
            <v>17.287500000000001</v>
          </cell>
          <cell r="E5963">
            <v>13.83</v>
          </cell>
          <cell r="F5963" t="str">
            <v>SEE</v>
          </cell>
        </row>
        <row r="5964">
          <cell r="A5964" t="str">
            <v/>
          </cell>
          <cell r="D5964">
            <v>0</v>
          </cell>
        </row>
        <row r="5965">
          <cell r="A5965" t="str">
            <v>35.12.003</v>
          </cell>
          <cell r="B5965" t="str">
            <v>PINTURA ESMALTE SINTÉTICO EM MADEIRA SOBRE MASSA - 2 DEMÃOS - PINTURA (Escolas Técnicas Padrões FNDE).</v>
          </cell>
          <cell r="C5965" t="str">
            <v>m2</v>
          </cell>
          <cell r="D5965">
            <v>10.649999999999999</v>
          </cell>
          <cell r="E5965">
            <v>8.52</v>
          </cell>
          <cell r="F5965" t="str">
            <v>SEE</v>
          </cell>
        </row>
        <row r="5966">
          <cell r="A5966" t="str">
            <v/>
          </cell>
          <cell r="D5966">
            <v>0</v>
          </cell>
        </row>
        <row r="5967">
          <cell r="A5967" t="str">
            <v>35.12.004</v>
          </cell>
          <cell r="B5967" t="str">
            <v>PINTURA  PVA SOBRE MASSA EM TETO NÃO REBOCADO - 2 DEMÃOS - PINTURA (Escolas Técnicas Padrões FNDE).</v>
          </cell>
          <cell r="C5967" t="str">
            <v>m2</v>
          </cell>
          <cell r="D5967">
            <v>4.8250000000000002</v>
          </cell>
          <cell r="E5967">
            <v>3.86</v>
          </cell>
          <cell r="F5967" t="str">
            <v>SEE</v>
          </cell>
        </row>
        <row r="5968">
          <cell r="A5968" t="str">
            <v/>
          </cell>
          <cell r="D5968">
            <v>0</v>
          </cell>
        </row>
        <row r="5969">
          <cell r="A5969" t="str">
            <v>35.12.005</v>
          </cell>
          <cell r="B5969" t="str">
            <v>PINTURA ACRÍLICA SOBRE MASSA EM PAREDE EXTERNA - 2 DEMÃOS - PINTURA (Escolas Técnicas Padrões FNDE).</v>
          </cell>
          <cell r="C5969" t="str">
            <v>m2</v>
          </cell>
          <cell r="D5969">
            <v>11.200000000000001</v>
          </cell>
          <cell r="E5969">
            <v>8.9600000000000009</v>
          </cell>
          <cell r="F5969" t="str">
            <v>SEE</v>
          </cell>
        </row>
        <row r="5970">
          <cell r="A5970" t="str">
            <v/>
          </cell>
          <cell r="D5970">
            <v>0</v>
          </cell>
        </row>
        <row r="5971">
          <cell r="A5971" t="str">
            <v>35.12.006</v>
          </cell>
          <cell r="B5971" t="str">
            <v>MARCAÇÃO COM TINTA NO PISO DA QUADRA - PINTURA (Escolas Técnicas Padrões FNDE).</v>
          </cell>
          <cell r="C5971" t="str">
            <v>m2</v>
          </cell>
          <cell r="D5971">
            <v>14.6875</v>
          </cell>
          <cell r="E5971">
            <v>11.75</v>
          </cell>
          <cell r="F5971" t="str">
            <v>SEE</v>
          </cell>
        </row>
        <row r="5972">
          <cell r="A5972" t="str">
            <v/>
          </cell>
          <cell r="D5972">
            <v>0</v>
          </cell>
        </row>
        <row r="5973">
          <cell r="A5973" t="str">
            <v>35.13.001</v>
          </cell>
          <cell r="B5973" t="str">
            <v>ELETRODUTO PVC DE 3/4" COM CONEXÕES - INSTALAÇÕES ELÉTRICAS (Escolas Técnicas Padrões FNDE).</v>
          </cell>
          <cell r="C5973" t="str">
            <v>m</v>
          </cell>
          <cell r="D5973">
            <v>7.25</v>
          </cell>
          <cell r="E5973">
            <v>5.8</v>
          </cell>
          <cell r="F5973" t="str">
            <v>SEE</v>
          </cell>
        </row>
        <row r="5974">
          <cell r="A5974" t="str">
            <v/>
          </cell>
          <cell r="D5974">
            <v>0</v>
          </cell>
        </row>
        <row r="5975">
          <cell r="A5975" t="str">
            <v>35.13.002</v>
          </cell>
          <cell r="B5975" t="str">
            <v>ELETRODUTO PVC DE 1" COM CONEXÕES - INSTALAÇÕES ELÉTRICAS (Escolas Técnicas Padrões FNDE).</v>
          </cell>
          <cell r="C5975" t="str">
            <v>m</v>
          </cell>
          <cell r="D5975">
            <v>8.5625</v>
          </cell>
          <cell r="E5975">
            <v>6.85</v>
          </cell>
          <cell r="F5975" t="str">
            <v>SEE</v>
          </cell>
        </row>
        <row r="5976">
          <cell r="A5976" t="str">
            <v/>
          </cell>
          <cell r="D5976">
            <v>0</v>
          </cell>
        </row>
        <row r="5977">
          <cell r="A5977" t="str">
            <v>35.13.003</v>
          </cell>
          <cell r="B5977" t="str">
            <v>ELETRODUTO PVC DE 1 1/4" COM CONEXÕES - INSTALAÇÕES ELÉTRICAS (Escolas Técnicas Padrões FNDE).</v>
          </cell>
          <cell r="C5977" t="str">
            <v>m</v>
          </cell>
          <cell r="D5977">
            <v>11.975</v>
          </cell>
          <cell r="E5977">
            <v>9.58</v>
          </cell>
          <cell r="F5977" t="str">
            <v>SEE</v>
          </cell>
        </row>
        <row r="5978">
          <cell r="A5978" t="str">
            <v/>
          </cell>
          <cell r="D5978">
            <v>0</v>
          </cell>
        </row>
        <row r="5979">
          <cell r="A5979" t="str">
            <v>35.13.004</v>
          </cell>
          <cell r="B5979" t="str">
            <v>ELETRODUTO PVC DE 1 1/2" COM CONEXÕES - INSTALAÇÕES ELÉTRICAS (Escolas Técnicas Padrões FNDE).</v>
          </cell>
          <cell r="C5979" t="str">
            <v>m</v>
          </cell>
          <cell r="D5979">
            <v>12.8</v>
          </cell>
          <cell r="E5979">
            <v>10.24</v>
          </cell>
          <cell r="F5979" t="str">
            <v>SEE</v>
          </cell>
        </row>
        <row r="5980">
          <cell r="A5980" t="str">
            <v/>
          </cell>
          <cell r="D5980">
            <v>0</v>
          </cell>
        </row>
        <row r="5981">
          <cell r="A5981" t="str">
            <v>35.13.005</v>
          </cell>
          <cell r="B5981" t="str">
            <v>ELETRODUTO PVC DE 2" COM CONEXÕES - INSTALAÇÕES ELÉTRICAS (Escolas Técnicas Padrões FNDE).</v>
          </cell>
          <cell r="C5981" t="str">
            <v>m</v>
          </cell>
          <cell r="D5981">
            <v>15.237499999999999</v>
          </cell>
          <cell r="E5981">
            <v>12.19</v>
          </cell>
          <cell r="F5981" t="str">
            <v>SEE</v>
          </cell>
        </row>
        <row r="5982">
          <cell r="A5982" t="str">
            <v/>
          </cell>
          <cell r="D5982">
            <v>0</v>
          </cell>
        </row>
        <row r="5983">
          <cell r="A5983" t="str">
            <v>35.13.006</v>
          </cell>
          <cell r="B5983" t="str">
            <v>ELETRODUTO PVC DE 2 1/2" COM CONEXÕES - INSTALAÇÕES ELÉTRICAS (Escolas Técnicas Padrões FNDE).</v>
          </cell>
          <cell r="C5983" t="str">
            <v>m</v>
          </cell>
          <cell r="D5983">
            <v>18.55</v>
          </cell>
          <cell r="E5983">
            <v>14.84</v>
          </cell>
          <cell r="F5983" t="str">
            <v>SEE</v>
          </cell>
        </row>
        <row r="5984">
          <cell r="A5984" t="str">
            <v/>
          </cell>
          <cell r="D5984">
            <v>0</v>
          </cell>
        </row>
        <row r="5985">
          <cell r="A5985" t="str">
            <v>35.13.007</v>
          </cell>
          <cell r="B5985" t="str">
            <v xml:space="preserve"> TOMADA POLARIZADA 2P + T BAIXA - INSTALAÇÕES ELÉTRICAS (Escolas Técnicas Padrões FNDE).</v>
          </cell>
          <cell r="C5985" t="str">
            <v>Un</v>
          </cell>
          <cell r="D5985">
            <v>14.487500000000001</v>
          </cell>
          <cell r="E5985">
            <v>11.59</v>
          </cell>
          <cell r="F5985" t="str">
            <v>SEE</v>
          </cell>
        </row>
        <row r="5986">
          <cell r="A5986" t="str">
            <v/>
          </cell>
          <cell r="D5986">
            <v>0</v>
          </cell>
        </row>
        <row r="5987">
          <cell r="A5987" t="str">
            <v>35.13.008</v>
          </cell>
          <cell r="B5987" t="str">
            <v xml:space="preserve"> TOMADA POLARIZADA 2P + T MÉDIA - INSTALAÇÕES ELÉTRICAS (Escolas Técnicas Padrões FNDE).</v>
          </cell>
          <cell r="C5987" t="str">
            <v>Un</v>
          </cell>
          <cell r="D5987">
            <v>14.487500000000001</v>
          </cell>
          <cell r="E5987">
            <v>11.59</v>
          </cell>
          <cell r="F5987" t="str">
            <v>SEE</v>
          </cell>
        </row>
        <row r="5988">
          <cell r="A5988" t="str">
            <v/>
          </cell>
          <cell r="D5988">
            <v>0</v>
          </cell>
        </row>
        <row r="5989">
          <cell r="A5989" t="str">
            <v>35.13.013</v>
          </cell>
          <cell r="B5989" t="str">
            <v xml:space="preserve"> TOMADA POLARIZADA 2P + T NO TETO PARA PROJETOR - INSTALAÇÕES ELÉTRICAS (Escolas Técnicas Padrões FNDE).</v>
          </cell>
          <cell r="C5989" t="str">
            <v>Un</v>
          </cell>
          <cell r="D5989">
            <v>14.487500000000001</v>
          </cell>
          <cell r="E5989">
            <v>11.59</v>
          </cell>
          <cell r="F5989" t="str">
            <v>SEE</v>
          </cell>
        </row>
        <row r="5990">
          <cell r="A5990" t="str">
            <v/>
          </cell>
          <cell r="D5990">
            <v>0</v>
          </cell>
        </row>
        <row r="5991">
          <cell r="A5991" t="str">
            <v>35.13.014</v>
          </cell>
          <cell r="B5991" t="str">
            <v xml:space="preserve"> TOMADA POLARIZADA 2P + T PARA CHUVEIRO - INSTALAÇÕES ELÉTRICAS (Escolas Técnicas Padrões FNDE).</v>
          </cell>
          <cell r="C5991" t="str">
            <v>Un</v>
          </cell>
          <cell r="D5991">
            <v>14.487500000000001</v>
          </cell>
          <cell r="E5991">
            <v>11.59</v>
          </cell>
          <cell r="F5991" t="str">
            <v>SEE</v>
          </cell>
        </row>
        <row r="5992">
          <cell r="A5992" t="str">
            <v/>
          </cell>
          <cell r="D5992">
            <v>0</v>
          </cell>
        </row>
        <row r="5993">
          <cell r="A5993" t="str">
            <v>35.13.015</v>
          </cell>
          <cell r="B5993" t="str">
            <v>CONDULETE METÁLICO COM CONEXÕES - INSTALAÇÕES ELÉTRICAS (Escolas Técnicas Padrões FNDE).</v>
          </cell>
          <cell r="C5993" t="str">
            <v>Un</v>
          </cell>
          <cell r="D5993">
            <v>12.925000000000001</v>
          </cell>
          <cell r="E5993">
            <v>10.34</v>
          </cell>
          <cell r="F5993" t="str">
            <v>SEE</v>
          </cell>
        </row>
        <row r="5994">
          <cell r="A5994" t="str">
            <v/>
          </cell>
          <cell r="D5994">
            <v>0</v>
          </cell>
        </row>
        <row r="5995">
          <cell r="A5995" t="str">
            <v>35.13.018</v>
          </cell>
          <cell r="B5995" t="str">
            <v>CAIXA DE PASSAGEM EM PVC REFORÇADA 4 x 2" - INSTALAÇÕES ELÉTRICAS (Escolas Técnicas Padrões FNDE).</v>
          </cell>
          <cell r="C5995" t="str">
            <v>Un</v>
          </cell>
          <cell r="D5995">
            <v>12.925000000000001</v>
          </cell>
          <cell r="E5995">
            <v>10.34</v>
          </cell>
          <cell r="F5995" t="str">
            <v>SEE</v>
          </cell>
        </row>
        <row r="5996">
          <cell r="A5996" t="str">
            <v/>
          </cell>
          <cell r="D5996">
            <v>0</v>
          </cell>
        </row>
        <row r="5997">
          <cell r="A5997" t="str">
            <v>35.13.019</v>
          </cell>
          <cell r="B5997" t="str">
            <v>CAIXA DE PASSAGEM EM ALVENARIA COM TAMPA 80 x 80 x 80 cm - INSTALAÇÕES ELÉTRICAS (Escolas Técnicas Padrões FNDE).</v>
          </cell>
          <cell r="C5997" t="str">
            <v>Un</v>
          </cell>
          <cell r="D5997">
            <v>458.63750000000005</v>
          </cell>
          <cell r="E5997">
            <v>366.91</v>
          </cell>
          <cell r="F5997" t="str">
            <v>SEE</v>
          </cell>
        </row>
        <row r="5998">
          <cell r="A5998" t="str">
            <v/>
          </cell>
          <cell r="D5998">
            <v>0</v>
          </cell>
        </row>
        <row r="5999">
          <cell r="A5999" t="str">
            <v>35.13.020</v>
          </cell>
          <cell r="B5999" t="str">
            <v>CAIXA DE PASSAGEM EM ALVENARIA COM TAMPA 50 x 50 x 50 cm - INSTALAÇÕES ELÉTRICAS (Escolas Técnicas Padrões FNDE).</v>
          </cell>
          <cell r="C5999" t="str">
            <v>Un</v>
          </cell>
          <cell r="D5999">
            <v>261.64999999999998</v>
          </cell>
          <cell r="E5999">
            <v>209.32</v>
          </cell>
          <cell r="F5999" t="str">
            <v>SEE</v>
          </cell>
        </row>
        <row r="6000">
          <cell r="A6000" t="str">
            <v/>
          </cell>
          <cell r="D6000">
            <v>0</v>
          </cell>
        </row>
        <row r="6001">
          <cell r="A6001" t="str">
            <v>35.13.021</v>
          </cell>
          <cell r="B6001" t="str">
            <v>CONDUTOR DE COBRE UNIPOLAR ISOLAÇÃO PVC/70°C DE 2,5 mm² - INSTALAÇÕES ELÉTRICAS / FIAÇÕES (Escolas Técnicas Padrões FNDE).</v>
          </cell>
          <cell r="C6001" t="str">
            <v>m</v>
          </cell>
          <cell r="D6001">
            <v>2.6624999999999996</v>
          </cell>
          <cell r="E6001">
            <v>2.13</v>
          </cell>
          <cell r="F6001" t="str">
            <v>SEE</v>
          </cell>
        </row>
        <row r="6002">
          <cell r="A6002" t="str">
            <v/>
          </cell>
          <cell r="D6002">
            <v>0</v>
          </cell>
        </row>
        <row r="6003">
          <cell r="A6003" t="str">
            <v>35.13.022</v>
          </cell>
          <cell r="B6003" t="str">
            <v>CONDUTOR DE COBRE UNIPOLAR ISOLAÇÃO PVC/70°C DE 4,0 mm² - INSTALAÇÕES ELÉTRICAS / FIAÇÕES (Escolas Técnicas Padrões FNDE).</v>
          </cell>
          <cell r="C6003" t="str">
            <v>m</v>
          </cell>
          <cell r="D6003">
            <v>3.5</v>
          </cell>
          <cell r="E6003">
            <v>2.8</v>
          </cell>
          <cell r="F6003" t="str">
            <v>SEE</v>
          </cell>
        </row>
        <row r="6004">
          <cell r="A6004" t="str">
            <v/>
          </cell>
          <cell r="D6004">
            <v>0</v>
          </cell>
        </row>
        <row r="6005">
          <cell r="A6005" t="str">
            <v>35.13.023</v>
          </cell>
          <cell r="B6005" t="str">
            <v>CONDUTOR DE COBRE UNIPOLAR ISOLAÇÃO PVC/70°C DE 6,0 mm² - INSTALAÇÕES ELÉTRICAS / FIAÇÕES (Escolas Técnicas Padrões FNDE).</v>
          </cell>
          <cell r="C6005" t="str">
            <v>m</v>
          </cell>
          <cell r="D6005">
            <v>5.05</v>
          </cell>
          <cell r="E6005">
            <v>4.04</v>
          </cell>
          <cell r="F6005" t="str">
            <v>SEE</v>
          </cell>
        </row>
        <row r="6006">
          <cell r="A6006" t="str">
            <v/>
          </cell>
          <cell r="D6006">
            <v>0</v>
          </cell>
        </row>
        <row r="6007">
          <cell r="A6007" t="str">
            <v>35.13.024</v>
          </cell>
          <cell r="B6007" t="str">
            <v>CONDUTOR DE COBRE UNIPOLAR ISOLAÇÃO PVC/70°C DE 10,0 mm² - INSTALAÇÕES ELÉTRICAS / FIAÇÕES (Escolas Técnicas Padrões FNDE).</v>
          </cell>
          <cell r="C6007" t="str">
            <v>m</v>
          </cell>
          <cell r="D6007">
            <v>8.8125</v>
          </cell>
          <cell r="E6007">
            <v>7.05</v>
          </cell>
          <cell r="F6007" t="str">
            <v>SEE</v>
          </cell>
        </row>
        <row r="6008">
          <cell r="A6008" t="str">
            <v/>
          </cell>
          <cell r="D6008">
            <v>0</v>
          </cell>
        </row>
        <row r="6009">
          <cell r="A6009" t="str">
            <v>35.13.025</v>
          </cell>
          <cell r="B6009" t="str">
            <v>CONDUTOR DE COBRE UNIPOLAR ISOLAÇÃO PVC/70°C DE 25,0 mm² - INSTALAÇÕES ELÉTRICAS / FIAÇÕES (Escolas Técnicas Padrões FNDE).</v>
          </cell>
          <cell r="C6009" t="str">
            <v>m</v>
          </cell>
          <cell r="D6009">
            <v>18.3125</v>
          </cell>
          <cell r="E6009">
            <v>14.65</v>
          </cell>
          <cell r="F6009" t="str">
            <v>CONDUTOR DE COBRE UNIPOLAR ISOLAÇÃO PVC/70°C DE 2,5 mm² - INSTALAÇÕES ELÉTRICAS / FIAÇÕES (Escolas Técnicas Padrões FNDE).</v>
          </cell>
        </row>
        <row r="6010">
          <cell r="A6010" t="str">
            <v/>
          </cell>
          <cell r="D6010">
            <v>0</v>
          </cell>
        </row>
        <row r="6011">
          <cell r="A6011" t="str">
            <v>35.13.026</v>
          </cell>
          <cell r="B6011" t="str">
            <v>CONDUTOR DE COBRE UNIPOLAR ISOLAÇÃO PVC/70°C DE 35,0 mm² - INSTALAÇÕES ELÉTRICAS / FIAÇÕES (Escolas Técnicas Padrões FNDE).</v>
          </cell>
          <cell r="C6011" t="str">
            <v>m</v>
          </cell>
          <cell r="D6011">
            <v>19.524999999999999</v>
          </cell>
          <cell r="E6011">
            <v>15.62</v>
          </cell>
          <cell r="F6011" t="str">
            <v>SEE</v>
          </cell>
        </row>
        <row r="6012">
          <cell r="A6012" t="str">
            <v/>
          </cell>
          <cell r="D6012">
            <v>0</v>
          </cell>
        </row>
        <row r="6013">
          <cell r="A6013" t="str">
            <v>35.13.027</v>
          </cell>
          <cell r="B6013" t="str">
            <v>CONDUTOR DE COBRE UNIPOLAR ISOLAÇÃO PVC/70°C DE 50,0 mm² - INSTALAÇÕES ELÉTRICAS / FIAÇÕES (Escolas Técnicas Padrões FNDE).</v>
          </cell>
          <cell r="C6013" t="str">
            <v>m</v>
          </cell>
          <cell r="D6013">
            <v>27.4375</v>
          </cell>
          <cell r="E6013">
            <v>21.95</v>
          </cell>
          <cell r="F6013" t="str">
            <v>SEE</v>
          </cell>
        </row>
        <row r="6014">
          <cell r="A6014" t="str">
            <v/>
          </cell>
          <cell r="D6014">
            <v>0</v>
          </cell>
        </row>
        <row r="6015">
          <cell r="A6015" t="str">
            <v>35.13.028</v>
          </cell>
          <cell r="B6015" t="str">
            <v>CONDUTOR DE COBRE UNIPOLAR ISOLAÇÃO PVC/70°C DE 70,0 mm² - INSTALAÇÕES ELÉTRICAS / FIAÇÕES (Escolas Técnicas Padrões FNDE).</v>
          </cell>
          <cell r="C6015" t="str">
            <v>m</v>
          </cell>
          <cell r="D6015">
            <v>44.262499999999996</v>
          </cell>
          <cell r="E6015">
            <v>35.409999999999997</v>
          </cell>
          <cell r="F6015" t="str">
            <v>SEE</v>
          </cell>
        </row>
        <row r="6016">
          <cell r="A6016" t="str">
            <v/>
          </cell>
          <cell r="D6016">
            <v>0</v>
          </cell>
        </row>
        <row r="6017">
          <cell r="A6017" t="str">
            <v>35.13.029</v>
          </cell>
          <cell r="B6017" t="str">
            <v>SUBESTAÇÃO DE 300 KVA COMPLETA CUBÍCULO EM ALVENARIA, POSTE, TRANSFORMADOR, QUADRO DE MEDIÇÃO, PROTEÇÕES COMPLETAS, RELÉS, DPS, CHAVES, CABOS, ATERRAMENTO E ACESSÓRIOS, PROTEÇÃO CONTRA INCÊNDIO, CONFORME CONCESSIONÁRIA LOCAL - INSTALAÇÕES ELÉTRICAS / SUBE</v>
          </cell>
          <cell r="C6017" t="str">
            <v>Un</v>
          </cell>
          <cell r="D6017">
            <v>34806.275000000001</v>
          </cell>
          <cell r="E6017">
            <v>27845.02</v>
          </cell>
          <cell r="F6017" t="str">
            <v>SEE</v>
          </cell>
        </row>
        <row r="6018">
          <cell r="A6018" t="str">
            <v/>
          </cell>
          <cell r="D6018">
            <v>0</v>
          </cell>
        </row>
        <row r="6019">
          <cell r="A6019" t="str">
            <v>35.13.030</v>
          </cell>
          <cell r="B6019" t="str">
            <v>QUADRO GERAL DE BAIXA TENSÃO COMPLETO-QGBT, COM PROTEÇÃO COMPLETA, ATERRAMENTO, ACESSÓRIOS, CONFORME PROJETO - INSTALAÇÕES ELÉTRICAS / SUBESTAÇÕES E QUADROS (Escolas Técnicas Padrões FNDE).</v>
          </cell>
          <cell r="C6019" t="str">
            <v>Un</v>
          </cell>
          <cell r="D6019">
            <v>3550.55</v>
          </cell>
          <cell r="E6019">
            <v>2840.44</v>
          </cell>
          <cell r="F6019" t="str">
            <v>SEE</v>
          </cell>
        </row>
        <row r="6020">
          <cell r="A6020" t="str">
            <v/>
          </cell>
          <cell r="D6020">
            <v>0</v>
          </cell>
        </row>
        <row r="6021">
          <cell r="A6021" t="str">
            <v>35.13.031</v>
          </cell>
          <cell r="B6021" t="str">
            <v>QUADRO DE DISTRIBUIÇÃO COMPLETO-QDLF-T1, COM PROTEÇÃO COMPLETA, ATERRAMENTO, ACESSÓRIOS, CONFORME PROJETO - INSTALAÇÕES ELÉTRICAS / SUBESTAÇÕES E QUADROS (Escolas Técnicas Padrões FNDE).</v>
          </cell>
          <cell r="C6021" t="str">
            <v>Un</v>
          </cell>
          <cell r="D6021">
            <v>364.45</v>
          </cell>
          <cell r="E6021">
            <v>291.56</v>
          </cell>
          <cell r="F6021" t="str">
            <v>SEE</v>
          </cell>
        </row>
        <row r="6022">
          <cell r="A6022" t="str">
            <v/>
          </cell>
          <cell r="D6022">
            <v>0</v>
          </cell>
        </row>
        <row r="6023">
          <cell r="A6023" t="str">
            <v>35.13.032</v>
          </cell>
          <cell r="B6023" t="str">
            <v>QUADRO DE DISTRIBUIÇÃO COMPLETO-QDLF-T2, COM PROTEÇÃO COMPLETA, ATERRAMENTO, ACESSÓRIOS, CONFORME PROJETO - INSTALAÇÕES ELÉTRICAS / SUBESTAÇÕES E QUADROS (Escolas Técnicas Padrões FNDE).</v>
          </cell>
          <cell r="C6023" t="str">
            <v>Un</v>
          </cell>
          <cell r="D6023">
            <v>231.02499999999998</v>
          </cell>
          <cell r="E6023">
            <v>184.82</v>
          </cell>
          <cell r="F6023" t="str">
            <v>SEE</v>
          </cell>
        </row>
        <row r="6024">
          <cell r="A6024" t="str">
            <v/>
          </cell>
          <cell r="D6024">
            <v>0</v>
          </cell>
        </row>
        <row r="6025">
          <cell r="A6025" t="str">
            <v>35.13.033</v>
          </cell>
          <cell r="B6025" t="str">
            <v>QUADRO DE DISTRIBUIÇÃO COMPLETO-QDLF-T3, COM PROTEÇÃO COMPLETA, ATERRAMENTO, ACESSÓRIOS, CONFORME PROJETO - INSTALAÇÕES ELÉTRICAS / SUBESTAÇÕES E QUADROS (Escolas Técnicas Padrões FNDE).</v>
          </cell>
          <cell r="C6025" t="str">
            <v>Un</v>
          </cell>
          <cell r="D6025">
            <v>231.02499999999998</v>
          </cell>
          <cell r="E6025">
            <v>184.82</v>
          </cell>
          <cell r="F6025" t="str">
            <v>SEE</v>
          </cell>
        </row>
        <row r="6026">
          <cell r="A6026" t="str">
            <v/>
          </cell>
          <cell r="D6026">
            <v>0</v>
          </cell>
        </row>
        <row r="6027">
          <cell r="A6027" t="str">
            <v>35.13.034</v>
          </cell>
          <cell r="B6027" t="str">
            <v>QUADRO DE DISTRIBUIÇÃO COMPLETO-QDLF-T4, COM PROTEÇÃO COMPLETA, ATERRAMENTO, ACESSÓRIOS, CONFORME PROJETO - INSTALAÇÕES ELÉTRICAS / SUBESTAÇÕES E QUADROS (Escolas Técnicas Padrões FNDE).</v>
          </cell>
          <cell r="C6027" t="str">
            <v>Un</v>
          </cell>
          <cell r="D6027">
            <v>364.45</v>
          </cell>
          <cell r="E6027">
            <v>291.56</v>
          </cell>
          <cell r="F6027" t="str">
            <v>SEE</v>
          </cell>
        </row>
        <row r="6028">
          <cell r="A6028" t="str">
            <v/>
          </cell>
          <cell r="D6028">
            <v>0</v>
          </cell>
        </row>
        <row r="6029">
          <cell r="A6029" t="str">
            <v>35.13.035</v>
          </cell>
          <cell r="B6029" t="str">
            <v>QUADRO DE DISTRIBUIÇÃO COMPLETO-QDLF-T5, COM PROTEÇÃO COMPLETA, ATERRAMENTO, ACESSÓRIOS, CONFORME PROJETO - INSTALAÇÕES ELÉTRICAS / SUBESTAÇÕES E QUADROS (Escolas Técnicas Padrões FNDE).</v>
          </cell>
          <cell r="C6029" t="str">
            <v>Un</v>
          </cell>
          <cell r="D6029">
            <v>231.02499999999998</v>
          </cell>
          <cell r="E6029">
            <v>184.82</v>
          </cell>
          <cell r="F6029" t="str">
            <v>SEE</v>
          </cell>
        </row>
        <row r="6030">
          <cell r="A6030" t="str">
            <v/>
          </cell>
          <cell r="D6030">
            <v>0</v>
          </cell>
        </row>
        <row r="6031">
          <cell r="A6031" t="str">
            <v>35.13.036</v>
          </cell>
          <cell r="B6031" t="str">
            <v>QUADRO DE DISTRIBUIÇÃO COMPLETO-QDLF-S1, COM PROTEÇÃO COMPLETA, ATERRAMENTO, ACESSÓRIOS, CONFORME PROJETO - INSTALAÇÕES ELÉTRICAS / SUBESTAÇÕES E QUADROS (Escolas Técnicas Padrões FNDE).</v>
          </cell>
          <cell r="C6031" t="str">
            <v>Un</v>
          </cell>
          <cell r="D6031">
            <v>231.02499999999998</v>
          </cell>
          <cell r="E6031">
            <v>184.82</v>
          </cell>
          <cell r="F6031" t="str">
            <v>SEE</v>
          </cell>
        </row>
        <row r="6032">
          <cell r="A6032" t="str">
            <v/>
          </cell>
          <cell r="D6032">
            <v>0</v>
          </cell>
        </row>
        <row r="6033">
          <cell r="A6033" t="str">
            <v>35.13.037</v>
          </cell>
          <cell r="B6033" t="str">
            <v xml:space="preserve"> QUADRO DE DISTRIBUIÇÃO COMPLETO-QDLF-S2, COM PROTEÇÃO COMPLETA, ATERRAMENTO, ACESSÓRIOS, CONFORME PROJETO - INSTALAÇÕES ELÉTRICAS / SUBESTAÇÕES E QUADROS (Escolas Técnicas Padrões FNDE).</v>
          </cell>
          <cell r="C6033" t="str">
            <v>Un</v>
          </cell>
          <cell r="D6033">
            <v>231.02499999999998</v>
          </cell>
          <cell r="E6033">
            <v>184.82</v>
          </cell>
          <cell r="F6033" t="str">
            <v>SEE</v>
          </cell>
        </row>
        <row r="6034">
          <cell r="A6034" t="str">
            <v/>
          </cell>
          <cell r="D6034">
            <v>0</v>
          </cell>
        </row>
        <row r="6035">
          <cell r="A6035" t="str">
            <v>35.13.038</v>
          </cell>
          <cell r="B6035" t="str">
            <v>QUADRO DE DISTRIBUIÇÃO COMPLETO-QDLF-A, COM PROTEÇÃO COMPLETA, ATERRAMENTO, ACESSÓRIOS, CONFORME PROJETO - INSTALAÇÕES ELÉTRICAS / SUBESTAÇÕES E QUADROS (Escolas Técnicas Padrões FNDE).</v>
          </cell>
          <cell r="C6035" t="str">
            <v>Un</v>
          </cell>
          <cell r="D6035">
            <v>231.02499999999998</v>
          </cell>
          <cell r="E6035">
            <v>184.82</v>
          </cell>
          <cell r="F6035" t="str">
            <v>SEE</v>
          </cell>
        </row>
        <row r="6036">
          <cell r="A6036" t="str">
            <v/>
          </cell>
          <cell r="D6036">
            <v>0</v>
          </cell>
        </row>
        <row r="6037">
          <cell r="A6037" t="str">
            <v>35.13.039</v>
          </cell>
          <cell r="B6037" t="str">
            <v>QUADRO DE DISTRIBUIÇÃO COMPLETO-QDLF-C, COM PROTEÇÃO COMPLETA, ATERRAMENTO, ACESSÓRIOS, CONFORME PROJETO - INSTALAÇÕES ELÉTRICAS / SUBESTAÇÕES E QUADROS (Escolas Técnicas Padrões FNDE).</v>
          </cell>
          <cell r="C6037" t="str">
            <v>Un</v>
          </cell>
          <cell r="D6037">
            <v>231.02499999999998</v>
          </cell>
          <cell r="E6037">
            <v>184.82</v>
          </cell>
          <cell r="F6037" t="str">
            <v>SEE</v>
          </cell>
        </row>
        <row r="6038">
          <cell r="A6038" t="str">
            <v/>
          </cell>
          <cell r="D6038">
            <v>0</v>
          </cell>
        </row>
        <row r="6039">
          <cell r="A6039" t="str">
            <v>35.13.040</v>
          </cell>
          <cell r="B6039" t="str">
            <v>QUADRO DE DISTRIBUIÇÃO COMPLETO-QDF-7, COM PROTEÇÃO COMPLETA, ATERRAMENTO, ACESSÓRIOS, CONFORME PROJETO - INSTALAÇÕES ELÉTRICAS / SUBESTAÇÕES E QUADROS (Escolas Técnicas Padrões FNDE).</v>
          </cell>
          <cell r="C6039" t="str">
            <v>Un</v>
          </cell>
          <cell r="D6039">
            <v>231.02499999999998</v>
          </cell>
          <cell r="E6039">
            <v>184.82</v>
          </cell>
          <cell r="F6039" t="str">
            <v>SEE</v>
          </cell>
        </row>
        <row r="6040">
          <cell r="A6040" t="str">
            <v/>
          </cell>
          <cell r="D6040">
            <v>0</v>
          </cell>
        </row>
        <row r="6041">
          <cell r="A6041" t="str">
            <v>35.13.041</v>
          </cell>
          <cell r="B6041" t="str">
            <v>QUADRO DE DISTRIBUIÇÃO COMPLETO-QDF-8, COM PROTEÇÃO COMPLETA, ATERRAMENTO, ACESSÓRIOS, CONFORME PROJETO - INSTALAÇÕES ELÉTRICAS / SUBESTAÇÕES E QUADROS (Escolas Técnicas Padrões FNDE).</v>
          </cell>
          <cell r="C6041" t="str">
            <v>Un</v>
          </cell>
          <cell r="D6041">
            <v>231.02499999999998</v>
          </cell>
          <cell r="E6041">
            <v>184.82</v>
          </cell>
          <cell r="F6041" t="str">
            <v>SEE</v>
          </cell>
        </row>
        <row r="6042">
          <cell r="A6042" t="str">
            <v/>
          </cell>
          <cell r="D6042">
            <v>0</v>
          </cell>
        </row>
        <row r="6043">
          <cell r="A6043" t="str">
            <v>35.13.042</v>
          </cell>
          <cell r="B6043" t="str">
            <v>QUADRO DE DISTRIBUIÇÃO COMPLETO-QDF-1, COM PROTEÇÃO COMPLETA, ATERRAMENTO, ACESSÓRIOS, CONFORME PROJETO - INSTALAÇÕES ELÉTRICAS / SUBESTAÇÕES E QUADROS (Escolas Técnicas Padrões FNDE).</v>
          </cell>
          <cell r="C6043" t="str">
            <v>Un</v>
          </cell>
          <cell r="D6043">
            <v>176.85</v>
          </cell>
          <cell r="E6043">
            <v>141.47999999999999</v>
          </cell>
          <cell r="F6043" t="str">
            <v>SEE</v>
          </cell>
        </row>
        <row r="6044">
          <cell r="A6044" t="str">
            <v/>
          </cell>
          <cell r="D6044">
            <v>0</v>
          </cell>
        </row>
        <row r="6045">
          <cell r="A6045" t="str">
            <v>35.13.043</v>
          </cell>
          <cell r="B6045" t="str">
            <v>QUADRO DE DISTRIBUIÇÃO COMPLETO-QDF-2, COM PROTEÇÃO COMPLETA, ATERRAMENTO, ACESSÓRIOS, CONFORME PROJETO - INSTALAÇÕES ELÉTRICAS / SUBESTAÇÕES E QUADROS (Escolas Técnicas Padrões FNDE).</v>
          </cell>
          <cell r="C6045" t="str">
            <v>Un</v>
          </cell>
          <cell r="D6045">
            <v>176.85</v>
          </cell>
          <cell r="E6045">
            <v>141.47999999999999</v>
          </cell>
          <cell r="F6045" t="str">
            <v>SEE</v>
          </cell>
        </row>
        <row r="6046">
          <cell r="A6046" t="str">
            <v/>
          </cell>
          <cell r="D6046">
            <v>0</v>
          </cell>
        </row>
        <row r="6047">
          <cell r="A6047" t="str">
            <v>35.13.044</v>
          </cell>
          <cell r="B6047" t="str">
            <v>QUADRO DE DISTRIBUIÇÃO COMPLETO-QDF-3, COM PROTEÇÃO COMPLETA, ATERRAMENTO, ACESSÓRIOS, CONFORME PROJETO - INSTALAÇÕES ELÉTRICAS / SUBESTAÇÕES E QUADROS (Escolas Técnicas Padrões FNDE).</v>
          </cell>
          <cell r="C6047" t="str">
            <v>Un</v>
          </cell>
          <cell r="D6047">
            <v>176.85</v>
          </cell>
          <cell r="E6047">
            <v>141.47999999999999</v>
          </cell>
          <cell r="F6047" t="str">
            <v>SEE</v>
          </cell>
        </row>
        <row r="6048">
          <cell r="A6048" t="str">
            <v/>
          </cell>
          <cell r="D6048">
            <v>0</v>
          </cell>
        </row>
        <row r="6049">
          <cell r="A6049" t="str">
            <v>35.13.045</v>
          </cell>
          <cell r="B6049" t="str">
            <v>QUADRO DE DISTRIBUIÇÃO COMPLETO-QDF-4, COM PROTEÇÃO COMPLETA, ATERRAMENTO, ACESSÓRIOS, CONFORME PROJETO - INSTALAÇÕES ELÉTRICAS / SUBESTAÇÕES E QUADROS (Escolas Técnicas Padrões FNDE).</v>
          </cell>
          <cell r="C6049" t="str">
            <v>Un</v>
          </cell>
          <cell r="D6049">
            <v>176.85</v>
          </cell>
          <cell r="E6049">
            <v>141.47999999999999</v>
          </cell>
          <cell r="F6049" t="str">
            <v>SEE</v>
          </cell>
        </row>
        <row r="6050">
          <cell r="A6050" t="str">
            <v/>
          </cell>
          <cell r="D6050">
            <v>0</v>
          </cell>
        </row>
        <row r="6051">
          <cell r="A6051" t="str">
            <v>35.13.046</v>
          </cell>
          <cell r="B6051" t="str">
            <v>QUADRO DE DISTRIBUIÇÃO COMPLETO-QDF-5, COM PROTEÇÃO COMPLETA, ATERRAMENTO, ACESSÓRIOS, CONFORME PROJETO - INSTALAÇÕES ELÉTRICAS / SUBESTAÇÕES E QUADROS (Escolas Técnicas Padrões FNDE).</v>
          </cell>
          <cell r="C6051" t="str">
            <v>Un</v>
          </cell>
          <cell r="D6051">
            <v>176.85</v>
          </cell>
          <cell r="E6051">
            <v>141.47999999999999</v>
          </cell>
          <cell r="F6051" t="str">
            <v>SEE</v>
          </cell>
        </row>
        <row r="6052">
          <cell r="A6052" t="str">
            <v/>
          </cell>
          <cell r="D6052">
            <v>0</v>
          </cell>
        </row>
        <row r="6053">
          <cell r="A6053" t="str">
            <v>35.13.047</v>
          </cell>
          <cell r="B6053" t="str">
            <v>QUADRO DE DISTRIBUIÇÃO COMPLETO-QDF-6, COM PROTEÇÃO COMPLETA, ATERRAMENTO, ACESSÓRIOS, CONFORME PROJETO - INSTALAÇÕES ELÉTRICAS / SUBESTAÇÕES E QUADROS (Escolas Técnicas Padrões FNDE).</v>
          </cell>
          <cell r="C6053" t="str">
            <v>Un</v>
          </cell>
          <cell r="D6053">
            <v>176.85</v>
          </cell>
          <cell r="E6053">
            <v>141.47999999999999</v>
          </cell>
          <cell r="F6053" t="str">
            <v>SEE</v>
          </cell>
        </row>
        <row r="6054">
          <cell r="A6054" t="str">
            <v/>
          </cell>
          <cell r="D6054">
            <v>0</v>
          </cell>
        </row>
        <row r="6055">
          <cell r="A6055" t="str">
            <v>35.13.050</v>
          </cell>
          <cell r="B6055" t="str">
            <v>CABO DE COBRE NU DE 16 mm² - INSTALAÇÕES ELÉTRICAS / ATERRAMENTO DOS QUADROS (Escolas Técnicas Padrões FNDE).</v>
          </cell>
          <cell r="C6055" t="str">
            <v>m</v>
          </cell>
          <cell r="D6055">
            <v>11.375</v>
          </cell>
          <cell r="E6055">
            <v>9.1</v>
          </cell>
          <cell r="F6055" t="str">
            <v>SEE</v>
          </cell>
        </row>
        <row r="6056">
          <cell r="A6056" t="str">
            <v/>
          </cell>
          <cell r="D6056">
            <v>0</v>
          </cell>
        </row>
        <row r="6057">
          <cell r="A6057" t="str">
            <v>35.13.053</v>
          </cell>
          <cell r="B6057" t="str">
            <v>HASTE DE ATERRAMENTO DE AÇO COBREADO 3/4" x 2,50 m - INSTALAÇÕES ELÉTRICAS / ATERRAMENTO DOS QUADROS (Escolas Técnicas Padrões FNDE).</v>
          </cell>
          <cell r="C6057" t="str">
            <v>Un</v>
          </cell>
          <cell r="D6057">
            <v>60.225000000000001</v>
          </cell>
          <cell r="E6057">
            <v>48.18</v>
          </cell>
          <cell r="F6057" t="str">
            <v>SEE</v>
          </cell>
        </row>
        <row r="6058">
          <cell r="A6058" t="str">
            <v/>
          </cell>
          <cell r="D6058">
            <v>0</v>
          </cell>
        </row>
        <row r="6059">
          <cell r="A6059" t="str">
            <v>35.13.054</v>
          </cell>
          <cell r="B6059" t="str">
            <v xml:space="preserve"> CABO DE COBRE NU DE 16mm² - INSTALAÇÕES ELÉTRICAS / SPDA-ATERRAMENTO E FIAÇÕES (Escolas Técnicas Padrões FNDE).</v>
          </cell>
          <cell r="C6059" t="str">
            <v>m</v>
          </cell>
          <cell r="D6059">
            <v>11.375</v>
          </cell>
          <cell r="E6059">
            <v>9.1</v>
          </cell>
          <cell r="F6059" t="str">
            <v>SEE</v>
          </cell>
        </row>
        <row r="6060">
          <cell r="A6060" t="str">
            <v/>
          </cell>
          <cell r="D6060">
            <v>0</v>
          </cell>
        </row>
        <row r="6061">
          <cell r="A6061" t="str">
            <v>35.13.055</v>
          </cell>
          <cell r="B6061" t="str">
            <v xml:space="preserve"> CABO DE COBRE NU DE 35mm² - INSTALAÇÕES ELÉTRICAS / SPDA-ATERRAMENTO E FIAÇÕES (Escolas Técnicas Padrões FNDE).</v>
          </cell>
          <cell r="C6061" t="str">
            <v>m</v>
          </cell>
          <cell r="D6061">
            <v>20.975000000000001</v>
          </cell>
          <cell r="E6061">
            <v>16.78</v>
          </cell>
          <cell r="F6061" t="str">
            <v>SEE</v>
          </cell>
        </row>
        <row r="6062">
          <cell r="A6062" t="str">
            <v/>
          </cell>
          <cell r="D6062">
            <v>0</v>
          </cell>
        </row>
        <row r="6063">
          <cell r="A6063" t="str">
            <v>35.13.056</v>
          </cell>
          <cell r="B6063" t="str">
            <v xml:space="preserve"> CABO DE COBRE NU DE 50 mm² - INSTALAÇÕES ELÉTRICAS / SPDA-ATERRAMENTO E FIAÇÕES (Escolas Técnicas Padrões FNDE).</v>
          </cell>
          <cell r="C6063" t="str">
            <v>m</v>
          </cell>
          <cell r="D6063">
            <v>22.025000000000002</v>
          </cell>
          <cell r="E6063">
            <v>17.62</v>
          </cell>
          <cell r="F6063" t="str">
            <v>SEE</v>
          </cell>
        </row>
        <row r="6064">
          <cell r="A6064" t="str">
            <v/>
          </cell>
          <cell r="D6064">
            <v>0</v>
          </cell>
        </row>
        <row r="6065">
          <cell r="A6065" t="str">
            <v>35.13.058</v>
          </cell>
          <cell r="B6065" t="str">
            <v>SUPORTE-GUIA CURTO REFORÇADO COM TENSIONADOR - INSTALAÇÕES ELÉTRICAS / SPDA-ATERRAMENTO E FIAÇÕES (Escolas Técnicas Padrões FNDE).</v>
          </cell>
          <cell r="C6065" t="str">
            <v>Un</v>
          </cell>
          <cell r="D6065">
            <v>17.375</v>
          </cell>
          <cell r="E6065">
            <v>13.9</v>
          </cell>
          <cell r="F6065" t="str">
            <v>SEE</v>
          </cell>
        </row>
        <row r="6066">
          <cell r="A6066" t="str">
            <v/>
          </cell>
          <cell r="D6066">
            <v>0</v>
          </cell>
        </row>
        <row r="6067">
          <cell r="A6067" t="str">
            <v>35.13.059</v>
          </cell>
          <cell r="B6067" t="str">
            <v xml:space="preserve"> TERMINAL AÉREO EM AÇO GALVANIZADO A FOGO H-35 cm x 3/8" FIXAÇÃO HORIZ. E COM BANDEIRINHA - INSTALAÇÕES ELÉTRICAS / SPDA-ATERRAMENTO E FIAÇÕES (Escolas Técnicas Padrões FNDE).</v>
          </cell>
          <cell r="C6067" t="str">
            <v>Un</v>
          </cell>
          <cell r="D6067">
            <v>18.25</v>
          </cell>
          <cell r="E6067">
            <v>14.6</v>
          </cell>
          <cell r="F6067" t="str">
            <v>SEE</v>
          </cell>
        </row>
        <row r="6068">
          <cell r="A6068" t="str">
            <v/>
          </cell>
          <cell r="D6068">
            <v>0</v>
          </cell>
        </row>
        <row r="6069">
          <cell r="A6069" t="str">
            <v>35.13.060</v>
          </cell>
          <cell r="B6069" t="str">
            <v>CONECTOR DE PRESSÃO DE LATÃO ESTANHADO RABICHO ROSCA MEC. 3/8" PARA CB ATÉ 70 mm² - INSTALAÇÕES ELÉTRICAS / SPDA-ATERRAMENTO E FIAÇÕES (Escolas Técnicas Padrões FNDE).</v>
          </cell>
          <cell r="C6069" t="str">
            <v>Un</v>
          </cell>
          <cell r="D6069">
            <v>33.412500000000001</v>
          </cell>
          <cell r="E6069">
            <v>26.73</v>
          </cell>
          <cell r="F6069" t="str">
            <v>SEE</v>
          </cell>
        </row>
        <row r="6070">
          <cell r="A6070" t="str">
            <v/>
          </cell>
          <cell r="D6070">
            <v>0</v>
          </cell>
        </row>
        <row r="6071">
          <cell r="A6071" t="str">
            <v>35.13.063</v>
          </cell>
          <cell r="B6071" t="str">
            <v>HASTE DE ATERRAMENTO DE AÇO COBREADO 3/4" x 2,5 m - INSTALAÇÕES ELÉTRICAS / SPDA-ATERRAMENTO E FIAÇÕES (Escolas Técnicas Padrões FNDE).</v>
          </cell>
          <cell r="C6071" t="str">
            <v>Un</v>
          </cell>
          <cell r="D6071">
            <v>60.225000000000001</v>
          </cell>
          <cell r="E6071">
            <v>48.18</v>
          </cell>
          <cell r="F6071" t="str">
            <v>SEE</v>
          </cell>
        </row>
        <row r="6072">
          <cell r="A6072" t="str">
            <v/>
          </cell>
          <cell r="D6072">
            <v>0</v>
          </cell>
        </row>
        <row r="6073">
          <cell r="A6073" t="str">
            <v>35.13.065</v>
          </cell>
          <cell r="B6073" t="str">
            <v>ELETRODUTO PVC 1" - INSTALAÇÕES ELÉTRICAS / SPDA-ATERRAMENTO E FIAÇÕES (Escolas Técnicas Padrões FNDE).</v>
          </cell>
          <cell r="C6073" t="str">
            <v>m</v>
          </cell>
          <cell r="D6073">
            <v>8.5625</v>
          </cell>
          <cell r="E6073">
            <v>6.85</v>
          </cell>
          <cell r="F6073" t="str">
            <v>SEE</v>
          </cell>
        </row>
        <row r="6074">
          <cell r="A6074" t="str">
            <v/>
          </cell>
          <cell r="D6074">
            <v>0</v>
          </cell>
        </row>
        <row r="6075">
          <cell r="A6075" t="str">
            <v>35.13.074</v>
          </cell>
          <cell r="B6075" t="str">
            <v>LUMINÁRIAS DE EMERGÊNCIA DE 8 WATTS - INSTALAÇÕES ELÉTRICAS / POSTE, LIUMINÁRIAS, INTERRUPTORES (Escolas Técnicas Padrões FNDE).</v>
          </cell>
          <cell r="C6075" t="str">
            <v>Un</v>
          </cell>
          <cell r="D6075">
            <v>47.737499999999997</v>
          </cell>
          <cell r="E6075">
            <v>38.19</v>
          </cell>
          <cell r="F6075" t="str">
            <v>SEE</v>
          </cell>
        </row>
        <row r="6076">
          <cell r="A6076" t="str">
            <v/>
          </cell>
          <cell r="D6076">
            <v>0</v>
          </cell>
        </row>
        <row r="6077">
          <cell r="A6077" t="str">
            <v>35.13.078</v>
          </cell>
          <cell r="B6077" t="str">
            <v>LUMINÁRIA TIPO ARANDELA DE 20 w - INSTALAÇÕES ELÉTRICAS / POSTE, LIUMINÁRIAS, INTERRUPTORES (Escolas Técnicas Padrões FNDE).</v>
          </cell>
          <cell r="C6077" t="str">
            <v>Un</v>
          </cell>
          <cell r="D6077">
            <v>69.1875</v>
          </cell>
          <cell r="E6077">
            <v>55.35</v>
          </cell>
          <cell r="F6077" t="str">
            <v>SEE</v>
          </cell>
        </row>
        <row r="6078">
          <cell r="A6078" t="str">
            <v/>
          </cell>
          <cell r="D6078">
            <v>0</v>
          </cell>
        </row>
        <row r="6079">
          <cell r="A6079" t="str">
            <v>35.13.089</v>
          </cell>
          <cell r="B6079" t="str">
            <v>PONTOS DE REDE LÓGICA COMPLETO COM TOMADA RJ45, ESPELHO PARA ACABAMENTO, TOMADA FÊMEA - INSTALAÇÕES ELÉTRICAS / REDE LÓGICA DE DADOS E VOZ (Escolas Técnicas Padrões FNDE).</v>
          </cell>
          <cell r="C6079" t="str">
            <v>Un</v>
          </cell>
          <cell r="D6079">
            <v>24.024999999999999</v>
          </cell>
          <cell r="E6079">
            <v>19.22</v>
          </cell>
          <cell r="F6079" t="str">
            <v>SEE</v>
          </cell>
        </row>
        <row r="6080">
          <cell r="A6080" t="str">
            <v/>
          </cell>
          <cell r="D6080">
            <v>0</v>
          </cell>
        </row>
        <row r="6081">
          <cell r="A6081" t="str">
            <v>35.14.001</v>
          </cell>
          <cell r="B6081" t="str">
            <v>TUBULAÇÃO DE ESGOTO EXTERNA DIÂM. 75 mm COM CONEXÕES - INSTALAÇÕES HIDROSANITÁRIAS, INCÊNDIO, GÁS (Escolas Técnicas Padrões FNDE).</v>
          </cell>
          <cell r="C6081" t="str">
            <v>m</v>
          </cell>
          <cell r="D6081">
            <v>13.9375</v>
          </cell>
          <cell r="E6081">
            <v>11.15</v>
          </cell>
          <cell r="F6081" t="str">
            <v>SEE</v>
          </cell>
        </row>
        <row r="6082">
          <cell r="A6082" t="str">
            <v/>
          </cell>
          <cell r="D6082">
            <v>0</v>
          </cell>
        </row>
        <row r="6083">
          <cell r="A6083" t="str">
            <v>35.14.002</v>
          </cell>
          <cell r="B6083" t="str">
            <v>TUBULAÇÃO DE ESGOTO EXTERNA DIÂM. 100 mm COM CONEXÕES - INSTALAÇÕES HIDROSANITÁRIAS, INCÊNDIO, GÁS (Escolas Técnicas Padrões FNDE).</v>
          </cell>
          <cell r="C6083" t="str">
            <v>m</v>
          </cell>
          <cell r="D6083">
            <v>18.75</v>
          </cell>
          <cell r="E6083">
            <v>15</v>
          </cell>
          <cell r="F6083" t="str">
            <v>SEE</v>
          </cell>
        </row>
        <row r="6084">
          <cell r="A6084" t="str">
            <v/>
          </cell>
          <cell r="D6084">
            <v>0</v>
          </cell>
        </row>
        <row r="6085">
          <cell r="A6085" t="str">
            <v>35.14.003</v>
          </cell>
          <cell r="B6085" t="str">
            <v>TUBULAÇÃO DE ESGOTO EXTERNA DIÂM. 150 mm COM CONEXÕES - INSTALAÇÕES HIDROSANITÁRIAS, INCÊNDIO, GÁS (Escolas Técnicas Padrões FNDE).</v>
          </cell>
          <cell r="C6085" t="str">
            <v>m</v>
          </cell>
          <cell r="D6085">
            <v>35.137500000000003</v>
          </cell>
          <cell r="E6085">
            <v>28.11</v>
          </cell>
          <cell r="F6085" t="str">
            <v>SEE</v>
          </cell>
        </row>
        <row r="6086">
          <cell r="A6086" t="str">
            <v/>
          </cell>
          <cell r="D6086">
            <v>0</v>
          </cell>
        </row>
        <row r="6087">
          <cell r="A6087" t="str">
            <v>35.14.005</v>
          </cell>
          <cell r="B6087" t="str">
            <v>TUBULAÇÃO DE ÁGUA EXTERNA DIÂM. 25 mm COM CONEXÕES - INSTALAÇÕES HIDROSANITÁRIAS, INCÊNDIO, GÁS (Escolas Técnicas Padrões FNDE).</v>
          </cell>
          <cell r="C6087" t="str">
            <v>m</v>
          </cell>
          <cell r="D6087">
            <v>8.0749999999999993</v>
          </cell>
          <cell r="E6087">
            <v>6.46</v>
          </cell>
          <cell r="F6087" t="str">
            <v>SEE</v>
          </cell>
        </row>
        <row r="6088">
          <cell r="A6088" t="str">
            <v/>
          </cell>
          <cell r="D6088">
            <v>0</v>
          </cell>
        </row>
        <row r="6089">
          <cell r="A6089" t="str">
            <v>35.14.006</v>
          </cell>
          <cell r="B6089" t="str">
            <v>TUBULAÇÃO DE ÁGUA EXTERNA DIÂM. 32 mm COM CONEXÕES - INSTALAÇÕES HIDROSANITÁRIAS, INCÊNDIO, GÁS (Escolas Técnicas Padrões FNDE).</v>
          </cell>
          <cell r="C6089" t="str">
            <v>m</v>
          </cell>
          <cell r="D6089">
            <v>12.137500000000001</v>
          </cell>
          <cell r="E6089">
            <v>9.7100000000000009</v>
          </cell>
          <cell r="F6089" t="str">
            <v>SEE</v>
          </cell>
        </row>
        <row r="6090">
          <cell r="A6090" t="str">
            <v/>
          </cell>
          <cell r="D6090">
            <v>0</v>
          </cell>
        </row>
        <row r="6091">
          <cell r="A6091" t="str">
            <v>35.14.007</v>
          </cell>
          <cell r="B6091" t="str">
            <v>TUBULAÇÃO DE ÁGUA EXTERNA DIÂM. 40 mm COM CONEXÕES - INSTALAÇÕES HIDROSANITÁRIAS, INCÊNDIO, GÁS (Escolas Técnicas Padrões FNDE).</v>
          </cell>
          <cell r="C6091" t="str">
            <v>m</v>
          </cell>
          <cell r="D6091">
            <v>15.7125</v>
          </cell>
          <cell r="E6091">
            <v>12.57</v>
          </cell>
          <cell r="F6091" t="str">
            <v>SEE</v>
          </cell>
        </row>
        <row r="6092">
          <cell r="A6092" t="str">
            <v/>
          </cell>
          <cell r="D6092">
            <v>0</v>
          </cell>
        </row>
        <row r="6093">
          <cell r="A6093" t="str">
            <v>35.14.008</v>
          </cell>
          <cell r="B6093" t="str">
            <v>TUBULAÇÃO DE ÁGUA EXTERNA DIÂM. 50 mm COM CONEXÕES - INSTALAÇÕES HIDROSANITÁRIAS, INCÊNDIO, GÁS (Escolas Técnicas Padrões FNDE).</v>
          </cell>
          <cell r="C6093" t="str">
            <v>m</v>
          </cell>
          <cell r="D6093">
            <v>18.162499999999998</v>
          </cell>
          <cell r="E6093">
            <v>14.53</v>
          </cell>
          <cell r="F6093" t="str">
            <v>SEE</v>
          </cell>
        </row>
        <row r="6094">
          <cell r="A6094" t="str">
            <v/>
          </cell>
          <cell r="D6094">
            <v>0</v>
          </cell>
        </row>
        <row r="6095">
          <cell r="A6095" t="str">
            <v>35.14.009</v>
          </cell>
          <cell r="B6095" t="str">
            <v>TUBULAÇÃO DE ÁGUA EXTERNA DIÂM. 60 mm COM CONEXÕES - INSTALAÇÕES HIDROSANITÁRIAS, INCÊNDIO, GÁS (Escolas Técnicas Padrões FNDE).</v>
          </cell>
          <cell r="C6095" t="str">
            <v>m</v>
          </cell>
          <cell r="D6095">
            <v>26.1875</v>
          </cell>
          <cell r="E6095">
            <v>20.95</v>
          </cell>
          <cell r="F6095" t="str">
            <v>SEE</v>
          </cell>
        </row>
        <row r="6096">
          <cell r="A6096" t="str">
            <v/>
          </cell>
          <cell r="D6096">
            <v>0</v>
          </cell>
        </row>
        <row r="6097">
          <cell r="A6097" t="str">
            <v>35.14.010</v>
          </cell>
          <cell r="B6097" t="str">
            <v>TUBULAÇÃO DE ÁGUA PLUVIAL EXTERNA DIÂM. 75 mm COM CONEXÕES - INSTALAÇÕES HIDROSANITÁRIAS, INCÊNDIO, GÁS (Escolas Técnicas Padrões FNDE).</v>
          </cell>
          <cell r="C6097" t="str">
            <v>m</v>
          </cell>
          <cell r="D6097">
            <v>13.9375</v>
          </cell>
          <cell r="E6097">
            <v>11.15</v>
          </cell>
          <cell r="F6097" t="str">
            <v>SEE</v>
          </cell>
        </row>
        <row r="6098">
          <cell r="A6098" t="str">
            <v/>
          </cell>
          <cell r="D6098">
            <v>0</v>
          </cell>
        </row>
        <row r="6099">
          <cell r="A6099" t="str">
            <v>35.14.011</v>
          </cell>
          <cell r="B6099" t="str">
            <v>TUBULAÇÃO DE ÁGUA PLUVIAL EXTERNA DIÂM. 100 mm COM CONEXÕES - INSTALAÇÕES HIDROSANITÁRIAS, INCÊNDIO, GÁS (Escolas Técnicas Padrões FNDE).</v>
          </cell>
          <cell r="C6099" t="str">
            <v>m</v>
          </cell>
          <cell r="D6099">
            <v>18.75</v>
          </cell>
          <cell r="E6099">
            <v>15</v>
          </cell>
          <cell r="F6099" t="str">
            <v>SEE</v>
          </cell>
        </row>
        <row r="6100">
          <cell r="A6100" t="str">
            <v/>
          </cell>
          <cell r="D6100">
            <v>0</v>
          </cell>
        </row>
        <row r="6101">
          <cell r="A6101" t="str">
            <v>35.14.012</v>
          </cell>
          <cell r="B6101" t="str">
            <v>TUBULAÇÃO DE ÁGUA PLUVIAL EXTERNA DIÂM. 150 mm COM CONEXÕES - INSTALAÇÕES HIDROSANITÁRIAS, INCÊNDIO, GÁS (Escolas Técnicas Padrões FNDE).</v>
          </cell>
          <cell r="C6101" t="str">
            <v>m</v>
          </cell>
          <cell r="D6101">
            <v>35.137500000000003</v>
          </cell>
          <cell r="E6101">
            <v>28.11</v>
          </cell>
          <cell r="F6101" t="str">
            <v>SEE</v>
          </cell>
        </row>
        <row r="6102">
          <cell r="A6102" t="str">
            <v/>
          </cell>
          <cell r="D6102">
            <v>0</v>
          </cell>
        </row>
        <row r="6103">
          <cell r="A6103" t="str">
            <v>35.14.013</v>
          </cell>
          <cell r="B6103" t="str">
            <v>TUBULAÇÃO DE ÁGUA PLUVIAL EXTERNA DIÂM. 200 mm COM CONEXÕES - INSTALAÇÕES HIDROSANITÁRIAS, INCÊNDIO, GÁS (Escolas Técnicas Padrões FNDE).</v>
          </cell>
          <cell r="C6103" t="str">
            <v>m</v>
          </cell>
          <cell r="D6103">
            <v>61.574999999999996</v>
          </cell>
          <cell r="E6103">
            <v>49.26</v>
          </cell>
          <cell r="F6103" t="str">
            <v>SEE</v>
          </cell>
        </row>
        <row r="6104">
          <cell r="A6104" t="str">
            <v/>
          </cell>
          <cell r="D6104">
            <v>0</v>
          </cell>
        </row>
        <row r="6105">
          <cell r="A6105" t="str">
            <v>35.14.014</v>
          </cell>
          <cell r="B6105" t="str">
            <v>TUBULAÇÃO DE ESGOTO INTERNA DIÂM. 40 mm COM CONEXÕES - INSTALAÇÕES HIDROSANITÁRIAS, INCÊNDIO, GÁS (Escolas Técnicas Padrões FNDE).</v>
          </cell>
          <cell r="C6105" t="str">
            <v>m</v>
          </cell>
          <cell r="D6105">
            <v>7.5124999999999993</v>
          </cell>
          <cell r="E6105">
            <v>6.01</v>
          </cell>
          <cell r="F6105" t="str">
            <v>SEE</v>
          </cell>
        </row>
        <row r="6106">
          <cell r="A6106" t="str">
            <v/>
          </cell>
          <cell r="D6106">
            <v>0</v>
          </cell>
        </row>
        <row r="6107">
          <cell r="A6107" t="str">
            <v>35.14.015</v>
          </cell>
          <cell r="B6107" t="str">
            <v>TUBULAÇÃO DE ESGOTO INTERNA DIÂM. 50 mm COM CONEXÕES - INSTALAÇÕES HIDROSANITÁRIAS, INCÊNDIO, GÁS (Escolas Técnicas Padrões FNDE).</v>
          </cell>
          <cell r="C6107" t="str">
            <v>m</v>
          </cell>
          <cell r="D6107">
            <v>10.324999999999999</v>
          </cell>
          <cell r="E6107">
            <v>8.26</v>
          </cell>
          <cell r="F6107" t="str">
            <v>SEE</v>
          </cell>
        </row>
        <row r="6108">
          <cell r="A6108" t="str">
            <v/>
          </cell>
          <cell r="D6108">
            <v>0</v>
          </cell>
        </row>
        <row r="6109">
          <cell r="A6109" t="str">
            <v>35.14.016</v>
          </cell>
          <cell r="B6109" t="str">
            <v>TUBULAÇÃO DE ESGOTO INTERNA DIÂM. 75 mm COM CONEXÕES - INSTALAÇÕES HIDROSANITÁRIAS, INCÊNDIO, GÁS (Escolas Técnicas Padrões FNDE).</v>
          </cell>
          <cell r="C6109" t="str">
            <v>m</v>
          </cell>
          <cell r="D6109">
            <v>13.9375</v>
          </cell>
          <cell r="E6109">
            <v>11.15</v>
          </cell>
          <cell r="F6109" t="str">
            <v>SEE</v>
          </cell>
        </row>
        <row r="6110">
          <cell r="A6110" t="str">
            <v/>
          </cell>
          <cell r="D6110">
            <v>0</v>
          </cell>
        </row>
        <row r="6111">
          <cell r="A6111" t="str">
            <v>35.14.017</v>
          </cell>
          <cell r="B6111" t="str">
            <v>TUBULAÇÃO DE ESGOTO INTERNA DIÂM. 100 mm COM CONEXÕES - INSTALAÇÕES HIDROSANITÁRIAS, INCÊNDIO, GÁS (Escolas Técnicas Padrões FNDE).</v>
          </cell>
          <cell r="C6111" t="str">
            <v>m</v>
          </cell>
          <cell r="D6111">
            <v>17.675000000000001</v>
          </cell>
          <cell r="E6111">
            <v>14.14</v>
          </cell>
          <cell r="F6111" t="str">
            <v>SEE</v>
          </cell>
        </row>
        <row r="6112">
          <cell r="A6112" t="str">
            <v/>
          </cell>
          <cell r="D6112">
            <v>0</v>
          </cell>
        </row>
        <row r="6113">
          <cell r="A6113" t="str">
            <v>35.14.018</v>
          </cell>
          <cell r="B6113" t="str">
            <v>TUBULAÇÃO DE ESGOTO INTERNA DIÂM. 150 mm COM CONEXÕES - INSTALAÇÕES HIDROSANITÁRIAS, INCÊNDIO, GÁS (Escolas Técnicas Padrões FNDE).</v>
          </cell>
          <cell r="C6113" t="str">
            <v>m</v>
          </cell>
          <cell r="D6113">
            <v>35.137500000000003</v>
          </cell>
          <cell r="E6113">
            <v>28.11</v>
          </cell>
          <cell r="F6113" t="str">
            <v>SEE</v>
          </cell>
        </row>
        <row r="6114">
          <cell r="A6114" t="str">
            <v/>
          </cell>
          <cell r="D6114">
            <v>0</v>
          </cell>
        </row>
        <row r="6115">
          <cell r="A6115" t="str">
            <v>35.14.019</v>
          </cell>
          <cell r="B6115" t="str">
            <v>TUBULAÇÃO DE INCÊNDIO INTERNA DIÂM. 2 1/2" COM CONEXÕES - INSTALAÇÕES HIDROSANITÁRIAS, INCÊNDIO, GÁS (Escolas Técnicas Padrões FNDE).</v>
          </cell>
          <cell r="C6115" t="str">
            <v>m</v>
          </cell>
          <cell r="D6115">
            <v>111.5</v>
          </cell>
          <cell r="E6115">
            <v>89.2</v>
          </cell>
          <cell r="F6115" t="str">
            <v>SEE</v>
          </cell>
        </row>
        <row r="6116">
          <cell r="A6116" t="str">
            <v/>
          </cell>
          <cell r="D6116">
            <v>0</v>
          </cell>
        </row>
        <row r="6117">
          <cell r="A6117" t="str">
            <v>35.14.020</v>
          </cell>
          <cell r="B6117" t="str">
            <v>TUBULAÇÃO DE ÁGUA INTERNA DIÂM. 20 mm COM CONEXÕES - INSTALAÇÕES HIDROSANITÁRIAS, INCÊNDIO, GÁS (Escolas Técnicas Padrões FNDE).</v>
          </cell>
          <cell r="C6117" t="str">
            <v>m</v>
          </cell>
          <cell r="D6117">
            <v>7.0374999999999996</v>
          </cell>
          <cell r="E6117">
            <v>5.63</v>
          </cell>
          <cell r="F6117" t="str">
            <v>SEE</v>
          </cell>
        </row>
        <row r="6118">
          <cell r="A6118" t="str">
            <v/>
          </cell>
          <cell r="D6118">
            <v>0</v>
          </cell>
        </row>
        <row r="6119">
          <cell r="A6119" t="str">
            <v>35.14.021</v>
          </cell>
          <cell r="B6119" t="str">
            <v>TUBULAÇÃO DE ÁGUA INTERNA DIÂM. 25 mm COM CONEXÕES - INSTALAÇÕES HIDROSANITÁRIAS, INCÊNDIO, GÁS (Escolas Técnicas Padrões FNDE).</v>
          </cell>
          <cell r="C6119" t="str">
            <v>m</v>
          </cell>
          <cell r="D6119">
            <v>8.0749999999999993</v>
          </cell>
          <cell r="E6119">
            <v>6.46</v>
          </cell>
          <cell r="F6119" t="str">
            <v>SEE</v>
          </cell>
        </row>
        <row r="6120">
          <cell r="A6120" t="str">
            <v/>
          </cell>
          <cell r="D6120">
            <v>0</v>
          </cell>
        </row>
        <row r="6121">
          <cell r="A6121" t="str">
            <v>35.14.022</v>
          </cell>
          <cell r="B6121" t="str">
            <v>TUBULAÇÃO DE ÁGUA INTERNA DIÂM. 32 mm COM CONEXÕES - INSTALAÇÕES HIDROSANITÁRIAS, INCÊNDIO, GÁS (Escolas Técnicas Padrões FNDE).</v>
          </cell>
          <cell r="C6121" t="str">
            <v>m</v>
          </cell>
          <cell r="D6121">
            <v>12.137500000000001</v>
          </cell>
          <cell r="E6121">
            <v>9.7100000000000009</v>
          </cell>
          <cell r="F6121" t="str">
            <v>SEE</v>
          </cell>
        </row>
        <row r="6122">
          <cell r="A6122" t="str">
            <v/>
          </cell>
          <cell r="D6122">
            <v>0</v>
          </cell>
        </row>
        <row r="6123">
          <cell r="A6123" t="str">
            <v>35.14.023</v>
          </cell>
          <cell r="B6123" t="str">
            <v>TUBULAÇÃO DE ÁGUA INTERNA DIÂM. 40 mm COM CONEXÕES - INSTALAÇÕES HIDROSANITÁRIAS, INCÊNDIO, GÁS (Escolas Técnicas Padrões FNDE).</v>
          </cell>
          <cell r="C6123" t="str">
            <v>m</v>
          </cell>
          <cell r="D6123">
            <v>15.7125</v>
          </cell>
          <cell r="E6123">
            <v>12.57</v>
          </cell>
          <cell r="F6123" t="str">
            <v>SEE</v>
          </cell>
        </row>
        <row r="6124">
          <cell r="A6124" t="str">
            <v/>
          </cell>
          <cell r="D6124">
            <v>0</v>
          </cell>
        </row>
        <row r="6125">
          <cell r="A6125" t="str">
            <v>35.14.024</v>
          </cell>
          <cell r="B6125" t="str">
            <v>CAIXA DE GORDURA DE 60 x 120 cm - INSTALAÇÕES HIDROSANITÁRIAS, INCÊNDIO, GÁS / SERVIÇOS DIVERSOS (Escolas Técnicas Padrões FNDE).</v>
          </cell>
          <cell r="C6125" t="str">
            <v>Un</v>
          </cell>
          <cell r="D6125">
            <v>186.3125</v>
          </cell>
          <cell r="E6125">
            <v>149.05000000000001</v>
          </cell>
          <cell r="F6125" t="str">
            <v>SEE</v>
          </cell>
        </row>
        <row r="6126">
          <cell r="A6126" t="str">
            <v/>
          </cell>
          <cell r="D6126">
            <v>0</v>
          </cell>
        </row>
        <row r="6127">
          <cell r="A6127" t="str">
            <v>35.14.025</v>
          </cell>
          <cell r="B6127" t="str">
            <v>CAIXA DE INSPEÇÃO PARA ESGOTO DE 60 x 60 cm - INSTALAÇÕES HIDROSANITÁRIAS, INCÊNDIO, GÁS / SERVIÇOS DIVERSOS (Escolas Técnicas Padrões FNDE).</v>
          </cell>
          <cell r="C6127" t="str">
            <v>Un</v>
          </cell>
          <cell r="D6127">
            <v>279.3</v>
          </cell>
          <cell r="E6127">
            <v>223.44</v>
          </cell>
          <cell r="F6127" t="str">
            <v>SEE</v>
          </cell>
        </row>
        <row r="6128">
          <cell r="A6128" t="str">
            <v/>
          </cell>
          <cell r="D6128">
            <v>0</v>
          </cell>
        </row>
        <row r="6129">
          <cell r="A6129" t="str">
            <v>35.14.026</v>
          </cell>
          <cell r="B6129" t="str">
            <v>CAIXA COM SEIXO ROLADO PARA ÁGUA PLUVIAL DE 60 x 60 cm - INSTALAÇÕES HIDROSANITÁRIAS, INCÊNDIO, GÁS / SERVIÇOS DIVERSOS (Escolas Técnicas Padrões FNDE).</v>
          </cell>
          <cell r="C6129" t="str">
            <v>Un</v>
          </cell>
          <cell r="D6129">
            <v>59.537500000000001</v>
          </cell>
          <cell r="E6129">
            <v>47.63</v>
          </cell>
          <cell r="F6129" t="str">
            <v>SEE</v>
          </cell>
        </row>
        <row r="6130">
          <cell r="A6130" t="str">
            <v/>
          </cell>
          <cell r="D6130">
            <v>0</v>
          </cell>
        </row>
        <row r="6131">
          <cell r="A6131" t="str">
            <v>35.14.027</v>
          </cell>
          <cell r="B6131" t="str">
            <v>TORNEIRA PARA JARDIM DIÂM. 25 mm - INSTALAÇÕES HIDROSANITÁRIAS, INCÊNDIO, GÁS / SERVIÇOS DIVERSOS (Escolas Técnicas Padrões FNDE).</v>
          </cell>
          <cell r="C6131" t="str">
            <v>Un</v>
          </cell>
          <cell r="D6131">
            <v>17.5</v>
          </cell>
          <cell r="E6131">
            <v>14</v>
          </cell>
          <cell r="F6131" t="str">
            <v>SEE</v>
          </cell>
        </row>
        <row r="6132">
          <cell r="A6132" t="str">
            <v/>
          </cell>
          <cell r="D6132">
            <v>0</v>
          </cell>
        </row>
        <row r="6133">
          <cell r="A6133" t="str">
            <v>35.14.030</v>
          </cell>
          <cell r="B6133" t="str">
            <v>REGISTRO DE GAVETA DIÂM. 1" - INSTALAÇÕES HIDROSANITÁRIAS, INCÊNDIO, GÁS / REGISTROS, HIDRANTES (Escolas Técnicas Padrões FNDE).</v>
          </cell>
          <cell r="C6133" t="str">
            <v>Un</v>
          </cell>
          <cell r="D6133">
            <v>99.175000000000011</v>
          </cell>
          <cell r="E6133">
            <v>79.34</v>
          </cell>
          <cell r="F6133" t="str">
            <v>SEE</v>
          </cell>
        </row>
        <row r="6134">
          <cell r="A6134" t="str">
            <v/>
          </cell>
          <cell r="D6134">
            <v>0</v>
          </cell>
        </row>
        <row r="6135">
          <cell r="A6135" t="str">
            <v>35.14.031</v>
          </cell>
          <cell r="B6135" t="str">
            <v>REGISTRO DE GAVETA DIÂM. 3/4" - INSTALAÇÕES HIDROSANITÁRIAS, INCÊNDIO, GÁS / REGISTROS, HIDRANTES (Escolas Técnicas Padrões FNDE).</v>
          </cell>
          <cell r="C6135" t="str">
            <v>Un</v>
          </cell>
          <cell r="D6135">
            <v>75.25</v>
          </cell>
          <cell r="E6135">
            <v>60.2</v>
          </cell>
          <cell r="F6135" t="str">
            <v>SEE</v>
          </cell>
        </row>
        <row r="6136">
          <cell r="A6136" t="str">
            <v/>
          </cell>
          <cell r="D6136">
            <v>0</v>
          </cell>
        </row>
        <row r="6137">
          <cell r="A6137" t="str">
            <v>35.14.032</v>
          </cell>
          <cell r="B6137" t="str">
            <v>REGISTRO DE GAVETA DIÂM. 32 mm - INSTALAÇÕES HIDROSANITÁRIAS, INCÊNDIO, GÁS / REGISTROS, HIDRANTES (Escolas Técnicas Padrões FNDE).</v>
          </cell>
          <cell r="C6137" t="str">
            <v>Un</v>
          </cell>
          <cell r="D6137">
            <v>138.9</v>
          </cell>
          <cell r="E6137">
            <v>111.12</v>
          </cell>
          <cell r="F6137" t="str">
            <v>SEE</v>
          </cell>
        </row>
        <row r="6138">
          <cell r="A6138" t="str">
            <v/>
          </cell>
          <cell r="D6138">
            <v>0</v>
          </cell>
        </row>
        <row r="6139">
          <cell r="A6139" t="str">
            <v>35.14.033</v>
          </cell>
          <cell r="B6139" t="str">
            <v>REGISTRO DE PRESSÃO DIÂM. 25 mm - INSTALAÇÕES HIDROSANITÁRIAS, INCÊNDIO, GÁS / REGISTROS, HIDRANTES (Escolas Técnicas Padrões FNDE).</v>
          </cell>
          <cell r="C6139" t="str">
            <v>Un</v>
          </cell>
          <cell r="D6139">
            <v>99.175000000000011</v>
          </cell>
          <cell r="E6139">
            <v>79.34</v>
          </cell>
          <cell r="F6139" t="str">
            <v>SEE</v>
          </cell>
        </row>
        <row r="6140">
          <cell r="A6140" t="str">
            <v/>
          </cell>
          <cell r="D6140">
            <v>0</v>
          </cell>
        </row>
        <row r="6141">
          <cell r="A6141" t="str">
            <v>35.14.034</v>
          </cell>
          <cell r="B6141" t="str">
            <v>REGISTRO DE RECALQUE DIÂM. 2 1/2" - INSTALAÇÕES HIDROSANITÁRIAS, INCÊNDIO, GÁS / REGISTROS, HIDRANTES (Escolas Técnicas Padrões FNDE).</v>
          </cell>
          <cell r="C6141" t="str">
            <v>Un</v>
          </cell>
          <cell r="D6141">
            <v>241.9</v>
          </cell>
          <cell r="E6141">
            <v>193.52</v>
          </cell>
          <cell r="F6141" t="str">
            <v>SEE</v>
          </cell>
        </row>
        <row r="6142">
          <cell r="A6142" t="str">
            <v/>
          </cell>
          <cell r="D6142">
            <v>0</v>
          </cell>
        </row>
        <row r="6143">
          <cell r="A6143" t="str">
            <v>35.14.037</v>
          </cell>
          <cell r="B6143" t="str">
            <v>EXTINTOR PQS DE 12 kg - INSTALAÇÕES HIDROSANITÁRIAS, INCÊNDIO, GÁS / REGISTROS, HIDRANTES (Escolas Técnicas Padrões FNDE).</v>
          </cell>
          <cell r="C6143" t="str">
            <v>Un</v>
          </cell>
          <cell r="D6143">
            <v>245.33750000000001</v>
          </cell>
          <cell r="E6143">
            <v>196.27</v>
          </cell>
          <cell r="F6143" t="str">
            <v>SEE</v>
          </cell>
        </row>
        <row r="6144">
          <cell r="A6144" t="str">
            <v/>
          </cell>
          <cell r="D6144">
            <v>0</v>
          </cell>
        </row>
        <row r="6145">
          <cell r="A6145" t="str">
            <v>35.14.038</v>
          </cell>
          <cell r="B6145" t="str">
            <v>EXTINTOR PQS DE 4 OU 6 kg - INSTALAÇÕES HIDROSANITÁRIAS, INCÊNDIO, GÁS / REGISTROS, HIDRANTES (Escolas Técnicas Padrões FNDE).</v>
          </cell>
          <cell r="C6145" t="str">
            <v>Un</v>
          </cell>
          <cell r="D6145">
            <v>149.19999999999999</v>
          </cell>
          <cell r="E6145">
            <v>119.36</v>
          </cell>
          <cell r="F6145" t="str">
            <v>SEE</v>
          </cell>
        </row>
        <row r="6146">
          <cell r="A6146" t="str">
            <v/>
          </cell>
          <cell r="D6146">
            <v>0</v>
          </cell>
        </row>
        <row r="6147">
          <cell r="A6147" t="str">
            <v>35.14.039</v>
          </cell>
          <cell r="B6147" t="str">
            <v>EXTINTOR APL DE 10 L - INSTALAÇÕES HIDROSANITÁRIAS, INCÊNDIO, GÁS / REGISTROS, HIDRANTES (Escolas Técnicas Padrões FNDE).</v>
          </cell>
          <cell r="C6147" t="str">
            <v>Un</v>
          </cell>
          <cell r="D6147">
            <v>129.08750000000001</v>
          </cell>
          <cell r="E6147">
            <v>103.27</v>
          </cell>
          <cell r="F6147" t="str">
            <v>SEE</v>
          </cell>
        </row>
        <row r="6148">
          <cell r="A6148" t="str">
            <v/>
          </cell>
          <cell r="D6148">
            <v>0</v>
          </cell>
        </row>
        <row r="6149">
          <cell r="A6149" t="str">
            <v>35.14.048</v>
          </cell>
          <cell r="B6149" t="str">
            <v>MICTÓRIO DE LOUÇA COMPLETO COM VÁLVULA - INSTALAÇÕES HIDROSANITÁRIAS, INCÊNDIO, GÁS /  PEÇAS E METAIS SANITÁRIOS(Escolas Técnicas Padrões FNDE).</v>
          </cell>
          <cell r="C6149" t="str">
            <v>Un</v>
          </cell>
          <cell r="D6149">
            <v>175.46250000000001</v>
          </cell>
          <cell r="E6149">
            <v>140.37</v>
          </cell>
          <cell r="F6149" t="str">
            <v>SEE</v>
          </cell>
        </row>
        <row r="6150">
          <cell r="A6150" t="str">
            <v/>
          </cell>
          <cell r="D6150">
            <v>0</v>
          </cell>
        </row>
        <row r="6151">
          <cell r="A6151" t="str">
            <v>35.14.049</v>
          </cell>
          <cell r="B6151" t="str">
            <v>TANQUE DE LOUÇA MÉDIO DE 30 LITROS COMPLETO - INSTALAÇÕES HIDROSANITÁRIAS, INCÊNDIO, GÁS /  PEÇAS E METAIS SANITÁRIOS(Escolas Técnicas Padrões FNDE).</v>
          </cell>
          <cell r="C6151" t="str">
            <v>Un</v>
          </cell>
          <cell r="D6151">
            <v>363.66250000000002</v>
          </cell>
          <cell r="E6151">
            <v>290.93</v>
          </cell>
          <cell r="F6151" t="str">
            <v>SEE</v>
          </cell>
        </row>
        <row r="6152">
          <cell r="A6152" t="str">
            <v/>
          </cell>
          <cell r="D6152">
            <v>0</v>
          </cell>
        </row>
        <row r="6153">
          <cell r="A6153" t="str">
            <v>35.14.051</v>
          </cell>
          <cell r="B6153" t="str">
            <v>LAVATÓRIO DE LOUÇA COMPLETA C/ SIFÃO E VÁLVULA CROMADA - INSTALAÇÕES HIDROSANITÁRIAS, INCÊNDIO, GÁS /  PEÇAS E METAIS SANITÁRIOS(Escolas Técnicas Padrões FNDE).</v>
          </cell>
          <cell r="C6153" t="str">
            <v>Un</v>
          </cell>
          <cell r="D6153">
            <v>95.075000000000003</v>
          </cell>
          <cell r="E6153">
            <v>76.06</v>
          </cell>
          <cell r="F6153" t="str">
            <v>SEE</v>
          </cell>
        </row>
        <row r="6154">
          <cell r="A6154" t="str">
            <v/>
          </cell>
          <cell r="D6154">
            <v>0</v>
          </cell>
        </row>
        <row r="6155">
          <cell r="A6155" t="str">
            <v>35.14.052</v>
          </cell>
          <cell r="B6155" t="str">
            <v>BACIA DE LOUÇA COM VÁLVULA DE DESCARGA DUPLO - INSTALAÇÕES HIDROSANITÁRIAS, INCÊNDIO, GÁS /  PEÇAS E METAIS SANITÁRIOS(Escolas Técnicas Padrões FNDE).</v>
          </cell>
          <cell r="C6155" t="str">
            <v>Un</v>
          </cell>
          <cell r="D6155">
            <v>353.42500000000001</v>
          </cell>
          <cell r="E6155">
            <v>282.74</v>
          </cell>
          <cell r="F6155" t="str">
            <v>SEE</v>
          </cell>
        </row>
        <row r="6156">
          <cell r="A6156" t="str">
            <v/>
          </cell>
          <cell r="D6156">
            <v>0</v>
          </cell>
        </row>
        <row r="6157">
          <cell r="A6157" t="str">
            <v>35.14.053</v>
          </cell>
          <cell r="B6157" t="str">
            <v>BACIA DE LOUÇA COM CAIXA DE DESCARGA ACOPLADA - INSTALAÇÕES HIDROSANITÁRIAS, INCÊNDIO, GÁS /  PEÇAS E METAIS SANITÁRIOS(Escolas Técnicas Padrões FNDE).</v>
          </cell>
          <cell r="C6157" t="str">
            <v>Un</v>
          </cell>
          <cell r="D6157">
            <v>244.65</v>
          </cell>
          <cell r="E6157">
            <v>195.72</v>
          </cell>
          <cell r="F6157" t="str">
            <v>SEE</v>
          </cell>
        </row>
        <row r="6158">
          <cell r="A6158" t="str">
            <v/>
          </cell>
          <cell r="D6158">
            <v>0</v>
          </cell>
        </row>
        <row r="6159">
          <cell r="A6159" t="str">
            <v>35.14.055</v>
          </cell>
          <cell r="B6159" t="str">
            <v>PORTA PAPEL DE LOUÇA - INSTALAÇÕES HIDROSANITÁRIAS, INCÊNDIO, GÁS /  PEÇAS E METAIS SANITÁRIOS(Escolas Técnicas Padrões FNDE).</v>
          </cell>
          <cell r="C6159" t="str">
            <v>Un</v>
          </cell>
          <cell r="D6159">
            <v>23.5</v>
          </cell>
          <cell r="E6159">
            <v>18.8</v>
          </cell>
          <cell r="F6159" t="str">
            <v>SEE</v>
          </cell>
        </row>
        <row r="6160">
          <cell r="A6160" t="str">
            <v/>
          </cell>
          <cell r="D6160">
            <v>0</v>
          </cell>
        </row>
        <row r="6161">
          <cell r="A6161" t="str">
            <v>35.14.056</v>
          </cell>
          <cell r="B6161" t="str">
            <v>PORTA TOALHA DE LOUÇA - INSTALAÇÕES HIDROSANITÁRIAS, INCÊNDIO, GÁS /  PEÇAS E METAIS SANITÁRIOS(Escolas Técnicas Padrões FNDE).</v>
          </cell>
          <cell r="C6161" t="str">
            <v>Un</v>
          </cell>
          <cell r="D6161">
            <v>11.899999999999999</v>
          </cell>
          <cell r="E6161">
            <v>9.52</v>
          </cell>
          <cell r="F6161" t="str">
            <v>SEE</v>
          </cell>
        </row>
        <row r="6162">
          <cell r="A6162" t="str">
            <v/>
          </cell>
          <cell r="D6162">
            <v>0</v>
          </cell>
        </row>
        <row r="6163">
          <cell r="A6163" t="str">
            <v>35.14.057</v>
          </cell>
          <cell r="B6163" t="str">
            <v>DUCHA HIGIÊNCA - INSTALAÇÕES HIDROSANITÁRIAS, INCÊNDIO, GÁS /  PEÇAS E METAIS SANITÁRIOS(Escolas Técnicas Padrões FNDE).</v>
          </cell>
          <cell r="C6163" t="str">
            <v>Un</v>
          </cell>
          <cell r="D6163">
            <v>78.899999999999991</v>
          </cell>
          <cell r="E6163">
            <v>63.12</v>
          </cell>
          <cell r="F6163" t="str">
            <v>SEE</v>
          </cell>
        </row>
        <row r="6164">
          <cell r="A6164" t="str">
            <v/>
          </cell>
          <cell r="D6164">
            <v>0</v>
          </cell>
        </row>
        <row r="6165">
          <cell r="A6165" t="str">
            <v>35.14.059</v>
          </cell>
          <cell r="B6165" t="str">
            <v>MEIA SABONETEIRA DE LOUÇA DE 7,50 x 15 cm - INSTALAÇÕES HIDROSANITÁRIAS, INCÊNDIO, GÁS /  PEÇAS E METAIS SANITÁRIOS(Escolas Técnicas Padrões FNDE).</v>
          </cell>
          <cell r="C6165" t="str">
            <v>Un</v>
          </cell>
          <cell r="D6165">
            <v>22.324999999999999</v>
          </cell>
          <cell r="E6165">
            <v>17.86</v>
          </cell>
          <cell r="F6165" t="str">
            <v>SEE</v>
          </cell>
        </row>
        <row r="6166">
          <cell r="A6166" t="str">
            <v/>
          </cell>
          <cell r="D6166">
            <v>0</v>
          </cell>
        </row>
        <row r="6167">
          <cell r="A6167" t="str">
            <v>35.14.062</v>
          </cell>
          <cell r="B6167" t="str">
            <v>BOMBA PARA CISTERNA</v>
          </cell>
          <cell r="C6167" t="str">
            <v>Un</v>
          </cell>
          <cell r="D6167">
            <v>481</v>
          </cell>
          <cell r="E6167">
            <v>384.8</v>
          </cell>
          <cell r="F6167" t="str">
            <v>SEE</v>
          </cell>
        </row>
        <row r="6168">
          <cell r="A6168" t="str">
            <v/>
          </cell>
          <cell r="D6168">
            <v>0</v>
          </cell>
        </row>
        <row r="6169">
          <cell r="A6169" t="str">
            <v>35.14.064</v>
          </cell>
          <cell r="B6169" t="str">
            <v>CONJUNTO MOTO-BOMBA PARA RESERVATÓRIO DE ÁGUA DE REUSO E PLUVIAL, INCLUSIVE PEÇAS PARA INSTALAÇÃO - 3/4 cv - INSTALAÇÕES HIDROSANITÁRIAS, INCÊNDIO, GÁS /  INSTALAÇÕES DIVERSAS (Escolas Técnicas Padrões FNDE).</v>
          </cell>
          <cell r="C6169" t="str">
            <v>Un</v>
          </cell>
          <cell r="D6169">
            <v>481</v>
          </cell>
          <cell r="E6169">
            <v>384.8</v>
          </cell>
          <cell r="F6169" t="str">
            <v>SEE</v>
          </cell>
        </row>
        <row r="6170">
          <cell r="A6170" t="str">
            <v/>
          </cell>
          <cell r="D6170">
            <v>0</v>
          </cell>
        </row>
        <row r="6171">
          <cell r="A6171" t="str">
            <v>35.14.065</v>
          </cell>
          <cell r="B6171" t="str">
            <v>AUTOMÁTICO DE BÓIA INFERIOR - INSTALAÇÕES HIDROSANITÁRIAS, INCÊNDIO, GÁS /  INSTALAÇÕES DIVERSAS (Escolas Técnicas Padrões FNDE).</v>
          </cell>
          <cell r="C6171" t="str">
            <v>Un</v>
          </cell>
          <cell r="D6171">
            <v>38.712499999999999</v>
          </cell>
          <cell r="E6171">
            <v>30.97</v>
          </cell>
          <cell r="F6171" t="str">
            <v>SEE</v>
          </cell>
        </row>
        <row r="6172">
          <cell r="A6172" t="str">
            <v/>
          </cell>
          <cell r="D6172">
            <v>0</v>
          </cell>
        </row>
        <row r="6173">
          <cell r="A6173" t="str">
            <v>35.14.066</v>
          </cell>
          <cell r="B6173" t="str">
            <v>AUTOMÁTICO DE BÓIA SUPERIOR - INSTALAÇÕES HIDROSANITÁRIAS, INCÊNDIO, GÁS /  INSTALAÇÕES DIVERSAS (Escolas Técnicas Padrões FNDE).</v>
          </cell>
          <cell r="C6173" t="str">
            <v>Un</v>
          </cell>
          <cell r="D6173">
            <v>38.712499999999999</v>
          </cell>
          <cell r="E6173">
            <v>30.97</v>
          </cell>
          <cell r="F6173" t="str">
            <v>SEE</v>
          </cell>
        </row>
        <row r="6174">
          <cell r="A6174" t="str">
            <v/>
          </cell>
          <cell r="D6174">
            <v>0</v>
          </cell>
        </row>
        <row r="6175">
          <cell r="A6175" t="str">
            <v>36.00.000</v>
          </cell>
          <cell r="B6175" t="str">
            <v>ESCOLAS PADRÕES FNDE - 06 SALAS</v>
          </cell>
          <cell r="D6175">
            <v>0</v>
          </cell>
        </row>
        <row r="6176">
          <cell r="A6176" t="str">
            <v/>
          </cell>
          <cell r="D6176">
            <v>0</v>
          </cell>
        </row>
        <row r="6177">
          <cell r="A6177" t="str">
            <v>36.01.001</v>
          </cell>
          <cell r="B6177" t="str">
            <v>BARRACÃO PARA ESCRITÓRIO DE OBRA PORTE PEQUENO S=25,41 m² - SERVIÇOS PRELIMINARES / SERVIÇOS PROVISÓRIOS.</v>
          </cell>
          <cell r="C6177" t="str">
            <v>Un</v>
          </cell>
          <cell r="D6177">
            <v>7535.0125000000007</v>
          </cell>
          <cell r="E6177">
            <v>6028.01</v>
          </cell>
          <cell r="F6177" t="str">
            <v>SEE</v>
          </cell>
        </row>
        <row r="6178">
          <cell r="A6178" t="str">
            <v/>
          </cell>
          <cell r="D6178">
            <v>0</v>
          </cell>
        </row>
        <row r="6179">
          <cell r="A6179" t="str">
            <v>36.01.002</v>
          </cell>
          <cell r="B6179" t="str">
            <v>TAPUME EM CHAPA COMPENSADA ESPESSURA = 10 mm, NA ÁREA DE 60 x 50 m - SERVIÇOS PRELIMINARES / SERVIÇOS PROVISÓRIOS.</v>
          </cell>
          <cell r="C6179" t="str">
            <v>m2</v>
          </cell>
          <cell r="D6179">
            <v>44.3</v>
          </cell>
          <cell r="E6179">
            <v>35.44</v>
          </cell>
          <cell r="F6179" t="str">
            <v>SEE</v>
          </cell>
        </row>
        <row r="6180">
          <cell r="A6180" t="str">
            <v/>
          </cell>
          <cell r="D6180">
            <v>0</v>
          </cell>
        </row>
        <row r="6181">
          <cell r="A6181" t="str">
            <v>36.01.003</v>
          </cell>
          <cell r="B6181" t="str">
            <v>PLACA DE OBRA EM CHAPA ZINCADA,  INSTALADA - SERVIÇOS PRELIMINARES / SERVIÇOS PROVISÓRIOS.</v>
          </cell>
          <cell r="C6181" t="str">
            <v>m2</v>
          </cell>
          <cell r="D6181">
            <v>197.71249999999998</v>
          </cell>
          <cell r="E6181">
            <v>158.16999999999999</v>
          </cell>
          <cell r="F6181" t="str">
            <v>SEE</v>
          </cell>
        </row>
        <row r="6182">
          <cell r="A6182" t="str">
            <v/>
          </cell>
          <cell r="D6182">
            <v>0</v>
          </cell>
        </row>
        <row r="6183">
          <cell r="A6183" t="str">
            <v>36.01.004</v>
          </cell>
          <cell r="B6183" t="str">
            <v>LOCAÇÃO DE CONSTRUÇÃO DE EDIFICAÇÃO COM GABARITO DE MADEIRA - SERVIÇOS PRELIMINARES / SERVIÇOS PROVISÓRIOS.</v>
          </cell>
          <cell r="C6183" t="str">
            <v>m2</v>
          </cell>
          <cell r="D6183">
            <v>3.75</v>
          </cell>
          <cell r="E6183">
            <v>3</v>
          </cell>
          <cell r="F6183" t="str">
            <v>SEE</v>
          </cell>
        </row>
        <row r="6184">
          <cell r="A6184" t="str">
            <v/>
          </cell>
          <cell r="D6184">
            <v>0</v>
          </cell>
        </row>
        <row r="6185">
          <cell r="A6185" t="str">
            <v>36.02.001</v>
          </cell>
          <cell r="B6185" t="str">
            <v>ESCAVAÇÃO MANUAL, BALDRAMES E SAPATAS, EM MATERIAL DE 1ª CATEGORIA, PRONFUNDIDADE ATÉ 1,50 m - MOVIMENTO DE TERRAS / MANUAL.</v>
          </cell>
          <cell r="C6185" t="str">
            <v>m3</v>
          </cell>
          <cell r="D6185">
            <v>13.45</v>
          </cell>
          <cell r="E6185">
            <v>10.76</v>
          </cell>
          <cell r="F6185" t="str">
            <v>SEE</v>
          </cell>
        </row>
        <row r="6186">
          <cell r="A6186" t="str">
            <v/>
          </cell>
          <cell r="D6186">
            <v>0</v>
          </cell>
        </row>
        <row r="6187">
          <cell r="A6187" t="str">
            <v>36.02.002</v>
          </cell>
          <cell r="B6187" t="str">
            <v>APILOAMENTO MANUAL DE FUNDO DE VALA - MOVIMENTO DE TERRAS / MANUAL.</v>
          </cell>
          <cell r="C6187" t="str">
            <v>m2</v>
          </cell>
          <cell r="D6187">
            <v>15.287500000000001</v>
          </cell>
          <cell r="E6187">
            <v>12.23</v>
          </cell>
          <cell r="F6187" t="str">
            <v>SEE</v>
          </cell>
        </row>
        <row r="6188">
          <cell r="A6188" t="str">
            <v/>
          </cell>
          <cell r="D6188">
            <v>0</v>
          </cell>
        </row>
        <row r="6189">
          <cell r="A6189" t="str">
            <v>36.02.003</v>
          </cell>
          <cell r="B6189" t="str">
            <v>REATERRO MANUAL DE VALAS, COM COMPACTAÇÃO UTILIZANDO SÊPO, SEM CONTROLE DO GRAU DE COMPACTAÇÃO - MOVIMENTO DE TERRAS / MANUAL.</v>
          </cell>
          <cell r="C6189" t="str">
            <v>m3</v>
          </cell>
          <cell r="D6189">
            <v>18.337499999999999</v>
          </cell>
          <cell r="E6189">
            <v>14.67</v>
          </cell>
          <cell r="F6189" t="str">
            <v>SEE</v>
          </cell>
        </row>
        <row r="6190">
          <cell r="A6190" t="str">
            <v/>
          </cell>
          <cell r="D6190">
            <v>0</v>
          </cell>
        </row>
        <row r="6191">
          <cell r="A6191" t="str">
            <v>36.02.004</v>
          </cell>
          <cell r="B6191" t="str">
            <v>ATERRO INTERNO COM APILOAMENTO COM TRASPORTE EM CARRINHO DE MÃO - MOVIMENTO DE TERRAS / MANUAL.</v>
          </cell>
          <cell r="C6191" t="str">
            <v>m3</v>
          </cell>
          <cell r="D6191">
            <v>40.137500000000003</v>
          </cell>
          <cell r="E6191">
            <v>32.11</v>
          </cell>
          <cell r="F6191" t="str">
            <v>SEE</v>
          </cell>
        </row>
        <row r="6192">
          <cell r="A6192" t="str">
            <v/>
          </cell>
          <cell r="D6192">
            <v>0</v>
          </cell>
        </row>
        <row r="6193">
          <cell r="A6193" t="str">
            <v>36.03.001</v>
          </cell>
          <cell r="B6193" t="str">
            <v>CONCRETO SIMPLES, CONTROLE B, FABRICADO NA OBRA, FCK 20 MPa - INFRA-ESTRUTURA / SAPATAS E CINTAS.</v>
          </cell>
          <cell r="C6193" t="str">
            <v>m3</v>
          </cell>
          <cell r="D6193">
            <v>355.8125</v>
          </cell>
          <cell r="E6193">
            <v>284.64999999999998</v>
          </cell>
          <cell r="F6193" t="str">
            <v>SEE</v>
          </cell>
        </row>
        <row r="6194">
          <cell r="A6194" t="str">
            <v/>
          </cell>
          <cell r="D6194">
            <v>0</v>
          </cell>
        </row>
        <row r="6195">
          <cell r="A6195" t="str">
            <v>36.03.002</v>
          </cell>
          <cell r="B6195" t="str">
            <v>FORMA PLANA PARA ESTRUTURAS, EM TÁBUAS DE MADEIRA MISTA, 05 USOS - INFRA-ESTRUTURA / SAPATAS E CINTAS.</v>
          </cell>
          <cell r="C6195" t="str">
            <v>m2</v>
          </cell>
          <cell r="D6195">
            <v>36.5</v>
          </cell>
          <cell r="E6195">
            <v>29.2</v>
          </cell>
          <cell r="F6195" t="str">
            <v>SEE</v>
          </cell>
        </row>
        <row r="6196">
          <cell r="A6196" t="str">
            <v/>
          </cell>
          <cell r="D6196">
            <v>0</v>
          </cell>
        </row>
        <row r="6197">
          <cell r="A6197" t="str">
            <v>36.03.003</v>
          </cell>
          <cell r="B6197" t="str">
            <v>AÇO CA-50 DIÂM. 6,3 A 12,5 mm, PARA ESTRUTURAS E FUNDAÇÕES - INFRA-ESTRUTURA / SAPATAS E CINTAS.</v>
          </cell>
          <cell r="C6197" t="str">
            <v>Kg</v>
          </cell>
          <cell r="D6197">
            <v>6.4875000000000007</v>
          </cell>
          <cell r="E6197">
            <v>5.19</v>
          </cell>
          <cell r="F6197" t="str">
            <v>SEE</v>
          </cell>
        </row>
        <row r="6198">
          <cell r="A6198" t="str">
            <v/>
          </cell>
          <cell r="D6198">
            <v>0</v>
          </cell>
        </row>
        <row r="6199">
          <cell r="A6199" t="str">
            <v>36.04.001</v>
          </cell>
          <cell r="B6199" t="str">
            <v>CONCRETO SIMPLES, CONTROLE B, FABRICADO NA OBRA, FCK 20MPa - SUPRA-ESTRUTURA /  CONCRETO.</v>
          </cell>
          <cell r="C6199" t="str">
            <v>m3</v>
          </cell>
          <cell r="D6199">
            <v>392.59999999999997</v>
          </cell>
          <cell r="E6199">
            <v>314.08</v>
          </cell>
          <cell r="F6199" t="str">
            <v>SEE</v>
          </cell>
        </row>
        <row r="6200">
          <cell r="A6200" t="str">
            <v/>
          </cell>
          <cell r="D6200">
            <v>0</v>
          </cell>
        </row>
        <row r="6201">
          <cell r="A6201" t="str">
            <v>36.04.002</v>
          </cell>
          <cell r="B6201" t="str">
            <v>FORMA PLANA PARA ESTRUTURAS, EM TÁBUAS DE MADEIRA MISTA, 03 USOS - SUPRA-ESTRUTURA /  CONCRETO.</v>
          </cell>
          <cell r="C6201" t="str">
            <v>m2</v>
          </cell>
          <cell r="D6201">
            <v>39.712499999999999</v>
          </cell>
          <cell r="E6201">
            <v>31.77</v>
          </cell>
          <cell r="F6201" t="str">
            <v>SEE</v>
          </cell>
        </row>
        <row r="6202">
          <cell r="A6202" t="str">
            <v/>
          </cell>
          <cell r="D6202">
            <v>0</v>
          </cell>
        </row>
        <row r="6203">
          <cell r="A6203" t="str">
            <v>36.04.003</v>
          </cell>
          <cell r="B6203" t="str">
            <v>FORMA CIRCULAR PARA ESTRUTURAS, EM TUBO PVC - SUPRA-ESTRUTURA /  CONCRETO.</v>
          </cell>
          <cell r="C6203" t="str">
            <v>m</v>
          </cell>
          <cell r="D6203">
            <v>34.262500000000003</v>
          </cell>
          <cell r="E6203">
            <v>27.41</v>
          </cell>
          <cell r="F6203" t="str">
            <v>SEE</v>
          </cell>
        </row>
        <row r="6204">
          <cell r="A6204" t="str">
            <v/>
          </cell>
          <cell r="D6204">
            <v>0</v>
          </cell>
        </row>
        <row r="6205">
          <cell r="A6205" t="str">
            <v>36.04.004</v>
          </cell>
          <cell r="B6205" t="str">
            <v>AÇO CA-50 DIÂM. 6,3 A 12,5 mm, PARA ESTRUTURAS E FUNDAÇÕES - SUPRA-ESTRUTURA /  CONCRETO.</v>
          </cell>
          <cell r="C6205" t="str">
            <v>Kg</v>
          </cell>
          <cell r="D6205">
            <v>6.6374999999999993</v>
          </cell>
          <cell r="E6205">
            <v>5.31</v>
          </cell>
          <cell r="F6205" t="str">
            <v>SEE</v>
          </cell>
        </row>
        <row r="6206">
          <cell r="A6206" t="str">
            <v/>
          </cell>
          <cell r="D6206">
            <v>0</v>
          </cell>
        </row>
        <row r="6207">
          <cell r="A6207" t="str">
            <v>36.04.005</v>
          </cell>
          <cell r="B6207" t="str">
            <v>LAJE PRÉ-MOLDADA PARA FORRO, VÃO ACIMA DE 3,5 m, INCLUSIVE CAPEAMENTO E ESCORAMENTO - SUPRA-ESTRUTURA /  CONCRETO.</v>
          </cell>
          <cell r="C6207" t="str">
            <v>m2</v>
          </cell>
          <cell r="D6207">
            <v>67.362499999999997</v>
          </cell>
          <cell r="E6207">
            <v>53.89</v>
          </cell>
          <cell r="F6207" t="str">
            <v>SEE</v>
          </cell>
        </row>
        <row r="6208">
          <cell r="A6208" t="str">
            <v/>
          </cell>
          <cell r="D6208">
            <v>0</v>
          </cell>
        </row>
        <row r="6209">
          <cell r="A6209" t="str">
            <v>36.05.001</v>
          </cell>
          <cell r="B6209" t="str">
            <v>TUBO PVC RÍGIDO SOLDÁVEL MARROM P/ ÁGUA, D = 50 mm (1 1/2") - INSTALAÇÕES HIDRO-SANITÁRIAS / TUBO PVC SOLDÁVEL PARA ÁGUA POTÁVEL.</v>
          </cell>
          <cell r="C6209" t="str">
            <v>m</v>
          </cell>
          <cell r="D6209">
            <v>18.5</v>
          </cell>
          <cell r="E6209">
            <v>14.8</v>
          </cell>
          <cell r="F6209" t="str">
            <v>SEE</v>
          </cell>
        </row>
        <row r="6210">
          <cell r="A6210" t="str">
            <v/>
          </cell>
          <cell r="D6210">
            <v>0</v>
          </cell>
        </row>
        <row r="6211">
          <cell r="A6211" t="str">
            <v>36.05.002</v>
          </cell>
          <cell r="B6211" t="str">
            <v>TUBO PVC RÍGIDO SOLDÁVEL MARROM P/ ÁGUA, D = 40 mm (1 1/4") - INSTALAÇÕES HIDRO-SANITÁRIAS / TUBO PVC SOLDÁVEL PARA ÁGUA POTÁVEL.</v>
          </cell>
          <cell r="C6211" t="str">
            <v>m</v>
          </cell>
          <cell r="D6211">
            <v>15.774999999999999</v>
          </cell>
          <cell r="E6211">
            <v>12.62</v>
          </cell>
          <cell r="F6211" t="str">
            <v>SEE</v>
          </cell>
        </row>
        <row r="6212">
          <cell r="A6212" t="str">
            <v/>
          </cell>
          <cell r="D6212">
            <v>0</v>
          </cell>
        </row>
        <row r="6213">
          <cell r="A6213" t="str">
            <v>36.05.003</v>
          </cell>
          <cell r="B6213" t="str">
            <v>TUBO PVC RÍGIDO SOLDÁVEL MARROM P/ ÁGUA, D = 32 mm (1") - INSTALAÇÕES HIDRO-SANITÁRIAS / TUBO PVC SOLDÁVEL PARA ÁGUA POTÁVEL.</v>
          </cell>
          <cell r="C6213" t="str">
            <v>m</v>
          </cell>
          <cell r="D6213">
            <v>7.05</v>
          </cell>
          <cell r="E6213">
            <v>5.64</v>
          </cell>
          <cell r="F6213" t="str">
            <v>SEE</v>
          </cell>
        </row>
        <row r="6214">
          <cell r="A6214" t="str">
            <v/>
          </cell>
          <cell r="D6214">
            <v>0</v>
          </cell>
        </row>
        <row r="6215">
          <cell r="A6215" t="str">
            <v>36.05.004</v>
          </cell>
          <cell r="B6215" t="str">
            <v>TUBO PVC RÍGIDO SOLDÁVEL MARROM P/ ÁGUA, D = 25 mm (3/4") - INSTALAÇÕES HIDRO-SANITÁRIAS / TUBO PVC SOLDÁVEL PARA ÁGUA POTÁVEL.</v>
          </cell>
          <cell r="C6215" t="str">
            <v>m</v>
          </cell>
          <cell r="D6215">
            <v>5.8999999999999995</v>
          </cell>
          <cell r="E6215">
            <v>4.72</v>
          </cell>
          <cell r="F6215" t="str">
            <v>SEE</v>
          </cell>
        </row>
        <row r="6216">
          <cell r="A6216" t="str">
            <v/>
          </cell>
          <cell r="D6216">
            <v>0</v>
          </cell>
        </row>
        <row r="6217">
          <cell r="A6217" t="str">
            <v>36.05.005</v>
          </cell>
          <cell r="B6217" t="str">
            <v>TUBO PVC RÍGIDO SOLDÁVEL MARROM P/ ÁGUA, D = 20 mm (1/2") - INSTALAÇÕES HIDRO-SANITÁRIAS / TUBO PVC SOLDÁVEL PARA ÁGUA POTÁVEL.</v>
          </cell>
          <cell r="C6217" t="str">
            <v>m</v>
          </cell>
          <cell r="D6217">
            <v>4.9249999999999998</v>
          </cell>
          <cell r="E6217">
            <v>3.94</v>
          </cell>
          <cell r="F6217" t="str">
            <v>SEE</v>
          </cell>
        </row>
        <row r="6218">
          <cell r="A6218" t="str">
            <v/>
          </cell>
          <cell r="D6218">
            <v>0</v>
          </cell>
        </row>
        <row r="6219">
          <cell r="A6219" t="str">
            <v>36.05.006</v>
          </cell>
          <cell r="B6219" t="str">
            <v xml:space="preserve"> ADAPTADOR DE PVC RÍGIDO SOLDÁVEL CURTO C/ BOLSA E ROSCA P/ REGISTRO DIÂM = 50 mm x 1 1/4" - INSTALAÇÕES HIDRO-SANITÁRIAS / ADAPTADOR CURTO DE PVC PARA REGISTRO.</v>
          </cell>
          <cell r="C6219" t="str">
            <v>Un</v>
          </cell>
          <cell r="D6219">
            <v>7.8125</v>
          </cell>
          <cell r="E6219">
            <v>6.25</v>
          </cell>
          <cell r="F6219" t="str">
            <v>SEE</v>
          </cell>
        </row>
        <row r="6220">
          <cell r="A6220" t="str">
            <v/>
          </cell>
          <cell r="D6220">
            <v>0</v>
          </cell>
        </row>
        <row r="6221">
          <cell r="A6221" t="str">
            <v>36.05.007</v>
          </cell>
          <cell r="B6221" t="str">
            <v xml:space="preserve"> ADAPTADOR DE PVC RÍGIDO SOLDÁVEL CURTO C/ BOLSA E ROSCA P/ REGISTRO DIÂM = 25 mm x 3/4" - INSTALAÇÕES HIDRO-SANITÁRIAS / ADAPTADOR CURTO DE PVC PARA REGISTRO.</v>
          </cell>
          <cell r="C6221" t="str">
            <v>Un</v>
          </cell>
          <cell r="D6221">
            <v>3.6125000000000003</v>
          </cell>
          <cell r="E6221">
            <v>2.89</v>
          </cell>
          <cell r="F6221" t="str">
            <v>SEE</v>
          </cell>
        </row>
        <row r="6222">
          <cell r="A6222" t="str">
            <v/>
          </cell>
          <cell r="D6222">
            <v>0</v>
          </cell>
        </row>
        <row r="6223">
          <cell r="A6223" t="str">
            <v>36.05.008</v>
          </cell>
          <cell r="B6223" t="str">
            <v>ADAPTADOR DE PVC RÍGIDO SOLDÁVEL CURTO C/ BOLSA E ROSCA P/ REGISTRO DIÂM = 20 mm x 1/2" - INSTALAÇÕES HIDRO-SANITÁRIAS / ADAPTADOR CURTO DE PVC PARA REGISTRO.</v>
          </cell>
          <cell r="C6223" t="str">
            <v>Un</v>
          </cell>
          <cell r="D6223">
            <v>7.875</v>
          </cell>
          <cell r="E6223">
            <v>6.3</v>
          </cell>
          <cell r="F6223" t="str">
            <v>SEE</v>
          </cell>
        </row>
        <row r="6224">
          <cell r="A6224" t="str">
            <v/>
          </cell>
          <cell r="D6224">
            <v>0</v>
          </cell>
        </row>
        <row r="6225">
          <cell r="A6225" t="str">
            <v>36.05.009</v>
          </cell>
          <cell r="B6225" t="str">
            <v>REGISTRO DE GAVETA BRUTO, D = 38 mm (1 1/2") - (DECA OU SIMILAR) - INSTALAÇÕES HIDRO-SANITÁRIAS /  REGISTRO DE GAVETA BRUTO.</v>
          </cell>
          <cell r="C6225" t="str">
            <v>Un</v>
          </cell>
          <cell r="D6225">
            <v>81.1875</v>
          </cell>
          <cell r="E6225">
            <v>64.95</v>
          </cell>
          <cell r="F6225" t="str">
            <v>SEE</v>
          </cell>
        </row>
        <row r="6226">
          <cell r="A6226" t="str">
            <v/>
          </cell>
          <cell r="D6226">
            <v>0</v>
          </cell>
        </row>
        <row r="6227">
          <cell r="A6227" t="str">
            <v>36.05.010</v>
          </cell>
          <cell r="B6227" t="str">
            <v>REGISTRO GAVETA C/ CANOPLA CROMADA, D = 19 mm (3/4") - HYDRA REF. 1510 HD OU SIMILAR) - INTALAÇÕES HIDRO-SANITÁRIAS / REGISTRO DE GAVETA COM ACABAMENTO.</v>
          </cell>
          <cell r="C6227" t="str">
            <v>Un</v>
          </cell>
          <cell r="D6227">
            <v>75.25</v>
          </cell>
          <cell r="E6227">
            <v>60.2</v>
          </cell>
          <cell r="F6227" t="str">
            <v>SEE</v>
          </cell>
        </row>
        <row r="6228">
          <cell r="A6228" t="str">
            <v/>
          </cell>
          <cell r="D6228">
            <v>0</v>
          </cell>
        </row>
        <row r="6229">
          <cell r="A6229" t="str">
            <v>36.05.011</v>
          </cell>
          <cell r="B6229" t="str">
            <v xml:space="preserve"> REGISTRO GAVETA C/ CANOPLA CROMADA, D = 13 mm (1/2") - (HYDRA REF. 1510 HD OU SIMILAR) - INTALAÇÕES HIDRO-SANITÁRIAS / REGISTRO DE GAVETA COM ACABAMENTO.</v>
          </cell>
          <cell r="C6229" t="str">
            <v>Un</v>
          </cell>
          <cell r="D6229">
            <v>55.512499999999996</v>
          </cell>
          <cell r="E6229">
            <v>44.41</v>
          </cell>
          <cell r="F6229" t="str">
            <v>SEE</v>
          </cell>
        </row>
        <row r="6230">
          <cell r="A6230" t="str">
            <v/>
          </cell>
          <cell r="D6230">
            <v>0</v>
          </cell>
        </row>
        <row r="6231">
          <cell r="A6231" t="str">
            <v>36.05.012</v>
          </cell>
          <cell r="B6231" t="str">
            <v>REGISTRO PRESSÃO C/ CANOPLA CROMADA, D = 19 mm (3/4") - (DECA REF. 1416, LINHA c40 OU SIMILAR) - INTALAÇÕES HIDRO-SANITÁRIAS / REGISTRO DE PRESSÃO COM ACABAMENTO.</v>
          </cell>
          <cell r="C6231" t="str">
            <v>Un</v>
          </cell>
          <cell r="D6231">
            <v>64</v>
          </cell>
          <cell r="E6231">
            <v>51.2</v>
          </cell>
          <cell r="F6231" t="str">
            <v>SEE</v>
          </cell>
        </row>
        <row r="6232">
          <cell r="A6232" t="str">
            <v/>
          </cell>
          <cell r="D6232">
            <v>0</v>
          </cell>
        </row>
        <row r="6233">
          <cell r="A6233" t="str">
            <v>36.05.013</v>
          </cell>
          <cell r="B6233" t="str">
            <v xml:space="preserve"> REGISTRO DE PRESSÃO C/ CANOPLA CROMADA, D = 13 mm (1/2") - (DECA REF. 1416, LINHA c40 OU SIMILAR) - INSTALAÇÕES HIDRO-SANITÁRIAS / REGISTRO DE PRESSÃO COM ACABAMENTO.</v>
          </cell>
          <cell r="C6233" t="str">
            <v>Un</v>
          </cell>
          <cell r="D6233">
            <v>57.112499999999997</v>
          </cell>
          <cell r="E6233">
            <v>45.69</v>
          </cell>
          <cell r="F6233" t="str">
            <v>SEE</v>
          </cell>
        </row>
        <row r="6234">
          <cell r="A6234" t="str">
            <v/>
          </cell>
          <cell r="D6234">
            <v>0</v>
          </cell>
        </row>
        <row r="6235">
          <cell r="A6235" t="str">
            <v>36.05.014</v>
          </cell>
          <cell r="B6235" t="str">
            <v>COLOCAÇÃO DE HIDRÔMETRO EM LIGAÇÃO EXISTENTE, C/ REMANEJAMENTO P/ O MURO OU FACHADA, INLCUSIVE CAVALETE E CAIXA DE PROTEÇÃO - INSTALAÇÕES HIDRO-SANITÁRIAS / DIVRESOS.</v>
          </cell>
          <cell r="C6235" t="str">
            <v>Un</v>
          </cell>
          <cell r="D6235">
            <v>254.6875</v>
          </cell>
          <cell r="E6235">
            <v>203.75</v>
          </cell>
          <cell r="F6235" t="str">
            <v>SEE</v>
          </cell>
        </row>
        <row r="6236">
          <cell r="A6236" t="str">
            <v/>
          </cell>
          <cell r="D6236">
            <v>0</v>
          </cell>
        </row>
        <row r="6237">
          <cell r="A6237" t="str">
            <v>36.05.015</v>
          </cell>
          <cell r="B6237" t="str">
            <v>RESERVATÓRIOS DE ÁGUA, INSTALADOS, INCLUSIVE ESTRUTURA DE SUPORTE, CONFORME PROJETO - INSTALAÇÕES HIDRO-SANITÁRIAS / DIVRESOS.</v>
          </cell>
          <cell r="C6237" t="str">
            <v>Un</v>
          </cell>
          <cell r="D6237">
            <v>9394.625</v>
          </cell>
          <cell r="E6237">
            <v>7515.7</v>
          </cell>
          <cell r="F6237" t="str">
            <v>SEE</v>
          </cell>
        </row>
        <row r="6238">
          <cell r="A6238" t="str">
            <v/>
          </cell>
          <cell r="D6238">
            <v>0</v>
          </cell>
        </row>
        <row r="6239">
          <cell r="A6239" t="str">
            <v>36.05.016</v>
          </cell>
          <cell r="B6239" t="str">
            <v>TORNEIRA DE JARDIM, INLCUSIVE POSTE DE PROTEÇÃO - INSTALAÇÕES HIDRO-SANITÁRIAS / DIVRESOS.</v>
          </cell>
          <cell r="C6239" t="str">
            <v>Un</v>
          </cell>
          <cell r="D6239">
            <v>58.287500000000001</v>
          </cell>
          <cell r="E6239">
            <v>46.63</v>
          </cell>
          <cell r="F6239" t="str">
            <v>SEE</v>
          </cell>
        </row>
        <row r="6240">
          <cell r="A6240" t="str">
            <v/>
          </cell>
          <cell r="D6240">
            <v>0</v>
          </cell>
        </row>
        <row r="6241">
          <cell r="A6241" t="str">
            <v>36.05.017</v>
          </cell>
          <cell r="B6241" t="str">
            <v>TUBO PVC RÍGIDO C/ ANÉIS, PONTA E BOLSA P/ ESGOTO SECUNDÁRIO, D = 40 mm - INSTALAÇÕES HIDRO-SANITÁRIAS / TUBO PVC SOLDÁVEL PARA ESGOTO.</v>
          </cell>
          <cell r="C6241" t="str">
            <v>m</v>
          </cell>
          <cell r="D6241">
            <v>6.875</v>
          </cell>
          <cell r="E6241">
            <v>5.5</v>
          </cell>
          <cell r="F6241" t="str">
            <v>SEE</v>
          </cell>
        </row>
        <row r="6242">
          <cell r="A6242" t="str">
            <v/>
          </cell>
          <cell r="D6242">
            <v>0</v>
          </cell>
        </row>
        <row r="6243">
          <cell r="A6243" t="str">
            <v>36.05.018</v>
          </cell>
          <cell r="B6243" t="str">
            <v>TUBO PVC RÍGIDO C/ ANÉIS, PONTA E BOLSA P/ ESGOTO SECUNDÁRIO, D = 50 mm - INSTALAÇÕES HIDRO-SANITÁRIAS / TUBO PVC SOLDÁVEL PARA ESGOTO.</v>
          </cell>
          <cell r="C6243" t="str">
            <v>m</v>
          </cell>
          <cell r="D6243">
            <v>8.5750000000000011</v>
          </cell>
          <cell r="E6243">
            <v>6.86</v>
          </cell>
          <cell r="F6243" t="str">
            <v>SEE</v>
          </cell>
        </row>
        <row r="6244">
          <cell r="A6244" t="str">
            <v/>
          </cell>
          <cell r="D6244">
            <v>0</v>
          </cell>
        </row>
        <row r="6245">
          <cell r="A6245" t="str">
            <v>36.05.019</v>
          </cell>
          <cell r="B6245" t="str">
            <v xml:space="preserve"> TUBO PVC RÍGIDO C/ ANÉIS, PONTA E BOLSA P/ ESGOTO PRIMÁRIO, D = 75 mm - INSTALAÇÕES HIDRO-SANITÁRIAS / TUBO PVC SOLDÁVEL PARA ESGOTO.</v>
          </cell>
          <cell r="C6245" t="str">
            <v>m</v>
          </cell>
          <cell r="D6245">
            <v>10.462499999999999</v>
          </cell>
          <cell r="E6245">
            <v>8.3699999999999992</v>
          </cell>
          <cell r="F6245" t="str">
            <v>SEE</v>
          </cell>
        </row>
        <row r="6246">
          <cell r="A6246" t="str">
            <v/>
          </cell>
          <cell r="D6246">
            <v>0</v>
          </cell>
        </row>
        <row r="6247">
          <cell r="A6247" t="str">
            <v>36.05.020</v>
          </cell>
          <cell r="B6247" t="str">
            <v>TUBO PVC RÍGIDO C/ ANÉIS, PONTA E BOLSA P/ ESGOTO PRIMÁRIO, D = 100 mm - INSTALAÇÕES HIDRO-SANITÁRIAS / TUBO PVC SOLDÁVEL PARA ESGOTO.</v>
          </cell>
          <cell r="C6247" t="str">
            <v>m</v>
          </cell>
          <cell r="D6247">
            <v>16.725000000000001</v>
          </cell>
          <cell r="E6247">
            <v>13.38</v>
          </cell>
          <cell r="F6247" t="str">
            <v>SEE</v>
          </cell>
        </row>
        <row r="6248">
          <cell r="A6248" t="str">
            <v/>
          </cell>
          <cell r="D6248">
            <v>0</v>
          </cell>
        </row>
        <row r="6249">
          <cell r="A6249" t="str">
            <v>36.05.021</v>
          </cell>
          <cell r="B6249" t="str">
            <v>CAIXA SINFONADA QUADRADA, COM TRÊS ENTRADAS E UMA SAÍDA, D = 100 x 100 x 50 mm, REF. Nº 68, ACABAMENTO ALUMÍNIO ( MARCA AKROS OU SIMILAR) - INSTALAÇÕES HIDRO-SANITÁRIAS / DIVERSOS.</v>
          </cell>
          <cell r="C6249" t="str">
            <v>Un</v>
          </cell>
          <cell r="D6249">
            <v>23.375</v>
          </cell>
          <cell r="E6249">
            <v>18.7</v>
          </cell>
          <cell r="F6249" t="str">
            <v>SEE</v>
          </cell>
        </row>
        <row r="6250">
          <cell r="A6250" t="str">
            <v/>
          </cell>
          <cell r="D6250">
            <v>0</v>
          </cell>
        </row>
        <row r="6251">
          <cell r="A6251" t="str">
            <v>36.05.022</v>
          </cell>
          <cell r="B6251" t="str">
            <v>RALO SINFONADO EM PVC D = 100 mm ALTURA REGULÁVEL, SAÍDA 40 mm, COM GRELHA REDONDA ACABAMENTO CROMADO - INSTALAÇÕES HIDRO-SANITÁRIAS / DIVERSOS.</v>
          </cell>
          <cell r="C6251" t="str">
            <v>Un</v>
          </cell>
          <cell r="D6251">
            <v>20.1875</v>
          </cell>
          <cell r="E6251">
            <v>16.149999999999999</v>
          </cell>
          <cell r="F6251" t="str">
            <v>SEE</v>
          </cell>
        </row>
        <row r="6252">
          <cell r="A6252" t="str">
            <v/>
          </cell>
          <cell r="D6252">
            <v>0</v>
          </cell>
        </row>
        <row r="6253">
          <cell r="A6253" t="str">
            <v>36.05.023</v>
          </cell>
          <cell r="B6253" t="str">
            <v>CAIXA DE GORDURA EM ALVENARIA (90 x 90 x 120 cm) - INSTALAÇÕES HIDRO-SANITÁRIAS / DIVERSOS.</v>
          </cell>
          <cell r="C6253" t="str">
            <v>Un</v>
          </cell>
          <cell r="D6253">
            <v>186.3125</v>
          </cell>
          <cell r="E6253">
            <v>149.05000000000001</v>
          </cell>
          <cell r="F6253" t="str">
            <v>SEE</v>
          </cell>
        </row>
        <row r="6254">
          <cell r="A6254" t="str">
            <v/>
          </cell>
          <cell r="D6254">
            <v>0</v>
          </cell>
        </row>
        <row r="6255">
          <cell r="A6255" t="str">
            <v>36.05.024</v>
          </cell>
          <cell r="B6255" t="str">
            <v>CHUVEIRO ELÉTRICO DE PLÁSTICO, MARCA LORENZETTI OU SIMILAR, C/ REGISTRO DE PRESSÃO, MARCA DECA LINHA c40 REF. 1416 OU SIMILAR - INSTALAÇÕES HIDRO-SANITÁRIAS / DIVERSOS.</v>
          </cell>
          <cell r="C6255" t="str">
            <v>Un</v>
          </cell>
          <cell r="D6255">
            <v>120.60000000000001</v>
          </cell>
          <cell r="E6255">
            <v>96.48</v>
          </cell>
          <cell r="F6255" t="str">
            <v>SEE</v>
          </cell>
        </row>
        <row r="6256">
          <cell r="A6256" t="str">
            <v/>
          </cell>
          <cell r="D6256">
            <v>0</v>
          </cell>
        </row>
        <row r="6257">
          <cell r="A6257" t="str">
            <v>36.05.025</v>
          </cell>
          <cell r="B6257" t="str">
            <v>CAIXA DE INSPEÇÃO EM ALVENARIA (90 x 90 x 120 cm) - INSTALAÇÕES HIDRO-SANITÁRIAS / DIVERSOS.</v>
          </cell>
          <cell r="C6257" t="str">
            <v>Un</v>
          </cell>
          <cell r="D6257">
            <v>279.3</v>
          </cell>
          <cell r="E6257">
            <v>223.44</v>
          </cell>
          <cell r="F6257" t="str">
            <v>SEE</v>
          </cell>
        </row>
        <row r="6258">
          <cell r="A6258" t="str">
            <v/>
          </cell>
          <cell r="D6258">
            <v>0</v>
          </cell>
        </row>
        <row r="6259">
          <cell r="A6259" t="str">
            <v>36.05.026</v>
          </cell>
          <cell r="B6259" t="str">
            <v>FOSSA SÉPTICA, EM CONCRETO ARMADO, ( 1,50 x 4,75 x 1,50) - INSTALAÇÕES HIDRO-SANITÁRIAS / FOSSA SÉPTICA E SUMIDOURO.</v>
          </cell>
          <cell r="C6259" t="str">
            <v>Un</v>
          </cell>
          <cell r="D6259">
            <v>7583.4625000000005</v>
          </cell>
          <cell r="E6259">
            <v>6066.77</v>
          </cell>
          <cell r="F6259" t="str">
            <v>SEE</v>
          </cell>
        </row>
        <row r="6260">
          <cell r="A6260" t="str">
            <v/>
          </cell>
          <cell r="D6260">
            <v>0</v>
          </cell>
        </row>
        <row r="6261">
          <cell r="A6261" t="str">
            <v>36.05.027</v>
          </cell>
          <cell r="B6261" t="str">
            <v>SUMIDOURO EM ALVENARIA, (D = 3,00 x H = 6,00) - INSTALAÇÕES HIDRO-SANITÁRIAS / FOSSA SÉPTICA E SUMIDOURO.</v>
          </cell>
          <cell r="C6261" t="str">
            <v>Un</v>
          </cell>
          <cell r="D6261">
            <v>15294.224999999999</v>
          </cell>
          <cell r="E6261">
            <v>12235.38</v>
          </cell>
          <cell r="F6261" t="str">
            <v>SEE</v>
          </cell>
        </row>
        <row r="6262">
          <cell r="A6262" t="str">
            <v/>
          </cell>
          <cell r="D6262">
            <v>0</v>
          </cell>
        </row>
        <row r="6263">
          <cell r="A6263" t="str">
            <v>36.05.028</v>
          </cell>
          <cell r="B6263" t="str">
            <v>BACIA SANITÁRIA CONVENCIONAL, MARCA DECA LINHA RAVENA P9, INLCUSIVE VÁLVULA DE DESCARGA CROMADA MARCA HYDRA, ASSENTO, CONJUNTO DE FIXAÇÃO MARCA DECA SP13, ANEL DE VEDAÇÃO, TUBO DE LIGAÇÃO COM ACABAMENTO CROMADO E ENGASTE PLÁSTICO (OU SIMILARES) - INSTALAÇ</v>
          </cell>
          <cell r="C6263" t="str">
            <v>Un</v>
          </cell>
          <cell r="D6263">
            <v>135.6875</v>
          </cell>
          <cell r="E6263">
            <v>108.55</v>
          </cell>
          <cell r="F6263" t="str">
            <v>SEE</v>
          </cell>
        </row>
        <row r="6264">
          <cell r="A6264" t="str">
            <v/>
          </cell>
          <cell r="D6264">
            <v>0</v>
          </cell>
        </row>
        <row r="6265">
          <cell r="A6265" t="str">
            <v>36.05.029</v>
          </cell>
          <cell r="B6265" t="str">
            <v>BACIA SANITÁRIA COM CAIXA DE DESCARGA ACOPLADA, MARCA DECA LINHA RAVENA CP929, INLCUSIVE ASSENTO, CONJUNTO DE FIXAÇÃO, MARCA DECA SP13, ANEL DE VEDAÇÃO, TUBO DE LIGAÇÃO COM ACABAMENTO CROMADO E ENGASTE PLÁSTICO ( OU SIMILARES) - INSTALAÇÕES HIDRO-SANITÁRI</v>
          </cell>
          <cell r="C6265" t="str">
            <v>Un</v>
          </cell>
          <cell r="D6265">
            <v>244.65</v>
          </cell>
          <cell r="E6265">
            <v>195.72</v>
          </cell>
          <cell r="F6265" t="str">
            <v>SEE</v>
          </cell>
        </row>
        <row r="6266">
          <cell r="A6266" t="str">
            <v/>
          </cell>
          <cell r="D6266">
            <v>0</v>
          </cell>
        </row>
        <row r="6267">
          <cell r="A6267" t="str">
            <v>36.05.030</v>
          </cell>
          <cell r="B6267" t="str">
            <v>MICTÓRIO DE LOUÇA COM SIFÃO INTEGRADO, MARCA DECA REF. m712, ENGASTE CROMADO, MARCA DECA REF. c4606180, REGISTRO DE PRESSÃO, MARCA DECA LINHA c40 REF. 1416, ( OU SIMILARES) - INSTALAÇÕES HIDRO-SANITÁRIAS / LOUÇAS.</v>
          </cell>
          <cell r="C6267" t="str">
            <v>Un</v>
          </cell>
          <cell r="D6267">
            <v>175.46250000000001</v>
          </cell>
          <cell r="E6267">
            <v>140.37</v>
          </cell>
          <cell r="F6267" t="str">
            <v>SEE</v>
          </cell>
        </row>
        <row r="6268">
          <cell r="A6268" t="str">
            <v/>
          </cell>
          <cell r="D6268">
            <v>0</v>
          </cell>
        </row>
        <row r="6269">
          <cell r="A6269" t="str">
            <v>36.05.031</v>
          </cell>
          <cell r="B6269" t="str">
            <v>LAVATÓRIO COM COLUNA, MARCA DECA LINHA RAVENA REF. l191 E c9, COM SIFÃO PLÁSTICO, ENGASTE CROMADO, TORNEIRA DE METAL, MARCA DECA REF. 1190 c41, VÁLVULA CROMADA, MARCA DECA REF. 1600, CONJUNTO DE FIXAÇÃO, MARCA DECA REF. sp7, (OU SIMILARES) - INSTALAÇÕES H</v>
          </cell>
          <cell r="C6269" t="str">
            <v>Un</v>
          </cell>
          <cell r="D6269">
            <v>307.96249999999998</v>
          </cell>
          <cell r="E6269">
            <v>246.37</v>
          </cell>
          <cell r="F6269" t="str">
            <v>SEE</v>
          </cell>
        </row>
        <row r="6270">
          <cell r="A6270" t="str">
            <v/>
          </cell>
          <cell r="D6270">
            <v>0</v>
          </cell>
        </row>
        <row r="6271">
          <cell r="A6271" t="str">
            <v>36.05.032</v>
          </cell>
          <cell r="B6271" t="str">
            <v xml:space="preserve">LAVATÓRIO SEM COLUNA, MARCA DECA LINHA RAVENA REF. l915, C/ SIFÃO CROMADO, MARCA DECA REF. 1190, VÁLVULA CROMADA, MARCA DECA REF. 1602 C, TORNEIRA DE METAL, MARCA DECA REF. 1190 c 41, CONJUNTO DE FIXAÇÃO, MARCA DECA REF. sp7, (OU SIMILARES) - INSTALAÇÕES </v>
          </cell>
          <cell r="C6271" t="str">
            <v>Un</v>
          </cell>
          <cell r="D6271">
            <v>92.737499999999997</v>
          </cell>
          <cell r="E6271">
            <v>74.19</v>
          </cell>
          <cell r="F6271" t="str">
            <v>SEE</v>
          </cell>
        </row>
        <row r="6272">
          <cell r="A6272" t="str">
            <v/>
          </cell>
          <cell r="D6272">
            <v>0</v>
          </cell>
        </row>
        <row r="6273">
          <cell r="A6273" t="str">
            <v>36.05.033</v>
          </cell>
          <cell r="B6273" t="str">
            <v xml:space="preserve"> CUBA DE EMBUTIR OVAL, MARCA DECA LINHA REF. l37, P/ INSTALAÇÃO EM BANCADAS, C/ SIFÃO CROMADO, MARCA DECA REF. c1680, TONEIRA DE METAL, MARCA DECA REF. 1190 c 41, ENGASTE CROMADO, MARCA DECA, (OU SIMILARES) - INSTALAÇÕES HIDRO-SANITÁRIAS / LOUÇAS.</v>
          </cell>
          <cell r="C6273" t="str">
            <v>Un</v>
          </cell>
          <cell r="D6273">
            <v>322.75</v>
          </cell>
          <cell r="E6273">
            <v>258.2</v>
          </cell>
          <cell r="F6273" t="str">
            <v>SEE</v>
          </cell>
        </row>
        <row r="6274">
          <cell r="A6274" t="str">
            <v/>
          </cell>
          <cell r="D6274">
            <v>0</v>
          </cell>
        </row>
        <row r="6275">
          <cell r="A6275" t="str">
            <v>36.05.034</v>
          </cell>
          <cell r="B6275" t="str">
            <v>TANQUE DE LOUÇA COM COLUNA, MARCA DECA REF. q25 E REF. ct25, COM TORNEIRA METÁLICA, MARCA DECA LINHA c23 REF. 1153, C/ VÁLVULA DE PLÁSTICO E CONJUNTO DE FIXAÇÃO, MARCA DECA REF. ft11, (OU SIMILARES) - INSTALAÇÕES HIDRO-SANITÁRIAS / LOUÇAS.</v>
          </cell>
          <cell r="C6275" t="str">
            <v>Un</v>
          </cell>
          <cell r="D6275">
            <v>334.76249999999999</v>
          </cell>
          <cell r="E6275">
            <v>267.81</v>
          </cell>
          <cell r="F6275" t="str">
            <v>SEE</v>
          </cell>
        </row>
        <row r="6276">
          <cell r="A6276" t="str">
            <v/>
          </cell>
          <cell r="D6276">
            <v>0</v>
          </cell>
        </row>
        <row r="6277">
          <cell r="A6277" t="str">
            <v>36.05.035</v>
          </cell>
          <cell r="B6277" t="str">
            <v>PAPELEIRA DE LOUÇA, MARCA DECA A480 OU SIMILAR, 15 x 15 cm - INSTALAÇÕES HIDRO-SANITÁRIAS / LOUÇAS.</v>
          </cell>
          <cell r="C6277" t="str">
            <v>Un</v>
          </cell>
          <cell r="D6277">
            <v>28.0625</v>
          </cell>
          <cell r="E6277">
            <v>22.45</v>
          </cell>
          <cell r="F6277" t="str">
            <v>SEE</v>
          </cell>
        </row>
        <row r="6278">
          <cell r="A6278" t="str">
            <v/>
          </cell>
          <cell r="D6278">
            <v>0</v>
          </cell>
        </row>
        <row r="6279">
          <cell r="A6279" t="str">
            <v>36.05.036</v>
          </cell>
          <cell r="B6279" t="str">
            <v xml:space="preserve"> MEIA SABONETEIRA DE LOUÇA, MARCA DECA REF. a380 OU SIMILAR - INSTALAÇÕES HIDRO-SANITÁRIAS / LOUÇAS.</v>
          </cell>
          <cell r="C6279" t="str">
            <v>Un</v>
          </cell>
          <cell r="D6279">
            <v>22.324999999999999</v>
          </cell>
          <cell r="E6279">
            <v>17.86</v>
          </cell>
          <cell r="F6279" t="str">
            <v>SEE</v>
          </cell>
        </row>
        <row r="6280">
          <cell r="A6280" t="str">
            <v/>
          </cell>
          <cell r="D6280">
            <v>0</v>
          </cell>
        </row>
        <row r="6281">
          <cell r="A6281" t="str">
            <v>36.05.037</v>
          </cell>
          <cell r="B6281" t="str">
            <v>CABIDE DE LOUÇA, MARCA DECA A 680 OU SIMILAR, BRANCO - INSTALAÇÕES HIDRO-SANITÁRIAS / LOUÇAS.</v>
          </cell>
          <cell r="C6281" t="str">
            <v>Un</v>
          </cell>
          <cell r="D6281">
            <v>11.899999999999999</v>
          </cell>
          <cell r="E6281">
            <v>9.52</v>
          </cell>
          <cell r="F6281" t="str">
            <v>SEE</v>
          </cell>
        </row>
        <row r="6282">
          <cell r="A6282" t="str">
            <v/>
          </cell>
          <cell r="D6282">
            <v>0</v>
          </cell>
        </row>
        <row r="6283">
          <cell r="A6283" t="str">
            <v>36.05.038</v>
          </cell>
          <cell r="B6283" t="str">
            <v>TORNEIRA CROMADA PARA PIA DE COZINHA, MARCA ESTEVES LINHA MÔNACO VTM 040 (1167) OU SIMILAR, DE MESA, COM ARTICULADOR, DIÂM. 1/2" - INSTALAÇÕES HIDRO-SANITÁRIAS / METAIS.</v>
          </cell>
          <cell r="C6283" t="str">
            <v>Un</v>
          </cell>
          <cell r="D6283">
            <v>62.024999999999999</v>
          </cell>
          <cell r="E6283">
            <v>49.62</v>
          </cell>
          <cell r="F6283" t="str">
            <v>SEE</v>
          </cell>
        </row>
        <row r="6284">
          <cell r="A6284" t="str">
            <v/>
          </cell>
          <cell r="D6284">
            <v>0</v>
          </cell>
        </row>
        <row r="6285">
          <cell r="A6285" t="str">
            <v>36.05.039</v>
          </cell>
          <cell r="B6285" t="str">
            <v>TORNEIRA CROMADA PARA JARDIM, MARCA DECA 1153 OU SIMILAR - INSTALAÇÕES HIDRO-SANITÁRIAS / METAIS.</v>
          </cell>
          <cell r="C6285" t="str">
            <v>Un</v>
          </cell>
          <cell r="D6285">
            <v>17.5</v>
          </cell>
          <cell r="E6285">
            <v>14</v>
          </cell>
          <cell r="F6285" t="str">
            <v>SEE</v>
          </cell>
        </row>
        <row r="6286">
          <cell r="A6286" t="str">
            <v/>
          </cell>
          <cell r="D6286">
            <v>0</v>
          </cell>
        </row>
        <row r="6287">
          <cell r="A6287" t="str">
            <v>36.05.040</v>
          </cell>
          <cell r="B6287" t="str">
            <v>FORNECIMENTO E INSTALAÇÃO SABONETEIRA DE LOUÇA, MARCA DECA REF. A180 OU SIMILAR - INSTALAÇÕES HIDRO-SANITÁRIAS / METAIS.</v>
          </cell>
          <cell r="C6287" t="str">
            <v>Un</v>
          </cell>
          <cell r="D6287">
            <v>22.324999999999999</v>
          </cell>
          <cell r="E6287">
            <v>17.86</v>
          </cell>
          <cell r="F6287" t="str">
            <v>SEE</v>
          </cell>
        </row>
        <row r="6288">
          <cell r="A6288" t="str">
            <v/>
          </cell>
          <cell r="D6288">
            <v>0</v>
          </cell>
        </row>
        <row r="6289">
          <cell r="A6289" t="str">
            <v>36.05.041</v>
          </cell>
          <cell r="B6289" t="str">
            <v>ASSENTAMENTO DE CUBA INOX EM BANCADA - INSTALAÇÕES HIDRO-SANITÁRIAS / METAIS.</v>
          </cell>
          <cell r="C6289" t="str">
            <v>Un</v>
          </cell>
          <cell r="D6289">
            <v>860.38749999999993</v>
          </cell>
          <cell r="E6289">
            <v>688.31</v>
          </cell>
          <cell r="F6289" t="str">
            <v>SEE</v>
          </cell>
        </row>
        <row r="6290">
          <cell r="A6290" t="str">
            <v/>
          </cell>
          <cell r="D6290">
            <v>0</v>
          </cell>
        </row>
        <row r="6291">
          <cell r="A6291" t="str">
            <v>36.05.042</v>
          </cell>
          <cell r="B6291" t="str">
            <v>SUPORTE PARA AUXÍLIO DE DEFICIENTES FÍSICOS (BARRA DE APOIO) L = 80 cm  EM TUBO GALVANIZADO D = 1 1/2" (CONFORME PROJETO - VIDE DETALHES DE SANITÁRIOS) - INSTALAÇÕES HIDRO-SANITÁRIAS / METAIS.</v>
          </cell>
          <cell r="C6291" t="str">
            <v>Un</v>
          </cell>
          <cell r="D6291">
            <v>78.612499999999997</v>
          </cell>
          <cell r="E6291">
            <v>62.89</v>
          </cell>
          <cell r="F6291" t="str">
            <v>SEE</v>
          </cell>
        </row>
        <row r="6292">
          <cell r="A6292" t="str">
            <v/>
          </cell>
          <cell r="D6292">
            <v>0</v>
          </cell>
        </row>
        <row r="6293">
          <cell r="A6293" t="str">
            <v>36.05.043</v>
          </cell>
          <cell r="B6293" t="str">
            <v>REGISTRO DE PRESSÃO C/ CANOPLA CROMADA, D = 25 mm (1"), MARCA DECA REF. 1416 LINHA c40 OU SIMILAR - INSTALAÇÕES HIDRO-SANITÁRIAS / METAIS.</v>
          </cell>
          <cell r="C6293" t="str">
            <v>Un</v>
          </cell>
          <cell r="D6293">
            <v>77.4375</v>
          </cell>
          <cell r="E6293">
            <v>61.95</v>
          </cell>
          <cell r="F6293" t="str">
            <v>SEE</v>
          </cell>
        </row>
        <row r="6294">
          <cell r="A6294" t="str">
            <v/>
          </cell>
          <cell r="D6294">
            <v>0</v>
          </cell>
        </row>
        <row r="6295">
          <cell r="A6295" t="str">
            <v>36.06.001</v>
          </cell>
          <cell r="B6295" t="str">
            <v>ELETRODUTO DE PVC RÍGIDO ROSCÁVEL, DIÂM = 40 mm (1 1/4") - INSTALAÇÕES ELÉTRICAS E TELEFÔNICAS / ELETRODUTOS DE PVC RÍGIDO.</v>
          </cell>
          <cell r="C6295" t="str">
            <v>m</v>
          </cell>
          <cell r="D6295">
            <v>11.975</v>
          </cell>
          <cell r="E6295">
            <v>9.58</v>
          </cell>
          <cell r="F6295" t="str">
            <v>SEE</v>
          </cell>
        </row>
        <row r="6296">
          <cell r="A6296" t="str">
            <v/>
          </cell>
          <cell r="D6296">
            <v>0</v>
          </cell>
        </row>
        <row r="6297">
          <cell r="A6297" t="str">
            <v>36.06.002</v>
          </cell>
          <cell r="B6297" t="str">
            <v>ELETRODUTO DE PVC RÍGIDO ROSCÁVEL, DIÂM = 32 mm (1") - INSTALAÇÕES ELÉTRICAS E TELEFÔNICAS / ELETRODUTOS DE PVC RÍGIDO.</v>
          </cell>
          <cell r="C6297" t="str">
            <v>m</v>
          </cell>
          <cell r="D6297">
            <v>8.5625</v>
          </cell>
          <cell r="E6297">
            <v>6.85</v>
          </cell>
          <cell r="F6297" t="str">
            <v>SEE</v>
          </cell>
        </row>
        <row r="6298">
          <cell r="A6298" t="str">
            <v/>
          </cell>
          <cell r="D6298">
            <v>0</v>
          </cell>
        </row>
        <row r="6299">
          <cell r="A6299" t="str">
            <v>36.06.003</v>
          </cell>
          <cell r="B6299" t="str">
            <v>FIO ISOLADO EM PVC SEÇÃO 2,5 mm² - 750v / 70° c - INSTALAÇÕES ELÉTRICAS E TELEFÔNICAS / FIOS E CABOS.</v>
          </cell>
          <cell r="C6299" t="str">
            <v>m</v>
          </cell>
          <cell r="D6299">
            <v>2.6624999999999996</v>
          </cell>
          <cell r="E6299">
            <v>2.13</v>
          </cell>
          <cell r="F6299" t="str">
            <v>SEE</v>
          </cell>
        </row>
        <row r="6300">
          <cell r="A6300" t="str">
            <v/>
          </cell>
          <cell r="D6300">
            <v>0</v>
          </cell>
        </row>
        <row r="6301">
          <cell r="A6301" t="str">
            <v>36.06.004</v>
          </cell>
          <cell r="B6301" t="str">
            <v>FIO ISOLADO EM PVC SEÇÃO 4,0 mm² - 750v / 70° c - INSTALAÇÕES ELÉTRICAS E TELEFÔNICAS / FIOS E CABOS.</v>
          </cell>
          <cell r="C6301" t="str">
            <v>m</v>
          </cell>
          <cell r="D6301">
            <v>3.5</v>
          </cell>
          <cell r="E6301">
            <v>2.8</v>
          </cell>
          <cell r="F6301" t="str">
            <v>SEE</v>
          </cell>
        </row>
        <row r="6302">
          <cell r="A6302" t="str">
            <v/>
          </cell>
          <cell r="D6302">
            <v>0</v>
          </cell>
        </row>
        <row r="6303">
          <cell r="A6303" t="str">
            <v>36.06.005</v>
          </cell>
          <cell r="B6303" t="str">
            <v>FIO ISOLADO EM PVC SEÇÃO 6,0 mm² - 750v / 70° c - INSTALAÇÕES ELÉTRICAS E TELEFÔNICAS / FIOS E CABOS.</v>
          </cell>
          <cell r="C6303" t="str">
            <v>m</v>
          </cell>
          <cell r="D6303">
            <v>5.05</v>
          </cell>
          <cell r="E6303">
            <v>4.04</v>
          </cell>
          <cell r="F6303" t="str">
            <v>SEE</v>
          </cell>
        </row>
        <row r="6304">
          <cell r="A6304" t="str">
            <v/>
          </cell>
          <cell r="D6304">
            <v>0</v>
          </cell>
        </row>
        <row r="6305">
          <cell r="A6305" t="str">
            <v>36.06.006</v>
          </cell>
          <cell r="B6305" t="str">
            <v>CABO ISOLADO EM PVC SEÇÃO 10,0 mm² - 750v / 70° c - INSTALAÇÕES ELÉTRICAS E TELEFÔNICAS / FIOS E CABOS.</v>
          </cell>
          <cell r="C6305" t="str">
            <v>m</v>
          </cell>
          <cell r="D6305">
            <v>8.8125</v>
          </cell>
          <cell r="E6305">
            <v>7.05</v>
          </cell>
          <cell r="F6305" t="str">
            <v>SEE</v>
          </cell>
        </row>
        <row r="6306">
          <cell r="A6306" t="str">
            <v/>
          </cell>
          <cell r="D6306">
            <v>0</v>
          </cell>
        </row>
        <row r="6307">
          <cell r="A6307" t="str">
            <v>36.06.007</v>
          </cell>
          <cell r="B6307" t="str">
            <v>CABO ISOLADO EM PVC SEÇÃO 16,0 mm² - 750v / 70° c - INSTALAÇÕES ELÉTRICAS E TELEFÔNICAS / FIOS E CABOS.</v>
          </cell>
          <cell r="C6307" t="str">
            <v>m</v>
          </cell>
          <cell r="D6307">
            <v>12.25</v>
          </cell>
          <cell r="E6307">
            <v>9.8000000000000007</v>
          </cell>
          <cell r="F6307" t="str">
            <v>SEE</v>
          </cell>
        </row>
        <row r="6308">
          <cell r="A6308" t="str">
            <v/>
          </cell>
          <cell r="D6308">
            <v>0</v>
          </cell>
        </row>
        <row r="6309">
          <cell r="A6309" t="str">
            <v>36.06.008</v>
          </cell>
          <cell r="B6309" t="str">
            <v>INSTALAÇÃO DE CABO TELEFÔNICO CCE 50-02 - INSTALAÇÕES ELÉTRICAS E TELEFÔNICAS / CABO TELEFÔNICO.</v>
          </cell>
          <cell r="C6309" t="str">
            <v>m</v>
          </cell>
          <cell r="D6309">
            <v>4.0625</v>
          </cell>
          <cell r="E6309">
            <v>3.25</v>
          </cell>
          <cell r="F6309" t="str">
            <v>SEE</v>
          </cell>
        </row>
        <row r="6310">
          <cell r="A6310" t="str">
            <v/>
          </cell>
          <cell r="D6310">
            <v>0</v>
          </cell>
        </row>
        <row r="6311">
          <cell r="A6311" t="str">
            <v>36.06.009</v>
          </cell>
          <cell r="B6311" t="str">
            <v>INSTALAÇÃO DE CABO TELEFÔNICO CCI 50-02 - INSTALAÇÕES ELÉTRICAS E TELEFÔNICAS / CABO TELEFÔNICO.</v>
          </cell>
          <cell r="C6311" t="str">
            <v>m</v>
          </cell>
          <cell r="D6311">
            <v>2.6750000000000003</v>
          </cell>
          <cell r="E6311">
            <v>2.14</v>
          </cell>
          <cell r="F6311" t="str">
            <v>SEE</v>
          </cell>
        </row>
        <row r="6312">
          <cell r="A6312" t="str">
            <v/>
          </cell>
          <cell r="D6312">
            <v>0</v>
          </cell>
        </row>
        <row r="6313">
          <cell r="A6313" t="str">
            <v>36.06.010</v>
          </cell>
          <cell r="B6313" t="str">
            <v>INTERRUPTOR 01 SEÇÃO SIMPLES - INSTALAÇÕES ELÉTRICAS E TELEFÔNICAS / INTERRUPTOR.</v>
          </cell>
          <cell r="C6313" t="str">
            <v>Un</v>
          </cell>
          <cell r="D6313">
            <v>5.9125000000000005</v>
          </cell>
          <cell r="E6313">
            <v>4.7300000000000004</v>
          </cell>
          <cell r="F6313" t="str">
            <v>SEE</v>
          </cell>
        </row>
        <row r="6314">
          <cell r="A6314" t="str">
            <v/>
          </cell>
          <cell r="D6314">
            <v>0</v>
          </cell>
        </row>
        <row r="6315">
          <cell r="A6315" t="str">
            <v>36.06.011</v>
          </cell>
          <cell r="B6315" t="str">
            <v>INTERRUPTOR 02 SEÇÃO SIMPLES - INSTALAÇÕES ELÉTRICAS E TELEFÔNICAS / INTERRUPTOR.</v>
          </cell>
          <cell r="C6315" t="str">
            <v>Un</v>
          </cell>
          <cell r="D6315">
            <v>10.199999999999999</v>
          </cell>
          <cell r="E6315">
            <v>8.16</v>
          </cell>
          <cell r="F6315" t="str">
            <v>SEE</v>
          </cell>
        </row>
        <row r="6316">
          <cell r="A6316" t="str">
            <v/>
          </cell>
          <cell r="D6316">
            <v>0</v>
          </cell>
        </row>
        <row r="6317">
          <cell r="A6317" t="str">
            <v>36.06.012</v>
          </cell>
          <cell r="B6317" t="str">
            <v>TOMADA PARA TELEFONE, COM CAIXA PVC, EMBUTIDA - INSTALAÇÕES ELÉTRICAS E TELEFÔNICAS / TOMADAS DE TELEFONE DE EMBUTIR.</v>
          </cell>
          <cell r="C6317" t="str">
            <v>Un</v>
          </cell>
          <cell r="D6317">
            <v>15.600000000000001</v>
          </cell>
          <cell r="E6317">
            <v>12.48</v>
          </cell>
          <cell r="F6317" t="str">
            <v>SEE</v>
          </cell>
        </row>
        <row r="6318">
          <cell r="A6318" t="str">
            <v/>
          </cell>
          <cell r="D6318">
            <v>0</v>
          </cell>
        </row>
        <row r="6319">
          <cell r="A6319" t="str">
            <v>36.06.013</v>
          </cell>
          <cell r="B6319" t="str">
            <v>TOMADA DE EMBUTIR PARA USO GERAL, 2P + T - INSTALAÇÕES ELÉTRICAS E TELEFÔNICAS / TOMADAS ELÉTRICA DE EMBUTIR.</v>
          </cell>
          <cell r="C6319" t="str">
            <v>Un</v>
          </cell>
          <cell r="D6319">
            <v>14.487500000000001</v>
          </cell>
          <cell r="E6319">
            <v>11.59</v>
          </cell>
          <cell r="F6319" t="str">
            <v>SEE</v>
          </cell>
        </row>
        <row r="6320">
          <cell r="A6320" t="str">
            <v/>
          </cell>
          <cell r="D6320">
            <v>0</v>
          </cell>
        </row>
        <row r="6321">
          <cell r="A6321" t="str">
            <v>36.06.014</v>
          </cell>
          <cell r="B6321" t="str">
            <v>TOMADA DE EMBUTIR PARA USO GERAL, 2P + T, DUPLA - INSTALAÇÕES ELÉTRICAS E TELEFÔNICAS / TOMADAS ELÉTRICA DE EMBUTIR.</v>
          </cell>
          <cell r="C6321" t="str">
            <v>Un</v>
          </cell>
          <cell r="D6321">
            <v>19.162500000000001</v>
          </cell>
          <cell r="E6321">
            <v>15.33</v>
          </cell>
          <cell r="F6321" t="str">
            <v>SEE</v>
          </cell>
        </row>
        <row r="6322">
          <cell r="A6322" t="str">
            <v/>
          </cell>
          <cell r="D6322">
            <v>0</v>
          </cell>
        </row>
        <row r="6323">
          <cell r="A6323" t="str">
            <v>36.06.015</v>
          </cell>
          <cell r="B6323" t="str">
            <v>FORNECIMENTO E ASSENTAMENTO DE CAIXA PVC 4" x 2" COM TAMPA - INSTALAÇÕES ELÉTRICAS E TELEFÔNICAS / CAIXA DE EMBUTIR DE PVC.</v>
          </cell>
          <cell r="C6323" t="str">
            <v>Un</v>
          </cell>
          <cell r="D6323">
            <v>4.3874999999999993</v>
          </cell>
          <cell r="E6323">
            <v>3.51</v>
          </cell>
          <cell r="F6323" t="str">
            <v>SEE</v>
          </cell>
        </row>
        <row r="6324">
          <cell r="A6324" t="str">
            <v/>
          </cell>
          <cell r="D6324">
            <v>0</v>
          </cell>
        </row>
        <row r="6325">
          <cell r="A6325" t="str">
            <v>36.06.016</v>
          </cell>
          <cell r="B6325" t="str">
            <v>FORNECIMENTO E ASSENTAMENTO DE CAIXA PVC 4" x 4" - INSTALAÇÕES ELÉTRICAS E TELEFÔNICAS / CAIXA DE EMBUTIR DE PVC.</v>
          </cell>
          <cell r="C6325" t="str">
            <v>Un</v>
          </cell>
          <cell r="D6325">
            <v>5.8875000000000002</v>
          </cell>
          <cell r="E6325">
            <v>4.71</v>
          </cell>
          <cell r="F6325" t="str">
            <v>SEE</v>
          </cell>
        </row>
        <row r="6326">
          <cell r="A6326" t="str">
            <v/>
          </cell>
          <cell r="D6326">
            <v>0</v>
          </cell>
        </row>
        <row r="6327">
          <cell r="A6327" t="str">
            <v>36.06.017</v>
          </cell>
          <cell r="B6327" t="str">
            <v>FORNECIMENTO E ASSENTAMENTO DE CAIXA  OCTOGONAL DE PVC 4" x 4" - INSTALAÇÕES ELÉTRICAS E TELEFÔNICAS / CAIXA DE EMBUTIR DE PVC.</v>
          </cell>
          <cell r="C6327" t="str">
            <v>Un</v>
          </cell>
          <cell r="D6327">
            <v>5.0375000000000005</v>
          </cell>
          <cell r="E6327">
            <v>4.03</v>
          </cell>
          <cell r="F6327" t="str">
            <v>SEE</v>
          </cell>
        </row>
        <row r="6328">
          <cell r="A6328" t="str">
            <v/>
          </cell>
          <cell r="D6328">
            <v>0</v>
          </cell>
        </row>
        <row r="6329">
          <cell r="A6329" t="str">
            <v>36.06.018</v>
          </cell>
          <cell r="B6329" t="str">
            <v>QUADRO DE DISTRIBUIÇÃO DE EMBUTIR, COM BARRAMENTO, EM CHAPA DE AÇO, PARA ATÉ 12 DIJUNTORES PADRÃO EUROPEU (LINHA BRANCA), EXCLUSIVE DISJUNTORES - INSTALAÇÕES ELÉTRICAS E TELEFÔNICAS / QLD.</v>
          </cell>
          <cell r="C6329" t="str">
            <v>Un</v>
          </cell>
          <cell r="D6329">
            <v>176.47500000000002</v>
          </cell>
          <cell r="E6329">
            <v>141.18</v>
          </cell>
          <cell r="F6329" t="str">
            <v>SEE</v>
          </cell>
        </row>
        <row r="6330">
          <cell r="A6330" t="str">
            <v/>
          </cell>
          <cell r="D6330">
            <v>0</v>
          </cell>
        </row>
        <row r="6331">
          <cell r="A6331" t="str">
            <v>36.06.019</v>
          </cell>
          <cell r="B6331" t="str">
            <v xml:space="preserve"> DISJUNTOR TRIPOLAR 70 A - INSTALAÇÕES ELÉTRICAS E TELEFÔNICAS / QDL.</v>
          </cell>
          <cell r="C6331" t="str">
            <v>Un</v>
          </cell>
          <cell r="D6331">
            <v>89.3</v>
          </cell>
          <cell r="E6331">
            <v>71.44</v>
          </cell>
          <cell r="F6331" t="str">
            <v>SEE</v>
          </cell>
        </row>
        <row r="6332">
          <cell r="A6332" t="str">
            <v/>
          </cell>
          <cell r="D6332">
            <v>0</v>
          </cell>
        </row>
        <row r="6333">
          <cell r="A6333" t="str">
            <v>36.06.020</v>
          </cell>
          <cell r="B6333" t="str">
            <v>DISJUNTOR MONOPOLAR 15 A - INSTALAÇÕES ELÉTRICAS E TELEFÔNICAS / QDL.</v>
          </cell>
          <cell r="C6333" t="str">
            <v>Un</v>
          </cell>
          <cell r="D6333">
            <v>11.799999999999999</v>
          </cell>
          <cell r="E6333">
            <v>9.44</v>
          </cell>
          <cell r="F6333" t="str">
            <v>SEE</v>
          </cell>
        </row>
        <row r="6334">
          <cell r="A6334" t="str">
            <v/>
          </cell>
          <cell r="D6334">
            <v>0</v>
          </cell>
        </row>
        <row r="6335">
          <cell r="A6335" t="str">
            <v>36.06.021</v>
          </cell>
          <cell r="B6335" t="str">
            <v>DISJUNTOR MONOPOLAR 20 A - INSTALAÇÕES ELÉTRICAS E TELEFÔNICAS / QDL.</v>
          </cell>
          <cell r="C6335" t="str">
            <v>Un</v>
          </cell>
          <cell r="D6335">
            <v>11.799999999999999</v>
          </cell>
          <cell r="E6335">
            <v>9.44</v>
          </cell>
          <cell r="F6335" t="str">
            <v>SEE</v>
          </cell>
        </row>
        <row r="6336">
          <cell r="A6336" t="str">
            <v/>
          </cell>
          <cell r="D6336">
            <v>0</v>
          </cell>
        </row>
        <row r="6337">
          <cell r="A6337" t="str">
            <v>36.06.022</v>
          </cell>
          <cell r="B6337" t="str">
            <v>DISJUNTOR TRIPOLAR 30 A - INSTALAÇÕES ELÉTRICAS E TELEFÔNICAS / QDL.</v>
          </cell>
          <cell r="C6337" t="str">
            <v>Un</v>
          </cell>
          <cell r="D6337">
            <v>74.125</v>
          </cell>
          <cell r="E6337">
            <v>59.3</v>
          </cell>
          <cell r="F6337" t="str">
            <v>SEE</v>
          </cell>
        </row>
        <row r="6338">
          <cell r="A6338" t="str">
            <v/>
          </cell>
          <cell r="D6338">
            <v>0</v>
          </cell>
        </row>
        <row r="6339">
          <cell r="A6339" t="str">
            <v>36.06.023</v>
          </cell>
          <cell r="B6339" t="str">
            <v>DISJUNTOR TRIPOLAR 50 A - INSTALAÇÕES ELÉTRICAS E TELEFÔNICAS / QDL.</v>
          </cell>
          <cell r="C6339" t="str">
            <v>Un</v>
          </cell>
          <cell r="D6339">
            <v>74.125</v>
          </cell>
          <cell r="E6339">
            <v>59.3</v>
          </cell>
          <cell r="F6339" t="str">
            <v>SEE</v>
          </cell>
        </row>
        <row r="6340">
          <cell r="A6340" t="str">
            <v/>
          </cell>
          <cell r="D6340">
            <v>0</v>
          </cell>
        </row>
        <row r="6341">
          <cell r="A6341" t="str">
            <v>36.06.024</v>
          </cell>
          <cell r="B6341" t="str">
            <v>DISJUNTOR MONOPOLAR 25 A - INSTALAÇÕES ELÉTRICAS E TELEFÔNICAS / QDL.</v>
          </cell>
          <cell r="C6341" t="str">
            <v>Un</v>
          </cell>
          <cell r="D6341">
            <v>11.799999999999999</v>
          </cell>
          <cell r="E6341">
            <v>9.44</v>
          </cell>
          <cell r="F6341" t="str">
            <v>SEE</v>
          </cell>
        </row>
        <row r="6342">
          <cell r="A6342" t="str">
            <v/>
          </cell>
          <cell r="D6342">
            <v>0</v>
          </cell>
        </row>
        <row r="6343">
          <cell r="A6343" t="str">
            <v>36.06.025</v>
          </cell>
          <cell r="B6343" t="str">
            <v>QUADRO DE MEDIÇÃO TRIFÁSICA (ACIMA DE 10 kva) COM CAIXA EM NORIL - INSTALAÇÕES ELÉTRICAS E TELEFÔNICAS / CAIXA DE MEDIÇÃO.</v>
          </cell>
          <cell r="C6343" t="str">
            <v>Un</v>
          </cell>
          <cell r="D6343">
            <v>252.57499999999999</v>
          </cell>
          <cell r="E6343">
            <v>202.06</v>
          </cell>
          <cell r="F6343" t="str">
            <v>SEE</v>
          </cell>
        </row>
        <row r="6344">
          <cell r="A6344" t="str">
            <v/>
          </cell>
          <cell r="D6344">
            <v>0</v>
          </cell>
        </row>
        <row r="6345">
          <cell r="A6345" t="str">
            <v>36.06.026</v>
          </cell>
          <cell r="B6345" t="str">
            <v>CAIXA DE PASSAGEM EM ALVENARIA DE TIJOLOS MACIÇOS ESP. = 0,12 m, DIÂM. INT. = 0,60 x 0,60 x 0,60 m - INSTALAÇÕES ELÉTRICAS E TELEFÔNICAS / CAIXA DE DISTRIBUIÇÃO GERAL DE TELEFONE.</v>
          </cell>
          <cell r="C6345" t="str">
            <v>Un</v>
          </cell>
          <cell r="D6345">
            <v>201.5</v>
          </cell>
          <cell r="E6345">
            <v>161.19999999999999</v>
          </cell>
          <cell r="F6345" t="str">
            <v>SEE</v>
          </cell>
        </row>
        <row r="6346">
          <cell r="A6346" t="str">
            <v/>
          </cell>
          <cell r="D6346">
            <v>0</v>
          </cell>
        </row>
        <row r="6347">
          <cell r="A6347" t="str">
            <v>36.06.027</v>
          </cell>
          <cell r="B6347" t="str">
            <v>DISTRIBUIDOR GERAL PADRÃO TELEBRÁS DIMENSÕES 0,20 x 0,20 x 0,12 m - INSTALAÇÕES ELÉTRICAS E TELEFÔNICAS / CAIXA DE DISTRIBUIÇÃO GERAL DE TELEFONE.</v>
          </cell>
          <cell r="C6347" t="str">
            <v>Un</v>
          </cell>
          <cell r="D6347">
            <v>51.65</v>
          </cell>
          <cell r="E6347">
            <v>41.32</v>
          </cell>
          <cell r="F6347" t="str">
            <v>SEE</v>
          </cell>
        </row>
        <row r="6348">
          <cell r="A6348" t="str">
            <v/>
          </cell>
          <cell r="D6348">
            <v>0</v>
          </cell>
        </row>
        <row r="6349">
          <cell r="A6349" t="str">
            <v>36.06.028</v>
          </cell>
          <cell r="B6349" t="str">
            <v>LUMINÁRIA FLUORESCENTE DE EMBUTIR ABERTA 2 x 40 w, MARCA PELOTAS REF. 8157 OU SIMILAR, COMPLETA - INSTALAÇÕES ELÉTRICAS E TELEFÔNICAS / LUMINÁRIAS.</v>
          </cell>
          <cell r="C6349" t="str">
            <v>Un</v>
          </cell>
          <cell r="D6349">
            <v>137.30000000000001</v>
          </cell>
          <cell r="E6349">
            <v>109.84</v>
          </cell>
          <cell r="F6349" t="str">
            <v>SEE</v>
          </cell>
        </row>
        <row r="6350">
          <cell r="A6350" t="str">
            <v/>
          </cell>
          <cell r="D6350">
            <v>0</v>
          </cell>
        </row>
        <row r="6351">
          <cell r="A6351" t="str">
            <v>36.06.029</v>
          </cell>
          <cell r="B6351" t="str">
            <v>PÁRA-RAIO TIPO GAIOLA DE FARANDAY, CONFORME PROJETO - INSTALAÇÕES ELÉTRICAS E TELEFÔNICAS / SISTEMA DE PROTEÇÃO CONTRA DESCARGA ATMOSFÉRICAS.</v>
          </cell>
          <cell r="C6351" t="str">
            <v>Un</v>
          </cell>
          <cell r="D6351">
            <v>11793.55</v>
          </cell>
          <cell r="E6351">
            <v>9434.84</v>
          </cell>
          <cell r="F6351" t="str">
            <v>SEE</v>
          </cell>
        </row>
        <row r="6352">
          <cell r="A6352" t="str">
            <v/>
          </cell>
          <cell r="D6352">
            <v>0</v>
          </cell>
        </row>
        <row r="6353">
          <cell r="A6353" t="str">
            <v>36.07.001</v>
          </cell>
          <cell r="B6353" t="str">
            <v xml:space="preserve"> ALVENARIA DE BLOCO CERÂMICO (9 x 19 x 25 cm), E = 0,09 m, COM ARGAMASSA TRAÇO - 1:2:8 (CIMENTO / CAL / AREIA) - PAREDES E PAINÉIS / ALVENARIA.</v>
          </cell>
          <cell r="C6353" t="str">
            <v>m2</v>
          </cell>
          <cell r="D6353">
            <v>22.337500000000002</v>
          </cell>
          <cell r="E6353">
            <v>17.87</v>
          </cell>
          <cell r="F6353" t="str">
            <v>SEE</v>
          </cell>
        </row>
        <row r="6354">
          <cell r="A6354" t="str">
            <v/>
          </cell>
          <cell r="D6354">
            <v>0</v>
          </cell>
        </row>
        <row r="6355">
          <cell r="A6355" t="str">
            <v>36.07.002</v>
          </cell>
          <cell r="B6355" t="str">
            <v xml:space="preserve"> VERGAS E CONTRA-VERGAS EM CONCRETO ARMADO FCK = 15 MPa, SEÇÃO 9 x 12 cm - PAREDES E PAINÉIS / ALVENARIA.</v>
          </cell>
          <cell r="C6355" t="str">
            <v>m</v>
          </cell>
          <cell r="D6355">
            <v>12.649999999999999</v>
          </cell>
          <cell r="E6355">
            <v>10.119999999999999</v>
          </cell>
          <cell r="F6355" t="str">
            <v>SEE</v>
          </cell>
        </row>
        <row r="6356">
          <cell r="A6356" t="str">
            <v/>
          </cell>
          <cell r="D6356">
            <v>0</v>
          </cell>
        </row>
        <row r="6357">
          <cell r="A6357" t="str">
            <v>36.07.003</v>
          </cell>
          <cell r="B6357" t="str">
            <v xml:space="preserve"> ALVENARIA DE BLOCO CERÂMICO 21 FUROS, SINGELA, APARENTE, COM ARGAMASSA TRAÇO - 1:2:8 (CIMENTO / CAL / AREIA) - PAREDES E PAINÉIS / ALVENARIA.</v>
          </cell>
          <cell r="C6357" t="str">
            <v>m2</v>
          </cell>
          <cell r="D6357">
            <v>63.0625</v>
          </cell>
          <cell r="E6357">
            <v>50.45</v>
          </cell>
          <cell r="F6357" t="str">
            <v>SEE</v>
          </cell>
        </row>
        <row r="6358">
          <cell r="A6358" t="str">
            <v/>
          </cell>
          <cell r="D6358">
            <v>0</v>
          </cell>
        </row>
        <row r="6359">
          <cell r="A6359" t="str">
            <v>36.07.004</v>
          </cell>
          <cell r="B6359" t="str">
            <v xml:space="preserve"> APERTO DE ALVENARIA EM TIJOLO CERÂMICO MACIÇO, ESP = 0,10 m, COM ARGAMASSA TRAÇO - 1:2:8 (CIMENTO/ CAL /  AREIA), À REVESTIR - PAREDES E PAINÉIS / ALVENARIA.</v>
          </cell>
          <cell r="C6359" t="str">
            <v>m</v>
          </cell>
          <cell r="D6359">
            <v>0.53749999999999998</v>
          </cell>
          <cell r="E6359">
            <v>0.43</v>
          </cell>
          <cell r="F6359" t="str">
            <v>SEE</v>
          </cell>
        </row>
        <row r="6360">
          <cell r="A6360" t="str">
            <v/>
          </cell>
          <cell r="D6360">
            <v>0</v>
          </cell>
        </row>
        <row r="6361">
          <cell r="A6361" t="str">
            <v>36.07.005</v>
          </cell>
          <cell r="B6361" t="str">
            <v>DIVISÓRIA EM GRANITO CINZA ANDORINHA POLIDO, E = 3 cm, INCLUSIVE MONTAGEM COM FERRAGENS - PAREDES E PAINÉIS / DIVISÓRIA.</v>
          </cell>
          <cell r="C6361" t="str">
            <v>m2</v>
          </cell>
          <cell r="D6361">
            <v>360.13750000000005</v>
          </cell>
          <cell r="E6361">
            <v>288.11</v>
          </cell>
          <cell r="F6361" t="str">
            <v>SEE</v>
          </cell>
        </row>
        <row r="6362">
          <cell r="A6362" t="str">
            <v/>
          </cell>
          <cell r="D6362">
            <v>0</v>
          </cell>
        </row>
        <row r="6363">
          <cell r="A6363" t="str">
            <v>36.08.001</v>
          </cell>
          <cell r="B6363" t="str">
            <v>PORTA EM MADEIRA DE LEI COMPLETA (C/ ALIZAR E BATENTES), LISA, SEMI-ÔCA, 0,70 x 2,10 (PM-01) - ESQUADRIAS / MADEIRA.</v>
          </cell>
          <cell r="C6363" t="str">
            <v>Un</v>
          </cell>
          <cell r="D6363">
            <v>250.3125</v>
          </cell>
          <cell r="E6363">
            <v>200.25</v>
          </cell>
          <cell r="F6363" t="str">
            <v>SEE</v>
          </cell>
        </row>
        <row r="6364">
          <cell r="A6364" t="str">
            <v/>
          </cell>
          <cell r="D6364">
            <v>0</v>
          </cell>
        </row>
        <row r="6365">
          <cell r="A6365" t="str">
            <v>36.08.002</v>
          </cell>
          <cell r="B6365" t="str">
            <v>PORTA EM MADEIRA DE LEI COMPLETA (C/ ALIZAR E BATENTES), LISA, SEMI-ÔCA, 0,80 x 2,10 (PM-02) - ESQUADRIAS / MADEIRA.</v>
          </cell>
          <cell r="C6365" t="str">
            <v>Un</v>
          </cell>
          <cell r="D6365">
            <v>264.16250000000002</v>
          </cell>
          <cell r="E6365">
            <v>211.33</v>
          </cell>
          <cell r="F6365" t="str">
            <v>SEE</v>
          </cell>
        </row>
        <row r="6366">
          <cell r="A6366" t="str">
            <v/>
          </cell>
          <cell r="D6366">
            <v>0</v>
          </cell>
        </row>
        <row r="6367">
          <cell r="A6367" t="str">
            <v>36.08.003</v>
          </cell>
          <cell r="B6367" t="str">
            <v>PORTA EM MADEIRA DE LEI COMPLETA (C/ ALIZAR E BATENTES), LISA, SEMI-ÔCA, 0,90 x 2,10 (PM-03) - ESQUADRIAS / MADEIRA.</v>
          </cell>
          <cell r="C6367" t="str">
            <v>Un</v>
          </cell>
          <cell r="D6367">
            <v>279.34999999999997</v>
          </cell>
          <cell r="E6367">
            <v>223.48</v>
          </cell>
          <cell r="F6367" t="str">
            <v>SEE</v>
          </cell>
        </row>
        <row r="6368">
          <cell r="A6368" t="str">
            <v/>
          </cell>
          <cell r="D6368">
            <v>0</v>
          </cell>
        </row>
        <row r="6369">
          <cell r="A6369" t="str">
            <v>36.08.004</v>
          </cell>
          <cell r="B6369" t="str">
            <v>PORTA DE MADEIRA COMPENSADA, 0,60 x 1,60 m, E = 20 mm, COM REVESTIMENTO MELAMÍNICO, TARJETA EM AÇO INOX, TIPO LIVRE/OCUPADO, MARCA STANLEY OU SIMILAR, INCLUSIVE FERRAGENS - ESQUADRIAS / MADEIRA.</v>
          </cell>
          <cell r="C6369" t="str">
            <v>Un</v>
          </cell>
          <cell r="D6369">
            <v>238.83749999999998</v>
          </cell>
          <cell r="E6369">
            <v>191.07</v>
          </cell>
          <cell r="F6369" t="str">
            <v>SEE</v>
          </cell>
        </row>
        <row r="6370">
          <cell r="A6370" t="str">
            <v/>
          </cell>
          <cell r="D6370">
            <v>0</v>
          </cell>
        </row>
        <row r="6371">
          <cell r="A6371" t="str">
            <v>36.08.005</v>
          </cell>
          <cell r="B6371" t="str">
            <v>PORTA DE MADEIRA COMPENSADA, 0,80 x 1,60 m, E = 20 mm, COM REVESTIMENTO MELAMÍNICO, TARJETA EM AÇO INOX, TIPO LIVRE/OCUPADO, MARCA STANLEY OU SIMILAR, INCLUSIVE FERRAGENS - ESQUADRIAS / MADEIRA.</v>
          </cell>
          <cell r="C6371" t="str">
            <v>Un</v>
          </cell>
          <cell r="D6371">
            <v>266.8125</v>
          </cell>
          <cell r="E6371">
            <v>213.45</v>
          </cell>
          <cell r="F6371" t="str">
            <v>SEE</v>
          </cell>
        </row>
        <row r="6372">
          <cell r="A6372" t="str">
            <v/>
          </cell>
          <cell r="D6372">
            <v>0</v>
          </cell>
        </row>
        <row r="6373">
          <cell r="A6373" t="str">
            <v>36.08.006</v>
          </cell>
          <cell r="B6373" t="str">
            <v>BASCULANTE DE FERRO (DIMENSÕES, DETALHES E NOS AMBIENTES CONFORME O PROJETO - VIDE QUADRO DE ESQUADRIAS)- ESQUADRIAS / METÁLICAS.</v>
          </cell>
          <cell r="C6373" t="str">
            <v>m2</v>
          </cell>
          <cell r="D6373">
            <v>191.27500000000001</v>
          </cell>
          <cell r="E6373">
            <v>153.02000000000001</v>
          </cell>
          <cell r="F6373" t="str">
            <v>SEE</v>
          </cell>
        </row>
        <row r="6374">
          <cell r="A6374" t="str">
            <v/>
          </cell>
          <cell r="D6374">
            <v>0</v>
          </cell>
        </row>
        <row r="6375">
          <cell r="A6375" t="str">
            <v>36.09.001</v>
          </cell>
          <cell r="B6375" t="str">
            <v>TELHADO EM TELHA COLONIAL INCLUINDO MADEIRAMENTO DE LEI, CONFORME PROJETO - COBERTURA / TELHAS E ESTRUTURA EM MADEIRA.</v>
          </cell>
          <cell r="C6375" t="str">
            <v>m2</v>
          </cell>
          <cell r="D6375">
            <v>126.64999999999999</v>
          </cell>
          <cell r="E6375">
            <v>101.32</v>
          </cell>
          <cell r="F6375" t="str">
            <v>SEE</v>
          </cell>
        </row>
        <row r="6376">
          <cell r="A6376" t="str">
            <v/>
          </cell>
          <cell r="D6376">
            <v>0</v>
          </cell>
        </row>
        <row r="6377">
          <cell r="A6377" t="str">
            <v>36.09.002</v>
          </cell>
          <cell r="B6377" t="str">
            <v>CUMEEIRA PARA TELHA CANAL COMUM, INCLUSIVE EMASSAMENTO - COBERTURA / TELHAS E ESTRUTURA EM MADEIRA.</v>
          </cell>
          <cell r="C6377" t="str">
            <v>m</v>
          </cell>
          <cell r="D6377">
            <v>11.825000000000001</v>
          </cell>
          <cell r="E6377">
            <v>9.4600000000000009</v>
          </cell>
          <cell r="F6377" t="str">
            <v>SEE</v>
          </cell>
        </row>
        <row r="6378">
          <cell r="A6378" t="str">
            <v/>
          </cell>
          <cell r="D6378">
            <v>0</v>
          </cell>
        </row>
        <row r="6379">
          <cell r="A6379" t="str">
            <v>36.09.003</v>
          </cell>
          <cell r="B6379" t="str">
            <v>RUFO EM CHAPA DE AÇO, ESP = 0,65 m, LARG. = 30,0 cm - COBERTURA / CHAPAS.</v>
          </cell>
          <cell r="C6379" t="str">
            <v>m</v>
          </cell>
          <cell r="D6379">
            <v>50.274999999999999</v>
          </cell>
          <cell r="E6379">
            <v>40.22</v>
          </cell>
          <cell r="F6379" t="str">
            <v>SEE</v>
          </cell>
        </row>
        <row r="6380">
          <cell r="A6380" t="str">
            <v/>
          </cell>
          <cell r="D6380">
            <v>0</v>
          </cell>
        </row>
        <row r="6381">
          <cell r="A6381" t="str">
            <v>36.10.001</v>
          </cell>
          <cell r="B6381" t="str">
            <v>CHAPISCO EM PAREDE COM ARGAMASSA TRAÇO - 1:3 (CIMENTO / AREIA) - REVESTIMENTO / MASSA.</v>
          </cell>
          <cell r="C6381" t="str">
            <v>m2</v>
          </cell>
          <cell r="D6381">
            <v>4.5625</v>
          </cell>
          <cell r="E6381">
            <v>3.65</v>
          </cell>
          <cell r="F6381" t="str">
            <v>SEE</v>
          </cell>
        </row>
        <row r="6382">
          <cell r="A6382" t="str">
            <v/>
          </cell>
          <cell r="D6382">
            <v>0</v>
          </cell>
        </row>
        <row r="6383">
          <cell r="A6383" t="str">
            <v>36.10.002</v>
          </cell>
          <cell r="B6383" t="str">
            <v xml:space="preserve"> REBOCO INTERNO, DE PAREDE, COM ARGAMASSA TRAÇO - 1:2:9 (CIMENTO / CAL / AREIA), ESPESSURA 1,5 cm - REVESTIMENTO / MASSA.</v>
          </cell>
          <cell r="C6383" t="str">
            <v>m2</v>
          </cell>
          <cell r="D6383">
            <v>12.962499999999999</v>
          </cell>
          <cell r="E6383">
            <v>10.37</v>
          </cell>
          <cell r="F6383" t="str">
            <v>SEE</v>
          </cell>
        </row>
        <row r="6384">
          <cell r="A6384" t="str">
            <v/>
          </cell>
          <cell r="D6384">
            <v>0</v>
          </cell>
        </row>
        <row r="6385">
          <cell r="A6385" t="str">
            <v>36.10.003</v>
          </cell>
          <cell r="B6385" t="str">
            <v xml:space="preserve"> REBOCO EXTERNO, DE PAREDE, COM ARGAMASSA TRAÇO - 1:2:9 (CIMENTO / CAL / AREIA), ESPESSURA 2,5 cm- REVESTIMENTO / MASSA.</v>
          </cell>
          <cell r="C6385" t="str">
            <v>m2</v>
          </cell>
          <cell r="D6385">
            <v>15.600000000000001</v>
          </cell>
          <cell r="E6385">
            <v>12.48</v>
          </cell>
          <cell r="F6385" t="str">
            <v>SEE</v>
          </cell>
        </row>
        <row r="6386">
          <cell r="A6386" t="str">
            <v/>
          </cell>
          <cell r="D6386">
            <v>0</v>
          </cell>
        </row>
        <row r="6387">
          <cell r="A6387" t="str">
            <v>36.10.004</v>
          </cell>
          <cell r="B6387" t="str">
            <v>REBOCO INTERNO, DE TETO, COM ARGAMASSA TRAÇO - 1:2:9 (CIMENTO / CAL / AREIA), ESPESSURA 1,5 cm - REVESTIMENTO / MASSA.</v>
          </cell>
          <cell r="C6387" t="str">
            <v>m2</v>
          </cell>
          <cell r="D6387">
            <v>14.625</v>
          </cell>
          <cell r="E6387">
            <v>11.7</v>
          </cell>
          <cell r="F6387" t="str">
            <v>SEE</v>
          </cell>
        </row>
        <row r="6388">
          <cell r="A6388" t="str">
            <v/>
          </cell>
          <cell r="D6388">
            <v>0</v>
          </cell>
        </row>
        <row r="6389">
          <cell r="A6389" t="str">
            <v>36.10.005</v>
          </cell>
          <cell r="B6389" t="str">
            <v>REVESTIMENTO CERÂMICO PARA PAREDE, MARCA ELIANE LINHA ARQUITETURAL  NEVE OU SIMILAR, PEI - 3, DIMENSÕES 10 x 10 cm, APLICADO COM ARGAMASSA INDUSTRIALIZADA AC-I, REJUNTADO, EXCLUSIVE EMBOÇO - REVESTIMENTO / ACABAMENTO.</v>
          </cell>
          <cell r="C6389" t="str">
            <v>m2</v>
          </cell>
          <cell r="D6389">
            <v>37.9375</v>
          </cell>
          <cell r="E6389">
            <v>30.35</v>
          </cell>
          <cell r="F6389" t="str">
            <v>SEE</v>
          </cell>
        </row>
        <row r="6390">
          <cell r="A6390" t="str">
            <v/>
          </cell>
          <cell r="D6390">
            <v>0</v>
          </cell>
        </row>
        <row r="6391">
          <cell r="A6391" t="str">
            <v>36.11.001</v>
          </cell>
          <cell r="B6391" t="str">
            <v>LASTRO DE CONCRETO SIMPLES REGULARIZADO PARA PISO, INCLUSIVE IMPERMEABILIZAÇÃO - PAVIMENTAÇÃO / CAMADA IMPERMEABILIZADORA.</v>
          </cell>
          <cell r="C6391" t="str">
            <v>m3</v>
          </cell>
          <cell r="D6391">
            <v>586.5</v>
          </cell>
          <cell r="E6391">
            <v>469.2</v>
          </cell>
          <cell r="F6391" t="str">
            <v>SEE</v>
          </cell>
        </row>
        <row r="6392">
          <cell r="A6392" t="str">
            <v/>
          </cell>
          <cell r="D6392">
            <v>0</v>
          </cell>
        </row>
        <row r="6393">
          <cell r="A6393" t="str">
            <v>36.11.002</v>
          </cell>
          <cell r="B6393" t="str">
            <v>REVESTIMENTO CERÂMICO PARA PISO, MARCA CECRISA LINHA HERCULES GR E AL OU SIMILARES, DIMENSÕES 40 x 40 cm, PEI-4, APLICADO COM ARGAMASSA INDUSTRIALIZADA AC-I, REJUNTADO. EXCLUSIVE REGULARIZAÇÃO DA BASE - PAVIMENTAÇÃO / ACABAMENTO.</v>
          </cell>
          <cell r="C6393" t="str">
            <v>m2</v>
          </cell>
          <cell r="D6393">
            <v>51.8</v>
          </cell>
          <cell r="E6393">
            <v>41.44</v>
          </cell>
          <cell r="F6393" t="str">
            <v>SEE</v>
          </cell>
        </row>
        <row r="6394">
          <cell r="A6394" t="str">
            <v/>
          </cell>
          <cell r="D6394">
            <v>0</v>
          </cell>
        </row>
        <row r="6395">
          <cell r="A6395" t="str">
            <v>36.11.003</v>
          </cell>
          <cell r="B6395" t="str">
            <v>PISO EM CONCRETO SIMPLES DESEMPOLADO, FCK = 15 MPa, E = 7 cm - PAVIMENTAÇÃO / CALÇADA EM CONCRETO E CIMENTADO.</v>
          </cell>
          <cell r="C6395" t="str">
            <v>m2</v>
          </cell>
          <cell r="D6395">
            <v>30.824999999999999</v>
          </cell>
          <cell r="E6395">
            <v>24.66</v>
          </cell>
          <cell r="F6395" t="str">
            <v>SEE</v>
          </cell>
        </row>
        <row r="6396">
          <cell r="A6396" t="str">
            <v/>
          </cell>
          <cell r="D6396">
            <v>0</v>
          </cell>
        </row>
        <row r="6397">
          <cell r="A6397" t="str">
            <v>36.12.001</v>
          </cell>
          <cell r="B6397" t="str">
            <v>SOLEIRA EM GRANITO CINZA ANDORINHA, L = 15 cm, E = 2 CM, INCLUSIVE IMPERMEABILIZAÇÃO - SOLEIRAS E RODAPÉS.</v>
          </cell>
          <cell r="C6397" t="str">
            <v>m</v>
          </cell>
          <cell r="D6397">
            <v>40.737500000000004</v>
          </cell>
          <cell r="E6397">
            <v>32.590000000000003</v>
          </cell>
          <cell r="F6397" t="str">
            <v>SEE</v>
          </cell>
        </row>
        <row r="6398">
          <cell r="A6398" t="str">
            <v/>
          </cell>
          <cell r="D6398">
            <v>0</v>
          </cell>
        </row>
        <row r="6399">
          <cell r="A6399" t="str">
            <v>36.12.002</v>
          </cell>
          <cell r="B6399" t="str">
            <v>RODAPÉ CERÂMICO, MARCA CECRISA LINHA RP HERCULES GR E AL OU SIMILARES, DIMENSÕES 8,5 x 40 cm, APLICADO COM ARGAMASSA INDUSTRIALIZADA AC-I, REJUNTADO - SOLEIRAS E RODAPÉS.</v>
          </cell>
          <cell r="C6399" t="str">
            <v>m</v>
          </cell>
          <cell r="D6399">
            <v>33.262500000000003</v>
          </cell>
          <cell r="E6399">
            <v>26.61</v>
          </cell>
          <cell r="F6399" t="str">
            <v>SEE</v>
          </cell>
        </row>
        <row r="6400">
          <cell r="A6400" t="str">
            <v/>
          </cell>
          <cell r="D6400">
            <v>0</v>
          </cell>
        </row>
        <row r="6401">
          <cell r="A6401" t="str">
            <v>36.13.001</v>
          </cell>
          <cell r="B6401" t="str">
            <v>PINTURA PARA EXTERIORES, SOBRE PAREDES, COM LIXAMENTO, APLICAÇÃO DE 01 DEMÃO DE SELADOR ACRÍLICO, 02 DEMÃOS DE MASSA ACRÍLICA E 02 DEMÃOS DE TINTA ACRÍLICA - PINTURAS /  ACRÍLICA.</v>
          </cell>
          <cell r="C6401" t="str">
            <v>m2</v>
          </cell>
          <cell r="D6401">
            <v>20.037500000000001</v>
          </cell>
          <cell r="E6401">
            <v>16.03</v>
          </cell>
          <cell r="F6401" t="str">
            <v>SEE</v>
          </cell>
        </row>
        <row r="6402">
          <cell r="A6402" t="str">
            <v/>
          </cell>
          <cell r="D6402">
            <v>0</v>
          </cell>
        </row>
        <row r="6403">
          <cell r="A6403" t="str">
            <v>36.13.002</v>
          </cell>
          <cell r="B6403" t="str">
            <v>PINTURA PARA INTERIORES, SOBRE PAREDES, COM LIXAMENTO, APLICAÇÃO DE 01 DEMÃO DE SELADOR ACRÍLICO, 02 DEMÃOS DE MASSA ACRÍLICA E 02 DEMÃOS DE TINTA ACRÍLICA - PINTURAS /  ACRÍLICA.</v>
          </cell>
          <cell r="C6403" t="str">
            <v>m2</v>
          </cell>
          <cell r="D6403">
            <v>18.337499999999999</v>
          </cell>
          <cell r="E6403">
            <v>14.67</v>
          </cell>
          <cell r="F6403" t="str">
            <v>SEE</v>
          </cell>
        </row>
        <row r="6404">
          <cell r="A6404" t="str">
            <v/>
          </cell>
          <cell r="D6404">
            <v>0</v>
          </cell>
        </row>
        <row r="6405">
          <cell r="A6405" t="str">
            <v>36.13.003</v>
          </cell>
          <cell r="B6405" t="str">
            <v>PINTURA PARA INTERIORES, SOBRE TETO, COM LIXAMENTO, APLICAÇÃO DE 01 DEMÃO DE SELADOR ACRÍLICO, 02 DEMÃOS DE MASSA ACRÍLICA E 02 DEMÃOS DE TINTA ACRÍLICA - PINTURAS /  ACRÍLICA.</v>
          </cell>
          <cell r="C6405" t="str">
            <v>m2</v>
          </cell>
          <cell r="D6405">
            <v>18.337499999999999</v>
          </cell>
          <cell r="E6405">
            <v>14.67</v>
          </cell>
          <cell r="F6405" t="str">
            <v>SEE</v>
          </cell>
        </row>
        <row r="6406">
          <cell r="A6406" t="str">
            <v/>
          </cell>
          <cell r="D6406">
            <v>0</v>
          </cell>
        </row>
        <row r="6407">
          <cell r="A6407" t="str">
            <v>36.13.004</v>
          </cell>
          <cell r="B6407" t="str">
            <v xml:space="preserve"> PINTURA DE ACABAMENTO, SOBRE MADEIRA, COM LIXAMENTO, APLICAÇÃO DE 02 DEMÃOS DE ESMALTE, INCLUSIVE EMASSAMENTO - PINTURAS / ESMALTE.</v>
          </cell>
          <cell r="C6407" t="str">
            <v>m2</v>
          </cell>
          <cell r="D6407">
            <v>23.799999999999997</v>
          </cell>
          <cell r="E6407">
            <v>19.04</v>
          </cell>
          <cell r="F6407" t="str">
            <v>SEE</v>
          </cell>
        </row>
        <row r="6408">
          <cell r="A6408" t="str">
            <v/>
          </cell>
          <cell r="D6408">
            <v>0</v>
          </cell>
        </row>
        <row r="6409">
          <cell r="A6409" t="str">
            <v>36.13.005</v>
          </cell>
          <cell r="B6409" t="str">
            <v>PINTURA DE ACABAMENTO, SOBRE ESTRUTURA DE MADEIRA, COM LIXAMENTO, APLICAÇÃO DE 01 DEMÃO DE ESMALTE SINTÉTICO, INCLUSIVE EMASSAMENTO - PINTURAS / ESMALTE.</v>
          </cell>
          <cell r="C6409" t="str">
            <v>m2</v>
          </cell>
          <cell r="D6409">
            <v>19.8125</v>
          </cell>
          <cell r="E6409">
            <v>15.85</v>
          </cell>
          <cell r="F6409" t="str">
            <v>SEE</v>
          </cell>
        </row>
        <row r="6410">
          <cell r="A6410" t="str">
            <v/>
          </cell>
          <cell r="D6410">
            <v>0</v>
          </cell>
        </row>
        <row r="6411">
          <cell r="A6411" t="str">
            <v>36.13.006</v>
          </cell>
          <cell r="B6411" t="str">
            <v>PINTURA SOBRE SUPERFÍCIES METÁLICAS, COM LIXAMENTO, APLICAÇÃO DE TINTA À BASE DE ZARCÃO E 02 DEMÃOS DE TINTA ESMALTE - PINTURAS/ ESMALTE.</v>
          </cell>
          <cell r="C6411" t="str">
            <v>m2</v>
          </cell>
          <cell r="D6411">
            <v>17.287500000000001</v>
          </cell>
          <cell r="E6411">
            <v>13.83</v>
          </cell>
          <cell r="F6411" t="str">
            <v>SEE</v>
          </cell>
        </row>
        <row r="6412">
          <cell r="A6412" t="str">
            <v/>
          </cell>
          <cell r="D6412">
            <v>0</v>
          </cell>
        </row>
        <row r="6413">
          <cell r="A6413" t="str">
            <v>36.14.001</v>
          </cell>
          <cell r="B6413" t="str">
            <v>FECHADURA, MARCA LA FONTE LINHA RESIDENCE cj 2176, MAÇANETA/ESPELHO, ACABAMNETO CROMADO BRILHANTE, (OU SIMILARES) - FERRAGENS PARA ESQUADRIAS DE MADEIRA.</v>
          </cell>
          <cell r="C6413" t="str">
            <v>Un</v>
          </cell>
          <cell r="D6413">
            <v>103.05</v>
          </cell>
          <cell r="E6413">
            <v>82.44</v>
          </cell>
          <cell r="F6413" t="str">
            <v>SEE</v>
          </cell>
        </row>
        <row r="6414">
          <cell r="A6414" t="str">
            <v/>
          </cell>
          <cell r="D6414">
            <v>0</v>
          </cell>
        </row>
        <row r="6415">
          <cell r="A6415" t="str">
            <v>36.14.002</v>
          </cell>
          <cell r="B6415" t="str">
            <v>DOBRADIÇA DE LATÃO OU AÇO, MARCA LA FONTE REF. 85 OU SIMILAR, ACABAMENTO CROMADO BRILHANTE, TIPO MÉDIA, 3 x 2 1/2" COM ANÉIS, COM PARAFUSOS - FERRAGENS PARA ESQUADRIAS DE MADEIRA.</v>
          </cell>
          <cell r="C6415" t="str">
            <v>Un</v>
          </cell>
          <cell r="D6415">
            <v>23.875</v>
          </cell>
          <cell r="E6415">
            <v>19.100000000000001</v>
          </cell>
          <cell r="F6415" t="str">
            <v>SEE</v>
          </cell>
        </row>
        <row r="6416">
          <cell r="A6416" t="str">
            <v/>
          </cell>
          <cell r="D6416">
            <v>0</v>
          </cell>
        </row>
        <row r="6417">
          <cell r="A6417" t="str">
            <v>36.15.001</v>
          </cell>
          <cell r="B6417" t="str">
            <v>BANCO DE CONCRETO EM ALVENARIA DE TIJOLOS, ASSENTO EM CONCRETO ARMADO, SEM ENCOSTO, PINTADO COM TINTA ACRÍLICA, 2 DEMÃOS (DIMENSÕES, DETALHES E NOS AMBIENTES CONFORME PROJETO) - ELEMENTOS DECOATIVOS E OUTROS / CONCRETO.</v>
          </cell>
          <cell r="C6417" t="str">
            <v>m2</v>
          </cell>
          <cell r="D6417">
            <v>443.0625</v>
          </cell>
          <cell r="E6417">
            <v>354.45</v>
          </cell>
          <cell r="F6417" t="str">
            <v>SEE</v>
          </cell>
        </row>
        <row r="6418">
          <cell r="A6418" t="str">
            <v/>
          </cell>
          <cell r="D6418">
            <v>0</v>
          </cell>
        </row>
        <row r="6419">
          <cell r="A6419" t="str">
            <v>36.15.002</v>
          </cell>
          <cell r="B6419" t="str">
            <v>BANCADA EM GRANITO CINZA ANDORINHA, DIM. 2,85 x 0,60, INCLUSIVE TESTEIRA E RODOPIA 8 cm, ASSENTADA ( CONFORME PROJETO - VIDE DETALHES DE SANITÁRIOS ALUNOS) - ELEMENTOS DECOATIVOS E OUTROS / GRANITO.</v>
          </cell>
          <cell r="C6419" t="str">
            <v>Un</v>
          </cell>
          <cell r="D6419">
            <v>283.1875</v>
          </cell>
          <cell r="E6419">
            <v>226.55</v>
          </cell>
          <cell r="F6419" t="str">
            <v>SEE</v>
          </cell>
        </row>
        <row r="6420">
          <cell r="A6420" t="str">
            <v/>
          </cell>
          <cell r="D6420">
            <v>0</v>
          </cell>
        </row>
        <row r="6421">
          <cell r="A6421" t="str">
            <v>36.15.003</v>
          </cell>
          <cell r="B6421" t="str">
            <v xml:space="preserve"> BANCADA EM ALVENARIA, COM PORTAS EM MADEIRA COM REVESTIMENTO MELAMÍNICO, TAMPO EM GRANITO CINZA ADORINHA (CONFORME PROJETO - VIDE DETALHES MARCENARIA/COZINHA) - ELEMENTOS DECORATIVOS E OUTROS / MADEIRA.</v>
          </cell>
          <cell r="C6421" t="str">
            <v>Un</v>
          </cell>
          <cell r="D6421">
            <v>1252.3375000000001</v>
          </cell>
          <cell r="E6421">
            <v>1001.87</v>
          </cell>
          <cell r="F6421" t="str">
            <v>SEE</v>
          </cell>
        </row>
        <row r="6422">
          <cell r="A6422" t="str">
            <v/>
          </cell>
          <cell r="D6422">
            <v>0</v>
          </cell>
        </row>
        <row r="6423">
          <cell r="A6423" t="str">
            <v>36.15.004</v>
          </cell>
          <cell r="B6423" t="str">
            <v xml:space="preserve"> BANCADA EM ALVENARIA, COM 02 CUBAS EM INOX, PORTAS EM MADEIRA COM REVESTIMENTO MELAMÍNICO, TAMPO EM GRANITO CINZA ANDORINHA, INLCLUINDO ABRIGO DE GÁS COM PORTA VENEZIANA METÁLICA (CONFORME PROJETO - VIDE DETALHES MARCENARIA/COZINHA) - ELEMENTOS DECORATIV</v>
          </cell>
          <cell r="C6423" t="str">
            <v>Un</v>
          </cell>
          <cell r="D6423">
            <v>1142.875</v>
          </cell>
          <cell r="E6423">
            <v>914.3</v>
          </cell>
          <cell r="F6423" t="str">
            <v>SEE</v>
          </cell>
        </row>
        <row r="6424">
          <cell r="A6424" t="str">
            <v/>
          </cell>
          <cell r="D6424">
            <v>0</v>
          </cell>
        </row>
        <row r="6425">
          <cell r="A6425" t="str">
            <v>36.15.005</v>
          </cell>
          <cell r="B6425" t="str">
            <v xml:space="preserve"> BANCADA EM ALVENARIA, COM TAMPO EM MADEIRA REVESTIMENTO MELAMÍNICO, INCLUSIVE SUPORTE COM MÃO-FRANCESA (CONFORME PROJETO - VIDE DETALHES DE MARCENARIA/SALA DE INFORMÁTICA - ELEMENTOS DECORATIVOS E OUTROS / MADEIRA.</v>
          </cell>
          <cell r="C6425" t="str">
            <v>Un</v>
          </cell>
          <cell r="D6425">
            <v>1330.925</v>
          </cell>
          <cell r="E6425">
            <v>1064.74</v>
          </cell>
          <cell r="F6425" t="str">
            <v>SEE</v>
          </cell>
        </row>
        <row r="6426">
          <cell r="A6426" t="str">
            <v/>
          </cell>
          <cell r="D6426">
            <v>0</v>
          </cell>
        </row>
        <row r="6427">
          <cell r="A6427" t="str">
            <v>36.15.006</v>
          </cell>
          <cell r="B6427" t="str">
            <v xml:space="preserve"> QUADRO ESCOLAR EM REVESTIMENTO DE ARGAMASSA, PINTADO COM TINTA ESPECIAL NA COR VERDE, COM MOLDURA E APAGADOR DE GIZ EM MADEIRA, CONFORME PROJETO - ELEMENTOS DECORATIVOS E OUTROS / MADEIRA.</v>
          </cell>
          <cell r="C6427" t="str">
            <v>m2</v>
          </cell>
          <cell r="D6427">
            <v>96.987500000000011</v>
          </cell>
          <cell r="E6427">
            <v>77.59</v>
          </cell>
          <cell r="F6427" t="str">
            <v>SEE</v>
          </cell>
        </row>
        <row r="6428">
          <cell r="A6428" t="str">
            <v/>
          </cell>
          <cell r="D6428">
            <v>0</v>
          </cell>
        </row>
        <row r="6429">
          <cell r="A6429" t="str">
            <v>36.15.007</v>
          </cell>
          <cell r="B6429" t="str">
            <v>QUADRO ESCOLAR EM FÓRMICA BRANCA COM MOLDURA, INSTALADO NA SALA DE INFORMÁTICA - ELEMENTOS DECORATIVOS E OUTROS / MADEIRA.</v>
          </cell>
          <cell r="C6429" t="str">
            <v>m2</v>
          </cell>
          <cell r="D6429">
            <v>136.91249999999999</v>
          </cell>
          <cell r="E6429">
            <v>109.53</v>
          </cell>
          <cell r="F6429" t="str">
            <v>SEE</v>
          </cell>
        </row>
        <row r="6430">
          <cell r="A6430" t="str">
            <v/>
          </cell>
          <cell r="D6430">
            <v>0</v>
          </cell>
        </row>
        <row r="6431">
          <cell r="A6431" t="str">
            <v>36.15.008</v>
          </cell>
          <cell r="B6431" t="str">
            <v>PRATELEIRA EM COMPENSADO NAVAL 18 mm, ESMALTADO, INCLUSIVE SUPORTE COM MÃO FRANCESA, CONFORME PROJETO - ELEMENTOS DECORATIVOS E OUTROS / MADEIRA.</v>
          </cell>
          <cell r="C6431" t="str">
            <v>m2</v>
          </cell>
          <cell r="D6431">
            <v>79.612499999999997</v>
          </cell>
          <cell r="E6431">
            <v>63.69</v>
          </cell>
          <cell r="F6431" t="str">
            <v>SEE</v>
          </cell>
        </row>
        <row r="6432">
          <cell r="A6432" t="str">
            <v/>
          </cell>
          <cell r="D6432">
            <v>0</v>
          </cell>
        </row>
        <row r="6433">
          <cell r="A6433" t="str">
            <v>36.15.009</v>
          </cell>
          <cell r="B6433" t="str">
            <v>EXTINTOR DE PÓ QUÍMICO ABC, CAPACIDADE 6 kg, ALCANCE MÉDIO DO JATO 5 m, TEMPO DE DESCARGA 16 s, NBR 9443, 10721 - ELEMENTOS DECORATIVOS E OUTROS / INCÊNDIO.</v>
          </cell>
          <cell r="C6433" t="str">
            <v>Un</v>
          </cell>
          <cell r="D6433">
            <v>149.94999999999999</v>
          </cell>
          <cell r="E6433">
            <v>119.96</v>
          </cell>
          <cell r="F6433" t="str">
            <v>SEE</v>
          </cell>
        </row>
        <row r="6434">
          <cell r="A6434" t="str">
            <v/>
          </cell>
          <cell r="D6434">
            <v>0</v>
          </cell>
        </row>
        <row r="6435">
          <cell r="A6435" t="str">
            <v>36.15.010</v>
          </cell>
          <cell r="B6435" t="str">
            <v>TUBO DE AÇO SEM CONSTURA SCH 40, DIÂM. 3/4" - ELEMENTOS DECORATIVOS E OUTROS / GÁS.</v>
          </cell>
          <cell r="C6435" t="str">
            <v>m</v>
          </cell>
          <cell r="D6435">
            <v>46.25</v>
          </cell>
          <cell r="E6435">
            <v>37</v>
          </cell>
          <cell r="F6435" t="str">
            <v>SEE</v>
          </cell>
        </row>
        <row r="6436">
          <cell r="A6436" t="str">
            <v/>
          </cell>
          <cell r="D6436">
            <v>0</v>
          </cell>
        </row>
        <row r="6437">
          <cell r="A6437" t="str">
            <v>36.15.011</v>
          </cell>
          <cell r="B6437" t="str">
            <v>COTOVELO EM AÇOFORJADO CLASSE 10, DIÂM. 3/4" x 90° - ELEMENTOS DECORATIVOS E OUTROS / GÁS.</v>
          </cell>
          <cell r="C6437" t="str">
            <v>Un</v>
          </cell>
          <cell r="D6437">
            <v>31.25</v>
          </cell>
          <cell r="E6437">
            <v>25</v>
          </cell>
          <cell r="F6437" t="str">
            <v>SEE</v>
          </cell>
        </row>
        <row r="6438">
          <cell r="A6438" t="str">
            <v/>
          </cell>
          <cell r="D6438">
            <v>0</v>
          </cell>
        </row>
        <row r="6439">
          <cell r="A6439" t="str">
            <v>36.15.012</v>
          </cell>
          <cell r="B6439" t="str">
            <v>TÊ EM AÇO FORJADO CLASSE 10, DIÂM. 3/4" - ELEMENTOS DECORATIVOS E OUTROS / GÁS.</v>
          </cell>
          <cell r="C6439" t="str">
            <v>Un</v>
          </cell>
          <cell r="D6439">
            <v>68.75</v>
          </cell>
          <cell r="E6439">
            <v>55</v>
          </cell>
          <cell r="F6439" t="str">
            <v>SEE</v>
          </cell>
        </row>
        <row r="6440">
          <cell r="A6440" t="str">
            <v/>
          </cell>
          <cell r="D6440">
            <v>0</v>
          </cell>
        </row>
        <row r="6441">
          <cell r="A6441" t="str">
            <v>36.15.013</v>
          </cell>
          <cell r="B6441" t="str">
            <v>UNIÃO EM AÇO FORJADO CLASSE 10, DIÂM 3/4" - ELEMENTOS DECORATIVOS E OUTROS / GÁS.</v>
          </cell>
          <cell r="C6441" t="str">
            <v>Un</v>
          </cell>
          <cell r="D6441">
            <v>162.5</v>
          </cell>
          <cell r="E6441">
            <v>130</v>
          </cell>
          <cell r="F6441" t="str">
            <v>SEE</v>
          </cell>
        </row>
        <row r="6442">
          <cell r="A6442" t="str">
            <v/>
          </cell>
          <cell r="D6442">
            <v>0</v>
          </cell>
        </row>
        <row r="6443">
          <cell r="A6443" t="str">
            <v>36.15.014</v>
          </cell>
          <cell r="B6443" t="str">
            <v>REGISTRO ESFERA, DIÂM. 3/4" - ELEMENTOS DECORATIVOS E OUTROS / GÁS.</v>
          </cell>
          <cell r="C6443" t="str">
            <v>Un</v>
          </cell>
          <cell r="D6443">
            <v>112.5</v>
          </cell>
          <cell r="E6443">
            <v>90</v>
          </cell>
          <cell r="F6443" t="str">
            <v>SEE</v>
          </cell>
        </row>
        <row r="6444">
          <cell r="A6444" t="str">
            <v/>
          </cell>
          <cell r="D6444">
            <v>0</v>
          </cell>
        </row>
        <row r="6445">
          <cell r="A6445" t="str">
            <v>36.15.015</v>
          </cell>
          <cell r="B6445" t="str">
            <v>LUVA EM AÇO FORJADO CLASSE 10, DIÂM. 3/4" - ELEMENTOS DECORATIVOS E OUTROS / GÁS.</v>
          </cell>
          <cell r="C6445" t="str">
            <v>Un</v>
          </cell>
          <cell r="D6445">
            <v>18.75</v>
          </cell>
          <cell r="E6445">
            <v>15</v>
          </cell>
          <cell r="F6445" t="str">
            <v>SEE</v>
          </cell>
        </row>
        <row r="6446">
          <cell r="A6446" t="str">
            <v/>
          </cell>
          <cell r="D6446">
            <v>0</v>
          </cell>
        </row>
        <row r="6447">
          <cell r="A6447" t="str">
            <v>36.15.016</v>
          </cell>
          <cell r="B6447" t="str">
            <v>VIDRO FANTASIA CANELADO 4 mm, INSTALADO NAS ESQUADRIAS DE JANELAS  - ELEMENTOS DECORATIVOS E OUTROS / VIDROS.</v>
          </cell>
          <cell r="C6447" t="str">
            <v>m2</v>
          </cell>
          <cell r="D6447">
            <v>71.875</v>
          </cell>
          <cell r="E6447">
            <v>57.5</v>
          </cell>
          <cell r="F6447" t="str">
            <v>SEE</v>
          </cell>
        </row>
        <row r="6448">
          <cell r="A6448" t="str">
            <v/>
          </cell>
          <cell r="D6448">
            <v>0</v>
          </cell>
        </row>
        <row r="6449">
          <cell r="A6449" t="str">
            <v>36.15.017</v>
          </cell>
          <cell r="B6449" t="str">
            <v>ESPELHO PLANO 3 mm, INCLUSIVE MOLDURA (DIMENSÕES, DETALHES E NOS AMBIENTES CONFORME PROJETO - VIDE DETALHES DOS SANITÁRIOS  - ELEMENTOS DECORATIVOS E OUTROS / VIDROS.</v>
          </cell>
          <cell r="C6449" t="str">
            <v>m2</v>
          </cell>
          <cell r="D6449">
            <v>125</v>
          </cell>
          <cell r="E6449">
            <v>100</v>
          </cell>
          <cell r="F6449" t="str">
            <v>SEE</v>
          </cell>
        </row>
        <row r="6450">
          <cell r="A6450" t="str">
            <v/>
          </cell>
          <cell r="D6450">
            <v>0</v>
          </cell>
        </row>
        <row r="6451">
          <cell r="A6451" t="str">
            <v>36.15.018</v>
          </cell>
          <cell r="B6451" t="str">
            <v>VIDRO LISO INCOLOR 4 mm, INSTALADOS NAS DEMAIS ESQUADRIAS DE JANELAS  - ELEMENTOS DECORATIVOS E OUTROS / VIDROS.</v>
          </cell>
          <cell r="C6451" t="str">
            <v>m2</v>
          </cell>
          <cell r="D6451">
            <v>83.612499999999997</v>
          </cell>
          <cell r="E6451">
            <v>66.89</v>
          </cell>
          <cell r="F6451" t="str">
            <v>SEE</v>
          </cell>
        </row>
        <row r="6452">
          <cell r="A6452" t="str">
            <v/>
          </cell>
          <cell r="D6452">
            <v>0</v>
          </cell>
        </row>
        <row r="6453">
          <cell r="A6453" t="str">
            <v>36.16.001</v>
          </cell>
          <cell r="B6453" t="str">
            <v>LIMPEZA GERAL - LIMPEZA DA OBRA</v>
          </cell>
          <cell r="C6453" t="str">
            <v>m2</v>
          </cell>
          <cell r="D6453">
            <v>1.5874999999999999</v>
          </cell>
          <cell r="E6453">
            <v>1.27</v>
          </cell>
          <cell r="F6453" t="str">
            <v>SEE</v>
          </cell>
        </row>
      </sheetData>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S"/>
      <sheetName val="RESUMO"/>
      <sheetName val="PROJETO BÁSICO"/>
      <sheetName val="MEMÓRIA"/>
      <sheetName val="PLANILHA COMPARATIVA"/>
      <sheetName val="PLANILHA VANTAJOSA"/>
      <sheetName val="QCI"/>
      <sheetName val="CRONOGRAMA"/>
      <sheetName val="COMPOSIÇÃO DE BDI"/>
      <sheetName val="CURVA ABC"/>
      <sheetName val="PLANILHA AGRUPADA"/>
      <sheetName val="COMPOSIÇÕES "/>
      <sheetName val="Encargos Sociais"/>
      <sheetName val="PLANILHA VENCEDORA"/>
      <sheetName val="BM"/>
      <sheetName val="RELATÓRIO FOTOGRÁFICO BM"/>
    </sheetNames>
    <sheetDataSet>
      <sheetData sheetId="0" refreshError="1"/>
      <sheetData sheetId="1" refreshError="1"/>
      <sheetData sheetId="2" refreshError="1"/>
      <sheetData sheetId="3" refreshError="1">
        <row r="4">
          <cell r="A4" t="str">
            <v>MUNICÍPIO/UF:</v>
          </cell>
          <cell r="D4" t="str">
            <v>GESTOR / AÇÃO:</v>
          </cell>
        </row>
        <row r="5">
          <cell r="A5" t="str">
            <v>SÃO LOUREÇO DA MATA / PE</v>
          </cell>
          <cell r="D5" t="str">
            <v>SECRETARIA DE INFRAESTRUTURA - DIRETORIA DE OBRAS</v>
          </cell>
        </row>
        <row r="7">
          <cell r="A7" t="str">
            <v xml:space="preserve">PROPONENTE:                                   </v>
          </cell>
          <cell r="D7" t="str">
            <v xml:space="preserve">OBJETO: </v>
          </cell>
        </row>
        <row r="8">
          <cell r="A8" t="str">
            <v>PREFEITURA DE SÃO LOURENÇO DA MATA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S"/>
      <sheetName val="MEMÓRIA"/>
      <sheetName val="PLANILHA ORÇAMENTÁRIA"/>
      <sheetName val="COMPOSIÇÕES "/>
      <sheetName val="CRONOGRAMA"/>
      <sheetName val="COMPOSIÇÃO DE BDI"/>
      <sheetName val="RELATÓRIO FOTOGRÁFICO"/>
      <sheetName val="PLANILHA VENCEDORA"/>
      <sheetName val="BM"/>
      <sheetName val="RELATÓRIO FOTOGRÁFICO BM"/>
    </sheetNames>
    <sheetDataSet>
      <sheetData sheetId="0" refreshError="1">
        <row r="2">
          <cell r="A2" t="str">
            <v>DATA BASE:</v>
          </cell>
          <cell r="B2" t="str">
            <v xml:space="preserve">SINAPI 01/2021 - Recife </v>
          </cell>
        </row>
        <row r="5">
          <cell r="A5" t="str">
            <v>CODIGO</v>
          </cell>
          <cell r="B5" t="str">
            <v>DESCRICAO DA COMPOSICAO</v>
          </cell>
          <cell r="C5" t="str">
            <v>UNIDADE</v>
          </cell>
          <cell r="D5" t="str">
            <v>CUSTO TOTAL</v>
          </cell>
        </row>
        <row r="6">
          <cell r="D6" t="str">
            <v>DES.</v>
          </cell>
        </row>
        <row r="7">
          <cell r="A7">
            <v>97141</v>
          </cell>
          <cell r="B7" t="str">
            <v>ASSENTAMENTO DE TUBO DE FERRO FUNDIDO PARA REDE DE ÁGUA, DN 80 MM, JUNTA ELÁSTICA, INSTALADO EM LOCAL COM NÍVEL ALTO DE INTERFERÊNCIAS (NÃO INCLUI FORNECIMENTO). AF_11/2017</v>
          </cell>
          <cell r="C7" t="str">
            <v>M</v>
          </cell>
          <cell r="D7">
            <v>7.06</v>
          </cell>
        </row>
        <row r="8">
          <cell r="A8">
            <v>97142</v>
          </cell>
          <cell r="B8" t="str">
            <v>ASSENTAMENTO DE TUBO DE FERRO FUNDIDO PARA REDE DE ÁGUA, DN 100 MM, JUNTA ELÁSTICA, INSTALADO EM LOCAL COM NÍVEL ALTO DE INTERFERÊNCIAS (NÃO INCLUI FORNECIMENTO). AF_11/2017</v>
          </cell>
          <cell r="C8" t="str">
            <v>M</v>
          </cell>
          <cell r="D8">
            <v>7.87</v>
          </cell>
        </row>
        <row r="9">
          <cell r="A9">
            <v>97143</v>
          </cell>
          <cell r="B9" t="str">
            <v>ASSENTAMENTO DE TUBO DE FERRO FUNDIDO PARA REDE DE ÁGUA, DN 150 MM, JUNTA ELÁSTICA, INSTALADO EM LOCAL COM NÍVEL ALTO DE INTERFERÊNCIAS (NÃO INCLUI FORNECIMENTO). AF_11/2017</v>
          </cell>
          <cell r="C9" t="str">
            <v>M</v>
          </cell>
          <cell r="D9">
            <v>9.91</v>
          </cell>
        </row>
        <row r="10">
          <cell r="A10">
            <v>97144</v>
          </cell>
          <cell r="B10" t="str">
            <v>ASSENTAMENTO DE TUBO DE FERRO FUNDIDO PARA REDE DE ÁGUA, DN 200 MM, JUNTA ELÁSTICA, INSTALADO EM LOCAL COM NÍVEL ALTO DE INTERFERÊNCIAS (NÃO INCLUI FORNECIMENTO). AF_11/2017</v>
          </cell>
          <cell r="C10" t="str">
            <v>M</v>
          </cell>
          <cell r="D10">
            <v>11.94</v>
          </cell>
        </row>
        <row r="11">
          <cell r="A11">
            <v>97145</v>
          </cell>
          <cell r="B11" t="str">
            <v>ASSENTAMENTO DE TUBO DE FERRO FUNDIDO PARA REDE DE ÁGUA, DN 250 MM, JUNTA ELÁSTICA, INSTALADO EM LOCAL COM NÍVEL ALTO DE INTERFERÊNCIAS (NÃO INCLUI FORNECIMENTO). AF_11/2017</v>
          </cell>
          <cell r="C11" t="str">
            <v>M</v>
          </cell>
          <cell r="D11">
            <v>13.99</v>
          </cell>
        </row>
        <row r="12">
          <cell r="A12">
            <v>97146</v>
          </cell>
          <cell r="B12" t="str">
            <v>ASSENTAMENTO DE TUBO DE FERRO FUNDIDO PARA REDE DE ÁGUA, DN 300 MM, JUNTA ELÁSTICA, INSTALADO EM LOCAL COM NÍVEL ALTO DE INTERFERÊNCIAS (NÃO INCLUI FORNECIMENTO). AF_11/2017</v>
          </cell>
          <cell r="C12" t="str">
            <v>M</v>
          </cell>
          <cell r="D12">
            <v>16.03</v>
          </cell>
        </row>
        <row r="13">
          <cell r="A13">
            <v>97147</v>
          </cell>
          <cell r="B13" t="str">
            <v>ASSENTAMENTO DE TUBO DE FERRO FUNDIDO PARA REDE DE ÁGUA, DN 350 MM, JUNTA ELÁSTICA, INSTALADO EM LOCAL COM NÍVEL ALTO DE INTERFERÊNCIAS (NÃO INCLUI FORNECIMENTO). AF_11/2017</v>
          </cell>
          <cell r="C13" t="str">
            <v>M</v>
          </cell>
          <cell r="D13">
            <v>18.079999999999998</v>
          </cell>
        </row>
        <row r="14">
          <cell r="A14">
            <v>97148</v>
          </cell>
          <cell r="B14" t="str">
            <v>ASSENTAMENTO DE TUBO DE FERRO FUNDIDO PARA REDE DE ÁGUA, DN 400 MM, JUNTA ELÁSTICA, INSTALADO EM LOCAL COM NÍVEL ALTO DE INTERFERÊNCIAS (NÃO INCLUI FORNECIMENTO). AF_11/2017</v>
          </cell>
          <cell r="C14" t="str">
            <v>M</v>
          </cell>
          <cell r="D14">
            <v>20.13</v>
          </cell>
        </row>
        <row r="15">
          <cell r="A15">
            <v>97149</v>
          </cell>
          <cell r="B15" t="str">
            <v>ASSENTAMENTO DE TUBO DE FERRO FUNDIDO PARA REDE DE ÁGUA, DN 450 MM, JUNTA ELÁSTICA, INSTALADO EM LOCAL COM NÍVEL ALTO DE INTERFERÊNCIAS (NÃO INCLUI FORNECIMENTO). AF_11/2017</v>
          </cell>
          <cell r="C15" t="str">
            <v>M</v>
          </cell>
          <cell r="D15">
            <v>22.2</v>
          </cell>
        </row>
        <row r="16">
          <cell r="A16">
            <v>97150</v>
          </cell>
          <cell r="B16" t="str">
            <v>ASSENTAMENTO DE TUBO DE FERRO FUNDIDO PARA REDE DE ÁGUA, DN 500 MM, JUNTA ELÁSTICA, INSTALADO EM LOCAL COM NÍVEL ALTO DE INTERFERÊNCIAS (NÃO INCLUI FORNECIMENTO). AF_11/2017</v>
          </cell>
          <cell r="C16" t="str">
            <v>M</v>
          </cell>
          <cell r="D16">
            <v>26.7</v>
          </cell>
        </row>
        <row r="17">
          <cell r="A17">
            <v>97151</v>
          </cell>
          <cell r="B17" t="str">
            <v>ASSENTAMENTO DE TUBO DE FERRO FUNDIDO PARA REDE DE ÁGUA, DN 600 MM, JUNTA ELÁSTICA, INSTALADO EM LOCAL COM NÍVEL ALTO DE INTERFERÊNCIAS (NÃO INCLUI FORNECIMENTO). AF_11/2017</v>
          </cell>
          <cell r="C17" t="str">
            <v>M</v>
          </cell>
          <cell r="D17">
            <v>31.17</v>
          </cell>
        </row>
        <row r="18">
          <cell r="A18">
            <v>97152</v>
          </cell>
          <cell r="B18" t="str">
            <v>ASSENTAMENTO DE TUBO DE FERRO FUNDIDO PARA REDE DE ÁGUA, DN 700 MM, JUNTA ELÁSTICA, INSTALADO EM LOCAL COM NÍVEL ALTO DE INTERFERÊNCIAS (NÃO INCLUI FORNECIMENTO). AF_11/2017</v>
          </cell>
          <cell r="C18" t="str">
            <v>M</v>
          </cell>
          <cell r="D18">
            <v>35.450000000000003</v>
          </cell>
        </row>
        <row r="19">
          <cell r="A19">
            <v>97153</v>
          </cell>
          <cell r="B19" t="str">
            <v>ASSENTAMENTO DE TUBO DE FERRO FUNDIDO PARA REDE DE ÁGUA, DN 800 MM, JUNTA ELÁSTICA, INSTALADO EM LOCAL COM NÍVEL ALTO DE INTERFERÊNCIAS (NÃO INCLUI FORNECIMENTO). AF_11/2017</v>
          </cell>
          <cell r="C19" t="str">
            <v>M</v>
          </cell>
          <cell r="D19">
            <v>39.85</v>
          </cell>
        </row>
        <row r="20">
          <cell r="A20">
            <v>97154</v>
          </cell>
          <cell r="B20" t="str">
            <v>ASSENTAMENTO DE TUBO DE FERRO FUNDIDO PARA REDE DE ÁGUA, DN 900 MM, JUNTA ELÁSTICA, INSTALADO EM LOCAL COM NÍVEL ALTO DE INTERFERÊNCIAS (NÃO INCLUI FORNECIMENTO). AF_11/2017</v>
          </cell>
          <cell r="C20" t="str">
            <v>M</v>
          </cell>
          <cell r="D20">
            <v>44.27</v>
          </cell>
        </row>
        <row r="21">
          <cell r="A21">
            <v>97155</v>
          </cell>
          <cell r="B21" t="str">
            <v>ASSENTAMENTO DE TUBO DE FERRO FUNDIDO PARA REDE DE ÁGUA, DN 1000 MM, JUNTA ELÁSTICA, INSTALADO EM LOCAL COM NÍVEL ALTO DE INTERFERÊNCIAS (NÃO INCLUI FORNECIMENTO). AF_11/2017</v>
          </cell>
          <cell r="C21" t="str">
            <v>M</v>
          </cell>
          <cell r="D21">
            <v>48.71</v>
          </cell>
        </row>
        <row r="22">
          <cell r="A22">
            <v>97156</v>
          </cell>
          <cell r="B22" t="str">
            <v>ASSENTAMENTO DE TUBO DE FERRO FUNDIDO PARA REDE DE ÁGUA, DN 1200 MM, JUNTA ELÁSTICA, INSTALADO EM LOCAL COM NÍVEL ALTO DE INTERFERÊNCIAS (NÃO INCLUI FORNECIMENTO). AF_11/2017</v>
          </cell>
          <cell r="C22" t="str">
            <v>M</v>
          </cell>
          <cell r="D22">
            <v>57.89</v>
          </cell>
        </row>
        <row r="23">
          <cell r="A23">
            <v>97157</v>
          </cell>
          <cell r="B23" t="str">
            <v>ASSENTAMENTO DE TUBO DE FERRO FUNDIDO PARA REDE DE ÁGUA, DN 80 MM, JUNTA ELÁSTICA, INSTALADO EM LOCAL COM NÍVEL BAIXO DE INTERFERÊNCIAS (NÃO INCLUI FORNECIMENTO). AF_11/2017</v>
          </cell>
          <cell r="C23" t="str">
            <v>M</v>
          </cell>
          <cell r="D23">
            <v>4.22</v>
          </cell>
        </row>
        <row r="24">
          <cell r="A24">
            <v>97158</v>
          </cell>
          <cell r="B24" t="str">
            <v>ASSENTAMENTO DE TUBO DE FERRO FUNDIDO PARA REDE DE ÁGUA, DN 100 MM, JUNTA ELÁSTICA, INSTALADO EM LOCAL COM NÍVEL BAIXO DE INTERFERÊNCIAS (NÃO INCLUI FORNECIMENTO). AF_11/2017</v>
          </cell>
          <cell r="C24" t="str">
            <v>M</v>
          </cell>
          <cell r="D24">
            <v>4.72</v>
          </cell>
        </row>
        <row r="25">
          <cell r="A25">
            <v>97159</v>
          </cell>
          <cell r="B25" t="str">
            <v>ASSENTAMENTO DE TUBO DE FERRO FUNDIDO PARA REDE DE ÁGUA, DN 150 MM, JUNTA ELÁSTICA, INSTALADO EM LOCAL COM NÍVEL BAIXO DE INTERFERÊNCIAS (NÃO INCLUI FORNECIMENTO). AF_11/2017</v>
          </cell>
          <cell r="C25" t="str">
            <v>M</v>
          </cell>
          <cell r="D25">
            <v>5.96</v>
          </cell>
        </row>
        <row r="26">
          <cell r="A26">
            <v>97160</v>
          </cell>
          <cell r="B26" t="str">
            <v>ASSENTAMENTO DE TUBO DE FERRO FUNDIDO PARA REDE DE ÁGUA, DN 200 MM, JUNTA ELÁSTICA, INSTALADO EM LOCAL COM NÍVEL BAIXO DE INTERFERÊNCIAS (NÃO INCLUI FORNECIMENTO). AF_11/2017</v>
          </cell>
          <cell r="C26" t="str">
            <v>M</v>
          </cell>
          <cell r="D26">
            <v>7.17</v>
          </cell>
        </row>
        <row r="27">
          <cell r="A27">
            <v>97161</v>
          </cell>
          <cell r="B27" t="str">
            <v>ASSENTAMENTO DE TUBO DE FERRO FUNDIDO PARA REDE DE ÁGUA, DN 250 MM, JUNTA ELÁSTICA, INSTALADO EM LOCAL COM NÍVEL BAIXO DE INTERFERÊNCIAS (NÃO INCLUI FORNECIMENTO). AF_11/2017</v>
          </cell>
          <cell r="C27" t="str">
            <v>M</v>
          </cell>
          <cell r="D27">
            <v>8.42</v>
          </cell>
        </row>
        <row r="28">
          <cell r="A28">
            <v>97162</v>
          </cell>
          <cell r="B28" t="str">
            <v>ASSENTAMENTO DE TUBO DE FERRO FUNDIDO PARA REDE DE ÁGUA, DN 300 MM, JUNTA ELÁSTICA, INSTALADO EM LOCAL COM NÍVEL BAIXO DE INTERFERÊNCIAS (NÃO INCLUI FORNECIMENTO). AF_11/2017</v>
          </cell>
          <cell r="C28" t="str">
            <v>M</v>
          </cell>
          <cell r="D28">
            <v>9.67</v>
          </cell>
        </row>
        <row r="29">
          <cell r="A29">
            <v>97163</v>
          </cell>
          <cell r="B29" t="str">
            <v>ASSENTAMENTO DE TUBO DE FERRO FUNDIDO PARA REDE DE ÁGUA, DN 350 MM, JUNTA ELÁSTICA, INSTALADO EM LOCAL COM NÍVEL BAIXO DE INTERFERÊNCIAS (NÃO INCLUI FORNECIMENTO). AF_11/2017</v>
          </cell>
          <cell r="C29" t="str">
            <v>M</v>
          </cell>
          <cell r="D29">
            <v>10.91</v>
          </cell>
        </row>
        <row r="30">
          <cell r="A30">
            <v>97164</v>
          </cell>
          <cell r="B30" t="str">
            <v>ASSENTAMENTO DE TUBO DE FERRO FUNDIDO PARA REDE DE ÁGUA, DN 400 MM, JUNTA ELÁSTICA, INSTALADO EM LOCAL COM NÍVEL BAIXO DE INTERFERÊNCIAS (NÃO INCLUI FORNECIMENTO). AF_11/2017</v>
          </cell>
          <cell r="C30" t="str">
            <v>M</v>
          </cell>
          <cell r="D30">
            <v>12.16</v>
          </cell>
        </row>
        <row r="31">
          <cell r="A31">
            <v>97165</v>
          </cell>
          <cell r="B31" t="str">
            <v>ASSENTAMENTO DE TUBO DE FERRO FUNDIDO PARA REDE DE ÁGUA, DN 450 MM, JUNTA ELÁSTICA, INSTALADO EM LOCAL COM NÍVEL BAIXO DE INTERFERÊNCIAS (NÃO INCLUI FORNECIMENTO). AF_11/2017</v>
          </cell>
          <cell r="C31" t="str">
            <v>M</v>
          </cell>
          <cell r="D31">
            <v>13.43</v>
          </cell>
        </row>
        <row r="32">
          <cell r="A32">
            <v>97166</v>
          </cell>
          <cell r="B32" t="str">
            <v>ASSENTAMENTO DE TUBO DE FERRO FUNDIDO PARA REDE DE ÁGUA, DN 500 MM, JUNTA ELÁSTICA, INSTALADO EM LOCAL COM NÍVEL BAIXO DE INTERFERÊNCIAS (NÃO INCLUI FORNECIMENTO). AF_11/2017</v>
          </cell>
          <cell r="C32" t="str">
            <v>M</v>
          </cell>
          <cell r="D32">
            <v>16.170000000000002</v>
          </cell>
        </row>
        <row r="33">
          <cell r="A33">
            <v>97167</v>
          </cell>
          <cell r="B33" t="str">
            <v>ASSENTAMENTO DE TUBO DE FERRO FUNDIDO PARA REDE DE ÁGUA, DN 600 MM, JUNTA ELÁSTICA, INSTALADO EM LOCAL COM NÍVEL BAIXO DE INTERFERÊNCIAS (NÃO INCLUI FORNECIMENTO). AF_11/2017</v>
          </cell>
          <cell r="C33" t="str">
            <v>M</v>
          </cell>
          <cell r="D33">
            <v>18.899999999999999</v>
          </cell>
        </row>
        <row r="34">
          <cell r="A34">
            <v>97168</v>
          </cell>
          <cell r="B34" t="str">
            <v>ASSENTAMENTO DE TUBO DE FERRO FUNDIDO PARA REDE DE ÁGUA, DN 700 MM, JUNTA ELÁSTICA, INSTALADO EM LOCAL COM NÍVEL BAIXO DE INTERFERÊNCIAS (NÃO INCLUI FORNECIMENTO). AF_11/2017</v>
          </cell>
          <cell r="C34" t="str">
            <v>M</v>
          </cell>
          <cell r="D34">
            <v>21.44</v>
          </cell>
        </row>
        <row r="35">
          <cell r="A35">
            <v>97169</v>
          </cell>
          <cell r="B35" t="str">
            <v>ASSENTAMENTO DE TUBO DE FERRO FUNDIDO PARA REDE DE ÁGUA, DN 800 MM, JUNTA ELÁSTICA, INSTALADO EM LOCAL COM NÍVEL BAIXO DE INTERFERÊNCIAS (NÃO INCLUI FORNECIMENTO). AF_11/2017</v>
          </cell>
          <cell r="C35" t="str">
            <v>M</v>
          </cell>
          <cell r="D35">
            <v>24.11</v>
          </cell>
        </row>
        <row r="36">
          <cell r="A36">
            <v>97170</v>
          </cell>
          <cell r="B36" t="str">
            <v>ASSENTAMENTO DE TUBO DE FERRO FUNDIDO PARA REDE DE ÁGUA, DN 900 MM, JUNTA ELÁSTICA, INSTALADO EM LOCAL COM NÍVEL BAIXO DE INTERFERÊNCIAS (NÃO INCLUI FORNECIMENTO). AF_11/2017</v>
          </cell>
          <cell r="C36" t="str">
            <v>M</v>
          </cell>
          <cell r="D36">
            <v>26.8</v>
          </cell>
        </row>
        <row r="37">
          <cell r="A37">
            <v>97171</v>
          </cell>
          <cell r="B37" t="str">
            <v>ASSENTAMENTO DE TUBO DE FERRO FUNDIDO PARA REDE DE ÁGUA, DN 1000 MM, JUNTA ELÁSTICA, INSTALADO EM LOCAL COM NÍVEL BAIXO DE INTERFERÊNCIAS (NÃO INCLUI FORNECIMENTO). AF_11/2017</v>
          </cell>
          <cell r="C37" t="str">
            <v>M</v>
          </cell>
          <cell r="D37">
            <v>29.5</v>
          </cell>
        </row>
        <row r="38">
          <cell r="A38">
            <v>97172</v>
          </cell>
          <cell r="B38" t="str">
            <v>ASSENTAMENTO DE TUBO DE FERRO FUNDIDO PARA REDE DE ÁGUA, DN 1200 MM, JUNTA ELÁSTICA, INSTALADO EM LOCAL COM NÍVEL BAIXO DE INTERFERÊNCIAS (NÃO INCLUI FORNECIMENTO). AF_11/2017</v>
          </cell>
          <cell r="C38" t="str">
            <v>M</v>
          </cell>
          <cell r="D38">
            <v>35.21</v>
          </cell>
        </row>
        <row r="39">
          <cell r="A39">
            <v>97173</v>
          </cell>
          <cell r="B39" t="str">
            <v>ASSENTAMENTO DE TUBO DE AÇO CARBONO PARA REDE DE ÁGUA, DN 600 MM (24), JUNTA SOLDADA, INSTALADO EM LOCAL COM NÍVEL ALTO DE INTERFERÊNCIAS (NÃO INCLUI FORNECIMENTO). AF_11/2017</v>
          </cell>
          <cell r="C39" t="str">
            <v>M</v>
          </cell>
          <cell r="D39">
            <v>26.94</v>
          </cell>
        </row>
        <row r="40">
          <cell r="A40">
            <v>97174</v>
          </cell>
          <cell r="B40" t="str">
            <v>ASSENTAMENTO DE TUBO DE AÇO CARBONO PARA REDE DE ÁGUA, DN 700 MM (28), JUNTA SOLDADA, INSTALADO EM LOCAL COM NÍVEL ALTO DE INTERFERÊNCIAS (NÃO INCLUI FORNECIMENTO). AF_11/2017</v>
          </cell>
          <cell r="C40" t="str">
            <v>M</v>
          </cell>
          <cell r="D40">
            <v>31.13</v>
          </cell>
        </row>
        <row r="41">
          <cell r="A41">
            <v>97175</v>
          </cell>
          <cell r="B41" t="str">
            <v>ASSENTAMENTO DE TUBO DE AÇO CARBONO PARA REDE DE ÁGUA, DN 800 MM (32), JUNTA SOLDADA, INSTALADO EM LOCAL COM NÍVEL ALTO DE INTERFERÊNCIAS (NÃO INCLUI FORNECIMENTO). AF_11/2017</v>
          </cell>
          <cell r="C41" t="str">
            <v>M</v>
          </cell>
          <cell r="D41">
            <v>35.31</v>
          </cell>
        </row>
        <row r="42">
          <cell r="A42">
            <v>97176</v>
          </cell>
          <cell r="B42" t="str">
            <v>ASSENTAMENTO DE TUBO DE AÇO CARBONO PARA REDE DE ÁGUA, DN 900 MM (36), JUNTA SOLDADA, INSTALADO EM LOCAL COM NÍVEL ALTO DE INTERFERÊNCIAS (NÃO INCLUI FORNECIMENTO). AF_11/2017</v>
          </cell>
          <cell r="C42" t="str">
            <v>M</v>
          </cell>
          <cell r="D42">
            <v>39.51</v>
          </cell>
        </row>
        <row r="43">
          <cell r="A43">
            <v>97177</v>
          </cell>
          <cell r="B43" t="str">
            <v>ASSENTAMENTO DE TUBO DE AÇO CARBONO PARA REDE DE ÁGUA, DN 1000 MM (40) OU DN 1100 MM (44), JUNTA SOLDADA, INSTALADO EM LOCAL COM NÍVEL ALTO DE INTERFERÊNCIAS (NÃO INCLUI FORNECIMENTO). AF_11/2017</v>
          </cell>
          <cell r="C43" t="str">
            <v>M</v>
          </cell>
          <cell r="D43">
            <v>47.89</v>
          </cell>
        </row>
        <row r="44">
          <cell r="A44">
            <v>97178</v>
          </cell>
          <cell r="B44" t="str">
            <v>ASSENTAMENTO DE TUBO DE AÇO CARBONO PARA REDE DE ÁGUA, DN 1200 MM (48) OU DN 1300 MM (52), JUNTA SOLDADA, INSTALADO EM LOCAL COM NÍVEL ALTO DE INTERFERÊNCIAS (NÃO INCLUI FORNECIMENTO). AF_11/2017</v>
          </cell>
          <cell r="C44" t="str">
            <v>M</v>
          </cell>
          <cell r="D44">
            <v>56.29</v>
          </cell>
        </row>
        <row r="45">
          <cell r="A45">
            <v>97179</v>
          </cell>
          <cell r="B45" t="str">
            <v>ASSENTAMENTO DE TUBO DE AÇO CARBONO PARA REDE DE ÁGUA, DN 1400 MM (56'') OU DN 1500 MM (60), JUNTA SOLDADA, INSTALADO EM LOCAL COM NÍVEL ALTO DE INTERFERÊNCIAS (NÃO INCLUI FORNECIMENTO). AF_11/2017</v>
          </cell>
          <cell r="C45" t="str">
            <v>M</v>
          </cell>
          <cell r="D45">
            <v>64.66</v>
          </cell>
        </row>
        <row r="46">
          <cell r="A46">
            <v>97180</v>
          </cell>
          <cell r="B46" t="str">
            <v>ASSENTAMENTO DE TUBO DE AÇO CARBONO PARA REDE DE ÁGUA, DN 1600 MM (64) OU DN 1700 MM (68), JUNTA SOLDADA, INSTALADO EM LOCAL COM NÍVEL ALTO DE INTERFERÊNCIAS (NÃO INCLUI FORNECIMENTO). AF_11/2017</v>
          </cell>
          <cell r="C46" t="str">
            <v>M</v>
          </cell>
          <cell r="D46">
            <v>73.02</v>
          </cell>
        </row>
        <row r="47">
          <cell r="A47">
            <v>97181</v>
          </cell>
          <cell r="B47" t="str">
            <v>ASSENTAMENTO DE TUBO DE AÇO CARBONO PARA REDE DE ÁGUA, DN 1800 MM (72) OU DN 1900 MM (76), JUNTA SOLDADA, INSTALADO EM LOCAL COM NÍVEL ALTO DE INTERFERÊNCIAS (NÃO INCLUI FORNECIMENTO). AF_11/2017</v>
          </cell>
          <cell r="C47" t="str">
            <v>M</v>
          </cell>
          <cell r="D47">
            <v>84.14</v>
          </cell>
        </row>
        <row r="48">
          <cell r="A48">
            <v>97182</v>
          </cell>
          <cell r="B48" t="str">
            <v>ASSENTAMENTO DE TUBO DE AÇO CARBONO PARA REDE DE ÁGUA, DN 2000 MM (80) OU DN 2100 MM (84), JUNTA SOLDADA, INSTALADO EM LOCAL COM NÍVEL ALTO DE INTERFERÊNCIAS (NÃO INCLUI FORNECIMENTO). AF_11/2017</v>
          </cell>
          <cell r="C48" t="str">
            <v>M</v>
          </cell>
          <cell r="D48">
            <v>92.81</v>
          </cell>
        </row>
        <row r="49">
          <cell r="A49">
            <v>97183</v>
          </cell>
          <cell r="B49" t="str">
            <v>ASSENTAMENTO DE TUBO DE AÇO CARBONO PARA REDE DE ÁGUA, DN 600 MM (24), JUNTA SOLDADA, INSTALADO EM LOCAL COM NÍVEL BAIXO DE INTERFERÊNCIAS (NÃO INCLUI FORNECIMENTO). AF_11/2017</v>
          </cell>
          <cell r="C49" t="str">
            <v>M</v>
          </cell>
          <cell r="D49">
            <v>21.41</v>
          </cell>
        </row>
        <row r="50">
          <cell r="A50">
            <v>97184</v>
          </cell>
          <cell r="B50" t="str">
            <v>ASSENTAMENTO DE TUBO DE AÇO CARBONO PARA REDE DE ÁGUA, DN 700 MM (28), JUNTA SOLDADA, INSTALADO EM LOCAL COM NÍVEL BAIXO DE INTERFERÊNCIAS (NÃO INCLUI FORNECIMENTO). AF_11/2017</v>
          </cell>
          <cell r="C50" t="str">
            <v>M</v>
          </cell>
          <cell r="D50">
            <v>24.8</v>
          </cell>
        </row>
        <row r="51">
          <cell r="A51">
            <v>97185</v>
          </cell>
          <cell r="B51" t="str">
            <v>ASSENTAMENTO DE TUBO DE AÇO CARBONO PARA REDE DE ÁGUA, DN 800 MM (32), JUNTA SOLDADA, INSTALADO EM LOCAL COM NÍVEL BAIXO DE INTERFERÊNCIAS (NÃO INCLUI FORNECIMENTO). AF_11/2017</v>
          </cell>
          <cell r="C51" t="str">
            <v>M</v>
          </cell>
          <cell r="D51">
            <v>28.18</v>
          </cell>
        </row>
        <row r="52">
          <cell r="A52">
            <v>97186</v>
          </cell>
          <cell r="B52" t="str">
            <v>ASSENTAMENTO DE TUBO DE AÇO CARBONO PARA REDE DE ÁGUA, DN 900 MM (36), JUNTA SOLDADA, INSTALADO EM LOCAL COM NÍVEL BAIXO DE INTERFERÊNCIAS (NÃO INCLUI FORNECIMENTO). AF_11/2017</v>
          </cell>
          <cell r="C52" t="str">
            <v>M</v>
          </cell>
          <cell r="D52">
            <v>31.57</v>
          </cell>
        </row>
        <row r="53">
          <cell r="A53">
            <v>97187</v>
          </cell>
          <cell r="B53" t="str">
            <v>ASSENTAMENTO DE TUBO DE AÇO CARBONO PARA REDE DE ÁGUA, DN 1000 MM (40  ) OU DN 1100 MM (44  ), JUNTA SOLDADA, INSTALADO EM LOCAL COM NÍVEL BAIXO DE INTERFERÊNCIAS (NÃO INCLUI FORNECIMENTO). AF_11/2017</v>
          </cell>
          <cell r="C53" t="str">
            <v>M</v>
          </cell>
          <cell r="D53">
            <v>38.340000000000003</v>
          </cell>
        </row>
        <row r="54">
          <cell r="A54">
            <v>97188</v>
          </cell>
          <cell r="B54" t="str">
            <v>ASSENTAMENTO DE TUBO DE AÇO CARBONO PARA REDE DE ÁGUA, DN 1200 MM (48) OU DN 1300 MM (52), JUNTA SOLDADA, INSTALADO EM LOCAL COM NÍVEL BAIXO DE INTERFERÊNCIAS (NÃO INCLUI FORNECIMENTO). AF_11/2017</v>
          </cell>
          <cell r="C54" t="str">
            <v>M</v>
          </cell>
          <cell r="D54">
            <v>45.14</v>
          </cell>
        </row>
        <row r="55">
          <cell r="A55">
            <v>97189</v>
          </cell>
          <cell r="B55" t="str">
            <v>ASSENTAMENTO DE TUBO DE AÇO CARBONO PARA REDE DE ÁGUA, DN 1400 MM (56'') OU DN 1500 MM (60), JUNTA SOLDADA, INSTALADO EM LOCAL COM NÍVEL BAIXO DE INTERFERÊNCIAS (NÃO INCLUI FORNECIMENTO). AF_11/2017</v>
          </cell>
          <cell r="C55" t="str">
            <v>M</v>
          </cell>
          <cell r="D55">
            <v>51.91</v>
          </cell>
        </row>
        <row r="56">
          <cell r="A56">
            <v>97190</v>
          </cell>
          <cell r="B56" t="str">
            <v>ASSENTAMENTO DE TUBO DE AÇO CARBONO PARA REDE DE ÁGUA, DN 1600 MM (64) OU DN 1700 MM (68), JUNTA SOLDADA, INSTALADO EM LOCAL COM NÍVEL BAIXO DE INTERFERÊNCIAS (NÃO INCLUI FORNECIMENTO). AF_11/2017</v>
          </cell>
          <cell r="C56" t="str">
            <v>M</v>
          </cell>
          <cell r="D56">
            <v>58.68</v>
          </cell>
        </row>
        <row r="57">
          <cell r="A57">
            <v>97191</v>
          </cell>
          <cell r="B57" t="str">
            <v>ASSENTAMENTO DE TUBO DE AÇO CARBONO PARA REDE DE ÁGUA, DN 1800 MM (72) OU DN 1900 MM (76), JUNTA SOLDADA, INSTALADO EM LOCAL COM NÍVEL BAIXO DE INTERFERÊNCIAS (NÃO INCLUI FORNECIMENTO). AF_11/2017</v>
          </cell>
          <cell r="C57" t="str">
            <v>M</v>
          </cell>
          <cell r="D57">
            <v>67.510000000000005</v>
          </cell>
        </row>
        <row r="58">
          <cell r="A58">
            <v>97192</v>
          </cell>
          <cell r="B58" t="str">
            <v>ASSENTAMENTO DE TUBO DE AÇO CARBONO PARA REDE DE ÁGUA, DN 2000 MM (80) OU DN 2100 MM (84), JUNTA SOLDADA, INSTALADO EM LOCAL COM NÍVEL BAIXO DE INTERFERÊNCIAS (NÃO INCLUI FORNECIMENTO). AF_11/2017</v>
          </cell>
          <cell r="C58" t="str">
            <v>M</v>
          </cell>
          <cell r="D58">
            <v>74.5</v>
          </cell>
        </row>
        <row r="59">
          <cell r="A59">
            <v>90694</v>
          </cell>
          <cell r="B59" t="str">
            <v>TUBO DE PVC PARA REDE COLETORA DE ESGOTO DE PAREDE MACIÇA, DN 100 MM, JUNTA ELÁSTICA - FORNECIMENTO E ASSENTAMENTO. AF_01/2021</v>
          </cell>
          <cell r="C59" t="str">
            <v>M</v>
          </cell>
          <cell r="D59">
            <v>31.77</v>
          </cell>
        </row>
        <row r="60">
          <cell r="A60">
            <v>90695</v>
          </cell>
          <cell r="B60" t="str">
            <v>TUBO DE PVC PARA REDE COLETORA DE ESGOTO DE PAREDE MACIÇA, DN 150 MM, JUNTA ELÁSTICA  - FORNECIMENTO E ASSENTAMENTO. AF_01/2021</v>
          </cell>
          <cell r="C60" t="str">
            <v>M</v>
          </cell>
          <cell r="D60">
            <v>65.430000000000007</v>
          </cell>
        </row>
        <row r="61">
          <cell r="A61">
            <v>90696</v>
          </cell>
          <cell r="B61" t="str">
            <v>TUBO DE PVC PARA REDE COLETORA DE ESGOTO DE PAREDE MACIÇA, DN 200 MM, JUNTA ELÁSTICA - FORNECIMENTO E ASSENTAMENTO. AF_01/2021</v>
          </cell>
          <cell r="C61" t="str">
            <v>M</v>
          </cell>
          <cell r="D61">
            <v>96.89</v>
          </cell>
        </row>
        <row r="62">
          <cell r="A62">
            <v>90697</v>
          </cell>
          <cell r="B62" t="str">
            <v>TUBO DE PVC PARA REDE COLETORA DE ESGOTO DE PAREDE MACIÇA, DN 250 MM, JUNTA ELÁSTICA  - FORNECIMENTO E ASSENTAMENTO. AF_01/2021</v>
          </cell>
          <cell r="C62" t="str">
            <v>M</v>
          </cell>
          <cell r="D62">
            <v>162.72999999999999</v>
          </cell>
        </row>
        <row r="63">
          <cell r="A63">
            <v>90698</v>
          </cell>
          <cell r="B63" t="str">
            <v>TUBO DE PVC PARA REDE COLETORA DE ESGOTO DE PAREDE MACIÇA, DN 300 MM, JUNTA ELÁSTICA,  FORNECIMENTO E ASSENTAMENTO. AF_01/2021</v>
          </cell>
          <cell r="C63" t="str">
            <v>M</v>
          </cell>
          <cell r="D63">
            <v>260.35000000000002</v>
          </cell>
        </row>
        <row r="64">
          <cell r="A64">
            <v>90699</v>
          </cell>
          <cell r="B64" t="str">
            <v>TUBO DE PVC PARA REDE COLETORA DE ESGOTO DE PAREDE MACIÇA, DN 350 MM, JUNTA ELÁSTICA  - FORNECIMENTO E ASSENTAMENTO. AF_01/2021</v>
          </cell>
          <cell r="C64" t="str">
            <v>M</v>
          </cell>
          <cell r="D64">
            <v>321.73</v>
          </cell>
        </row>
        <row r="65">
          <cell r="A65">
            <v>90700</v>
          </cell>
          <cell r="B65" t="str">
            <v>TUBO DE PVC PARA REDE COLETORA DE ESGOTO DE PAREDE MACIÇA, DN 400 MM, JUNTA ELÁSTICA  FORNECIMENTO E ASSENTAMENTO. AF_01/2021</v>
          </cell>
          <cell r="C65" t="str">
            <v>M</v>
          </cell>
          <cell r="D65">
            <v>416.45</v>
          </cell>
        </row>
        <row r="66">
          <cell r="A66">
            <v>90701</v>
          </cell>
          <cell r="B66" t="str">
            <v>TUBO DE PVC CORRUGADO DE DUPLA PAREDE PARA REDE COLETORA DE ESGOTO, DN 150 MM, JUNTA ELÁSTICA - FORNECIMENTO E ASSENTAMENTO. AF_01/2021</v>
          </cell>
          <cell r="C66" t="str">
            <v>M</v>
          </cell>
          <cell r="D66">
            <v>53.74</v>
          </cell>
        </row>
        <row r="67">
          <cell r="A67">
            <v>90702</v>
          </cell>
          <cell r="B67" t="str">
            <v>TUBO DE PVC CORRUGADO DE DUPLA PAREDE PARA REDE COLETORA DE ESGOTO, DN 200 MM, JUNTA ELÁSTICA - FORNECIMENTO E ASSENTAMENTO. AF_01/2021</v>
          </cell>
          <cell r="C67" t="str">
            <v>M</v>
          </cell>
          <cell r="D67">
            <v>85.07</v>
          </cell>
        </row>
        <row r="68">
          <cell r="A68">
            <v>90703</v>
          </cell>
          <cell r="B68" t="str">
            <v>TUBO DE PVC CORRUGADO DE DUPLA PAREDE PARA REDE COLETORA DE ESGOTO, DN 250 MM, JUNTA ELÁSTICA - FORNECIMENTO E ASSENTAMENTO. AF_01/2021</v>
          </cell>
          <cell r="C68" t="str">
            <v>M</v>
          </cell>
          <cell r="D68">
            <v>138.84</v>
          </cell>
        </row>
        <row r="69">
          <cell r="A69">
            <v>90704</v>
          </cell>
          <cell r="B69" t="str">
            <v>TUBO DE PVC CORRUGADO DE DUPLA PAREDE PARA REDE COLETORA DE ESGOTO, DN 300 MM, JUNTA ELÁSTICA - FORNECIMENTO E ASSENTAMENTO. AF_01/2021</v>
          </cell>
          <cell r="C69" t="str">
            <v>M</v>
          </cell>
          <cell r="D69">
            <v>191.67</v>
          </cell>
        </row>
        <row r="70">
          <cell r="A70">
            <v>90705</v>
          </cell>
          <cell r="B70" t="str">
            <v>TUBO DE PVC CORRUGADO DE DUPLA PAREDE PARA REDE COLETORA DE ESGOTO, DN 350 MM, JUNTA ELÁSTICA - FORNECIMENTO E ASSENTAMENTO. AF_01/2021</v>
          </cell>
          <cell r="C70" t="str">
            <v>M</v>
          </cell>
          <cell r="D70">
            <v>269.27999999999997</v>
          </cell>
        </row>
        <row r="71">
          <cell r="A71">
            <v>90706</v>
          </cell>
          <cell r="B71" t="str">
            <v>TUBO DE PVC CORRUGADO DE DUPLA PAREDE PARA REDE COLETORA DE ESGOTO, DN 400 MM, JUNTA ELÁSTICA - FORNECIMENTO E ASSENTAMENTO. AF_01/2021</v>
          </cell>
          <cell r="C71" t="str">
            <v>M</v>
          </cell>
          <cell r="D71">
            <v>314.08</v>
          </cell>
        </row>
        <row r="72">
          <cell r="A72">
            <v>90708</v>
          </cell>
          <cell r="B72" t="str">
            <v>TUBO DE PEAD CORRUGADO DE DUPLA PAREDE PARA REDE COLETORA DE ESGOTO, DN 600 MM, JUNTA ELÁSTICA INTEGRADA - FORNECIMENTO E ASSENTAMENTO. AF_01/2021</v>
          </cell>
          <cell r="C72" t="str">
            <v>M</v>
          </cell>
          <cell r="D72">
            <v>882.26</v>
          </cell>
        </row>
        <row r="73">
          <cell r="A73">
            <v>90724</v>
          </cell>
          <cell r="B73" t="str">
            <v>JUNTA ARGAMASSADA ENTRE TUBO DN 100 MM E O POÇO DE VISITA/ CAIXA DE CONCRETO OU ALVENARIA EM REDES DE ESGOTO. AF_01/2021</v>
          </cell>
          <cell r="C73" t="str">
            <v>UN</v>
          </cell>
          <cell r="D73">
            <v>21.18</v>
          </cell>
        </row>
        <row r="74">
          <cell r="A74">
            <v>90725</v>
          </cell>
          <cell r="B74" t="str">
            <v>JUNTA ARGAMASSADA ENTRE TUBO DN 150 MM E O POÇO DE VISITA/ CAIXA DE CONCRETO OU ALVENARIA EM REDES DE ESGOTO. AF_01/2021</v>
          </cell>
          <cell r="C74" t="str">
            <v>UN</v>
          </cell>
          <cell r="D74">
            <v>26.07</v>
          </cell>
        </row>
        <row r="75">
          <cell r="A75">
            <v>90726</v>
          </cell>
          <cell r="B75" t="str">
            <v>JUNTA ARGAMASSADA ENTRE TUBO DN 200 MM E O POÇO/ CAIXA DE CONCRETO OU ALVENARIA EM REDES DE ESGOTO. AF_01/2021</v>
          </cell>
          <cell r="C75" t="str">
            <v>UN</v>
          </cell>
          <cell r="D75">
            <v>31</v>
          </cell>
        </row>
        <row r="76">
          <cell r="A76">
            <v>90727</v>
          </cell>
          <cell r="B76" t="str">
            <v>JUNTA ARGAMASSADA ENTRE TUBO DN 250 MM E O POÇO DE VISITA/ CAIXA DE CONCRETO OU ALVENARIA EM REDES DE ESGOTO. AF_01/2021</v>
          </cell>
          <cell r="C76" t="str">
            <v>UN</v>
          </cell>
          <cell r="D76">
            <v>35.86</v>
          </cell>
        </row>
        <row r="77">
          <cell r="A77">
            <v>90728</v>
          </cell>
          <cell r="B77" t="str">
            <v>JUNTA ARGAMASSADA ENTRE TUBO DN 300 MM E O POÇO DE VISITA/ CAIXA DE CONCRETO OU ALVENARIA EM REDES DE ESGOTO. AF_01/2021</v>
          </cell>
          <cell r="C77" t="str">
            <v>UN</v>
          </cell>
          <cell r="D77">
            <v>40.75</v>
          </cell>
        </row>
        <row r="78">
          <cell r="A78">
            <v>90729</v>
          </cell>
          <cell r="B78" t="str">
            <v>JUNTA ARGAMASSADA ENTRE TUBO DN 350 MM E O POÇO DE VISITA/ CAIXA DE CONCRETO OU ALVENARIA EM REDES DE ESGOTO. AF_01/2021</v>
          </cell>
          <cell r="C78" t="str">
            <v>UN</v>
          </cell>
          <cell r="D78">
            <v>45.63</v>
          </cell>
        </row>
        <row r="79">
          <cell r="A79">
            <v>90730</v>
          </cell>
          <cell r="B79" t="str">
            <v>JUNTA ARGAMASSADA ENTRE TUBO DN 400 MM E O POÇO DE VISITA/ CAIXA DE CONCRETO OU ALVENARIA EM REDES DE ESGOTO. AF_01/2021</v>
          </cell>
          <cell r="C79" t="str">
            <v>UN</v>
          </cell>
          <cell r="D79">
            <v>50.5</v>
          </cell>
        </row>
        <row r="80">
          <cell r="A80">
            <v>90731</v>
          </cell>
          <cell r="B80" t="str">
            <v>JUNTA ARGAMASSADA ENTRE TUBO DN 450 MM E O POÇO DE VISITA/ CAIXA DE CONCRETO OU ALVENARIA EM REDES DE ESGOTO. AF_01/2021</v>
          </cell>
          <cell r="C80" t="str">
            <v>UN</v>
          </cell>
          <cell r="D80">
            <v>55.38</v>
          </cell>
        </row>
        <row r="81">
          <cell r="A81">
            <v>90732</v>
          </cell>
          <cell r="B81" t="str">
            <v>JUNTA ARGAMASSADA ENTRE TUBO DN 600 MM E O POÇO DE VISITA/ CAIXA DE CONCRETO OU ALVENARIA EM REDES DE ESGOTO. AF_01/2021</v>
          </cell>
          <cell r="C81" t="str">
            <v>UN</v>
          </cell>
          <cell r="D81">
            <v>70</v>
          </cell>
        </row>
        <row r="82">
          <cell r="A82">
            <v>90733</v>
          </cell>
          <cell r="B82" t="str">
            <v>ASSENTAMENTO DE TUBO DE PVC PARA REDE COLETORA DE ESGOTO DE PAREDE MACIÇA, DN 100 MM, JUNTA ELÁSTICA (NÃO INCLUI FORNECIMENTO). AF_01/2021</v>
          </cell>
          <cell r="C82" t="str">
            <v>M</v>
          </cell>
          <cell r="D82">
            <v>2.99</v>
          </cell>
        </row>
        <row r="83">
          <cell r="A83">
            <v>90734</v>
          </cell>
          <cell r="B83" t="str">
            <v>ASSENTAMENTO DE TUBO DE PVC PARA REDE COLETORA DE ESGOTO DE PAREDE MACIÇA, DN 150 MM, JUNTA ELÁSTICA,  (NÃO INCLUI FORNECIMENTO). AF_01/2021</v>
          </cell>
          <cell r="C83" t="str">
            <v>M</v>
          </cell>
          <cell r="D83">
            <v>3.54</v>
          </cell>
        </row>
        <row r="84">
          <cell r="A84">
            <v>90735</v>
          </cell>
          <cell r="B84" t="str">
            <v>ASSENTAMENTO DE TUBO DE PVC PARA REDE COLETORA DE ESGOTO DE PAREDE MACIÇA, DN 200 MM, JUNTA ELÁSTICA (NÃO INCLUI FORNECIMENTO). AF_01/2021</v>
          </cell>
          <cell r="C84" t="str">
            <v>M</v>
          </cell>
          <cell r="D84">
            <v>4.09</v>
          </cell>
        </row>
        <row r="85">
          <cell r="A85">
            <v>90736</v>
          </cell>
          <cell r="B85" t="str">
            <v>ASSENTAMENTO DE TUBO DE PVC PARA REDE COLETORA DE ESGOTO DE PAREDE MACIÇA, DN 250 MM, JUNTA ELÁSTICA (NÃO INCLUI FORNECIMENTO). AF_01/2021</v>
          </cell>
          <cell r="C85" t="str">
            <v>M</v>
          </cell>
          <cell r="D85">
            <v>4.6500000000000004</v>
          </cell>
        </row>
        <row r="86">
          <cell r="A86">
            <v>90737</v>
          </cell>
          <cell r="B86" t="str">
            <v>ASSENTAMENTO DE TUBO DE PVC PARA REDE COLETORA DE ESGOTO DE PAREDE MACIÇA, DN 300 MM, JUNTA ELÁSTICA  (NÃO INCLUI FORNECIMENTO). AF_01/2021</v>
          </cell>
          <cell r="C86" t="str">
            <v>M</v>
          </cell>
          <cell r="D86">
            <v>5.19</v>
          </cell>
        </row>
        <row r="87">
          <cell r="A87">
            <v>90738</v>
          </cell>
          <cell r="B87" t="str">
            <v>ASSENTAMENTO DE TUBO DE PVC PARA REDE COLETORA DE ESGOTO DE PAREDE MACIÇA, DN 350 MM, JUNTA ELÁSTICA (NÃO INCLUI FORNECIMENTO). AF_01/2021</v>
          </cell>
          <cell r="C87" t="str">
            <v>M</v>
          </cell>
          <cell r="D87">
            <v>5.75</v>
          </cell>
        </row>
        <row r="88">
          <cell r="A88">
            <v>90739</v>
          </cell>
          <cell r="B88" t="str">
            <v>ASSENTAMENTO DE TUBO DE PVC PARA REDE COLETORA DE ESGOTO DE PAREDE MACIÇA, DN 400 MM, JUNTA ELÁSTICA (NÃO INCLUI FORNECIMENTO). AF_01/2021</v>
          </cell>
          <cell r="C88" t="str">
            <v>M</v>
          </cell>
          <cell r="D88">
            <v>7.27</v>
          </cell>
        </row>
        <row r="89">
          <cell r="A89">
            <v>90740</v>
          </cell>
          <cell r="B89" t="str">
            <v>ASSENTAMENTO DE TUBO DE PVC CORRUGADO DE DUPLA PAREDE PARA REDE COLETORA DE ESGOTO, DN 150 MM, JUNTA ELÁSTICA (NÃO INCLUI FORNECIMENTO). AF_01/2021</v>
          </cell>
          <cell r="C89" t="str">
            <v>M</v>
          </cell>
          <cell r="D89">
            <v>3.94</v>
          </cell>
        </row>
        <row r="90">
          <cell r="A90">
            <v>90741</v>
          </cell>
          <cell r="B90" t="str">
            <v>ASSENTAMENTO DE TUBO DE PVC CORRUGADO DE DUPLA PAREDE PARA REDE COLETORA DE ESGOTO, DN 200 MM, JUNTA ELÁSTICA (NÃO INCLUI FORNECIMENTO). AF_01/2021</v>
          </cell>
          <cell r="C90" t="str">
            <v>M</v>
          </cell>
          <cell r="D90">
            <v>4.49</v>
          </cell>
        </row>
        <row r="91">
          <cell r="A91">
            <v>90742</v>
          </cell>
          <cell r="B91" t="str">
            <v>ASSENTAMENTO DE TUBO DE PVC CORRUGADO DE DUPLA PAREDE PARA REDE COLETORA DE ESGOTO, DN 250 MM, JUNTA ELÁSTICA (NÃO INCLUI FORNECIMENTO). AF_01/2021</v>
          </cell>
          <cell r="C91" t="str">
            <v>M</v>
          </cell>
          <cell r="D91">
            <v>5.05</v>
          </cell>
        </row>
        <row r="92">
          <cell r="A92">
            <v>90743</v>
          </cell>
          <cell r="B92" t="str">
            <v>ASSENTAMENTO DE TUBO DE PVC CORRUGADO DE DUPLA PAREDE PARA REDE COLETORA DE ESGOTO, DN 300 MM, JUNTA ELÁSTICA (NÃO INCLUI FORNECIMENTO). AF_01/2021</v>
          </cell>
          <cell r="C92" t="str">
            <v>M</v>
          </cell>
          <cell r="D92">
            <v>5.6</v>
          </cell>
        </row>
        <row r="93">
          <cell r="A93">
            <v>90744</v>
          </cell>
          <cell r="B93" t="str">
            <v>ASSENTAMENTO DE TUBO DE PVC CORRUGADO DE DUPLA PAREDE PARA REDE COLETORA DE ESGOTO, DN 350 MM, JUNTA ELÁSTICA (NÃO INCLUI FORNECIMENTO). AF_01/2021</v>
          </cell>
          <cell r="C93" t="str">
            <v>M</v>
          </cell>
          <cell r="D93">
            <v>6.16</v>
          </cell>
        </row>
        <row r="94">
          <cell r="A94">
            <v>90745</v>
          </cell>
          <cell r="B94" t="str">
            <v>ASSENTAMENTO DE TUBO DE PVC CORRUGADO DE DUPLA PAREDE PARA REDE COLETORA DE ESGOTO, DN 400 MM, JUNTA ELÁSTICA  (NÃO INCLUI FORNECIMENTO). AF_01/2021</v>
          </cell>
          <cell r="C94" t="str">
            <v>M</v>
          </cell>
          <cell r="D94">
            <v>8.11</v>
          </cell>
        </row>
        <row r="95">
          <cell r="A95">
            <v>90746</v>
          </cell>
          <cell r="B95" t="str">
            <v>ASSENTAMENTO DE TUBO DE PEAD CORRUGADO DE DUPLA PAREDE PARA REDE COLETORA DE ESGOTO, DN 450 MM, JUNTA ELÁSTICA INTEGRADA (NÃO INCLUI FORNECIMENTO). AF_01/2021</v>
          </cell>
          <cell r="C95" t="str">
            <v>M</v>
          </cell>
          <cell r="D95">
            <v>3.23</v>
          </cell>
        </row>
        <row r="96">
          <cell r="A96">
            <v>90747</v>
          </cell>
          <cell r="B96" t="str">
            <v>ASSENTAMENTO DE TUBO DE PEAD CORRUGADO DE DUPLA PAREDE PARA REDE COLETORA DE ESGOTO, DN 600 MM, JUNTA ELÁSTICA INTEGRADA (NÃO INCLUI FORNECIMENTO). AF_01/2021</v>
          </cell>
          <cell r="C96" t="str">
            <v>M</v>
          </cell>
          <cell r="D96">
            <v>12.68</v>
          </cell>
        </row>
        <row r="97">
          <cell r="A97">
            <v>94869</v>
          </cell>
          <cell r="B97" t="str">
            <v>TUBO DE PEAD CORRUGADO DE DUPLA PAREDE PARA REDE COLETORA DE ESGOTO, DN 250 MM, JUNTA ELÁSTICA INTEGRADA - FORNECIMENTO E ASSENTAMENTO. AF_01/2021</v>
          </cell>
          <cell r="C97" t="str">
            <v>M</v>
          </cell>
          <cell r="D97">
            <v>179.63</v>
          </cell>
        </row>
        <row r="98">
          <cell r="A98">
            <v>94870</v>
          </cell>
          <cell r="B98" t="str">
            <v>ASSENTAMENTO DE TUBO DE PEAD CORRUGADO DE DUPLA PAREDE PARA REDE COLETORA DE ESGOTO, DN 250 MM, JUNTA ELÁSTICA INTEGRADA (NÃO INCLUI FORNECIMENTO). AF_01/2021</v>
          </cell>
          <cell r="C98" t="str">
            <v>M</v>
          </cell>
          <cell r="D98">
            <v>0.78</v>
          </cell>
        </row>
        <row r="99">
          <cell r="A99">
            <v>94871</v>
          </cell>
          <cell r="B99" t="str">
            <v>TUBO DE PEAD CORRUGADO DE DUPLA PAREDE PARA REDE COLETORA DE ESGOTO, DN 300 MM, JUNTA ELÁSTICA INTEGRADA - FORNECIMENTO E ASSENTAMENTO. AF_01/2021</v>
          </cell>
          <cell r="C99" t="str">
            <v>M</v>
          </cell>
          <cell r="D99">
            <v>212.85</v>
          </cell>
        </row>
        <row r="100">
          <cell r="A100">
            <v>94872</v>
          </cell>
          <cell r="B100" t="str">
            <v>ASSENTAMENTO DE TUBO DE PEAD CORRUGADO DE DUPLA PAREDE PARA REDE COLETORA DE ESGOTO, DN 300 MM, JUNTA ELÁSTICA INTEGRADA  (NÃO INCLUI FORNECIMENTO). AF_01/2021</v>
          </cell>
          <cell r="C100" t="str">
            <v>M</v>
          </cell>
          <cell r="D100">
            <v>1.38</v>
          </cell>
        </row>
        <row r="101">
          <cell r="A101">
            <v>94875</v>
          </cell>
          <cell r="B101" t="str">
            <v>TUBO DE PEAD CORRUGADO DE DUPLA PAREDE PARA REDE COLETORA DE ESGOTO, DN 800 MM, JUNTA ELÁSTICA INTEGRADA - FORNECIMENTO E ASSENTAMENTO. AF_01/2021</v>
          </cell>
          <cell r="C101" t="str">
            <v>M</v>
          </cell>
          <cell r="D101">
            <v>1246.49</v>
          </cell>
        </row>
        <row r="102">
          <cell r="A102">
            <v>94876</v>
          </cell>
          <cell r="B102" t="str">
            <v>ASSENTAMENTO DE TUBO DE PEAD CORRUGADO DE DUPLA PAREDE PARA REDE COLETORA DE ESGOTO, DN 800 MM, JUNTA ELÁSTICA INTEGRADA  (NÃO INCLUI FORNECIMENTO). AF_01/2021</v>
          </cell>
          <cell r="C102" t="str">
            <v>M</v>
          </cell>
          <cell r="D102">
            <v>19.2</v>
          </cell>
        </row>
        <row r="103">
          <cell r="A103">
            <v>94878</v>
          </cell>
          <cell r="B103" t="str">
            <v>ASSENTAMENTO DE TUBO DE PEAD CORRUGADO DE DUPLA PAREDE PARA REDE COLETORA DE ESGOTO, DN 900 MM, JUNTA ELÁSTICA INTEGRADA, INSTALADO EM LOCAL COM NÍVEL BAIXO DE INTERFERÊNCIAS (NÃO INCLUI FORNECIMENTO). AF_06/2016</v>
          </cell>
          <cell r="C103" t="str">
            <v>M</v>
          </cell>
          <cell r="D103">
            <v>22.53</v>
          </cell>
        </row>
        <row r="104">
          <cell r="A104">
            <v>94879</v>
          </cell>
          <cell r="B104" t="str">
            <v>TUBO DE PEAD CORRUGADO DE DUPLA PAREDE PARA REDE COLETORA DE ESGOTO, DN 1000 MM, JUNTA ELÁSTICA INTEGRADA, INSTALADO EM LOCAL COM NÍVEL BAIXO DE INTERFERÊNCIAS - FORNECIMENTO E ASSENTAMENTO. AF_06/2016</v>
          </cell>
          <cell r="C104" t="str">
            <v>M</v>
          </cell>
          <cell r="D104">
            <v>1660.35</v>
          </cell>
        </row>
        <row r="105">
          <cell r="A105">
            <v>94880</v>
          </cell>
          <cell r="B105" t="str">
            <v>ASSENTAMENTO DE TUBO DE PEAD CORRUGADO DE DUPLA PAREDE PARA REDE COLETORA DE ESGOTO, DN 1000 MM, JUNTA ELÁSTICA INTEGRADA, INSTALADO EM LOCAL COM NÍVEL BAIXO DE INTERFERÊNCIAS (NÃO INCLUI FORNECIMENTO). AF_06/2016</v>
          </cell>
          <cell r="C105" t="str">
            <v>M</v>
          </cell>
          <cell r="D105">
            <v>27.58</v>
          </cell>
        </row>
        <row r="106">
          <cell r="A106">
            <v>94881</v>
          </cell>
          <cell r="B106" t="str">
            <v>TUBO DE PEAD CORRUGADO DE DUPLA PAREDE PARA REDE COLETORA DE ESGOTO, DN 1200 MM, JUNTA ELÁSTICA INTEGRADA, INSTALADO EM LOCAL COM NÍVEL BAIXO DE INTERFERÊNCIAS - FORNECIMENTO E ASSENTAMENTO. AF_06/2016</v>
          </cell>
          <cell r="C106" t="str">
            <v>M</v>
          </cell>
          <cell r="D106">
            <v>2592.8000000000002</v>
          </cell>
        </row>
        <row r="107">
          <cell r="A107">
            <v>94882</v>
          </cell>
          <cell r="B107" t="str">
            <v>ASSENTAMENTO DE TUBO DE PEAD CORRUGADO DE DUPLA PAREDE PARA REDE COLETORA DE ESGOTO, DN 1200 MM, JUNTA ELÁSTICA INTEGRADA, INSTALADO EM LOCAL COM NÍVEL BAIXO DE INTERFERÊNCIAS (NÃO INCLUI FORNECIMENTO). AF_06/2016</v>
          </cell>
          <cell r="C107" t="str">
            <v>M</v>
          </cell>
          <cell r="D107">
            <v>32.72</v>
          </cell>
        </row>
        <row r="108">
          <cell r="A108">
            <v>94884</v>
          </cell>
          <cell r="B108" t="str">
            <v>ASSENTAMENTO DE TUBO DE PEAD CORRUGADO DE DUPLA PAREDE PARA REDE COLETORA DE ESGOTO, DN 1500 MM, JUNTA ELÁSTICA INTEGRADA, INSTALADO EM LOCAL COM NÍVEL BAIXO DE INTERFERÊNCIAS (NÃO INCLUI FORNECIMENTO). AF_06/2016</v>
          </cell>
          <cell r="C108" t="str">
            <v>M</v>
          </cell>
          <cell r="D108">
            <v>43.14</v>
          </cell>
        </row>
        <row r="109">
          <cell r="A109">
            <v>97121</v>
          </cell>
          <cell r="B109" t="str">
            <v>ASSENTAMENTO DE TUBO DE PVC PBA PARA REDE DE ÁGUA, DN 50 MM, JUNTA ELÁSTICA INTEGRADA, INSTALADO EM LOCAL COM NÍVEL ALTO DE INTERFERÊNCIAS (NÃO INCLUI FORNECIMENTO). AF_11/2017</v>
          </cell>
          <cell r="C109" t="str">
            <v>M</v>
          </cell>
          <cell r="D109">
            <v>1.78</v>
          </cell>
        </row>
        <row r="110">
          <cell r="A110">
            <v>97122</v>
          </cell>
          <cell r="B110" t="str">
            <v>ASSENTAMENTO DE TUBO DE PVC PBA PARA REDE DE ÁGUA, DN 75 MM, JUNTA ELÁSTICA INTEGRADA, INSTALADO EM LOCAL COM NÍVEL ALTO DE INTERFERÊNCIAS (NÃO INCLUI FORNECIMENTO). AF_11/2017</v>
          </cell>
          <cell r="C110" t="str">
            <v>M</v>
          </cell>
          <cell r="D110">
            <v>2.4700000000000002</v>
          </cell>
        </row>
        <row r="111">
          <cell r="A111">
            <v>97123</v>
          </cell>
          <cell r="B111" t="str">
            <v>ASSENTAMENTO DE TUBO DE PVC PBA PARA REDE DE ÁGUA, DN 100 MM, JUNTA ELÁSTICA INTEGRADA, INSTALADO EM LOCAL COM NÍVEL ALTO DE INTERFERÊNCIAS (NÃO INCLUI FORNECIMENTO). AF_11/2017</v>
          </cell>
          <cell r="C111" t="str">
            <v>M</v>
          </cell>
          <cell r="D111">
            <v>3.13</v>
          </cell>
        </row>
        <row r="112">
          <cell r="A112">
            <v>97124</v>
          </cell>
          <cell r="B112" t="str">
            <v>ASSENTAMENTO DE TUBO DE PVC PBA PARA REDE DE ÁGUA, DN 50 MM, JUNTA ELÁSTICA INTEGRADA, INSTALADO EM LOCAL COM NÍVEL BAIXO DE INTERFERÊNCIAS (NÃO INCLUI FORNECIMENTO). AF_11/2017</v>
          </cell>
          <cell r="C112" t="str">
            <v>M</v>
          </cell>
          <cell r="D112">
            <v>0.78</v>
          </cell>
        </row>
        <row r="113">
          <cell r="A113">
            <v>97125</v>
          </cell>
          <cell r="B113" t="str">
            <v>ASSENTAMENTO DE TUBO DE PVC PBA PARA REDE DE ÁGUA, DN 75 MM, JUNTA ELÁSTICA INTEGRADA, INSTALADO EM LOCAL COM NÍVEL BAIXO DE INTERFERÊNCIAS (NÃO INCLUI FORNECIMENTO). AF_11/2017</v>
          </cell>
          <cell r="C113" t="str">
            <v>M</v>
          </cell>
          <cell r="D113">
            <v>1.1100000000000001</v>
          </cell>
        </row>
        <row r="114">
          <cell r="A114">
            <v>97126</v>
          </cell>
          <cell r="B114" t="str">
            <v>ASSENTAMENTO DE TUBO DE PVC PBA PARA REDE DE ÁGUA, DN 100 MM, JUNTA ELÁSTICA INTEGRADA, INSTALADO EM LOCAL COM NÍVEL BAIXO DE INTERFERÊNCIAS (NÃO INCLUI FORNECIMENTO). AF_11/2017</v>
          </cell>
          <cell r="C114" t="str">
            <v>M</v>
          </cell>
          <cell r="D114">
            <v>1.41</v>
          </cell>
        </row>
        <row r="115">
          <cell r="A115">
            <v>102264</v>
          </cell>
          <cell r="B115" t="str">
            <v>TUBO DE PVC BRANCO PARA REDE COLETORA DE ESGOTO CONDOMINIAL DE PAREDE MACIÇA, DN 100 MM, JUNTA ELÁSTICA - FORNECIMENTO E ASSENTAMENTO. AF_01/2021</v>
          </cell>
          <cell r="C115" t="str">
            <v>M</v>
          </cell>
          <cell r="D115">
            <v>16.559999999999999</v>
          </cell>
        </row>
        <row r="116">
          <cell r="A116">
            <v>102265</v>
          </cell>
          <cell r="B116" t="str">
            <v>JUNTA ARGAMASSADA ENTRE TUBO DN 800 MM E O POÇO DE VISITA/ CAIXA DE CONCRETO OU ALVENARIA EM REDES DE ESGOTO. AF_01/2021</v>
          </cell>
          <cell r="C116" t="str">
            <v>UN</v>
          </cell>
          <cell r="D116">
            <v>89.51</v>
          </cell>
        </row>
        <row r="117">
          <cell r="A117">
            <v>102266</v>
          </cell>
          <cell r="B117" t="str">
            <v>JUNTA ARGAMASSADA ENTRE TUBO DN 900 MM E O POÇO DE VISITA/ CAIXA DE CONCRETO OU ALVENARIA EM REDES DE ESGOTO. AF_01/2021</v>
          </cell>
          <cell r="C117" t="str">
            <v>UN</v>
          </cell>
          <cell r="D117">
            <v>99.26</v>
          </cell>
        </row>
        <row r="118">
          <cell r="A118">
            <v>102267</v>
          </cell>
          <cell r="B118" t="str">
            <v>JUNTA ARGAMASSADA ENTRE TUBO DN 1000 MM E O POÇO DE VISITA/ CAIXA DE CONCRETO OU ALVENARIA EM REDES DE ESGOTO. AF_01/2021</v>
          </cell>
          <cell r="C118" t="str">
            <v>UN</v>
          </cell>
          <cell r="D118">
            <v>113.95</v>
          </cell>
        </row>
        <row r="119">
          <cell r="A119">
            <v>102268</v>
          </cell>
          <cell r="B119" t="str">
            <v>JUNTA ARGAMASSADA ENTRE TUBO DN 1200 MM E O POÇO DE VISITA/ CAIXA DE CONCRETO OU ALVENARIA EM REDES DE ESGOTO. AF_01/2021</v>
          </cell>
          <cell r="C119" t="str">
            <v>UN</v>
          </cell>
          <cell r="D119">
            <v>128.58000000000001</v>
          </cell>
        </row>
        <row r="120">
          <cell r="A120">
            <v>102269</v>
          </cell>
          <cell r="B120" t="str">
            <v>JUNTA ARGAMASSADA ENTRE TUBO DN 1500 MM E O POÇO DE VISITA/ CAIXA DE CONCRETO OU ALVENARIA EM REDES DE ESGOTO. AF_01/2021</v>
          </cell>
          <cell r="C120" t="str">
            <v>UN</v>
          </cell>
          <cell r="D120">
            <v>157.83000000000001</v>
          </cell>
        </row>
        <row r="121">
          <cell r="A121">
            <v>92833</v>
          </cell>
          <cell r="B121" t="str">
            <v>TUBO DE CONCRETO PARA REDES COLETORAS DE ESGOTO SANITÁRIO, DIÂMETRO DE 300 MM, JUNTA ELÁSTICA, INSTALADO EM LOCAL COM BAIXO NÍVEL DE INTERFERÊNCIAS - FORNECIMENTO E ASSENTAMENTO. AF_12/2015</v>
          </cell>
          <cell r="C121" t="str">
            <v>M</v>
          </cell>
          <cell r="D121">
            <v>146</v>
          </cell>
        </row>
        <row r="122">
          <cell r="A122">
            <v>92834</v>
          </cell>
          <cell r="B122" t="str">
            <v>ASSENTAMENTO DE TUBO DE CONCRETO PARA REDES COLETORAS DE ESGOTO SANITÁRIO, DIÂMETRO DE 300 MM, JUNTA ELÁSTICA, INSTALADO EM LOCAL COM BAIXO NÍVEL DE INTERFERÊNCIAS (NÃO INCLUI FORNECIMENTO). AF_12/2015</v>
          </cell>
          <cell r="C122" t="str">
            <v>M</v>
          </cell>
          <cell r="D122">
            <v>6.9</v>
          </cell>
        </row>
        <row r="123">
          <cell r="A123">
            <v>92835</v>
          </cell>
          <cell r="B123" t="str">
            <v>TUBO DE CONCRETO PARA REDES COLETORAS DE ESGOTO SANITÁRIO, DIÂMETRO DE 400 MM, JUNTA ELÁSTICA, INSTALADO EM LOCAL COM BAIXO NÍVEL DE INTERFERÊNCIAS - FORNECIMENTO E ASSENTAMENTO. AF_12/2015</v>
          </cell>
          <cell r="C123" t="str">
            <v>M</v>
          </cell>
          <cell r="D123">
            <v>157.88999999999999</v>
          </cell>
        </row>
        <row r="124">
          <cell r="A124">
            <v>92836</v>
          </cell>
          <cell r="B124" t="str">
            <v>ASSENTAMENTO DE TUBO DE CONCRETO PARA REDES COLETORAS DE ESGOTO SANITÁRIO, DIÂMETRO DE 400 MM, JUNTA ELÁSTICA, INSTALADO EM LOCAL COM BAIXO NÍVEL DE INTERFERÊNCIAS (NÃO INCLUI FORNECIMENTO). AF_12/2015</v>
          </cell>
          <cell r="C124" t="str">
            <v>M</v>
          </cell>
          <cell r="D124">
            <v>8.8000000000000007</v>
          </cell>
        </row>
        <row r="125">
          <cell r="A125">
            <v>92837</v>
          </cell>
          <cell r="B125" t="str">
            <v>TUBO DE CONCRETO PARA REDES COLETORAS DE ESGOTO SANITÁRIO, DIÂMETRO DE 500 MM, JUNTA ELÁSTICA, INSTALADO EM LOCAL COM BAIXO NÍVEL DE INTERFERÊNCIAS - FORNECIMENTO E ASSENTAMENTO. AF_12/2015</v>
          </cell>
          <cell r="C125" t="str">
            <v>M</v>
          </cell>
          <cell r="D125">
            <v>258.73</v>
          </cell>
        </row>
        <row r="126">
          <cell r="A126">
            <v>92838</v>
          </cell>
          <cell r="B126" t="str">
            <v>ASSENTAMENTO DE TUBO DE CONCRETO PARA REDES COLETORAS DE ESGOTO SANITÁRIO, DIÂMETRO DE 500 MM, JUNTA ELÁSTICA, INSTALADO EM LOCAL COM BAIXO NÍVEL DE INTERFERÊNCIAS (NÃO INCLUI FORNECIMENTO). AF_12/2015</v>
          </cell>
          <cell r="C126" t="str">
            <v>M</v>
          </cell>
          <cell r="D126">
            <v>10.58</v>
          </cell>
        </row>
        <row r="127">
          <cell r="A127">
            <v>92839</v>
          </cell>
          <cell r="B127" t="str">
            <v>TUBO DE CONCRETO PARA REDES COLETORAS DE ESGOTO SANITÁRIO, DIÂMETRO DE 600 MM, JUNTA ELÁSTICA, INSTALADO EM LOCAL COM BAIXO NÍVEL DE INTERFERÊNCIAS - FORNECIMENTO E ASSENTAMENTO. AF_12/2015</v>
          </cell>
          <cell r="C127" t="str">
            <v>M</v>
          </cell>
          <cell r="D127">
            <v>316.92</v>
          </cell>
        </row>
        <row r="128">
          <cell r="A128">
            <v>92840</v>
          </cell>
          <cell r="B128" t="str">
            <v>ASSENTAMENTO DE TUBO DE CONCRETO PARA REDES COLETORAS DE ESGOTO SANITÁRIO, DIÂMETRO DE 600 MM, JUNTA ELÁSTICA, INSTALADO EM LOCAL COM BAIXO NÍVEL DE INTERFERÊNCIAS (NÃO INCLUI FORNECIMENTO). AF_12/2015</v>
          </cell>
          <cell r="C128" t="str">
            <v>M</v>
          </cell>
          <cell r="D128">
            <v>12.52</v>
          </cell>
        </row>
        <row r="129">
          <cell r="A129">
            <v>92841</v>
          </cell>
          <cell r="B129" t="str">
            <v>TUBO DE CONCRETO PARA REDES COLETORAS DE ESGOTO SANITÁRIO, DIÂMETRO DE 700 MM, JUNTA ELÁSTICA, INSTALADO EM LOCAL COM BAIXO NÍVEL DE INTERFERÊNCIAS - FORNECIMENTO E ASSENTAMENTO. AF_12/2015</v>
          </cell>
          <cell r="C129" t="str">
            <v>M</v>
          </cell>
          <cell r="D129">
            <v>393.79</v>
          </cell>
        </row>
        <row r="130">
          <cell r="A130">
            <v>92842</v>
          </cell>
          <cell r="B130" t="str">
            <v>ASSENTAMENTO DE TUBO DE CONCRETO PARA REDES COLETORAS DE ESGOTO SANITÁRIO, DIÂMETRO DE 700 MM, JUNTA ELÁSTICA, INSTALADO EM LOCAL COM BAIXO NÍVEL DE INTERFERÊNCIAS (NÃO INCLUI FORNECIMENTO). AF_12/2015</v>
          </cell>
          <cell r="C130" t="str">
            <v>M</v>
          </cell>
          <cell r="D130">
            <v>14.3</v>
          </cell>
        </row>
        <row r="131">
          <cell r="A131">
            <v>92843</v>
          </cell>
          <cell r="B131" t="str">
            <v>TUBO DE CONCRETO PARA REDES COLETORAS DE ESGOTO SANITÁRIO, DIÂMETRO DE 800 MM, JUNTA ELÁSTICA, INSTALADO EM LOCAL COM BAIXO NÍVEL DE INTERFERÊNCIAS - FORNECIMENTO E ASSENTAMENTO. AF_12/2015</v>
          </cell>
          <cell r="C131" t="str">
            <v>M</v>
          </cell>
          <cell r="D131">
            <v>419.1</v>
          </cell>
        </row>
        <row r="132">
          <cell r="A132">
            <v>92844</v>
          </cell>
          <cell r="B132" t="str">
            <v>ASSENTAMENTO DE TUBO DE CONCRETO PARA REDES COLETORAS DE ESGOTO SANITÁRIO, DIÂMETRO DE 800 MM, JUNTA ELÁSTICA, INSTALADO EM LOCAL COM BAIXO NÍVEL DE INTERFERÊNCIAS (NÃO INCLUI FORNECIMENTO). AF_12/2015</v>
          </cell>
          <cell r="C132" t="str">
            <v>M</v>
          </cell>
          <cell r="D132">
            <v>16.260000000000002</v>
          </cell>
        </row>
        <row r="133">
          <cell r="A133">
            <v>92845</v>
          </cell>
          <cell r="B133" t="str">
            <v>TUBO DE CONCRETO PARA REDES COLETORAS DE ESGOTO SANITÁRIO, DIÂMETRO DE 900 MM, JUNTA ELÁSTICA, INSTALADO EM LOCAL COM BAIXO NÍVEL DE INTERFERÊNCIAS - FORNECIMENTO E ASSENTAMENTO. AF_12/2015</v>
          </cell>
          <cell r="C133" t="str">
            <v>M</v>
          </cell>
          <cell r="D133">
            <v>574.37</v>
          </cell>
        </row>
        <row r="134">
          <cell r="A134">
            <v>92846</v>
          </cell>
          <cell r="B134" t="str">
            <v>ASSENTAMENTO DE TUBO DE CONCRETO PARA REDES COLETORAS DE ESGOTO SANITÁRIO, DIÂMETRO DE 900 MM, JUNTA ELÁSTICA, INSTALADO EM LOCAL COM BAIXO NÍVEL DE INTERFERÊNCIAS (NÃO INCLUI FORNECIMENTO). AF_12/2015</v>
          </cell>
          <cell r="C134" t="str">
            <v>M</v>
          </cell>
          <cell r="D134">
            <v>18.03</v>
          </cell>
        </row>
        <row r="135">
          <cell r="A135">
            <v>92847</v>
          </cell>
          <cell r="B135" t="str">
            <v>TUBO DE CONCRETO PARA REDES COLETORAS DE ESGOTO SANITÁRIO, DIÂMETRO DE 1000 MM, JUNTA ELÁSTICA, INSTALADO EM LOCAL COM BAIXO NÍVEL DE INTERFERÊNCIAS - FORNECIMENTO E ASSENTAMENTO. AF_12/2015</v>
          </cell>
          <cell r="C135" t="str">
            <v>M</v>
          </cell>
          <cell r="D135">
            <v>606.99</v>
          </cell>
        </row>
        <row r="136">
          <cell r="A136">
            <v>92848</v>
          </cell>
          <cell r="B136" t="str">
            <v>ASSENTAMENTO DE TUBO DE CONCRETO PARA REDES COLETORAS DE ESGOTO SANITÁRIO, DIÂMETRO DE 1000 MM, JUNTA ELÁSTICA, INSTALADO EM LOCAL COM BAIXO NÍVEL DE INTERFERÊNCIAS (NÃO INCLUI FORNECIMENTO). AF_12/2015</v>
          </cell>
          <cell r="C136" t="str">
            <v>M</v>
          </cell>
          <cell r="D136">
            <v>20</v>
          </cell>
        </row>
        <row r="137">
          <cell r="A137">
            <v>92849</v>
          </cell>
          <cell r="B137" t="str">
            <v>TUBO DE CONCRETO PARA REDES COLETORAS DE ESGOTO SANITÁRIO, DIÂMETRO DE 300 MM, JUNTA ELÁSTICA, INSTALADO EM LOCAL COM ALTO NÍVEL DE INTERFERÊNCIAS - FORNECIMENTO E ASSENTAMENTO. AF_12/2015</v>
          </cell>
          <cell r="C137" t="str">
            <v>M</v>
          </cell>
          <cell r="D137">
            <v>153.07</v>
          </cell>
        </row>
        <row r="138">
          <cell r="A138">
            <v>92850</v>
          </cell>
          <cell r="B138" t="str">
            <v>ASSENTAMENTO DE TUBO DE CONCRETO PARA REDES COLETORAS DE ESGOTO SANITÁRIO, DIÂMETRO DE 300 MM, JUNTA ELÁSTICA, INSTALADO EM LOCAL COM ALTO NÍVEL DE INTERFERÊNCIAS (NÃO INCLUI FORNECIMENTO). AF_12/2015</v>
          </cell>
          <cell r="C138" t="str">
            <v>M</v>
          </cell>
          <cell r="D138">
            <v>13.04</v>
          </cell>
        </row>
        <row r="139">
          <cell r="A139">
            <v>92851</v>
          </cell>
          <cell r="B139" t="str">
            <v>TUBO DE CONCRETO PARA REDES COLETORAS DE ESGOTO SANITÁRIO, DIÂMETRO DE 400 MM, JUNTA ELÁSTICA, INSTALADO EM LOCAL COM ALTO NÍVEL DE INTERFERÊNCIAS - FORNECIMENTO E ASSENTAMENTO. AF_12/2015</v>
          </cell>
          <cell r="C139" t="str">
            <v>M</v>
          </cell>
          <cell r="D139">
            <v>166.73</v>
          </cell>
        </row>
        <row r="140">
          <cell r="A140">
            <v>92852</v>
          </cell>
          <cell r="B140" t="str">
            <v>ASSENTAMENTO DE TUBO DE CONCRETO PARA REDES COLETORAS DE ESGOTO SANITÁRIO, DIÂMETRO DE 400 MM, JUNTA ELÁSTICA, INSTALADO EM LOCAL COM ALTO NÍVEL DE INTERFERÊNCIAS (NÃO INCLUI FORNECIMENTO). AF_12/2015</v>
          </cell>
          <cell r="C140" t="str">
            <v>M</v>
          </cell>
          <cell r="D140">
            <v>16.489999999999998</v>
          </cell>
        </row>
        <row r="141">
          <cell r="A141">
            <v>92853</v>
          </cell>
          <cell r="B141" t="str">
            <v>TUBO DE CONCRETO PARA REDES COLETORAS DE ESGOTO SANITÁRIO, DIÂMETRO DE 500 MM, JUNTA ELÁSTICA, INSTALADO EM LOCAL COM ALTO NÍVEL DE INTERFERÊNCIAS - FORNECIMENTO E ASSENTAMENTO. AF_12/2015</v>
          </cell>
          <cell r="C141" t="str">
            <v>M</v>
          </cell>
          <cell r="D141">
            <v>269.63</v>
          </cell>
        </row>
        <row r="142">
          <cell r="A142">
            <v>92854</v>
          </cell>
          <cell r="B142" t="str">
            <v>ASSENTAMENTO DE TUBO DE CONCRETO PARA REDES COLETORAS DE ESGOTO SANITÁRIO, DIÂMETRO DE 500 MM, JUNTA ELÁSTICA, INSTALADO EM LOCAL COM ALTO NÍVEL DE INTERFERÊNCIAS (NÃO INCLUI FORNECIMENTO). AF_12/2015</v>
          </cell>
          <cell r="C142" t="str">
            <v>M</v>
          </cell>
          <cell r="D142">
            <v>20.07</v>
          </cell>
        </row>
        <row r="143">
          <cell r="A143">
            <v>92855</v>
          </cell>
          <cell r="B143" t="str">
            <v>TUBO DE CONCRETO PARA REDES COLETORAS DE ESGOTO SANITÁRIO, DIÂMETRO DE 600 MM, JUNTA ELÁSTICA, INSTALADO EM LOCAL COM ALTO NÍVEL DE INTERFERÊNCIAS - FORNECIMENTO E ASSENTAMENTO. AF_12/2015</v>
          </cell>
          <cell r="C143" t="str">
            <v>M</v>
          </cell>
          <cell r="D143">
            <v>329.74</v>
          </cell>
        </row>
        <row r="144">
          <cell r="A144">
            <v>92856</v>
          </cell>
          <cell r="B144" t="str">
            <v>ASSENTAMENTO DE TUBO DE CONCRETO PARA REDES COLETORAS DE ESGOTO SANITÁRIO, DIÂMETRO DE 600 MM, JUNTA ELÁSTICA, INSTALADO EM LOCAL COM ALTO NÍVEL DE INTERFERÊNCIAS (NÃO INCLUI FORNECIMENTO). AF_12/2015</v>
          </cell>
          <cell r="C144" t="str">
            <v>M</v>
          </cell>
          <cell r="D144">
            <v>23.67</v>
          </cell>
        </row>
        <row r="145">
          <cell r="A145">
            <v>92857</v>
          </cell>
          <cell r="B145" t="str">
            <v>TUBO DE CONCRETO PARA REDES COLETORAS DE ESGOTO SANITÁRIO, DIÂMETRO DE 700 MM, JUNTA ELÁSTICA, INSTALADO EM LOCAL COM ALTO NÍVEL DE INTERFERÊNCIAS - FORNECIMENTO E ASSENTAMENTO. AF_12/2015</v>
          </cell>
          <cell r="C145" t="str">
            <v>M</v>
          </cell>
          <cell r="D145">
            <v>408.49</v>
          </cell>
        </row>
        <row r="146">
          <cell r="A146">
            <v>92858</v>
          </cell>
          <cell r="B146" t="str">
            <v>ASSENTAMENTO DE TUBO DE CONCRETO PARA REDES COLETORAS DE ESGOTO SANITÁRIO, DIÂMETRO DE 700 MM, JUNTA ELÁSTICA, INSTALADO EM LOCAL COM ALTO NÍVEL DE INTERFERÊNCIAS (NÃO INCLUI FORNECIMENTO). AF_12/2015</v>
          </cell>
          <cell r="C146" t="str">
            <v>M</v>
          </cell>
          <cell r="D146">
            <v>27.09</v>
          </cell>
        </row>
        <row r="147">
          <cell r="A147">
            <v>92859</v>
          </cell>
          <cell r="B147" t="str">
            <v>TUBO DE CONCRETO PARA REDES COLETORAS DE ESGOTO SANITÁRIO, DIÂMETRO DE 800 MM, JUNTA ELÁSTICA, INSTALADO EM LOCAL COM ALTO NÍVEL DE INTERFERÊNCIAS - FORNECIMENTO E ASSENTAMENTO. AF_12/2015</v>
          </cell>
          <cell r="C147" t="str">
            <v>M</v>
          </cell>
          <cell r="D147">
            <v>433.59</v>
          </cell>
        </row>
        <row r="148">
          <cell r="A148">
            <v>92860</v>
          </cell>
          <cell r="B148" t="str">
            <v>ASSENTAMENTO DE TUBO DE CONCRETO PARA REDES COLETORAS DE ESGOTO SANITÁRIO, DIÂMETRO DE 800 MM, JUNTA ELÁSTICA, INSTALADO EM LOCAL COM ALTO NÍVEL DE INTERFERÊNCIAS (NÃO INCLUI FORNECIMENTO). AF_12/2015</v>
          </cell>
          <cell r="C148" t="str">
            <v>M</v>
          </cell>
          <cell r="D148">
            <v>30.75</v>
          </cell>
        </row>
        <row r="149">
          <cell r="A149">
            <v>92861</v>
          </cell>
          <cell r="B149" t="str">
            <v>TUBO DE CONCRETO PARA REDES COLETORAS DE ESGOTO SANITÁRIO, DIÂMETRO DE 900 MM, JUNTA ELÁSTICA, INSTALADO EM LOCAL COM ALTO NÍVEL DE INTERFERÊNCIAS - FORNECIMENTO E ASSENTAMENTO. AF_12/2015</v>
          </cell>
          <cell r="C149" t="str">
            <v>M</v>
          </cell>
          <cell r="D149">
            <v>590.66</v>
          </cell>
        </row>
        <row r="150">
          <cell r="A150">
            <v>92862</v>
          </cell>
          <cell r="B150" t="str">
            <v>ASSENTAMENTO DE TUBO DE CONCRETO PARA REDES COLETORAS DE ESGOTO SANITÁRIO, DIÂMETRO DE 900 MM, JUNTA ELÁSTICA, INSTALADO EM LOCAL COM ALTO NÍVEL DE INTERFERÊNCIAS (NÃO INCLUI FORNECIMENTO). AF_12/2015</v>
          </cell>
          <cell r="C150" t="str">
            <v>M</v>
          </cell>
          <cell r="D150">
            <v>34.32</v>
          </cell>
        </row>
        <row r="151">
          <cell r="A151">
            <v>92863</v>
          </cell>
          <cell r="B151" t="str">
            <v>TUBO DE CONCRETO PARA REDES COLETORAS DE ESGOTO SANITÁRIO, DIÂMETRO DE 1000 MM, JUNTA ELÁSTICA, INSTALADO EM LOCAL COM ALTO NÍVEL DE INTERFERÊNCIAS - FORNECIMENTO E ASSENTAMENTO. AF_12/2015</v>
          </cell>
          <cell r="C151" t="str">
            <v>M</v>
          </cell>
          <cell r="D151">
            <v>627.54</v>
          </cell>
        </row>
        <row r="152">
          <cell r="A152">
            <v>92864</v>
          </cell>
          <cell r="B152" t="str">
            <v>ASSENTAMENTO DE TUBO DE CONCRETO PARA REDES COLETORAS DE ESGOTO SANITÁRIO, DIÂMETRO DE 1000 MM, JUNTA ELÁSTICA, INSTALADO EM LOCAL COM ALTO NÍVEL DE INTERFERÊNCIAS (NÃO INCLUI FORNECIMENTO). AF_12/2015</v>
          </cell>
          <cell r="C152" t="str">
            <v>M</v>
          </cell>
          <cell r="D152">
            <v>37.9</v>
          </cell>
        </row>
        <row r="153">
          <cell r="A153">
            <v>92210</v>
          </cell>
          <cell r="B153" t="str">
            <v>TUBO DE CONCRETO PARA REDES COLETORAS DE ÁGUAS PLUVIAIS, DIÂMETRO DE 400 MM, JUNTA RÍGIDA, INSTALADO EM LOCAL COM BAIXO NÍVEL DE INTERFERÊNCIAS - FORNECIMENTO E ASSENTAMENTO. AF_12/2015</v>
          </cell>
          <cell r="C153" t="str">
            <v>M</v>
          </cell>
          <cell r="D153">
            <v>102.54</v>
          </cell>
        </row>
        <row r="154">
          <cell r="A154">
            <v>92211</v>
          </cell>
          <cell r="B154" t="str">
            <v>TUBO DE CONCRETO PARA REDES COLETORAS DE ÁGUAS PLUVIAIS, DIÂMETRO DE 500 MM, JUNTA RÍGIDA, INSTALADO EM LOCAL COM BAIXO NÍVEL DE INTERFERÊNCIAS - FORNECIMENTO E ASSENTAMENTO. AF_12/2015</v>
          </cell>
          <cell r="C154" t="str">
            <v>M</v>
          </cell>
          <cell r="D154">
            <v>123.46</v>
          </cell>
        </row>
        <row r="155">
          <cell r="A155">
            <v>92212</v>
          </cell>
          <cell r="B155" t="str">
            <v>TUBO DE CONCRETO PARA REDES COLETORAS DE ÁGUAS PLUVIAIS, DIÂMETRO DE 600 MM, JUNTA RÍGIDA, INSTALADO EM LOCAL COM BAIXO NÍVEL DE INTERFERÊNCIAS - FORNECIMENTO E ASSENTAMENTO. AF_12/2015</v>
          </cell>
          <cell r="C155" t="str">
            <v>M</v>
          </cell>
          <cell r="D155">
            <v>179.12</v>
          </cell>
        </row>
        <row r="156">
          <cell r="A156">
            <v>92213</v>
          </cell>
          <cell r="B156" t="str">
            <v>TUBO DE CONCRETO PARA REDES COLETORAS DE ÁGUAS PLUVIAIS, DIÂMETRO DE 700 MM, JUNTA RÍGIDA, INSTALADO EM LOCAL COM BAIXO NÍVEL DE INTERFERÊNCIAS - FORNECIMENTO E ASSENTAMENTO. AF_12/2015</v>
          </cell>
          <cell r="C156" t="str">
            <v>M</v>
          </cell>
          <cell r="D156">
            <v>232.3</v>
          </cell>
        </row>
        <row r="157">
          <cell r="A157">
            <v>92214</v>
          </cell>
          <cell r="B157" t="str">
            <v>TUBO DE CONCRETO PARA REDES COLETORAS DE ÁGUAS PLUVIAIS, DIÂMETRO DE 800 MM, JUNTA RÍGIDA, INSTALADO EM LOCAL COM BAIXO NÍVEL DE INTERFERÊNCIAS - FORNECIMENTO E ASSENTAMENTO. AF_12/2015</v>
          </cell>
          <cell r="C157" t="str">
            <v>M</v>
          </cell>
          <cell r="D157">
            <v>279.70999999999998</v>
          </cell>
        </row>
        <row r="158">
          <cell r="A158">
            <v>92215</v>
          </cell>
          <cell r="B158" t="str">
            <v>TUBO DE CONCRETO PARA REDES COLETORAS DE ÁGUAS PLUVIAIS, DIÂMETRO DE 900 MM, JUNTA RÍGIDA, INSTALADO EM LOCAL COM BAIXO NÍVEL DE INTERFERÊNCIAS - FORNECIMENTO E ASSENTAMENTO. AF_12/2015</v>
          </cell>
          <cell r="C158" t="str">
            <v>M</v>
          </cell>
          <cell r="D158">
            <v>321.26</v>
          </cell>
        </row>
        <row r="159">
          <cell r="A159">
            <v>92216</v>
          </cell>
          <cell r="B159" t="str">
            <v>TUBO DE CONCRETO PARA REDES COLETORAS DE ÁGUAS PLUVIAIS, DIÂMETRO DE 1000 MM, JUNTA RÍGIDA, INSTALADO EM LOCAL COM BAIXO NÍVEL DE INTERFERÊNCIAS - FORNECIMENTO E ASSENTAMENTO. AF_12/2015</v>
          </cell>
          <cell r="C159" t="str">
            <v>M</v>
          </cell>
          <cell r="D159">
            <v>339.3</v>
          </cell>
        </row>
        <row r="160">
          <cell r="A160">
            <v>92219</v>
          </cell>
          <cell r="B160" t="str">
            <v>TUBO DE CONCRETO PARA REDES COLETORAS DE ÁGUAS PLUVIAIS, DIÂMETRO DE 400 MM, JUNTA RÍGIDA, INSTALADO EM LOCAL COM ALTO NÍVEL DE INTERFERÊNCIAS - FORNECIMENTO E ASSENTAMENTO. AF_12/2015</v>
          </cell>
          <cell r="C160" t="str">
            <v>M</v>
          </cell>
          <cell r="D160">
            <v>110.21</v>
          </cell>
        </row>
        <row r="161">
          <cell r="A161">
            <v>92220</v>
          </cell>
          <cell r="B161" t="str">
            <v>TUBO DE CONCRETO PARA REDES COLETORAS DE ÁGUAS PLUVIAIS, DIÂMETRO DE 500 MM, JUNTA RÍGIDA, INSTALADO EM LOCAL COM ALTO NÍVEL DE INTERFERÊNCIAS - FORNECIMENTO E ASSENTAMENTO. AF_12/2015</v>
          </cell>
          <cell r="C161" t="str">
            <v>M</v>
          </cell>
          <cell r="D161">
            <v>132.96</v>
          </cell>
        </row>
        <row r="162">
          <cell r="A162">
            <v>92221</v>
          </cell>
          <cell r="B162" t="str">
            <v>TUBO DE CONCRETO PARA REDES COLETORAS DE ÁGUAS PLUVIAIS, DIÂMETRO DE 600 MM, JUNTA RÍGIDA, INSTALADO EM LOCAL COM ALTO NÍVEL DE INTERFERÊNCIAS - FORNECIMENTO E ASSENTAMENTO. AF_12/2015</v>
          </cell>
          <cell r="C162" t="str">
            <v>M</v>
          </cell>
          <cell r="D162">
            <v>190.24</v>
          </cell>
        </row>
        <row r="163">
          <cell r="A163">
            <v>92222</v>
          </cell>
          <cell r="B163" t="str">
            <v>TUBO DE CONCRETO PARA REDES COLETORAS DE ÁGUAS PLUVIAIS, DIÂMETRO DE 700 MM, JUNTA RÍGIDA, INSTALADO EM LOCAL COM ALTO NÍVEL DE INTERFERÊNCIAS - FORNECIMENTO E ASSENTAMENTO. AF_12/2015</v>
          </cell>
          <cell r="C163" t="str">
            <v>M</v>
          </cell>
          <cell r="D163">
            <v>245.22</v>
          </cell>
        </row>
        <row r="164">
          <cell r="A164">
            <v>92223</v>
          </cell>
          <cell r="B164" t="str">
            <v>TUBO DE CONCRETO PARA REDES COLETORAS DE ÁGUAS PLUVIAIS, DIÂMETRO DE 800 MM, JUNTA RÍGIDA, INSTALADO EM LOCAL COM ALTO NÍVEL DE INTERFERÊNCIAS - FORNECIMENTO E ASSENTAMENTO. AF_12/2015</v>
          </cell>
          <cell r="C164" t="str">
            <v>M</v>
          </cell>
          <cell r="D164">
            <v>294.2</v>
          </cell>
        </row>
        <row r="165">
          <cell r="A165">
            <v>92224</v>
          </cell>
          <cell r="B165" t="str">
            <v>TUBO DE CONCRETO PARA REDES COLETORAS DE ÁGUAS PLUVIAIS, DIÂMETRO DE 900 MM, JUNTA RÍGIDA, INSTALADO EM LOCAL COM ALTO NÍVEL DE INTERFERÊNCIAS - FORNECIMENTO E ASSENTAMENTO. AF_12/2015</v>
          </cell>
          <cell r="C165" t="str">
            <v>M</v>
          </cell>
          <cell r="D165">
            <v>337.34</v>
          </cell>
        </row>
        <row r="166">
          <cell r="A166">
            <v>92226</v>
          </cell>
          <cell r="B166" t="str">
            <v>TUBO DE CONCRETO PARA REDES COLETORAS DE ÁGUAS PLUVIAIS, DIÂMETRO DE 1000 MM, JUNTA RÍGIDA, INSTALADO EM LOCAL COM ALTO NÍVEL DE INTERFERÊNCIAS - FORNECIMENTO E ASSENTAMENTO. AF_12/2015</v>
          </cell>
          <cell r="C166" t="str">
            <v>M</v>
          </cell>
          <cell r="D166">
            <v>357.29</v>
          </cell>
        </row>
        <row r="167">
          <cell r="A167">
            <v>92808</v>
          </cell>
          <cell r="B167" t="str">
            <v>ASSENTAMENTO DE TUBO DE CONCRETO PARA REDES COLETORAS DE ÁGUAS PLUVIAIS, DIÂMETRO DE 300 MM, JUNTA RÍGIDA, INSTALADO EM LOCAL COM BAIXO NÍVEL DE INTERFERÊNCIAS (NÃO INCLUI FORNECIMENTO). AF_12/2015</v>
          </cell>
          <cell r="C167" t="str">
            <v>M</v>
          </cell>
          <cell r="D167">
            <v>31.15</v>
          </cell>
        </row>
        <row r="168">
          <cell r="A168">
            <v>92809</v>
          </cell>
          <cell r="B168" t="str">
            <v>ASSENTAMENTO DE TUBO DE CONCRETO PARA REDES COLETORAS DE ÁGUAS PLUVIAIS, DIÂMETRO DE 400 MM, JUNTA RÍGIDA, INSTALADO EM LOCAL COM BAIXO NÍVEL DE INTERFERÊNCIAS (NÃO INCLUI FORNECIMENTO). AF_12/2015</v>
          </cell>
          <cell r="C168" t="str">
            <v>M</v>
          </cell>
          <cell r="D168">
            <v>40</v>
          </cell>
        </row>
        <row r="169">
          <cell r="A169">
            <v>92810</v>
          </cell>
          <cell r="B169" t="str">
            <v>ASSENTAMENTO DE TUBO DE CONCRETO PARA REDES COLETORAS DE ÁGUAS PLUVIAIS, DIÂMETRO DE 500 MM, JUNTA RÍGIDA, INSTALADO EM LOCAL COM BAIXO NÍVEL DE INTERFERÊNCIAS (NÃO INCLUI FORNECIMENTO). AF_12/2015</v>
          </cell>
          <cell r="C169" t="str">
            <v>M</v>
          </cell>
          <cell r="D169">
            <v>48.72</v>
          </cell>
        </row>
        <row r="170">
          <cell r="A170">
            <v>92811</v>
          </cell>
          <cell r="B170" t="str">
            <v>ASSENTAMENTO DE TUBO DE CONCRETO PARA REDES COLETORAS DE ÁGUAS PLUVIAIS, DIÂMETRO DE 600 MM, JUNTA RÍGIDA, INSTALADO EM LOCAL COM BAIXO NÍVEL DE INTERFERÊNCIAS (NÃO INCLUI FORNECIMENTO). AF_12/2015</v>
          </cell>
          <cell r="C170" t="str">
            <v>M</v>
          </cell>
          <cell r="D170">
            <v>58.1</v>
          </cell>
        </row>
        <row r="171">
          <cell r="A171">
            <v>92812</v>
          </cell>
          <cell r="B171" t="str">
            <v>ASSENTAMENTO DE TUBO DE CONCRETO PARA REDES COLETORAS DE ÁGUAS PLUVIAIS, DIÂMETRO DE 700 MM, JUNTA RÍGIDA, INSTALADO EM LOCAL COM BAIXO NÍVEL DE INTERFERÊNCIAS (NÃO INCLUI FORNECIMENTO). AF_12/2015</v>
          </cell>
          <cell r="C171" t="str">
            <v>M</v>
          </cell>
          <cell r="D171">
            <v>67.349999999999994</v>
          </cell>
        </row>
        <row r="172">
          <cell r="A172">
            <v>92813</v>
          </cell>
          <cell r="B172" t="str">
            <v>ASSENTAMENTO DE TUBO DE CONCRETO PARA REDES COLETORAS DE ÁGUAS PLUVIAIS, DIÂMETRO DE 800 MM, JUNTA RÍGIDA, INSTALADO EM LOCAL COM BAIXO NÍVEL DE INTERFERÊNCIAS (NÃO INCLUI FORNECIMENTO). AF_12/2015</v>
          </cell>
          <cell r="C172" t="str">
            <v>M</v>
          </cell>
          <cell r="D172">
            <v>78.349999999999994</v>
          </cell>
        </row>
        <row r="173">
          <cell r="A173">
            <v>92814</v>
          </cell>
          <cell r="B173" t="str">
            <v>ASSENTAMENTO DE TUBO DE CONCRETO PARA REDES COLETORAS DE ÁGUAS PLUVIAIS, DIÂMETRO DE 900 MM, JUNTA RÍGIDA, INSTALADO EM LOCAL COM BAIXO NÍVEL DE INTERFERÊNCIAS (NÃO INCLUI FORNECIMENTO). AF_12/2015</v>
          </cell>
          <cell r="C173" t="str">
            <v>M</v>
          </cell>
          <cell r="D173">
            <v>89.9</v>
          </cell>
        </row>
        <row r="174">
          <cell r="A174">
            <v>92815</v>
          </cell>
          <cell r="B174" t="str">
            <v>ASSENTAMENTO DE TUBO DE CONCRETO PARA REDES COLETORAS DE ÁGUAS PLUVIAIS, DIÂMETRO DE 1000 MM, JUNTA RÍGIDA, INSTALADO EM LOCAL COM BAIXO NÍVEL DE INTERFERÊNCIAS (NÃO INCLUI FORNECIMENTO). AF_12/2015</v>
          </cell>
          <cell r="C174" t="str">
            <v>M</v>
          </cell>
          <cell r="D174">
            <v>103.36</v>
          </cell>
        </row>
        <row r="175">
          <cell r="A175">
            <v>92816</v>
          </cell>
          <cell r="B175" t="str">
            <v>TUBO DE CONCRETO PARA REDES COLETORAS DE ÁGUAS PLUVIAIS, DIÂMETRO DE 1200 MM, JUNTA RÍGIDA, INSTALADO EM LOCAL COM BAIXO NÍVEL DE INTERFERÊNCIAS - FORNECIMENTO E ASSENTAMENTO. AF_12/2015</v>
          </cell>
          <cell r="C175" t="str">
            <v>M</v>
          </cell>
          <cell r="D175">
            <v>481.74</v>
          </cell>
        </row>
        <row r="176">
          <cell r="A176">
            <v>92817</v>
          </cell>
          <cell r="B176" t="str">
            <v>ASSENTAMENTO DE TUBO DE CONCRETO PARA REDES COLETORAS DE ÁGUAS PLUVIAIS, DIÂMETRO DE 1200 MM, JUNTA RÍGIDA, INSTALADO EM LOCAL COM BAIXO NÍVEL DE INTERFERÊNCIAS (NÃO INCLUI FORNECIMENTO). AF_12/2015</v>
          </cell>
          <cell r="C176" t="str">
            <v>M</v>
          </cell>
          <cell r="D176">
            <v>129.35</v>
          </cell>
        </row>
        <row r="177">
          <cell r="A177">
            <v>92818</v>
          </cell>
          <cell r="B177" t="str">
            <v>TUBO DE CONCRETO PARA REDES COLETORAS DE ÁGUAS PLUVIAIS, DIÂMETRO DE 1500 MM, JUNTA RÍGIDA, INSTALADO EM LOCAL COM BAIXO NÍVEL DE INTERFERÊNCIAS - FORNECIMENTO E ASSENTAMENTO. AF_12/2015</v>
          </cell>
          <cell r="C177" t="str">
            <v>M</v>
          </cell>
          <cell r="D177">
            <v>684.67</v>
          </cell>
        </row>
        <row r="178">
          <cell r="A178">
            <v>92819</v>
          </cell>
          <cell r="B178" t="str">
            <v>ASSENTAMENTO DE TUBO DE CONCRETO PARA REDES COLETORAS DE ÁGUAS PLUVIAIS, DIÂMETRO DE 1500 MM, JUNTA RÍGIDA, INSTALADO EM LOCAL COM BAIXO NÍVEL DE INTERFERÊNCIAS (NÃO INCLUI FORNECIMENTO). AF_12/2015</v>
          </cell>
          <cell r="C178" t="str">
            <v>M</v>
          </cell>
          <cell r="D178">
            <v>174.13</v>
          </cell>
        </row>
        <row r="179">
          <cell r="A179">
            <v>92820</v>
          </cell>
          <cell r="B179" t="str">
            <v>ASSENTAMENTO DE TUBO DE CONCRETO PARA REDES COLETORAS DE ÁGUAS PLUVIAIS, DIÂMETRO DE 300 MM, JUNTA RÍGIDA, INSTALADO EM LOCAL COM ALTO NÍVEL DE INTERFERÊNCIAS (NÃO INCLUI FORNECIMENTO). AF_12/2015</v>
          </cell>
          <cell r="C179" t="str">
            <v>M</v>
          </cell>
          <cell r="D179">
            <v>37.15</v>
          </cell>
        </row>
        <row r="180">
          <cell r="A180">
            <v>92821</v>
          </cell>
          <cell r="B180" t="str">
            <v>ASSENTAMENTO DE TUBO DE CONCRETO PARA REDES COLETORAS DE ÁGUAS PLUVIAIS, DIÂMETRO DE 400 MM, JUNTA RÍGIDA, INSTALADO EM LOCAL COM ALTO NÍVEL DE INTERFERÊNCIAS (NÃO INCLUI FORNECIMENTO). AF_12/2015</v>
          </cell>
          <cell r="C180" t="str">
            <v>M</v>
          </cell>
          <cell r="D180">
            <v>47.67</v>
          </cell>
        </row>
        <row r="181">
          <cell r="A181">
            <v>92822</v>
          </cell>
          <cell r="B181" t="str">
            <v>ASSENTAMENTO DE TUBO DE CONCRETO PARA REDES COLETORAS DE ÁGUAS PLUVIAIS, DIÂMETRO DE 500 MM, JUNTA RÍGIDA, INSTALADO EM LOCAL COM ALTO NÍVEL DE INTERFERÊNCIAS (NÃO INCLUI FORNECIMENTO). AF_12/2015</v>
          </cell>
          <cell r="C181" t="str">
            <v>M</v>
          </cell>
          <cell r="D181">
            <v>58.22</v>
          </cell>
        </row>
        <row r="182">
          <cell r="A182">
            <v>92824</v>
          </cell>
          <cell r="B182" t="str">
            <v>ASSENTAMENTO DE TUBO DE CONCRETO PARA REDES COLETORAS DE ÁGUAS PLUVIAIS, DIÂMETRO DE 600 MM, JUNTA RÍGIDA, INSTALADO EM LOCAL COM ALTO NÍVEL DE INTERFERÊNCIAS (NÃO INCLUI FORNECIMENTO). AF_12/2015</v>
          </cell>
          <cell r="C182" t="str">
            <v>M</v>
          </cell>
          <cell r="D182">
            <v>69.22</v>
          </cell>
        </row>
        <row r="183">
          <cell r="A183">
            <v>92825</v>
          </cell>
          <cell r="B183" t="str">
            <v>ASSENTAMENTO DE TUBO DE CONCRETO PARA REDES COLETORAS DE ÁGUAS PLUVIAIS, DIÂMETRO DE 700 MM, JUNTA RÍGIDA, INSTALADO EM LOCAL COM ALTO NÍVEL DE INTERFERÊNCIAS (NÃO INCLUI FORNECIMENTO). AF_12/2015</v>
          </cell>
          <cell r="C183" t="str">
            <v>M</v>
          </cell>
          <cell r="D183">
            <v>80.27</v>
          </cell>
        </row>
        <row r="184">
          <cell r="A184">
            <v>92826</v>
          </cell>
          <cell r="B184" t="str">
            <v>ASSENTAMENTO DE TUBO DE CONCRETO PARA REDES COLETORAS DE ÁGUAS PLUVIAIS, DIÂMETRO DE 800 MM, JUNTA RÍGIDA, INSTALADO EM LOCAL COM ALTO NÍVEL DE INTERFERÊNCIAS (NÃO INCLUI FORNECIMENTO). AF_12/2015</v>
          </cell>
          <cell r="C184" t="str">
            <v>M</v>
          </cell>
          <cell r="D184">
            <v>92.84</v>
          </cell>
        </row>
        <row r="185">
          <cell r="A185">
            <v>92827</v>
          </cell>
          <cell r="B185" t="str">
            <v>ASSENTAMENTO DE TUBO DE CONCRETO PARA REDES COLETORAS DE ÁGUAS PLUVIAIS, DIÂMETRO DE 900 MM, JUNTA RÍGIDA, INSTALADO EM LOCAL COM ALTO NÍVEL DE INTERFERÊNCIAS (NÃO INCLUI FORNECIMENTO). AF_12/2015</v>
          </cell>
          <cell r="C185" t="str">
            <v>M</v>
          </cell>
          <cell r="D185">
            <v>105.98</v>
          </cell>
        </row>
        <row r="186">
          <cell r="A186">
            <v>92828</v>
          </cell>
          <cell r="B186" t="str">
            <v>ASSENTAMENTO DE TUBO DE CONCRETO PARA REDES COLETORAS DE ÁGUAS PLUVIAIS, DIÂMETRO DE 1000 MM, JUNTA RÍGIDA, INSTALADO EM LOCAL COM ALTO NÍVEL DE INTERFERÊNCIAS (NÃO INCLUI FORNECIMENTO). AF_12/2015</v>
          </cell>
          <cell r="C186" t="str">
            <v>M</v>
          </cell>
          <cell r="D186">
            <v>121.35</v>
          </cell>
        </row>
        <row r="187">
          <cell r="A187">
            <v>92829</v>
          </cell>
          <cell r="B187" t="str">
            <v>TUBO DE CONCRETO PARA REDES COLETORAS DE ÁGUAS PLUVIAIS, DIÂMETRO DE 1200 MM, JUNTA RÍGIDA, INSTALADO EM LOCAL COM ALTO NÍVEL DE INTERFERÊNCIAS - FORNECIMENTO E ASSENTAMENTO. AF_12/2015</v>
          </cell>
          <cell r="C187" t="str">
            <v>M</v>
          </cell>
          <cell r="D187">
            <v>502.92</v>
          </cell>
        </row>
        <row r="188">
          <cell r="A188">
            <v>92830</v>
          </cell>
          <cell r="B188" t="str">
            <v>ASSENTAMENTO DE TUBO DE CONCRETO PARA REDES COLETORAS DE ÁGUAS PLUVIAIS, DIÂMETRO DE 1200 MM, JUNTA RÍGIDA, INSTALADO EM LOCAL COM ALTO NÍVEL DE INTERFERÊNCIAS (NÃO INCLUI FORNECIMENTO). AF_12/2015</v>
          </cell>
          <cell r="C188" t="str">
            <v>M</v>
          </cell>
          <cell r="D188">
            <v>150.53</v>
          </cell>
        </row>
        <row r="189">
          <cell r="A189">
            <v>92831</v>
          </cell>
          <cell r="B189" t="str">
            <v>TUBO DE CONCRETO PARA REDES COLETORAS DE ÁGUAS PLUVIAIS, DIÂMETRO DE 1500 MM, JUNTA RÍGIDA, INSTALADO EM LOCAL COM ALTO NÍVEL DE INTERFERÊNCIAS - FORNECIMENTO E ASSENTAMENTO. AF_12/2015</v>
          </cell>
          <cell r="C189" t="str">
            <v>M</v>
          </cell>
          <cell r="D189">
            <v>710.67</v>
          </cell>
        </row>
        <row r="190">
          <cell r="A190">
            <v>92832</v>
          </cell>
          <cell r="B190" t="str">
            <v>ASSENTAMENTO DE TUBO DE CONCRETO PARA REDES COLETORAS DE ÁGUAS PLUVIAIS, DIÂMETRO DE 1500 MM, JUNTA RÍGIDA, INSTALADO EM LOCAL COM ALTO NÍVEL DE INTERFERÊNCIAS (NÃO INCLUI FORNECIMENTO). AF_12/2015</v>
          </cell>
          <cell r="C190" t="str">
            <v>M</v>
          </cell>
          <cell r="D190">
            <v>200.13</v>
          </cell>
        </row>
        <row r="191">
          <cell r="A191">
            <v>95565</v>
          </cell>
          <cell r="B191" t="str">
            <v>TUBO DE CONCRETO PARA REDES COLETORAS DE ÁGUAS PLUVIAIS, DIÂMETRO DE 300MM, JUNTA RÍGIDA, INSTALADO EM LOCAL COM BAIXO NÍVEL DE INTERFERÊNCIAS - FORNECIMENTO E ASSENTAMENTO. AF_12/2015</v>
          </cell>
          <cell r="C191" t="str">
            <v>M</v>
          </cell>
          <cell r="D191">
            <v>91.14</v>
          </cell>
        </row>
        <row r="192">
          <cell r="A192">
            <v>95566</v>
          </cell>
          <cell r="B192" t="str">
            <v>TUBO DE CONCRETO PARA REDES COLETORAS DE ÁGUAS PLUVIAIS, DIÂMETRO DE 300MM, JUNTA RÍGIDA, INSTALADO EM LOCAL COM ALTO NÍVEL DE INTERFERÊNCIAS - FORNECIMENTO E ASSENTAMENTO. AF_12/2015</v>
          </cell>
          <cell r="C192" t="str">
            <v>M</v>
          </cell>
          <cell r="D192">
            <v>98.05</v>
          </cell>
        </row>
        <row r="193">
          <cell r="A193">
            <v>95567</v>
          </cell>
          <cell r="B193" t="str">
            <v>TUBO DE CONCRETO (SIMPLES) PARA REDES COLETORAS DE ÁGUAS PLUVIAIS, DIÂMETRO DE 300 MM, JUNTA RÍGIDA, INSTALADO EM LOCAL COM BAIXO NÍVEL DE INTERFERÊNCIAS - FORNECIMENTO E ASSENTAMENTO. AF_12/2015</v>
          </cell>
          <cell r="C193" t="str">
            <v>M</v>
          </cell>
          <cell r="D193">
            <v>71.459999999999994</v>
          </cell>
        </row>
        <row r="194">
          <cell r="A194">
            <v>95568</v>
          </cell>
          <cell r="B194" t="str">
            <v>TUBO DE CONCRETO (SIMPLES) PARA REDES COLETORAS DE ÁGUAS PLUVIAIS, DIÂMETRO DE 400 MM, JUNTA RÍGIDA, INSTALADO EM LOCAL COM BAIXO NÍVEL DE INTERFERÊNCIAS - FORNECIMENTO E ASSENTAMENTO. AF_12/2015</v>
          </cell>
          <cell r="C194" t="str">
            <v>M</v>
          </cell>
          <cell r="D194">
            <v>88.03</v>
          </cell>
        </row>
        <row r="195">
          <cell r="A195">
            <v>95569</v>
          </cell>
          <cell r="B195" t="str">
            <v>TUBO DE CONCRETO (SIMPLES) PARA REDES COLETORAS DE ÁGUAS PLUVIAIS, DIÂMETRO DE 500 MM, JUNTA RÍGIDA, INSTALADO EM LOCAL COM BAIXO NÍVEL DE INTERFERÊNCIAS - FORNECIMENTO E ASSENTAMENTO. AF_12/2015</v>
          </cell>
          <cell r="C195" t="str">
            <v>M</v>
          </cell>
          <cell r="D195">
            <v>118.61</v>
          </cell>
        </row>
        <row r="196">
          <cell r="A196">
            <v>95570</v>
          </cell>
          <cell r="B196" t="str">
            <v>TUBO DE CONCRETO (SIMPLES) PARA REDES COLETORAS DE ÁGUAS PLUVIAIS, DIÂMETRO DE 300 MM, JUNTA RÍGIDA, INSTALADO EM LOCAL COM ALTO NÍVEL DE INTERFERÊNCIAS - FORNECIMENTO E ASSENTAMENTO. AF_12/2015</v>
          </cell>
          <cell r="C196" t="str">
            <v>M</v>
          </cell>
          <cell r="D196">
            <v>78.37</v>
          </cell>
        </row>
        <row r="197">
          <cell r="A197">
            <v>95571</v>
          </cell>
          <cell r="B197" t="str">
            <v>TUBO DE CONCRETO (SIMPLES) PARA REDES COLETORAS DE ÁGUAS PLUVIAIS, DIÂMETRO DE 400 MM, JUNTA RÍGIDA, INSTALADO EM LOCAL COM ALTO NÍVEL DE INTERFERÊNCIAS - FORNECIMENTO E ASSENTAMENTO. AF_12/2015</v>
          </cell>
          <cell r="C197" t="str">
            <v>M</v>
          </cell>
          <cell r="D197">
            <v>96.85</v>
          </cell>
        </row>
        <row r="198">
          <cell r="A198">
            <v>95572</v>
          </cell>
          <cell r="B198" t="str">
            <v>TUBO DE CONCRETO (SIMPLES) PARA REDES COLETORAS DE ÁGUAS PLUVIAIS, DIÂMETRO DE 500 MM, JUNTA RÍGIDA, INSTALADO EM LOCAL COM ALTO NÍVEL DE INTERFERÊNCIAS - FORNECIMENTO E ASSENTAMENTO. AF_12/2015</v>
          </cell>
          <cell r="C198" t="str">
            <v>M</v>
          </cell>
          <cell r="D198">
            <v>129.52000000000001</v>
          </cell>
        </row>
        <row r="199">
          <cell r="A199">
            <v>97127</v>
          </cell>
          <cell r="B199" t="str">
            <v>ASSENTAMENTO DE TUBO DE PVC DEFOFO OU PRFV OU RPVC PARA REDE DE ÁGUA, DN 150 MM, JUNTA ELÁSTICA INTEGRADA, INSTALADO EM LOCAL COM NÍVEL ALTO DE INTERFERÊNCIAS (NÃO INCLUI FORNECIMENTO). AF_11/2017</v>
          </cell>
          <cell r="C199" t="str">
            <v>M</v>
          </cell>
          <cell r="D199">
            <v>4.4800000000000004</v>
          </cell>
        </row>
        <row r="200">
          <cell r="A200">
            <v>97128</v>
          </cell>
          <cell r="B200" t="str">
            <v>ASSENTAMENTO DE TUBO DE PVC DEFOFO OU PRFV OU RPVC PARA REDE DE ÁGUA, DN 200 MM, JUNTA ELÁSTICA INTEGRADA, INSTALADO EM LOCAL COM NÍVEL ALTO DE INTERFERÊNCIAS (NÃO INCLUI FORNECIMENTO). AF_11/2017</v>
          </cell>
          <cell r="C200" t="str">
            <v>M</v>
          </cell>
          <cell r="D200">
            <v>8.75</v>
          </cell>
        </row>
        <row r="201">
          <cell r="A201">
            <v>97129</v>
          </cell>
          <cell r="B201" t="str">
            <v>ASSENTAMENTO DE TUBO DE PVC DEFOFO OU PRFV OU RPVC PARA REDE DE ÁGUA, DN 250 MM, JUNTA ELÁSTICA INTEGRADA, INSTALADO EM LOCAL COM NÍVEL ALTO DE INTERFERÊNCIAS (NÃO INCLUI FORNECIMENTO). AF_11/2017</v>
          </cell>
          <cell r="C201" t="str">
            <v>M</v>
          </cell>
          <cell r="D201">
            <v>10.76</v>
          </cell>
        </row>
        <row r="202">
          <cell r="A202">
            <v>97130</v>
          </cell>
          <cell r="B202" t="str">
            <v>ASSENTAMENTO DE TUBO DE PVC DEFOFO OU PRFV OU RPVC PARA REDE DE ÁGUA, DN 300 MM, JUNTA ELÁSTICA INTEGRADA, INSTALADO EM LOCAL COM NÍVEL ALTO DE INTERFERÊNCIAS (NÃO INCLUI FORNECIMENTO). AF_11/2017</v>
          </cell>
          <cell r="C202" t="str">
            <v>M</v>
          </cell>
          <cell r="D202">
            <v>12.77</v>
          </cell>
        </row>
        <row r="203">
          <cell r="A203">
            <v>97131</v>
          </cell>
          <cell r="B203" t="str">
            <v>ASSENTAMENTO DE TUBO DE PVC DEFOFO OU PRFV OU RPVC PARA REDE DE ÁGUA, DN 350 MM, JUNTA ELÁSTICA INTEGRADA, INSTALADO EM LOCAL COM NÍVEL ALTO DE INTERFERÊNCIAS (NÃO INCLUI FORNECIMENTO). AF_11/2017</v>
          </cell>
          <cell r="C203" t="str">
            <v>M</v>
          </cell>
          <cell r="D203">
            <v>14.77</v>
          </cell>
        </row>
        <row r="204">
          <cell r="A204">
            <v>97132</v>
          </cell>
          <cell r="B204" t="str">
            <v>ASSENTAMENTO DE TUBO DE PVC DEFOFO OU PRFV OU RPVC PARA REDE DE ÁGUA, DN 400 MM, JUNTA ELÁSTICA INTEGRADA, INSTALADO EM LOCAL COM NÍVEL ALTO DE INTERFERÊNCIAS (NÃO INCLUI FORNECIMENTO). AF_11/2017</v>
          </cell>
          <cell r="C204" t="str">
            <v>M</v>
          </cell>
          <cell r="D204">
            <v>16.78</v>
          </cell>
        </row>
        <row r="205">
          <cell r="A205">
            <v>97133</v>
          </cell>
          <cell r="B205" t="str">
            <v>ASSENTAMENTO DE TUBO DE PVC DEFOFO OU PRFV OU RPVC PARA REDE DE ÁGUA, DN 500 MM, JUNTA ELÁSTICA INTEGRADA, INSTALADO EM LOCAL COM NÍVEL ALTO DE INTERFERÊNCIAS (NÃO INCLUI FORNECIMENTO). AF_11/2017</v>
          </cell>
          <cell r="C205" t="str">
            <v>M</v>
          </cell>
          <cell r="D205">
            <v>20.8</v>
          </cell>
        </row>
        <row r="206">
          <cell r="A206">
            <v>97134</v>
          </cell>
          <cell r="B206" t="str">
            <v>ASSENTAMENTO DE TUBO DE PVC DEFOFO OU PRFV OU RPVC PARA REDE DE ÁGUA, DN 150 MM, JUNTA ELÁSTICA INTEGRADA, INSTALADO EM LOCAL COM NÍVEL BAIXO DE INTERFERÊNCIAS (NÃO INCLUI FORNECIMENTO). AF_11/2017</v>
          </cell>
          <cell r="C206" t="str">
            <v>M</v>
          </cell>
          <cell r="D206">
            <v>2.04</v>
          </cell>
        </row>
        <row r="207">
          <cell r="A207">
            <v>97135</v>
          </cell>
          <cell r="B207" t="str">
            <v>ASSENTAMENTO DE TUBO DE PVC DEFOFO OU PRFV OU RPVC PARA REDE DE ÁGUA, DN 200 MM, JUNTA ELÁSTICA INTEGRADA, INSTALADO EM LOCAL COM NÍVEL BAIXO DE INTERFERÊNCIAS (NÃO INCLUI FORNECIMENTO). AF_11/2017</v>
          </cell>
          <cell r="C207" t="str">
            <v>M</v>
          </cell>
          <cell r="D207">
            <v>4.34</v>
          </cell>
        </row>
        <row r="208">
          <cell r="A208">
            <v>97136</v>
          </cell>
          <cell r="B208" t="str">
            <v>ASSENTAMENTO DE TUBO DE PVC DEFOFO OU PRFV OU RPVC PARA REDE DE ÁGUA, DN 250 MM, JUNTA ELÁSTICA INTEGRADA, INSTALADO EM LOCAL COM NÍVEL BAIXO DE INTERFERÊNCIAS (NÃO INCLUI FORNECIMENTO). AF_11/2017</v>
          </cell>
          <cell r="C208" t="str">
            <v>M</v>
          </cell>
          <cell r="D208">
            <v>5.34</v>
          </cell>
        </row>
        <row r="209">
          <cell r="A209">
            <v>97137</v>
          </cell>
          <cell r="B209" t="str">
            <v>ASSENTAMENTO DE TUBO DE PVC DEFOFO OU PRFV OU RPVC PARA REDE DE ÁGUA, DN 300 MM, JUNTA ELÁSTICA INTEGRADA, INSTALADO EM LOCAL COM NÍVEL BAIXO DE INTERFERÊNCIAS (NÃO INCLUI FORNECIMENTO). AF_11/2017</v>
          </cell>
          <cell r="C209" t="str">
            <v>M</v>
          </cell>
          <cell r="D209">
            <v>6.34</v>
          </cell>
        </row>
        <row r="210">
          <cell r="A210">
            <v>97138</v>
          </cell>
          <cell r="B210" t="str">
            <v>ASSENTAMENTO DE TUBO DE PVC DEFOFO OU PRFV OU RPVC PARA REDE DE ÁGUA, DN 350 MM, JUNTA ELÁSTICA INTEGRADA, INSTALADO EM LOCAL COM NÍVEL BAIXO DE INTERFERÊNCIAS (NÃO INCLUI FORNECIMENTO). AF_11/2017</v>
          </cell>
          <cell r="C210" t="str">
            <v>M</v>
          </cell>
          <cell r="D210">
            <v>7.34</v>
          </cell>
        </row>
        <row r="211">
          <cell r="A211">
            <v>97139</v>
          </cell>
          <cell r="B211" t="str">
            <v>ASSENTAMENTO DE TUBO DE PVC DEFOFO OU PRFV OU RPVC PARA REDE DE ÁGUA, DN 400 MM, JUNTA ELÁSTICA INTEGRADA, INSTALADO EM LOCAL COM NÍVEL BAIXO DE INTERFERÊNCIAS (NÃO INCLUI FORNECIMENTO). AF_11/2017</v>
          </cell>
          <cell r="C211" t="str">
            <v>M</v>
          </cell>
          <cell r="D211">
            <v>8.33</v>
          </cell>
        </row>
        <row r="212">
          <cell r="A212">
            <v>97140</v>
          </cell>
          <cell r="B212" t="str">
            <v>ASSENTAMENTO DE TUBO DE PVC DEFOFO OU PRFV OU RPVC PARA REDE DE ÁGUA, DN 500 MM, JUNTA ELÁSTICA INTEGRADA, INSTALADO EM LOCAL COM NÍVEL BAIXO DE INTERFERÊNCIAS (NÃO INCLUI FORNECIMENTO). AF_11/2017</v>
          </cell>
          <cell r="C212" t="str">
            <v>M</v>
          </cell>
          <cell r="D212">
            <v>10.35</v>
          </cell>
        </row>
        <row r="213">
          <cell r="A213">
            <v>93206</v>
          </cell>
          <cell r="B213" t="str">
            <v>EXECUÇÃO DE ESCRITÓRIO EM CANTEIRO DE OBRA EM ALVENARIA, NÃO INCLUSO MOBILIÁRIO E EQUIPAMENTOS. AF_02/2016</v>
          </cell>
          <cell r="C213" t="str">
            <v>M2</v>
          </cell>
          <cell r="D213">
            <v>858.38</v>
          </cell>
        </row>
        <row r="214">
          <cell r="A214">
            <v>93207</v>
          </cell>
          <cell r="B214" t="str">
            <v>EXECUÇÃO DE ESCRITÓRIO EM CANTEIRO DE OBRA EM CHAPA DE MADEIRA COMPENSADA, NÃO INCLUSO MOBILIÁRIO E EQUIPAMENTOS. AF_02/2016</v>
          </cell>
          <cell r="C214" t="str">
            <v>M2</v>
          </cell>
          <cell r="D214">
            <v>785.6</v>
          </cell>
        </row>
        <row r="215">
          <cell r="A215">
            <v>93208</v>
          </cell>
          <cell r="B215" t="str">
            <v>EXECUÇÃO DE ALMOXARIFADO EM CANTEIRO DE OBRA EM CHAPA DE MADEIRA COMPENSADA, INCLUSO PRATELEIRAS. AF_02/2016</v>
          </cell>
          <cell r="C215" t="str">
            <v>M2</v>
          </cell>
          <cell r="D215">
            <v>616.61</v>
          </cell>
        </row>
        <row r="216">
          <cell r="A216">
            <v>93209</v>
          </cell>
          <cell r="B216" t="str">
            <v>EXECUÇÃO DE ALMOXARIFADO EM CANTEIRO DE OBRA EM ALVENARIA, INCLUSO PRATELEIRAS. AF_02/2016</v>
          </cell>
          <cell r="C216" t="str">
            <v>M2</v>
          </cell>
          <cell r="D216">
            <v>694.74</v>
          </cell>
        </row>
        <row r="217">
          <cell r="A217">
            <v>93210</v>
          </cell>
          <cell r="B217" t="str">
            <v>EXECUÇÃO DE REFEITÓRIO EM CANTEIRO DE OBRA EM CHAPA DE MADEIRA COMPENSADA, NÃO INCLUSO MOBILIÁRIO E EQUIPAMENTOS. AF_02/2016</v>
          </cell>
          <cell r="C217" t="str">
            <v>M2</v>
          </cell>
          <cell r="D217">
            <v>428.94</v>
          </cell>
        </row>
        <row r="218">
          <cell r="A218">
            <v>93211</v>
          </cell>
          <cell r="B218" t="str">
            <v>EXECUÇÃO DE REFEITÓRIO EM CANTEIRO DE OBRA EM ALVENARIA, NÃO INCLUSO MOBILIÁRIO E EQUIPAMENTOS. AF_02/2016</v>
          </cell>
          <cell r="C218" t="str">
            <v>M2</v>
          </cell>
          <cell r="D218">
            <v>436.22</v>
          </cell>
        </row>
        <row r="219">
          <cell r="A219">
            <v>93212</v>
          </cell>
          <cell r="B219" t="str">
            <v>EXECUÇÃO DE SANITÁRIO E VESTIÁRIO EM CANTEIRO DE OBRA EM CHAPA DE MADEIRA COMPENSADA, NÃO INCLUSO MOBILIÁRIO. AF_02/2016</v>
          </cell>
          <cell r="C219" t="str">
            <v>M2</v>
          </cell>
          <cell r="D219">
            <v>709.32</v>
          </cell>
        </row>
        <row r="220">
          <cell r="A220">
            <v>93213</v>
          </cell>
          <cell r="B220" t="str">
            <v>EXECUÇÃO DE SANITÁRIO E VESTIÁRIO EM CANTEIRO DE OBRA EM ALVENARIA, NÃO INCLUSO MOBILIÁRIO. AF_02/2016</v>
          </cell>
          <cell r="C220" t="str">
            <v>M2</v>
          </cell>
          <cell r="D220">
            <v>775.06</v>
          </cell>
        </row>
        <row r="221">
          <cell r="A221">
            <v>93214</v>
          </cell>
          <cell r="B221" t="str">
            <v>EXECUÇÃO DE RESERVATÓRIO ELEVADO DE ÁGUA (1000 LITROS) EM CANTEIRO DE OBRA, APOIADO EM ESTRUTURA DE MADEIRA. AF_02/2016</v>
          </cell>
          <cell r="C221" t="str">
            <v>UN</v>
          </cell>
          <cell r="D221">
            <v>3525.25</v>
          </cell>
        </row>
        <row r="222">
          <cell r="A222">
            <v>93243</v>
          </cell>
          <cell r="B222" t="str">
            <v>EXECUÇÃO DE RESERVATÓRIO ELEVADO DE ÁGUA (2000 LITROS) EM CANTEIRO DE OBRA, APOIADO EM ESTRUTURA DE MADEIRA. AF_02/2016</v>
          </cell>
          <cell r="C222" t="str">
            <v>UN</v>
          </cell>
          <cell r="D222">
            <v>5472.56</v>
          </cell>
        </row>
        <row r="223">
          <cell r="A223">
            <v>93582</v>
          </cell>
          <cell r="B223" t="str">
            <v>EXECUÇÃO DE CENTRAL DE ARMADURA EM CANTEIRO DE OBRA, NÃO INCLUSO MOBILIÁRIO E EQUIPAMENTOS. AF_04/2016</v>
          </cell>
          <cell r="C223" t="str">
            <v>M2</v>
          </cell>
          <cell r="D223">
            <v>200.07</v>
          </cell>
        </row>
        <row r="224">
          <cell r="A224">
            <v>93583</v>
          </cell>
          <cell r="B224" t="str">
            <v>EXECUÇÃO DE CENTRAL DE FÔRMAS, PRODUÇÃO DE ARGAMASSA OU CONCRETO EM CANTEIRO DE OBRA, NÃO INCLUSO MOBILIÁRIO E EQUIPAMENTOS. AF_04/2016</v>
          </cell>
          <cell r="C224" t="str">
            <v>M2</v>
          </cell>
          <cell r="D224">
            <v>338.85</v>
          </cell>
        </row>
        <row r="225">
          <cell r="A225">
            <v>93584</v>
          </cell>
          <cell r="B225" t="str">
            <v>EXECUÇÃO DE DEPÓSITO EM CANTEIRO DE OBRA EM CHAPA DE MADEIRA COMPENSADA, NÃO INCLUSO MOBILIÁRIO. AF_04/2016</v>
          </cell>
          <cell r="C225" t="str">
            <v>M2</v>
          </cell>
          <cell r="D225">
            <v>602.53</v>
          </cell>
        </row>
        <row r="226">
          <cell r="A226">
            <v>93585</v>
          </cell>
          <cell r="B226" t="str">
            <v>EXECUÇÃO DE GUARITA EM CANTEIRO DE OBRA EM CHAPA DE MADEIRA COMPENSADA, NÃO INCLUSO MOBILIÁRIO. AF_04/2016</v>
          </cell>
          <cell r="C226" t="str">
            <v>M2</v>
          </cell>
          <cell r="D226">
            <v>799.53</v>
          </cell>
        </row>
        <row r="227">
          <cell r="A227">
            <v>98441</v>
          </cell>
          <cell r="B227" t="str">
            <v>PAREDE DE MADEIRA COMPENSADA PARA CONSTRUÇÃO TEMPORÁRIA EM CHAPA SIMPLES, EXTERNA, COM ÁREA LÍQUIDA MAIOR OU IGUAL A 6 M², SEM VÃO. AF_05/2018</v>
          </cell>
          <cell r="C227" t="str">
            <v>M2</v>
          </cell>
          <cell r="D227">
            <v>87.91</v>
          </cell>
        </row>
        <row r="228">
          <cell r="A228">
            <v>98442</v>
          </cell>
          <cell r="B228" t="str">
            <v>PAREDE DE MADEIRA COMPENSADA PARA CONSTRUÇÃO TEMPORÁRIA EM CHAPA SIMPLES, EXTERNA, COM ÁREA LÍQUIDA MENOR QUE 6 M², SEM VÃO. AF_05/2018</v>
          </cell>
          <cell r="C228" t="str">
            <v>M2</v>
          </cell>
          <cell r="D228">
            <v>90.12</v>
          </cell>
        </row>
        <row r="229">
          <cell r="A229">
            <v>98443</v>
          </cell>
          <cell r="B229" t="str">
            <v>PAREDE DE MADEIRA COMPENSADA PARA CONSTRUÇÃO TEMPORÁRIA EM CHAPA SIMPLES, INTERNA, COM ÁREA LÍQUIDA MAIOR OU IGUAL A 6 M², SEM VÃO. AF_05/2018</v>
          </cell>
          <cell r="C229" t="str">
            <v>M2</v>
          </cell>
          <cell r="D229">
            <v>75.78</v>
          </cell>
        </row>
        <row r="230">
          <cell r="A230">
            <v>98444</v>
          </cell>
          <cell r="B230" t="str">
            <v>PAREDE DE MADEIRA COMPENSADA PARA CONSTRUÇÃO TEMPORÁRIA EM CHAPA SIMPLES, INTERNA, COM ÁREA LÍQUIDA MENOR QUE 6 M², SEM VÃO. AF_05/2018</v>
          </cell>
          <cell r="C230" t="str">
            <v>M2</v>
          </cell>
          <cell r="D230">
            <v>77.36</v>
          </cell>
        </row>
        <row r="231">
          <cell r="A231">
            <v>98445</v>
          </cell>
          <cell r="B231" t="str">
            <v>PAREDE DE MADEIRA COMPENSADA PARA CONSTRUÇÃO TEMPORÁRIA EM CHAPA SIMPLES, EXTERNA, COM ÁREA LÍQUIDA MAIOR OU IGUAL A 6 M², COM VÃO. AF_05/2018</v>
          </cell>
          <cell r="C231" t="str">
            <v>M2</v>
          </cell>
          <cell r="D231">
            <v>106.4</v>
          </cell>
        </row>
        <row r="232">
          <cell r="A232">
            <v>98446</v>
          </cell>
          <cell r="B232" t="str">
            <v>PAREDE DE MADEIRA COMPENSADA PARA CONSTRUÇÃO TEMPORÁRIA EM CHAPA SIMPLES, EXTERNA, COM ÁREA LÍQUIDA MENOR QUE 6 M², COM VÃO. AF_05/2018</v>
          </cell>
          <cell r="C232" t="str">
            <v>M2</v>
          </cell>
          <cell r="D232">
            <v>137.94999999999999</v>
          </cell>
        </row>
        <row r="233">
          <cell r="A233">
            <v>98447</v>
          </cell>
          <cell r="B233" t="str">
            <v>PAREDE DE MADEIRA COMPENSADA PARA CONSTRUÇÃO TEMPORÁRIA EM CHAPA SIMPLES, INTERNA, COM ÁREA LÍQUIDA MAIOR OU IGUAL A 6 M², COM VÃO. AF_05/2018</v>
          </cell>
          <cell r="C233" t="str">
            <v>M2</v>
          </cell>
          <cell r="D233">
            <v>89.58</v>
          </cell>
        </row>
        <row r="234">
          <cell r="A234">
            <v>98448</v>
          </cell>
          <cell r="B234" t="str">
            <v>PAREDE DE MADEIRA COMPENSADA PARA CONSTRUÇÃO TEMPORÁRIA EM CHAPA SIMPLES, INTERNA, COM ÁREA LÍQUIDA MENOR QUE 6 M², COM VÃO. AF_05/2018</v>
          </cell>
          <cell r="C234" t="str">
            <v>M2</v>
          </cell>
          <cell r="D234">
            <v>113.77</v>
          </cell>
        </row>
        <row r="235">
          <cell r="A235">
            <v>98449</v>
          </cell>
          <cell r="B235" t="str">
            <v>PAREDE DE MADEIRA COMPENSADA PARA CONSTRUÇÃO TEMPORÁRIA EM CHAPA DUPLA, EXTERNA, COM ÁREA LÍQUIDA MAIOR OU IGUAL A 6 M², SEM VÃO. AF_05/2018</v>
          </cell>
          <cell r="C235" t="str">
            <v>M2</v>
          </cell>
          <cell r="D235">
            <v>115.61</v>
          </cell>
        </row>
        <row r="236">
          <cell r="A236">
            <v>98450</v>
          </cell>
          <cell r="B236" t="str">
            <v>PAREDE DE MADEIRA COMPENSADA PARA CONSTRUÇÃO TEMPORÁRIA EM CHAPA DUPLA, EXTERNA, COM ÁREA LÍQUIDA MENOR QUE 6 M², SEM VÃO. AF_05/2018</v>
          </cell>
          <cell r="C236" t="str">
            <v>M2</v>
          </cell>
          <cell r="D236">
            <v>118.86</v>
          </cell>
        </row>
        <row r="237">
          <cell r="A237">
            <v>98451</v>
          </cell>
          <cell r="B237" t="str">
            <v>PAREDE DE MADEIRA COMPENSADA PARA CONSTRUÇÃO TEMPORÁRIA EM CHAPA DUPLA, INTERNA, COM ÁREA LÍQUIDA MAIOR OU IGUAL A 6 M², SEM VÃO. AF_05/2018</v>
          </cell>
          <cell r="C237" t="str">
            <v>M2</v>
          </cell>
          <cell r="D237">
            <v>101.55</v>
          </cell>
        </row>
        <row r="238">
          <cell r="A238">
            <v>98452</v>
          </cell>
          <cell r="B238" t="str">
            <v>PAREDE DE MADEIRA COMPENSADA PARA CONSTRUÇÃO TEMPORÁRIA EM CHAPA DUPLA, INTERNA, COM ÁREA LÍQUIDA MENOR QUE 6 M², SEM VÃO. AF_05/2018</v>
          </cell>
          <cell r="C238" t="str">
            <v>M2</v>
          </cell>
          <cell r="D238">
            <v>103.5</v>
          </cell>
        </row>
        <row r="239">
          <cell r="A239">
            <v>98453</v>
          </cell>
          <cell r="B239" t="str">
            <v>PAREDE DE MADEIRA COMPENSADA PARA CONSTRUÇÃO TEMPORÁRIA EM CHAPA DUPLA, EXTERNA, COM ÁREA LÍQUIDA MAIOR OU IGUAL A QUE 6 M², COM VÃO. AF_05/2018</v>
          </cell>
          <cell r="C239" t="str">
            <v>M2</v>
          </cell>
          <cell r="D239">
            <v>138.07</v>
          </cell>
        </row>
        <row r="240">
          <cell r="A240">
            <v>98454</v>
          </cell>
          <cell r="B240" t="str">
            <v>PAREDE DE MADEIRA COMPENSADA PARA CONSTRUÇÃO TEMPORÁRIA EM CHAPA DUPLA, EXTERNA, COM ÁREA LÍQUIDA MENOR QUE 6 M², COM VÃO. AF_05/2018</v>
          </cell>
          <cell r="C240" t="str">
            <v>M2</v>
          </cell>
          <cell r="D240">
            <v>179.19</v>
          </cell>
        </row>
        <row r="241">
          <cell r="A241">
            <v>98455</v>
          </cell>
          <cell r="B241" t="str">
            <v>PAREDE DE MADEIRA COMPENSADA PARA CONSTRUÇÃO TEMPORÁRIA EM CHAPA DUPLA, INTERNA, COM ÁREA LÍQUIDA MAIOR OU IGUAL A 6 M², COM VÃO. AF_05/2018</v>
          </cell>
          <cell r="C241" t="str">
            <v>M2</v>
          </cell>
          <cell r="D241">
            <v>119.31</v>
          </cell>
        </row>
        <row r="242">
          <cell r="A242">
            <v>98456</v>
          </cell>
          <cell r="B242" t="str">
            <v>PAREDE DE MADEIRA COMPENSADA PARA CONSTRUÇÃO TEMPORÁRIA EM CHAPA DUPLA, INTERNA, COM ÁREA LÍQUIDA MENOR QUE 6 M², COM VÃO. AF_05/2018</v>
          </cell>
          <cell r="C242" t="str">
            <v>M2</v>
          </cell>
          <cell r="D242">
            <v>152.41</v>
          </cell>
        </row>
        <row r="243">
          <cell r="A243">
            <v>98458</v>
          </cell>
          <cell r="B243" t="str">
            <v>TAPUME COM COMPENSADO DE MADEIRA. AF_05/2018</v>
          </cell>
          <cell r="C243" t="str">
            <v>M2</v>
          </cell>
          <cell r="D243">
            <v>83.87</v>
          </cell>
        </row>
        <row r="244">
          <cell r="A244">
            <v>98459</v>
          </cell>
          <cell r="B244" t="str">
            <v>TAPUME COM TELHA METÁLICA. AF_05/2018</v>
          </cell>
          <cell r="C244" t="str">
            <v>M2</v>
          </cell>
          <cell r="D244">
            <v>74.28</v>
          </cell>
        </row>
        <row r="245">
          <cell r="A245">
            <v>98460</v>
          </cell>
          <cell r="B245" t="str">
            <v>PISO PARA CONSTRUÇÃO TEMPORÁRIA EM MADEIRA, SEM REAPROVEITAMENTO. AF_05/2018</v>
          </cell>
          <cell r="C245" t="str">
            <v>M2</v>
          </cell>
          <cell r="D245">
            <v>88.06</v>
          </cell>
        </row>
        <row r="246">
          <cell r="A246">
            <v>98461</v>
          </cell>
          <cell r="B246" t="str">
            <v>ESTRUTURA DE MADEIRA PROVISÓRIA PARA SUPORTE DE CAIXA D ÁGUA ELEVADA DE 1000 LITROS. AF_05/2018_P</v>
          </cell>
          <cell r="C246" t="str">
            <v>UN</v>
          </cell>
          <cell r="D246">
            <v>2912.57</v>
          </cell>
        </row>
        <row r="247">
          <cell r="A247">
            <v>98462</v>
          </cell>
          <cell r="B247" t="str">
            <v>ESTRUTURA DE MADEIRA PROVISÓRIA PARA SUPORTE DE CAIXA D ÁGUA ELEVADA DE 3000 LITROS. AF_05/2018_P</v>
          </cell>
          <cell r="C247" t="str">
            <v>UN</v>
          </cell>
          <cell r="D247">
            <v>4403.22</v>
          </cell>
        </row>
        <row r="248">
          <cell r="A248">
            <v>5631</v>
          </cell>
          <cell r="B248" t="str">
            <v>ESCAVADEIRA HIDRÁULICA SOBRE ESTEIRAS, CAÇAMBA 0,80 M3, PESO OPERACIONAL 17 T, POTENCIA BRUTA 111 HP - CHP DIURNO. AF_06/2014</v>
          </cell>
          <cell r="C248" t="str">
            <v>CHP</v>
          </cell>
          <cell r="D248">
            <v>139.09</v>
          </cell>
        </row>
        <row r="249">
          <cell r="A249">
            <v>5678</v>
          </cell>
          <cell r="B249" t="str">
            <v>RETROESCAVADEIRA SOBRE RODAS COM CARREGADEIRA, TRAÇÃO 4X4, POTÊNCIA LÍQ. 88 HP, CAÇAMBA CARREG. CAP. MÍN. 1 M3, CAÇAMBA RETRO CAP. 0,26 M3, PESO OPERACIONAL MÍN. 6.674 KG, PROFUNDIDADE ESCAVAÇÃO MÁX. 4,37 M - CHP DIURNO. AF_06/2014</v>
          </cell>
          <cell r="C249" t="str">
            <v>CHP</v>
          </cell>
          <cell r="D249">
            <v>103.75</v>
          </cell>
        </row>
        <row r="250">
          <cell r="A250">
            <v>5680</v>
          </cell>
          <cell r="B250" t="str">
            <v>RETROESCAVADEIRA SOBRE RODAS COM CARREGADEIRA, TRAÇÃO 4X2, POTÊNCIA LÍQ. 79 HP, CAÇAMBA CARREG. CAP. MÍN. 1 M3, CAÇAMBA RETRO CAP. 0,20 M3, PESO OPERACIONAL MÍN. 6.570 KG, PROFUNDIDADE ESCAVAÇÃO MÁX. 4,37 M - CHP DIURNO. AF_06/2014</v>
          </cell>
          <cell r="C250" t="str">
            <v>CHP</v>
          </cell>
          <cell r="D250">
            <v>96.95</v>
          </cell>
        </row>
        <row r="251">
          <cell r="A251">
            <v>5684</v>
          </cell>
          <cell r="B251" t="str">
            <v>ROLO COMPACTADOR VIBRATÓRIO DE UM CILINDRO AÇO LISO, POTÊNCIA 80 HP, PESO OPERACIONAL MÁXIMO 8,1 T, IMPACTO DINÂMICO 16,15 / 9,5 T, LARGURA DE TRABALHO 1,68 M - CHP DIURNO. AF_06/2014</v>
          </cell>
          <cell r="C251" t="str">
            <v>CHP</v>
          </cell>
          <cell r="D251">
            <v>111.67</v>
          </cell>
        </row>
        <row r="252">
          <cell r="A252">
            <v>5689</v>
          </cell>
          <cell r="B252" t="str">
            <v>GRADE DE DISCO CONTROLE REMOTO REBOCÁVEL, COM 24 DISCOS 24 X 6 MM COM PNEUS PARA TRANSPORTE - CHP DIURNO. AF_06/2014</v>
          </cell>
          <cell r="C252" t="str">
            <v>CHP</v>
          </cell>
          <cell r="D252">
            <v>3.59</v>
          </cell>
        </row>
        <row r="253">
          <cell r="A253">
            <v>5795</v>
          </cell>
          <cell r="B253" t="str">
            <v>MARTELETE OU ROMPEDOR PNEUMÁTICO MANUAL, 28 KG, COM SILENCIADOR - CHP DIURNO. AF_07/2016</v>
          </cell>
          <cell r="C253" t="str">
            <v>CHP</v>
          </cell>
          <cell r="D253">
            <v>27.5</v>
          </cell>
        </row>
        <row r="254">
          <cell r="A254">
            <v>5811</v>
          </cell>
          <cell r="B254" t="str">
            <v>CAMINHÃO BASCULANTE 6 M3, PESO BRUTO TOTAL 16.000 KG, CARGA ÚTIL MÁXIMA 13.071 KG, DISTÂNCIA ENTRE EIXOS 4,80 M, POTÊNCIA 230 CV INCLUSIVE CAÇAMBA METÁLICA - CHP DIURNO. AF_06/2014</v>
          </cell>
          <cell r="C254" t="str">
            <v>CHP</v>
          </cell>
          <cell r="D254">
            <v>141.16999999999999</v>
          </cell>
        </row>
        <row r="255">
          <cell r="A255">
            <v>5823</v>
          </cell>
          <cell r="B255" t="str">
            <v>USINA DE CONCRETO FIXA, CAPACIDADE NOMINAL DE 90 A 120 M3/H, SEM SILO - CHP DIURNO. AF_07/2016</v>
          </cell>
          <cell r="C255" t="str">
            <v>CHP</v>
          </cell>
          <cell r="D255">
            <v>179.57</v>
          </cell>
        </row>
        <row r="256">
          <cell r="A256">
            <v>5824</v>
          </cell>
          <cell r="B256" t="str">
            <v>CAMINHÃO TOCO, PBT 16.000 KG, CARGA ÚTIL MÁX. 10.685 KG, DIST. ENTRE EIXOS 4,8 M, POTÊNCIA 189 CV, INCLUSIVE CARROCERIA FIXA ABERTA DE MADEIRA P/ TRANSPORTE GERAL DE CARGA SECA, DIMEN. APROX. 2,5 X 7,00 X 0,50 M - CHP DIURNO. AF_06/2014</v>
          </cell>
          <cell r="C256" t="str">
            <v>CHP</v>
          </cell>
          <cell r="D256">
            <v>133.6</v>
          </cell>
        </row>
        <row r="257">
          <cell r="A257">
            <v>5835</v>
          </cell>
          <cell r="B257" t="str">
            <v>VIBROACABADORA DE ASFALTO SOBRE ESTEIRAS, LARGURA DE PAVIMENTAÇÃO 1,90 M A 5,30 M, POTÊNCIA 105 HP CAPACIDADE 450 T/H - CHP DIURNO. AF_11/2014</v>
          </cell>
          <cell r="C257" t="str">
            <v>CHP</v>
          </cell>
          <cell r="D257">
            <v>241.58</v>
          </cell>
        </row>
        <row r="258">
          <cell r="A258">
            <v>5839</v>
          </cell>
          <cell r="B258" t="str">
            <v>VASSOURA MECÂNICA REBOCÁVEL COM ESCOVA CILÍNDRICA, LARGURA ÚTIL DE VARRIMENTO DE 2,44 M - CHP DIURNO. AF_06/2014</v>
          </cell>
          <cell r="C258" t="str">
            <v>CHP</v>
          </cell>
          <cell r="D258">
            <v>5.4</v>
          </cell>
        </row>
        <row r="259">
          <cell r="A259">
            <v>5843</v>
          </cell>
          <cell r="B259" t="str">
            <v>TRATOR DE PNEUS, POTÊNCIA 122 CV, TRAÇÃO 4X4, PESO COM LASTRO DE 4.510 KG - CHP DIURNO. AF_06/2014</v>
          </cell>
          <cell r="C259" t="str">
            <v>CHP</v>
          </cell>
          <cell r="D259">
            <v>166.23</v>
          </cell>
        </row>
        <row r="260">
          <cell r="A260">
            <v>5847</v>
          </cell>
          <cell r="B260" t="str">
            <v>TRATOR DE ESTEIRAS, POTÊNCIA 170 HP, PESO OPERACIONAL 19 T, CAÇAMBA 5,2 M3 - CHP DIURNO. AF_06/2014</v>
          </cell>
          <cell r="C260" t="str">
            <v>CHP</v>
          </cell>
          <cell r="D260">
            <v>179.51</v>
          </cell>
        </row>
        <row r="261">
          <cell r="A261">
            <v>5851</v>
          </cell>
          <cell r="B261" t="str">
            <v>TRATOR DE ESTEIRAS, POTÊNCIA 150 HP, PESO OPERACIONAL 16,7 T, COM RODA MOTRIZ ELEVADA E LÂMINA 3,18 M3 - CHP DIURNO. AF_06/2014</v>
          </cell>
          <cell r="C261" t="str">
            <v>CHP</v>
          </cell>
          <cell r="D261">
            <v>171.92</v>
          </cell>
        </row>
        <row r="262">
          <cell r="A262">
            <v>5855</v>
          </cell>
          <cell r="B262" t="str">
            <v>TRATOR DE ESTEIRAS, POTÊNCIA 347 HP, PESO OPERACIONAL 38,5 T, COM LÂMINA 8,70 M3 - CHP DIURNO. AF_06/2014</v>
          </cell>
          <cell r="C262" t="str">
            <v>CHP</v>
          </cell>
          <cell r="D262">
            <v>439.15</v>
          </cell>
        </row>
        <row r="263">
          <cell r="A263">
            <v>5863</v>
          </cell>
          <cell r="B263" t="str">
            <v>ROLO COMPACTADOR VIBRATÓRIO REBOCÁVEL, CILINDRO DE AÇO LISO, POTÊNCIA DE TRAÇÃO DE 65 CV, PESO 4,7 T, IMPACTO DINÂMICO 18,3 T, LARGURA DE TRABALHO 1,67 M - CHP DIURNO. AF_02/2016</v>
          </cell>
          <cell r="C263" t="str">
            <v>CHP</v>
          </cell>
          <cell r="D263">
            <v>13.03</v>
          </cell>
        </row>
        <row r="264">
          <cell r="A264">
            <v>5867</v>
          </cell>
          <cell r="B264" t="str">
            <v>ROLO COMPACTADOR VIBRATÓRIO TANDEM AÇO LISO, POTÊNCIA 58 HP, PESO SEM/COM LASTRO 6,5 / 9,4 T, LARGURA DE TRABALHO 1,2 M - CHP DIURNO. AF_06/2014</v>
          </cell>
          <cell r="C264" t="str">
            <v>CHP</v>
          </cell>
          <cell r="D264">
            <v>111.35</v>
          </cell>
        </row>
        <row r="265">
          <cell r="A265">
            <v>5875</v>
          </cell>
          <cell r="B265" t="str">
            <v>RETROESCAVADEIRA SOBRE RODAS COM CARREGADEIRA, TRAÇÃO 4X4, POTÊNCIA LÍQ. 72 HP, CAÇAMBA CARREG. CAP. MÍN. 0,79 M3, CAÇAMBA RETRO CAP. 0,18 M3, PESO OPERACIONAL MÍN. 7.140 KG, PROFUNDIDADE ESCAVAÇÃO MÁX. 4,50 M - CHP DIURNO. AF_06/2014</v>
          </cell>
          <cell r="C265" t="str">
            <v>CHP</v>
          </cell>
          <cell r="D265">
            <v>97.16</v>
          </cell>
        </row>
        <row r="266">
          <cell r="A266">
            <v>5879</v>
          </cell>
          <cell r="B266" t="str">
            <v>ROLO COMPACTADOR VIBRATÓRIO PÉ DE CARNEIRO, OPERADO POR CONTROLE REMOTO, POTÊNCIA 12,5 KW, PESO OPERACIONAL 1,675 T, LARGURA DE TRABALHO 0,85 M - CHP DIURNO. AF_02/2016</v>
          </cell>
          <cell r="C266" t="str">
            <v>CHP</v>
          </cell>
          <cell r="D266">
            <v>98.29</v>
          </cell>
        </row>
        <row r="267">
          <cell r="A267">
            <v>5882</v>
          </cell>
          <cell r="B267" t="str">
            <v>USINA DE LAMA ASFÁLTICA, PROD 30 A 50 T/H, SILO DE AGREGADO 7 M3, RESERVATÓRIOS PARA EMULSÃO E ÁGUA DE 2,3 M3 CADA, MISTURADOR TIPO PUG MILL A SER MONTADO SOBRE CAMINHÃO - CHP DIURNO. AF_10/2014</v>
          </cell>
          <cell r="C267" t="str">
            <v>CHP</v>
          </cell>
          <cell r="D267">
            <v>77.53</v>
          </cell>
        </row>
        <row r="268">
          <cell r="A268">
            <v>5890</v>
          </cell>
          <cell r="B268" t="str">
            <v>CAMINHÃO TOCO, PESO BRUTO TOTAL 14.300 KG, CARGA ÚTIL MÁXIMA 9590 KG, DISTÂNCIA ENTRE EIXOS 4,76 M, POTÊNCIA 185 CV (NÃO INCLUI CARROCERIA) - CHP DIURNO. AF_06/2014</v>
          </cell>
          <cell r="C268" t="str">
            <v>CHP</v>
          </cell>
          <cell r="D268">
            <v>134.97999999999999</v>
          </cell>
        </row>
        <row r="269">
          <cell r="A269">
            <v>5894</v>
          </cell>
          <cell r="B269" t="str">
            <v>CAMINHÃO TOCO, PESO BRUTO TOTAL 16.000 KG, CARGA ÚTIL MÁXIMA DE 10.685 KG, DISTÂNCIA ENTRE EIXOS 4,80 M, POTÊNCIA 189 CV EXCLUSIVE CARROCERIA - CHP DIURNO. AF_06/2014</v>
          </cell>
          <cell r="C269" t="str">
            <v>CHP</v>
          </cell>
          <cell r="D269">
            <v>131.11000000000001</v>
          </cell>
        </row>
        <row r="270">
          <cell r="A270">
            <v>5901</v>
          </cell>
          <cell r="B270" t="str">
            <v>CAMINHÃO PIPA 10.000 L TRUCADO, PESO BRUTO TOTAL 23.000 KG, CARGA ÚTIL MÁXIMA 15.935 KG, DISTÂNCIA ENTRE EIXOS 4,8 M, POTÊNCIA 230 CV, INCLUSIVE TANQUE DE AÇO PARA TRANSPORTE DE ÁGUA - CHP DIURNO. AF_06/2014</v>
          </cell>
          <cell r="C270" t="str">
            <v>CHP</v>
          </cell>
          <cell r="D270">
            <v>200.59</v>
          </cell>
        </row>
        <row r="271">
          <cell r="A271">
            <v>5909</v>
          </cell>
          <cell r="B271" t="str">
            <v>ESPARGIDOR DE ASFALTO PRESSURIZADO COM TANQUE DE 2500 L, REBOCÁVEL COM MOTOR A GASOLINA POTÊNCIA 3,4 HP - CHP DIURNO. AF_07/2014</v>
          </cell>
          <cell r="C271" t="str">
            <v>CHP</v>
          </cell>
          <cell r="D271">
            <v>23.04</v>
          </cell>
        </row>
        <row r="272">
          <cell r="A272">
            <v>5921</v>
          </cell>
          <cell r="B272" t="str">
            <v>GRADE DE DISCO REBOCÁVEL COM 20 DISCOS 24" X 6 MM COM PNEUS PARA TRANSPORTE - CHP DIURNO. AF_06/2014</v>
          </cell>
          <cell r="C272" t="str">
            <v>CHP</v>
          </cell>
          <cell r="D272">
            <v>2.82</v>
          </cell>
        </row>
        <row r="273">
          <cell r="A273">
            <v>5928</v>
          </cell>
          <cell r="B273" t="str">
            <v>GUINDAUTO HIDRÁULICO, CAPACIDADE MÁXIMA DE CARGA 6200 KG, MOMENTO MÁXIMO DE CARGA 11,7 TM, ALCANCE MÁXIMO HORIZONTAL 9,70 M, INCLUSIVE CAMINHÃO TOCO PBT 16.000 KG, POTÊNCIA DE 189 CV - CHP DIURNO. AF_06/2014</v>
          </cell>
          <cell r="C273" t="str">
            <v>CHP</v>
          </cell>
          <cell r="D273">
            <v>168.77</v>
          </cell>
        </row>
        <row r="274">
          <cell r="A274">
            <v>5932</v>
          </cell>
          <cell r="B274" t="str">
            <v>MOTONIVELADORA POTÊNCIA BÁSICA LÍQUIDA (PRIMEIRA MARCHA) 125 HP, PESO BRUTO 13032 KG, LARGURA DA LÂMINA DE 3,7 M - CHP DIURNO. AF_06/2014</v>
          </cell>
          <cell r="C274" t="str">
            <v>CHP</v>
          </cell>
          <cell r="D274">
            <v>162.94999999999999</v>
          </cell>
        </row>
        <row r="275">
          <cell r="A275">
            <v>5940</v>
          </cell>
          <cell r="B275" t="str">
            <v>PÁ CARREGADEIRA SOBRE RODAS, POTÊNCIA LÍQUIDA 128 HP, CAPACIDADE DA CAÇAMBA 1,7 A 2,8 M3, PESO OPERACIONAL 11632 KG - CHP DIURNO. AF_06/2014</v>
          </cell>
          <cell r="C275" t="str">
            <v>CHP</v>
          </cell>
          <cell r="D275">
            <v>133.16</v>
          </cell>
        </row>
        <row r="276">
          <cell r="A276">
            <v>5944</v>
          </cell>
          <cell r="B276" t="str">
            <v>PÁ CARREGADEIRA SOBRE RODAS, POTÊNCIA 197 HP, CAPACIDADE DA CAÇAMBA 2,5 A 3,5 M3, PESO OPERACIONAL 18338 KG - CHP DIURNO. AF_06/2014</v>
          </cell>
          <cell r="C276" t="str">
            <v>CHP</v>
          </cell>
          <cell r="D276">
            <v>147.33000000000001</v>
          </cell>
        </row>
        <row r="277">
          <cell r="A277">
            <v>5953</v>
          </cell>
          <cell r="B277" t="str">
            <v>COMPRESSOR DE AR REBOCÁVEL, VAZÃO 189 PCM, PRESSÃO EFETIVA DE TRABALHO 102 PSI, MOTOR DIESEL, POTÊNCIA 63 CV - CHP DIURNO. AF_06/2015</v>
          </cell>
          <cell r="C277" t="str">
            <v>CHP</v>
          </cell>
          <cell r="D277">
            <v>37.49</v>
          </cell>
        </row>
        <row r="278">
          <cell r="A278">
            <v>6259</v>
          </cell>
          <cell r="B278" t="str">
            <v>CAMINHÃO PIPA 6.000 L, PESO BRUTO TOTAL 13.000 KG, DISTÂNCIA ENTRE EIXOS 4,80 M, POTÊNCIA 189 CV INCLUSIVE TANQUE DE AÇO PARA TRANSPORTE DE ÁGUA, CAPACIDADE 6 M3 - CHP DIURNO. AF_06/2014</v>
          </cell>
          <cell r="C278" t="str">
            <v>CHP</v>
          </cell>
          <cell r="D278">
            <v>167.47</v>
          </cell>
        </row>
        <row r="279">
          <cell r="A279">
            <v>6879</v>
          </cell>
          <cell r="B279" t="str">
            <v>ROLO COMPACTADOR DE PNEUS ESTÁTICO, PRESSÃO VARIÁVEL, POTÊNCIA 111 HP, PESO SEM/COM LASTRO 9,5 / 26 T, LARGURA DE TRABALHO 1,90 M - CHP DIURNO. AF_07/2014</v>
          </cell>
          <cell r="C279" t="str">
            <v>CHP</v>
          </cell>
          <cell r="D279">
            <v>140.71</v>
          </cell>
        </row>
        <row r="280">
          <cell r="A280">
            <v>7030</v>
          </cell>
          <cell r="B280" t="str">
            <v>TANQUE DE ASFALTO ESTACIONÁRIO COM SERPENTINA, CAPACIDADE 30.000 L - CHP DIURNO. AF_06/2014</v>
          </cell>
          <cell r="C280" t="str">
            <v>CHP</v>
          </cell>
          <cell r="D280">
            <v>148.93</v>
          </cell>
        </row>
        <row r="281">
          <cell r="A281">
            <v>7042</v>
          </cell>
          <cell r="B281" t="str">
            <v>MOTOBOMBA TRASH (PARA ÁGUA SUJA) AUTO ESCORVANTE, MOTOR GASOLINA DE 6,41 HP, DIÂMETROS DE SUCÇÃO X RECALQUE: 3" X 3", HM/Q = 10 MCA / 60 M3/H A 23 MCA / 0 M3/H - CHP DIURNO. AF_10/2014</v>
          </cell>
          <cell r="C281" t="str">
            <v>CHP</v>
          </cell>
          <cell r="D281">
            <v>8.26</v>
          </cell>
        </row>
        <row r="282">
          <cell r="A282">
            <v>7049</v>
          </cell>
          <cell r="B282" t="str">
            <v>ROLO COMPACTADOR PE DE CARNEIRO VIBRATORIO, POTENCIA 125 HP, PESO OPERACIONAL SEM/COM LASTRO 11,95 / 13,30 T, IMPACTO DINAMICO 38,5 / 22,5 T, LARGURA DE TRABALHO 2,15 M - CHP DIURNO. AF_06/2014</v>
          </cell>
          <cell r="C282" t="str">
            <v>CHP</v>
          </cell>
          <cell r="D282">
            <v>149.15</v>
          </cell>
        </row>
        <row r="283">
          <cell r="A283">
            <v>67826</v>
          </cell>
          <cell r="B283" t="str">
            <v>CAMINHÃO BASCULANTE 6 M3 TOCO, PESO BRUTO TOTAL 16.000 KG, CARGA ÚTIL MÁXIMA 11.130 KG, DISTÂNCIA ENTRE EIXOS 5,36 M, POTÊNCIA 185 CV, INCLUSIVE CAÇAMBA METÁLICA - CHP DIURNO. AF_06/2014</v>
          </cell>
          <cell r="C283" t="str">
            <v>CHP</v>
          </cell>
          <cell r="D283">
            <v>126.11</v>
          </cell>
        </row>
        <row r="284">
          <cell r="A284">
            <v>73417</v>
          </cell>
          <cell r="B284" t="str">
            <v>GRUPO GERADOR ESTACIONÁRIO, MOTOR DIESEL POTÊNCIA 170 KVA - CHP DIURNO. AF_02/2016</v>
          </cell>
          <cell r="C284" t="str">
            <v>CHP</v>
          </cell>
          <cell r="D284">
            <v>122.77</v>
          </cell>
        </row>
        <row r="285">
          <cell r="A285">
            <v>73436</v>
          </cell>
          <cell r="B285" t="str">
            <v>ROLO COMPACTADOR VIBRATÓRIO PÉ DE CARNEIRO PARA SOLOS, POTÊNCIA 80 HP, PESO OPERACIONAL SEM/COM LASTRO 7,4 / 8,8 T, LARGURA DE TRABALHO 1,68 M - CHP DIURNO. AF_02/2016</v>
          </cell>
          <cell r="C285" t="str">
            <v>CHP</v>
          </cell>
          <cell r="D285">
            <v>176.4</v>
          </cell>
        </row>
        <row r="286">
          <cell r="A286">
            <v>73467</v>
          </cell>
          <cell r="B286" t="str">
            <v>CAMINHÃO TOCO, PBT 14.300 KG, CARGA ÚTIL MÁX. 9.710 KG, DIST. ENTRE EIXOS 3,56 M, POTÊNCIA 185 CV, INCLUSIVE CARROCERIA FIXA ABERTA DE MADEIRA P/ TRANSPORTE GERAL DE CARGA SECA, DIMEN. APROX. 2,50 X 6,50 X 0,50 M - CHP DIURNO. AF_06/2014</v>
          </cell>
          <cell r="C286" t="str">
            <v>CHP</v>
          </cell>
          <cell r="D286">
            <v>116.85</v>
          </cell>
        </row>
        <row r="287">
          <cell r="A287">
            <v>73536</v>
          </cell>
          <cell r="B287" t="str">
            <v>MOTOBOMBA CENTRÍFUGA, MOTOR A GASOLINA, POTÊNCIA 5,42 HP, BOCAIS 1 1/2" X 1", DIÂMETRO ROTOR 143 MM HM/Q = 6 MCA / 16,8 M3/H A 38 MCA / 6,6 M3/H - CHP DIURNO. AF_06/2014</v>
          </cell>
          <cell r="C287" t="str">
            <v>CHP</v>
          </cell>
          <cell r="D287">
            <v>7</v>
          </cell>
        </row>
        <row r="288">
          <cell r="A288">
            <v>83362</v>
          </cell>
          <cell r="B288" t="str">
            <v>ESPARGIDOR DE ASFALTO PRESSURIZADO, TANQUE 6 M3 COM ISOLAÇÃO TÉRMICA, AQUECIDO COM 2 MAÇARICOS, COM BARRA ESPARGIDORA 3,60 M, MONTADO SOBRE CAMINHÃO  TOCO, PBT 14.300 KG, POTÊNCIA 185 CV - CHP DIURNO. AF_08/2015</v>
          </cell>
          <cell r="C288" t="str">
            <v>CHP</v>
          </cell>
          <cell r="D288">
            <v>198.15</v>
          </cell>
        </row>
        <row r="289">
          <cell r="A289">
            <v>83765</v>
          </cell>
          <cell r="B289" t="str">
            <v>GRUPO DE SOLDAGEM COM GERADOR A DIESEL 60 CV PARA SOLDA ELÉTRICA, SOBRE 04 RODAS, COM MOTOR 4 CILINDROS 600 A - CHP DIURNO. AF_02/2016</v>
          </cell>
          <cell r="C289" t="str">
            <v>CHP</v>
          </cell>
          <cell r="D289">
            <v>71.510000000000005</v>
          </cell>
        </row>
        <row r="290">
          <cell r="A290">
            <v>87445</v>
          </cell>
          <cell r="B290" t="str">
            <v>BETONEIRA CAPACIDADE NOMINAL 400 L, CAPACIDADE DE MISTURA 310 L, MOTOR A DIESEL POTÊNCIA 5,0 HP, SEM CARREGADOR - CHP DIURNO. AF_06/2014</v>
          </cell>
          <cell r="C290" t="str">
            <v>CHP</v>
          </cell>
          <cell r="D290">
            <v>3.35</v>
          </cell>
        </row>
        <row r="291">
          <cell r="A291">
            <v>88386</v>
          </cell>
          <cell r="B291" t="str">
            <v>MISTURADOR DE ARGAMASSA, EIXO HORIZONTAL, CAPACIDADE DE MISTURA 300 KG, MOTOR ELÉTRICO POTÊNCIA 5 CV - CHP DIURNO. AF_06/2014</v>
          </cell>
          <cell r="C291" t="str">
            <v>CHP</v>
          </cell>
          <cell r="D291">
            <v>4.24</v>
          </cell>
        </row>
        <row r="292">
          <cell r="A292">
            <v>88393</v>
          </cell>
          <cell r="B292" t="str">
            <v>MISTURADOR DE ARGAMASSA, EIXO HORIZONTAL, CAPACIDADE DE MISTURA 600 KG, MOTOR ELÉTRICO POTÊNCIA 7,5 CV - CHP DIURNO. AF_06/2014</v>
          </cell>
          <cell r="C292" t="str">
            <v>CHP</v>
          </cell>
          <cell r="D292">
            <v>5.92</v>
          </cell>
        </row>
        <row r="293">
          <cell r="A293">
            <v>88399</v>
          </cell>
          <cell r="B293" t="str">
            <v>MISTURADOR DE ARGAMASSA, EIXO HORIZONTAL, CAPACIDADE DE MISTURA 160 KG, MOTOR ELÉTRICO POTÊNCIA 3 CV - CHP DIURNO. AF_06/2014</v>
          </cell>
          <cell r="C293" t="str">
            <v>CHP</v>
          </cell>
          <cell r="D293">
            <v>3.03</v>
          </cell>
        </row>
        <row r="294">
          <cell r="A294">
            <v>88418</v>
          </cell>
          <cell r="B294" t="str">
            <v>PROJETOR DE ARGAMASSA, CAPACIDADE DE PROJEÇÃO 1,5 M3/H, ALCANCE DE 30 ATÉ 60 M, MOTOR ELÉTRICO POTÊNCIA 7,5 HP - CHP DIURNO. AF_06/2014</v>
          </cell>
          <cell r="C294" t="str">
            <v>CHP</v>
          </cell>
          <cell r="D294">
            <v>12.4</v>
          </cell>
        </row>
        <row r="295">
          <cell r="A295">
            <v>88433</v>
          </cell>
          <cell r="B295" t="str">
            <v>PROJETOR DE ARGAMASSA, CAPACIDADE DE PROJEÇÃO 2 M3/H, ALCANCE ATÉ 50 M, MOTOR ELÉTRICO POTÊNCIA 7,5 HP - CHP DIURNO. AF_06/2014</v>
          </cell>
          <cell r="C295" t="str">
            <v>CHP</v>
          </cell>
          <cell r="D295">
            <v>15.03</v>
          </cell>
        </row>
        <row r="296">
          <cell r="A296">
            <v>88830</v>
          </cell>
          <cell r="B296" t="str">
            <v>BETONEIRA CAPACIDADE NOMINAL DE 400 L, CAPACIDADE DE MISTURA 280 L, MOTOR ELÉTRICO TRIFÁSICO POTÊNCIA DE 2 CV, SEM CARREGADOR - CHP DIURNO. AF_10/2014</v>
          </cell>
          <cell r="C296" t="str">
            <v>CHP</v>
          </cell>
          <cell r="D296">
            <v>1.57</v>
          </cell>
        </row>
        <row r="297">
          <cell r="A297">
            <v>88843</v>
          </cell>
          <cell r="B297" t="str">
            <v>TRATOR DE ESTEIRAS, POTÊNCIA 125 HP, PESO OPERACIONAL 12,9 T, COM LÂMINA 2,7 M3 - CHP DIURNO. AF_10/2014</v>
          </cell>
          <cell r="C297" t="str">
            <v>CHP</v>
          </cell>
          <cell r="D297">
            <v>145.94</v>
          </cell>
        </row>
        <row r="298">
          <cell r="A298">
            <v>88907</v>
          </cell>
          <cell r="B298" t="str">
            <v>ESCAVADEIRA HIDRÁULICA SOBRE ESTEIRAS, CAÇAMBA 1,20 M3, PESO OPERACIONAL 21 T, POTÊNCIA BRUTA 155 HP - CHP DIURNO. AF_06/2014</v>
          </cell>
          <cell r="C298" t="str">
            <v>CHP</v>
          </cell>
          <cell r="D298">
            <v>162.99</v>
          </cell>
        </row>
        <row r="299">
          <cell r="A299">
            <v>89021</v>
          </cell>
          <cell r="B299" t="str">
            <v>BOMBA SUBMERSÍVEL ELÉTRICA TRIFÁSICA, POTÊNCIA 2,96 HP, Ø ROTOR 144 MM SEMI-ABERTO, BOCAL DE SAÍDA Ø 2, HM/Q = 2 MCA / 38,8 M3/H A 28 MCA / 5 M3/H - CHP DIURNO. AF_06/2014</v>
          </cell>
          <cell r="C299" t="str">
            <v>CHP</v>
          </cell>
          <cell r="D299">
            <v>2.3199999999999998</v>
          </cell>
        </row>
        <row r="300">
          <cell r="A300">
            <v>89028</v>
          </cell>
          <cell r="B300" t="str">
            <v>TANQUE DE ASFALTO ESTACIONÁRIO COM MAÇARICO, CAPACIDADE 20.000 L - CHP DIURNO. AF_06/2014</v>
          </cell>
          <cell r="C300" t="str">
            <v>CHP</v>
          </cell>
          <cell r="D300">
            <v>137.49</v>
          </cell>
        </row>
        <row r="301">
          <cell r="A301">
            <v>89032</v>
          </cell>
          <cell r="B301" t="str">
            <v>TRATOR DE ESTEIRAS, POTÊNCIA 100 HP, PESO OPERACIONAL 9,4 T, COM LÂMINA 2,19 M3 - CHP DIURNO. AF_06/2014</v>
          </cell>
          <cell r="C301" t="str">
            <v>CHP</v>
          </cell>
          <cell r="D301">
            <v>132.84</v>
          </cell>
        </row>
        <row r="302">
          <cell r="A302">
            <v>89035</v>
          </cell>
          <cell r="B302" t="str">
            <v>TRATOR DE PNEUS, POTÊNCIA 85 CV, TRAÇÃO 4X4, PESO COM LASTRO DE 4.675 KG - CHP DIURNO. AF_06/2014</v>
          </cell>
          <cell r="C302" t="str">
            <v>CHP</v>
          </cell>
          <cell r="D302">
            <v>125.51</v>
          </cell>
        </row>
        <row r="303">
          <cell r="A303">
            <v>89225</v>
          </cell>
          <cell r="B303" t="str">
            <v>BETONEIRA CAPACIDADE NOMINAL DE 600 L, CAPACIDADE DE MISTURA 360 L, MOTOR ELÉTRICO TRIFÁSICO POTÊNCIA DE 4 CV, SEM CARREGADOR - CHP DIURNO. AF_11/2014</v>
          </cell>
          <cell r="C303" t="str">
            <v>CHP</v>
          </cell>
          <cell r="D303">
            <v>4.13</v>
          </cell>
        </row>
        <row r="304">
          <cell r="A304">
            <v>89234</v>
          </cell>
          <cell r="B304" t="str">
            <v>FRESADORA DE ASFALTO A FRIO SOBRE RODAS, LARGURA FRESAGEM DE 1,0 M, POTÊNCIA 208 HP - CHP DIURNO. AF_11/2014</v>
          </cell>
          <cell r="C304" t="str">
            <v>CHP</v>
          </cell>
          <cell r="D304">
            <v>364.59</v>
          </cell>
        </row>
        <row r="305">
          <cell r="A305">
            <v>89242</v>
          </cell>
          <cell r="B305" t="str">
            <v>FRESADORA DE ASFALTO A FRIO SOBRE RODAS, LARGURA FRESAGEM DE 2,0 M, POTÊNCIA 550 HP - CHP DIURNO. AF_11/2014</v>
          </cell>
          <cell r="C305" t="str">
            <v>CHP</v>
          </cell>
          <cell r="D305">
            <v>844.33</v>
          </cell>
        </row>
        <row r="306">
          <cell r="A306">
            <v>89250</v>
          </cell>
          <cell r="B306" t="str">
            <v>RECICLADORA DE ASFALTO A FRIO SOBRE RODAS, LARGURA FRESAGEM DE 2,0 M, POTÊNCIA 422 HP - CHP DIURNO. AF_11/2014</v>
          </cell>
          <cell r="C306" t="str">
            <v>CHP</v>
          </cell>
          <cell r="D306">
            <v>732.95</v>
          </cell>
        </row>
        <row r="307">
          <cell r="A307">
            <v>89257</v>
          </cell>
          <cell r="B307" t="str">
            <v>VIBROACABADORA DE ASFALTO SOBRE ESTEIRAS, LARGURA DE PAVIMENTAÇÃO 2,13 M A 4,55 M, POTÊNCIA 100 HP CAPACIDADE 400 T/H - CHP DIURNO. AF_11/2014</v>
          </cell>
          <cell r="C307" t="str">
            <v>CHP</v>
          </cell>
          <cell r="D307">
            <v>211.1</v>
          </cell>
        </row>
        <row r="308">
          <cell r="A308">
            <v>89272</v>
          </cell>
          <cell r="B308" t="str">
            <v>GUINDASTE HIDRÁULICO AUTOPROPELIDO, COM LANÇA TELESCÓPICA 28,80 M, CAPACIDADE MÁXIMA 30 T, POTÊNCIA 97 KW, TRAÇÃO 4 X 4 - CHP DIURNO. AF_11/2014</v>
          </cell>
          <cell r="C308" t="str">
            <v>CHP</v>
          </cell>
          <cell r="D308">
            <v>126.4</v>
          </cell>
        </row>
        <row r="309">
          <cell r="A309">
            <v>89278</v>
          </cell>
          <cell r="B309" t="str">
            <v>BETONEIRA CAPACIDADE NOMINAL DE 600 L, CAPACIDADE DE MISTURA 440 L, MOTOR A DIESEL POTÊNCIA 10 HP, COM CARREGADOR - CHP DIURNO. AF_11/2014</v>
          </cell>
          <cell r="C309" t="str">
            <v>CHP</v>
          </cell>
          <cell r="D309">
            <v>7.75</v>
          </cell>
        </row>
        <row r="310">
          <cell r="A310">
            <v>89843</v>
          </cell>
          <cell r="B310" t="str">
            <v>BATE-ESTACAS POR GRAVIDADE, POTÊNCIA DE 160 HP, PESO DO MARTELO ATÉ 3 TONELADAS - CHP DIURNO. AF_11/2014</v>
          </cell>
          <cell r="C310" t="str">
            <v>CHP</v>
          </cell>
          <cell r="D310">
            <v>154.41</v>
          </cell>
        </row>
        <row r="311">
          <cell r="A311">
            <v>89876</v>
          </cell>
          <cell r="B311" t="str">
            <v>CAMINHÃO BASCULANTE 14 M3, COM CAVALO MECÂNICO DE CAPACIDADE MÁXIMA DE TRAÇÃO COMBINADO DE 36000 KG, POTÊNCIA 286 CV, INCLUSIVE SEMIREBOQUE COM CAÇAMBA METÁLICA - CHP DIURNO. AF_12/2014</v>
          </cell>
          <cell r="C311" t="str">
            <v>CHP</v>
          </cell>
          <cell r="D311">
            <v>212.06</v>
          </cell>
        </row>
        <row r="312">
          <cell r="A312">
            <v>89883</v>
          </cell>
          <cell r="B312" t="str">
            <v>CAMINHÃO BASCULANTE 18 M3, COM CAVALO MECÂNICO DE CAPACIDADE MÁXIMA DE TRAÇÃO COMBINADO DE 45000 KG, POTÊNCIA 330 CV, INCLUSIVE SEMIREBOQUE COM CAÇAMBA METÁLICA - CHP DIURNO. AF_12/2014</v>
          </cell>
          <cell r="C312" t="str">
            <v>CHP</v>
          </cell>
          <cell r="D312">
            <v>234</v>
          </cell>
        </row>
        <row r="313">
          <cell r="A313">
            <v>90586</v>
          </cell>
          <cell r="B313" t="str">
            <v>VIBRADOR DE IMERSÃO, DIÂMETRO DE PONTEIRA 45MM, MOTOR ELÉTRICO TRIFÁSICO POTÊNCIA DE 2 CV - CHP DIURNO. AF_06/2015</v>
          </cell>
          <cell r="C313" t="str">
            <v>CHP</v>
          </cell>
          <cell r="D313">
            <v>1.73</v>
          </cell>
        </row>
        <row r="314">
          <cell r="A314">
            <v>90625</v>
          </cell>
          <cell r="B314" t="str">
            <v>PERFURATRIZ MANUAL, TORQUE MÁXIMO 83 N.M, POTÊNCIA 5 CV, COM DIÂMETRO MÁXIMO 4" - CHP DIURNO. AF_06/2015</v>
          </cell>
          <cell r="C314" t="str">
            <v>CHP</v>
          </cell>
          <cell r="D314">
            <v>6.32</v>
          </cell>
        </row>
        <row r="315">
          <cell r="A315">
            <v>90631</v>
          </cell>
          <cell r="B315" t="str">
            <v>PERFURATRIZ SOBRE ESTEIRA, TORQUE MÁXIMO 600 KGF, PESO MÉDIO 1000 KG, POTÊNCIA 20 HP, DIÂMETRO MÁXIMO 10" - CHP DIURNO. AF_06/2015</v>
          </cell>
          <cell r="C315" t="str">
            <v>CHP</v>
          </cell>
          <cell r="D315">
            <v>106.49</v>
          </cell>
        </row>
        <row r="316">
          <cell r="A316">
            <v>90637</v>
          </cell>
          <cell r="B316" t="str">
            <v>MISTURADOR DUPLO HORIZONTAL DE ALTA TURBULÊNCIA, CAPACIDADE / VOLUME 2 X 500 LITROS, MOTORES ELÉTRICOS MÍNIMO 5 CV CADA, PARA NATA CIMENTO, ARGAMASSA E OUTROS - CHP DIURNO. AF_06/2015</v>
          </cell>
          <cell r="C316" t="str">
            <v>CHP</v>
          </cell>
          <cell r="D316">
            <v>11.89</v>
          </cell>
        </row>
        <row r="317">
          <cell r="A317">
            <v>90643</v>
          </cell>
          <cell r="B317" t="str">
            <v>BOMBA TRIPLEX, PARA INJEÇÃO DE NATA DE CIMENTO, VAZÃO MÁXIMA DE 100 LITROS/MINUTO, PRESSÃO MÁXIMA DE 70 BAR - CHP DIURNO. AF_06/2015</v>
          </cell>
          <cell r="C317" t="str">
            <v>CHP</v>
          </cell>
          <cell r="D317">
            <v>15.21</v>
          </cell>
        </row>
        <row r="318">
          <cell r="A318">
            <v>90650</v>
          </cell>
          <cell r="B318" t="str">
            <v>BOMBA CENTRÍFUGA MONOESTÁGIO COM MOTOR ELÉTRICO MONOFÁSICO, POTÊNCIA 15 HP, DIÂMETRO DO ROTOR 173 MM, HM/Q = 30 MCA / 90 M3/H A 45 MCA / 55 M3/H - CHP DIURNO. AF_06/2015</v>
          </cell>
          <cell r="C318" t="str">
            <v>CHP</v>
          </cell>
          <cell r="D318">
            <v>10.050000000000001</v>
          </cell>
        </row>
        <row r="319">
          <cell r="A319">
            <v>90656</v>
          </cell>
          <cell r="B319" t="str">
            <v>BOMBA DE PROJEÇÃO DE CONCRETO SECO, POTÊNCIA 10 CV, VAZÃO 3 M3/H - CHP DIURNO. AF_06/2015</v>
          </cell>
          <cell r="C319" t="str">
            <v>CHP</v>
          </cell>
          <cell r="D319">
            <v>11.85</v>
          </cell>
        </row>
        <row r="320">
          <cell r="A320">
            <v>90662</v>
          </cell>
          <cell r="B320" t="str">
            <v>BOMBA DE PROJEÇÃO DE CONCRETO SECO, POTÊNCIA 10 CV, VAZÃO 6 M3/H - CHP DIURNO. AF_06/2015</v>
          </cell>
          <cell r="C320" t="str">
            <v>CHP</v>
          </cell>
          <cell r="D320">
            <v>12.27</v>
          </cell>
        </row>
        <row r="321">
          <cell r="A321">
            <v>90668</v>
          </cell>
          <cell r="B321" t="str">
            <v>PROJETOR PNEUMÁTICO DE ARGAMASSA PARA CHAPISCO E REBOCO COM RECIPIENTE ACOPLADO, TIPO CANEQUINHA, COM COMPRESSOR DE AR REBOCÁVEL VAZÃO 89 PCM E MOTOR DIESEL DE 20 CV - CHP DIURNO. AF_06/2015</v>
          </cell>
          <cell r="C321" t="str">
            <v>CHP</v>
          </cell>
          <cell r="D321">
            <v>20.12</v>
          </cell>
        </row>
        <row r="322">
          <cell r="A322">
            <v>90674</v>
          </cell>
          <cell r="B322" t="str">
            <v>PERFURATRIZ COM TORRE METÁLICA PARA EXECUÇÃO DE ESTACA HÉLICE CONTÍNUA, PROFUNDIDADE MÁXIMA DE 30 M, DIÂMETRO MÁXIMO DE 800 MM, POTÊNCIA INSTALADA DE 268 HP, MESA ROTATIVA COM TORQUE MÁXIMO DE 170 KNM - CHP DIURNO. AF_06/2015</v>
          </cell>
          <cell r="C322" t="str">
            <v>CHP</v>
          </cell>
          <cell r="D322">
            <v>412.9</v>
          </cell>
        </row>
        <row r="323">
          <cell r="A323">
            <v>90680</v>
          </cell>
          <cell r="B323" t="str">
            <v>PERFURATRIZ HIDRÁULICA SOBRE CAMINHÃO COM TRADO CURTO ACOPLADO, PROFUNDIDADE MÁXIMA DE 20 M, DIÂMETRO MÁXIMO DE 1500 MM, POTÊNCIA INSTALADA DE 137 HP, MESA ROTATIVA COM TORQUE MÁXIMO DE 30 KNM - CHP DIURNO. AF_06/2015</v>
          </cell>
          <cell r="C323" t="str">
            <v>CHP</v>
          </cell>
          <cell r="D323">
            <v>257.70999999999998</v>
          </cell>
        </row>
        <row r="324">
          <cell r="A324">
            <v>90686</v>
          </cell>
          <cell r="B324" t="str">
            <v>MANIPULADOR TELESCÓPICO, POTÊNCIA DE 85 HP, CAPACIDADE DE CARGA DE 3.500 KG, ALTURA MÁXIMA DE ELEVAÇÃO DE 12,3 M - CHP DIURNO. AF_06/2015</v>
          </cell>
          <cell r="C324" t="str">
            <v>CHP</v>
          </cell>
          <cell r="D324">
            <v>118.15</v>
          </cell>
        </row>
        <row r="325">
          <cell r="A325">
            <v>90692</v>
          </cell>
          <cell r="B325" t="str">
            <v>MINICARREGADEIRA SOBRE RODAS, POTÊNCIA LÍQUIDA DE 47 HP, CAPACIDADE NOMINAL DE OPERAÇÃO DE 646 KG - CHP DIURNO. AF_06/2015</v>
          </cell>
          <cell r="C325" t="str">
            <v>CHP</v>
          </cell>
          <cell r="D325">
            <v>90.13</v>
          </cell>
        </row>
        <row r="326">
          <cell r="A326">
            <v>90964</v>
          </cell>
          <cell r="B326" t="str">
            <v>COMPRESSOR DE AR REBOCÁVEL, VAZÃO 89 PCM, PRESSÃO EFETIVA DE TRABALHO 102 PSI, MOTOR DIESEL, POTÊNCIA 20 CV - CHP DIURNO. AF_06/2015</v>
          </cell>
          <cell r="C326" t="str">
            <v>CHP</v>
          </cell>
          <cell r="D326">
            <v>19.03</v>
          </cell>
        </row>
        <row r="327">
          <cell r="A327">
            <v>90972</v>
          </cell>
          <cell r="B327" t="str">
            <v>COMPRESSOR DE AR REBOCAVEL, VAZÃO 250 PCM, PRESSAO DE TRABALHO 102 PSI, MOTOR A DIESEL POTÊNCIA 81 CV - CHP DIURNO. AF_06/2015</v>
          </cell>
          <cell r="C327" t="str">
            <v>CHP</v>
          </cell>
          <cell r="D327">
            <v>48.59</v>
          </cell>
        </row>
        <row r="328">
          <cell r="A328">
            <v>90979</v>
          </cell>
          <cell r="B328" t="str">
            <v>COMPRESSOR DE AR REBOCÁVEL, VAZÃO 748 PCM, PRESSÃO EFETIVA DE TRABALHO 102 PSI, MOTOR DIESEL, POTÊNCIA 210 CV - CHP DIURNO. AF_06/2015</v>
          </cell>
          <cell r="C328" t="str">
            <v>CHP</v>
          </cell>
          <cell r="D328">
            <v>125.55</v>
          </cell>
        </row>
        <row r="329">
          <cell r="A329">
            <v>90991</v>
          </cell>
          <cell r="B329" t="str">
            <v>ESCAVADEIRA HIDRÁULICA SOBRE ESTEIRAS, CAÇAMBA 0,80 M3, PESO OPERACIONAL 17,8 T, POTÊNCIA LÍQUIDA 110 HP - CHP DIURNO. AF_10/2014</v>
          </cell>
          <cell r="C329" t="str">
            <v>CHP</v>
          </cell>
          <cell r="D329">
            <v>135.69999999999999</v>
          </cell>
        </row>
        <row r="330">
          <cell r="A330">
            <v>90999</v>
          </cell>
          <cell r="B330" t="str">
            <v>COMPRESSOR DE AR REBOCAVEL, VAZÃO 400 PCM, PRESSAO DE TRABALHO 102 PSI, MOTOR A DIESEL POTÊNCIA 110 CV - CHP DIURNO. AF_06/2015</v>
          </cell>
          <cell r="C330" t="str">
            <v>CHP</v>
          </cell>
          <cell r="D330">
            <v>64.38</v>
          </cell>
        </row>
        <row r="331">
          <cell r="A331">
            <v>91031</v>
          </cell>
          <cell r="B331" t="str">
            <v>CAMINHÃO TRUCADO (C/ TERCEIRO EIXO) ELETRÔNICO - POTÊNCIA 231CV - PBT = 22000KG - DIST. ENTRE EIXOS 5170 MM - INCLUI CARROCERIA FIXA ABERTA DE MADEIRA - CHP DIURNO. AF_06/2015</v>
          </cell>
          <cell r="C331" t="str">
            <v>CHP</v>
          </cell>
          <cell r="D331">
            <v>163.38999999999999</v>
          </cell>
        </row>
        <row r="332">
          <cell r="A332">
            <v>91277</v>
          </cell>
          <cell r="B332" t="str">
            <v>PLACA VIBRATÓRIA REVERSÍVEL COM MOTOR 4 TEMPOS A GASOLINA, FORÇA CENTRÍFUGA DE 25 KN (2500 KGF), POTÊNCIA 5,5 CV - CHP DIURNO. AF_08/2015</v>
          </cell>
          <cell r="C332" t="str">
            <v>CHP</v>
          </cell>
          <cell r="D332">
            <v>7.98</v>
          </cell>
        </row>
        <row r="333">
          <cell r="A333">
            <v>91283</v>
          </cell>
          <cell r="B333" t="str">
            <v>CORTADORA DE PISO COM MOTOR 4 TEMPOS A GASOLINA, POTÊNCIA DE 13 HP, COM DISCO DE CORTE DIAMANTADO SEGMENTADO PARA CONCRETO, DIÂMETRO DE 350 MM, FURO DE 1" (14 X 1") - CHP DIURNO. AF_08/2015</v>
          </cell>
          <cell r="C333" t="str">
            <v>CHP</v>
          </cell>
          <cell r="D333">
            <v>17.059999999999999</v>
          </cell>
        </row>
        <row r="334">
          <cell r="A334">
            <v>91386</v>
          </cell>
          <cell r="B334" t="str">
            <v>CAMINHÃO BASCULANTE 10 M3, TRUCADO CABINE SIMPLES, PESO BRUTO TOTAL 23.000 KG, CARGA ÚTIL MÁXIMA 15.935 KG, DISTÂNCIA ENTRE EIXOS 4,80 M, POTÊNCIA 230 CV INCLUSIVE CAÇAMBA METÁLICA - CHP DIURNO. AF_06/2014</v>
          </cell>
          <cell r="C334" t="str">
            <v>CHP</v>
          </cell>
          <cell r="D334">
            <v>173.98</v>
          </cell>
        </row>
        <row r="335">
          <cell r="A335">
            <v>91533</v>
          </cell>
          <cell r="B335" t="str">
            <v>COMPACTADOR DE SOLOS DE PERCUSSÃO (SOQUETE) COM MOTOR A GASOLINA 4 TEMPOS, POTÊNCIA 4 CV - CHP DIURNO. AF_08/2015</v>
          </cell>
          <cell r="C335" t="str">
            <v>CHP</v>
          </cell>
          <cell r="D335">
            <v>34.619999999999997</v>
          </cell>
        </row>
        <row r="336">
          <cell r="A336">
            <v>91634</v>
          </cell>
          <cell r="B336" t="str">
            <v>GUINDAUTO HIDRÁULICO, CAPACIDADE MÁXIMA DE CARGA 6500 KG, MOMENTO MÁXIMO DE CARGA 5,8 TM, ALCANCE MÁXIMO HORIZONTAL 7,60 M, INCLUSIVE CAMINHÃO TOCO PBT 9.700 KG, POTÊNCIA DE 160 CV - CHP DIURNO. AF_08/2015</v>
          </cell>
          <cell r="C336" t="str">
            <v>CHP</v>
          </cell>
          <cell r="D336">
            <v>150.53</v>
          </cell>
        </row>
        <row r="337">
          <cell r="A337">
            <v>91645</v>
          </cell>
          <cell r="B337" t="str">
            <v>CAMINHÃO DE TRANSPORTE DE MATERIAL ASFÁLTICO 30.000 L, COM CAVALO MECÂNICO DE CAPACIDADE MÁXIMA DE TRAÇÃO COMBINADO DE 66.000 KG, POTÊNCIA 360 CV, INCLUSIVE TANQUE DE ASFALTO COM SERPENTINA - CHP DIURNO. AF_08/2015</v>
          </cell>
          <cell r="C337" t="str">
            <v>CHP</v>
          </cell>
          <cell r="D337">
            <v>303.06</v>
          </cell>
        </row>
        <row r="338">
          <cell r="A338">
            <v>91692</v>
          </cell>
          <cell r="B338" t="str">
            <v>SERRA CIRCULAR DE BANCADA COM MOTOR ELÉTRICO POTÊNCIA DE 5HP, COM COIFA PARA DISCO 10" - CHP DIURNO. AF_08/2015</v>
          </cell>
          <cell r="C338" t="str">
            <v>CHP</v>
          </cell>
          <cell r="D338">
            <v>30.79</v>
          </cell>
        </row>
        <row r="339">
          <cell r="A339">
            <v>92043</v>
          </cell>
          <cell r="B339" t="str">
            <v>DISTRIBUIDOR DE AGREGADOS REBOCAVEL, CAPACIDADE 1,9 M³, LARGURA DE TRABALHO 3,66 M - CHP DIURNO. AF_11/2015</v>
          </cell>
          <cell r="C339" t="str">
            <v>CHP</v>
          </cell>
          <cell r="D339">
            <v>8</v>
          </cell>
        </row>
        <row r="340">
          <cell r="A340">
            <v>92106</v>
          </cell>
          <cell r="B340" t="str">
            <v>CAMINHÃO PARA EQUIPAMENTO DE LIMPEZA A SUCÇÃO, COM CAMINHÃO TRUCADO DE PESO BRUTO TOTAL 23000 KG, CARGA ÚTIL MÁXIMA 15935 KG, DISTÂNCIA ENTRE EIXOS 4,80 M, POTÊNCIA 230 CV, INCLUSIVE LIMPADORA A SUCÇÃO, TANQUE 12000 L - CHP DIURNO. AF_11/2015</v>
          </cell>
          <cell r="C340" t="str">
            <v>CHP</v>
          </cell>
          <cell r="D340">
            <v>204.75</v>
          </cell>
        </row>
        <row r="341">
          <cell r="A341">
            <v>92112</v>
          </cell>
          <cell r="B341" t="str">
            <v>PENEIRA ROTATIVA COM MOTOR ELÉTRICO TRIFÁSICO DE 2 CV, CILINDRO DE 1 M X 0,60 M, COM FUROS DE 3,17 MM - CHP DIURNO. AF_11/2015</v>
          </cell>
          <cell r="C341" t="str">
            <v>CHP</v>
          </cell>
          <cell r="D341">
            <v>2.36</v>
          </cell>
        </row>
        <row r="342">
          <cell r="A342">
            <v>92118</v>
          </cell>
          <cell r="B342" t="str">
            <v>DOSADOR DE AREIA, CAPACIDADE DE 26 LITROS - CHP DIURNO. AF_11/2015</v>
          </cell>
          <cell r="C342" t="str">
            <v>CHP</v>
          </cell>
          <cell r="D342">
            <v>0.16</v>
          </cell>
        </row>
        <row r="343">
          <cell r="A343">
            <v>92138</v>
          </cell>
          <cell r="B343" t="str">
            <v>CAMINHONETE COM MOTOR A DIESEL, POTÊNCIA 180 CV, CABINE DUPLA, 4X4 - CHP DIURNO. AF_11/2015</v>
          </cell>
          <cell r="C343" t="str">
            <v>CHP</v>
          </cell>
          <cell r="D343">
            <v>71.12</v>
          </cell>
        </row>
        <row r="344">
          <cell r="A344">
            <v>92145</v>
          </cell>
          <cell r="B344" t="str">
            <v>CAMINHONETE CABINE SIMPLES COM MOTOR 1.6 FLEX, CÂMBIO MANUAL, POTÊNCIA 101/104 CV, 2 PORTAS - CHP DIURNO. AF_11/2015</v>
          </cell>
          <cell r="C344" t="str">
            <v>CHP</v>
          </cell>
          <cell r="D344">
            <v>63.27</v>
          </cell>
        </row>
        <row r="345">
          <cell r="A345">
            <v>92242</v>
          </cell>
          <cell r="B345" t="str">
            <v>CAMINHÃO DE TRANSPORTE DE MATERIAL ASFÁLTICO 20.000 L, COM CAVALO MECÂNICO DE CAPACIDADE MÁXIMA DE TRAÇÃO COMBINADO DE 45.000 KG, POTÊNCIA 330 CV, INCLUSIVE TANQUE DE ASFALTO COM MAÇARICO - CHP DIURNO. AF_12/2015</v>
          </cell>
          <cell r="C345" t="str">
            <v>CHP</v>
          </cell>
          <cell r="D345">
            <v>267.02</v>
          </cell>
        </row>
        <row r="346">
          <cell r="A346">
            <v>92716</v>
          </cell>
          <cell r="B346" t="str">
            <v>APARELHO PARA CORTE E SOLDA OXI-ACETILENO SOBRE RODAS, INCLUSIVE CILINDROS E MAÇARICOS - CHP DIURNO. AF_12/2015</v>
          </cell>
          <cell r="C346" t="str">
            <v>CHP</v>
          </cell>
          <cell r="D346">
            <v>20.87</v>
          </cell>
        </row>
        <row r="347">
          <cell r="A347">
            <v>92960</v>
          </cell>
          <cell r="B347" t="str">
            <v>MÁQUINA EXTRUSORA DE CONCRETO PARA GUIAS E SARJETAS, MOTOR A DIESEL, POTÊNCIA 14 CV - CHP DIURNO. AF_12/2015</v>
          </cell>
          <cell r="C347" t="str">
            <v>CHP</v>
          </cell>
          <cell r="D347">
            <v>13.84</v>
          </cell>
        </row>
        <row r="348">
          <cell r="A348">
            <v>92966</v>
          </cell>
          <cell r="B348" t="str">
            <v>MARTELO PERFURADOR PNEUMÁTICO MANUAL, HASTE 25 X 75 MM, 21 KG - CHP DIURNO. AF_12/2015</v>
          </cell>
          <cell r="C348" t="str">
            <v>CHP</v>
          </cell>
          <cell r="D348">
            <v>27.58</v>
          </cell>
        </row>
        <row r="349">
          <cell r="A349">
            <v>93224</v>
          </cell>
          <cell r="B349" t="str">
            <v>PERFURATRIZ COM TORRE METÁLICA PARA EXECUÇÃO DE ESTACA HÉLICE CONTÍNUA, PROFUNDIDADE MÁXIMA DE 32 M, DIÂMETRO MÁXIMO DE 1000 MM, POTÊNCIA INSTALADA DE 350 HP, MESA ROTATIVA COM TORQUE MÁXIMO DE 263 KNM - CHP DIURNO. AF_01/2016</v>
          </cell>
          <cell r="C349" t="str">
            <v>CHP</v>
          </cell>
          <cell r="D349">
            <v>607.33000000000004</v>
          </cell>
        </row>
        <row r="350">
          <cell r="A350">
            <v>93233</v>
          </cell>
          <cell r="B350" t="str">
            <v>BETONEIRA CAPACIDADE NOMINAL 400 L, CAPACIDADE DE MISTURA 310 L, MOTOR A GASOLINA POTÊNCIA 5,5 HP, SEM CARREGADOR - CHP DIURNO. AF_02/2016</v>
          </cell>
          <cell r="C350" t="str">
            <v>CHP</v>
          </cell>
          <cell r="D350">
            <v>7.33</v>
          </cell>
        </row>
        <row r="351">
          <cell r="A351">
            <v>93272</v>
          </cell>
          <cell r="B351" t="str">
            <v>GRUA ASCENSIONAL, LANCA DE 30 M, CAPACIDADE DE 1,0 T A 30 M, ALTURA ATE 39 M - CHP DIURNO. AF_03/2016</v>
          </cell>
          <cell r="C351" t="str">
            <v>CHP</v>
          </cell>
          <cell r="D351">
            <v>92.05</v>
          </cell>
        </row>
        <row r="352">
          <cell r="A352">
            <v>93281</v>
          </cell>
          <cell r="B352" t="str">
            <v>GUINCHO ELÉTRICO DE COLUNA, CAPACIDADE 400 KG, COM MOTO FREIO, MOTOR TRIFÁSICO DE 1,25 CV - CHP DIURNO. AF_03/2016</v>
          </cell>
          <cell r="C352" t="str">
            <v>CHP</v>
          </cell>
          <cell r="D352">
            <v>26.34</v>
          </cell>
        </row>
        <row r="353">
          <cell r="A353">
            <v>93287</v>
          </cell>
          <cell r="B353" t="str">
            <v>GUINDASTE HIDRÁULICO AUTOPROPELIDO, COM LANÇA TELESCÓPICA 40 M, CAPACIDADE MÁXIMA 60 T, POTÊNCIA 260 KW - CHP DIURNO. AF_03/2016</v>
          </cell>
          <cell r="C353" t="str">
            <v>CHP</v>
          </cell>
          <cell r="D353">
            <v>385.6</v>
          </cell>
        </row>
        <row r="354">
          <cell r="A354">
            <v>93402</v>
          </cell>
          <cell r="B354" t="str">
            <v>GUINDAUTO HIDRÁULICO, CAPACIDADE MÁXIMA DE CARGA 3300 KG, MOMENTO MÁXIMO DE CARGA 5,8 TM, ALCANCE MÁXIMO HORIZONTAL 7,60 M, INCLUSIVE CAMINHÃO TOCO PBT 16.000 KG, POTÊNCIA DE 189 CV - CHP DIURNO. AF_03/2016</v>
          </cell>
          <cell r="C354" t="str">
            <v>CHP</v>
          </cell>
          <cell r="D354">
            <v>166.24</v>
          </cell>
        </row>
        <row r="355">
          <cell r="A355">
            <v>93408</v>
          </cell>
          <cell r="B355" t="str">
            <v>MÁQUINA JATO DE PRESSAO PORTÁTIL, CAMARA DE 1 SAIDA, CAPACIDADE 280 L, DIAMETRO 670 MM, BICO DE JATO CURTO VENTURI DE 5/16'' , MANGUEIRA DE 1'' COM COMPRESSOR DE AR REBOCÁVEL 189 PCM E MOTOR DIESEL 63 CV - CHP DIURNO. AF_03/2016</v>
          </cell>
          <cell r="C355" t="str">
            <v>CHP</v>
          </cell>
          <cell r="D355">
            <v>72.25</v>
          </cell>
        </row>
        <row r="356">
          <cell r="A356">
            <v>93415</v>
          </cell>
          <cell r="B356" t="str">
            <v>GERADOR PORTÁTIL MONOFÁSICO, POTÊNCIA 5500 VA, MOTOR A GASOLINA, POTÊNCIA DO MOTOR 13 CV - CHP DIURNO. AF_03/2016</v>
          </cell>
          <cell r="C356" t="str">
            <v>CHP</v>
          </cell>
          <cell r="D356">
            <v>12.06</v>
          </cell>
        </row>
        <row r="357">
          <cell r="A357">
            <v>93421</v>
          </cell>
          <cell r="B357" t="str">
            <v>GRUPO GERADOR REBOCÁVEL, POTÊNCIA 66 KVA, MOTOR A DIESEL - CHP DIURNO. AF_03/2016</v>
          </cell>
          <cell r="C357" t="str">
            <v>CHP</v>
          </cell>
          <cell r="D357">
            <v>48.6</v>
          </cell>
        </row>
        <row r="358">
          <cell r="A358">
            <v>93427</v>
          </cell>
          <cell r="B358" t="str">
            <v>GRUPO GERADOR ESTACIONÁRIO, POTÊNCIA 150 KVA, MOTOR A DIESEL- CHP DIURNO. AF_03/2016</v>
          </cell>
          <cell r="C358" t="str">
            <v>CHP</v>
          </cell>
          <cell r="D358">
            <v>111.05</v>
          </cell>
        </row>
        <row r="359">
          <cell r="A359">
            <v>93433</v>
          </cell>
          <cell r="B359" t="str">
            <v>USINA DE MISTURA ASFÁLTICA À QUENTE, TIPO CONTRA FLUXO, PROD 40 A 80 TON/HORA - CHP DIURNO. AF_03/2016</v>
          </cell>
          <cell r="C359" t="str">
            <v>CHP</v>
          </cell>
          <cell r="D359">
            <v>2121.89</v>
          </cell>
        </row>
        <row r="360">
          <cell r="A360">
            <v>93439</v>
          </cell>
          <cell r="B360" t="str">
            <v>USINA DE ASFALTO À FRIO, CAPACIDADE DE 40 A 60 TON/HORA, ELÉTRICA POTÊNCIA 30 CV - CHP DIURNO. AF_03/2016</v>
          </cell>
          <cell r="C360" t="str">
            <v>CHP</v>
          </cell>
          <cell r="D360">
            <v>115.76</v>
          </cell>
        </row>
        <row r="361">
          <cell r="A361">
            <v>95121</v>
          </cell>
          <cell r="B361" t="str">
            <v>USINA MISTURADORA DE SOLOS, CAPACIDADE DE 200 A 500 TON/H, POTENCIA 75KW - CHP DIURNO. AF_07/2016</v>
          </cell>
          <cell r="C361" t="str">
            <v>CHP</v>
          </cell>
          <cell r="D361">
            <v>224.11</v>
          </cell>
        </row>
        <row r="362">
          <cell r="A362">
            <v>95127</v>
          </cell>
          <cell r="B362" t="str">
            <v>DISTRIBUIDOR DE AGREGADOS AUTOPROPELIDO, CAP 3 M3, A DIESEL, POTÊNCIA 176CV - CHP DIURNO. AF_07/2016</v>
          </cell>
          <cell r="C362" t="str">
            <v>CHP</v>
          </cell>
          <cell r="D362">
            <v>148.72</v>
          </cell>
        </row>
        <row r="363">
          <cell r="A363">
            <v>95133</v>
          </cell>
          <cell r="B363" t="str">
            <v>MÁQUINA DEMARCADORA DE FAIXA DE TRÁFEGO À FRIO, AUTOPROPELIDA, POTÊNCIA 38 HP - CHP DIURNO. AF_07/2016</v>
          </cell>
          <cell r="C363" t="str">
            <v>CHP</v>
          </cell>
          <cell r="D363">
            <v>111.85</v>
          </cell>
        </row>
        <row r="364">
          <cell r="A364">
            <v>95139</v>
          </cell>
          <cell r="B364" t="str">
            <v>TALHA MANUAL DE CORRENTE, CAPACIDADE DE 2 TON. COM ELEVAÇÃO DE 3 M - CHP DIURNO. AF_07/2016</v>
          </cell>
          <cell r="C364" t="str">
            <v>CHP</v>
          </cell>
          <cell r="D364">
            <v>0.06</v>
          </cell>
        </row>
        <row r="365">
          <cell r="A365">
            <v>95212</v>
          </cell>
          <cell r="B365" t="str">
            <v>GRUA ASCENCIONAL, LANCA DE 42 M, CAPACIDADE DE 1,5 T A 30 M, ALTURA ATE 39 M - CHP DIURNO. AF_08/2016</v>
          </cell>
          <cell r="C365" t="str">
            <v>CHP</v>
          </cell>
          <cell r="D365">
            <v>99.84</v>
          </cell>
        </row>
        <row r="366">
          <cell r="A366">
            <v>95218</v>
          </cell>
          <cell r="B366" t="str">
            <v>PULVERIZADOR DE TINTA ELÉTRICO/MÁQUINA DE PINTURA AIRLESS, VAZÃO 2 L/MIN - CHP DIURNO. AF_08/2016</v>
          </cell>
          <cell r="C366" t="str">
            <v>CHP</v>
          </cell>
          <cell r="D366">
            <v>20.29</v>
          </cell>
        </row>
        <row r="367">
          <cell r="A367">
            <v>95258</v>
          </cell>
          <cell r="B367" t="str">
            <v>MARTELO DEMOLIDOR PNEUMÁTICO MANUAL, 32 KG - CHP DIURNO. AF_09/2016</v>
          </cell>
          <cell r="C367" t="str">
            <v>CHP</v>
          </cell>
          <cell r="D367">
            <v>27.21</v>
          </cell>
        </row>
        <row r="368">
          <cell r="A368">
            <v>95264</v>
          </cell>
          <cell r="B368" t="str">
            <v>COMPACTADOR DE SOLOS DE PERCUSÃO (SOQUETE) COM MOTOR A GASOLINA, POTÊNCIA 3 CV - CHP DIURNO. AF_09/2016</v>
          </cell>
          <cell r="C368" t="str">
            <v>CHP</v>
          </cell>
          <cell r="D368">
            <v>5.4</v>
          </cell>
        </row>
        <row r="369">
          <cell r="A369">
            <v>95270</v>
          </cell>
          <cell r="B369" t="str">
            <v>RÉGUA VIBRATÓRIA DUPLA PARA CONCRETO, PESO DE 60KG, COMPRIMENTO 4 M, COM MOTOR A GASOLINA, POTÊNCIA 5,5 HP - CHP DIURNO. AF_09/2016</v>
          </cell>
          <cell r="C369" t="str">
            <v>CHP</v>
          </cell>
          <cell r="D369">
            <v>7.61</v>
          </cell>
        </row>
        <row r="370">
          <cell r="A370">
            <v>95276</v>
          </cell>
          <cell r="B370" t="str">
            <v>POLIDORA DE PISO (POLITRIZ), PESO DE 100KG, DIÂMETRO 450 MM, MOTOR ELÉTRICO, POTÊNCIA 4 HP - CHP DIURNO. AF_09/2016</v>
          </cell>
          <cell r="C370" t="str">
            <v>CHP</v>
          </cell>
          <cell r="D370">
            <v>3.06</v>
          </cell>
        </row>
        <row r="371">
          <cell r="A371">
            <v>95282</v>
          </cell>
          <cell r="B371" t="str">
            <v>DESEMPENADEIRA DE CONCRETO, PESO DE 75KG, 4 PÁS, MOTOR A GASOLINA, POTÊNCIA 5,5 HP - CHP DIURNO. AF_09/2016</v>
          </cell>
          <cell r="C371" t="str">
            <v>CHP</v>
          </cell>
          <cell r="D371">
            <v>7.59</v>
          </cell>
        </row>
        <row r="372">
          <cell r="A372">
            <v>95620</v>
          </cell>
          <cell r="B372" t="str">
            <v>PERFURATRIZ PNEUMATICA MANUAL DE PESO MEDIO, MARTELETE, 18KG, COMPRIMENTO MÁXIMO DE CURSO DE 6 M, DIAMETRO DO PISTAO DE 5,5 CM - CHP DIURNO. AF_11/2016</v>
          </cell>
          <cell r="C372" t="str">
            <v>CHP</v>
          </cell>
          <cell r="D372">
            <v>26.79</v>
          </cell>
        </row>
        <row r="373">
          <cell r="A373">
            <v>95631</v>
          </cell>
          <cell r="B373" t="str">
            <v>ROLO COMPACTADOR VIBRATORIO TANDEM, ACO LISO, POTENCIA 125 HP, PESO SEM/COM LASTRO 10,20/11,65 T, LARGURA DE TRABALHO 1,73 M - CHP DIURNO. AF_11/2016</v>
          </cell>
          <cell r="C373" t="str">
            <v>CHP</v>
          </cell>
          <cell r="D373">
            <v>153.88</v>
          </cell>
        </row>
        <row r="374">
          <cell r="A374">
            <v>95702</v>
          </cell>
          <cell r="B374" t="str">
            <v>PERFURATRIZ MANUAL, TORQUE MAXIMO 55 KGF.M, POTENCIA 5 CV, COM DIAMETRO MAXIMO 8 1/2" - CHP DIURNO. AF_11/2016</v>
          </cell>
          <cell r="C374" t="str">
            <v>CHP</v>
          </cell>
          <cell r="D374">
            <v>38.4</v>
          </cell>
        </row>
        <row r="375">
          <cell r="A375">
            <v>95708</v>
          </cell>
          <cell r="B375" t="str">
            <v>PERFURATRIZ SOBRE ESTEIRA, TORQUE MÁXIMO 600 KGF, POTÊNCIA ENTRE 50 E 60 HP, DIÂMETRO MÁXIMO 10 - CHP DIURNO. AF_11/2016</v>
          </cell>
          <cell r="C375" t="str">
            <v>CHP</v>
          </cell>
          <cell r="D375">
            <v>123.91</v>
          </cell>
        </row>
        <row r="376">
          <cell r="A376">
            <v>95714</v>
          </cell>
          <cell r="B376" t="str">
            <v>ESCAVADEIRA HIDRAULICA SOBRE ESTEIRA, COM GARRA GIRATORIA DE MANDIBULAS, PESO OPERACIONAL ENTRE 22,00 E 25,50 TON, POTENCIA LIQUIDA ENTRE 150 E 160 HP - CHP DIURNO. AF_11/2016</v>
          </cell>
          <cell r="C376" t="str">
            <v>CHP</v>
          </cell>
          <cell r="D376">
            <v>166.93</v>
          </cell>
        </row>
        <row r="377">
          <cell r="A377">
            <v>95720</v>
          </cell>
          <cell r="B377" t="str">
            <v>ESCAVADEIRA HIDRAULICA SOBRE ESTEIRA, EQUIPADA COM CLAMSHELL, COM CAPACIDADE DA CAÇAMBA ENTRE 1,20 E 1,50 M3, PESO OPERACIONAL ENTRE 20,00 E 22,00 TON, POTENCIA LIQUIDA ENTRE 150 E 160 HP - CHP DIURNO. AF_11/2016</v>
          </cell>
          <cell r="C377" t="str">
            <v>CHP</v>
          </cell>
          <cell r="D377">
            <v>164.06</v>
          </cell>
        </row>
        <row r="378">
          <cell r="A378">
            <v>95872</v>
          </cell>
          <cell r="B378" t="str">
            <v>GRUPO GERADOR COM CARENAGEM, MOTOR DIESEL POTÊNCIA STANDART ENTRE 250 E 260 KVA - CHP DIURNO. AF_12/2016</v>
          </cell>
          <cell r="C378" t="str">
            <v>CHP</v>
          </cell>
          <cell r="D378">
            <v>188.43</v>
          </cell>
        </row>
        <row r="379">
          <cell r="A379">
            <v>96013</v>
          </cell>
          <cell r="B379" t="str">
            <v>TRATOR DE PNEUS COM POTÊNCIA DE 122 CV, TRAÇÃO 4X4, COM VASSOURA MECÂNICA ACOPLADA - CHP DIURNO. AF_02/2017</v>
          </cell>
          <cell r="C379" t="str">
            <v>CHP</v>
          </cell>
          <cell r="D379">
            <v>171.05</v>
          </cell>
        </row>
        <row r="380">
          <cell r="A380">
            <v>96020</v>
          </cell>
          <cell r="B380" t="str">
            <v>TRATOR DE PNEUS COM POTÊNCIA DE 122 CV, TRAÇÃO 4X4, COM GRADE DE DISCOS ACOPLADA - CHP DIURNO. AF_02/2017</v>
          </cell>
          <cell r="C380" t="str">
            <v>CHP</v>
          </cell>
          <cell r="D380">
            <v>170.77</v>
          </cell>
        </row>
        <row r="381">
          <cell r="A381">
            <v>96028</v>
          </cell>
          <cell r="B381" t="str">
            <v>TRATOR DE PNEUS COM POTÊNCIA DE 85 CV, TRAÇÃO 4X4, COM GRADE DE DISCOS ACOPLADA - CHP DIURNO. AF_02/2017</v>
          </cell>
          <cell r="C381" t="str">
            <v>CHP</v>
          </cell>
          <cell r="D381">
            <v>130.05000000000001</v>
          </cell>
        </row>
        <row r="382">
          <cell r="A382">
            <v>96035</v>
          </cell>
          <cell r="B382" t="str">
            <v>CAMINHÃO BASCULANTE 10 M3, TRUCADO, POTÊNCIA 230 CV, INCLUSIVE CAÇAMBA METÁLICA, COM DISTRIBUIDOR DE AGREGADOS ACOPLADO - CHP DIURNO. AF_02/2017</v>
          </cell>
          <cell r="C382" t="str">
            <v>CHP</v>
          </cell>
          <cell r="D382">
            <v>181.15</v>
          </cell>
        </row>
        <row r="383">
          <cell r="A383">
            <v>96157</v>
          </cell>
          <cell r="B383" t="str">
            <v>TRATOR DE PNEUS COM POTÊNCIA DE 85 CV, TRAÇÃO 4X4, COM VASSOURA MECÂNICA ACOPLADA - CHP DIURNO. AF_03/2017</v>
          </cell>
          <cell r="C383" t="str">
            <v>CHP</v>
          </cell>
          <cell r="D383">
            <v>130.33000000000001</v>
          </cell>
        </row>
        <row r="384">
          <cell r="A384">
            <v>96158</v>
          </cell>
          <cell r="B384" t="str">
            <v>MINICARREGADEIRA SOBRE RODAS POTENCIA 47HP CAPACIDADE OPERACAO 646 KG, COM VASSOURA MECÂNICA ACOPLADA - CHP DIURNO. AF_03/2017</v>
          </cell>
          <cell r="C384" t="str">
            <v>CHP</v>
          </cell>
          <cell r="D384">
            <v>97.74</v>
          </cell>
        </row>
        <row r="385">
          <cell r="A385">
            <v>96245</v>
          </cell>
          <cell r="B385" t="str">
            <v>MINIESCAVADEIRA SOBRE ESTEIRAS, POTENCIA LIQUIDA DE *30* HP, PESO OPERACIONAL DE *3.500* KG - CHP DIURNO. AF_04/2017</v>
          </cell>
          <cell r="C385" t="str">
            <v>CHP</v>
          </cell>
          <cell r="D385">
            <v>72.709999999999994</v>
          </cell>
        </row>
        <row r="386">
          <cell r="A386">
            <v>96303</v>
          </cell>
          <cell r="B386" t="str">
            <v>PERFURATRIZ ROTATIVA SOBRE ESTEIRA, TORQUE MAXIMO 2500 KGM, POTENCIA 110 HP, MOTOR DIESEL- CHP DIURNO. AF_05/2017</v>
          </cell>
          <cell r="C386" t="str">
            <v>CHP</v>
          </cell>
          <cell r="D386">
            <v>159.9</v>
          </cell>
        </row>
        <row r="387">
          <cell r="A387">
            <v>96309</v>
          </cell>
          <cell r="B387" t="str">
            <v>COMPRESSOR DE AR, VAZAO DE 10 PCM, RESERVATORIO 100 L, PRESSAO DE TRABALHO ENTRE 6,9 E 9,7 BAR, POTENCIA 2 HP, TENSAO 110/220 V - CHP DIURNO. AF_05/2017</v>
          </cell>
          <cell r="C387" t="str">
            <v>CHP</v>
          </cell>
          <cell r="D387">
            <v>1.49</v>
          </cell>
        </row>
        <row r="388">
          <cell r="A388">
            <v>96463</v>
          </cell>
          <cell r="B388" t="str">
            <v>ROLO COMPACTADOR DE PNEUS, ESTATICO, PRESSAO VARIAVEL, POTENCIA 110 HP, PESO SEM/COM LASTRO 10,8/27 T, LARGURA DE ROLAGEM 2,30 M - CHP DIURNO. AF_06/2017</v>
          </cell>
          <cell r="C388" t="str">
            <v>CHP</v>
          </cell>
          <cell r="D388">
            <v>144.47999999999999</v>
          </cell>
        </row>
        <row r="389">
          <cell r="A389">
            <v>98764</v>
          </cell>
          <cell r="B389" t="str">
            <v>INVERSOR DE SOLDA MONOFÁSICO DE 160 A, POTÊNCIA DE 5400 W, TENSÃO DE 220 V, PARA SOLDA COM ELETRODOS DE 2,0 A 4,0 MM E PROCESSO TIG - CHP DIURNO. AF_06/2018</v>
          </cell>
          <cell r="C389" t="str">
            <v>CHP</v>
          </cell>
          <cell r="D389">
            <v>4.32</v>
          </cell>
        </row>
        <row r="390">
          <cell r="A390">
            <v>99833</v>
          </cell>
          <cell r="B390" t="str">
            <v>LAVADORA DE ALTA PRESSAO (LAVA-JATO) PARA AGUA FRIA, PRESSAO DE OPERACAO ENTRE 1400 E 1900 LIB/POL2, VAZAO MAXIMA ENTRE 400 E 700 L/H - CHP DIURNO. AF_04/2019</v>
          </cell>
          <cell r="C390" t="str">
            <v>CHP</v>
          </cell>
          <cell r="D390">
            <v>1.39</v>
          </cell>
        </row>
        <row r="391">
          <cell r="A391">
            <v>100641</v>
          </cell>
          <cell r="B391" t="str">
            <v>USINA DE MISTURA ASFÁLTICA À QUENTE, TIPO CONTRA FLUXO, PROD 100 A 140 TON/HORA - CHP DIURNO. AF_12/2019</v>
          </cell>
          <cell r="C391" t="str">
            <v>CHP</v>
          </cell>
          <cell r="D391">
            <v>462.4</v>
          </cell>
        </row>
        <row r="392">
          <cell r="A392">
            <v>100647</v>
          </cell>
          <cell r="B392" t="str">
            <v>USINA DE ASFALTO, TIPO GRAVIMÉTRICA, PROD 150 TON/HORA - CHP DIURNO. AF_12/2019</v>
          </cell>
          <cell r="C392" t="str">
            <v>CHP</v>
          </cell>
          <cell r="D392">
            <v>913.04</v>
          </cell>
        </row>
        <row r="393">
          <cell r="A393">
            <v>102275</v>
          </cell>
          <cell r="B393" t="str">
            <v>MARTELO DEMOLIDOR ELÉTRICO, COM POTÊNCIA DE 2.000 W, 1.000 IMPACTOS POR MINUTO, PESO DE 30 KG - CHP DIURNO. AF_01/2021</v>
          </cell>
          <cell r="C393" t="str">
            <v>CHP</v>
          </cell>
          <cell r="D393">
            <v>27.53</v>
          </cell>
        </row>
        <row r="394">
          <cell r="A394">
            <v>5632</v>
          </cell>
          <cell r="B394" t="str">
            <v>ESCAVADEIRA HIDRÁULICA SOBRE ESTEIRAS, CAÇAMBA 0,80 M3, PESO OPERACIONAL 17 T, POTENCIA BRUTA 111 HP - CHI DIURNO. AF_06/2014</v>
          </cell>
          <cell r="C394" t="str">
            <v>CHI</v>
          </cell>
          <cell r="D394">
            <v>62.98</v>
          </cell>
        </row>
        <row r="395">
          <cell r="A395">
            <v>5679</v>
          </cell>
          <cell r="B395" t="str">
            <v>RETROESCAVADEIRA SOBRE RODAS COM CARREGADEIRA, TRAÇÃO 4X4, POTÊNCIA LÍQ. 88 HP, CAÇAMBA CARREG. CAP. MÍN. 1 M3, CAÇAMBA RETRO CAP. 0,26 M3, PESO OPERACIONAL MÍN. 6.674 KG, PROFUNDIDADE ESCAVAÇÃO MÁX. 4,37 M - CHI DIURNO. AF_06/2014</v>
          </cell>
          <cell r="C395" t="str">
            <v>CHI</v>
          </cell>
          <cell r="D395">
            <v>49.56</v>
          </cell>
        </row>
        <row r="396">
          <cell r="A396">
            <v>5681</v>
          </cell>
          <cell r="B396" t="str">
            <v>RETROESCAVADEIRA SOBRE RODAS COM CARREGADEIRA, TRAÇÃO 4X2, POTÊNCIA LÍQ. 79 HP, CAÇAMBA CARREG. CAP. MÍN. 1 M3, CAÇAMBA RETRO CAP. 0,20 M3, PESO OPERACIONAL MÍN. 6.570 KG, PROFUNDIDADE ESCAVAÇÃO MÁX. 4,37 M - CHI DIURNO. AF_06/2014</v>
          </cell>
          <cell r="C396" t="str">
            <v>CHI</v>
          </cell>
          <cell r="D396">
            <v>47.58</v>
          </cell>
        </row>
        <row r="397">
          <cell r="A397">
            <v>5685</v>
          </cell>
          <cell r="B397" t="str">
            <v>ROLO COMPACTADOR VIBRATÓRIO DE UM CILINDRO AÇO LISO, POTÊNCIA 80 HP, PESO OPERACIONAL MÁXIMO 8,1 T, IMPACTO DINÂMICO 16,15 / 9,5 T, LARGURA DE TRABALHO 1,68 M - CHI DIURNO. AF_06/2014</v>
          </cell>
          <cell r="C397" t="str">
            <v>CHI</v>
          </cell>
          <cell r="D397">
            <v>52.1</v>
          </cell>
        </row>
        <row r="398">
          <cell r="A398">
            <v>5690</v>
          </cell>
          <cell r="B398" t="str">
            <v>GRADE DE DISCO CONTROLE REMOTO REBOCÁVEL, COM 24 DISCOS 24 X 6 MM COM PNEUS PARA TRANSPORTE - CHI DIURNO. AF_06/2014</v>
          </cell>
          <cell r="C398" t="str">
            <v>CHI</v>
          </cell>
          <cell r="D398">
            <v>2.23</v>
          </cell>
        </row>
        <row r="399">
          <cell r="A399">
            <v>5806</v>
          </cell>
          <cell r="B399" t="str">
            <v>MOTOBOMBA CENTRÍFUGA, MOTOR A GASOLINA, POTÊNCIA 5,42 HP, BOCAIS 1 1/2" X 1", DIÂMETRO ROTOR 143 MM HM/Q = 6 MCA / 16,8 M3/H A 38 MCA / 6,6 M3/H - CHI DIURNO. AF_06/2014</v>
          </cell>
          <cell r="C399" t="str">
            <v>CHI</v>
          </cell>
          <cell r="D399">
            <v>0.16</v>
          </cell>
        </row>
        <row r="400">
          <cell r="A400">
            <v>5826</v>
          </cell>
          <cell r="B400" t="str">
            <v>CAMINHÃO TOCO, PBT 16.000 KG, CARGA ÚTIL MÁX. 10.685 KG, DIST. ENTRE EIXOS 4,8 M, POTÊNCIA 189 CV, INCLUSIVE CARROCERIA FIXA ABERTA DE MADEIRA P/ TRANSPORTE GERAL DE CARGA SECA, DIMEN. APROX. 2,5 X 7,00 X 0,50 M - CHI DIURNO. AF_06/2014</v>
          </cell>
          <cell r="C400" t="str">
            <v>CHI</v>
          </cell>
          <cell r="D400">
            <v>39.53</v>
          </cell>
        </row>
        <row r="401">
          <cell r="A401">
            <v>5829</v>
          </cell>
          <cell r="B401" t="str">
            <v>USINA DE CONCRETO FIXA, CAPACIDADE NOMINAL DE 90 A 120 M3/H, SEM SILO - CHI DIURNO. AF_07/2016</v>
          </cell>
          <cell r="C401" t="str">
            <v>CHI</v>
          </cell>
          <cell r="D401">
            <v>122.92</v>
          </cell>
        </row>
        <row r="402">
          <cell r="A402">
            <v>5837</v>
          </cell>
          <cell r="B402" t="str">
            <v>VIBROACABADORA DE ASFALTO SOBRE ESTEIRAS, LARGURA DE PAVIMENTAÇÃO 1,90 M A 5,30 M, POTÊNCIA 105 HP CAPACIDADE 450 T/H - CHI DIURNO. AF_11/2014</v>
          </cell>
          <cell r="C402" t="str">
            <v>CHI</v>
          </cell>
          <cell r="D402">
            <v>95.46</v>
          </cell>
        </row>
        <row r="403">
          <cell r="A403">
            <v>5841</v>
          </cell>
          <cell r="B403" t="str">
            <v>VASSOURA MECÂNICA REBOCÁVEL COM ESCOVA CILÍNDRICA, LARGURA ÚTIL DE VARRIMENTO DE 2,44 M - CHI DIURNO. AF_06/2014</v>
          </cell>
          <cell r="C403" t="str">
            <v>CHI</v>
          </cell>
          <cell r="D403">
            <v>2.57</v>
          </cell>
        </row>
        <row r="404">
          <cell r="A404">
            <v>5845</v>
          </cell>
          <cell r="B404" t="str">
            <v>TRATOR DE PNEUS, POTÊNCIA 122 CV, TRAÇÃO 4X4, PESO COM LASTRO DE 4.510 KG - CHI DIURNO. AF_06/2014</v>
          </cell>
          <cell r="C404" t="str">
            <v>CHI</v>
          </cell>
          <cell r="D404">
            <v>42.21</v>
          </cell>
        </row>
        <row r="405">
          <cell r="A405">
            <v>5849</v>
          </cell>
          <cell r="B405" t="str">
            <v>TRATOR DE ESTEIRAS, POTÊNCIA 170 HP, PESO OPERACIONAL 19 T, CAÇAMBA 5,2 M3 - CHI DIURNO. AF_06/2014</v>
          </cell>
          <cell r="C405" t="str">
            <v>CHI</v>
          </cell>
          <cell r="D405">
            <v>62.16</v>
          </cell>
        </row>
        <row r="406">
          <cell r="A406">
            <v>5853</v>
          </cell>
          <cell r="B406" t="str">
            <v>TRATOR DE ESTEIRAS, POTÊNCIA 150 HP, PESO OPERACIONAL 16,7 T, COM RODA MOTRIZ ELEVADA E LÂMINA 3,18 M3 - CHI DIURNO. AF_06/2014</v>
          </cell>
          <cell r="C406" t="str">
            <v>CHI</v>
          </cell>
          <cell r="D406">
            <v>62.36</v>
          </cell>
        </row>
        <row r="407">
          <cell r="A407">
            <v>5857</v>
          </cell>
          <cell r="B407" t="str">
            <v>TRATOR DE ESTEIRAS, POTÊNCIA 347 HP, PESO OPERACIONAL 38,5 T, COM LÂMINA 8,70 M3 - CHI DIURNO. AF_06/2014</v>
          </cell>
          <cell r="C407" t="str">
            <v>CHI</v>
          </cell>
          <cell r="D407">
            <v>138.65</v>
          </cell>
        </row>
        <row r="408">
          <cell r="A408">
            <v>5865</v>
          </cell>
          <cell r="B408" t="str">
            <v>ROLO COMPACTADOR VIBRATÓRIO REBOCÁVEL, CILINDRO DE AÇO LISO, POTÊNCIA DE TRAÇÃO DE 65 CV, PESO 4,7 T, IMPACTO DINÂMICO 18,3 T, LARGURA DE TRABALHO 1,67 M - CHI DIURNO. AF_02/2016</v>
          </cell>
          <cell r="C408" t="str">
            <v>CHI</v>
          </cell>
          <cell r="D408">
            <v>6.2</v>
          </cell>
        </row>
        <row r="409">
          <cell r="A409">
            <v>5869</v>
          </cell>
          <cell r="B409" t="str">
            <v>ROLO COMPACTADOR VIBRATÓRIO TANDEM AÇO LISO, POTÊNCIA 58 HP, PESO SEM/COM LASTRO 6,5 / 9,4 T, LARGURA DE TRABALHO 1,2 M - CHI DIURNO. AF_06/2014</v>
          </cell>
          <cell r="C409" t="str">
            <v>CHI</v>
          </cell>
          <cell r="D409">
            <v>56.79</v>
          </cell>
        </row>
        <row r="410">
          <cell r="A410">
            <v>5877</v>
          </cell>
          <cell r="B410" t="str">
            <v>RETROESCAVADEIRA SOBRE RODAS COM CARREGADEIRA, TRAÇÃO 4X4, POTÊNCIA LÍQ. 72 HP, CAÇAMBA CARREG. CAP. MÍN. 0,79 M3, CAÇAMBA RETRO CAP. 0,18 M3, PESO OPERACIONAL MÍN. 7.140 KG, PROFUNDIDADE ESCAVAÇÃO MÁX. 4,50 M - CHI DIURNO. AF_06/2014</v>
          </cell>
          <cell r="C410" t="str">
            <v>CHI</v>
          </cell>
          <cell r="D410">
            <v>48.94</v>
          </cell>
        </row>
        <row r="411">
          <cell r="A411">
            <v>5881</v>
          </cell>
          <cell r="B411" t="str">
            <v>ROLO COMPACTADOR VIBRATÓRIO PÉ DE CARNEIRO, OPERADO POR CONTROLE REMOTO, POTÊNCIA 12,5 KW, PESO OPERACIONAL 1,675 T, LARGURA DE TRABALHO 0,85 M - CHI DIURNO. AF_02/2016</v>
          </cell>
          <cell r="C411" t="str">
            <v>CHI</v>
          </cell>
          <cell r="D411">
            <v>59.64</v>
          </cell>
        </row>
        <row r="412">
          <cell r="A412">
            <v>5884</v>
          </cell>
          <cell r="B412" t="str">
            <v>USINA DE LAMA ASFÁLTICA, PROD 30 A 50 T/H, SILO DE AGREGADO 7 M3, RESERVATÓRIOS PARA EMULSÃO E ÁGUA DE 2,3 M3 CADA, MISTURADOR TIPO PUG MILL A SER MONTADO SOBRE CAMINHÃO - CHI DIURNO. AF_10/2014</v>
          </cell>
          <cell r="C412" t="str">
            <v>CHI</v>
          </cell>
          <cell r="D412">
            <v>32.4</v>
          </cell>
        </row>
        <row r="413">
          <cell r="A413">
            <v>5892</v>
          </cell>
          <cell r="B413" t="str">
            <v>CAMINHÃO TOCO, PESO BRUTO TOTAL 14.300 KG, CARGA ÚTIL MÁXIMA 9590 KG, DISTÂNCIA ENTRE EIXOS 4,76 M, POTÊNCIA 185 CV (NÃO INCLUI CARROCERIA) - CHI DIURNO. AF_06/2014</v>
          </cell>
          <cell r="C413" t="str">
            <v>CHI</v>
          </cell>
          <cell r="D413">
            <v>40.74</v>
          </cell>
        </row>
        <row r="414">
          <cell r="A414">
            <v>5896</v>
          </cell>
          <cell r="B414" t="str">
            <v>CAMINHÃO TOCO, PESO BRUTO TOTAL 16.000 KG, CARGA ÚTIL MÁXIMA DE 10.685 KG, DISTÂNCIA ENTRE EIXOS 4,80 M, POTÊNCIA 189 CV EXCLUSIVE CARROCERIA - CHI DIURNO. AF_06/2014</v>
          </cell>
          <cell r="C414" t="str">
            <v>CHI</v>
          </cell>
          <cell r="D414">
            <v>38.520000000000003</v>
          </cell>
        </row>
        <row r="415">
          <cell r="A415">
            <v>5903</v>
          </cell>
          <cell r="B415" t="str">
            <v>CAMINHÃO PIPA 10.000 L TRUCADO, PESO BRUTO TOTAL 23.000 KG, CARGA ÚTIL MÁXIMA 15.935 KG, DISTÂNCIA ENTRE EIXOS 4,8 M, POTÊNCIA 230 CV, INCLUSIVE TANQUE DE AÇO PARA TRANSPORTE DE ÁGUA - CHI DIURNO. AF_06/2014</v>
          </cell>
          <cell r="C415" t="str">
            <v>CHI</v>
          </cell>
          <cell r="D415">
            <v>46.82</v>
          </cell>
        </row>
        <row r="416">
          <cell r="A416">
            <v>5911</v>
          </cell>
          <cell r="B416" t="str">
            <v>ESPARGIDOR DE ASFALTO PRESSURIZADO COM TANQUE DE 2500 L, REBOCÁVEL COM MOTOR A GASOLINA POTÊNCIA 3,4 HP - CHI DIURNO. AF_07/2014</v>
          </cell>
          <cell r="C416" t="str">
            <v>CHI</v>
          </cell>
          <cell r="D416">
            <v>17.79</v>
          </cell>
        </row>
        <row r="417">
          <cell r="A417">
            <v>5923</v>
          </cell>
          <cell r="B417" t="str">
            <v>GRADE DE DISCO REBOCÁVEL COM 20 DISCOS 24" X 6 MM COM PNEUS PARA TRANSPORTE - CHI DIURNO. AF_06/2014</v>
          </cell>
          <cell r="C417" t="str">
            <v>CHI</v>
          </cell>
          <cell r="D417">
            <v>1.75</v>
          </cell>
        </row>
        <row r="418">
          <cell r="A418">
            <v>5930</v>
          </cell>
          <cell r="B418" t="str">
            <v>GUINDAUTO HIDRÁULICO, CAPACIDADE MÁXIMA DE CARGA 6200 KG, MOMENTO MÁXIMO DE CARGA 11,7 TM, ALCANCE MÁXIMO HORIZONTAL 9,70 M, INCLUSIVE CAMINHÃO TOCO PBT 16.000 KG, POTÊNCIA DE 189 CV - CHI DIURNO. AF_06/2014</v>
          </cell>
          <cell r="C418" t="str">
            <v>CHI</v>
          </cell>
          <cell r="D418">
            <v>44.08</v>
          </cell>
        </row>
        <row r="419">
          <cell r="A419">
            <v>5934</v>
          </cell>
          <cell r="B419" t="str">
            <v>MOTONIVELADORA POTÊNCIA BÁSICA LÍQUIDA (PRIMEIRA MARCHA) 125 HP, PESO BRUTO 13032 KG, LARGURA DA LÂMINA DE 3,7 M - CHI DIURNO. AF_06/2014</v>
          </cell>
          <cell r="C419" t="str">
            <v>CHI</v>
          </cell>
          <cell r="D419">
            <v>66.540000000000006</v>
          </cell>
        </row>
        <row r="420">
          <cell r="A420">
            <v>5942</v>
          </cell>
          <cell r="B420" t="str">
            <v>PÁ CARREGADEIRA SOBRE RODAS, POTÊNCIA LÍQUIDA 128 HP, CAPACIDADE DA CAÇAMBA 1,7 A 2,8 M3, PESO OPERACIONAL 11632 KG - CHI DIURNO. AF_06/2014</v>
          </cell>
          <cell r="C420" t="str">
            <v>CHI</v>
          </cell>
          <cell r="D420">
            <v>53.77</v>
          </cell>
        </row>
        <row r="421">
          <cell r="A421">
            <v>5946</v>
          </cell>
          <cell r="B421" t="str">
            <v>PÁ CARREGADEIRA SOBRE RODAS, POTÊNCIA 197 HP, CAPACIDADE DA CAÇAMBA 2,5 A 3,5 M3, PESO OPERACIONAL 18338 KG - CHI DIURNO. AF_06/2014</v>
          </cell>
          <cell r="C421" t="str">
            <v>CHI</v>
          </cell>
          <cell r="D421">
            <v>63.48</v>
          </cell>
        </row>
        <row r="422">
          <cell r="A422">
            <v>5952</v>
          </cell>
          <cell r="B422" t="str">
            <v>MARTELETE OU ROMPEDOR PNEUMÁTICO MANUAL, 28 KG, COM SILENCIADOR - CHI DIURNO. AF_07/2016</v>
          </cell>
          <cell r="C422" t="str">
            <v>CHI</v>
          </cell>
          <cell r="D422">
            <v>26.12</v>
          </cell>
        </row>
        <row r="423">
          <cell r="A423">
            <v>5954</v>
          </cell>
          <cell r="B423" t="str">
            <v>COMPRESSOR DE AR REBOCÁVEL, VAZÃO 189 PCM, PRESSÃO EFETIVA DE TRABALHO 102 PSI, MOTOR DIESEL, POTÊNCIA 63 CV - CHI DIURNO. AF_06/2015</v>
          </cell>
          <cell r="C423" t="str">
            <v>CHI</v>
          </cell>
          <cell r="D423">
            <v>3.33</v>
          </cell>
        </row>
        <row r="424">
          <cell r="A424">
            <v>5961</v>
          </cell>
          <cell r="B424" t="str">
            <v>CAMINHÃO BASCULANTE 6 M3, PESO BRUTO TOTAL 16.000 KG, CARGA ÚTIL MÁXIMA 13.071 KG, DISTÂNCIA ENTRE EIXOS 4,80 M, POTÊNCIA 230 CV INCLUSIVE CAÇAMBA METÁLICA - CHI DIURNO. AF_06/2014</v>
          </cell>
          <cell r="C424" t="str">
            <v>CHI</v>
          </cell>
          <cell r="D424">
            <v>45.52</v>
          </cell>
        </row>
        <row r="425">
          <cell r="A425">
            <v>6260</v>
          </cell>
          <cell r="B425" t="str">
            <v>CAMINHÃO PIPA 6.000 L, PESO BRUTO TOTAL 13.000 KG, DISTÂNCIA ENTRE EIXOS 4,80 M, POTÊNCIA 189 CV INCLUSIVE TANQUE DE AÇO PARA TRANSPORTE DE ÁGUA, CAPACIDADE 6 M3 - CHI DIURNO. AF_06/2014</v>
          </cell>
          <cell r="C425" t="str">
            <v>CHI</v>
          </cell>
          <cell r="D425">
            <v>42.36</v>
          </cell>
        </row>
        <row r="426">
          <cell r="A426">
            <v>6880</v>
          </cell>
          <cell r="B426" t="str">
            <v>ROLO COMPACTADOR DE PNEUS ESTÁTICO, PRESSÃO VARIÁVEL, POTÊNCIA 111 HP, PESO SEM/COM LASTRO 9,5 / 26 T, LARGURA DE TRABALHO 1,90 M - CHI DIURNO. AF_07/2014</v>
          </cell>
          <cell r="C426" t="str">
            <v>CHI</v>
          </cell>
          <cell r="D426">
            <v>63.68</v>
          </cell>
        </row>
        <row r="427">
          <cell r="A427">
            <v>7031</v>
          </cell>
          <cell r="B427" t="str">
            <v>TANQUE DE ASFALTO ESTACIONÁRIO COM SERPENTINA, CAPACIDADE 30.000 L - CHI DIURNO. AF_06/2014</v>
          </cell>
          <cell r="C427" t="str">
            <v>CHI</v>
          </cell>
          <cell r="D427">
            <v>4.0999999999999996</v>
          </cell>
        </row>
        <row r="428">
          <cell r="A428">
            <v>7043</v>
          </cell>
          <cell r="B428" t="str">
            <v>MOTOBOMBA TRASH (PARA ÁGUA SUJA) AUTO ESCORVANTE, MOTOR GASOLINA DE 6,41 HP, DIÂMETROS DE SUCÇÃO X RECALQUE: 3" X 3", HM/Q = 10 MCA / 60 M3/H A 23 MCA / 0 M3/H - CHI DIURNO. AF_10/2014</v>
          </cell>
          <cell r="C428" t="str">
            <v>CHI</v>
          </cell>
          <cell r="D428">
            <v>0.21</v>
          </cell>
        </row>
        <row r="429">
          <cell r="A429">
            <v>7050</v>
          </cell>
          <cell r="B429" t="str">
            <v>ROLO COMPACTADOR PE DE CARNEIRO VIBRATORIO, POTENCIA 125 HP, PESO OPERACIONAL SEM/COM LASTRO 11,95 / 13,30 T, IMPACTO DINAMICO 38,5 / 22,5 T, LARGURA DE TRABALHO 2,15 M - CHI DIURNO. AF_06/2014</v>
          </cell>
          <cell r="C429" t="str">
            <v>CHI</v>
          </cell>
          <cell r="D429">
            <v>60.05</v>
          </cell>
        </row>
        <row r="430">
          <cell r="A430">
            <v>67827</v>
          </cell>
          <cell r="B430" t="str">
            <v>CAMINHÃO BASCULANTE 6 M3 TOCO, PESO BRUTO TOTAL 16.000 KG, CARGA ÚTIL MÁXIMA 11.130 KG, DISTÂNCIA ENTRE EIXOS 5,36 M, POTÊNCIA 185 CV, INCLUSIVE CAÇAMBA METÁLICA - CHI DIURNO. AF_06/2014</v>
          </cell>
          <cell r="C430" t="str">
            <v>CHI</v>
          </cell>
          <cell r="D430">
            <v>44.62</v>
          </cell>
        </row>
        <row r="431">
          <cell r="A431">
            <v>73395</v>
          </cell>
          <cell r="B431" t="str">
            <v>GRUPO GERADOR ESTACIONÁRIO, MOTOR DIESEL POTÊNCIA 170 KVA - CHI DIURNO. AF_02/2016</v>
          </cell>
          <cell r="C431" t="str">
            <v>CHI</v>
          </cell>
          <cell r="D431">
            <v>4.72</v>
          </cell>
        </row>
        <row r="432">
          <cell r="A432">
            <v>83766</v>
          </cell>
          <cell r="B432" t="str">
            <v>GRUPO DE SOLDAGEM COM GERADOR A DIESEL 60 CV PARA SOLDA ELÉTRICA, SOBRE 04 RODAS, COM MOTOR 4 CILINDROS 600 A - CHI DIURNO. AF_02/2016</v>
          </cell>
          <cell r="C432" t="str">
            <v>CHI</v>
          </cell>
          <cell r="D432">
            <v>28.37</v>
          </cell>
        </row>
        <row r="433">
          <cell r="A433">
            <v>84013</v>
          </cell>
          <cell r="B433" t="str">
            <v>ESCAVADEIRA HIDRÁULICA SOBRE ESTEIRAS, CAÇAMBA 0,80 M3, PESO OPERACIONAL 17,8 T, POTÊNCIA LÍQUIDA 110 HP - CHI DIURNO. AF_10/2014</v>
          </cell>
          <cell r="C433" t="str">
            <v>CHI</v>
          </cell>
          <cell r="D433">
            <v>61.55</v>
          </cell>
        </row>
        <row r="434">
          <cell r="A434">
            <v>87446</v>
          </cell>
          <cell r="B434" t="str">
            <v>BETONEIRA CAPACIDADE NOMINAL 400 L, CAPACIDADE DE MISTURA 310 L, MOTOR A DIESEL POTÊNCIA 5,0 HP, SEM CARREGADOR - CHI DIURNO. AF_06/2014</v>
          </cell>
          <cell r="C434" t="str">
            <v>CHI</v>
          </cell>
          <cell r="D434">
            <v>0.33</v>
          </cell>
        </row>
        <row r="435">
          <cell r="A435">
            <v>88392</v>
          </cell>
          <cell r="B435" t="str">
            <v>MISTURADOR DE ARGAMASSA, EIXO HORIZONTAL, CAPACIDADE DE MISTURA 300 KG, MOTOR ELÉTRICO POTÊNCIA 5 CV - CHI DIURNO. AF_06/2014</v>
          </cell>
          <cell r="C435" t="str">
            <v>CHI</v>
          </cell>
          <cell r="D435">
            <v>0.66</v>
          </cell>
        </row>
        <row r="436">
          <cell r="A436">
            <v>88398</v>
          </cell>
          <cell r="B436" t="str">
            <v>MISTURADOR DE ARGAMASSA, EIXO HORIZONTAL, CAPACIDADE DE MISTURA 600 KG, MOTOR ELÉTRICO POTÊNCIA 7,5 CV - CHI DIURNO. AF_06/2014</v>
          </cell>
          <cell r="C436" t="str">
            <v>CHI</v>
          </cell>
          <cell r="D436">
            <v>0.78</v>
          </cell>
        </row>
        <row r="437">
          <cell r="A437">
            <v>88404</v>
          </cell>
          <cell r="B437" t="str">
            <v>MISTURADOR DE ARGAMASSA, EIXO HORIZONTAL, CAPACIDADE DE MISTURA 160 KG, MOTOR ELÉTRICO POTÊNCIA 3 CV - CHI DIURNO. AF_06/2014</v>
          </cell>
          <cell r="C437" t="str">
            <v>CHI</v>
          </cell>
          <cell r="D437">
            <v>0.62</v>
          </cell>
        </row>
        <row r="438">
          <cell r="A438">
            <v>88430</v>
          </cell>
          <cell r="B438" t="str">
            <v>PROJETOR DE ARGAMASSA, CAPACIDADE DE PROJEÇÃO 1,5 M3/H, ALCANCE DE 30 ATÉ 60 M, MOTOR ELÉTRICO POTÊNCIA 7,5 HP - CHI DIURNO. AF_06/2014</v>
          </cell>
          <cell r="C438" t="str">
            <v>CHI</v>
          </cell>
          <cell r="D438">
            <v>4.08</v>
          </cell>
        </row>
        <row r="439">
          <cell r="A439">
            <v>88438</v>
          </cell>
          <cell r="B439" t="str">
            <v>PROJETOR DE ARGAMASSA, CAPACIDADE DE PROJEÇÃO 2 M3/H, ALCANCE ATÉ 50 M, MOTOR ELÉTRICO POTÊNCIA 7,5 HP - CHI DIURNO. AF_06/2014</v>
          </cell>
          <cell r="C439" t="str">
            <v>CHI</v>
          </cell>
          <cell r="D439">
            <v>5.41</v>
          </cell>
        </row>
        <row r="440">
          <cell r="A440">
            <v>88831</v>
          </cell>
          <cell r="B440" t="str">
            <v>BETONEIRA CAPACIDADE NOMINAL DE 400 L, CAPACIDADE DE MISTURA 280 L, MOTOR ELÉTRICO TRIFÁSICO POTÊNCIA DE 2 CV, SEM CARREGADOR - CHI DIURNO. AF_10/2014</v>
          </cell>
          <cell r="C440" t="str">
            <v>CHI</v>
          </cell>
          <cell r="D440">
            <v>0.24</v>
          </cell>
        </row>
        <row r="441">
          <cell r="A441">
            <v>88844</v>
          </cell>
          <cell r="B441" t="str">
            <v>TRATOR DE ESTEIRAS, POTÊNCIA 125 HP, PESO OPERACIONAL 12,9 T, COM LÂMINA 2,7 M3 - CHI DIURNO. AF_10/2014</v>
          </cell>
          <cell r="C441" t="str">
            <v>CHI</v>
          </cell>
          <cell r="D441">
            <v>55.9</v>
          </cell>
        </row>
        <row r="442">
          <cell r="A442">
            <v>88908</v>
          </cell>
          <cell r="B442" t="str">
            <v>ESCAVADEIRA HIDRÁULICA SOBRE ESTEIRAS, CAÇAMBA 1,20 M3, PESO OPERACIONAL 21 T, POTÊNCIA BRUTA 155 HP - CHI DIURNO. AF_06/2014</v>
          </cell>
          <cell r="C442" t="str">
            <v>CHI</v>
          </cell>
          <cell r="D442">
            <v>66.510000000000005</v>
          </cell>
        </row>
        <row r="443">
          <cell r="A443">
            <v>89022</v>
          </cell>
          <cell r="B443" t="str">
            <v>BOMBA SUBMERSÍVEL ELÉTRICA TRIFÁSICA, POTÊNCIA 2,96 HP, Ø ROTOR 144 MM SEMI-ABERTO, BOCAL DE SAÍDA Ø 2, HM/Q = 2 MCA / 38,8 M3/H A 28 MCA / 5 M3/H - CHI DIURNO. AF_06/2014</v>
          </cell>
          <cell r="C443" t="str">
            <v>CHI</v>
          </cell>
          <cell r="D443">
            <v>0.28999999999999998</v>
          </cell>
        </row>
        <row r="444">
          <cell r="A444">
            <v>89027</v>
          </cell>
          <cell r="B444" t="str">
            <v>TANQUE DE ASFALTO ESTACIONÁRIO COM MAÇARICO, CAPACIDADE 20.000 L - CHI DIURNO. AF_06/2014</v>
          </cell>
          <cell r="C444" t="str">
            <v>CHI</v>
          </cell>
          <cell r="D444">
            <v>3.33</v>
          </cell>
        </row>
        <row r="445">
          <cell r="A445">
            <v>89031</v>
          </cell>
          <cell r="B445" t="str">
            <v>TRATOR DE ESTEIRAS, POTÊNCIA 100 HP, PESO OPERACIONAL 9,4 T, COM LÂMINA 2,19 M3 - CHI DIURNO. AF_06/2014</v>
          </cell>
          <cell r="C445" t="str">
            <v>CHI</v>
          </cell>
          <cell r="D445">
            <v>54.7</v>
          </cell>
        </row>
        <row r="446">
          <cell r="A446">
            <v>89036</v>
          </cell>
          <cell r="B446" t="str">
            <v>TRATOR DE PNEUS, POTÊNCIA 85 CV, TRAÇÃO 4X4, PESO COM LASTRO DE 4.675 KG - CHI DIURNO. AF_06/2014</v>
          </cell>
          <cell r="C446" t="str">
            <v>CHI</v>
          </cell>
          <cell r="D446">
            <v>38.630000000000003</v>
          </cell>
        </row>
        <row r="447">
          <cell r="A447">
            <v>89218</v>
          </cell>
          <cell r="B447" t="str">
            <v>BATE-ESTACAS POR GRAVIDADE, POTÊNCIA DE 160 HP, PESO DO MARTELO ATÉ 3 TONELADAS - CHI DIURNO. AF_11/2014</v>
          </cell>
          <cell r="C447" t="str">
            <v>CHI</v>
          </cell>
          <cell r="D447">
            <v>78.760000000000005</v>
          </cell>
        </row>
        <row r="448">
          <cell r="A448">
            <v>89226</v>
          </cell>
          <cell r="B448" t="str">
            <v>BETONEIRA CAPACIDADE NOMINAL DE 600 L, CAPACIDADE DE MISTURA 360 L, MOTOR ELÉTRICO TRIFÁSICO POTÊNCIA DE 4 CV, SEM CARREGADOR - CHI DIURNO. AF_11/2014</v>
          </cell>
          <cell r="C448" t="str">
            <v>CHI</v>
          </cell>
          <cell r="D448">
            <v>1.01</v>
          </cell>
        </row>
        <row r="449">
          <cell r="A449">
            <v>89235</v>
          </cell>
          <cell r="B449" t="str">
            <v>FRESADORA DE ASFALTO A FRIO SOBRE RODAS, LARGURA FRESAGEM DE 1,0 M, POTÊNCIA 208 HP - CHI DIURNO. AF_11/2014</v>
          </cell>
          <cell r="C449" t="str">
            <v>CHI</v>
          </cell>
          <cell r="D449">
            <v>119.47</v>
          </cell>
        </row>
        <row r="450">
          <cell r="A450">
            <v>89243</v>
          </cell>
          <cell r="B450" t="str">
            <v>FRESADORA DE ASFALTO A FRIO SOBRE RODAS, LARGURA FRESAGEM DE 2,0 M, POTÊNCIA 550 HP - CHI DIURNO. AF_11/2014</v>
          </cell>
          <cell r="C450" t="str">
            <v>CHI</v>
          </cell>
          <cell r="D450">
            <v>238.37</v>
          </cell>
        </row>
        <row r="451">
          <cell r="A451">
            <v>89251</v>
          </cell>
          <cell r="B451" t="str">
            <v>RECICLADORA DE ASFALTO A FRIO SOBRE RODAS, LARGURA FRESAGEM DE 2,0 M, POTÊNCIA 422 HP - CHI DIURNO. AF_11/2014</v>
          </cell>
          <cell r="C451" t="str">
            <v>CHI</v>
          </cell>
          <cell r="D451">
            <v>211.13</v>
          </cell>
        </row>
        <row r="452">
          <cell r="A452">
            <v>89258</v>
          </cell>
          <cell r="B452" t="str">
            <v>VIBROACABADORA DE ASFALTO SOBRE ESTEIRAS, LARGURA DE PAVIMENTAÇÃO 2,13 M A 4,55 M, POTÊNCIA 100 HP, CAPACIDADE 400 T/H - CHI DIURNO. AF_11/2014</v>
          </cell>
          <cell r="C452" t="str">
            <v>CHI</v>
          </cell>
          <cell r="D452">
            <v>83.72</v>
          </cell>
        </row>
        <row r="453">
          <cell r="A453">
            <v>89273</v>
          </cell>
          <cell r="B453" t="str">
            <v>GUINDASTE HIDRÁULICO AUTOPROPELIDO, COM LANÇA TELESCÓPICA 28,80 M, CAPACIDADE MÁXIMA 30 T, POTÊNCIA 97 KW, TRAÇÃO 4 X 4 - CHI DIURNO. AF_11/2014</v>
          </cell>
          <cell r="C453" t="str">
            <v>CHI</v>
          </cell>
          <cell r="D453">
            <v>61.15</v>
          </cell>
        </row>
        <row r="454">
          <cell r="A454">
            <v>89279</v>
          </cell>
          <cell r="B454" t="str">
            <v>BETONEIRA CAPACIDADE NOMINAL DE 600 L, CAPACIDADE DE MISTURA 440 L, MOTOR A DIESEL POTÊNCIA 10 HP, COM CARREGADOR - CHI DIURNO. AF_11/2014</v>
          </cell>
          <cell r="C454" t="str">
            <v>CHI</v>
          </cell>
          <cell r="D454">
            <v>1.23</v>
          </cell>
        </row>
        <row r="455">
          <cell r="A455">
            <v>89877</v>
          </cell>
          <cell r="B455" t="str">
            <v>CAMINHÃO BASCULANTE 14 M3, COM CAVALO MECÂNICO DE CAPACIDADE MÁXIMA DE TRAÇÃO COMBINADO DE 36000 KG, POTÊNCIA 286 CV, INCLUSIVE SEMIREBOQUE COM CAÇAMBA METÁLICA - CHI DIURNO. AF_12/2014</v>
          </cell>
          <cell r="C455" t="str">
            <v>CHI</v>
          </cell>
          <cell r="D455">
            <v>54.5</v>
          </cell>
        </row>
        <row r="456">
          <cell r="A456">
            <v>89884</v>
          </cell>
          <cell r="B456" t="str">
            <v>CAMINHÃO BASCULANTE 18 M3, COM CAVALO MECÂNICO DE CAPACIDADE MÁXIMA DE TRAÇÃO COMBINADO DE 45000 KG, POTÊNCIA 330 CV, INCLUSIVE SEMIREBOQUE COM CAÇAMBA METÁLICA - CHI DIURNO. AF_12/2014</v>
          </cell>
          <cell r="C456" t="str">
            <v>CHI</v>
          </cell>
          <cell r="D456">
            <v>56.27</v>
          </cell>
        </row>
        <row r="457">
          <cell r="A457">
            <v>90587</v>
          </cell>
          <cell r="B457" t="str">
            <v>VIBRADOR DE IMERSÃO, DIÂMETRO DE PONTEIRA 45MM, MOTOR ELÉTRICO TRIFÁSICO POTÊNCIA DE 2 CV - CHI DIURNO. AF_06/2015</v>
          </cell>
          <cell r="C457" t="str">
            <v>CHI</v>
          </cell>
          <cell r="D457">
            <v>0.35</v>
          </cell>
        </row>
        <row r="458">
          <cell r="A458">
            <v>90626</v>
          </cell>
          <cell r="B458" t="str">
            <v>PERFURATRIZ MANUAL, TORQUE MÁXIMO 83 N.M, POTÊNCIA 5 CV, COM DIÂMETRO MÁXIMO 4" - CHI DIURNO. AF_06/2015</v>
          </cell>
          <cell r="C458" t="str">
            <v>CHI</v>
          </cell>
          <cell r="D458">
            <v>1.64</v>
          </cell>
        </row>
        <row r="459">
          <cell r="A459">
            <v>90632</v>
          </cell>
          <cell r="B459" t="str">
            <v>PERFURATRIZ SOBRE ESTEIRA, TORQUE MÁXIMO 600 KGF, PESO MÉDIO 1000 KG, POTÊNCIA 20 HP, DIÂMETRO MÁXIMO 10" - CHI DIURNO. AF_06/2015</v>
          </cell>
          <cell r="C459" t="str">
            <v>CHI</v>
          </cell>
          <cell r="D459">
            <v>59.86</v>
          </cell>
        </row>
        <row r="460">
          <cell r="A460">
            <v>90638</v>
          </cell>
          <cell r="B460" t="str">
            <v>MISTURADOR DUPLO HORIZONTAL DE ALTA TURBULÊNCIA, CAPACIDADE / VOLUME 2 X 500 LITROS, MOTORES ELÉTRICOS MÍNIMO 5 CV CADA, PARA NATA CIMENTO, ARGAMASSA E OUTROS - CHI DIURNO. AF_06/2015</v>
          </cell>
          <cell r="C460" t="str">
            <v>CHI</v>
          </cell>
          <cell r="D460">
            <v>3.13</v>
          </cell>
        </row>
        <row r="461">
          <cell r="A461">
            <v>90644</v>
          </cell>
          <cell r="B461" t="str">
            <v>BOMBA TRIPLEX, PARA INJEÇÃO DE NATA DE CIMENTO, VAZÃO MÁXIMA DE 100 LITROS/MINUTO, PRESSÃO MÁXIMA DE 70 BAR - CHI DIURNO. AF_06/2015</v>
          </cell>
          <cell r="C461" t="str">
            <v>CHI</v>
          </cell>
          <cell r="D461">
            <v>4.68</v>
          </cell>
        </row>
        <row r="462">
          <cell r="A462">
            <v>90651</v>
          </cell>
          <cell r="B462" t="str">
            <v>BOMBA CENTRÍFUGA MONOESTÁGIO COM MOTOR ELÉTRICO MONOFÁSICO, POTÊNCIA 15 HP, DIÂMETRO DO ROTOR 173 MM, HM/Q = 30 MCA / 90 M3/H A 45 MCA / 55 M3/H - CHI DIURNO. AF_06/2015</v>
          </cell>
          <cell r="C462" t="str">
            <v>CHI</v>
          </cell>
          <cell r="D462">
            <v>0.61</v>
          </cell>
        </row>
        <row r="463">
          <cell r="A463">
            <v>90657</v>
          </cell>
          <cell r="B463" t="str">
            <v>BOMBA DE PROJEÇÃO DE CONCRETO SECO, POTÊNCIA 10 CV, VAZÃO 3 M3/H - CHI DIURNO. AF_06/2015</v>
          </cell>
          <cell r="C463" t="str">
            <v>CHI</v>
          </cell>
          <cell r="D463">
            <v>3.05</v>
          </cell>
        </row>
        <row r="464">
          <cell r="A464">
            <v>90663</v>
          </cell>
          <cell r="B464" t="str">
            <v>BOMBA DE PROJEÇÃO DE CONCRETO SECO, POTÊNCIA 10 CV, VAZÃO 6 M3/H - CHI DIURNO. AF_06/2015</v>
          </cell>
          <cell r="C464" t="str">
            <v>CHI</v>
          </cell>
          <cell r="D464">
            <v>3.26</v>
          </cell>
        </row>
        <row r="465">
          <cell r="A465">
            <v>90669</v>
          </cell>
          <cell r="B465" t="str">
            <v>PROJETOR PNEUMÁTICO DE ARGAMASSA PARA CHAPISCO E REBOCO COM RECIPIENTE ACOPLADO, TIPO CANEQUINHA, COM COMPRESSOR DE AR REBOCÁVEL VAZÃO 89 PCM E MOTOR DIESEL DE 20 CV - CHI DIURNO. AF_06/2015</v>
          </cell>
          <cell r="C465" t="str">
            <v>CHI</v>
          </cell>
          <cell r="D465">
            <v>5.27</v>
          </cell>
        </row>
        <row r="466">
          <cell r="A466">
            <v>90675</v>
          </cell>
          <cell r="B466" t="str">
            <v>PERFURATRIZ COM TORRE METÁLICA PARA EXECUÇÃO DE ESTACA HÉLICE CONTÍNUA, PROFUNDIDADE MÁXIMA DE 30 M, DIÂMETRO MÁXIMO DE 800 MM, POTÊNCIA INSTALADA DE 268 HP, MESA ROTATIVA COM TORQUE MÁXIMO DE 170 KNM - CHI DIURNO. AF_06/2015</v>
          </cell>
          <cell r="C466" t="str">
            <v>CHI</v>
          </cell>
          <cell r="D466">
            <v>174.41</v>
          </cell>
        </row>
        <row r="467">
          <cell r="A467">
            <v>90681</v>
          </cell>
          <cell r="B467" t="str">
            <v>PERFURATRIZ HIDRÁULICA SOBRE CAMINHÃO COM TRADO CURTO ACOPLADO, PROFUNDIDADE MÁXIMA DE 20 M, DIÂMETRO MÁXIMO DE 1500 MM, POTÊNCIA INSTALADA DE 137 HP, MESA ROTATIVA COM TORQUE MÁXIMO DE 30 KNM - CHI DIURNO. AF_06/2015</v>
          </cell>
          <cell r="C467" t="str">
            <v>CHI</v>
          </cell>
          <cell r="D467">
            <v>111.07</v>
          </cell>
        </row>
        <row r="468">
          <cell r="A468">
            <v>90687</v>
          </cell>
          <cell r="B468" t="str">
            <v>MANIPULADOR TELESCÓPICO, POTÊNCIA DE 85 HP, CAPACIDADE DE CARGA DE 3.500 KG, ALTURA MÁXIMA DE ELEVAÇÃO DE 12,3 M - CHI DIURNO. AF_06/2015</v>
          </cell>
          <cell r="C468" t="str">
            <v>CHI</v>
          </cell>
          <cell r="D468">
            <v>55.29</v>
          </cell>
        </row>
        <row r="469">
          <cell r="A469">
            <v>90693</v>
          </cell>
          <cell r="B469" t="str">
            <v>MINICARREGADEIRA SOBRE RODAS, POTÊNCIA LÍQUIDA DE 47 HP, CAPACIDADE NOMINAL DE OPERAÇÃO DE 646 KG - CHI DIURNO. AF_06/2015</v>
          </cell>
          <cell r="C469" t="str">
            <v>CHI</v>
          </cell>
          <cell r="D469">
            <v>41.56</v>
          </cell>
        </row>
        <row r="470">
          <cell r="A470">
            <v>90965</v>
          </cell>
          <cell r="B470" t="str">
            <v>COMPRESSOR DE AR REBOCÁVEL, VAZÃO 89 PCM, PRESSÃO EFETIVA DE TRABALHO 102 PSI, MOTOR DIESEL, POTÊNCIA 20 CV - CHI DIURNO. AF_06/2015</v>
          </cell>
          <cell r="C470" t="str">
            <v>CHI</v>
          </cell>
          <cell r="D470">
            <v>4.46</v>
          </cell>
        </row>
        <row r="471">
          <cell r="A471">
            <v>90973</v>
          </cell>
          <cell r="B471" t="str">
            <v>COMPRESSOR DE AR REBOCAVEL, VAZÃO 250 PCM, PRESSAO DE TRABALHO 102 PSI, MOTOR A DIESEL POTÊNCIA 81 CV - CHI DIURNO. AF_06/2015</v>
          </cell>
          <cell r="C471" t="str">
            <v>CHI</v>
          </cell>
          <cell r="D471">
            <v>4.47</v>
          </cell>
        </row>
        <row r="472">
          <cell r="A472">
            <v>90982</v>
          </cell>
          <cell r="B472" t="str">
            <v>COMPRESSOR DE AR REBOCÁVEL, VAZÃO 748 PCM, PRESSÃO EFETIVA DE TRABALHO 102 PSI, MOTOR DIESEL, POTÊNCIA 210 CV - CHI DIURNO. AF_06/2015</v>
          </cell>
          <cell r="C472" t="str">
            <v>CHI</v>
          </cell>
          <cell r="D472">
            <v>11.36</v>
          </cell>
        </row>
        <row r="473">
          <cell r="A473">
            <v>91001</v>
          </cell>
          <cell r="B473" t="str">
            <v>COMPRESSOR DE AR REBOCAVEL, VAZÃO 400 PCM, PRESSAO DE TRABALHO 102 PSI, MOTOR A DIESEL POTÊNCIA 110 CV - CHI DIURNO. AF_06/2015</v>
          </cell>
          <cell r="C473" t="str">
            <v>CHI</v>
          </cell>
          <cell r="D473">
            <v>5.3</v>
          </cell>
        </row>
        <row r="474">
          <cell r="A474">
            <v>91032</v>
          </cell>
          <cell r="B474" t="str">
            <v>CAMINHÃO TRUCADO (C/ TERCEIRO EIXO) ELETRÔNICO - POTÊNCIA 231CV - PBT = 22000KG - DIST. ENTRE EIXOS 5170 MM - INCLUI CARROCERIA FIXA ABERTA DE MADEIRA - CHI DIURNO. AF_06/2015</v>
          </cell>
          <cell r="C474" t="str">
            <v>CHI</v>
          </cell>
          <cell r="D474">
            <v>44.84</v>
          </cell>
        </row>
        <row r="475">
          <cell r="A475">
            <v>91278</v>
          </cell>
          <cell r="B475" t="str">
            <v>PLACA VIBRATÓRIA REVERSÍVEL COM MOTOR 4 TEMPOS A GASOLINA, FORÇA CENTRÍFUGA DE 25 KN (2500 KGF), POTÊNCIA 5,5 CV - CHI DIURNO. AF_08/2015</v>
          </cell>
          <cell r="C475" t="str">
            <v>CHI</v>
          </cell>
          <cell r="D475">
            <v>0.62</v>
          </cell>
        </row>
        <row r="476">
          <cell r="A476">
            <v>91285</v>
          </cell>
          <cell r="B476" t="str">
            <v>CORTADORA DE PISO COM MOTOR 4 TEMPOS A GASOLINA, POTÊNCIA DE 13 HP, COM DISCO DE CORTE DIAMANTADO SEGMENTADO PARA CONCRETO, DIÂMETRO DE 350 MM, FURO DE 1" (14 X 1") - CHI DIURNO. AF_08/2015</v>
          </cell>
          <cell r="C476" t="str">
            <v>CHI</v>
          </cell>
          <cell r="D476">
            <v>0.52</v>
          </cell>
        </row>
        <row r="477">
          <cell r="A477">
            <v>91387</v>
          </cell>
          <cell r="B477" t="str">
            <v>CAMINHÃO BASCULANTE 10 M3, TRUCADO CABINE SIMPLES, PESO BRUTO TOTAL 23.000 KG, CARGA ÚTIL MÁXIMA 15.935 KG, DISTÂNCIA ENTRE EIXOS 4,80 M, POTÊNCIA 230 CV INCLUSIVE CAÇAMBA METÁLICA - CHI DIURNO. AF_06/2014</v>
          </cell>
          <cell r="C477" t="str">
            <v>CHI</v>
          </cell>
          <cell r="D477">
            <v>48.18</v>
          </cell>
        </row>
        <row r="478">
          <cell r="A478">
            <v>91395</v>
          </cell>
          <cell r="B478" t="str">
            <v>CAMINHÃO TOCO, PBT 14.300 KG, CARGA ÚTIL MÁX. 9.710 KG, DIST. ENTRE EIXOS 3,56 M, POTÊNCIA 185 CV, INCLUSIVE CARROCERIA FIXA ABERTA DE MADEIRA P/ TRANSPORTE GERAL DE CARGA SECA, DIMEN. APROX. 2,50 X 6,50 X 0,50 M - CHI DIURNO. AF_06/2014</v>
          </cell>
          <cell r="C478" t="str">
            <v>CHI</v>
          </cell>
          <cell r="D478">
            <v>41.93</v>
          </cell>
        </row>
        <row r="479">
          <cell r="A479">
            <v>91486</v>
          </cell>
          <cell r="B479" t="str">
            <v>ESPARGIDOR DE ASFALTO PRESSURIZADO, TANQUE 6 M3 COM ISOLAÇÃO TÉRMICA, AQUECIDO COM 2 MAÇARICOS, COM BARRA ESPARGIDORA 3,60 M, MONTADO SOBRE CAMINHÃO  TOCO, PBT 14.300 KG, POTÊNCIA 185 CV - CHI DIURNO. AF_08/2015</v>
          </cell>
          <cell r="C479" t="str">
            <v>CHI</v>
          </cell>
          <cell r="D479">
            <v>46.98</v>
          </cell>
        </row>
        <row r="480">
          <cell r="A480">
            <v>91534</v>
          </cell>
          <cell r="B480" t="str">
            <v>COMPACTADOR DE SOLOS DE PERCUSSÃO (SOQUETE) COM MOTOR A GASOLINA 4 TEMPOS, POTÊNCIA 4 CV - CHI DIURNO. AF_08/2015</v>
          </cell>
          <cell r="C480" t="str">
            <v>CHI</v>
          </cell>
          <cell r="D480">
            <v>28.75</v>
          </cell>
        </row>
        <row r="481">
          <cell r="A481">
            <v>91635</v>
          </cell>
          <cell r="B481" t="str">
            <v>GUINDAUTO HIDRÁULICO, CAPACIDADE MÁXIMA DE CARGA 6500 KG, MOMENTO MÁXIMO DE CARGA 5,8 TM, ALCANCE MÁXIMO HORIZONTAL 7,60 M, INCLUSIVE CAMINHÃO TOCO PBT 9.700 KG, POTÊNCIA DE 160 CV - CHI DIURNO. AF_08/2015</v>
          </cell>
          <cell r="C481" t="str">
            <v>CHI</v>
          </cell>
          <cell r="D481">
            <v>43.05</v>
          </cell>
        </row>
        <row r="482">
          <cell r="A482">
            <v>91646</v>
          </cell>
          <cell r="B482" t="str">
            <v>CAMINHÃO DE TRANSPORTE DE MATERIAL ASFÁLTICO 30.000 L, COM CAVALO MECÂNICO DE CAPACIDADE MÁXIMA DE TRAÇÃO COMBINADO DE 66.000 KG, POTÊNCIA 360 CV, INCLUSIVE TANQUE DE ASFALTO COM SERPENTINA - CHI DIURNO. AF_08/2015</v>
          </cell>
          <cell r="C482" t="str">
            <v>CHI</v>
          </cell>
          <cell r="D482">
            <v>64.45</v>
          </cell>
        </row>
        <row r="483">
          <cell r="A483">
            <v>91693</v>
          </cell>
          <cell r="B483" t="str">
            <v>SERRA CIRCULAR DE BANCADA COM MOTOR ELÉTRICO POTÊNCIA DE 5HP, COM COIFA PARA DISCO 10" - CHI DIURNO. AF_08/2015</v>
          </cell>
          <cell r="C483" t="str">
            <v>CHI</v>
          </cell>
          <cell r="D483">
            <v>27.88</v>
          </cell>
        </row>
        <row r="484">
          <cell r="A484">
            <v>92044</v>
          </cell>
          <cell r="B484" t="str">
            <v>DISTRIBUIDOR DE AGREGADOS REBOCAVEL, CAPACIDADE 1,9 M³, LARGURA DE TRABALHO 3,66 M - CHI DIURNO. AF_11/2015</v>
          </cell>
          <cell r="C484" t="str">
            <v>CHI</v>
          </cell>
          <cell r="D484">
            <v>4.5599999999999996</v>
          </cell>
        </row>
        <row r="485">
          <cell r="A485">
            <v>92107</v>
          </cell>
          <cell r="B485" t="str">
            <v>CAMINHÃO PARA EQUIPAMENTO DE LIMPEZA A SUCÇÃO COM CAMINHÃO TRUCADO DE PESO BRUTO TOTAL 23000 KG, CARGA ÚTIL MÁXIMA 15935 KG, DISTÂNCIA ENTRE EIXOS 4,80 M, POTÊNCIA 230 CV, INCLUSIVE LIMPADORA A SUCÇÃO, TANQUE 12000 L - CHI DIURNO. AF_11/2015</v>
          </cell>
          <cell r="C485" t="str">
            <v>CHI</v>
          </cell>
          <cell r="D485">
            <v>48.51</v>
          </cell>
        </row>
        <row r="486">
          <cell r="A486">
            <v>92113</v>
          </cell>
          <cell r="B486" t="str">
            <v>PENEIRA ROTATIVA COM MOTOR ELÉTRICO TRIFÁSICO DE 2 CV, CILINDRO DE 1 M X 0,60 M, COM FUROS DE 3,17 MM - CHI DIURNO. AF_11/2015</v>
          </cell>
          <cell r="C486" t="str">
            <v>CHI</v>
          </cell>
          <cell r="D486">
            <v>0.72</v>
          </cell>
        </row>
        <row r="487">
          <cell r="A487">
            <v>92119</v>
          </cell>
          <cell r="B487" t="str">
            <v>DOSADOR DE AREIA, CAPACIDADE DE 26 LITROS - CHI DIURNO. AF_11/2015</v>
          </cell>
          <cell r="C487" t="str">
            <v>CHI</v>
          </cell>
          <cell r="D487">
            <v>7.0000000000000007E-2</v>
          </cell>
        </row>
        <row r="488">
          <cell r="A488">
            <v>92139</v>
          </cell>
          <cell r="B488" t="str">
            <v>CAMINHONETE COM MOTOR A DIESEL, POTÊNCIA 180 CV, CABINE DUPLA, 4X4 - CHI DIURNO. AF_11/2015</v>
          </cell>
          <cell r="C488" t="str">
            <v>CHI</v>
          </cell>
          <cell r="D488">
            <v>35.549999999999997</v>
          </cell>
        </row>
        <row r="489">
          <cell r="A489">
            <v>92146</v>
          </cell>
          <cell r="B489" t="str">
            <v>CAMINHONETE CABINE SIMPLES COM MOTOR 1.6 FLEX, CÂMBIO MANUAL, POTÊNCIA 101/104 CV, 2 PORTAS - CHI DIURNO. AF_11/2015</v>
          </cell>
          <cell r="C489" t="str">
            <v>CHI</v>
          </cell>
          <cell r="D489">
            <v>28.79</v>
          </cell>
        </row>
        <row r="490">
          <cell r="A490">
            <v>92243</v>
          </cell>
          <cell r="B490" t="str">
            <v>CAMINHÃO DE TRANSPORTE DE MATERIAL ASFÁLTICO 20.000 L, COM CAVALO MECÂNICO DE CAPACIDADE MÁXIMA DE TRAÇÃO COMBINADO DE 45.000 KG, POTÊNCIA 330 CV, INCLUSIVE TANQUE DE ASFALTO COM MAÇARICO - CHI DIURNO. AF_12/2015</v>
          </cell>
          <cell r="C490" t="str">
            <v>CHI</v>
          </cell>
          <cell r="D490">
            <v>56.37</v>
          </cell>
        </row>
        <row r="491">
          <cell r="A491">
            <v>92717</v>
          </cell>
          <cell r="B491" t="str">
            <v>APARELHO PARA CORTE E SOLDA OXI-ACETILENO SOBRE RODAS, INCLUSIVE CILINDROS E MAÇARICOS - CHI DIURNO. AF_12/2015</v>
          </cell>
          <cell r="C491" t="str">
            <v>CHI</v>
          </cell>
          <cell r="D491">
            <v>0.19</v>
          </cell>
        </row>
        <row r="492">
          <cell r="A492">
            <v>92961</v>
          </cell>
          <cell r="B492" t="str">
            <v>MÁQUINA EXTRUSORA DE CONCRETO PARA GUIAS E SARJETAS, MOTOR A DIESEL, POTÊNCIA 14 CV - CHI DIURNO. AF_12/2015</v>
          </cell>
          <cell r="C492" t="str">
            <v>CHI</v>
          </cell>
          <cell r="D492">
            <v>3.97</v>
          </cell>
        </row>
        <row r="493">
          <cell r="A493">
            <v>92967</v>
          </cell>
          <cell r="B493" t="str">
            <v>MARTELO PERFURADOR PNEUMÁTICO MANUAL, HASTE 25 X 75 MM, 21 KG - CHI DIURNO. AF_12/2015</v>
          </cell>
          <cell r="C493" t="str">
            <v>CHI</v>
          </cell>
          <cell r="D493">
            <v>26.16</v>
          </cell>
        </row>
        <row r="494">
          <cell r="A494">
            <v>93225</v>
          </cell>
          <cell r="B494" t="str">
            <v>PERFURATRIZ COM TORRE METÁLICA PARA EXECUÇÃO DE ESTACA HÉLICE CONTÍNUA, PROFUNDIDADE MÁXIMA DE 32 M, DIÂMETRO MÁXIMO DE 1000 MM, POTÊNCIA INSTALADA DE 350 HP, MESA ROTATIVA COM TORQUE MÁXIMO DE 263 KNM - CHI DIURNO. AF_01/2016</v>
          </cell>
          <cell r="C494" t="str">
            <v>CHI</v>
          </cell>
          <cell r="D494">
            <v>255.77</v>
          </cell>
        </row>
        <row r="495">
          <cell r="A495">
            <v>93234</v>
          </cell>
          <cell r="B495" t="str">
            <v>BETONEIRA CAPACIDADE NOMINAL 400 L, CAPACIDADE DE MISTURA 310 L, MOTOR A GASOLINA POTÊNCIA 5,5 HP, SEM CARREGADOR - CHI DIURNO. AF_02/2016</v>
          </cell>
          <cell r="C495" t="str">
            <v>CHI</v>
          </cell>
          <cell r="D495">
            <v>0.31</v>
          </cell>
        </row>
        <row r="496">
          <cell r="A496">
            <v>93244</v>
          </cell>
          <cell r="B496" t="str">
            <v>ROLO COMPACTADOR VIBRATÓRIO PÉ DE CARNEIRO PARA SOLOS, POTÊNCIA 80 HP, PESO OPERACIONAL SEM/COM LASTRO 7,4 / 8,8 T, LARGURA DE TRABALHO 1,68 M - CHI DIURNO. AF_02/2016</v>
          </cell>
          <cell r="C496" t="str">
            <v>CHI</v>
          </cell>
          <cell r="D496">
            <v>52.91</v>
          </cell>
        </row>
        <row r="497">
          <cell r="A497">
            <v>93274</v>
          </cell>
          <cell r="B497" t="str">
            <v>GRUA ASCENSIONAL, LANÇA DE 30 M, CAPACIDADE DE 1,0 T A 30 M, ALTURA ATÉ 39 M - CHI DIURNO. AF_03/2016</v>
          </cell>
          <cell r="C497" t="str">
            <v>CHI</v>
          </cell>
          <cell r="D497">
            <v>54.61</v>
          </cell>
        </row>
        <row r="498">
          <cell r="A498">
            <v>93282</v>
          </cell>
          <cell r="B498" t="str">
            <v>GUINCHO ELÉTRICO DE COLUNA, CAPACIDADE 400 KG, COM MOTO FREIO, MOTOR TRIFÁSICO DE 1,25 CV - CHI DIURNO. AF_03/2016</v>
          </cell>
          <cell r="C498" t="str">
            <v>CHI</v>
          </cell>
          <cell r="D498">
            <v>25.35</v>
          </cell>
        </row>
        <row r="499">
          <cell r="A499">
            <v>93288</v>
          </cell>
          <cell r="B499" t="str">
            <v>GUINDASTE HIDRÁULICO AUTOPROPELIDO, COM LANÇA TELESCÓPICA 40 M, CAPACIDADE MÁXIMA 60 T, POTÊNCIA 260 KW - CHI DIURNO. AF_03/2016</v>
          </cell>
          <cell r="C499" t="str">
            <v>CHI</v>
          </cell>
          <cell r="D499">
            <v>95.08</v>
          </cell>
        </row>
        <row r="500">
          <cell r="A500">
            <v>93403</v>
          </cell>
          <cell r="B500" t="str">
            <v>GUINDAUTO HIDRÁULICO, CAPACIDADE MÁXIMA DE CARGA 3300 KG, MOMENTO MÁXIMO DE CARGA 5,8 TM, ALCANCE MÁXIMO HORIZONTAL 7,60 M, INCLUSIVE CAMINHÃO TOCO PBT 16.000 KG, POTÊNCIA DE 189 CV - CHI DIURNO. AF_03/2016</v>
          </cell>
          <cell r="C500" t="str">
            <v>CHI</v>
          </cell>
          <cell r="D500">
            <v>43.05</v>
          </cell>
        </row>
        <row r="501">
          <cell r="A501">
            <v>93409</v>
          </cell>
          <cell r="B501" t="str">
            <v>MÁQUINA JATO DE PRESSAO PORTÁTIL, CAMARA DE 1 SAIDA, CAPACIDADE 280 L, DIAMETRO 670 MM, BICO DE JATO CURTO VENTURI DE 5/16'' , MANGUEIRA DE 1'' COM COMPRESSOR DE AR REBOCÁVEL 189 PCM E MOTOR DIESEL 63 CV - CHI DIURNO. AF_03/2016</v>
          </cell>
          <cell r="C501" t="str">
            <v>CHI</v>
          </cell>
          <cell r="D501">
            <v>34.85</v>
          </cell>
        </row>
        <row r="502">
          <cell r="A502">
            <v>93416</v>
          </cell>
          <cell r="B502" t="str">
            <v>GERADOR PORTÁTIL MONOFÁSICO, POTÊNCIA 5500 VA, MOTOR A GASOLINA, POTÊNCIA DO MOTOR 13 CV - CHI DIURNO. AF_03/2016</v>
          </cell>
          <cell r="C502" t="str">
            <v>CHI</v>
          </cell>
          <cell r="D502">
            <v>0.22</v>
          </cell>
        </row>
        <row r="503">
          <cell r="A503">
            <v>93422</v>
          </cell>
          <cell r="B503" t="str">
            <v>GRUPO GERADOR REBOCÁVEL, POTÊNCIA 66 KVA, MOTOR A DIESEL - CHI DIURNO. AF_03/2016</v>
          </cell>
          <cell r="C503" t="str">
            <v>CHI</v>
          </cell>
          <cell r="D503">
            <v>2.97</v>
          </cell>
        </row>
        <row r="504">
          <cell r="A504">
            <v>93428</v>
          </cell>
          <cell r="B504" t="str">
            <v>GRUPO GERADOR ESTACIONÁRIO, POTÊNCIA 150 KVA, MOTOR A DIESEL- CHI DIURNO. AF_03/2016</v>
          </cell>
          <cell r="C504" t="str">
            <v>CHI</v>
          </cell>
          <cell r="D504">
            <v>4.2</v>
          </cell>
        </row>
        <row r="505">
          <cell r="A505">
            <v>93434</v>
          </cell>
          <cell r="B505" t="str">
            <v>USINA DE MISTURA ASFÁLTICA À QUENTE, TIPO CONTRA FLUXO, PROD 40 A 80 TON/HORA - CHI DIURNO. AF_03/2016</v>
          </cell>
          <cell r="C505" t="str">
            <v>CHI</v>
          </cell>
          <cell r="D505">
            <v>161.41</v>
          </cell>
        </row>
        <row r="506">
          <cell r="A506">
            <v>93440</v>
          </cell>
          <cell r="B506" t="str">
            <v>USINA DE ASFALTO À FRIO, CAPACIDADE DE 40 A 60 TON/HORA, ELÉTRICA POTÊNCIA 30 CV - CHI DIURNO. AF_03/2016</v>
          </cell>
          <cell r="C506" t="str">
            <v>CHI</v>
          </cell>
          <cell r="D506">
            <v>90.07</v>
          </cell>
        </row>
        <row r="507">
          <cell r="A507">
            <v>95122</v>
          </cell>
          <cell r="B507" t="str">
            <v>USINA MISTURADORA DE SOLOS, CAPACIDADE DE 200 A 500 TON/H, POTENCIA 75KW - CHI DIURNO. AF_07/2016</v>
          </cell>
          <cell r="C507" t="str">
            <v>CHI</v>
          </cell>
          <cell r="D507">
            <v>124.84</v>
          </cell>
        </row>
        <row r="508">
          <cell r="A508">
            <v>95128</v>
          </cell>
          <cell r="B508" t="str">
            <v>DISTRIBUIDOR DE AGREGADOS AUTOPROPELIDO, CAP 3 M3, A DIESEL, POTÊNCIA 176CV - CHI DIURNO. AF_07/2016</v>
          </cell>
          <cell r="C508" t="str">
            <v>CHI</v>
          </cell>
          <cell r="D508">
            <v>41.01</v>
          </cell>
        </row>
        <row r="509">
          <cell r="A509">
            <v>95140</v>
          </cell>
          <cell r="B509" t="str">
            <v>TALHA MANUAL DE CORRENTE, CAPACIDADE DE 2 TON. COM ELEVAÇÃO DE 3 M - CHI DIURNO. AF_07/2016</v>
          </cell>
          <cell r="C509" t="str">
            <v>CHI</v>
          </cell>
          <cell r="D509">
            <v>0.04</v>
          </cell>
        </row>
        <row r="510">
          <cell r="A510">
            <v>95213</v>
          </cell>
          <cell r="B510" t="str">
            <v>GRUA ASCENCIONAL, LANÇA DE 42 M, CAPACIDADE DE 1,5 T A 30 M, ALTURA ATÉ 39 M - CHI DIURNO. AF_08/2016</v>
          </cell>
          <cell r="C510" t="str">
            <v>CHI</v>
          </cell>
          <cell r="D510">
            <v>58.55</v>
          </cell>
        </row>
        <row r="511">
          <cell r="A511">
            <v>95219</v>
          </cell>
          <cell r="B511" t="str">
            <v>PULVERIZADOR DE TINTA ELÉTRICO/MÁQUINA DE PINTURA AIRLESS, VAZÃO 2 L/MIN - CHI DIURNO. AF_08/2016</v>
          </cell>
          <cell r="C511" t="str">
            <v>CHI</v>
          </cell>
          <cell r="D511">
            <v>19.559999999999999</v>
          </cell>
        </row>
        <row r="512">
          <cell r="A512">
            <v>95259</v>
          </cell>
          <cell r="B512" t="str">
            <v>MARTELO DEMOLIDOR PNEUMÁTICO MANUAL, 32 KG - CHI DIURNO. AF_09/2016</v>
          </cell>
          <cell r="C512" t="str">
            <v>CHI</v>
          </cell>
          <cell r="D512">
            <v>25.98</v>
          </cell>
        </row>
        <row r="513">
          <cell r="A513">
            <v>95265</v>
          </cell>
          <cell r="B513" t="str">
            <v>COMPACTADOR DE SOLOS DE PERCUSÃO (SOQUETE) COM MOTOR A GASOLINA, POTÊNCIA 3 CV - CHI DIURNO. AF_09/2016</v>
          </cell>
          <cell r="C513" t="str">
            <v>CHI</v>
          </cell>
          <cell r="D513">
            <v>0.77</v>
          </cell>
        </row>
        <row r="514">
          <cell r="A514">
            <v>95271</v>
          </cell>
          <cell r="B514" t="str">
            <v>RÉGUA VIBRATÓRIA DUPLA PARA CONCRETO, PESO DE 60KG, COMPRIMENTO 4 M, COM MOTOR A GASOLINA, POTÊNCIA 5,5 HP - CHI DIURNO. AF_09/2016</v>
          </cell>
          <cell r="C514" t="str">
            <v>CHI</v>
          </cell>
          <cell r="D514">
            <v>0.45</v>
          </cell>
        </row>
        <row r="515">
          <cell r="A515">
            <v>95277</v>
          </cell>
          <cell r="B515" t="str">
            <v>POLIDORA DE PISO (POLITRIZ), PESO DE 100KG, DIÂMETRO 450 MM, MOTOR ELÉTRICO, POTÊNCIA 4 HP - CHI DIURNO. AF_09/2016</v>
          </cell>
          <cell r="C515" t="str">
            <v>CHI</v>
          </cell>
          <cell r="D515">
            <v>0.44</v>
          </cell>
        </row>
        <row r="516">
          <cell r="A516">
            <v>95283</v>
          </cell>
          <cell r="B516" t="str">
            <v>DESEMPENADEIRA DE CONCRETO, PESO DE 75KG, 4 PÁS, MOTOR A GASOLINA, POTÊNCIA 5,5 HP - CHI DIURNO. AF_09/2016</v>
          </cell>
          <cell r="C516" t="str">
            <v>CHI</v>
          </cell>
          <cell r="D516">
            <v>0.49</v>
          </cell>
        </row>
        <row r="517">
          <cell r="A517">
            <v>95621</v>
          </cell>
          <cell r="B517" t="str">
            <v>PERFURATRIZ PNEUMATICA MANUAL DE PESO MEDIO, MARTELETE, 18KG, COMPRIMENTO MÁXIMO DE CURSO DE 6 M, DIAMETRO DO PISTAO DE 5,5 CM - CHI DIURNO. AF_11/2016</v>
          </cell>
          <cell r="C517" t="str">
            <v>CHI</v>
          </cell>
          <cell r="D517">
            <v>25.78</v>
          </cell>
        </row>
        <row r="518">
          <cell r="A518">
            <v>95632</v>
          </cell>
          <cell r="B518" t="str">
            <v>ROLO COMPACTADOR VIBRATORIO TANDEM, ACO LISO, POTENCIA 125 HP, PESO SEM/COM LASTRO 10,20/11,65 T, LARGURA DE TRABALHO 1,73 M - CHI DIURNO. AF_11/2016</v>
          </cell>
          <cell r="C518" t="str">
            <v>CHI</v>
          </cell>
          <cell r="D518">
            <v>62.3</v>
          </cell>
        </row>
        <row r="519">
          <cell r="A519">
            <v>95703</v>
          </cell>
          <cell r="B519" t="str">
            <v>PERFURATRIZ MANUAL, TORQUE MAXIMO 55 KGF.M, POTENCIA 5 CV, COM DIAMETRO MAXIMO 8 1/2" - CHI DIURNO. AF_11/2016</v>
          </cell>
          <cell r="C519" t="str">
            <v>CHI</v>
          </cell>
          <cell r="D519">
            <v>31.47</v>
          </cell>
        </row>
        <row r="520">
          <cell r="A520">
            <v>95709</v>
          </cell>
          <cell r="B520" t="str">
            <v>PERFURATRIZ SOBRE ESTEIRA, TORQUE MÁXIMO 600 KGF, POTÊNCIA ENTRE 50 E 60 HP, DIÂMETRO MÁXIMO 10 - CHI DIURNO. AF_11/2016</v>
          </cell>
          <cell r="C520" t="str">
            <v>CHI</v>
          </cell>
          <cell r="D520">
            <v>58.53</v>
          </cell>
        </row>
        <row r="521">
          <cell r="A521">
            <v>95715</v>
          </cell>
          <cell r="B521" t="str">
            <v>ESCAVADEIRA HIDRAULICA SOBRE ESTEIRA, COM GARRA GIRATORIA DE MANDIBULAS, PESO OPERACIONAL ENTRE 22,00 E 25,50 TON, POTENCIA LIQUIDA ENTRE 150 E 160 HP - CHI DIURNO. AF_11/2016</v>
          </cell>
          <cell r="C521" t="str">
            <v>CHI</v>
          </cell>
          <cell r="D521">
            <v>68.39</v>
          </cell>
        </row>
        <row r="522">
          <cell r="A522">
            <v>95721</v>
          </cell>
          <cell r="B522" t="str">
            <v>ESCAVADEIRA HIDRAULICA SOBRE ESTEIRA, EQUIPADA COM CLAMSHELL, COM CAPACIDADE DA CAÇAMBA ENTRE 1,20 E 1,50 M3, PESO OPERACIONAL ENTRE 20,00 E 22,00 TON, POTENCIA LIQUIDA ENTRE 150 E 160 HP - CHI DIURNO. AF_11/2016</v>
          </cell>
          <cell r="C522" t="str">
            <v>CHI</v>
          </cell>
          <cell r="D522">
            <v>67.02</v>
          </cell>
        </row>
        <row r="523">
          <cell r="A523">
            <v>95873</v>
          </cell>
          <cell r="B523" t="str">
            <v>GRUPO GERADOR COM CARENAGEM, MOTOR DIESEL POTÊNCIA STANDART ENTRE 250 E 260 KVA - CHI DIURNO. AF_12/2016</v>
          </cell>
          <cell r="C523" t="str">
            <v>CHI</v>
          </cell>
          <cell r="D523">
            <v>6.72</v>
          </cell>
        </row>
        <row r="524">
          <cell r="A524">
            <v>96014</v>
          </cell>
          <cell r="B524" t="str">
            <v>TRATOR DE PNEUS COM POTÊNCIA DE 122 CV, TRAÇÃO 4X4, COM VASSOURA MECÂNICA ACOPLADA - CHI DIURNO. AF_02/2017</v>
          </cell>
          <cell r="C524" t="str">
            <v>CHI</v>
          </cell>
          <cell r="D524">
            <v>44.67</v>
          </cell>
        </row>
        <row r="525">
          <cell r="A525">
            <v>96021</v>
          </cell>
          <cell r="B525" t="str">
            <v>TRATOR DE PNEUS COM POTÊNCIA DE 122 CV, TRAÇÃO 4X4, COM GRADE DE DISCOS ACOPLADA - CHI DIURNO. AF_02/2017</v>
          </cell>
          <cell r="C525" t="str">
            <v>CHI</v>
          </cell>
          <cell r="D525">
            <v>44.52</v>
          </cell>
        </row>
        <row r="526">
          <cell r="A526">
            <v>96029</v>
          </cell>
          <cell r="B526" t="str">
            <v>TRATOR DE PNEUS COM POTÊNCIA DE 85 CV, TRAÇÃO 4X4, COM GRADE DE DISCOS ACOPLADA - CHI DIURNO. AF_02/2017</v>
          </cell>
          <cell r="C526" t="str">
            <v>CHI</v>
          </cell>
          <cell r="D526">
            <v>40.94</v>
          </cell>
        </row>
        <row r="527">
          <cell r="A527">
            <v>96036</v>
          </cell>
          <cell r="B527" t="str">
            <v>CAMINHÃO BASCULANTE 10 M3, TRUCADO, POTÊNCIA 230 CV, INCLUSIVE CAÇAMBA METÁLICA, COM DISTRIBUIDOR DE AGREGADOS ACOPLADO - CHI DIURNO. AF_02/2017</v>
          </cell>
          <cell r="C527" t="str">
            <v>CHI</v>
          </cell>
          <cell r="D527">
            <v>51.05</v>
          </cell>
        </row>
        <row r="528">
          <cell r="A528">
            <v>96155</v>
          </cell>
          <cell r="B528" t="str">
            <v>TRATOR DE PNEUS COM POTÊNCIA DE 85 CV, TRAÇÃO 4X4, COM VASSOURA MECÂNICA ACOPLADA - CHI DIURNO. AF_02/2017</v>
          </cell>
          <cell r="C528" t="str">
            <v>CHI</v>
          </cell>
          <cell r="D528">
            <v>41.09</v>
          </cell>
        </row>
        <row r="529">
          <cell r="A529">
            <v>96156</v>
          </cell>
          <cell r="B529" t="str">
            <v>MINICARREGADEIRA SOBRE RODAS POTENCIA 47HP CAPACIDADE OPERACAO 646 KG, COM VASSOURA MECÂNICA ACOPLADA - CHI DIURNO. AF_03/2017</v>
          </cell>
          <cell r="C529" t="str">
            <v>CHI</v>
          </cell>
          <cell r="D529">
            <v>45.12</v>
          </cell>
        </row>
        <row r="530">
          <cell r="A530">
            <v>96159</v>
          </cell>
          <cell r="B530" t="str">
            <v>MÁQUINA DEMARCADORA DE FAIXA DE TRÁFEGO À FRIO, AUTOPROPELIDA, POTÊNCIA 38 HP - CHI DIURNO. AF_07/2016</v>
          </cell>
          <cell r="C530" t="str">
            <v>CHI</v>
          </cell>
          <cell r="D530">
            <v>53.06</v>
          </cell>
        </row>
        <row r="531">
          <cell r="A531">
            <v>96246</v>
          </cell>
          <cell r="B531" t="str">
            <v>MINIESCAVADEIRA SOBRE ESTEIRAS, POTENCIA LIQUIDA DE *30* HP, PESO OPERACIONAL DE *3.500* KG - CHI DIURNO. AF_04/2017</v>
          </cell>
          <cell r="C531" t="str">
            <v>CHI</v>
          </cell>
          <cell r="D531">
            <v>45.86</v>
          </cell>
        </row>
        <row r="532">
          <cell r="A532">
            <v>96302</v>
          </cell>
          <cell r="B532" t="str">
            <v>PERFURATRIZ ROTATIVA SOBRE ESTEIRA, TORQUE MAXIMO 2500 KGM, POTENCIA 110 HP, MOTOR DIESEL - CHI DIURNO. AF_05/2017</v>
          </cell>
          <cell r="C532" t="str">
            <v>CHI</v>
          </cell>
          <cell r="D532">
            <v>75.61</v>
          </cell>
        </row>
        <row r="533">
          <cell r="A533">
            <v>96308</v>
          </cell>
          <cell r="B533" t="str">
            <v>COMPRESSOR DE AR, VAZAO DE 10 PCM, RESERVATORIO 100 L, PRESSAO DE TRABALHO ENTRE 6,9 E 9,7 BAR  POTENCIA 2 HP, TENSAO 110/220 V  CHI DIURNO. AF_05/2017</v>
          </cell>
          <cell r="C533" t="str">
            <v>CHI</v>
          </cell>
          <cell r="D533">
            <v>0.16</v>
          </cell>
        </row>
        <row r="534">
          <cell r="A534">
            <v>96464</v>
          </cell>
          <cell r="B534" t="str">
            <v>ROLO COMPACTADOR DE PNEUS, ESTATICO, PRESSAO VARIAVEL, POTENCIA 110 HP, PESO SEM/COM LASTRO 10,8/27 T, LARGURA DE ROLAGEM 2,30 M - CHI DIURNO. AF_06/2017</v>
          </cell>
          <cell r="C534" t="str">
            <v>CHI</v>
          </cell>
          <cell r="D534">
            <v>65.66</v>
          </cell>
        </row>
        <row r="535">
          <cell r="A535">
            <v>98765</v>
          </cell>
          <cell r="B535" t="str">
            <v>INVERSOR DE SOLDA MONOFÁSICO DE 160 A, POTÊNCIA DE 5400 W, TENSÃO DE 220 V, PARA SOLDA COM ELETRODOS DE 2,0 A 4,0 MM E PROCESSO TIG - CHI DIURNO. AF_06/2018</v>
          </cell>
          <cell r="C535" t="str">
            <v>CHI</v>
          </cell>
          <cell r="D535">
            <v>7.0000000000000007E-2</v>
          </cell>
        </row>
        <row r="536">
          <cell r="A536">
            <v>99834</v>
          </cell>
          <cell r="B536" t="str">
            <v>LAVADORA DE ALTA PRESSAO (LAVA-JATO) PARA AGUA FRIA, PRESSAO DE OPERACAO ENTRE 1400 E 1900 LIB/POL2, VAZAO MAXIMA ENTRE 400 E 700 L/H - CHI DIURNO. AF_04/2019</v>
          </cell>
          <cell r="C536" t="str">
            <v>CHI</v>
          </cell>
          <cell r="D536">
            <v>0.13</v>
          </cell>
        </row>
        <row r="537">
          <cell r="A537">
            <v>100642</v>
          </cell>
          <cell r="B537" t="str">
            <v>USINA DE MISTURA ASFÁLTICA À QUENTE, TIPO CONTRA FLUXO, PROD 100 A 140 TON/HORA - CHI DIURNO. AF_12/2019</v>
          </cell>
          <cell r="C537" t="str">
            <v>CHI</v>
          </cell>
          <cell r="D537">
            <v>119.45</v>
          </cell>
        </row>
        <row r="538">
          <cell r="A538">
            <v>100648</v>
          </cell>
          <cell r="B538" t="str">
            <v>USINA DE ASFALTO, TIPO GRAVIMÉTRICA, PROD 150 TON/HORA - CHI DIURNO. AF_12/2019</v>
          </cell>
          <cell r="C538" t="str">
            <v>CHI</v>
          </cell>
          <cell r="D538">
            <v>270.92</v>
          </cell>
        </row>
        <row r="539">
          <cell r="A539">
            <v>102274</v>
          </cell>
          <cell r="B539" t="str">
            <v>MARTELO DEMOLIDOR ELÉTRICO, COM POTÊNCIA DE 2.000 W, 1.000 IMPACTOS POR MINUTO, PESO DE 30 KG -  CHI DIURNO. AF_01/2021</v>
          </cell>
          <cell r="C539" t="str">
            <v>CHI</v>
          </cell>
          <cell r="D539">
            <v>25.62</v>
          </cell>
        </row>
        <row r="540">
          <cell r="A540">
            <v>5089</v>
          </cell>
          <cell r="B540" t="str">
            <v>ROLO COMPACTADOR VIBRATÓRIO PÉ DE CARNEIRO PARA SOLOS, POTÊNCIA 80 HP, PESO OPERACIONAL SEM/COM LASTRO 7,4 / 8,8 T, LARGURA DE TRABALHO 1,68 M - MANUTENÇÃO. AF_02/2016</v>
          </cell>
          <cell r="C540" t="str">
            <v>H</v>
          </cell>
          <cell r="D540">
            <v>23.52</v>
          </cell>
        </row>
        <row r="541">
          <cell r="A541">
            <v>5627</v>
          </cell>
          <cell r="B541" t="str">
            <v>ESCAVADEIRA HIDRÁULICA SOBRE ESTEIRAS, CAÇAMBA 0,80 M3, PESO OPERACIONAL 17 T, POTENCIA BRUTA 111 HP - DEPRECIAÇÃO. AF_06/2014</v>
          </cell>
          <cell r="C541" t="str">
            <v>H</v>
          </cell>
          <cell r="D541">
            <v>27.55</v>
          </cell>
        </row>
        <row r="542">
          <cell r="A542">
            <v>5628</v>
          </cell>
          <cell r="B542" t="str">
            <v>ESCAVADEIRA HIDRÁULICA SOBRE ESTEIRAS, CAÇAMBA 0,80 M3, PESO OPERACIONAL 17 T, POTENCIA BRUTA 111 HP - JUROS. AF_06/2014</v>
          </cell>
          <cell r="C542" t="str">
            <v>H</v>
          </cell>
          <cell r="D542">
            <v>3.73</v>
          </cell>
        </row>
        <row r="543">
          <cell r="A543">
            <v>5629</v>
          </cell>
          <cell r="B543" t="str">
            <v>ESCAVADEIRA HIDRÁULICA SOBRE ESTEIRAS, CAÇAMBA 0,80 M3, PESO OPERACIONAL 17 T, POTENCIA BRUTA 111 HP - MANUTENÇÃO. AF_06/2014</v>
          </cell>
          <cell r="C543" t="str">
            <v>H</v>
          </cell>
          <cell r="D543">
            <v>34.44</v>
          </cell>
        </row>
        <row r="544">
          <cell r="A544">
            <v>5630</v>
          </cell>
          <cell r="B544" t="str">
            <v>ESCAVADEIRA HIDRÁULICA SOBRE ESTEIRAS, CAÇAMBA 0,80 M3, PESO OPERACIONAL 17 T, POTENCIA BRUTA 111 HP - MATERIAIS NA OPERAÇÃO. AF_06/2014</v>
          </cell>
          <cell r="C544" t="str">
            <v>H</v>
          </cell>
          <cell r="D544">
            <v>41.67</v>
          </cell>
        </row>
        <row r="545">
          <cell r="A545">
            <v>5658</v>
          </cell>
          <cell r="B545" t="str">
            <v>GRADE DE DISCO CONTROLE REMOTO REBOCÁVEL, COM 24 DISCOS 24 X 6 MM COM PNEUS PARA TRANSPORTE - MANUTENÇÃO. AF_06/2014</v>
          </cell>
          <cell r="C545" t="str">
            <v>H</v>
          </cell>
          <cell r="D545">
            <v>1.36</v>
          </cell>
        </row>
        <row r="546">
          <cell r="A546">
            <v>5664</v>
          </cell>
          <cell r="B546" t="str">
            <v>RETROESCAVADEIRA SOBRE RODAS COM CARREGADEIRA, TRAÇÃO 4X4, POTÊNCIA LÍQ. 88 HP, CAÇAMBA CARREG. CAP. MÍN. 1 M3, CAÇAMBA RETRO CAP. 0,26 M3, PESO OPERACIONAL MÍN. 6.674 KG, PROFUNDIDADE ESCAVAÇÃO MÁX. 4,37 M - MANUTENÇÃO. AF_06/2014</v>
          </cell>
          <cell r="C546" t="str">
            <v>H</v>
          </cell>
          <cell r="D546">
            <v>19.670000000000002</v>
          </cell>
        </row>
        <row r="547">
          <cell r="A547">
            <v>5667</v>
          </cell>
          <cell r="B547" t="str">
            <v>RETROESCAVADEIRA SOBRE RODAS COM CARREGADEIRA, TRAÇÃO 4X2, POTÊNCIA LÍQ. 79 HP, CAÇAMBA CARREG. CAP. MÍN. 1 M3, CAÇAMBA RETRO CAP. 0,20 M3, PESO OPERACIONAL MÍN. 6.570 KG, PROFUNDIDADE ESCAVAÇÃO MÁX. 4,37 M - MANUTENÇÃO. AF_06/2014</v>
          </cell>
          <cell r="C547" t="str">
            <v>H</v>
          </cell>
          <cell r="D547">
            <v>17.489999999999998</v>
          </cell>
        </row>
        <row r="548">
          <cell r="A548">
            <v>5668</v>
          </cell>
          <cell r="B548" t="str">
            <v>RETROESCAVADEIRA SOBRE RODAS COM CARREGADEIRA, TRAÇÃO 4X2, POTÊNCIA LÍQ. 79 HP, CAÇAMBA CARREG. CAP. MÍN. 1 M3, CAÇAMBA RETRO CAP. 0,20 M3, PESO OPERACIONAL MÍN. 6.570 KG, PROFUNDIDADE ESCAVAÇÃO MÁX. 4,37 M - MATERIAIS NA OPERAÇÃO. AF_06/2014</v>
          </cell>
          <cell r="C548" t="str">
            <v>H</v>
          </cell>
          <cell r="D548">
            <v>31.88</v>
          </cell>
        </row>
        <row r="549">
          <cell r="A549">
            <v>5674</v>
          </cell>
          <cell r="B549" t="str">
            <v>ROLO COMPACTADOR VIBRATÓRIO DE UM CILINDRO AÇO LISO, POTÊNCIA 80 HP, PESO OPERACIONAL MÁXIMO 8,1 T, IMPACTO DINÂMICO 16,15 / 9,5 T, LARGURA DE TRABALHO 1,68 M - MANUTENÇÃO. AF_06/2014</v>
          </cell>
          <cell r="C549" t="str">
            <v>H</v>
          </cell>
          <cell r="D549">
            <v>22.62</v>
          </cell>
        </row>
        <row r="550">
          <cell r="A550">
            <v>5692</v>
          </cell>
          <cell r="B550" t="str">
            <v>MOTOBOMBA CENTRÍFUGA, MOTOR A GASOLINA, POTÊNCIA 5,42 HP, BOCAIS 1 1/2" X 1", DIÂMETRO ROTOR 143 MM HM/Q = 6 MCA / 16,8 M3/H A 38 MCA / 6,6 M3/H - MANUTENÇÃO. AF_06/2014</v>
          </cell>
          <cell r="C550" t="str">
            <v>H</v>
          </cell>
          <cell r="D550">
            <v>0.17</v>
          </cell>
        </row>
        <row r="551">
          <cell r="A551">
            <v>5693</v>
          </cell>
          <cell r="B551" t="str">
            <v>MOTOBOMBA CENTRÍFUGA, MOTOR A GASOLINA, POTÊNCIA 5,42 HP, BOCAIS 1 1/2" X 1", DIÂMETRO ROTOR 143 MM HM/Q = 6 MCA / 16,8 M3/H A 38 MCA / 6,6 M3/H - MATERIAIS NA OPERAÇÃO. AF_06/2014</v>
          </cell>
          <cell r="C551" t="str">
            <v>H</v>
          </cell>
          <cell r="D551">
            <v>6.67</v>
          </cell>
        </row>
        <row r="552">
          <cell r="A552">
            <v>5695</v>
          </cell>
          <cell r="B552" t="str">
            <v>CAMINHÃO BASCULANTE 6 M3, PESO BRUTO TOTAL 16.000 KG, CARGA ÚTIL MÁXIMA 13.071 KG, DISTÂNCIA ENTRE EIXOS 4,80 M, POTÊNCIA 230 CV INCLUSIVE CAÇAMBA METÁLICA - MANUTENÇÃO. AF_06/2014</v>
          </cell>
          <cell r="C552" t="str">
            <v>H</v>
          </cell>
          <cell r="D552">
            <v>30.14</v>
          </cell>
        </row>
        <row r="553">
          <cell r="A553">
            <v>5703</v>
          </cell>
          <cell r="B553" t="str">
            <v>USINA DE CONCRETO FIXA, CAPACIDADE NOMINAL DE 90 A 120 M3/H, SEM SILO - MATERIAIS NA OPERAÇÃO. AF_07/2016</v>
          </cell>
          <cell r="C553" t="str">
            <v>H</v>
          </cell>
          <cell r="D553">
            <v>21.65</v>
          </cell>
        </row>
        <row r="554">
          <cell r="A554">
            <v>5705</v>
          </cell>
          <cell r="B554" t="str">
            <v>CAMINHÃO TOCO, PBT 16.000 KG, CARGA ÚTIL MÁX. 10.685 KG, DIST. ENTRE EIXOS 4,8 M, POTÊNCIA 189 CV, INCLUSIVE CARROCERIA FIXA ABERTA DE MADEIRA P/ TRANSPORTE GERAL DE CARGA SECA, DIMEN. APROX. 2,5 X 7,00 X 0,50 M - MANUTENÇÃO. AF_06/2014</v>
          </cell>
          <cell r="C554" t="str">
            <v>H</v>
          </cell>
          <cell r="D554">
            <v>18.73</v>
          </cell>
        </row>
        <row r="555">
          <cell r="A555">
            <v>5707</v>
          </cell>
          <cell r="B555" t="str">
            <v>USINA MISTURADORA DE SOLOS, CAPACIDADE DE 200 A 500 TON/H, POTENCIA 75KW - MANUTENÇÃO. AF_07/2016</v>
          </cell>
          <cell r="C555" t="str">
            <v>H</v>
          </cell>
          <cell r="D555">
            <v>41.26</v>
          </cell>
        </row>
        <row r="556">
          <cell r="A556">
            <v>5710</v>
          </cell>
          <cell r="B556" t="str">
            <v>VIBROACABADORA DE ASFALTO SOBRE ESTEIRAS, LARGURA DE PAVIMENTAÇÃO 1,90 M A 5,30 M, POTÊNCIA 105 HP CAPACIDADE 450 T/H - MANUTENÇÃO. AF_11/2014</v>
          </cell>
          <cell r="C556" t="str">
            <v>H</v>
          </cell>
          <cell r="D556">
            <v>88.54</v>
          </cell>
        </row>
        <row r="557">
          <cell r="A557">
            <v>5711</v>
          </cell>
          <cell r="B557" t="str">
            <v>VIBROACABADORA DE ASFALTO SOBRE ESTEIRAS, LARGURA DE PAVIMENTAÇÃO 1,90 M A 5,30 M, POTÊNCIA 105 HP CAPACIDADE 450 T/H - MATERIAIS NA OPERAÇÃO. AF_11/2014</v>
          </cell>
          <cell r="C557" t="str">
            <v>H</v>
          </cell>
          <cell r="D557">
            <v>57.58</v>
          </cell>
        </row>
        <row r="558">
          <cell r="A558">
            <v>5714</v>
          </cell>
          <cell r="B558" t="str">
            <v>TRATOR DE PNEUS, POTÊNCIA 85 CV, TRAÇÃO 4X4, PESO COM LASTRO DE 4.675 KG - MANUTENÇÃO. AF_06/2014</v>
          </cell>
          <cell r="C558" t="str">
            <v>H</v>
          </cell>
          <cell r="D558">
            <v>9.41</v>
          </cell>
        </row>
        <row r="559">
          <cell r="A559">
            <v>5715</v>
          </cell>
          <cell r="B559" t="str">
            <v>TRATOR DE PNEUS, POTÊNCIA 85 CV, TRAÇÃO 4X4, PESO COM LASTRO DE 4.675 KG - MATERIAIS NA OPERAÇÃO. AF_06/2014</v>
          </cell>
          <cell r="C559" t="str">
            <v>H</v>
          </cell>
          <cell r="D559">
            <v>77.47</v>
          </cell>
        </row>
        <row r="560">
          <cell r="A560">
            <v>5718</v>
          </cell>
          <cell r="B560" t="str">
            <v>TRATOR DE ESTEIRAS, POTÊNCIA 170 HP, PESO OPERACIONAL 19 T, CAÇAMBA 5,2 M3 - MATERIAIS NA OPERAÇÃO. AF_06/2014</v>
          </cell>
          <cell r="C560" t="str">
            <v>H</v>
          </cell>
          <cell r="D560">
            <v>68.73</v>
          </cell>
        </row>
        <row r="561">
          <cell r="A561">
            <v>5721</v>
          </cell>
          <cell r="B561" t="str">
            <v>TRATOR DE ESTEIRAS, POTÊNCIA 150 HP, PESO OPERACIONAL 16,7 T, COM RODA MOTRIZ ELEVADA E LÂMINA 3,18 M3 - MATERIAIS NA OPERAÇÃO. AF_06/2014</v>
          </cell>
          <cell r="C561" t="str">
            <v>H</v>
          </cell>
          <cell r="D561">
            <v>60.64</v>
          </cell>
        </row>
        <row r="562">
          <cell r="A562">
            <v>5722</v>
          </cell>
          <cell r="B562" t="str">
            <v>TRATOR DE ESTEIRAS, POTÊNCIA 347 HP, PESO OPERACIONAL 38,5 T, COM LÂMINA 8,70 M3 - MATERIAIS NA OPERAÇÃO. AF_06/2014</v>
          </cell>
          <cell r="C562" t="str">
            <v>H</v>
          </cell>
          <cell r="D562">
            <v>140.24</v>
          </cell>
        </row>
        <row r="563">
          <cell r="A563">
            <v>5724</v>
          </cell>
          <cell r="B563" t="str">
            <v>TRATOR DE ESTEIRAS, POTÊNCIA 100 HP, PESO OPERACIONAL 9,4 T, COM LÂMINA 2,19 M3 - MANUTENÇÃO. AF_06/2014</v>
          </cell>
          <cell r="C563" t="str">
            <v>H</v>
          </cell>
          <cell r="D563">
            <v>37.74</v>
          </cell>
        </row>
        <row r="564">
          <cell r="A564">
            <v>5727</v>
          </cell>
          <cell r="B564" t="str">
            <v>ROLO COMPACTADOR VIBRATÓRIO REBOCÁVEL, CILINDRO DE AÇO LISO, POTÊNCIA DE TRAÇÃO DE 65 CV, PESO 4,7 T, IMPACTO DINÂMICO 18,3 T, LARGURA DE TRABALHO 1,67 M - MANUTENÇÃO. AF_02/2016</v>
          </cell>
          <cell r="C564" t="str">
            <v>H</v>
          </cell>
          <cell r="D564">
            <v>6.83</v>
          </cell>
        </row>
        <row r="565">
          <cell r="A565">
            <v>5729</v>
          </cell>
          <cell r="B565" t="str">
            <v>ROLO COMPACTADOR VIBRATÓRIO TANDEM AÇO LISO, POTÊNCIA 58 HP, PESO SEM/COM LASTRO 6,5 / 9,4 T, LARGURA DE TRABALHO 1,2 M - MANUTENÇÃO. AF_06/2014</v>
          </cell>
          <cell r="C565" t="str">
            <v>H</v>
          </cell>
          <cell r="D565">
            <v>27.78</v>
          </cell>
        </row>
        <row r="566">
          <cell r="A566">
            <v>5730</v>
          </cell>
          <cell r="B566" t="str">
            <v>ROLO COMPACTADOR VIBRATÓRIO TANDEM AÇO LISO, POTÊNCIA 58 HP, PESO SEM/COM LASTRO 6,5 / 9,4 T, LARGURA DE TRABALHO 1,2 M - MATERIAIS NA OPERAÇÃO. AF_06/2014</v>
          </cell>
          <cell r="C566" t="str">
            <v>H</v>
          </cell>
          <cell r="D566">
            <v>26.78</v>
          </cell>
        </row>
        <row r="567">
          <cell r="A567">
            <v>5735</v>
          </cell>
          <cell r="B567" t="str">
            <v>RETROESCAVADEIRA SOBRE RODAS COM CARREGADEIRA, TRAÇÃO 4X4, POTÊNCIA LÍQ. 72 HP, CAÇAMBA CARREG. CAP. MÍN. 0,79 M3, CAÇAMBA RETRO CAP. 0,18 M3, PESO OPERACIONAL MÍN. 7.140 KG, PROFUNDIDADE ESCAVAÇÃO MÁX. 4,50 M - MANUTENÇÃO. AF_06/2014</v>
          </cell>
          <cell r="C567" t="str">
            <v>H</v>
          </cell>
          <cell r="D567">
            <v>18.97</v>
          </cell>
        </row>
        <row r="568">
          <cell r="A568">
            <v>5736</v>
          </cell>
          <cell r="B568" t="str">
            <v>RETROESCAVADEIRA SOBRE RODAS COM CARREGADEIRA, TRAÇÃO 4X4, POTÊNCIA LÍQ. 72 HP, CAÇAMBA CARREG. CAP. MÍN. 0,79 M3, CAÇAMBA RETRO CAP. 0,18 M3, PESO OPERACIONAL MÍN. 7.140 KG, PROFUNDIDADE ESCAVAÇÃO MÁX. 4,50 M - MATERIAIS NA OPERAÇÃO. AF_06/2014</v>
          </cell>
          <cell r="C568" t="str">
            <v>H</v>
          </cell>
          <cell r="D568">
            <v>29.25</v>
          </cell>
        </row>
        <row r="569">
          <cell r="A569">
            <v>5738</v>
          </cell>
          <cell r="B569" t="str">
            <v>ROLO COMPACTADOR VIBRATÓRIO PÉ DE CARNEIRO, OPERADO POR CONTROLE REMOTO, POTÊNCIA 12,5 KW, PESO OPERACIONAL 1,675 T, LARGURA DE TRABALHO 0,85 M - DEPRECIAÇÃO. AF_02/2016</v>
          </cell>
          <cell r="C569" t="str">
            <v>H</v>
          </cell>
          <cell r="D569">
            <v>24.7</v>
          </cell>
        </row>
        <row r="570">
          <cell r="A570">
            <v>5739</v>
          </cell>
          <cell r="B570" t="str">
            <v>ROLO COMPACTADOR VIBRATÓRIO PÉ DE CARNEIRO, OPERADO POR CONTROLE REMOTO, POTÊNCIA 12,5 KW, PESO OPERACIONAL 1,675 T, LARGURA DE TRABALHO 0,85 M - MANUTENÇÃO. AF_02/2016</v>
          </cell>
          <cell r="C570" t="str">
            <v>H</v>
          </cell>
          <cell r="D570">
            <v>30.91</v>
          </cell>
        </row>
        <row r="571">
          <cell r="A571">
            <v>5741</v>
          </cell>
          <cell r="B571" t="str">
            <v>USINA DE LAMA ASFÁLTICA, PROD 30 A 50 T/H, SILO DE AGREGADO 7 M3, RESERVATÓRIOS PARA EMULSÃO E ÁGUA DE 2,3 M3 CADA, MISTURADOR TIPO PUG MILL A SER MONTADO SOBRE CAMINHÃO - MANUTENÇÃO. AF_10/2014</v>
          </cell>
          <cell r="C571" t="str">
            <v>H</v>
          </cell>
          <cell r="D571">
            <v>27.29</v>
          </cell>
        </row>
        <row r="572">
          <cell r="A572">
            <v>5742</v>
          </cell>
          <cell r="B572" t="str">
            <v>USINA DE LAMA ASFÁLTICA, PROD 30 A 50 T/H, SILO DE AGREGADO 7 M3, RESERVATÓRIOS PARA EMULSÃO E ÁGUA DE 2,3 M3 CADA, MISTURADOR TIPO PUG MILL A SER MONTADO SOBRE CAMINHÃO - MATERIAIS NA OPERAÇÃO. AF_10/2014</v>
          </cell>
          <cell r="C572" t="str">
            <v>H</v>
          </cell>
          <cell r="D572">
            <v>17.84</v>
          </cell>
        </row>
        <row r="573">
          <cell r="A573">
            <v>5747</v>
          </cell>
          <cell r="B573" t="str">
            <v>CAMINHÃO PIPA 6.000 L, PESO BRUTO TOTAL 13.000 KG, DISTÂNCIA ENTRE EIXOS 4,80 M, POTÊNCIA 189 CV INCLUSIVE TANQUE DE AÇO PARA TRANSPORTE DE ÁGUA, CAPACIDADE 6 M3 - MATERIAIS NA OPERAÇÃO. AF_06/2014</v>
          </cell>
          <cell r="C573" t="str">
            <v>H</v>
          </cell>
          <cell r="D573">
            <v>102.28</v>
          </cell>
        </row>
        <row r="574">
          <cell r="A574">
            <v>5751</v>
          </cell>
          <cell r="B574" t="str">
            <v>CAMINHÃO TOCO, PESO BRUTO TOTAL 14.300 KG, CARGA ÚTIL MÁXIMA 9590 KG, DISTÂNCIA ENTRE EIXOS 4,76 M, POTÊNCIA 185 CV (NÃO INCLUI CARROCERIA) - MANUTENÇÃO. AF_06/2014</v>
          </cell>
          <cell r="C574" t="str">
            <v>H</v>
          </cell>
          <cell r="D574">
            <v>20.48</v>
          </cell>
        </row>
        <row r="575">
          <cell r="A575">
            <v>5754</v>
          </cell>
          <cell r="B575" t="str">
            <v>CAMINHÃO TOCO, PESO BRUTO TOTAL 16.000 KG, CARGA ÚTIL MÁXIMA DE 10.685 KG, DISTÂNCIA ENTRE EIXOS 4,80 M, POTÊNCIA 189 CV EXCLUSIVE CARROCERIA - MANUTENÇÃO. AF_06/2014</v>
          </cell>
          <cell r="C575" t="str">
            <v>H</v>
          </cell>
          <cell r="D575">
            <v>17.25</v>
          </cell>
        </row>
        <row r="576">
          <cell r="A576">
            <v>5763</v>
          </cell>
          <cell r="B576" t="str">
            <v>CAMINHÃO PIPA 10.000 L TRUCADO, PESO BRUTO TOTAL 23.000 KG, CARGA ÚTIL MÁXIMA 15.935 KG, DISTÂNCIA ENTRE EIXOS 4,8 M, POTÊNCIA 230 CV, INCLUSIVE TANQUE DE AÇO PARA TRANSPORTE DE ÁGUA - MANUTENÇÃO. AF_06/2014</v>
          </cell>
          <cell r="C576" t="str">
            <v>H</v>
          </cell>
          <cell r="D576">
            <v>29.32</v>
          </cell>
        </row>
        <row r="577">
          <cell r="A577">
            <v>5765</v>
          </cell>
          <cell r="B577" t="str">
            <v>ESPARGIDOR DE ASFALTO PRESSURIZADO COM TANQUE DE 2500 L, REBOCÁVEL COM MOTOR A GASOLINA POTÊNCIA 3,4 HP - MANUTENÇÃO. AF_07/2014</v>
          </cell>
          <cell r="C577" t="str">
            <v>H</v>
          </cell>
          <cell r="D577">
            <v>1.92</v>
          </cell>
        </row>
        <row r="578">
          <cell r="A578">
            <v>5766</v>
          </cell>
          <cell r="B578" t="str">
            <v>ESPARGIDOR DE ASFALTO PRESSURIZADO COM TANQUE DE 2500 L, REBOCÁVEL COM MOTOR A GASOLINA POTÊNCIA 3,4 HP - MATERIAIS NA OPERAÇÃO. AF_07/2014</v>
          </cell>
          <cell r="C578" t="str">
            <v>H</v>
          </cell>
          <cell r="D578">
            <v>3.33</v>
          </cell>
        </row>
        <row r="579">
          <cell r="A579">
            <v>5779</v>
          </cell>
          <cell r="B579" t="str">
            <v>MOTONIVELADORA POTÊNCIA BÁSICA LÍQUIDA (PRIMEIRA MARCHA) 125 HP, PESO BRUTO 13032 KG, LARGURA DA LÂMINA DE 3,7 M - MANUTENÇÃO. AF_06/2014</v>
          </cell>
          <cell r="C579" t="str">
            <v>H</v>
          </cell>
          <cell r="D579">
            <v>42.27</v>
          </cell>
        </row>
        <row r="580">
          <cell r="A580">
            <v>5787</v>
          </cell>
          <cell r="B580" t="str">
            <v>PÁ CARREGADEIRA SOBRE RODAS, POTÊNCIA 197 HP, CAPACIDADE DA CAÇAMBA 2,5 A 3,5 M3, PESO OPERACIONAL 18338 KG - MATERIAIS NA OPERAÇÃO. AF_06/2014</v>
          </cell>
          <cell r="C580" t="str">
            <v>H</v>
          </cell>
          <cell r="D580">
            <v>45.51</v>
          </cell>
        </row>
        <row r="581">
          <cell r="A581">
            <v>5797</v>
          </cell>
          <cell r="B581" t="str">
            <v>COMPRESSOR DE AR REBOCÁVEL, VAZÃO 189 PCM, PRESSÃO EFETIVA DE TRABALHO 102 PSI, MOTOR DIESEL, POTÊNCIA 63 CV - MANUTENÇÃO. AF_06/2015</v>
          </cell>
          <cell r="C581" t="str">
            <v>H</v>
          </cell>
          <cell r="D581">
            <v>3.67</v>
          </cell>
        </row>
        <row r="582">
          <cell r="A582">
            <v>5800</v>
          </cell>
          <cell r="B582" t="str">
            <v>BOMBA SUBMERSÍVEL ELÉTRICA TRIFÁSICA, POTÊNCIA 2,96 HP, Ø ROTOR 144 MM SEMI-ABERTO, BOCAL DE SAÍDA Ø 2, HM/Q = 2 MCA / 38,8 M3/H A 28 MCA / 5 M3/H - MANUTENÇÃO. AF_06/2014</v>
          </cell>
          <cell r="C582" t="str">
            <v>H</v>
          </cell>
          <cell r="D582">
            <v>0.28999999999999998</v>
          </cell>
        </row>
        <row r="583">
          <cell r="A583">
            <v>7032</v>
          </cell>
          <cell r="B583" t="str">
            <v>TANQUE DE ASFALTO ESTACIONÁRIO COM SERPENTINA, CAPACIDADE 30.000 L - DEPRECIAÇÃO. AF_06/2014</v>
          </cell>
          <cell r="C583" t="str">
            <v>H</v>
          </cell>
          <cell r="D583">
            <v>3.52</v>
          </cell>
        </row>
        <row r="584">
          <cell r="A584">
            <v>7033</v>
          </cell>
          <cell r="B584" t="str">
            <v>TANQUE DE ASFALTO ESTACIONÁRIO COM SERPENTINA, CAPACIDADE 30.000 L - JUROS. AF_06/2014</v>
          </cell>
          <cell r="C584" t="str">
            <v>H</v>
          </cell>
          <cell r="D584">
            <v>0.57999999999999996</v>
          </cell>
        </row>
        <row r="585">
          <cell r="A585">
            <v>7034</v>
          </cell>
          <cell r="B585" t="str">
            <v>TANQUE DE ASFALTO ESTACIONÁRIO COM SERPENTINA, CAPACIDADE 30.000 L - MANUTENÇÃO. AF_06/2014</v>
          </cell>
          <cell r="C585" t="str">
            <v>H</v>
          </cell>
          <cell r="D585">
            <v>6.61</v>
          </cell>
        </row>
        <row r="586">
          <cell r="A586">
            <v>7035</v>
          </cell>
          <cell r="B586" t="str">
            <v>TANQUE DE ASFALTO ESTACIONÁRIO COM SERPENTINA, CAPACIDADE 30.000 L - MATERIAIS NA OPERAÇÃO. AF_06/2014</v>
          </cell>
          <cell r="C586" t="str">
            <v>H</v>
          </cell>
          <cell r="D586">
            <v>138.22</v>
          </cell>
        </row>
        <row r="587">
          <cell r="A587">
            <v>7038</v>
          </cell>
          <cell r="B587" t="str">
            <v>ROLO COMPACTADOR DE PNEUS ESTÁTICO, PRESSÃO VARIÁVEL, POTÊNCIA 111 HP, PESO SEM/COM LASTRO 9,5 / 26 T, LARGURA DE TRABALHO 1,90 M - DEPRECIAÇÃO. AF_07/2014</v>
          </cell>
          <cell r="C587" t="str">
            <v>H</v>
          </cell>
          <cell r="D587">
            <v>28.25</v>
          </cell>
        </row>
        <row r="588">
          <cell r="A588">
            <v>7039</v>
          </cell>
          <cell r="B588" t="str">
            <v>ROLO COMPACTADOR DE PNEUS ESTÁTICO, PRESSÃO VARIÁVEL, POTÊNCIA 111 HP, PESO SEM/COM LASTRO 9,5 / 26 T, LARGURA DE TRABALHO 1,90 M - JUROS. AF_07/2014</v>
          </cell>
          <cell r="C588" t="str">
            <v>H</v>
          </cell>
          <cell r="D588">
            <v>3.92</v>
          </cell>
        </row>
        <row r="589">
          <cell r="A589">
            <v>7040</v>
          </cell>
          <cell r="B589" t="str">
            <v>ROLO COMPACTADOR DE PNEUS ESTÁTICO, PRESSÃO VARIÁVEL, POTÊNCIA 111 HP, PESO SEM/COM LASTRO 9,5 / 26 T, LARGURA DE TRABALHO 1,90 M - MANUTENÇÃO. AF_07/2014</v>
          </cell>
          <cell r="C589" t="str">
            <v>H</v>
          </cell>
          <cell r="D589">
            <v>35.36</v>
          </cell>
        </row>
        <row r="590">
          <cell r="A590">
            <v>7044</v>
          </cell>
          <cell r="B590" t="str">
            <v>MOTOBOMBA TRASH (PARA ÁGUA SUJA) AUTO ESCORVANTE, MOTOR GASOLINA DE 6,41 HP, DIÂMETROS DE SUCÇÃO X RECALQUE: 3" X 3", HM/Q = 10 MCA / 60 M3/H A 23 MCA / 0 M3/H - DEPRECIAÇÃO. AF_10/2014</v>
          </cell>
          <cell r="C590" t="str">
            <v>H</v>
          </cell>
          <cell r="D590">
            <v>0.19</v>
          </cell>
        </row>
        <row r="591">
          <cell r="A591">
            <v>7045</v>
          </cell>
          <cell r="B591" t="str">
            <v>MOTOBOMBA TRASH (PARA ÁGUA SUJA) AUTO ESCORVANTE, MOTOR GASOLINA DE 6,41 HP, DIÂMETROS DE SUCÇÃO X RECALQUE: 3" X 3", HM/Q = 10 MCA / 60 M3/H A 23 MCA / 0 M3/H - JUROS. AF_10/2014</v>
          </cell>
          <cell r="C591" t="str">
            <v>H</v>
          </cell>
          <cell r="D591">
            <v>0.02</v>
          </cell>
        </row>
        <row r="592">
          <cell r="A592">
            <v>7046</v>
          </cell>
          <cell r="B592" t="str">
            <v>MOTOBOMBA TRASH (PARA ÁGUA SUJA) AUTO ESCORVANTE, MOTOR GASOLINA DE 6,41 HP, DIÂMETROS DE SUCÇÃO X RECALQUE: 3" X 3", HM/Q = 10 MCA / 60 M3/H A 23 MCA / 0 M3/H - MANUTENÇÃO. AF_10/2014</v>
          </cell>
          <cell r="C592" t="str">
            <v>H</v>
          </cell>
          <cell r="D592">
            <v>0.21</v>
          </cell>
        </row>
        <row r="593">
          <cell r="A593">
            <v>7047</v>
          </cell>
          <cell r="B593" t="str">
            <v>MOTOBOMBA TRASH (PARA ÁGUA SUJA) AUTO ESCORVANTE, MOTOR GASOLINA DE 6,41 HP, DIÂMETROS DE SUCÇÃO X RECALQUE: 3" X 3", HM/Q = 10 MCA / 60 M3/H A 23 MCA / 0 M3/H - MATERIAIS NA OPERAÇÃO. AF_10/2014</v>
          </cell>
          <cell r="C593" t="str">
            <v>H</v>
          </cell>
          <cell r="D593">
            <v>7.84</v>
          </cell>
        </row>
        <row r="594">
          <cell r="A594">
            <v>7051</v>
          </cell>
          <cell r="B594" t="str">
            <v>ROLO COMPACTADOR PE DE CARNEIRO VIBRATORIO, POTENCIA 125 HP, PESO OPERACIONAL SEM/COM LASTRO 11,95 / 13,30 T, IMPACTO DINAMICO 38,5 / 22,5 T, LARGURA DE TRABALHO 2,15 M - DEPRECIAÇÃO. AF_06/2014</v>
          </cell>
          <cell r="C594" t="str">
            <v>H</v>
          </cell>
          <cell r="D594">
            <v>25.06</v>
          </cell>
        </row>
        <row r="595">
          <cell r="A595">
            <v>7052</v>
          </cell>
          <cell r="B595" t="str">
            <v>ROLO COMPACTADOR PE DE CARNEIRO VIBRATORIO, POTENCIA 125 HP, PESO OPERACIONAL SEM/COM LASTRO 11,95 / 13,30 T, IMPACTO DINAMICO 38,5 / 22,5 T, LARGURA DE TRABALHO 2,15 M - JUROS. AF_06/2014</v>
          </cell>
          <cell r="C595" t="str">
            <v>H</v>
          </cell>
          <cell r="D595">
            <v>3.48</v>
          </cell>
        </row>
        <row r="596">
          <cell r="A596">
            <v>7053</v>
          </cell>
          <cell r="B596" t="str">
            <v>ROLO COMPACTADOR PE DE CARNEIRO VIBRATORIO, POTENCIA 125 HP, PESO OPERACIONAL SEM/COM LASTRO 11,95 / 13,30 T, IMPACTO DINAMICO 38,5 / 22,5 T, LARGURA DE TRABALHO 2,15 M - MANUTENÇÃO. AF_06/2014</v>
          </cell>
          <cell r="C596" t="str">
            <v>H</v>
          </cell>
          <cell r="D596">
            <v>31.36</v>
          </cell>
        </row>
        <row r="597">
          <cell r="A597">
            <v>7054</v>
          </cell>
          <cell r="B597" t="str">
            <v>ROLO COMPACTADOR PE DE CARNEIRO VIBRATORIO, POTENCIA 125 HP, PESO OPERACIONAL SEM/COM LASTRO 11,95 / 13,30 T, IMPACTO DINAMICO 38,5 / 22,5 T, LARGURA DE TRABALHO 2,15 M - MATERIAIS NA OPERAÇÃO. AF_06/2014</v>
          </cell>
          <cell r="C597" t="str">
            <v>H</v>
          </cell>
          <cell r="D597">
            <v>57.74</v>
          </cell>
        </row>
        <row r="598">
          <cell r="A598">
            <v>7058</v>
          </cell>
          <cell r="B598" t="str">
            <v>CAMINHÃO BASCULANTE 6 M3 TOCO, PESO BRUTO TOTAL 16.000 KG, CARGA ÚTIL MÁXIMA 11.130 KG, DISTÂNCIA ENTRE EIXOS 5,36 M, POTÊNCIA 185 CV, INCLUSIVE CAÇAMBA METÁLICA - DEPRECIAÇÃO. AF_06/2014</v>
          </cell>
          <cell r="C598" t="str">
            <v>H</v>
          </cell>
          <cell r="D598">
            <v>15.35</v>
          </cell>
        </row>
        <row r="599">
          <cell r="A599">
            <v>7059</v>
          </cell>
          <cell r="B599" t="str">
            <v>CAMINHÃO BASCULANTE 6 M3 TOCO, PESO BRUTO TOTAL 16.000 KG, CARGA ÚTIL MÁXIMA 11.130 KG, DISTÂNCIA ENTRE EIXOS 5,36 M, POTÊNCIA 185 CV, INCLUSIVE CAÇAMBA METÁLICA - JUROS. AF_06/2014</v>
          </cell>
          <cell r="C599" t="str">
            <v>H</v>
          </cell>
          <cell r="D599">
            <v>2.83</v>
          </cell>
        </row>
        <row r="600">
          <cell r="A600">
            <v>7060</v>
          </cell>
          <cell r="B600" t="str">
            <v>CAMINHÃO BASCULANTE 6 M3 TOCO, PESO BRUTO TOTAL 16.000 KG, CARGA ÚTIL MÁXIMA 11.130 KG, DISTÂNCIA ENTRE EIXOS 5,36 M, POTÊNCIA 185 CV, INCLUSIVE CAÇAMBA METÁLICA - MANUTENÇÃO. AF_06/2014</v>
          </cell>
          <cell r="C600" t="str">
            <v>H</v>
          </cell>
          <cell r="D600">
            <v>28.79</v>
          </cell>
        </row>
        <row r="601">
          <cell r="A601">
            <v>7061</v>
          </cell>
          <cell r="B601" t="str">
            <v>CAMINHÃO BASCULANTE 6 M3 TOCO, PESO BRUTO TOTAL 16.000 KG, CARGA ÚTIL MÁXIMA 11.130 KG, DISTÂNCIA ENTRE EIXOS 5,36 M, POTÊNCIA 185 CV, INCLUSIVE CAÇAMBA METÁLICA - MATERIAIS NA OPERAÇÃO. AF_06/2014</v>
          </cell>
          <cell r="C601" t="str">
            <v>H</v>
          </cell>
          <cell r="D601">
            <v>52.7</v>
          </cell>
        </row>
        <row r="602">
          <cell r="A602">
            <v>7063</v>
          </cell>
          <cell r="B602" t="str">
            <v>TRATOR DE PNEUS, POTÊNCIA 122 CV, TRAÇÃO 4X4, PESO COM LASTRO DE 4.510 KG - DEPRECIAÇÃO. AF_06/2014</v>
          </cell>
          <cell r="C602" t="str">
            <v>H</v>
          </cell>
          <cell r="D602">
            <v>11.74</v>
          </cell>
        </row>
        <row r="603">
          <cell r="A603">
            <v>7064</v>
          </cell>
          <cell r="B603" t="str">
            <v>TRATOR DE PNEUS, POTÊNCIA 122 CV, TRAÇÃO 4X4, PESO COM LASTRO DE 4.510 KG - JUROS. AF_06/2014</v>
          </cell>
          <cell r="C603" t="str">
            <v>H</v>
          </cell>
          <cell r="D603">
            <v>1.63</v>
          </cell>
        </row>
        <row r="604">
          <cell r="A604">
            <v>7065</v>
          </cell>
          <cell r="B604" t="str">
            <v>TRATOR DE PNEUS, POTÊNCIA 122 CV, TRAÇÃO 4X4, PESO COM LASTRO DE 4.510 KG - MANUTENÇÃO. AF_06/2014</v>
          </cell>
          <cell r="C604" t="str">
            <v>H</v>
          </cell>
          <cell r="D604">
            <v>12.84</v>
          </cell>
        </row>
        <row r="605">
          <cell r="A605">
            <v>7066</v>
          </cell>
          <cell r="B605" t="str">
            <v>TRATOR DE PNEUS, POTÊNCIA 122 CV, TRAÇÃO 4X4, PESO COM LASTRO DE 4.510 KG - MATERIAIS NA OPERAÇÃO. AF_06/2014</v>
          </cell>
          <cell r="C605" t="str">
            <v>H</v>
          </cell>
          <cell r="D605">
            <v>111.18</v>
          </cell>
        </row>
        <row r="606">
          <cell r="A606">
            <v>53786</v>
          </cell>
          <cell r="B606" t="str">
            <v>RETROESCAVADEIRA SOBRE RODAS COM CARREGADEIRA, TRAÇÃO 4X4, POTÊNCIA LÍQ. 88 HP, CAÇAMBA CARREG. CAP. MÍN. 1 M3, CAÇAMBA RETRO CAP. 0,26 M3, PESO OPERACIONAL MÍN. 6.674 KG, PROFUNDIDADE ESCAVAÇÃO MÁX. 4,37 M - MATERIAIS NA OPERAÇÃO. AF_06/2014</v>
          </cell>
          <cell r="C606" t="str">
            <v>H</v>
          </cell>
          <cell r="D606">
            <v>34.520000000000003</v>
          </cell>
        </row>
        <row r="607">
          <cell r="A607">
            <v>53788</v>
          </cell>
          <cell r="B607" t="str">
            <v>ROLO COMPACTADOR VIBRATÓRIO DE UM CILINDRO AÇO LISO, POTÊNCIA 80 HP, PESO OPERACIONAL MÁXIMO 8,1 T, IMPACTO DINÂMICO 16,15 / 9,5 T, LARGURA DE TRABALHO 1,68 M - MATERIAIS NA OPERAÇÃO. AF_06/2014</v>
          </cell>
          <cell r="C607" t="str">
            <v>H</v>
          </cell>
          <cell r="D607">
            <v>36.950000000000003</v>
          </cell>
        </row>
        <row r="608">
          <cell r="A608">
            <v>53792</v>
          </cell>
          <cell r="B608" t="str">
            <v>CAMINHÃO BASCULANTE 6 M3, PESO BRUTO TOTAL 16.000 KG, CARGA ÚTIL MÁXIMA 13.071 KG, DISTÂNCIA ENTRE EIXOS 4,80 M, POTÊNCIA 230 CV INCLUSIVE CAÇAMBA METÁLICA - MATERIAIS NA OPERAÇÃO. AF_06/2014</v>
          </cell>
          <cell r="C608" t="str">
            <v>H</v>
          </cell>
          <cell r="D608">
            <v>65.510000000000005</v>
          </cell>
        </row>
        <row r="609">
          <cell r="A609">
            <v>53794</v>
          </cell>
          <cell r="B609" t="str">
            <v>USINA DE CONCRETO FIXA, CAPACIDADE NOMINAL DE 90 A 120 M3/H, SEM SILO - MANUTENÇÃO. AF_07/2016</v>
          </cell>
          <cell r="C609" t="str">
            <v>H</v>
          </cell>
          <cell r="D609">
            <v>35</v>
          </cell>
        </row>
        <row r="610">
          <cell r="A610">
            <v>53797</v>
          </cell>
          <cell r="B610" t="str">
            <v>CAMINHÃO TOCO, PBT 16.000 KG, CARGA ÚTIL MÁX. 10.685 KG, DIST. ENTRE EIXOS 4,8 M, POTÊNCIA 189 CV, INCLUSIVE CARROCERIA FIXA ABERTA DE MADEIRA P/ TRANSPORTE GERAL DE CARGA SECA, DIMEN. APROX. 2,5 X 7,00 X 0,50 M - MATERIAIS NA OPERAÇÃO. AF_06/2014</v>
          </cell>
          <cell r="C610" t="str">
            <v>H</v>
          </cell>
          <cell r="D610">
            <v>75.34</v>
          </cell>
        </row>
        <row r="611">
          <cell r="A611">
            <v>53804</v>
          </cell>
          <cell r="B611" t="str">
            <v>VASSOURA MECÂNICA REBOCÁVEL COM ESCOVA CILÍNDRICA, LARGURA ÚTIL DE VARRIMENTO DE 2,44 M - MANUTENÇÃO. AF_06/2014</v>
          </cell>
          <cell r="C611" t="str">
            <v>H</v>
          </cell>
          <cell r="D611">
            <v>2.83</v>
          </cell>
        </row>
        <row r="612">
          <cell r="A612">
            <v>53806</v>
          </cell>
          <cell r="B612" t="str">
            <v>TRATOR DE ESTEIRAS, POTÊNCIA 170 HP, PESO OPERACIONAL 19 T, CAÇAMBA 5,2 M3 - MANUTENÇÃO. AF_06/2014</v>
          </cell>
          <cell r="C612" t="str">
            <v>H</v>
          </cell>
          <cell r="D612">
            <v>48.62</v>
          </cell>
        </row>
        <row r="613">
          <cell r="A613">
            <v>53810</v>
          </cell>
          <cell r="B613" t="str">
            <v>TRATOR DE ESTEIRAS, POTÊNCIA 150 HP, PESO OPERACIONAL 16,7 T, COM RODA MOTRIZ ELEVADA E LÂMINA 3,18 M3 - MANUTENÇÃO. AF_06/2014</v>
          </cell>
          <cell r="C613" t="str">
            <v>H</v>
          </cell>
          <cell r="D613">
            <v>48.92</v>
          </cell>
        </row>
        <row r="614">
          <cell r="A614">
            <v>53814</v>
          </cell>
          <cell r="B614" t="str">
            <v>TRATOR DE ESTEIRAS, POTÊNCIA 347 HP, PESO OPERACIONAL 38,5 T, COM LÂMINA 8,70 M3 - MANUTENÇÃO. AF_06/2014</v>
          </cell>
          <cell r="C614" t="str">
            <v>H</v>
          </cell>
          <cell r="D614">
            <v>160.26</v>
          </cell>
        </row>
        <row r="615">
          <cell r="A615">
            <v>53817</v>
          </cell>
          <cell r="B615" t="str">
            <v>TRATOR DE ESTEIRAS, POTÊNCIA 100 HP, PESO OPERACIONAL 9,4 T, COM LÂMINA 2,19 M3 - MATERIAIS NA OPERAÇÃO. AF_06/2014</v>
          </cell>
          <cell r="C615" t="str">
            <v>H</v>
          </cell>
          <cell r="D615">
            <v>40.4</v>
          </cell>
        </row>
        <row r="616">
          <cell r="A616">
            <v>53818</v>
          </cell>
          <cell r="B616" t="str">
            <v>ROLO COMPACTADOR VIBRATÓRIO REBOCÁVEL, CILINDRO DE AÇO LISO, POTÊNCIA DE TRAÇÃO DE 65 CV, PESO 4,7 T, IMPACTO DINÂMICO 18,3 T, LARGURA DE TRABALHO 1,67 M - DEPRECIAÇÃO. AF_02/2016</v>
          </cell>
          <cell r="C616" t="str">
            <v>H</v>
          </cell>
          <cell r="D616">
            <v>5.45</v>
          </cell>
        </row>
        <row r="617">
          <cell r="A617">
            <v>53827</v>
          </cell>
          <cell r="B617" t="str">
            <v>CAMINHÃO TOCO, PESO BRUTO TOTAL 14.300 KG, CARGA ÚTIL MÁXIMA 9590 KG, DISTÂNCIA ENTRE EIXOS 4,76 M, POTÊNCIA 185 CV (NÃO INCLUI CARROCERIA) - MATERIAIS NA OPERAÇÃO. AF_06/2014</v>
          </cell>
          <cell r="C617" t="str">
            <v>H</v>
          </cell>
          <cell r="D617">
            <v>73.760000000000005</v>
          </cell>
        </row>
        <row r="618">
          <cell r="A618">
            <v>53829</v>
          </cell>
          <cell r="B618" t="str">
            <v>CAMINHÃO TOCO, PESO BRUTO TOTAL 16.000 KG, CARGA ÚTIL MÁXIMA DE 10.685 KG, DISTÂNCIA ENTRE EIXOS 4,80 M, POTÊNCIA 189 CV EXCLUSIVE CARROCERIA - MATERIAIS NA OPERAÇÃO. AF_06/2014</v>
          </cell>
          <cell r="C618" t="str">
            <v>H</v>
          </cell>
          <cell r="D618">
            <v>75.34</v>
          </cell>
        </row>
        <row r="619">
          <cell r="A619">
            <v>53831</v>
          </cell>
          <cell r="B619" t="str">
            <v>CAMINHÃO PIPA 10.000 L TRUCADO, PESO BRUTO TOTAL 23.000 KG, CARGA ÚTIL MÁXIMA 15.935 KG, DISTÂNCIA ENTRE EIXOS 4,8 M, POTÊNCIA 230 CV, INCLUSIVE TANQUE DE AÇO PARA TRANSPORTE DE ÁGUA - MATERIAIS NA OPERAÇÃO. AF_06/2014</v>
          </cell>
          <cell r="C619" t="str">
            <v>H</v>
          </cell>
          <cell r="D619">
            <v>124.45</v>
          </cell>
        </row>
        <row r="620">
          <cell r="A620">
            <v>53840</v>
          </cell>
          <cell r="B620" t="str">
            <v>GRADE DE DISCO REBOCÁVEL COM 20 DISCOS 24" X 6 MM COM PNEUS PARA TRANSPORTE - DEPRECIAÇÃO. AF_06/2014</v>
          </cell>
          <cell r="C620" t="str">
            <v>H</v>
          </cell>
          <cell r="D620">
            <v>1.54</v>
          </cell>
        </row>
        <row r="621">
          <cell r="A621">
            <v>53841</v>
          </cell>
          <cell r="B621" t="str">
            <v>GRADE DE DISCO REBOCÁVEL COM 20 DISCOS 24" X 6 MM COM PNEUS PARA TRANSPORTE - MANUTENÇÃO. AF_06/2014</v>
          </cell>
          <cell r="C621" t="str">
            <v>H</v>
          </cell>
          <cell r="D621">
            <v>1.07</v>
          </cell>
        </row>
        <row r="622">
          <cell r="A622">
            <v>53849</v>
          </cell>
          <cell r="B622" t="str">
            <v>MOTONIVELADORA POTÊNCIA BÁSICA LÍQUIDA (PRIMEIRA MARCHA) 125 HP, PESO BRUTO 13032 KG, LARGURA DA LÂMINA DE 3,7 M - MATERIAIS NA OPERAÇÃO. AF_06/2014</v>
          </cell>
          <cell r="C622" t="str">
            <v>H</v>
          </cell>
          <cell r="D622">
            <v>54.14</v>
          </cell>
        </row>
        <row r="623">
          <cell r="A623">
            <v>53857</v>
          </cell>
          <cell r="B623" t="str">
            <v>PÁ CARREGADEIRA SOBRE RODAS, POTÊNCIA LÍQUIDA 128 HP, CAPACIDADE DA CAÇAMBA 1,7 A 2,8 M3, PESO OPERACIONAL 11632 KG - MANUTENÇÃO. AF_06/2014</v>
          </cell>
          <cell r="C623" t="str">
            <v>H</v>
          </cell>
          <cell r="D623">
            <v>27.65</v>
          </cell>
        </row>
        <row r="624">
          <cell r="A624">
            <v>53858</v>
          </cell>
          <cell r="B624" t="str">
            <v>PÁ CARREGADEIRA SOBRE RODAS, POTÊNCIA LÍQUIDA 128 HP, CAPACIDADE DA CAÇAMBA 1,7 A 2,8 M3, PESO OPERACIONAL 11632 KG - MATERIAIS NA OPERAÇÃO. AF_06/2014</v>
          </cell>
          <cell r="C624" t="str">
            <v>H</v>
          </cell>
          <cell r="D624">
            <v>51.74</v>
          </cell>
        </row>
        <row r="625">
          <cell r="A625">
            <v>53861</v>
          </cell>
          <cell r="B625" t="str">
            <v>PÁ CARREGADEIRA SOBRE RODAS, POTÊNCIA 197 HP, CAPACIDADE DA CAÇAMBA 2,5 A 3,5 M3, PESO OPERACIONAL 18338 KG - MANUTENÇÃO. AF_06/2014</v>
          </cell>
          <cell r="C625" t="str">
            <v>H</v>
          </cell>
          <cell r="D625">
            <v>38.340000000000003</v>
          </cell>
        </row>
        <row r="626">
          <cell r="A626">
            <v>53863</v>
          </cell>
          <cell r="B626" t="str">
            <v>MARTELETE OU ROMPEDOR PNEUMÁTICO MANUAL, 28 KG, COM SILENCIADOR - MANUTENÇÃO. AF_07/2016</v>
          </cell>
          <cell r="C626" t="str">
            <v>H</v>
          </cell>
          <cell r="D626">
            <v>1.38</v>
          </cell>
        </row>
        <row r="627">
          <cell r="A627">
            <v>53865</v>
          </cell>
          <cell r="B627" t="str">
            <v>COMPRESSOR DE AR REBOCÁVEL, VAZÃO 189 PCM, PRESSÃO EFETIVA DE TRABALHO 102 PSI, MOTOR DIESEL, POTÊNCIA 63 CV - MATERIAIS NA OPERAÇÃO. AF_06/2015</v>
          </cell>
          <cell r="C627" t="str">
            <v>H</v>
          </cell>
          <cell r="D627">
            <v>30.49</v>
          </cell>
        </row>
        <row r="628">
          <cell r="A628">
            <v>53866</v>
          </cell>
          <cell r="B628" t="str">
            <v>BOMBA SUBMERSÍVEL ELÉTRICA TRIFÁSICA, POTÊNCIA 2,96 HP, Ø ROTOR 144 MM SEMI-ABERTO, BOCAL DE SAÍDA Ø 2, HM/Q = 2 MCA / 38,8 M3/H A 28 MCA / 5 M3/H - MATERIAIS NA OPERAÇÃO. AF_06/2014</v>
          </cell>
          <cell r="C628" t="str">
            <v>H</v>
          </cell>
          <cell r="D628">
            <v>1.74</v>
          </cell>
        </row>
        <row r="629">
          <cell r="A629">
            <v>53882</v>
          </cell>
          <cell r="B629" t="str">
            <v>CAMINHÃO PIPA 6.000 L, PESO BRUTO TOTAL 13.000 KG, DISTÂNCIA ENTRE EIXOS 4,80 M, POTÊNCIA 189 CV INCLUSIVE TANQUE DE AÇO PARA TRANSPORTE DE ÁGUA, CAPACIDADE 6 M3 - MANUTENÇÃO. AF_06/2014</v>
          </cell>
          <cell r="C629" t="str">
            <v>H</v>
          </cell>
          <cell r="D629">
            <v>22.83</v>
          </cell>
        </row>
        <row r="630">
          <cell r="A630">
            <v>55263</v>
          </cell>
          <cell r="B630" t="str">
            <v>ROLO COMPACTADOR DE PNEUS ESTÁTICO, PRESSÃO VARIÁVEL, POTÊNCIA 111 HP, PESO SEM/COM LASTRO 9,5 / 26 T, LARGURA DE TRABALHO 1,90 M - MATERIAIS NA OPERAÇÃO. AF_07/2014</v>
          </cell>
          <cell r="C630" t="str">
            <v>H</v>
          </cell>
          <cell r="D630">
            <v>41.67</v>
          </cell>
        </row>
        <row r="631">
          <cell r="A631">
            <v>73303</v>
          </cell>
          <cell r="B631" t="str">
            <v>GRUPO GERADOR ESTACIONÁRIO, MOTOR DIESEL POTÊNCIA 170 KVA - DEPRECIAÇÃO. AF_02/2016</v>
          </cell>
          <cell r="C631" t="str">
            <v>H</v>
          </cell>
          <cell r="D631">
            <v>4</v>
          </cell>
        </row>
        <row r="632">
          <cell r="A632">
            <v>73307</v>
          </cell>
          <cell r="B632" t="str">
            <v>GRUPO GERADOR ESTACIONÁRIO, MOTOR DIESEL POTÊNCIA 170 KVA - MANUTENÇÃO. AF_02/2016</v>
          </cell>
          <cell r="C632" t="str">
            <v>H</v>
          </cell>
          <cell r="D632">
            <v>3.57</v>
          </cell>
        </row>
        <row r="633">
          <cell r="A633">
            <v>73309</v>
          </cell>
          <cell r="B633" t="str">
            <v>ROLO COMPACTADOR VIBRATÓRIO PÉ DE CARNEIRO PARA SOLOS, POTÊNCIA 80 HP, PESO OPERACIONAL SEM/COM LASTRO 7,4 / 8,8 T, LARGURA DE TRABALHO 1,68 M - DEPRECIAÇÃO. AF_02/2016</v>
          </cell>
          <cell r="C633" t="str">
            <v>H</v>
          </cell>
          <cell r="D633">
            <v>18.79</v>
          </cell>
        </row>
        <row r="634">
          <cell r="A634">
            <v>73311</v>
          </cell>
          <cell r="B634" t="str">
            <v>GRUPO GERADOR ESTACIONÁRIO, MOTOR DIESEL POTÊNCIA 170 KVA - MATERIAIS NA OPERAÇÃO. AF_02/2016</v>
          </cell>
          <cell r="C634" t="str">
            <v>H</v>
          </cell>
          <cell r="D634">
            <v>115.2</v>
          </cell>
        </row>
        <row r="635">
          <cell r="A635">
            <v>73313</v>
          </cell>
          <cell r="B635" t="str">
            <v>ROLO COMPACTADOR VIBRATÓRIO PÉ DE CARNEIRO PARA SOLOS, POTÊNCIA 80 HP, PESO OPERACIONAL SEM/COM LASTRO 7,4 / 8,8 T, LARGURA DE TRABALHO 1,68 M - JUROS. AF_02/2016</v>
          </cell>
          <cell r="C635" t="str">
            <v>H</v>
          </cell>
          <cell r="D635">
            <v>2.61</v>
          </cell>
        </row>
        <row r="636">
          <cell r="A636">
            <v>73315</v>
          </cell>
          <cell r="B636" t="str">
            <v>ROLO COMPACTADOR VIBRATÓRIO PÉ DE CARNEIRO PARA SOLOS, POTÊNCIA 80 HP, PESO OPERACIONAL SEM/COM LASTRO 7,4 / 8,8 T, LARGURA DE TRABALHO 1,68 M - MATERIAIS NA OPERAÇÃO. AF_02/2016</v>
          </cell>
          <cell r="C636" t="str">
            <v>H</v>
          </cell>
          <cell r="D636">
            <v>36.950000000000003</v>
          </cell>
        </row>
        <row r="637">
          <cell r="A637">
            <v>73335</v>
          </cell>
          <cell r="B637" t="str">
            <v>CAMINHÃO TOCO, PBT 14.300 KG, CARGA ÚTIL MÁX. 9.710 KG, DIST. ENTRE EIXOS 3,56 M, POTÊNCIA 185 CV, INCLUSIVE CARROCERIA FIXA ABERTA DE MADEIRA P/ TRANSPORTE GERAL DE CARGA SECA, DIMEN. APROX. 2,50 X 6,50 X 0,50 M - MANUTENÇÃO. AF_06/2014</v>
          </cell>
          <cell r="C637" t="str">
            <v>H</v>
          </cell>
          <cell r="D637">
            <v>22.22</v>
          </cell>
        </row>
        <row r="638">
          <cell r="A638">
            <v>73340</v>
          </cell>
          <cell r="B638" t="str">
            <v>CAMINHÃO TOCO, PBT 14.300 KG, CARGA ÚTIL MÁX. 9.710 KG, DIST. ENTRE EIXOS 3,56 M, POTÊNCIA 185 CV, INCLUSIVE CARROCERIA FIXA ABERTA DE MADEIRA P/ TRANSPORTE GERAL DE CARGA SECA, DIMEN. APROX. 2,50 X 6,50 X 0,50 M - MATERIAIS NA OPERAÇÃO. AF_06/2014</v>
          </cell>
          <cell r="C638" t="str">
            <v>H</v>
          </cell>
          <cell r="D638">
            <v>52.7</v>
          </cell>
        </row>
        <row r="639">
          <cell r="A639">
            <v>83361</v>
          </cell>
          <cell r="B639" t="str">
            <v>ESPARGIDOR DE ASFALTO PRESSURIZADO, TANQUE 6 M3 COM ISOLAÇÃO TÉRMICA, AQUECIDO COM 2 MAÇARICOS, COM BARRA ESPARGIDORA 3,60 M, MONTADO SOBRE CAMINHÃO  TOCO, PBT 14.300 KG, POTÊNCIA 185 CV - MANUTENÇÃO. AF_08/2015</v>
          </cell>
          <cell r="C639" t="str">
            <v>H</v>
          </cell>
          <cell r="D639">
            <v>12.36</v>
          </cell>
        </row>
        <row r="640">
          <cell r="A640">
            <v>83761</v>
          </cell>
          <cell r="B640" t="str">
            <v>GRUPO DE SOLDAGEM COM GERADOR A DIESEL 60 CV PARA SOLDA ELÉTRICA, SOBRE 04 RODAS, COM MOTOR 4 CILINDROS 600 A - DEPRECIAÇÃO. AF_02/2016</v>
          </cell>
          <cell r="C640" t="str">
            <v>H</v>
          </cell>
          <cell r="D640">
            <v>8.5399999999999991</v>
          </cell>
        </row>
        <row r="641">
          <cell r="A641">
            <v>83762</v>
          </cell>
          <cell r="B641" t="str">
            <v>GRUPO DE SOLDAGEM COM GERADOR A DIESEL 60 CV PARA SOLDA ELÉTRICA, SOBRE 04 RODAS, COM MOTOR 4 CILINDROS 600 A - MANUTENÇÃO. AF_02/2016</v>
          </cell>
          <cell r="C641" t="str">
            <v>H</v>
          </cell>
          <cell r="D641">
            <v>10.68</v>
          </cell>
        </row>
        <row r="642">
          <cell r="A642">
            <v>83763</v>
          </cell>
          <cell r="B642" t="str">
            <v>GRUPO DE SOLDAGEM COM GERADOR A DIESEL 60 CV PARA SOLDA ELÉTRICA, SOBRE 04 RODAS, COM MOTOR 4 CILINDROS 600 A - MATERIAIS NA OPERAÇÃO. AF_02/2016</v>
          </cell>
          <cell r="C642" t="str">
            <v>H</v>
          </cell>
          <cell r="D642">
            <v>32.46</v>
          </cell>
        </row>
        <row r="643">
          <cell r="A643">
            <v>83764</v>
          </cell>
          <cell r="B643" t="str">
            <v>GRUPO DE SOLDAGEM COM GERADOR A DIESEL 60 CV PARA SOLDA ELÉTRICA, SOBRE 04 RODAS, COM MOTOR 4 CILINDROS 600 A - JUROS. AF_02/2016</v>
          </cell>
          <cell r="C643" t="str">
            <v>H</v>
          </cell>
          <cell r="D643">
            <v>0.96</v>
          </cell>
        </row>
        <row r="644">
          <cell r="A644">
            <v>87026</v>
          </cell>
          <cell r="B644" t="str">
            <v>GRADE DE DISCO REBOCÁVEL COM 20 DISCOS 24" X 6 MM COM PNEUS PARA TRANSPORTE - JUROS. AF_06/2014</v>
          </cell>
          <cell r="C644" t="str">
            <v>H</v>
          </cell>
          <cell r="D644">
            <v>0.21</v>
          </cell>
        </row>
        <row r="645">
          <cell r="A645">
            <v>87441</v>
          </cell>
          <cell r="B645" t="str">
            <v>BETONEIRA CAPACIDADE NOMINAL 400 L, CAPACIDADE DE MISTURA 310 L, MOTOR A DIESEL POTÊNCIA 5,0 HP, SEM CARREGADOR - DEPRECIAÇÃO. AF_06/2014</v>
          </cell>
          <cell r="C645" t="str">
            <v>H</v>
          </cell>
          <cell r="D645">
            <v>0.3</v>
          </cell>
        </row>
        <row r="646">
          <cell r="A646">
            <v>87442</v>
          </cell>
          <cell r="B646" t="str">
            <v>BETONEIRA CAPACIDADE NOMINAL 400 L, CAPACIDADE DE MISTURA 310 L, MOTOR A DIESEL POTÊNCIA 5,0 HP, SEM CARREGADOR - JUROS. AF_06/2014</v>
          </cell>
          <cell r="C646" t="str">
            <v>H</v>
          </cell>
          <cell r="D646">
            <v>0.03</v>
          </cell>
        </row>
        <row r="647">
          <cell r="A647">
            <v>87443</v>
          </cell>
          <cell r="B647" t="str">
            <v>BETONEIRA CAPACIDADE NOMINAL 400 L, CAPACIDADE DE MISTURA 310 L, MOTOR A DIESEL POTÊNCIA 5,0 HP, SEM CARREGADOR - MANUTENÇÃO. AF_06/2014</v>
          </cell>
          <cell r="C647" t="str">
            <v>H</v>
          </cell>
          <cell r="D647">
            <v>0.28000000000000003</v>
          </cell>
        </row>
        <row r="648">
          <cell r="A648">
            <v>87444</v>
          </cell>
          <cell r="B648" t="str">
            <v>BETONEIRA CAPACIDADE NOMINAL 400 L, CAPACIDADE DE MISTURA 310 L, MOTOR A DIESEL POTÊNCIA 5,0 HP, SEM CARREGADOR - MATERIAIS NA OPERAÇÃO. AF_06/2014</v>
          </cell>
          <cell r="C648" t="str">
            <v>H</v>
          </cell>
          <cell r="D648">
            <v>2.74</v>
          </cell>
        </row>
        <row r="649">
          <cell r="A649">
            <v>88387</v>
          </cell>
          <cell r="B649" t="str">
            <v>MISTURADOR DE ARGAMASSA, EIXO HORIZONTAL, CAPACIDADE DE MISTURA 300 KG, MOTOR ELÉTRICO POTÊNCIA 5 CV - DEPRECIAÇÃO. AF_06/2014</v>
          </cell>
          <cell r="C649" t="str">
            <v>H</v>
          </cell>
          <cell r="D649">
            <v>0.59</v>
          </cell>
        </row>
        <row r="650">
          <cell r="A650">
            <v>88389</v>
          </cell>
          <cell r="B650" t="str">
            <v>MISTURADOR DE ARGAMASSA, EIXO HORIZONTAL, CAPACIDADE DE MISTURA 300 KG, MOTOR ELÉTRICO POTÊNCIA 5 CV - JUROS. AF_06/2014</v>
          </cell>
          <cell r="C650" t="str">
            <v>H</v>
          </cell>
          <cell r="D650">
            <v>7.0000000000000007E-2</v>
          </cell>
        </row>
        <row r="651">
          <cell r="A651">
            <v>88390</v>
          </cell>
          <cell r="B651" t="str">
            <v>MISTURADOR DE ARGAMASSA, EIXO HORIZONTAL, CAPACIDADE DE MISTURA 300 KG, MOTOR ELÉTRICO POTÊNCIA 5 CV - MANUTENÇÃO. AF_06/2014</v>
          </cell>
          <cell r="C651" t="str">
            <v>H</v>
          </cell>
          <cell r="D651">
            <v>0.74</v>
          </cell>
        </row>
        <row r="652">
          <cell r="A652">
            <v>88391</v>
          </cell>
          <cell r="B652" t="str">
            <v>MISTURADOR DE ARGAMASSA, EIXO HORIZONTAL, CAPACIDADE DE MISTURA 300 KG, MOTOR ELÉTRICO POTÊNCIA 5 CV - MATERIAIS NA OPERAÇÃO. AF_06/2014</v>
          </cell>
          <cell r="C652" t="str">
            <v>H</v>
          </cell>
          <cell r="D652">
            <v>2.84</v>
          </cell>
        </row>
        <row r="653">
          <cell r="A653">
            <v>88394</v>
          </cell>
          <cell r="B653" t="str">
            <v>MISTURADOR DE ARGAMASSA, EIXO HORIZONTAL, CAPACIDADE DE MISTURA 600 KG, MOTOR ELÉTRICO POTÊNCIA 7,5 CV - DEPRECIAÇÃO. AF_06/2014</v>
          </cell>
          <cell r="C653" t="str">
            <v>H</v>
          </cell>
          <cell r="D653">
            <v>0.7</v>
          </cell>
        </row>
        <row r="654">
          <cell r="A654">
            <v>88395</v>
          </cell>
          <cell r="B654" t="str">
            <v>MISTURADOR DE ARGAMASSA, EIXO HORIZONTAL, CAPACIDADE DE MISTURA 600 KG, MOTOR ELÉTRICO POTÊNCIA 7,5 CV - JUROS. AF_06/2014</v>
          </cell>
          <cell r="C654" t="str">
            <v>H</v>
          </cell>
          <cell r="D654">
            <v>0.08</v>
          </cell>
        </row>
        <row r="655">
          <cell r="A655">
            <v>88396</v>
          </cell>
          <cell r="B655" t="str">
            <v>MISTURADOR DE ARGAMASSA, EIXO HORIZONTAL, CAPACIDADE DE MISTURA 600 KG, MOTOR ELÉTRICO POTÊNCIA 7,5 CV - MANUTENÇÃO. AF_06/2014</v>
          </cell>
          <cell r="C655" t="str">
            <v>H</v>
          </cell>
          <cell r="D655">
            <v>0.88</v>
          </cell>
        </row>
        <row r="656">
          <cell r="A656">
            <v>88397</v>
          </cell>
          <cell r="B656" t="str">
            <v>MISTURADOR DE ARGAMASSA, EIXO HORIZONTAL, CAPACIDADE DE MISTURA 600 KG, MOTOR ELÉTRICO POTÊNCIA 7,5 CV - MATERIAIS NA OPERAÇÃO. AF_06/2014</v>
          </cell>
          <cell r="C656" t="str">
            <v>H</v>
          </cell>
          <cell r="D656">
            <v>4.26</v>
          </cell>
        </row>
        <row r="657">
          <cell r="A657">
            <v>88400</v>
          </cell>
          <cell r="B657" t="str">
            <v>MISTURADOR DE ARGAMASSA, EIXO HORIZONTAL, CAPACIDADE DE MISTURA 160 KG, MOTOR ELÉTRICO POTÊNCIA 3 CV - DEPRECIAÇÃO. AF_06/2014</v>
          </cell>
          <cell r="C657" t="str">
            <v>H</v>
          </cell>
          <cell r="D657">
            <v>0.56000000000000005</v>
          </cell>
        </row>
        <row r="658">
          <cell r="A658">
            <v>88401</v>
          </cell>
          <cell r="B658" t="str">
            <v>MISTURADOR DE ARGAMASSA, EIXO HORIZONTAL, CAPACIDADE DE MISTURA 160 KG, MOTOR ELÉTRICO POTÊNCIA 3 CV - JUROS. AF_06/2014</v>
          </cell>
          <cell r="C658" t="str">
            <v>H</v>
          </cell>
          <cell r="D658">
            <v>0.06</v>
          </cell>
        </row>
        <row r="659">
          <cell r="A659">
            <v>88402</v>
          </cell>
          <cell r="B659" t="str">
            <v>MISTURADOR DE ARGAMASSA, EIXO HORIZONTAL, CAPACIDADE DE MISTURA 160 KG, MOTOR ELÉTRICO POTÊNCIA 3 CV - MANUTENÇÃO. AF_06/2014</v>
          </cell>
          <cell r="C659" t="str">
            <v>H</v>
          </cell>
          <cell r="D659">
            <v>0.7</v>
          </cell>
        </row>
        <row r="660">
          <cell r="A660">
            <v>88403</v>
          </cell>
          <cell r="B660" t="str">
            <v>MISTURADOR DE ARGAMASSA, EIXO HORIZONTAL, CAPACIDADE DE MISTURA 160 KG, MOTOR ELÉTRICO POTÊNCIA 3 CV - MATERIAIS NA OPERAÇÃO. AF_06/2014</v>
          </cell>
          <cell r="C660" t="str">
            <v>H</v>
          </cell>
          <cell r="D660">
            <v>1.71</v>
          </cell>
        </row>
        <row r="661">
          <cell r="A661">
            <v>88419</v>
          </cell>
          <cell r="B661" t="str">
            <v>PROJETOR DE ARGAMASSA, CAPACIDADE DE PROJEÇÃO 1,5 M3/H, ALCANCE DE 30 ATÉ 60 M, MOTOR ELÉTRICO POTÊNCIA 7,5 HP - DEPRECIAÇÃO. AF_06/2014</v>
          </cell>
          <cell r="C661" t="str">
            <v>H</v>
          </cell>
          <cell r="D661">
            <v>3.65</v>
          </cell>
        </row>
        <row r="662">
          <cell r="A662">
            <v>88422</v>
          </cell>
          <cell r="B662" t="str">
            <v>PROJETOR DE ARGAMASSA, CAPACIDADE DE PROJEÇÃO 1,5 M3/H, ALCANCE DE 30 ATÉ 60 M, MOTOR ELÉTRICO POTÊNCIA 7,5 HP - JUROS. AF_06/2014</v>
          </cell>
          <cell r="C662" t="str">
            <v>H</v>
          </cell>
          <cell r="D662">
            <v>0.43</v>
          </cell>
        </row>
        <row r="663">
          <cell r="A663">
            <v>88425</v>
          </cell>
          <cell r="B663" t="str">
            <v>PROJETOR DE ARGAMASSA, CAPACIDADE DE PROJEÇÃO 1,5 M3/H, ALCANCE DE 30 ATÉ 60 M, MOTOR ELÉTRICO POTÊNCIA 7,5 HP - MANUTENÇÃO. AF_06/2014</v>
          </cell>
          <cell r="C663" t="str">
            <v>H</v>
          </cell>
          <cell r="D663">
            <v>3.99</v>
          </cell>
        </row>
        <row r="664">
          <cell r="A664">
            <v>88427</v>
          </cell>
          <cell r="B664" t="str">
            <v>PROJETOR DE ARGAMASSA, CAPACIDADE DE PROJEÇÃO 1,5 M3/H, ALCANCE DE 30 ATÉ 60 M, MOTOR ELÉTRICO POTÊNCIA 7,5 HP - MATERIAIS NA OPERAÇÃO. AF_06/2014</v>
          </cell>
          <cell r="C664" t="str">
            <v>H</v>
          </cell>
          <cell r="D664">
            <v>4.33</v>
          </cell>
        </row>
        <row r="665">
          <cell r="A665">
            <v>88434</v>
          </cell>
          <cell r="B665" t="str">
            <v>PROJETOR DE ARGAMASSA, CAPACIDADE DE PROJEÇÃO 2 M3/H, ALCANCE ATÉ 50 M, MOTOR ELÉTRICO POTÊNCIA 7,5 HP - DEPRECIAÇÃO. AF_06/2014</v>
          </cell>
          <cell r="C665" t="str">
            <v>H</v>
          </cell>
          <cell r="D665">
            <v>4.84</v>
          </cell>
        </row>
        <row r="666">
          <cell r="A666">
            <v>88435</v>
          </cell>
          <cell r="B666" t="str">
            <v>PROJETOR DE ARGAMASSA, CAPACIDADE DE PROJEÇÃO 2 M3/H, ALCANCE ATÉ 50 M, MOTOR ELÉTRICO POTÊNCIA 7,5 HP - JUROS. AF_06/2014</v>
          </cell>
          <cell r="C666" t="str">
            <v>H</v>
          </cell>
          <cell r="D666">
            <v>0.56999999999999995</v>
          </cell>
        </row>
        <row r="667">
          <cell r="A667">
            <v>88436</v>
          </cell>
          <cell r="B667" t="str">
            <v>PROJETOR DE ARGAMASSA, CAPACIDADE DE PROJEÇÃO 2 M3/H, ALCANCE ATÉ 50 M, MOTOR ELÉTRICO POTÊNCIA 7,5 HP - MANUTENÇÃO. AF_06/2014</v>
          </cell>
          <cell r="C667" t="str">
            <v>H</v>
          </cell>
          <cell r="D667">
            <v>5.29</v>
          </cell>
        </row>
        <row r="668">
          <cell r="A668">
            <v>88437</v>
          </cell>
          <cell r="B668" t="str">
            <v>PROJETOR DE ARGAMASSA, CAPACIDADE DE PROJEÇÃO 2 M3/H, ALCANCE ATÉ 50 M, MOTOR ELÉTRICO POTÊNCIA 7,5 HP - MATERIAIS NA OPERAÇÃO. AF_06/2014</v>
          </cell>
          <cell r="C668" t="str">
            <v>H</v>
          </cell>
          <cell r="D668">
            <v>4.33</v>
          </cell>
        </row>
        <row r="669">
          <cell r="A669">
            <v>88569</v>
          </cell>
          <cell r="B669" t="str">
            <v>ESPARGIDOR DE ASFALTO PRESSURIZADO COM TANQUE DE 2500 L, REBOCÁVEL COM MOTOR A GASOLINA POTÊNCIA 3,4 HP - DEPRECIAÇÃO. AF_07/2014</v>
          </cell>
          <cell r="C669" t="str">
            <v>H</v>
          </cell>
          <cell r="D669">
            <v>2.46</v>
          </cell>
        </row>
        <row r="670">
          <cell r="A670">
            <v>88570</v>
          </cell>
          <cell r="B670" t="str">
            <v>ESPARGIDOR DE ASFALTO PRESSURIZADO COM TANQUE DE 2500 L, REBOCÁVEL COM MOTOR A GASOLINA POTÊNCIA 3,4 HP - JUROS. AF_07/2014</v>
          </cell>
          <cell r="C670" t="str">
            <v>H</v>
          </cell>
          <cell r="D670">
            <v>0.53</v>
          </cell>
        </row>
        <row r="671">
          <cell r="A671">
            <v>88826</v>
          </cell>
          <cell r="B671" t="str">
            <v>BETONEIRA CAPACIDADE NOMINAL DE 400 L, CAPACIDADE DE MISTURA 280 L, MOTOR ELÉTRICO TRIFÁSICO POTÊNCIA DE 2 CV, SEM CARREGADOR - DEPRECIAÇÃO. AF_10/2014</v>
          </cell>
          <cell r="C671" t="str">
            <v>H</v>
          </cell>
          <cell r="D671">
            <v>0.22</v>
          </cell>
        </row>
        <row r="672">
          <cell r="A672">
            <v>88827</v>
          </cell>
          <cell r="B672" t="str">
            <v>BETONEIRA CAPACIDADE NOMINAL DE 400 L, CAPACIDADE DE MISTURA 280 L, MOTOR ELÉTRICO TRIFÁSICO POTÊNCIA DE 2 CV, SEM CARREGADOR - JUROS. AF_10/2014</v>
          </cell>
          <cell r="C672" t="str">
            <v>H</v>
          </cell>
          <cell r="D672">
            <v>0.02</v>
          </cell>
        </row>
        <row r="673">
          <cell r="A673">
            <v>88828</v>
          </cell>
          <cell r="B673" t="str">
            <v>BETONEIRA CAPACIDADE NOMINAL DE 400 L, CAPACIDADE DE MISTURA 280 L, MOTOR ELÉTRICO TRIFÁSICO POTÊNCIA DE 2 CV, SEM CARREGADOR - MANUTENÇÃO. AF_10/2014</v>
          </cell>
          <cell r="C673" t="str">
            <v>H</v>
          </cell>
          <cell r="D673">
            <v>0.2</v>
          </cell>
        </row>
        <row r="674">
          <cell r="A674">
            <v>88829</v>
          </cell>
          <cell r="B674" t="str">
            <v>BETONEIRA CAPACIDADE NOMINAL DE 400 L, CAPACIDADE DE MISTURA 280 L, MOTOR ELÉTRICO TRIFÁSICO POTÊNCIA DE 2 CV, SEM CARREGADOR - MATERIAIS NA OPERAÇÃO. AF_10/2014</v>
          </cell>
          <cell r="C674" t="str">
            <v>H</v>
          </cell>
          <cell r="D674">
            <v>1.1299999999999999</v>
          </cell>
        </row>
        <row r="675">
          <cell r="A675">
            <v>88832</v>
          </cell>
          <cell r="B675" t="str">
            <v>ESCAVADEIRA HIDRÁULICA SOBRE ESTEIRAS, CAÇAMBA 0,80 M3, PESO OPERACIONAL 17,8 T, POTÊNCIA LÍQUIDA 110 HP - DEPRECIAÇÃO. AF_10/2014</v>
          </cell>
          <cell r="C675" t="str">
            <v>H</v>
          </cell>
          <cell r="D675">
            <v>26.29</v>
          </cell>
        </row>
        <row r="676">
          <cell r="A676">
            <v>88834</v>
          </cell>
          <cell r="B676" t="str">
            <v>ESCAVADEIRA HIDRÁULICA SOBRE ESTEIRAS, CAÇAMBA 0,80 M3, PESO OPERACIONAL 17,8 T, POTÊNCIA LÍQUIDA 110 HP - JUROS. AF_10/2014</v>
          </cell>
          <cell r="C676" t="str">
            <v>H</v>
          </cell>
          <cell r="D676">
            <v>3.56</v>
          </cell>
        </row>
        <row r="677">
          <cell r="A677">
            <v>88835</v>
          </cell>
          <cell r="B677" t="str">
            <v>ESCAVADEIRA HIDRÁULICA SOBRE ESTEIRAS, CAÇAMBA 0,80 M3, PESO OPERACIONAL 17,8 T, POTÊNCIA LÍQUIDA 110 HP - MANUTENÇÃO. AF_10/2014</v>
          </cell>
          <cell r="C677" t="str">
            <v>H</v>
          </cell>
          <cell r="D677">
            <v>32.86</v>
          </cell>
        </row>
        <row r="678">
          <cell r="A678">
            <v>88836</v>
          </cell>
          <cell r="B678" t="str">
            <v>ESCAVADEIRA HIDRÁULICA SOBRE ESTEIRAS, CAÇAMBA 0,80 M3, PESO OPERACIONAL 17,8 T, POTÊNCIA LÍQUIDA 110 HP - MATERIAIS NA OPERAÇÃO. AF_10/2014</v>
          </cell>
          <cell r="C678" t="str">
            <v>H</v>
          </cell>
          <cell r="D678">
            <v>41.29</v>
          </cell>
        </row>
        <row r="679">
          <cell r="A679">
            <v>88839</v>
          </cell>
          <cell r="B679" t="str">
            <v>TRATOR DE ESTEIRAS, POTÊNCIA 125 HP, PESO OPERACIONAL 12,9 T, COM LÂMINA 2,7 M3 - DEPRECIAÇÃO. AF_10/2014</v>
          </cell>
          <cell r="C679" t="str">
            <v>H</v>
          </cell>
          <cell r="D679">
            <v>22.09</v>
          </cell>
        </row>
        <row r="680">
          <cell r="A680">
            <v>88840</v>
          </cell>
          <cell r="B680" t="str">
            <v>TRATOR DE ESTEIRAS, POTÊNCIA 125 HP, PESO OPERACIONAL 12,9 T, COM LÂMINA 2,7 M3 - JUROS. AF_10/2014</v>
          </cell>
          <cell r="C680" t="str">
            <v>H</v>
          </cell>
          <cell r="D680">
            <v>4.97</v>
          </cell>
        </row>
        <row r="681">
          <cell r="A681">
            <v>88841</v>
          </cell>
          <cell r="B681" t="str">
            <v>TRATOR DE ESTEIRAS, POTÊNCIA 125 HP, PESO OPERACIONAL 12,9 T, COM LÂMINA 2,7 M3 - MANUTENÇÃO. AF_10/2014</v>
          </cell>
          <cell r="C681" t="str">
            <v>H</v>
          </cell>
          <cell r="D681">
            <v>39.5</v>
          </cell>
        </row>
        <row r="682">
          <cell r="A682">
            <v>88842</v>
          </cell>
          <cell r="B682" t="str">
            <v>TRATOR DE ESTEIRAS, POTÊNCIA 125 HP, PESO OPERACIONAL 12,9 T, COM LÂMINA 2,7 M3 - MATERIAIS NA OPERAÇÃO. AF_10/2014</v>
          </cell>
          <cell r="C682" t="str">
            <v>H</v>
          </cell>
          <cell r="D682">
            <v>50.54</v>
          </cell>
        </row>
        <row r="683">
          <cell r="A683">
            <v>88847</v>
          </cell>
          <cell r="B683" t="str">
            <v>USINA DE LAMA ASFÁLTICA, PROD 30 A 50 T/H, SILO DE AGREGADO 7 M3, RESERVATÓRIOS PARA EMULSÃO E ÁGUA DE 2,3 M3 CADA, MISTURADOR TIPO PUG MILL A SER MONTADO SOBRE CAMINHÃO - DEPRECIAÇÃO. AF_10/2014</v>
          </cell>
          <cell r="C683" t="str">
            <v>H</v>
          </cell>
          <cell r="D683">
            <v>14.55</v>
          </cell>
        </row>
        <row r="684">
          <cell r="A684">
            <v>88848</v>
          </cell>
          <cell r="B684" t="str">
            <v>USINA DE LAMA ASFÁLTICA, PROD 30 A 50 T/H, SILO DE AGREGADO 7 M3, RESERVATÓRIOS PARA EMULSÃO E ÁGUA DE 2,3 M3 CADA, MISTURADOR TIPO PUG MILL A SER MONTADO SOBRE CAMINHÃO - JUROS. AF_10/2014</v>
          </cell>
          <cell r="C684" t="str">
            <v>H</v>
          </cell>
          <cell r="D684">
            <v>3.05</v>
          </cell>
        </row>
        <row r="685">
          <cell r="A685">
            <v>88853</v>
          </cell>
          <cell r="B685" t="str">
            <v>MOTOBOMBA CENTRÍFUGA, MOTOR A GASOLINA, POTÊNCIA 5,42 HP, BOCAIS 1 1/2" X 1", DIÂMETRO ROTOR 143 MM HM/Q = 6 MCA / 16,8 M3/H A 38 MCA / 6,6 M3/H - DEPRECIAÇÃO. AF_06/2014</v>
          </cell>
          <cell r="C685" t="str">
            <v>H</v>
          </cell>
          <cell r="D685">
            <v>0.15</v>
          </cell>
        </row>
        <row r="686">
          <cell r="A686">
            <v>88854</v>
          </cell>
          <cell r="B686" t="str">
            <v>MOTOBOMBA CENTRÍFUGA, MOTOR A GASOLINA, POTÊNCIA 5,42 HP, BOCAIS 1 1/2" X 1", DIÂMETRO ROTOR 143 MM HM/Q = 6 MCA / 16,8 M3/H A 38 MCA / 6,6 M3/H - JUROS. AF_06/2014</v>
          </cell>
          <cell r="C686" t="str">
            <v>H</v>
          </cell>
          <cell r="D686">
            <v>0.01</v>
          </cell>
        </row>
        <row r="687">
          <cell r="A687">
            <v>88855</v>
          </cell>
          <cell r="B687" t="str">
            <v>GRADE DE DISCO CONTROLE REMOTO REBOCÁVEL, COM 24 DISCOS 24 X 6 MM COM PNEUS PARA TRANSPORTE - DEPRECIAÇÃO. AF_06/2014</v>
          </cell>
          <cell r="C687" t="str">
            <v>H</v>
          </cell>
          <cell r="D687">
            <v>1.96</v>
          </cell>
        </row>
        <row r="688">
          <cell r="A688">
            <v>88856</v>
          </cell>
          <cell r="B688" t="str">
            <v>GRADE DE DISCO CONTROLE REMOTO REBOCÁVEL, COM 24 DISCOS 24 X 6 MM COM PNEUS PARA TRANSPORTE - JUROS. AF_06/2014</v>
          </cell>
          <cell r="C688" t="str">
            <v>H</v>
          </cell>
          <cell r="D688">
            <v>0.27</v>
          </cell>
        </row>
        <row r="689">
          <cell r="A689">
            <v>88857</v>
          </cell>
          <cell r="B689" t="str">
            <v>RETROESCAVADEIRA SOBRE RODAS COM CARREGADEIRA, TRAÇÃO 4X4, POTÊNCIA LÍQ. 88 HP, CAÇAMBA CARREG. CAP. MÍN. 1 M3, CAÇAMBA RETRO CAP. 0,26 M3, PESO OPERACIONAL MÍN. 6.674 KG, PROFUNDIDADE ESCAVAÇÃO MÁX. 4,37 M - DEPRECIAÇÃO. AF_06/2014</v>
          </cell>
          <cell r="C689" t="str">
            <v>H</v>
          </cell>
          <cell r="D689">
            <v>15.73</v>
          </cell>
        </row>
        <row r="690">
          <cell r="A690">
            <v>88858</v>
          </cell>
          <cell r="B690" t="str">
            <v>RETROESCAVADEIRA SOBRE RODAS COM CARREGADEIRA, TRAÇÃO 4X4, POTÊNCIA LÍQ. 88 HP, CAÇAMBA CARREG. CAP. MÍN. 1 M3, CAÇAMBA RETRO CAP. 0,26 M3, PESO OPERACIONAL MÍN. 6.674 KG, PROFUNDIDADE ESCAVAÇÃO MÁX. 4,37 M - JUROS. AF_06/2014</v>
          </cell>
          <cell r="C690" t="str">
            <v>H</v>
          </cell>
          <cell r="D690">
            <v>2.13</v>
          </cell>
        </row>
        <row r="691">
          <cell r="A691">
            <v>88859</v>
          </cell>
          <cell r="B691" t="str">
            <v>RETROESCAVADEIRA SOBRE RODAS COM CARREGADEIRA, TRAÇÃO 4X2, POTÊNCIA LÍQ. 79 HP, CAÇAMBA CARREG. CAP. MÍN. 1 M3, CAÇAMBA RETRO CAP. 0,20 M3, PESO OPERACIONAL MÍN. 6.570 KG, PROFUNDIDADE ESCAVAÇÃO MÁX. 4,37 M - DEPRECIAÇÃO. AF_06/2014</v>
          </cell>
          <cell r="C691" t="str">
            <v>H</v>
          </cell>
          <cell r="D691">
            <v>13.99</v>
          </cell>
        </row>
        <row r="692">
          <cell r="A692">
            <v>88860</v>
          </cell>
          <cell r="B692" t="str">
            <v>RETROESCAVADEIRA SOBRE RODAS COM CARREGADEIRA, TRAÇÃO 4X2, POTÊNCIA LÍQ. 79 HP, CAÇAMBA CARREG. CAP. MÍN. 1 M3, CAÇAMBA RETRO CAP. 0,20 M3, PESO OPERACIONAL MÍN. 6.570 KG, PROFUNDIDADE ESCAVAÇÃO MÁX. 4,37 M - JUROS. AF_06/2014</v>
          </cell>
          <cell r="C692" t="str">
            <v>H</v>
          </cell>
          <cell r="D692">
            <v>1.89</v>
          </cell>
        </row>
        <row r="693">
          <cell r="A693">
            <v>88900</v>
          </cell>
          <cell r="B693" t="str">
            <v>ESCAVADEIRA HIDRÁULICA SOBRE ESTEIRAS, CAÇAMBA 1,20 M3, PESO OPERACIONAL 21 T, POTÊNCIA BRUTA 155 HP - DEPRECIAÇÃO. AF_06/2014</v>
          </cell>
          <cell r="C693" t="str">
            <v>H</v>
          </cell>
          <cell r="D693">
            <v>30.65</v>
          </cell>
        </row>
        <row r="694">
          <cell r="A694">
            <v>88902</v>
          </cell>
          <cell r="B694" t="str">
            <v>ESCAVADEIRA HIDRÁULICA SOBRE ESTEIRAS, CAÇAMBA 1,20 M3, PESO OPERACIONAL 21 T, POTÊNCIA BRUTA 155 HP - JUROS. AF_06/2014</v>
          </cell>
          <cell r="C694" t="str">
            <v>H</v>
          </cell>
          <cell r="D694">
            <v>4.16</v>
          </cell>
        </row>
        <row r="695">
          <cell r="A695">
            <v>88903</v>
          </cell>
          <cell r="B695" t="str">
            <v>ESCAVADEIRA HIDRÁULICA SOBRE ESTEIRAS, CAÇAMBA 1,20 M3, PESO OPERACIONAL 21 T, POTÊNCIA BRUTA 155 HP - MANUTENÇÃO. AF_06/2014</v>
          </cell>
          <cell r="C695" t="str">
            <v>H</v>
          </cell>
          <cell r="D695">
            <v>38.32</v>
          </cell>
        </row>
        <row r="696">
          <cell r="A696">
            <v>88904</v>
          </cell>
          <cell r="B696" t="str">
            <v>ESCAVADEIRA HIDRÁULICA SOBRE ESTEIRAS, CAÇAMBA 1,20 M3, PESO OPERACIONAL 21 T, POTÊNCIA BRUTA 155 HP - MATERIAIS NA OPERAÇÃO. AF_06/2014</v>
          </cell>
          <cell r="C696" t="str">
            <v>H</v>
          </cell>
          <cell r="D696">
            <v>58.16</v>
          </cell>
        </row>
        <row r="697">
          <cell r="A697">
            <v>89009</v>
          </cell>
          <cell r="B697" t="str">
            <v>TRATOR DE ESTEIRAS, POTÊNCIA 150 HP, PESO OPERACIONAL 16,7 T, COM RODA MOTRIZ ELEVADA E LÂMINA 3,18 M3 - DEPRECIAÇÃO. AF_06/2014</v>
          </cell>
          <cell r="C697" t="str">
            <v>H</v>
          </cell>
          <cell r="D697">
            <v>27.36</v>
          </cell>
        </row>
        <row r="698">
          <cell r="A698">
            <v>89010</v>
          </cell>
          <cell r="B698" t="str">
            <v>TRATOR DE ESTEIRAS, POTÊNCIA 150 HP, PESO OPERACIONAL 16,7 T, COM RODA MOTRIZ ELEVADA E LÂMINA 3,18 M3 - JUROS. AF_06/2014</v>
          </cell>
          <cell r="C698" t="str">
            <v>H</v>
          </cell>
          <cell r="D698">
            <v>6.16</v>
          </cell>
        </row>
        <row r="699">
          <cell r="A699">
            <v>89011</v>
          </cell>
          <cell r="B699" t="str">
            <v>RETROESCAVADEIRA SOBRE RODAS COM CARREGADEIRA, TRAÇÃO 4X4, POTÊNCIA LÍQ. 72 HP, CAÇAMBA CARREG. CAP. MÍN. 0,79 M3, CAÇAMBA RETRO CAP. 0,18 M3, PESO OPERACIONAL MÍN. 7.140 KG, PROFUNDIDADE ESCAVAÇÃO MÁX. 4,50 M - DEPRECIAÇÃO. AF_06/2014</v>
          </cell>
          <cell r="C699" t="str">
            <v>H</v>
          </cell>
          <cell r="D699">
            <v>15.18</v>
          </cell>
        </row>
        <row r="700">
          <cell r="A700">
            <v>89012</v>
          </cell>
          <cell r="B700" t="str">
            <v>RETROESCAVADEIRA SOBRE RODAS COM CARREGADEIRA, TRAÇÃO 4X4, POTÊNCIA LÍQ. 72 HP, CAÇAMBA CARREG. CAP. MÍN. 0,79 M3, CAÇAMBA RETRO CAP. 0,18 M3, PESO OPERACIONAL MÍN. 7.140 KG, PROFUNDIDADE ESCAVAÇÃO MÁX. 4,50 M - JUROS. AF_06/2014</v>
          </cell>
          <cell r="C700" t="str">
            <v>H</v>
          </cell>
          <cell r="D700">
            <v>2.06</v>
          </cell>
        </row>
        <row r="701">
          <cell r="A701">
            <v>89013</v>
          </cell>
          <cell r="B701" t="str">
            <v>TRATOR DE ESTEIRAS, POTÊNCIA 347 HP, PESO OPERACIONAL 38,5 T, COM LÂMINA 8,70 M3 - DEPRECIAÇÃO. AF_06/2014</v>
          </cell>
          <cell r="C701" t="str">
            <v>H</v>
          </cell>
          <cell r="D701">
            <v>89.64</v>
          </cell>
        </row>
        <row r="702">
          <cell r="A702">
            <v>89014</v>
          </cell>
          <cell r="B702" t="str">
            <v>TRATOR DE ESTEIRAS, POTÊNCIA 347 HP, PESO OPERACIONAL 38,5 T, COM LÂMINA 8,70 M3 - JUROS. AF_06/2014</v>
          </cell>
          <cell r="C702" t="str">
            <v>H</v>
          </cell>
          <cell r="D702">
            <v>20.170000000000002</v>
          </cell>
        </row>
        <row r="703">
          <cell r="A703">
            <v>89015</v>
          </cell>
          <cell r="B703" t="str">
            <v>VASSOURA MECÂNICA REBOCÁVEL COM ESCOVA CILÍNDRICA, LARGURA ÚTIL DE VARRIMENTO DE 2,44 M - DEPRECIAÇÃO. AF_06/2014</v>
          </cell>
          <cell r="C703" t="str">
            <v>H</v>
          </cell>
          <cell r="D703">
            <v>2.27</v>
          </cell>
        </row>
        <row r="704">
          <cell r="A704">
            <v>89016</v>
          </cell>
          <cell r="B704" t="str">
            <v>VASSOURA MECÂNICA REBOCÁVEL COM ESCOVA CILÍNDRICA, LARGURA ÚTIL DE VARRIMENTO DE 2,44 M - JUROS. AF_06/2014</v>
          </cell>
          <cell r="C704" t="str">
            <v>H</v>
          </cell>
          <cell r="D704">
            <v>0.3</v>
          </cell>
        </row>
        <row r="705">
          <cell r="A705">
            <v>89017</v>
          </cell>
          <cell r="B705" t="str">
            <v>TRATOR DE ESTEIRAS, POTÊNCIA 170 HP, PESO OPERACIONAL 19 T, CAÇAMBA 5,2 M3 - DEPRECIAÇÃO. AF_06/2014</v>
          </cell>
          <cell r="C705" t="str">
            <v>H</v>
          </cell>
          <cell r="D705">
            <v>27.2</v>
          </cell>
        </row>
        <row r="706">
          <cell r="A706">
            <v>89018</v>
          </cell>
          <cell r="B706" t="str">
            <v>TRATOR DE ESTEIRAS, POTÊNCIA 170 HP, PESO OPERACIONAL 19 T, CAÇAMBA 5,2 M3 - JUROS. AF_06/2014</v>
          </cell>
          <cell r="C706" t="str">
            <v>H</v>
          </cell>
          <cell r="D706">
            <v>6.12</v>
          </cell>
        </row>
        <row r="707">
          <cell r="A707">
            <v>89019</v>
          </cell>
          <cell r="B707" t="str">
            <v>BOMBA SUBMERSÍVEL ELÉTRICA TRIFÁSICA, POTÊNCIA 2,96 HP, Ø ROTOR 144 MM SEMI-ABERTO, BOCAL DE SAÍDA Ø 2, HM/Q = 2 MCA / 38,8 M3/H A 28 MCA / 5 M3/H - DEPRECIAÇÃO. AF_06/2014</v>
          </cell>
          <cell r="C707" t="str">
            <v>H</v>
          </cell>
          <cell r="D707">
            <v>0.26</v>
          </cell>
        </row>
        <row r="708">
          <cell r="A708">
            <v>89020</v>
          </cell>
          <cell r="B708" t="str">
            <v>BOMBA SUBMERSÍVEL ELÉTRICA TRIFÁSICA, POTÊNCIA 2,96 HP, Ø ROTOR 144 MM SEMI-ABERTO, BOCAL DE SAÍDA Ø 2, HM/Q = 2 MCA / 38,8 M3/H A 28 MCA / 5 M3/H - JUROS. AF_06/2014</v>
          </cell>
          <cell r="C708" t="str">
            <v>H</v>
          </cell>
          <cell r="D708">
            <v>0.03</v>
          </cell>
        </row>
        <row r="709">
          <cell r="A709">
            <v>89023</v>
          </cell>
          <cell r="B709" t="str">
            <v>TANQUE DE ASFALTO ESTACIONÁRIO COM MAÇARICO, CAPACIDADE 20.000 L - DEPRECIAÇÃO. AF_06/2014</v>
          </cell>
          <cell r="C709" t="str">
            <v>H</v>
          </cell>
          <cell r="D709">
            <v>2.86</v>
          </cell>
        </row>
        <row r="710">
          <cell r="A710">
            <v>89024</v>
          </cell>
          <cell r="B710" t="str">
            <v>TANQUE DE ASFALTO ESTACIONÁRIO COM MAÇARICO, CAPACIDADE 20.000 L - JUROS. AF_06/2014</v>
          </cell>
          <cell r="C710" t="str">
            <v>H</v>
          </cell>
          <cell r="D710">
            <v>0.47</v>
          </cell>
        </row>
        <row r="711">
          <cell r="A711">
            <v>89025</v>
          </cell>
          <cell r="B711" t="str">
            <v>TANQUE DE ASFALTO ESTACIONÁRIO COM MAÇARICO, CAPACIDADE 20.000 L - MANUTENÇÃO. AF_06/2014</v>
          </cell>
          <cell r="C711" t="str">
            <v>H</v>
          </cell>
          <cell r="D711">
            <v>5.37</v>
          </cell>
        </row>
        <row r="712">
          <cell r="A712">
            <v>89026</v>
          </cell>
          <cell r="B712" t="str">
            <v>TANQUE DE ASFALTO ESTACIONÁRIO COM MAÇARICO, CAPACIDADE 20.000 L - MATERIAIS NA OPERAÇÃO. AF_06/2014</v>
          </cell>
          <cell r="C712" t="str">
            <v>H</v>
          </cell>
          <cell r="D712">
            <v>128.79</v>
          </cell>
        </row>
        <row r="713">
          <cell r="A713">
            <v>89029</v>
          </cell>
          <cell r="B713" t="str">
            <v>TRATOR DE ESTEIRAS, POTÊNCIA 100 HP, PESO OPERACIONAL 9,4 T, COM LÂMINA 2,19 M3 - DEPRECIAÇÃO. AF_06/2014</v>
          </cell>
          <cell r="C713" t="str">
            <v>H</v>
          </cell>
          <cell r="D713">
            <v>21.11</v>
          </cell>
        </row>
        <row r="714">
          <cell r="A714">
            <v>89030</v>
          </cell>
          <cell r="B714" t="str">
            <v>TRATOR DE ESTEIRAS, POTÊNCIA 100 HP, PESO OPERACIONAL 9,4 T, COM LÂMINA 2,19 M3 - JUROS. AF_06/2014</v>
          </cell>
          <cell r="C714" t="str">
            <v>H</v>
          </cell>
          <cell r="D714">
            <v>4.75</v>
          </cell>
        </row>
        <row r="715">
          <cell r="A715">
            <v>89033</v>
          </cell>
          <cell r="B715" t="str">
            <v>TRATOR DE PNEUS, POTÊNCIA 85 CV, TRAÇÃO 4X4, PESO COM LASTRO DE 4.675 KG - DEPRECIAÇÃO. AF_06/2014</v>
          </cell>
          <cell r="C715" t="str">
            <v>H</v>
          </cell>
          <cell r="D715">
            <v>8.6</v>
          </cell>
        </row>
        <row r="716">
          <cell r="A716">
            <v>89034</v>
          </cell>
          <cell r="B716" t="str">
            <v>TRATOR DE PNEUS, POTÊNCIA 85 CV, TRAÇÃO 4X4, PESO COM LASTRO DE 4.675 KG - JUROS. AF_06/2014</v>
          </cell>
          <cell r="C716" t="str">
            <v>H</v>
          </cell>
          <cell r="D716">
            <v>1.19</v>
          </cell>
        </row>
        <row r="717">
          <cell r="A717">
            <v>89128</v>
          </cell>
          <cell r="B717" t="str">
            <v>PÁ CARREGADEIRA SOBRE RODAS, POTÊNCIA LÍQUIDA 128 HP, CAPACIDADE DA CAÇAMBA 1,7 A 2,8 M3, PESO OPERACIONAL 11632 KG - DEPRECIAÇÃO. AF_06/2014</v>
          </cell>
          <cell r="C717" t="str">
            <v>H</v>
          </cell>
          <cell r="D717">
            <v>22.12</v>
          </cell>
        </row>
        <row r="718">
          <cell r="A718">
            <v>89129</v>
          </cell>
          <cell r="B718" t="str">
            <v>PÁ CARREGADEIRA SOBRE RODAS, POTÊNCIA LÍQUIDA 128 HP, CAPACIDADE DA CAÇAMBA 1,7 A 2,8 M3, PESO OPERACIONAL 11632 KG - JUROS. AF_06/2014</v>
          </cell>
          <cell r="C718" t="str">
            <v>H</v>
          </cell>
          <cell r="D718">
            <v>3</v>
          </cell>
        </row>
        <row r="719">
          <cell r="A719">
            <v>89130</v>
          </cell>
          <cell r="B719" t="str">
            <v>PÁ CARREGADEIRA SOBRE RODAS, POTÊNCIA 197 HP, CAPACIDADE DA CAÇAMBA 2,5 A 3,5 M3, PESO OPERACIONAL 18338 KG - DEPRECIAÇÃO. AF_06/2014</v>
          </cell>
          <cell r="C719" t="str">
            <v>H</v>
          </cell>
          <cell r="D719">
            <v>30.67</v>
          </cell>
        </row>
        <row r="720">
          <cell r="A720">
            <v>89131</v>
          </cell>
          <cell r="B720" t="str">
            <v>PÁ CARREGADEIRA SOBRE RODAS, POTÊNCIA 197 HP, CAPACIDADE DA CAÇAMBA 2,5 A 3,5 M3, PESO OPERACIONAL 18338 KG - JUROS. AF_06/2014</v>
          </cell>
          <cell r="C720" t="str">
            <v>H</v>
          </cell>
          <cell r="D720">
            <v>4.16</v>
          </cell>
        </row>
        <row r="721">
          <cell r="A721">
            <v>89210</v>
          </cell>
          <cell r="B721" t="str">
            <v>ROLO COMPACTADOR VIBRATÓRIO DE UM CILINDRO AÇO LISO, POTÊNCIA 80 HP, PESO OPERACIONAL MÁXIMO 8,1 T, IMPACTO DINÂMICO 16,15 / 9,5 T, LARGURA DE TRABALHO 1,68 M - DEPRECIAÇÃO. AF_06/2014</v>
          </cell>
          <cell r="C721" t="str">
            <v>H</v>
          </cell>
          <cell r="D721">
            <v>18.079999999999998</v>
          </cell>
        </row>
        <row r="722">
          <cell r="A722">
            <v>89211</v>
          </cell>
          <cell r="B722" t="str">
            <v>ROLO COMPACTADOR VIBRATÓRIO DE UM CILINDRO AÇO LISO, POTÊNCIA 80 HP, PESO OPERACIONAL MÁXIMO 8,1 T, IMPACTO DINÂMICO 16,15 / 9,5 T, LARGURA DE TRABALHO 1,68 M - JUROS. AF_06/2014</v>
          </cell>
          <cell r="C722" t="str">
            <v>H</v>
          </cell>
          <cell r="D722">
            <v>2.5099999999999998</v>
          </cell>
        </row>
        <row r="723">
          <cell r="A723">
            <v>89212</v>
          </cell>
          <cell r="B723" t="str">
            <v>BATE-ESTACAS POR GRAVIDADE, POTÊNCIA DE 160 HP, PESO DO MARTELO ATÉ 3 TONELADAS - DEPRECIAÇÃO. AF_11/2014</v>
          </cell>
          <cell r="C723" t="str">
            <v>H</v>
          </cell>
          <cell r="D723">
            <v>16.61</v>
          </cell>
        </row>
        <row r="724">
          <cell r="A724">
            <v>89213</v>
          </cell>
          <cell r="B724" t="str">
            <v>BATE-ESTACAS POR GRAVIDADE, POTÊNCIA DE 160 HP, PESO DO MARTELO ATÉ 3 TONELADAS - JUROS. AF_11/2014</v>
          </cell>
          <cell r="C724" t="str">
            <v>H</v>
          </cell>
          <cell r="D724">
            <v>2.61</v>
          </cell>
        </row>
        <row r="725">
          <cell r="A725">
            <v>89214</v>
          </cell>
          <cell r="B725" t="str">
            <v>BATE-ESTACAS POR GRAVIDADE, POTÊNCIA DE 160 HP, PESO DO MARTELO ATÉ 3 TONELADAS - MANUTENÇÃO. AF_11/2014</v>
          </cell>
          <cell r="C725" t="str">
            <v>H</v>
          </cell>
          <cell r="D725">
            <v>15.59</v>
          </cell>
        </row>
        <row r="726">
          <cell r="A726">
            <v>89215</v>
          </cell>
          <cell r="B726" t="str">
            <v>BATE-ESTACAS POR GRAVIDADE, POTÊNCIA DE 160 HP, PESO DO MARTELO ATÉ 3 TONELADAS - MATERIAIS NA OPERAÇÃO. AF_11/2014</v>
          </cell>
          <cell r="C726" t="str">
            <v>H</v>
          </cell>
          <cell r="D726">
            <v>60.06</v>
          </cell>
        </row>
        <row r="727">
          <cell r="A727">
            <v>89221</v>
          </cell>
          <cell r="B727" t="str">
            <v>BETONEIRA CAPACIDADE NOMINAL DE 600 L, CAPACIDADE DE MISTURA 360 L, MOTOR ELÉTRICO TRIFÁSICO POTÊNCIA DE 4 CV, SEM CARREGADOR - DEPRECIAÇÃO. AF_11/2014</v>
          </cell>
          <cell r="C727" t="str">
            <v>H</v>
          </cell>
          <cell r="D727">
            <v>0.91</v>
          </cell>
        </row>
        <row r="728">
          <cell r="A728">
            <v>89222</v>
          </cell>
          <cell r="B728" t="str">
            <v>BETONEIRA CAPACIDADE NOMINAL DE 600 L, CAPACIDADE DE MISTURA 360 L, MOTOR ELÉTRICO TRIFÁSICO POTÊNCIA DE 4 CV, SEM CARREGADOR - JUROS. AF_11/2014</v>
          </cell>
          <cell r="C728" t="str">
            <v>H</v>
          </cell>
          <cell r="D728">
            <v>0.1</v>
          </cell>
        </row>
        <row r="729">
          <cell r="A729">
            <v>89223</v>
          </cell>
          <cell r="B729" t="str">
            <v>BETONEIRA CAPACIDADE NOMINAL DE 600 L, CAPACIDADE DE MISTURA 360 L, MOTOR ELÉTRICO TRIFÁSICO POTÊNCIA DE 4 CV, SEM CARREGADOR - MANUTENÇÃO. AF_11/2014</v>
          </cell>
          <cell r="C729" t="str">
            <v>H</v>
          </cell>
          <cell r="D729">
            <v>0.85</v>
          </cell>
        </row>
        <row r="730">
          <cell r="A730">
            <v>89224</v>
          </cell>
          <cell r="B730" t="str">
            <v>BETONEIRA CAPACIDADE NOMINAL DE 600 L, CAPACIDADE DE MISTURA 360 L, MOTOR ELÉTRICO TRIFÁSICO POTÊNCIA DE 4 CV, SEM CARREGADOR - MATERIAIS NA OPERAÇÃO. AF_11/2014</v>
          </cell>
          <cell r="C730" t="str">
            <v>H</v>
          </cell>
          <cell r="D730">
            <v>2.27</v>
          </cell>
        </row>
        <row r="731">
          <cell r="A731">
            <v>89228</v>
          </cell>
          <cell r="B731" t="str">
            <v>MOTONIVELADORA POTÊNCIA BÁSICA LÍQUIDA (PRIMEIRA MARCHA) 125 HP, PESO BRUTO 13032 KG, LARGURA DA LÂMINA DE 3,7 M - DEPRECIAÇÃO. AF_06/2014</v>
          </cell>
          <cell r="C731" t="str">
            <v>H</v>
          </cell>
          <cell r="D731">
            <v>26.3</v>
          </cell>
        </row>
        <row r="732">
          <cell r="A732">
            <v>89229</v>
          </cell>
          <cell r="B732" t="str">
            <v>MOTONIVELADORA POTÊNCIA BÁSICA LÍQUIDA (PRIMEIRA MARCHA) 125 HP, PESO BRUTO 13032 KG, LARGURA DA LÂMINA DE 3,7 M - JUROS. AF_06/2014</v>
          </cell>
          <cell r="C732" t="str">
            <v>H</v>
          </cell>
          <cell r="D732">
            <v>4.7300000000000004</v>
          </cell>
        </row>
        <row r="733">
          <cell r="A733">
            <v>89230</v>
          </cell>
          <cell r="B733" t="str">
            <v>FRESADORA DE ASFALTO A FRIO SOBRE RODAS, LARGURA FRESAGEM DE 1,0 M, POTÊNCIA 208 HP - DEPRECIAÇÃO. AF_11/2014</v>
          </cell>
          <cell r="C733" t="str">
            <v>H</v>
          </cell>
          <cell r="D733">
            <v>76.83</v>
          </cell>
        </row>
        <row r="734">
          <cell r="A734">
            <v>89231</v>
          </cell>
          <cell r="B734" t="str">
            <v>FRESADORA DE ASFALTO A FRIO SOBRE RODAS, LARGURA FRESAGEM DE 1,0 M, POTÊNCIA 208 HP - JUROS. AF_11/2014</v>
          </cell>
          <cell r="C734" t="str">
            <v>H</v>
          </cell>
          <cell r="D734">
            <v>12.17</v>
          </cell>
        </row>
        <row r="735">
          <cell r="A735">
            <v>89232</v>
          </cell>
          <cell r="B735" t="str">
            <v>FRESADORA DE ASFALTO A FRIO SOBRE RODAS, LARGURA FRESAGEM DE 1,0 M, POTÊNCIA 208 HP - MANUTENÇÃO. AF_11/2014</v>
          </cell>
          <cell r="C735" t="str">
            <v>H</v>
          </cell>
          <cell r="D735">
            <v>137.04</v>
          </cell>
        </row>
        <row r="736">
          <cell r="A736">
            <v>89233</v>
          </cell>
          <cell r="B736" t="str">
            <v>FRESADORA DE ASFALTO A FRIO SOBRE RODAS, LARGURA FRESAGEM DE 1,0 M, POTÊNCIA 208 HP - MATERIAIS NA OPERAÇÃO. AF_11/2014</v>
          </cell>
          <cell r="C736" t="str">
            <v>H</v>
          </cell>
          <cell r="D736">
            <v>108.08</v>
          </cell>
        </row>
        <row r="737">
          <cell r="A737">
            <v>89236</v>
          </cell>
          <cell r="B737" t="str">
            <v>FRESADORA DE ASFALTO A FRIO SOBRE RODAS, LARGURA FRESAGEM DE 2,0 M, POTÊNCIA 550 HP - DEPRECIAÇÃO. AF_11/2014</v>
          </cell>
          <cell r="C737" t="str">
            <v>H</v>
          </cell>
          <cell r="D737">
            <v>179.47</v>
          </cell>
        </row>
        <row r="738">
          <cell r="A738">
            <v>89237</v>
          </cell>
          <cell r="B738" t="str">
            <v>FRESADORA DE ASFALTO A FRIO SOBRE RODAS, LARGURA FRESAGEM DE 2,0 M, POTÊNCIA 550 HP - JUROS. AF_11/2014</v>
          </cell>
          <cell r="C738" t="str">
            <v>H</v>
          </cell>
          <cell r="D738">
            <v>28.43</v>
          </cell>
        </row>
        <row r="739">
          <cell r="A739">
            <v>89238</v>
          </cell>
          <cell r="B739" t="str">
            <v>FRESADORA DE ASFALTO A FRIO SOBRE RODAS, LARGURA FRESAGEM DE 2,0 M, POTÊNCIA 550 HP - MANUTENÇÃO. AF_11/2014</v>
          </cell>
          <cell r="C739" t="str">
            <v>H</v>
          </cell>
          <cell r="D739">
            <v>320.13</v>
          </cell>
        </row>
        <row r="740">
          <cell r="A740">
            <v>89239</v>
          </cell>
          <cell r="B740" t="str">
            <v>FRESADORA DE ASFALTO A FRIO SOBRE RODAS, LARGURA FRESAGEM DE 2,0 M, POTÊNCIA 550 HP - MATERIAIS NA OPERAÇÃO. AF_11/2014</v>
          </cell>
          <cell r="C740" t="str">
            <v>H</v>
          </cell>
          <cell r="D740">
            <v>285.83</v>
          </cell>
        </row>
        <row r="741">
          <cell r="A741">
            <v>89240</v>
          </cell>
          <cell r="B741" t="str">
            <v>VIBROACABADORA DE ASFALTO SOBRE ESTEIRAS, LARGURA DE PAVIMENTAÇÃO 1,90 M A 5,30 M, POTÊNCIA 105 HP CAPACIDADE 450 T/H - DEPRECIAÇÃO. AF_11/2014</v>
          </cell>
          <cell r="C741" t="str">
            <v>H</v>
          </cell>
          <cell r="D741">
            <v>55.08</v>
          </cell>
        </row>
        <row r="742">
          <cell r="A742">
            <v>89241</v>
          </cell>
          <cell r="B742" t="str">
            <v>VIBROACABADORA DE ASFALTO SOBRE ESTEIRAS, LARGURA DE PAVIMENTAÇÃO 1,90 M A 5,30 M, POTÊNCIA 105 HP CAPACIDADE 450 T/H - JUROS. AF_11/2014</v>
          </cell>
          <cell r="C742" t="str">
            <v>H</v>
          </cell>
          <cell r="D742">
            <v>9.91</v>
          </cell>
        </row>
        <row r="743">
          <cell r="A743">
            <v>89246</v>
          </cell>
          <cell r="B743" t="str">
            <v>RECICLADORA DE ASFALTO A FRIO SOBRE RODAS, LARGURA FRESAGEM DE 2,0 M, POTÊNCIA 422 HP - DEPRECIAÇÃO. AF_11/2014</v>
          </cell>
          <cell r="C743" t="str">
            <v>H</v>
          </cell>
          <cell r="D743">
            <v>155.94999999999999</v>
          </cell>
        </row>
        <row r="744">
          <cell r="A744">
            <v>89247</v>
          </cell>
          <cell r="B744" t="str">
            <v>RECICLADORA DE ASFALTO A FRIO SOBRE RODAS, LARGURA FRESAGEM DE 2,0 M, POTÊNCIA 422 HP - JUROS. AF_11/2014</v>
          </cell>
          <cell r="C744" t="str">
            <v>H</v>
          </cell>
          <cell r="D744">
            <v>24.71</v>
          </cell>
        </row>
        <row r="745">
          <cell r="A745">
            <v>89248</v>
          </cell>
          <cell r="B745" t="str">
            <v>RECICLADORA DE ASFALTO A FRIO SOBRE RODAS, LARGURA FRESAGEM DE 2,0 M, POTÊNCIA 422 HP - MANUTENÇÃO. AF_11/2014</v>
          </cell>
          <cell r="C745" t="str">
            <v>H</v>
          </cell>
          <cell r="D745">
            <v>278.17</v>
          </cell>
        </row>
        <row r="746">
          <cell r="A746">
            <v>89249</v>
          </cell>
          <cell r="B746" t="str">
            <v>RECICLADORA DE ASFALTO A FRIO SOBRE RODAS, LARGURA FRESAGEM DE 2,0 M, POTÊNCIA 422 HP - MATERIAIS NA OPERAÇÃO. AF_11/2014</v>
          </cell>
          <cell r="C746" t="str">
            <v>H</v>
          </cell>
          <cell r="D746">
            <v>243.65</v>
          </cell>
        </row>
        <row r="747">
          <cell r="A747">
            <v>89253</v>
          </cell>
          <cell r="B747" t="str">
            <v>VIBROACABADORA DE ASFALTO SOBRE ESTEIRAS, LARGURA DE PAVIMENTAÇÃO 2,13 M A 4,55 M, POTÊNCIA 100 HP, CAPACIDADE 400 T/H - DEPRECIAÇÃO. AF_11/2014</v>
          </cell>
          <cell r="C747" t="str">
            <v>H</v>
          </cell>
          <cell r="D747">
            <v>45.13</v>
          </cell>
        </row>
        <row r="748">
          <cell r="A748">
            <v>89254</v>
          </cell>
          <cell r="B748" t="str">
            <v>VIBROACABADORA DE ASFALTO SOBRE ESTEIRAS, LARGURA DE PAVIMENTAÇÃO 2,13 M A 4,55 M, POTÊNCIA 100 HP, CAPACIDADE 400 T/H - JUROS. AF_11/2014</v>
          </cell>
          <cell r="C748" t="str">
            <v>H</v>
          </cell>
          <cell r="D748">
            <v>8.1199999999999992</v>
          </cell>
        </row>
        <row r="749">
          <cell r="A749">
            <v>89255</v>
          </cell>
          <cell r="B749" t="str">
            <v>VIBROACABADORA DE ASFALTO SOBRE ESTEIRAS, LARGURA DE PAVIMENTAÇÃO 2,13 M A 4,55 M, POTÊNCIA 100 HP, CAPACIDADE 400 T/H - MANUTENÇÃO. AF_11/2014</v>
          </cell>
          <cell r="C749" t="str">
            <v>H</v>
          </cell>
          <cell r="D749">
            <v>72.55</v>
          </cell>
        </row>
        <row r="750">
          <cell r="A750">
            <v>89256</v>
          </cell>
          <cell r="B750" t="str">
            <v>VIBROACABADORA DE ASFALTO SOBRE ESTEIRAS, LARGURA DE PAVIMENTAÇÃO 2,13 M A 4,55 M, POTÊNCIA 100 HP, CAPACIDADE 400 T/H - MATERIAIS NA OPERAÇÃO. AF_11/2014</v>
          </cell>
          <cell r="C750" t="str">
            <v>H</v>
          </cell>
          <cell r="D750">
            <v>54.83</v>
          </cell>
        </row>
        <row r="751">
          <cell r="A751">
            <v>89259</v>
          </cell>
          <cell r="B751" t="str">
            <v>GUINDAUTO HIDRÁULICO, CAPACIDADE MÁXIMA DE CARGA 6200 KG, MOMENTO MÁXIMO DE CARGA 11,7 TM, ALCANCE MÁXIMO HORIZONTAL 9,70 M, INCLUSIVE CAMINHÃO TOCO PBT 16.000 KG, POTÊNCIA DE 189 CV - DEPRECIAÇÃO. AF_06/2014</v>
          </cell>
          <cell r="C751" t="str">
            <v>H</v>
          </cell>
          <cell r="D751">
            <v>11.95</v>
          </cell>
        </row>
        <row r="752">
          <cell r="A752">
            <v>89260</v>
          </cell>
          <cell r="B752" t="str">
            <v>GUINDAUTO HIDRÁULICO, CAPACIDADE MÁXIMA DE CARGA 6200 KG, MOMENTO MÁXIMO DE CARGA 11,7 TM, ALCANCE MÁXIMO HORIZONTAL 9,70 M, INCLUSIVE CAMINHÃO TOCO PBT 16.000 KG, POTÊNCIA DE 189 CV - JUROS. AF_06/2014</v>
          </cell>
          <cell r="C752" t="str">
            <v>H</v>
          </cell>
          <cell r="D752">
            <v>2.5</v>
          </cell>
        </row>
        <row r="753">
          <cell r="A753">
            <v>89262</v>
          </cell>
          <cell r="B753" t="str">
            <v>GUINDAUTO HIDRÁULICO, CAPACIDADE MÁXIMA DE CARGA 6200 KG, MOMENTO MÁXIMO DE CARGA 11,7 TM, ALCANCE MÁXIMO HORIZONTAL 9,70 M, INCLUSIVE CAMINHÃO TOCO PBT 16.000 KG, POTÊNCIA DE 189 CV - MANUTENÇÃO. AF_06/2014</v>
          </cell>
          <cell r="C753" t="str">
            <v>H</v>
          </cell>
          <cell r="D753">
            <v>22.41</v>
          </cell>
        </row>
        <row r="754">
          <cell r="A754">
            <v>89264</v>
          </cell>
          <cell r="B754" t="str">
            <v>CAMINHÃO TOCO, PBT 16.000 KG, CARGA ÚTIL MÁX. 10.685 KG, DIST. ENTRE EIXOS 4,8 M, POTÊNCIA 189 CV, INCLUSIVE CARROCERIA FIXA ABERTA DE MADEIRA P/ TRANSPORTE GERAL DE CARGA SECA, DIMEN. APROX. 2,5 X 7,00 X 0,50 M - DEPRECIAÇÃO. AF_06/2014</v>
          </cell>
          <cell r="C754" t="str">
            <v>H</v>
          </cell>
          <cell r="D754">
            <v>9.99</v>
          </cell>
        </row>
        <row r="755">
          <cell r="A755">
            <v>89265</v>
          </cell>
          <cell r="B755" t="str">
            <v>CAMINHÃO TOCO, PBT 16.000 KG, CARGA ÚTIL MÁX. 10.685 KG, DIST. ENTRE EIXOS 4,8 M, POTÊNCIA 189 CV, INCLUSIVE CARROCERIA FIXA ABERTA DE MADEIRA P/ TRANSPORTE GERAL DE CARGA SECA, DIMEN. APROX. 2,5 X 7,00 X 0,50 M - JUROS. AF_06/2014</v>
          </cell>
          <cell r="C755" t="str">
            <v>H</v>
          </cell>
          <cell r="D755">
            <v>2.09</v>
          </cell>
        </row>
        <row r="756">
          <cell r="A756">
            <v>89266</v>
          </cell>
          <cell r="B756" t="str">
            <v>CAMINHÃO TOCO, PBT 16.000 KG, CARGA ÚTIL MÁX. 10.685 KG, DIST. ENTRE EIXOS 4,8 M, POTÊNCIA 189 CV, INCLUSIVE CARROCERIA FIXA ABERTA DE MADEIRA P/ TRANSPORTE GERAL DE CARGA SECA, DIMEN. APROX. 2,5 X 7,00 X 0,50 M - IMPOSTOS E SEGUROS. AF_06/2014</v>
          </cell>
          <cell r="C756" t="str">
            <v>H</v>
          </cell>
          <cell r="D756">
            <v>0.81</v>
          </cell>
        </row>
        <row r="757">
          <cell r="A757">
            <v>89267</v>
          </cell>
          <cell r="B757" t="str">
            <v>GUINDASTE HIDRÁULICO AUTOPROPELIDO, COM LANÇA TELESCÓPICA 28,80 M, CAPACIDADE MÁXIMA 30 T, POTÊNCIA 97 KW, TRAÇÃO 4 X 4 - DEPRECIAÇÃO. AF_11/2014</v>
          </cell>
          <cell r="C757" t="str">
            <v>H</v>
          </cell>
          <cell r="D757">
            <v>28.92</v>
          </cell>
        </row>
        <row r="758">
          <cell r="A758">
            <v>89268</v>
          </cell>
          <cell r="B758" t="str">
            <v>GUINDASTE HIDRÁULICO AUTOPROPELIDO, COM LANÇA TELESCÓPICA 28,80 M, CAPACIDADE MÁXIMA 30 T, POTÊNCIA 97 KW, TRAÇÃO 4 X 4 - JUROS. AF_11/2014</v>
          </cell>
          <cell r="C758" t="str">
            <v>H</v>
          </cell>
          <cell r="D758">
            <v>5.2</v>
          </cell>
        </row>
        <row r="759">
          <cell r="A759">
            <v>89269</v>
          </cell>
          <cell r="B759" t="str">
            <v>GUINDASTE HIDRÁULICO AUTOPROPELIDO, COM LANÇA TELESCÓPICA 28,80 M, CAPACIDADE MÁXIMA 30 T, POTÊNCIA 97 KW, TRAÇÃO 4 X 4 - IMPOSTOS E SEGUROS. AF_11/2014</v>
          </cell>
          <cell r="C759" t="str">
            <v>H</v>
          </cell>
          <cell r="D759">
            <v>2.02</v>
          </cell>
        </row>
        <row r="760">
          <cell r="A760">
            <v>89270</v>
          </cell>
          <cell r="B760" t="str">
            <v>GUINDASTE HIDRÁULICO AUTOPROPELIDO, COM LANÇA TELESCÓPICA 28,80 M, CAPACIDADE MÁXIMA 30 T, POTÊNCIA 97 KW, TRAÇÃO 4 X 4 - MANUTENÇÃO. AF_11/2014</v>
          </cell>
          <cell r="C760" t="str">
            <v>H</v>
          </cell>
          <cell r="D760">
            <v>46.49</v>
          </cell>
        </row>
        <row r="761">
          <cell r="A761">
            <v>89271</v>
          </cell>
          <cell r="B761" t="str">
            <v>GUINDASTE HIDRÁULICO AUTOPROPELIDO, COM LANÇA TELESCÓPICA 28,80 M, CAPACIDADE MÁXIMA 30 T, POTÊNCIA 97 KW, TRAÇÃO 4 X 4 - MATERIAIS NA OPERAÇÃO. AF_11/2014</v>
          </cell>
          <cell r="C761" t="str">
            <v>H</v>
          </cell>
          <cell r="D761">
            <v>18.760000000000002</v>
          </cell>
        </row>
        <row r="762">
          <cell r="A762">
            <v>89274</v>
          </cell>
          <cell r="B762" t="str">
            <v>BETONEIRA CAPACIDADE NOMINAL DE 600 L, CAPACIDADE DE MISTURA 440 L, MOTOR A DIESEL POTÊNCIA 10 HP, COM CARREGADOR - DEPRECIAÇÃO. AF_11/2014</v>
          </cell>
          <cell r="C762" t="str">
            <v>H</v>
          </cell>
          <cell r="D762">
            <v>1.1000000000000001</v>
          </cell>
        </row>
        <row r="763">
          <cell r="A763">
            <v>89275</v>
          </cell>
          <cell r="B763" t="str">
            <v>BETONEIRA CAPACIDADE NOMINAL DE 600 L, CAPACIDADE DE MISTURA 440 L, MOTOR A DIESEL POTÊNCIA 10 HP, COM CARREGADOR - JUROS. AF_11/2014</v>
          </cell>
          <cell r="C763" t="str">
            <v>H</v>
          </cell>
          <cell r="D763">
            <v>0.13</v>
          </cell>
        </row>
        <row r="764">
          <cell r="A764">
            <v>89276</v>
          </cell>
          <cell r="B764" t="str">
            <v>BETONEIRA CAPACIDADE NOMINAL DE 600 L, CAPACIDADE DE MISTURA 440 L, MOTOR A DIESEL POTÊNCIA 10 HP, COM CARREGADOR - MANUTENÇÃO. AF_11/2014</v>
          </cell>
          <cell r="C764" t="str">
            <v>H</v>
          </cell>
          <cell r="D764">
            <v>1.03</v>
          </cell>
        </row>
        <row r="765">
          <cell r="A765">
            <v>89277</v>
          </cell>
          <cell r="B765" t="str">
            <v>BETONEIRA CAPACIDADE NOMINAL DE 600 L, CAPACIDADE DE MISTURA 440 L, MOTOR A DIESEL POTÊNCIA 10 HP, COM CARREGADOR - MATERIAIS NA OPERAÇÃO. AF_11/2014</v>
          </cell>
          <cell r="C765" t="str">
            <v>H</v>
          </cell>
          <cell r="D765">
            <v>5.49</v>
          </cell>
        </row>
        <row r="766">
          <cell r="A766">
            <v>89280</v>
          </cell>
          <cell r="B766" t="str">
            <v>ROLO COMPACTADOR VIBRATÓRIO TANDEM AÇO LISO, POTÊNCIA 58 HP, PESO SEM/COM LASTRO 6,5 / 9,4 T, LARGURA DE TRABALHO 1,2 M - DEPRECIAÇÃO. AF_06/2014</v>
          </cell>
          <cell r="C766" t="str">
            <v>H</v>
          </cell>
          <cell r="D766">
            <v>22.2</v>
          </cell>
        </row>
        <row r="767">
          <cell r="A767">
            <v>89281</v>
          </cell>
          <cell r="B767" t="str">
            <v>ROLO COMPACTADOR VIBRATÓRIO TANDEM AÇO LISO, POTÊNCIA 58 HP, PESO SEM/COM LASTRO 6,5 / 9,4 T, LARGURA DE TRABALHO 1,2 M - JUROS. AF_06/2014</v>
          </cell>
          <cell r="C767" t="str">
            <v>H</v>
          </cell>
          <cell r="D767">
            <v>3.08</v>
          </cell>
        </row>
        <row r="768">
          <cell r="A768">
            <v>89870</v>
          </cell>
          <cell r="B768" t="str">
            <v>CAMINHÃO BASCULANTE 14 M3, COM CAVALO MECÂNICO DE CAPACIDADE MÁXIMA DE TRAÇÃO COMBINADO DE 36000 KG, POTÊNCIA 286 CV, INCLUSIVE SEMIREBOQUE COM CAÇAMBA METÁLICA - DEPRECIAÇÃO. AF_12/2014</v>
          </cell>
          <cell r="C768" t="str">
            <v>H</v>
          </cell>
          <cell r="D768">
            <v>23.2</v>
          </cell>
        </row>
        <row r="769">
          <cell r="A769">
            <v>89871</v>
          </cell>
          <cell r="B769" t="str">
            <v>CAMINHÃO BASCULANTE 14 M3, COM CAVALO MECÂNICO DE CAPACIDADE MÁXIMA DE TRAÇÃO COMBINADO DE 36000 KG, POTÊNCIA 286 CV, INCLUSIVE SEMIREBOQUE COM CAÇAMBA METÁLICA - JUROS. AF_12/2014</v>
          </cell>
          <cell r="C769" t="str">
            <v>H</v>
          </cell>
          <cell r="D769">
            <v>4.29</v>
          </cell>
        </row>
        <row r="770">
          <cell r="A770">
            <v>89872</v>
          </cell>
          <cell r="B770" t="str">
            <v>CAMINHÃO BASCULANTE 14 M3, COM CAVALO MECÂNICO DE CAPACIDADE MÁXIMA DE TRAÇÃO COMBINADO DE 36000 KG, POTÊNCIA 286 CV, INCLUSIVE SEMIREBOQUE COM CAÇAMBA METÁLICA - IMPOSTOS E SEGUROS. AF_12/2014</v>
          </cell>
          <cell r="C770" t="str">
            <v>H</v>
          </cell>
          <cell r="D770">
            <v>1.67</v>
          </cell>
        </row>
        <row r="771">
          <cell r="A771">
            <v>89873</v>
          </cell>
          <cell r="B771" t="str">
            <v>CAMINHÃO BASCULANTE 14 M3, COM CAVALO MECÂNICO DE CAPACIDADE MÁXIMA DE TRAÇÃO COMBINADO DE 36000 KG, POTÊNCIA 286 CV, INCLUSIVE SEMIREBOQUE COM CAÇAMBA METÁLICA - MANUTENÇÃO. AF_12/2014</v>
          </cell>
          <cell r="C771" t="str">
            <v>H</v>
          </cell>
          <cell r="D771">
            <v>43.52</v>
          </cell>
        </row>
        <row r="772">
          <cell r="A772">
            <v>89874</v>
          </cell>
          <cell r="B772" t="str">
            <v>CAMINHÃO BASCULANTE 14 M3, COM CAVALO MECÂNICO DE CAPACIDADE MÁXIMA DE TRAÇÃO COMBINADO DE 36000 KG, POTÊNCIA 286 CV, INCLUSIVE SEMIREBOQUE COM CAÇAMBA METÁLICA - MATERIAIS NA OPERAÇÃO. AF_12/2014</v>
          </cell>
          <cell r="C772" t="str">
            <v>H</v>
          </cell>
          <cell r="D772">
            <v>114.04</v>
          </cell>
        </row>
        <row r="773">
          <cell r="A773">
            <v>89878</v>
          </cell>
          <cell r="B773" t="str">
            <v>CAMINHÃO BASCULANTE 18 M3, COM CAVALO MECÂNICO DE CAPACIDADE MÁXIMA DE TRAÇÃO COMBINADO DE 45000 KG, POTÊNCIA 330 CV, INCLUSIVE SEMIREBOQUE COM CAÇAMBA METÁLICA - DEPRECIAÇÃO. AF_12/2014</v>
          </cell>
          <cell r="C773" t="str">
            <v>H</v>
          </cell>
          <cell r="D773">
            <v>24.6</v>
          </cell>
        </row>
        <row r="774">
          <cell r="A774">
            <v>89879</v>
          </cell>
          <cell r="B774" t="str">
            <v>CAMINHÃO BASCULANTE 18 M3, COM CAVALO MECÂNICO DE CAPACIDADE MÁXIMA DE TRAÇÃO COMBINADO DE 45000 KG, POTÊNCIA 330 CV, INCLUSIVE SEMIREBOQUE COM CAÇAMBA METÁLICA - JUROS. AF_12/2014</v>
          </cell>
          <cell r="C774" t="str">
            <v>H</v>
          </cell>
          <cell r="D774">
            <v>4.55</v>
          </cell>
        </row>
        <row r="775">
          <cell r="A775">
            <v>89880</v>
          </cell>
          <cell r="B775" t="str">
            <v>CAMINHÃO BASCULANTE 18 M3, COM CAVALO MECÂNICO DE CAPACIDADE MÁXIMA DE TRAÇÃO COMBINADO DE 45000 KG, POTÊNCIA 330 CV, INCLUSIVE SEMIREBOQUE COM CAÇAMBA METÁLICA - IMPOSTOS E SEGUROS. AF_12/2014</v>
          </cell>
          <cell r="C775" t="str">
            <v>H</v>
          </cell>
          <cell r="D775">
            <v>1.78</v>
          </cell>
        </row>
        <row r="776">
          <cell r="A776">
            <v>89881</v>
          </cell>
          <cell r="B776" t="str">
            <v>CAMINHÃO BASCULANTE 18 M3, COM CAVALO MECÂNICO DE CAPACIDADE MÁXIMA DE TRAÇÃO COMBINADO DE 45000 KG, POTÊNCIA 330 CV, INCLUSIVE SEMIREBOQUE COM CAÇAMBA METÁLICA - MANUTENÇÃO. AF_12/2014</v>
          </cell>
          <cell r="C776" t="str">
            <v>H</v>
          </cell>
          <cell r="D776">
            <v>46.15</v>
          </cell>
        </row>
        <row r="777">
          <cell r="A777">
            <v>89882</v>
          </cell>
          <cell r="B777" t="str">
            <v>CAMINHÃO BASCULANTE 18 M3, COM CAVALO MECÂNICO DE CAPACIDADE MÁXIMA DE TRAÇÃO COMBINADO DE 45000 KG, POTÊNCIA 330 CV, INCLUSIVE SEMIREBOQUE COM CAÇAMBA METÁLICA - MATERIAIS NA OPERAÇÃO. AF_12/2014</v>
          </cell>
          <cell r="C777" t="str">
            <v>H</v>
          </cell>
          <cell r="D777">
            <v>131.58000000000001</v>
          </cell>
        </row>
        <row r="778">
          <cell r="A778">
            <v>90582</v>
          </cell>
          <cell r="B778" t="str">
            <v>VIBRADOR DE IMERSÃO, DIÂMETRO DE PONTEIRA 45MM, MOTOR ELÉTRICO TRIFÁSICO POTÊNCIA DE 2 CV - DEPRECIAÇÃO. AF_06/2015</v>
          </cell>
          <cell r="C778" t="str">
            <v>H</v>
          </cell>
          <cell r="D778">
            <v>0.32</v>
          </cell>
        </row>
        <row r="779">
          <cell r="A779">
            <v>90583</v>
          </cell>
          <cell r="B779" t="str">
            <v>VIBRADOR DE IMERSÃO, DIÂMETRO DE PONTEIRA 45MM, MOTOR ELÉTRICO TRIFÁSICO POTÊNCIA DE 2 CV - JUROS. AF_06/2015</v>
          </cell>
          <cell r="C779" t="str">
            <v>H</v>
          </cell>
          <cell r="D779">
            <v>0.03</v>
          </cell>
        </row>
        <row r="780">
          <cell r="A780">
            <v>90584</v>
          </cell>
          <cell r="B780" t="str">
            <v>VIBRADOR DE IMERSÃO, DIÂMETRO DE PONTEIRA 45MM, MOTOR ELÉTRICO TRIFÁSICO POTÊNCIA DE 2 CV - MANUTENÇÃO. AF_06/2015</v>
          </cell>
          <cell r="C780" t="str">
            <v>H</v>
          </cell>
          <cell r="D780">
            <v>0.25</v>
          </cell>
        </row>
        <row r="781">
          <cell r="A781">
            <v>90585</v>
          </cell>
          <cell r="B781" t="str">
            <v>VIBRADOR DE IMERSÃO, DIÂMETRO DE PONTEIRA 45MM, MOTOR ELÉTRICO TRIFÁSICO POTÊNCIA DE 2 CV - MATERIAIS NA OPERAÇÃO. AF_06/2015</v>
          </cell>
          <cell r="C781" t="str">
            <v>H</v>
          </cell>
          <cell r="D781">
            <v>1.1299999999999999</v>
          </cell>
        </row>
        <row r="782">
          <cell r="A782">
            <v>90621</v>
          </cell>
          <cell r="B782" t="str">
            <v>PERFURATRIZ MANUAL, TORQUE MÁXIMO 83 N.M, POTÊNCIA 5 CV, COM DIÂMETRO MÁXIMO 4" - DEPRECIAÇÃO. AF_06/2015</v>
          </cell>
          <cell r="C782" t="str">
            <v>H</v>
          </cell>
          <cell r="D782">
            <v>1.47</v>
          </cell>
        </row>
        <row r="783">
          <cell r="A783">
            <v>90622</v>
          </cell>
          <cell r="B783" t="str">
            <v>PERFURATRIZ MANUAL, TORQUE MÁXIMO 83 N.M, POTÊNCIA 5 CV, COM DIÂMETRO MÁXIMO 4" - JUROS. AF_06/2015</v>
          </cell>
          <cell r="C783" t="str">
            <v>H</v>
          </cell>
          <cell r="D783">
            <v>0.17</v>
          </cell>
        </row>
        <row r="784">
          <cell r="A784">
            <v>90623</v>
          </cell>
          <cell r="B784" t="str">
            <v>PERFURATRIZ MANUAL, TORQUE MÁXIMO 83 N.M, POTÊNCIA 5 CV, COM DIÂMETRO MÁXIMO 4" - MANUTENÇÃO. AF_06/2015</v>
          </cell>
          <cell r="C784" t="str">
            <v>H</v>
          </cell>
          <cell r="D784">
            <v>1.84</v>
          </cell>
        </row>
        <row r="785">
          <cell r="A785">
            <v>90624</v>
          </cell>
          <cell r="B785" t="str">
            <v>PERFURATRIZ MANUAL, TORQUE MÁXIMO 83 N.M, POTÊNCIA 5 CV, COM DIÂMETRO MÁXIMO 4" - MATERIAIS NA OPERAÇÃO. AF_06/2015</v>
          </cell>
          <cell r="C785" t="str">
            <v>H</v>
          </cell>
          <cell r="D785">
            <v>2.84</v>
          </cell>
        </row>
        <row r="786">
          <cell r="A786">
            <v>90627</v>
          </cell>
          <cell r="B786" t="str">
            <v>PERFURATRIZ SOBRE ESTEIRA, TORQUE MÁXIMO 600 KGF, PESO MÉDIO 1000 KG, POTÊNCIA 20 HP, DIÂMETRO MÁXIMO 10" - DEPRECIAÇÃO. AF_06/2015</v>
          </cell>
          <cell r="C786" t="str">
            <v>H</v>
          </cell>
          <cell r="D786">
            <v>28.05</v>
          </cell>
        </row>
        <row r="787">
          <cell r="A787">
            <v>90628</v>
          </cell>
          <cell r="B787" t="str">
            <v>PERFURATRIZ SOBRE ESTEIRA, TORQUE MÁXIMO 600 KGF, PESO MÉDIO 1000 KG, POTÊNCIA 20 HP, DIÂMETRO MÁXIMO 10" - JUROS. AF_06/2015</v>
          </cell>
          <cell r="C787" t="str">
            <v>H</v>
          </cell>
          <cell r="D787">
            <v>3.99</v>
          </cell>
        </row>
        <row r="788">
          <cell r="A788">
            <v>90629</v>
          </cell>
          <cell r="B788" t="str">
            <v>PERFURATRIZ SOBRE ESTEIRA, TORQUE MÁXIMO 600 KGF, PESO MÉDIO 1000 KG, POTÊNCIA 20 HP, DIÂMETRO MÁXIMO 10" - MANUTENÇÃO. AF_06/2015</v>
          </cell>
          <cell r="C788" t="str">
            <v>H</v>
          </cell>
          <cell r="D788">
            <v>35.1</v>
          </cell>
        </row>
        <row r="789">
          <cell r="A789">
            <v>90630</v>
          </cell>
          <cell r="B789" t="str">
            <v>PERFURATRIZ SOBRE ESTEIRA, TORQUE MÁXIMO 600 KGF, PESO MÉDIO 1000 KG, POTÊNCIA 20 HP, DIÂMETRO MÁXIMO 10" - MATERIAIS NA OPERAÇÃO. AF_06/2015</v>
          </cell>
          <cell r="C789" t="str">
            <v>H</v>
          </cell>
          <cell r="D789">
            <v>11.53</v>
          </cell>
        </row>
        <row r="790">
          <cell r="A790">
            <v>90633</v>
          </cell>
          <cell r="B790" t="str">
            <v>MISTURADOR DUPLO HORIZONTAL DE ALTA TURBULÊNCIA, CAPACIDADE / VOLUME 2 X 500 LITROS, MOTORES ELÉTRICOS MÍNIMO 5 CV CADA, PARA NATA CIMENTO, ARGAMASSA E OUTROS - DEPRECIAÇÃO. AF_06/2015</v>
          </cell>
          <cell r="C790" t="str">
            <v>H</v>
          </cell>
          <cell r="D790">
            <v>2.8</v>
          </cell>
        </row>
        <row r="791">
          <cell r="A791">
            <v>90634</v>
          </cell>
          <cell r="B791" t="str">
            <v>MISTURADOR DUPLO HORIZONTAL DE ALTA TURBULÊNCIA, CAPACIDADE / VOLUME 2 X 500 LITROS, MOTORES ELÉTRICOS MÍNIMO 5 CV CADA, PARA NATA CIMENTO, ARGAMASSA E OUTROS - JUROS. AF_06/2015</v>
          </cell>
          <cell r="C791" t="str">
            <v>H</v>
          </cell>
          <cell r="D791">
            <v>0.33</v>
          </cell>
        </row>
        <row r="792">
          <cell r="A792">
            <v>90635</v>
          </cell>
          <cell r="B792" t="str">
            <v>MISTURADOR DUPLO HORIZONTAL DE ALTA TURBULÊNCIA, CAPACIDADE / VOLUME 2 X 500 LITROS, MOTORES ELÉTRICOS MÍNIMO 5 CV CADA, PARA NATA CIMENTO, ARGAMASSA E OUTROS - MANUTENÇÃO. AF_06/2015</v>
          </cell>
          <cell r="C792" t="str">
            <v>H</v>
          </cell>
          <cell r="D792">
            <v>3.07</v>
          </cell>
        </row>
        <row r="793">
          <cell r="A793">
            <v>90636</v>
          </cell>
          <cell r="B793" t="str">
            <v>MISTURADOR DUPLO HORIZONTAL DE ALTA TURBULÊNCIA, CAPACIDADE / VOLUME 2 X 500 LITROS, MOTORES ELÉTRICOS MÍNIMO 5 CV CADA, PARA NATA CIMENTO, ARGAMASSA E OUTROS - MATERIAIS NA OPERAÇÃO. AF_06/2015</v>
          </cell>
          <cell r="C793" t="str">
            <v>H</v>
          </cell>
          <cell r="D793">
            <v>5.69</v>
          </cell>
        </row>
        <row r="794">
          <cell r="A794">
            <v>90639</v>
          </cell>
          <cell r="B794" t="str">
            <v>BOMBA TRIPLEX, PARA INJEÇÃO DE NATA DE CIMENTO, VAZÃO MÁXIMA DE 100 LITROS/MINUTO, PRESSÃO MÁXIMA DE 70 BAR - DEPRECIAÇÃO. AF_06/2015</v>
          </cell>
          <cell r="C794" t="str">
            <v>H</v>
          </cell>
          <cell r="D794">
            <v>4.1900000000000004</v>
          </cell>
        </row>
        <row r="795">
          <cell r="A795">
            <v>90640</v>
          </cell>
          <cell r="B795" t="str">
            <v>BOMBA TRIPLEX, PARA INJEÇÃO DE NATA DE CIMENTO, VAZÃO MÁXIMA DE 100 LITROS/MINUTO, PRESSÃO MÁXIMA DE 70 BAR - JUROS. AF_06/2015</v>
          </cell>
          <cell r="C795" t="str">
            <v>H</v>
          </cell>
          <cell r="D795">
            <v>0.49</v>
          </cell>
        </row>
        <row r="796">
          <cell r="A796">
            <v>90641</v>
          </cell>
          <cell r="B796" t="str">
            <v>BOMBA TRIPLEX, PARA INJEÇÃO DE NATA DE CIMENTO, VAZÃO MÁXIMA DE 100 LITROS/MINUTO, PRESSÃO MÁXIMA DE 70 BAR - MANUTENÇÃO. AF_06/2015</v>
          </cell>
          <cell r="C796" t="str">
            <v>H</v>
          </cell>
          <cell r="D796">
            <v>4.58</v>
          </cell>
        </row>
        <row r="797">
          <cell r="A797">
            <v>90642</v>
          </cell>
          <cell r="B797" t="str">
            <v>BOMBA TRIPLEX, PARA INJEÇÃO DE NATA DE CIMENTO, VAZÃO MÁXIMA DE 100 LITROS/MINUTO, PRESSÃO MÁXIMA DE 70 BAR - MATERIAIS NA OPERAÇÃO. AF_06/2015</v>
          </cell>
          <cell r="C797" t="str">
            <v>H</v>
          </cell>
          <cell r="D797">
            <v>5.95</v>
          </cell>
        </row>
        <row r="798">
          <cell r="A798">
            <v>90646</v>
          </cell>
          <cell r="B798" t="str">
            <v>BOMBA CENTRÍFUGA MONOESTÁGIO COM MOTOR ELÉTRICO MONOFÁSICO, POTÊNCIA 15 HP, DIÂMETRO DO ROTOR 173 MM, HM/Q = 30 MCA / 90 M3/H A 45 MCA / 55 M3/H - DEPRECIAÇÃO. AF_06/2015</v>
          </cell>
          <cell r="C798" t="str">
            <v>H</v>
          </cell>
          <cell r="D798">
            <v>0.55000000000000004</v>
          </cell>
        </row>
        <row r="799">
          <cell r="A799">
            <v>90647</v>
          </cell>
          <cell r="B799" t="str">
            <v>BOMBA CENTRÍFUGA MONOESTÁGIO COM MOTOR ELÉTRICO MONOFÁSICO, POTÊNCIA 15 HP, DIÂMETRO DO ROTOR 173 MM, HM/Q = 30 MCA / 90 M3/H A 45 MCA / 55 M3/H - JUROS. AF_06/2015</v>
          </cell>
          <cell r="C799" t="str">
            <v>H</v>
          </cell>
          <cell r="D799">
            <v>0.06</v>
          </cell>
        </row>
        <row r="800">
          <cell r="A800">
            <v>90648</v>
          </cell>
          <cell r="B800" t="str">
            <v>BOMBA CENTRÍFUGA MONOESTÁGIO COM MOTOR ELÉTRICO MONOFÁSICO, POTÊNCIA 15 HP, DIÂMETRO DO ROTOR 173 MM, HM/Q = 30 MCA / 90 M3/H A 45 MCA / 55 M3/H - MANUTENÇÃO. AF_06/2015</v>
          </cell>
          <cell r="C800" t="str">
            <v>H</v>
          </cell>
          <cell r="D800">
            <v>0.6</v>
          </cell>
        </row>
        <row r="801">
          <cell r="A801">
            <v>90649</v>
          </cell>
          <cell r="B801" t="str">
            <v>BOMBA CENTRÍFUGA MONOESTÁGIO COM MOTOR ELÉTRICO MONOFÁSICO, POTÊNCIA 15 HP, DIÂMETRO DO ROTOR 173 MM, HM/Q = 30 MCA / 90 M3/H A 45 MCA / 55 M3/H - MATERIAIS NA OPERAÇÃO. AF_06/2015</v>
          </cell>
          <cell r="C801" t="str">
            <v>H</v>
          </cell>
          <cell r="D801">
            <v>8.84</v>
          </cell>
        </row>
        <row r="802">
          <cell r="A802">
            <v>90652</v>
          </cell>
          <cell r="B802" t="str">
            <v>BOMBA DE PROJEÇÃO DE CONCRETO SECO, POTÊNCIA 10 CV, VAZÃO 3 M3/H - DEPRECIAÇÃO. AF_06/2015</v>
          </cell>
          <cell r="C802" t="str">
            <v>H</v>
          </cell>
          <cell r="D802">
            <v>2.73</v>
          </cell>
        </row>
        <row r="803">
          <cell r="A803">
            <v>90653</v>
          </cell>
          <cell r="B803" t="str">
            <v>BOMBA DE PROJEÇÃO DE CONCRETO SECO, POTÊNCIA 10 CV, VAZÃO 3 M3/H - JUROS. AF_06/2015</v>
          </cell>
          <cell r="C803" t="str">
            <v>H</v>
          </cell>
          <cell r="D803">
            <v>0.32</v>
          </cell>
        </row>
        <row r="804">
          <cell r="A804">
            <v>90654</v>
          </cell>
          <cell r="B804" t="str">
            <v>BOMBA DE PROJEÇÃO DE CONCRETO SECO, POTÊNCIA 10 CV, VAZÃO 3 M3/H - MANUTENÇÃO. AF_06/2015</v>
          </cell>
          <cell r="C804" t="str">
            <v>H</v>
          </cell>
          <cell r="D804">
            <v>2.98</v>
          </cell>
        </row>
        <row r="805">
          <cell r="A805">
            <v>90655</v>
          </cell>
          <cell r="B805" t="str">
            <v>BOMBA DE PROJEÇÃO DE CONCRETO SECO, POTÊNCIA 10 CV, VAZÃO 3 M3/H - MATERIAIS NA OPERAÇÃO. AF_06/2015</v>
          </cell>
          <cell r="C805" t="str">
            <v>H</v>
          </cell>
          <cell r="D805">
            <v>5.82</v>
          </cell>
        </row>
        <row r="806">
          <cell r="A806">
            <v>90658</v>
          </cell>
          <cell r="B806" t="str">
            <v>BOMBA DE PROJEÇÃO DE CONCRETO SECO, POTÊNCIA 10 CV, VAZÃO 6 M3/H - DEPRECIAÇÃO. AF_06/2015</v>
          </cell>
          <cell r="C806" t="str">
            <v>H</v>
          </cell>
          <cell r="D806">
            <v>2.92</v>
          </cell>
        </row>
        <row r="807">
          <cell r="A807">
            <v>90659</v>
          </cell>
          <cell r="B807" t="str">
            <v>BOMBA DE PROJEÇÃO DE CONCRETO SECO, POTÊNCIA 10 CV, VAZÃO 6 M3/H - JUROS. AF_06/2015</v>
          </cell>
          <cell r="C807" t="str">
            <v>H</v>
          </cell>
          <cell r="D807">
            <v>0.34</v>
          </cell>
        </row>
        <row r="808">
          <cell r="A808">
            <v>90660</v>
          </cell>
          <cell r="B808" t="str">
            <v>BOMBA DE PROJEÇÃO DE CONCRETO SECO, POTÊNCIA 10 CV, VAZÃO 6 M3/H - MANUTENÇÃO. AF_06/2015</v>
          </cell>
          <cell r="C808" t="str">
            <v>H</v>
          </cell>
          <cell r="D808">
            <v>3.19</v>
          </cell>
        </row>
        <row r="809">
          <cell r="A809">
            <v>90661</v>
          </cell>
          <cell r="B809" t="str">
            <v>BOMBA DE PROJEÇÃO DE CONCRETO SECO, POTÊNCIA 10 CV, VAZÃO 6 M3/H - MATERIAIS NA OPERAÇÃO. AF_06/2015</v>
          </cell>
          <cell r="C809" t="str">
            <v>H</v>
          </cell>
          <cell r="D809">
            <v>5.82</v>
          </cell>
        </row>
        <row r="810">
          <cell r="A810">
            <v>90664</v>
          </cell>
          <cell r="B810" t="str">
            <v>PROJETOR PNEUMÁTICO DE ARGAMASSA PARA CHAPISCO E REBOCO COM RECIPIENTE ACOPLADO, TIPO CANEQUINHA, COM COMPRESSOR DE AR REBOCÁVEL VAZÃO 89 PCM E MOTOR DIESEL DE 20 CV - DEPRECIAÇÃO. AF_06/2015</v>
          </cell>
          <cell r="C810" t="str">
            <v>H</v>
          </cell>
          <cell r="D810">
            <v>4.7300000000000004</v>
          </cell>
        </row>
        <row r="811">
          <cell r="A811">
            <v>90665</v>
          </cell>
          <cell r="B811" t="str">
            <v>PROJETOR PNEUMÁTICO DE ARGAMASSA PARA CHAPISCO E REBOCO COM RECIPIENTE ACOPLADO, TIPO CANEQUINHA, COM COMPRESSOR DE AR REBOCÁVEL VAZÃO 89 PCM E MOTOR DIESEL DE 20 CV - JUROS. AF_06/2015</v>
          </cell>
          <cell r="C811" t="str">
            <v>H</v>
          </cell>
          <cell r="D811">
            <v>0.54</v>
          </cell>
        </row>
        <row r="812">
          <cell r="A812">
            <v>90666</v>
          </cell>
          <cell r="B812" t="str">
            <v>PROJETOR PNEUMÁTICO DE ARGAMASSA PARA CHAPISCO E REBOCO COM RECIPIENTE ACOPLADO, TIPO CANEQUINHA, COM COMPRESSOR DE AR REBOCÁVEL VAZÃO 89 PCM E MOTOR DIESEL DE 20 CV - MANUTENÇÃO. AF_06/2015</v>
          </cell>
          <cell r="C812" t="str">
            <v>H</v>
          </cell>
          <cell r="D812">
            <v>5.18</v>
          </cell>
        </row>
        <row r="813">
          <cell r="A813">
            <v>90667</v>
          </cell>
          <cell r="B813" t="str">
            <v>PROJETOR PNEUMÁTICO DE ARGAMASSA PARA CHAPISCO E REBOCO COM RECIPIENTE ACOPLADO, TIPO CANEQUINHA, COM COMPRESSOR DE AR REBOCÁVEL VAZÃO 89 PCM E MOTOR DIESEL DE 20 CV - MATERIAIS NA OPERAÇÃO. AF_06/2015</v>
          </cell>
          <cell r="C813" t="str">
            <v>H</v>
          </cell>
          <cell r="D813">
            <v>9.67</v>
          </cell>
        </row>
        <row r="814">
          <cell r="A814">
            <v>90670</v>
          </cell>
          <cell r="B814" t="str">
            <v>PERFURATRIZ COM TORRE METÁLICA PARA EXECUÇÃO DE ESTACA HÉLICE CONTÍNUA, PROFUNDIDADE MÁXIMA DE 30 M, DIÂMETRO MÁXIMO DE 800 MM, POTÊNCIA INSTALADA DE 268 HP, MESA ROTATIVA COM TORQUE MÁXIMO DE 170 KNM - DEPRECIAÇÃO. AF_06/2015</v>
          </cell>
          <cell r="C814" t="str">
            <v>H</v>
          </cell>
          <cell r="D814">
            <v>128.72</v>
          </cell>
        </row>
        <row r="815">
          <cell r="A815">
            <v>90671</v>
          </cell>
          <cell r="B815" t="str">
            <v>PERFURATRIZ COM TORRE METÁLICA PARA EXECUÇÃO DE ESTACA HÉLICE CONTÍNUA, PROFUNDIDADE MÁXIMA DE 30 M, DIÂMETRO MÁXIMO DE 800 MM, POTÊNCIA INSTALADA DE 268 HP, MESA ROTATIVA COM TORQUE MÁXIMO DE 170 KNM - JUROS. AF_06/2015</v>
          </cell>
          <cell r="C815" t="str">
            <v>H</v>
          </cell>
          <cell r="D815">
            <v>17.87</v>
          </cell>
        </row>
        <row r="816">
          <cell r="A816">
            <v>90672</v>
          </cell>
          <cell r="B816" t="str">
            <v>PERFURATRIZ COM TORRE METÁLICA PARA EXECUÇÃO DE ESTACA HÉLICE CONTÍNUA, PROFUNDIDADE MÁXIMA DE 30 M, DIÂMETRO MÁXIMO DE 800 MM, POTÊNCIA INSTALADA DE 268 HP, MESA ROTATIVA COM TORQUE MÁXIMO DE 170 KNM - MANUTENÇÃO. AF_06/2015</v>
          </cell>
          <cell r="C816" t="str">
            <v>H</v>
          </cell>
          <cell r="D816">
            <v>161.09</v>
          </cell>
        </row>
        <row r="817">
          <cell r="A817">
            <v>90673</v>
          </cell>
          <cell r="B817" t="str">
            <v>PERFURATRIZ COM TORRE METÁLICA PARA EXECUÇÃO DE ESTACA HÉLICE CONTÍNUA, PROFUNDIDADE MÁXIMA DE 30 M, DIÂMETRO MÁXIMO DE 800 MM, POTÊNCIA INSTALADA DE 268 HP, MESA ROTATIVA COM TORQUE MÁXIMO DE 170 KNM - MATERIAIS NA OPERAÇÃO. AF_06/2015</v>
          </cell>
          <cell r="C817" t="str">
            <v>H</v>
          </cell>
          <cell r="D817">
            <v>77.400000000000006</v>
          </cell>
        </row>
        <row r="818">
          <cell r="A818">
            <v>90676</v>
          </cell>
          <cell r="B818" t="str">
            <v>PERFURATRIZ HIDRÁULICA SOBRE CAMINHÃO COM TRADO CURTO ACOPLADO, PROFUNDIDADE MÁXIMA DE 20 M, DIÂMETRO MÁXIMO DE 1500 MM, POTÊNCIA INSTALADA DE 137 HP, MESA ROTATIVA COM TORQUE MÁXIMO DE 30 KNM - DEPRECIAÇÃO. AF_06/2015</v>
          </cell>
          <cell r="C818" t="str">
            <v>H</v>
          </cell>
          <cell r="D818">
            <v>69.78</v>
          </cell>
        </row>
        <row r="819">
          <cell r="A819">
            <v>90677</v>
          </cell>
          <cell r="B819" t="str">
            <v>PERFURATRIZ HIDRÁULICA SOBRE CAMINHÃO COM TRADO CURTO ACOPLADO, PROFUNDIDADE MÁXIMA DE 20 M, DIÂMETRO MÁXIMO DE 1500 MM, POTÊNCIA INSTALADA DE 137 HP, MESA ROTATIVA COM TORQUE MÁXIMO DE 30 KNM - JUROS. AF_06/2015</v>
          </cell>
          <cell r="C819" t="str">
            <v>H</v>
          </cell>
          <cell r="D819">
            <v>9.68</v>
          </cell>
        </row>
        <row r="820">
          <cell r="A820">
            <v>90678</v>
          </cell>
          <cell r="B820" t="str">
            <v>PERFURATRIZ HIDRÁULICA SOBRE CAMINHÃO COM TRADO CURTO ACOPLADO, PROFUNDIDADE MÁXIMA DE 20 M, DIÂMETRO MÁXIMO DE 1500 MM, POTÊNCIA INSTALADA DE 137 HP, MESA ROTATIVA COM TORQUE MÁXIMO DE 30 KNM - MANUTENÇÃO. AF_06/2015</v>
          </cell>
          <cell r="C820" t="str">
            <v>H</v>
          </cell>
          <cell r="D820">
            <v>87.32</v>
          </cell>
        </row>
        <row r="821">
          <cell r="A821">
            <v>90679</v>
          </cell>
          <cell r="B821" t="str">
            <v>PERFURATRIZ HIDRÁULICA SOBRE CAMINHÃO COM TRADO CURTO ACOPLADO, PROFUNDIDADE MÁXIMA DE 20 M, DIÂMETRO MÁXIMO DE 1500 MM, POTÊNCIA INSTALADA DE 137 HP, MESA ROTATIVA COM TORQUE MÁXIMO DE 30 KNM - MATERIAIS NA OPERAÇÃO. AF_06/2015</v>
          </cell>
          <cell r="C821" t="str">
            <v>H</v>
          </cell>
          <cell r="D821">
            <v>59.32</v>
          </cell>
        </row>
        <row r="822">
          <cell r="A822">
            <v>90682</v>
          </cell>
          <cell r="B822" t="str">
            <v>MANIPULADOR TELESCÓPICO, POTÊNCIA DE 85 HP, CAPACIDADE DE CARGA DE 3.500 KG, ALTURA MÁXIMA DE ELEVAÇÃO DE 12,3 M - DEPRECIAÇÃO. AF_06/2015</v>
          </cell>
          <cell r="C822" t="str">
            <v>H</v>
          </cell>
          <cell r="D822">
            <v>23.82</v>
          </cell>
        </row>
        <row r="823">
          <cell r="A823">
            <v>90683</v>
          </cell>
          <cell r="B823" t="str">
            <v>MANIPULADOR TELESCÓPICO, POTÊNCIA DE 85 HP, CAPACIDADE DE CARGA DE 3.500 KG, ALTURA MÁXIMA DE ELEVAÇÃO DE 12,3 M - JUROS. AF_06/2015</v>
          </cell>
          <cell r="C823" t="str">
            <v>H</v>
          </cell>
          <cell r="D823">
            <v>2.82</v>
          </cell>
        </row>
        <row r="824">
          <cell r="A824">
            <v>90684</v>
          </cell>
          <cell r="B824" t="str">
            <v>MANIPULADOR TELESCÓPICO, POTÊNCIA DE 85 HP, CAPACIDADE DE CARGA DE 3.500 KG, ALTURA MÁXIMA DE ELEVAÇÃO DE 12,3 M - MANUTENÇÃO. AF_06/2015</v>
          </cell>
          <cell r="C824" t="str">
            <v>H</v>
          </cell>
          <cell r="D824">
            <v>26.06</v>
          </cell>
        </row>
        <row r="825">
          <cell r="A825">
            <v>90685</v>
          </cell>
          <cell r="B825" t="str">
            <v>MANIPULADOR TELESCÓPICO, POTÊNCIA DE 85 HP, CAPACIDADE DE CARGA DE 3.500 KG, ALTURA MÁXIMA DE ELEVAÇÃO DE 12,3 M - MATERIAIS NA OPERAÇÃO. AF_06/2015</v>
          </cell>
          <cell r="C825" t="str">
            <v>H</v>
          </cell>
          <cell r="D825">
            <v>36.799999999999997</v>
          </cell>
        </row>
        <row r="826">
          <cell r="A826">
            <v>90688</v>
          </cell>
          <cell r="B826" t="str">
            <v>MINICARREGADEIRA SOBRE RODAS, POTÊNCIA LÍQUIDA DE 47 HP, CAPACIDADE NOMINAL DE OPERAÇÃO DE 646 KG - DEPRECIAÇÃO. AF_06/2015</v>
          </cell>
          <cell r="C826" t="str">
            <v>H</v>
          </cell>
          <cell r="D826">
            <v>11.73</v>
          </cell>
        </row>
        <row r="827">
          <cell r="A827">
            <v>90689</v>
          </cell>
          <cell r="B827" t="str">
            <v>MINICARREGADEIRA SOBRE RODAS, POTÊNCIA LÍQUIDA DE 47 HP, CAPACIDADE NOMINAL DE OPERAÇÃO DE 646 KG - JUROS. AF_06/2015</v>
          </cell>
          <cell r="C827" t="str">
            <v>H</v>
          </cell>
          <cell r="D827">
            <v>1.18</v>
          </cell>
        </row>
        <row r="828">
          <cell r="A828">
            <v>90690</v>
          </cell>
          <cell r="B828" t="str">
            <v>MINICARREGADEIRA SOBRE RODAS, POTÊNCIA LÍQUIDA DE 47 HP, CAPACIDADE NOMINAL DE OPERAÇÃO DE 646 KG - MANUTENÇÃO. AF_06/2015</v>
          </cell>
          <cell r="C828" t="str">
            <v>H</v>
          </cell>
          <cell r="D828">
            <v>14.67</v>
          </cell>
        </row>
        <row r="829">
          <cell r="A829">
            <v>90691</v>
          </cell>
          <cell r="B829" t="str">
            <v>MINICARREGADEIRA SOBRE RODAS, POTÊNCIA LÍQUIDA DE 47 HP, CAPACIDADE NOMINAL DE OPERAÇÃO DE 646 KG - MATERIAIS NA OPERAÇÃO. AF_06/2015</v>
          </cell>
          <cell r="C829" t="str">
            <v>H</v>
          </cell>
          <cell r="D829">
            <v>33.9</v>
          </cell>
        </row>
        <row r="830">
          <cell r="A830">
            <v>90957</v>
          </cell>
          <cell r="B830" t="str">
            <v>COMPRESSOR DE AR REBOCÁVEL, VAZÃO 189 PCM, PRESSÃO EFETIVA DE TRABALHO 102 PSI, MOTOR DIESEL, POTÊNCIA 63 CV - DEPRECIAÇÃO. AF_06/2015</v>
          </cell>
          <cell r="C830" t="str">
            <v>H</v>
          </cell>
          <cell r="D830">
            <v>2.93</v>
          </cell>
        </row>
        <row r="831">
          <cell r="A831">
            <v>90958</v>
          </cell>
          <cell r="B831" t="str">
            <v>COMPRESSOR DE AR REBOCÁVEL, VAZÃO 189 PCM, PRESSÃO EFETIVA DE TRABALHO 102 PSI, MOTOR DIESEL, POTÊNCIA 63 CV - JUROS. AF_06/2015</v>
          </cell>
          <cell r="C831" t="str">
            <v>H</v>
          </cell>
          <cell r="D831">
            <v>0.4</v>
          </cell>
        </row>
        <row r="832">
          <cell r="A832">
            <v>90960</v>
          </cell>
          <cell r="B832" t="str">
            <v>COMPRESSOR DE AR REBOCÁVEL, VAZÃO 89 PCM, PRESSÃO EFETIVA DE TRABALHO 102 PSI, MOTOR DIESEL, POTÊNCIA 20 CV - DEPRECIAÇÃO. AF_06/2015</v>
          </cell>
          <cell r="C832" t="str">
            <v>H</v>
          </cell>
          <cell r="D832">
            <v>3.92</v>
          </cell>
        </row>
        <row r="833">
          <cell r="A833">
            <v>90961</v>
          </cell>
          <cell r="B833" t="str">
            <v>COMPRESSOR DE AR REBOCÁVEL, VAZÃO 89 PCM, PRESSÃO EFETIVA DE TRABALHO 102 PSI, MOTOR DIESEL, POTÊNCIA 20 CV - JUROS. AF_06/2015</v>
          </cell>
          <cell r="C833" t="str">
            <v>H</v>
          </cell>
          <cell r="D833">
            <v>0.54</v>
          </cell>
        </row>
        <row r="834">
          <cell r="A834">
            <v>90962</v>
          </cell>
          <cell r="B834" t="str">
            <v>COMPRESSOR DE AR REBOCÁVEL, VAZÃO 89 PCM, PRESSÃO EFETIVA DE TRABALHO 102 PSI, MOTOR DIESEL, POTÊNCIA 20 CV - MANUTENÇÃO. AF_06/2015</v>
          </cell>
          <cell r="C834" t="str">
            <v>H</v>
          </cell>
          <cell r="D834">
            <v>4.9000000000000004</v>
          </cell>
        </row>
        <row r="835">
          <cell r="A835">
            <v>90963</v>
          </cell>
          <cell r="B835" t="str">
            <v>COMPRESSOR DE AR REBOCÁVEL, VAZÃO 89 PCM, PRESSÃO EFETIVA DE TRABALHO 102 PSI, MOTOR DIESEL, POTÊNCIA 20 CV - MATERIAIS NA OPERAÇÃO. AF_06/2015</v>
          </cell>
          <cell r="C835" t="str">
            <v>H</v>
          </cell>
          <cell r="D835">
            <v>9.67</v>
          </cell>
        </row>
        <row r="836">
          <cell r="A836">
            <v>90968</v>
          </cell>
          <cell r="B836" t="str">
            <v>COMPRESSOR DE AR REBOCAVEL, VAZÃO 250 PCM, PRESSAO DE TRABALHO 102 PSI, MOTOR A DIESEL POTÊNCIA 81 CV - DEPRECIAÇÃO. AF_06/2015</v>
          </cell>
          <cell r="C836" t="str">
            <v>H</v>
          </cell>
          <cell r="D836">
            <v>3.93</v>
          </cell>
        </row>
        <row r="837">
          <cell r="A837">
            <v>90969</v>
          </cell>
          <cell r="B837" t="str">
            <v>COMPRESSOR DE AR REBOCAVEL, VAZÃO 250 PCM, PRESSAO DE TRABALHO 102 PSI, MOTOR A DIESEL POTÊNCIA 81 CV - JUROS. AF_06/2015</v>
          </cell>
          <cell r="C837" t="str">
            <v>H</v>
          </cell>
          <cell r="D837">
            <v>0.54</v>
          </cell>
        </row>
        <row r="838">
          <cell r="A838">
            <v>90970</v>
          </cell>
          <cell r="B838" t="str">
            <v>COMPRESSOR DE AR REBOCAVEL, VAZÃO 250 PCM, PRESSAO DE TRABALHO 102 PSI, MOTOR A DIESEL POTÊNCIA 81 CV - MANUTENÇÃO. AF_06/2015</v>
          </cell>
          <cell r="C838" t="str">
            <v>H</v>
          </cell>
          <cell r="D838">
            <v>4.92</v>
          </cell>
        </row>
        <row r="839">
          <cell r="A839">
            <v>90971</v>
          </cell>
          <cell r="B839" t="str">
            <v>COMPRESSOR DE AR REBOCAVEL, VAZÃO 250 PCM, PRESSAO DE TRABALHO 102 PSI, MOTOR A DIESEL POTÊNCIA 81 CV - MATERIAIS NA OPERAÇÃO. AF_06/2015</v>
          </cell>
          <cell r="C839" t="str">
            <v>H</v>
          </cell>
          <cell r="D839">
            <v>39.200000000000003</v>
          </cell>
        </row>
        <row r="840">
          <cell r="A840">
            <v>90975</v>
          </cell>
          <cell r="B840" t="str">
            <v>COMPRESSOR DE AR REBOCÁVEL, VAZÃO 748 PCM, PRESSÃO EFETIVA DE TRABALHO 102 PSI, MOTOR DIESEL, POTÊNCIA 210 CV - DEPRECIAÇÃO. AF_06/2015</v>
          </cell>
          <cell r="C840" t="str">
            <v>H</v>
          </cell>
          <cell r="D840">
            <v>9.98</v>
          </cell>
        </row>
        <row r="841">
          <cell r="A841">
            <v>90976</v>
          </cell>
          <cell r="B841" t="str">
            <v>COMPRESSOR DE AR REBOCÁVEL, VAZÃO 748 PCM, PRESSÃO EFETIVA DE TRABALHO 102 PSI, MOTOR DIESEL, POTÊNCIA 210 CV - JUROS. AF_06/2015</v>
          </cell>
          <cell r="C841" t="str">
            <v>H</v>
          </cell>
          <cell r="D841">
            <v>1.38</v>
          </cell>
        </row>
        <row r="842">
          <cell r="A842">
            <v>90977</v>
          </cell>
          <cell r="B842" t="str">
            <v>COMPRESSOR DE AR REBOCÁVEL, VAZÃO 748 PCM, PRESSÃO EFETIVA DE TRABALHO 102 PSI, MOTOR DIESEL, POTÊNCIA 210 CV - MANUTENÇÃO. AF_06/2015</v>
          </cell>
          <cell r="C842" t="str">
            <v>H</v>
          </cell>
          <cell r="D842">
            <v>12.49</v>
          </cell>
        </row>
        <row r="843">
          <cell r="A843">
            <v>90978</v>
          </cell>
          <cell r="B843" t="str">
            <v>COMPRESSOR DE AR REBOCÁVEL, VAZÃO 748 PCM, PRESSÃO EFETIVA DE TRABALHO 102 PSI, MOTOR DIESEL, POTÊNCIA 210 CV - MATERIAIS NA OPERAÇÃO. AF_06/2015</v>
          </cell>
          <cell r="C843" t="str">
            <v>H</v>
          </cell>
          <cell r="D843">
            <v>101.7</v>
          </cell>
        </row>
        <row r="844">
          <cell r="A844">
            <v>90992</v>
          </cell>
          <cell r="B844" t="str">
            <v>COMPRESSOR DE AR REBOCAVEL, VAZÃO 400 PCM, PRESSAO DE TRABALHO 102 PSI, MOTOR A DIESEL POTÊNCIA 110 CV - DEPRECIAÇÃO. AF_06/2015</v>
          </cell>
          <cell r="C844" t="str">
            <v>H</v>
          </cell>
          <cell r="D844">
            <v>4.66</v>
          </cell>
        </row>
        <row r="845">
          <cell r="A845">
            <v>90993</v>
          </cell>
          <cell r="B845" t="str">
            <v>COMPRESSOR DE AR REBOCAVEL, VAZÃO 400 PCM, PRESSAO DE TRABALHO 102 PSI, MOTOR A DIESEL POTÊNCIA 110 CV - JUROS. AF_06/2015</v>
          </cell>
          <cell r="C845" t="str">
            <v>H</v>
          </cell>
          <cell r="D845">
            <v>0.64</v>
          </cell>
        </row>
        <row r="846">
          <cell r="A846">
            <v>90994</v>
          </cell>
          <cell r="B846" t="str">
            <v>COMPRESSOR DE AR REBOCAVEL, VAZÃO 400 PCM, PRESSAO DE TRABALHO 102 PSI, MOTOR A DIESEL POTÊNCIA 110 CV - MANUTENÇÃO. AF_06/2015</v>
          </cell>
          <cell r="C846" t="str">
            <v>H</v>
          </cell>
          <cell r="D846">
            <v>5.83</v>
          </cell>
        </row>
        <row r="847">
          <cell r="A847">
            <v>90995</v>
          </cell>
          <cell r="B847" t="str">
            <v>COMPRESSOR DE AR REBOCAVEL, VAZÃO 400 PCM, PRESSAO DE TRABALHO 102 PSI, MOTOR A DIESEL POTÊNCIA 110 CV - MATERIAIS NA OPERAÇÃO. AF_06/2015</v>
          </cell>
          <cell r="C847" t="str">
            <v>H</v>
          </cell>
          <cell r="D847">
            <v>53.25</v>
          </cell>
        </row>
        <row r="848">
          <cell r="A848">
            <v>91021</v>
          </cell>
          <cell r="B848" t="str">
            <v>PERFURATRIZ HIDRÁULICA SOBRE CAMINHÃO COM TRADO CURTO ACOPLADO, PROFUNDIDADE MÁXIMA DE 20 M, DIÂMETRO MÁXIMO DE 1500 MM, POTÊNCIA INSTALADA DE 137 HP, MESA ROTATIVA COM TORQUE MÁXIMO DE 30 KNM - IMPOSTOS E SEGUROS. AF_06/2015</v>
          </cell>
          <cell r="C848" t="str">
            <v>H</v>
          </cell>
          <cell r="D848">
            <v>3.79</v>
          </cell>
        </row>
        <row r="849">
          <cell r="A849">
            <v>91026</v>
          </cell>
          <cell r="B849" t="str">
            <v>CAMINHÃO TRUCADO (C/ TERCEIRO EIXO) ELETRÔNICO - POTÊNCIA 231CV - PBT = 22000KG - DIST. ENTRE EIXOS 5170 MM - INCLUI CARROCERIA FIXA ABERTA DE MADEIRA - DEPRECIAÇÃO. AF_06/2015</v>
          </cell>
          <cell r="C849" t="str">
            <v>H</v>
          </cell>
          <cell r="D849">
            <v>14.1</v>
          </cell>
        </row>
        <row r="850">
          <cell r="A850">
            <v>91027</v>
          </cell>
          <cell r="B850" t="str">
            <v>CAMINHÃO TRUCADO (C/ TERCEIRO EIXO) ELETRÔNICO - POTÊNCIA 231CV - PBT = 22000KG - DIST. ENTRE EIXOS 5170 MM - INCLUI CARROCERIA FIXA ABERTA DE MADEIRA - JUROS. AF_06/2015</v>
          </cell>
          <cell r="C850" t="str">
            <v>H</v>
          </cell>
          <cell r="D850">
            <v>2.95</v>
          </cell>
        </row>
        <row r="851">
          <cell r="A851">
            <v>91028</v>
          </cell>
          <cell r="B851" t="str">
            <v>CAMINHÃO TRUCADO (C/ TERCEIRO EIXO) ELETRÔNICO - POTÊNCIA 231CV - PBT = 22000KG - DIST. ENTRE EIXOS 5170 MM - INCLUI CARROCERIA FIXA ABERTA DE MADEIRA - IMPOSTOS E SEGUROS. AF_06/2015</v>
          </cell>
          <cell r="C851" t="str">
            <v>H</v>
          </cell>
          <cell r="D851">
            <v>1.1499999999999999</v>
          </cell>
        </row>
        <row r="852">
          <cell r="A852">
            <v>91029</v>
          </cell>
          <cell r="B852" t="str">
            <v>CAMINHÃO TRUCADO (C/ TERCEIRO EIXO) ELETRÔNICO - POTÊNCIA 231CV - PBT = 22000KG - DIST. ENTRE EIXOS 5170 MM - INCLUI CARROCERIA FIXA ABERTA DE MADEIRA - MANUTENÇÃO. AF_06/2015</v>
          </cell>
          <cell r="C852" t="str">
            <v>H</v>
          </cell>
          <cell r="D852">
            <v>26.45</v>
          </cell>
        </row>
        <row r="853">
          <cell r="A853">
            <v>91030</v>
          </cell>
          <cell r="B853" t="str">
            <v>CAMINHÃO TRUCADO (C/ TERCEIRO EIXO) ELETRÔNICO - POTÊNCIA 231CV - PBT = 22000KG - DIST. ENTRE EIXOS 5170 MM - INCLUI CARROCERIA FIXA ABERTA DE MADEIRA - MATERIAIS NA OPERAÇÃO. AF_06/2015</v>
          </cell>
          <cell r="C853" t="str">
            <v>H</v>
          </cell>
          <cell r="D853">
            <v>92.1</v>
          </cell>
        </row>
        <row r="854">
          <cell r="A854">
            <v>91273</v>
          </cell>
          <cell r="B854" t="str">
            <v>PLACA VIBRATÓRIA REVERSÍVEL COM MOTOR 4 TEMPOS A GASOLINA, FORÇA CENTRÍFUGA DE 25 KN (2500 KGF), POTÊNCIA 5,5 CV - DEPRECIAÇÃO. AF_08/2015</v>
          </cell>
          <cell r="C854" t="str">
            <v>H</v>
          </cell>
          <cell r="D854">
            <v>0.55000000000000004</v>
          </cell>
        </row>
        <row r="855">
          <cell r="A855">
            <v>91274</v>
          </cell>
          <cell r="B855" t="str">
            <v>PLACA VIBRATÓRIA REVERSÍVEL COM MOTOR 4 TEMPOS A GASOLINA, FORÇA CENTRÍFUGA DE 25 KN (2500 KGF), POTÊNCIA 5,5 CV - JUROS. AF_08/2015</v>
          </cell>
          <cell r="C855" t="str">
            <v>H</v>
          </cell>
          <cell r="D855">
            <v>7.0000000000000007E-2</v>
          </cell>
        </row>
        <row r="856">
          <cell r="A856">
            <v>91275</v>
          </cell>
          <cell r="B856" t="str">
            <v>PLACA VIBRATÓRIA REVERSÍVEL COM MOTOR 4 TEMPOS A GASOLINA, FORÇA CENTRÍFUGA DE 25 KN (2500 KGF), POTÊNCIA 5,5 CV - MANUTENÇÃO. AF_08/2015</v>
          </cell>
          <cell r="C856" t="str">
            <v>H</v>
          </cell>
          <cell r="D856">
            <v>0.69</v>
          </cell>
        </row>
        <row r="857">
          <cell r="A857">
            <v>91276</v>
          </cell>
          <cell r="B857" t="str">
            <v>PLACA VIBRATÓRIA REVERSÍVEL COM MOTOR 4 TEMPOS A GASOLINA, FORÇA CENTRÍFUGA DE 25 KN (2500 KGF), POTÊNCIA 5,5 CV - MATERIAIS NA OPERAÇÃO. AF_08/2015</v>
          </cell>
          <cell r="C857" t="str">
            <v>H</v>
          </cell>
          <cell r="D857">
            <v>6.67</v>
          </cell>
        </row>
        <row r="858">
          <cell r="A858">
            <v>91279</v>
          </cell>
          <cell r="B858" t="str">
            <v>CORTADORA DE PISO COM MOTOR 4 TEMPOS A GASOLINA, POTÊNCIA DE 13 HP, COM DISCO DE CORTE DIAMANTADO SEGMENTADO PARA CONCRETO, DIÂMETRO DE 350 MM, FURO DE 1" (14 X 1") - DEPRECIAÇÃO. AF_08/2015</v>
          </cell>
          <cell r="C858" t="str">
            <v>H</v>
          </cell>
          <cell r="D858">
            <v>0.47</v>
          </cell>
        </row>
        <row r="859">
          <cell r="A859">
            <v>91280</v>
          </cell>
          <cell r="B859" t="str">
            <v>CORTADORA DE PISO COM MOTOR 4 TEMPOS A GASOLINA, POTÊNCIA DE 13 HP, COM DISCO DE CORTE DIAMANTADO SEGMENTADO PARA CONCRETO, DIÂMETRO DE 350 MM, FURO DE 1" (14 X 1") - JUROS. AF_08/2015</v>
          </cell>
          <cell r="C859" t="str">
            <v>H</v>
          </cell>
          <cell r="D859">
            <v>0.05</v>
          </cell>
        </row>
        <row r="860">
          <cell r="A860">
            <v>91281</v>
          </cell>
          <cell r="B860" t="str">
            <v>CORTADORA DE PISO COM MOTOR 4 TEMPOS A GASOLINA, POTÊNCIA DE 13 HP, COM DISCO DE CORTE DIAMANTADO SEGMENTADO PARA CONCRETO, DIÂMETRO DE 350 MM, FURO DE 1" (14 X 1") - MANUTENÇÃO. AF_08/2015</v>
          </cell>
          <cell r="C860" t="str">
            <v>H</v>
          </cell>
          <cell r="D860">
            <v>0.59</v>
          </cell>
        </row>
        <row r="861">
          <cell r="A861">
            <v>91282</v>
          </cell>
          <cell r="B861" t="str">
            <v>CORTADORA DE PISO COM MOTOR 4 TEMPOS A GASOLINA, POTÊNCIA DE 13 HP, COM DISCO DE CORTE DIAMANTADO SEGMENTADO PARA CONCRETO, DIÂMETRO DE 350 MM, FURO DE 1" (14 X 1") - MATERIAIS NA OPERAÇÃO. AF_08/2015</v>
          </cell>
          <cell r="C861" t="str">
            <v>H</v>
          </cell>
          <cell r="D861">
            <v>15.95</v>
          </cell>
        </row>
        <row r="862">
          <cell r="A862">
            <v>91354</v>
          </cell>
          <cell r="B862" t="str">
            <v>CAMINHÃO TOCO, PESO BRUTO TOTAL 14.300 KG, CARGA ÚTIL MÁXIMA 9590 KG, DISTÂNCIA ENTRE EIXOS 4,76 M, POTÊNCIA 185 CV (NÃO INCLUI CARROCERIA) - DEPRECIAÇÃO. AF_06/2014</v>
          </cell>
          <cell r="C862" t="str">
            <v>H</v>
          </cell>
          <cell r="D862">
            <v>10.92</v>
          </cell>
        </row>
        <row r="863">
          <cell r="A863">
            <v>91355</v>
          </cell>
          <cell r="B863" t="str">
            <v>CAMINHÃO TOCO, PESO BRUTO TOTAL 14.300 KG, CARGA ÚTIL MÁXIMA 9590 KG, DISTÂNCIA ENTRE EIXOS 4,76 M, POTÊNCIA 185 CV (NÃO INCLUI CARROCERIA) - JUROS. AF_06/2014</v>
          </cell>
          <cell r="C863" t="str">
            <v>H</v>
          </cell>
          <cell r="D863">
            <v>2.29</v>
          </cell>
        </row>
        <row r="864">
          <cell r="A864">
            <v>91356</v>
          </cell>
          <cell r="B864" t="str">
            <v>CAMINHÃO TOCO, PESO BRUTO TOTAL 14.300 KG, CARGA ÚTIL MÁXIMA 9590 KG, DISTÂNCIA ENTRE EIXOS 4,76 M, POTÊNCIA 185 CV (NÃO INCLUI CARROCERIA) - IMPOSTOS E SEGUROS. AF_06/2014</v>
          </cell>
          <cell r="C864" t="str">
            <v>H</v>
          </cell>
          <cell r="D864">
            <v>0.89</v>
          </cell>
        </row>
        <row r="865">
          <cell r="A865">
            <v>91359</v>
          </cell>
          <cell r="B865" t="str">
            <v>CAMINHÃO PIPA 6.000 L, PESO BRUTO TOTAL 13.000 KG, DISTÂNCIA ENTRE EIXOS 4,80 M, POTÊNCIA 189 CV INCLUSIVE TANQUE DE AÇO PARA TRANSPORTE DE ÁGUA, CAPACIDADE 6 M3 - DEPRECIAÇÃO. AF_06/2014</v>
          </cell>
          <cell r="C865" t="str">
            <v>H</v>
          </cell>
          <cell r="D865">
            <v>12.18</v>
          </cell>
        </row>
        <row r="866">
          <cell r="A866">
            <v>91360</v>
          </cell>
          <cell r="B866" t="str">
            <v>CAMINHÃO PIPA 6.000 L, PESO BRUTO TOTAL 13.000 KG, DISTÂNCIA ENTRE EIXOS 4,80 M, POTÊNCIA 189 CV INCLUSIVE TANQUE DE AÇO PARA TRANSPORTE DE ÁGUA, CAPACIDADE 6 M3 - JUROS. AF_06/2014</v>
          </cell>
          <cell r="C866" t="str">
            <v>H</v>
          </cell>
          <cell r="D866">
            <v>2.5499999999999998</v>
          </cell>
        </row>
        <row r="867">
          <cell r="A867">
            <v>91361</v>
          </cell>
          <cell r="B867" t="str">
            <v>CAMINHÃO PIPA 6.000 L, PESO BRUTO TOTAL 13.000 KG, DISTÂNCIA ENTRE EIXOS 4,80 M, POTÊNCIA 189 CV INCLUSIVE TANQUE DE AÇO PARA TRANSPORTE DE ÁGUA, CAPACIDADE 6 M3 - IMPOSTOS E SEGUROS. AF_06/2014</v>
          </cell>
          <cell r="C867" t="str">
            <v>H</v>
          </cell>
          <cell r="D867">
            <v>0.99</v>
          </cell>
        </row>
        <row r="868">
          <cell r="A868">
            <v>91367</v>
          </cell>
          <cell r="B868" t="str">
            <v>CAMINHÃO BASCULANTE 6 M3, PESO BRUTO TOTAL 16.000 KG, CARGA ÚTIL MÁXIMA 13.071 KG, DISTÂNCIA ENTRE EIXOS 4,80 M, POTÊNCIA 230 CV INCLUSIVE CAÇAMBA METÁLICA - DEPRECIAÇÃO. AF_06/2014</v>
          </cell>
          <cell r="C868" t="str">
            <v>H</v>
          </cell>
          <cell r="D868">
            <v>16.07</v>
          </cell>
        </row>
        <row r="869">
          <cell r="A869">
            <v>91368</v>
          </cell>
          <cell r="B869" t="str">
            <v>CAMINHÃO BASCULANTE 6 M3, PESO BRUTO TOTAL 16.000 KG, CARGA ÚTIL MÁXIMA 13.071 KG, DISTÂNCIA ENTRE EIXOS 4,80 M, POTÊNCIA 230 CV INCLUSIVE CAÇAMBA METÁLICA - JUROS. AF_06/2014</v>
          </cell>
          <cell r="C869" t="str">
            <v>H</v>
          </cell>
          <cell r="D869">
            <v>2.96</v>
          </cell>
        </row>
        <row r="870">
          <cell r="A870">
            <v>91369</v>
          </cell>
          <cell r="B870" t="str">
            <v>CAMINHÃO BASCULANTE 6 M3, PESO BRUTO TOTAL 16.000 KG, CARGA ÚTIL MÁXIMA 13.071 KG, DISTÂNCIA ENTRE EIXOS 4,80 M, POTÊNCIA 230 CV INCLUSIVE CAÇAMBA METÁLICA - IMPOSTOS E SEGUROS. AF_06/2014</v>
          </cell>
          <cell r="C870" t="str">
            <v>H</v>
          </cell>
          <cell r="D870">
            <v>1.1499999999999999</v>
          </cell>
        </row>
        <row r="871">
          <cell r="A871">
            <v>91375</v>
          </cell>
          <cell r="B871" t="str">
            <v>CAMINHÃO TOCO, PESO BRUTO TOTAL 16.000 KG, CARGA ÚTIL MÁXIMA DE 10.685 KG, DISTÂNCIA ENTRE EIXOS 4,80 M, POTÊNCIA 189 CV EXCLUSIVE CARROCERIA - DEPRECIAÇÃO. AF_06/2014</v>
          </cell>
          <cell r="C871" t="str">
            <v>H</v>
          </cell>
          <cell r="D871">
            <v>9.1999999999999993</v>
          </cell>
        </row>
        <row r="872">
          <cell r="A872">
            <v>91376</v>
          </cell>
          <cell r="B872" t="str">
            <v>CAMINHÃO TOCO, PESO BRUTO TOTAL 16.000 KG, CARGA ÚTIL MÁXIMA DE 10.685 KG, DISTÂNCIA ENTRE EIXOS 4,80 M, POTÊNCIA 189 CV EXCLUSIVE CARROCERIA - JUROS. AF_06/2014</v>
          </cell>
          <cell r="C872" t="str">
            <v>H</v>
          </cell>
          <cell r="D872">
            <v>1.93</v>
          </cell>
        </row>
        <row r="873">
          <cell r="A873">
            <v>91377</v>
          </cell>
          <cell r="B873" t="str">
            <v>CAMINHÃO TOCO, PESO BRUTO TOTAL 16.000 KG, CARGA ÚTIL MÁXIMA DE 10.685 KG, DISTÂNCIA ENTRE EIXOS 4,80 M, POTÊNCIA 189 CV EXCLUSIVE CARROCERIA - IMPOSTOS E SEGUROS. AF_06/2014</v>
          </cell>
          <cell r="C873" t="str">
            <v>H</v>
          </cell>
          <cell r="D873">
            <v>0.75</v>
          </cell>
        </row>
        <row r="874">
          <cell r="A874">
            <v>91380</v>
          </cell>
          <cell r="B874" t="str">
            <v>CAMINHÃO BASCULANTE 10 M3, TRUCADO CABINE SIMPLES, PESO BRUTO TOTAL 23.000 KG, CARGA ÚTIL MÁXIMA 15.935 KG, DISTÂNCIA ENTRE EIXOS 4,80 M, POTÊNCIA 230 CV INCLUSIVE CAÇAMBA METÁLICA - DEPRECIAÇÃO. AF_06/2014</v>
          </cell>
          <cell r="C874" t="str">
            <v>H</v>
          </cell>
          <cell r="D874">
            <v>18.18</v>
          </cell>
        </row>
        <row r="875">
          <cell r="A875">
            <v>91381</v>
          </cell>
          <cell r="B875" t="str">
            <v>CAMINHÃO BASCULANTE 10 M3, TRUCADO CABINE SIMPLES, PESO BRUTO TOTAL 23.000 KG, CARGA ÚTIL MÁXIMA 15.935 KG, DISTÂNCIA ENTRE EIXOS 4,80 M, POTÊNCIA 230 CV INCLUSIVE CAÇAMBA METÁLICA - JUROS. AF_06/2014</v>
          </cell>
          <cell r="C875" t="str">
            <v>H</v>
          </cell>
          <cell r="D875">
            <v>3.36</v>
          </cell>
        </row>
        <row r="876">
          <cell r="A876">
            <v>91382</v>
          </cell>
          <cell r="B876" t="str">
            <v>CAMINHÃO BASCULANTE 10 M3, TRUCADO CABINE SIMPLES, PESO BRUTO TOTAL 23.000 KG, CARGA ÚTIL MÁXIMA 15.935 KG, DISTÂNCIA ENTRE EIXOS 4,80 M, POTÊNCIA 230 CV INCLUSIVE CAÇAMBA METÁLICA - IMPOSTOS E SEGUROS. AF_06/2014</v>
          </cell>
          <cell r="C876" t="str">
            <v>H</v>
          </cell>
          <cell r="D876">
            <v>1.3</v>
          </cell>
        </row>
        <row r="877">
          <cell r="A877">
            <v>91383</v>
          </cell>
          <cell r="B877" t="str">
            <v>CAMINHÃO BASCULANTE 10 M3, TRUCADO CABINE SIMPLES, PESO BRUTO TOTAL 23.000 KG, CARGA ÚTIL MÁXIMA 15.935 KG, DISTÂNCIA ENTRE EIXOS 4,80 M, POTÊNCIA 230 CV INCLUSIVE CAÇAMBA METÁLICA - MANUTENÇÃO. AF_06/2014</v>
          </cell>
          <cell r="C877" t="str">
            <v>H</v>
          </cell>
          <cell r="D877">
            <v>34.090000000000003</v>
          </cell>
        </row>
        <row r="878">
          <cell r="A878">
            <v>91384</v>
          </cell>
          <cell r="B878" t="str">
            <v>CAMINHÃO BASCULANTE 10 M3, TRUCADO CABINE SIMPLES, PESO BRUTO TOTAL 23.000 KG, CARGA ÚTIL MÁXIMA 15.935 KG, DISTÂNCIA ENTRE EIXOS 4,80 M, POTÊNCIA 230 CV INCLUSIVE CAÇAMBA METÁLICA - MATERIAIS NA OPERAÇÃO. AF_06/2014</v>
          </cell>
          <cell r="C878" t="str">
            <v>H</v>
          </cell>
          <cell r="D878">
            <v>91.71</v>
          </cell>
        </row>
        <row r="879">
          <cell r="A879">
            <v>91390</v>
          </cell>
          <cell r="B879" t="str">
            <v>CAMINHÃO TOCO, PBT 14.300 KG, CARGA ÚTIL MÁX. 9.710 KG, DIST. ENTRE EIXOS 3,56 M, POTÊNCIA 185 CV, INCLUSIVE CARROCERIA FIXA ABERTA DE MADEIRA P/ TRANSPORTE GERAL DE CARGA SECA, DIMEN. APROX. 2,50 X 6,50 X 0,50 M - DEPRECIAÇÃO. AF_06/2014</v>
          </cell>
          <cell r="C879" t="str">
            <v>H</v>
          </cell>
          <cell r="D879">
            <v>11.85</v>
          </cell>
        </row>
        <row r="880">
          <cell r="A880">
            <v>91391</v>
          </cell>
          <cell r="B880" t="str">
            <v>CAMINHÃO TOCO, PBT 14.300 KG, CARGA ÚTIL MÁX. 9.710 KG, DIST. ENTRE EIXOS 3,56 M, POTÊNCIA 185 CV, INCLUSIVE CARROCERIA FIXA ABERTA DE MADEIRA P/ TRANSPORTE GERAL DE CARGA SECA, DIMEN. APROX. 2,50 X 6,50 X 0,50 M - JUROS. AF_06/2014</v>
          </cell>
          <cell r="C880" t="str">
            <v>H</v>
          </cell>
          <cell r="D880">
            <v>2.48</v>
          </cell>
        </row>
        <row r="881">
          <cell r="A881">
            <v>91392</v>
          </cell>
          <cell r="B881" t="str">
            <v>CAMINHÃO TOCO, PBT 14.300 KG, CARGA ÚTIL MÁX. 9.710 KG, DIST. ENTRE EIXOS 3,56 M, POTÊNCIA 185 CV, INCLUSIVE CARROCERIA FIXA ABERTA DE MADEIRA P/ TRANSPORTE GERAL DE CARGA SECA, DIMEN. APROX. 2,50 X 6,50 X 0,50 M - IMPOSTOS E SEGUROS. AF_06/2014</v>
          </cell>
          <cell r="C881" t="str">
            <v>H</v>
          </cell>
          <cell r="D881">
            <v>0.96</v>
          </cell>
        </row>
        <row r="882">
          <cell r="A882">
            <v>91396</v>
          </cell>
          <cell r="B882" t="str">
            <v>CAMINHÃO PIPA 10.000 L TRUCADO, PESO BRUTO TOTAL 23.000 KG, CARGA ÚTIL MÁXIMA 15.935 KG, DISTÂNCIA ENTRE EIXOS 4,8 M, POTÊNCIA 230 CV, INCLUSIVE TANQUE DE AÇO PARA TRANSPORTE DE ÁGUA - DEPRECIAÇÃO. AF_06/2014</v>
          </cell>
          <cell r="C882" t="str">
            <v>H</v>
          </cell>
          <cell r="D882">
            <v>15.64</v>
          </cell>
        </row>
        <row r="883">
          <cell r="A883">
            <v>91397</v>
          </cell>
          <cell r="B883" t="str">
            <v>CAMINHÃO PIPA 10.000 L TRUCADO, PESO BRUTO TOTAL 23.000 KG, CARGA ÚTIL MÁXIMA 15.935 KG, DISTÂNCIA ENTRE EIXOS 4,8 M, POTÊNCIA 230 CV, INCLUSIVE TANQUE DE AÇO PARA TRANSPORTE DE ÁGUA - JUROS. AF_06/2014</v>
          </cell>
          <cell r="C883" t="str">
            <v>H</v>
          </cell>
          <cell r="D883">
            <v>3.28</v>
          </cell>
        </row>
        <row r="884">
          <cell r="A884">
            <v>91398</v>
          </cell>
          <cell r="B884" t="str">
            <v>CAMINHÃO PIPA 10.000 L TRUCADO, PESO BRUTO TOTAL 23.000 KG, CARGA ÚTIL MÁXIMA 15.935 KG, DISTÂNCIA ENTRE EIXOS 4,8 M, POTÊNCIA 230 CV, INCLUSIVE TANQUE DE AÇO PARA TRANSPORTE DE ÁGUA - IMPOSTOS E SEGUROS. AF_06/2014</v>
          </cell>
          <cell r="C884" t="str">
            <v>H</v>
          </cell>
          <cell r="D884">
            <v>1.26</v>
          </cell>
        </row>
        <row r="885">
          <cell r="A885">
            <v>91402</v>
          </cell>
          <cell r="B885" t="str">
            <v>CAMINHÃO BASCULANTE 6 M3 TOCO, PESO BRUTO TOTAL 16.000 KG, CARGA ÚTIL MÁXIMA 11.130 KG, DISTÂNCIA ENTRE EIXOS 5,36 M, POTÊNCIA 185 CV, INCLUSIVE CAÇAMBA METÁLICA - IMPOSTOS E SEGUROS. AF_06/2014</v>
          </cell>
          <cell r="C885" t="str">
            <v>H</v>
          </cell>
          <cell r="D885">
            <v>1.1000000000000001</v>
          </cell>
        </row>
        <row r="886">
          <cell r="A886">
            <v>91466</v>
          </cell>
          <cell r="B886" t="str">
            <v>GUINDAUTO HIDRÁULICO, CAPACIDADE MÁXIMA DE CARGA 6200 KG, MOMENTO MÁXIMO DE CARGA 11,7 TM, ALCANCE MÁXIMO HORIZONTAL 9,70 M, INCLUSIVE CAMINHÃO TOCO PBT 16.000 KG, POTÊNCIA DE 189 CV - IMPOSTOS E SEGUROS. AF_08/2015</v>
          </cell>
          <cell r="C886" t="str">
            <v>H</v>
          </cell>
          <cell r="D886">
            <v>0.97</v>
          </cell>
        </row>
        <row r="887">
          <cell r="A887">
            <v>91467</v>
          </cell>
          <cell r="B887" t="str">
            <v>GUINDAUTO HIDRÁULICO, CAPACIDADE MÁXIMA DE CARGA 6200 KG, MOMENTO MÁXIMO DE CARGA 11,7 TM, ALCANCE MÁXIMO HORIZONTAL 9,70 M, INCLUSIVE CAMINHÃO TOCO PBT 16.000 KG, POTÊNCIA DE 189 CV - MATERIAIS NA OPERAÇÃO. AF_08/2015</v>
          </cell>
          <cell r="C887" t="str">
            <v>H</v>
          </cell>
          <cell r="D887">
            <v>102.28</v>
          </cell>
        </row>
        <row r="888">
          <cell r="A888">
            <v>91468</v>
          </cell>
          <cell r="B888" t="str">
            <v>ESPARGIDOR DE ASFALTO PRESSURIZADO, TANQUE 6 M3 COM ISOLAÇÃO TÉRMICA, AQUECIDO COM 2 MAÇARICOS, COM BARRA ESPARGIDORA 3,60 M, MONTADO SOBRE CAMINHÃO  TOCO, PBT 14.300 KG, POTÊNCIA 185 CV - DEPRECIAÇÃO. AF_08/2015</v>
          </cell>
          <cell r="C888" t="str">
            <v>H</v>
          </cell>
          <cell r="D888">
            <v>15.83</v>
          </cell>
        </row>
        <row r="889">
          <cell r="A889">
            <v>91469</v>
          </cell>
          <cell r="B889" t="str">
            <v>ESPARGIDOR DE ASFALTO PRESSURIZADO, TANQUE 6 M3 COM ISOLAÇÃO TÉRMICA, AQUECIDO COM 2 MAÇARICOS, COM BARRA ESPARGIDORA 3,60 M, MONTADO SOBRE CAMINHÃO  TOCO, PBT 14.300 KG, POTÊNCIA 185 CV - JUROS. AF_08/2015</v>
          </cell>
          <cell r="C889" t="str">
            <v>H</v>
          </cell>
          <cell r="D889">
            <v>3.42</v>
          </cell>
        </row>
        <row r="890">
          <cell r="A890">
            <v>91484</v>
          </cell>
          <cell r="B890" t="str">
            <v>ESPARGIDOR DE ASFALTO PRESSURIZADO, TANQUE 6 M3 COM ISOLAÇÃO TÉRMICA, AQUECIDO COM 2 MAÇARICOS, COM BARRA ESPARGIDORA 3,60 M, MONTADO SOBRE CAMINHÃO  TOCO, PBT 14.300 KG, POTÊNCIA 185 CV - IMPOSTOS E SEGUROS. AF_08/2015</v>
          </cell>
          <cell r="C890" t="str">
            <v>H</v>
          </cell>
          <cell r="D890">
            <v>1.0900000000000001</v>
          </cell>
        </row>
        <row r="891">
          <cell r="A891">
            <v>91485</v>
          </cell>
          <cell r="B891" t="str">
            <v>ESPARGIDOR DE ASFALTO PRESSURIZADO, TANQUE 6 M3 COM ISOLAÇÃO TÉRMICA, AQUECIDO COM 2 MAÇARICOS, COM BARRA ESPARGIDORA 3,60 M, MONTADO SOBRE CAMINHÃO  TOCO, PBT 14.300 KG, POTÊNCIA 185 CV - MATERIAIS NA OPERAÇÃO. AF_08/2015</v>
          </cell>
          <cell r="C891" t="str">
            <v>H</v>
          </cell>
          <cell r="D891">
            <v>138.81</v>
          </cell>
        </row>
        <row r="892">
          <cell r="A892">
            <v>91529</v>
          </cell>
          <cell r="B892" t="str">
            <v>COMPACTADOR DE SOLOS DE PERCUSSÃO (SOQUETE) COM MOTOR A GASOLINA 4 TEMPOS, POTÊNCIA 4 CV - DEPRECIAÇÃO. AF_08/2015</v>
          </cell>
          <cell r="C892" t="str">
            <v>H</v>
          </cell>
          <cell r="D892">
            <v>0.82</v>
          </cell>
        </row>
        <row r="893">
          <cell r="A893">
            <v>91530</v>
          </cell>
          <cell r="B893" t="str">
            <v>COMPACTADOR DE SOLOS DE PERCUSSÃO (SOQUETE) COM MOTOR A GASOLINA 4 TEMPOS, POTÊNCIA 4 CV - JUROS. AF_08/2015</v>
          </cell>
          <cell r="C893" t="str">
            <v>H</v>
          </cell>
          <cell r="D893">
            <v>0.11</v>
          </cell>
        </row>
        <row r="894">
          <cell r="A894">
            <v>91531</v>
          </cell>
          <cell r="B894" t="str">
            <v>COMPACTADOR DE SOLOS DE PERCUSSÃO (SOQUETE) COM MOTOR A GASOLINA 4 TEMPOS, POTÊNCIA 4 CV - MANUTENÇÃO. AF_08/2015</v>
          </cell>
          <cell r="C894" t="str">
            <v>H</v>
          </cell>
          <cell r="D894">
            <v>1.03</v>
          </cell>
        </row>
        <row r="895">
          <cell r="A895">
            <v>91532</v>
          </cell>
          <cell r="B895" t="str">
            <v>COMPACTADOR DE SOLOS DE PERCUSSÃO (SOQUETE) COM MOTOR A GASOLINA 4 TEMPOS, POTÊNCIA 4 CV - MATERIAIS NA OPERAÇÃO. AF_08/2015</v>
          </cell>
          <cell r="C895" t="str">
            <v>H</v>
          </cell>
          <cell r="D895">
            <v>4.84</v>
          </cell>
        </row>
        <row r="896">
          <cell r="A896">
            <v>91629</v>
          </cell>
          <cell r="B896" t="str">
            <v>GUINDAUTO HIDRÁULICO, CAPACIDADE MÁXIMA DE CARGA 6500 KG, MOMENTO MÁXIMO DE CARGA 5,8 TM, ALCANCE MÁXIMO HORIZONTAL 7,60 M, INCLUSIVE CAMINHÃO TOCO PBT 9.700 KG, POTÊNCIA DE 160 CV - DEPRECIAÇÃO. AF_08/2015</v>
          </cell>
          <cell r="C896" t="str">
            <v>H</v>
          </cell>
          <cell r="D896">
            <v>11.15</v>
          </cell>
        </row>
        <row r="897">
          <cell r="A897">
            <v>91630</v>
          </cell>
          <cell r="B897" t="str">
            <v>GUINDAUTO HIDRÁULICO, CAPACIDADE MÁXIMA DE CARGA 6500 KG, MOMENTO MÁXIMO DE CARGA 5,8 TM, ALCANCE MÁXIMO HORIZONTAL 7,60 M, INCLUSIVE CAMINHÃO TOCO PBT 9.700 KG, POTÊNCIA DE 160 CV - JUROS. AF_08/2015</v>
          </cell>
          <cell r="C897" t="str">
            <v>H</v>
          </cell>
          <cell r="D897">
            <v>2.34</v>
          </cell>
        </row>
        <row r="898">
          <cell r="A898">
            <v>91631</v>
          </cell>
          <cell r="B898" t="str">
            <v>GUINDAUTO HIDRÁULICO, CAPACIDADE MÁXIMA DE CARGA 6500 KG, MOMENTO MÁXIMO DE CARGA 5,8 TM, ALCANCE MÁXIMO HORIZONTAL 7,60 M, INCLUSIVE CAMINHÃO TOCO PBT 9.700 KG, POTÊNCIA DE 160 CV - IMPOSTOS E SEGUROS. AF_08/2015</v>
          </cell>
          <cell r="C898" t="str">
            <v>H</v>
          </cell>
          <cell r="D898">
            <v>0.9</v>
          </cell>
        </row>
        <row r="899">
          <cell r="A899">
            <v>91632</v>
          </cell>
          <cell r="B899" t="str">
            <v>GUINDAUTO HIDRÁULICO, CAPACIDADE MÁXIMA DE CARGA 6500 KG, MOMENTO MÁXIMO DE CARGA 5,8 TM, ALCANCE MÁXIMO HORIZONTAL 7,60 M, INCLUSIVE CAMINHÃO TOCO PBT 9.700 KG, POTÊNCIA DE 160 CV - MANUTENÇÃO. AF_08/2015</v>
          </cell>
          <cell r="C899" t="str">
            <v>H</v>
          </cell>
          <cell r="D899">
            <v>20.91</v>
          </cell>
        </row>
        <row r="900">
          <cell r="A900">
            <v>91633</v>
          </cell>
          <cell r="B900" t="str">
            <v>GUINDAUTO HIDRÁULICO, CAPACIDADE MÁXIMA DE CARGA 6500 KG, MOMENTO MÁXIMO DE CARGA 5,8 TM, ALCANCE MÁXIMO HORIZONTAL 7,60 M, INCLUSIVE CAMINHÃO TOCO PBT 9.700 KG, POTÊNCIA DE 160 CV - MATERIAIS NA OPERAÇÃO. AF_08/2015</v>
          </cell>
          <cell r="C900" t="str">
            <v>H</v>
          </cell>
          <cell r="D900">
            <v>86.57</v>
          </cell>
        </row>
        <row r="901">
          <cell r="A901">
            <v>91640</v>
          </cell>
          <cell r="B901" t="str">
            <v>CAMINHÃO DE TRANSPORTE DE MATERIAL ASFÁLTICO 30.000 L, COM CAVALO MECÂNICO DE CAPACIDADE MÁXIMA DE TRAÇÃO COMBINADO DE 66.000 KG, POTÊNCIA 360 CV, INCLUSIVE TANQUE DE ASFALTO COM SERPENTINA - DEPRECIAÇÃO. AF_08/2015</v>
          </cell>
          <cell r="C901" t="str">
            <v>H</v>
          </cell>
          <cell r="D901">
            <v>23.35</v>
          </cell>
        </row>
        <row r="902">
          <cell r="A902">
            <v>91641</v>
          </cell>
          <cell r="B902" t="str">
            <v>CAMINHÃO DE TRANSPORTE DE MATERIAL ASFÁLTICO 30.000 L, COM CAVALO MECÂNICO DE CAPACIDADE MÁXIMA DE TRAÇÃO COMBINADO DE 66.000 KG, POTÊNCIA 360 CV, INCLUSIVE TANQUE DE ASFALTO COM SERPENTINA - JUROS. AF_08/2015</v>
          </cell>
          <cell r="C902" t="str">
            <v>H</v>
          </cell>
          <cell r="D902">
            <v>4.9000000000000004</v>
          </cell>
        </row>
        <row r="903">
          <cell r="A903">
            <v>91642</v>
          </cell>
          <cell r="B903" t="str">
            <v>CAMINHÃO DE TRANSPORTE DE MATERIAL ASFÁLTICO 30.000 L, COM CAVALO MECÂNICO DE CAPACIDADE MÁXIMA DE TRAÇÃO COMBINADO DE 66.000 KG, POTÊNCIA 360 CV, INCLUSIVE TANQUE DE ASFALTO COM SERPENTINA - IMPOSTOS E SEGUROS. AF_08/2015</v>
          </cell>
          <cell r="C903" t="str">
            <v>H</v>
          </cell>
          <cell r="D903">
            <v>1.89</v>
          </cell>
        </row>
        <row r="904">
          <cell r="A904">
            <v>91643</v>
          </cell>
          <cell r="B904" t="str">
            <v>CAMINHÃO DE TRANSPORTE DE MATERIAL ASFÁLTICO 30.000 L, COM CAVALO MECÂNICO DE CAPACIDADE MÁXIMA DE TRAÇÃO COMBINADO DE 66.000 KG, POTÊNCIA 360 CV, INCLUSIVE TANQUE DE ASFALTO COM SERPENTINA - MANUTENÇÃO. AF_08/2015</v>
          </cell>
          <cell r="C904" t="str">
            <v>H</v>
          </cell>
          <cell r="D904">
            <v>43.8</v>
          </cell>
        </row>
        <row r="905">
          <cell r="A905">
            <v>91644</v>
          </cell>
          <cell r="B905" t="str">
            <v>CAMINHÃO DE TRANSPORTE DE MATERIAL ASFÁLTICO 30.000 L, COM CAVALO MECÂNICO DE CAPACIDADE MÁXIMA DE TRAÇÃO COMBINADO DE 66.000 KG, POTÊNCIA 360 CV, INCLUSIVE TANQUE DE ASFALTO COM SERPENTINA - MATERIAIS NA OPERAÇÃO. AF_08/2015</v>
          </cell>
          <cell r="C905" t="str">
            <v>H</v>
          </cell>
          <cell r="D905">
            <v>194.81</v>
          </cell>
        </row>
        <row r="906">
          <cell r="A906">
            <v>91688</v>
          </cell>
          <cell r="B906" t="str">
            <v>SERRA CIRCULAR DE BANCADA COM MOTOR ELÉTRICO POTÊNCIA DE 5HP, COM COIFA PARA DISCO 10" - DEPRECIAÇÃO. AF_08/2015</v>
          </cell>
          <cell r="C906" t="str">
            <v>H</v>
          </cell>
          <cell r="D906">
            <v>0.05</v>
          </cell>
        </row>
        <row r="907">
          <cell r="A907">
            <v>91689</v>
          </cell>
          <cell r="B907" t="str">
            <v>SERRA CIRCULAR DE BANCADA COM MOTOR ELÉTRICO POTÊNCIA DE 5HP, COM COIFA PARA DISCO 10" - JUROS. AF_08/2015</v>
          </cell>
          <cell r="C907" t="str">
            <v>H</v>
          </cell>
          <cell r="D907">
            <v>0.01</v>
          </cell>
        </row>
        <row r="908">
          <cell r="A908">
            <v>91690</v>
          </cell>
          <cell r="B908" t="str">
            <v>SERRA CIRCULAR DE BANCADA COM MOTOR ELÉTRICO POTÊNCIA DE 5HP, COM COIFA PARA DISCO 10" - MANUTENÇÃO. AF_08/2015</v>
          </cell>
          <cell r="C908" t="str">
            <v>H</v>
          </cell>
          <cell r="D908">
            <v>0.03</v>
          </cell>
        </row>
        <row r="909">
          <cell r="A909">
            <v>91691</v>
          </cell>
          <cell r="B909" t="str">
            <v>SERRA CIRCULAR DE BANCADA COM MOTOR ELÉTRICO POTÊNCIA DE 5HP, COM COIFA PARA DISCO 10" - MATERIAIS NA OPERAÇÃO. AF_08/2015</v>
          </cell>
          <cell r="C909" t="str">
            <v>H</v>
          </cell>
          <cell r="D909">
            <v>2.88</v>
          </cell>
        </row>
        <row r="910">
          <cell r="A910">
            <v>92040</v>
          </cell>
          <cell r="B910" t="str">
            <v>DISTRIBUIDOR DE AGREGADOS REBOCAVEL, CAPACIDADE 1,9 M³, LARGURA DE TRABALHO 3,66 M - DEPRECIAÇÃO. AF_11/2015</v>
          </cell>
          <cell r="C910" t="str">
            <v>H</v>
          </cell>
          <cell r="D910">
            <v>4.13</v>
          </cell>
        </row>
        <row r="911">
          <cell r="A911">
            <v>92041</v>
          </cell>
          <cell r="B911" t="str">
            <v>DISTRIBUIDOR DE AGREGADOS REBOCAVEL, CAPACIDADE 1,9 M³, LARGURA DE TRABALHO 3,66 M - JUROS. AF_11/2015</v>
          </cell>
          <cell r="C911" t="str">
            <v>H</v>
          </cell>
          <cell r="D911">
            <v>0.43</v>
          </cell>
        </row>
        <row r="912">
          <cell r="A912">
            <v>92042</v>
          </cell>
          <cell r="B912" t="str">
            <v>DISTRIBUIDOR DE AGREGADOS REBOCAVEL, CAPACIDADE 1,9 M³, LARGURA DE TRABALHO 3,66 M - MANUTENÇÃO. AF_11/2015</v>
          </cell>
          <cell r="C912" t="str">
            <v>H</v>
          </cell>
          <cell r="D912">
            <v>3.44</v>
          </cell>
        </row>
        <row r="913">
          <cell r="A913">
            <v>92101</v>
          </cell>
          <cell r="B913" t="str">
            <v>CAMINHÃO PARA EQUIPAMENTO DE LIMPEZA A SUCÇÃO COM CAMINHÃO TRUCADO DE PESO BRUTO TOTAL 23000 KG, CARGA ÚTIL MÁXIMA 15935 KG, DISTÂNCIA ENTRE EIXOS 4,80 M, POTÊNCIA 230 CV, INCLUSIVE LIMPADORA A SUCÇÃO, TANQUE 12000 L - DEPRECIAÇÃO. AF_11/2015</v>
          </cell>
          <cell r="C913" t="str">
            <v>H</v>
          </cell>
          <cell r="D913">
            <v>16.95</v>
          </cell>
        </row>
        <row r="914">
          <cell r="A914">
            <v>92102</v>
          </cell>
          <cell r="B914" t="str">
            <v>CAMINHÃO PARA EQUIPAMENTO DE LIMPEZA A SUCÇÃO COM CAMINHÃO TRUCADO DE PESO BRUTO TOTAL 23000 KG, CARGA ÚTIL MÁXIMA 15935 KG, DISTÂNCIA ENTRE EIXOS 4,80 M, POTÊNCIA 230 CV, INCLUSIVE LIMPADORA A SUCÇÃO, TANQUE 12000 L - JUROS. AF_11/2015</v>
          </cell>
          <cell r="C914" t="str">
            <v>H</v>
          </cell>
          <cell r="D914">
            <v>3.55</v>
          </cell>
        </row>
        <row r="915">
          <cell r="A915">
            <v>92103</v>
          </cell>
          <cell r="B915" t="str">
            <v>CAMINHÃO PARA EQUIPAMENTO DE LIMPEZA A SUCÇÃO COM CAMINHÃO TRUCADO DE PESO BRUTO TOTAL 23000 KG, CARGA ÚTIL MÁXIMA 15935 KG, DISTÂNCIA ENTRE EIXOS 4,80 M, POTÊNCIA 230 CV, INCLUSIVE LIMPADORA A SUCÇÃO, TANQUE 12000 L - IMPOSTOS E SEGUROS. AF_11/2015</v>
          </cell>
          <cell r="C915" t="str">
            <v>H</v>
          </cell>
          <cell r="D915">
            <v>1.37</v>
          </cell>
        </row>
        <row r="916">
          <cell r="A916">
            <v>92104</v>
          </cell>
          <cell r="B916" t="str">
            <v>CAMINHÃO PARA EQUIPAMENTO DE LIMPEZA A SUCÇÃO COM CAMINHÃO TRUCADO DE PESO BRUTO TOTAL 23000 KG, CARGA ÚTIL MÁXIMA 15935 KG, DISTÂNCIA ENTRE EIXOS 4,80 M, POTÊNCIA 230 CV, INCLUSIVE LIMPADORA A SUCÇÃO, TANQUE 12000 L - MANUTENÇÃO. AF_11/2015</v>
          </cell>
          <cell r="C916" t="str">
            <v>H</v>
          </cell>
          <cell r="D916">
            <v>31.79</v>
          </cell>
        </row>
        <row r="917">
          <cell r="A917">
            <v>92105</v>
          </cell>
          <cell r="B917" t="str">
            <v>CAMINHÃO PARA EQUIPAMENTO DE LIMPEZA A SUCÇÃO COM CAMINHÃO TRUCADO DE PESO BRUTO TOTAL 23000 KG, CARGA ÚTIL MÁX. 15935 KG, DISTÂNCIA ENTRE EIXOS 4,80 M, POTÊNCIA 230 CV, INCLUSIVE LIMPADORA A SUCÇÃO, TANQUE 12000 L - MATERIAIS NA OPERAÇÃO. AF_11/2015</v>
          </cell>
          <cell r="C917" t="str">
            <v>H</v>
          </cell>
          <cell r="D917">
            <v>124.45</v>
          </cell>
        </row>
        <row r="918">
          <cell r="A918">
            <v>92108</v>
          </cell>
          <cell r="B918" t="str">
            <v>PENEIRA ROTATIVA COM MOTOR ELÉTRICO TRIFÁSICO DE 2 CV, CILINDRO DE 1 M X 0,60 M, COM FUROS DE 3,17 MM - DEPRECIAÇÃO. AF_11/2015</v>
          </cell>
          <cell r="C918" t="str">
            <v>H</v>
          </cell>
          <cell r="D918">
            <v>0.65</v>
          </cell>
        </row>
        <row r="919">
          <cell r="A919">
            <v>92109</v>
          </cell>
          <cell r="B919" t="str">
            <v>PENEIRA ROTATIVA COM MOTOR ELÉTRICO TRIFÁSICO DE 2 CV, CILINDRO DE 1 M X 0,60 M, COM FUROS DE 3,17 MM - JUROS. AF_11/2015</v>
          </cell>
          <cell r="C919" t="str">
            <v>H</v>
          </cell>
          <cell r="D919">
            <v>7.0000000000000007E-2</v>
          </cell>
        </row>
        <row r="920">
          <cell r="A920">
            <v>92110</v>
          </cell>
          <cell r="B920" t="str">
            <v>PENEIRA ROTATIVA COM MOTOR ELÉTRICO TRIFÁSICO DE 2 CV, CILINDRO DE 1 M X 0,60 M, COM FUROS DE 3,17 MM - MANUTENÇÃO. AF_11/2015</v>
          </cell>
          <cell r="C920" t="str">
            <v>H</v>
          </cell>
          <cell r="D920">
            <v>0.51</v>
          </cell>
        </row>
        <row r="921">
          <cell r="A921">
            <v>92111</v>
          </cell>
          <cell r="B921" t="str">
            <v>PENEIRA ROTATIVA COM MOTOR ELÉTRICO TRIFÁSICO DE 2 CV, CILINDRO DE 1 M X 0,60 M, COM FUROS DE 3,17 MM - MATERIAIS NA OPERAÇÃO. AF_11/2015</v>
          </cell>
          <cell r="C921" t="str">
            <v>H</v>
          </cell>
          <cell r="D921">
            <v>1.1299999999999999</v>
          </cell>
        </row>
        <row r="922">
          <cell r="A922">
            <v>92114</v>
          </cell>
          <cell r="B922" t="str">
            <v>DOSADOR DE AREIA, CAPACIDADE DE 26 LITROS - DEPRECIAÇÃO. AF_11/2015</v>
          </cell>
          <cell r="C922" t="str">
            <v>H</v>
          </cell>
          <cell r="D922">
            <v>7.0000000000000007E-2</v>
          </cell>
        </row>
        <row r="923">
          <cell r="A923">
            <v>92115</v>
          </cell>
          <cell r="B923" t="str">
            <v>DOSADOR DE AREIA, CAPACIDADE DE 26 LITROS - JUROS. AF_11/2015</v>
          </cell>
          <cell r="C923" t="str">
            <v>H</v>
          </cell>
          <cell r="D923">
            <v>0</v>
          </cell>
        </row>
        <row r="924">
          <cell r="A924">
            <v>92116</v>
          </cell>
          <cell r="B924" t="str">
            <v>DOSADOR DE AREIA, CAPACIDADE DE 26 LITROS - MANUTENÇÃO. AF_11/2015</v>
          </cell>
          <cell r="C924" t="str">
            <v>H</v>
          </cell>
          <cell r="D924">
            <v>0.09</v>
          </cell>
        </row>
        <row r="925">
          <cell r="A925">
            <v>92133</v>
          </cell>
          <cell r="B925" t="str">
            <v>CAMINHONETE COM MOTOR A DIESEL, POTÊNCIA 180 CV, CABINE DUPLA, 4X4 - DEPRECIAÇÃO. AF_11/2015</v>
          </cell>
          <cell r="C925" t="str">
            <v>H</v>
          </cell>
          <cell r="D925">
            <v>7.97</v>
          </cell>
        </row>
        <row r="926">
          <cell r="A926">
            <v>92134</v>
          </cell>
          <cell r="B926" t="str">
            <v>CAMINHONETE COM MOTOR A DIESEL, POTÊNCIA 180 CV, CABINE DUPLA, 4X4 - JUROS. AF_11/2015</v>
          </cell>
          <cell r="C926" t="str">
            <v>H</v>
          </cell>
          <cell r="D926">
            <v>1.26</v>
          </cell>
        </row>
        <row r="927">
          <cell r="A927">
            <v>92135</v>
          </cell>
          <cell r="B927" t="str">
            <v>CAMINHONETE COM MOTOR A DIESEL, POTÊNCIA 180 CV, CABINE DUPLA, 4X4 - IMPOSTOS E SEGUROS. AF_11/2015</v>
          </cell>
          <cell r="C927" t="str">
            <v>H</v>
          </cell>
          <cell r="D927">
            <v>0.49</v>
          </cell>
        </row>
        <row r="928">
          <cell r="A928">
            <v>92136</v>
          </cell>
          <cell r="B928" t="str">
            <v>CAMINHONETE COM MOTOR A DIESEL, POTÊNCIA 180 CV, CABINE DUPLA, 4X4 - MANUTENÇÃO. AF_11/2015</v>
          </cell>
          <cell r="C928" t="str">
            <v>H</v>
          </cell>
          <cell r="D928">
            <v>9.9600000000000009</v>
          </cell>
        </row>
        <row r="929">
          <cell r="A929">
            <v>92137</v>
          </cell>
          <cell r="B929" t="str">
            <v>CAMINHONETE COM MOTOR A DIESEL, POTÊNCIA 180 CV, CABINE DUPLA, 4X4 - MATERIAIS NA OPERAÇÃO. AF_11/2015</v>
          </cell>
          <cell r="C929" t="str">
            <v>H</v>
          </cell>
          <cell r="D929">
            <v>25.61</v>
          </cell>
        </row>
        <row r="930">
          <cell r="A930">
            <v>92140</v>
          </cell>
          <cell r="B930" t="str">
            <v>CAMINHONETE CABINE SIMPLES COM MOTOR 1.6 FLEX, CÂMBIO MANUAL, POTÊNCIA 101/104 CV, 2 PORTAS - DEPRECIAÇÃO. AF_11/2015</v>
          </cell>
          <cell r="C930" t="str">
            <v>H</v>
          </cell>
          <cell r="D930">
            <v>2.4300000000000002</v>
          </cell>
        </row>
        <row r="931">
          <cell r="A931">
            <v>92141</v>
          </cell>
          <cell r="B931" t="str">
            <v>CAMINHONETE CABINE SIMPLES COM MOTOR 1.6 FLEX, CÂMBIO MANUAL, POTÊNCIA 101/104 CV, 2 PORTAS - JUROS. AF_11/2015</v>
          </cell>
          <cell r="C931" t="str">
            <v>H</v>
          </cell>
          <cell r="D931">
            <v>0.38</v>
          </cell>
        </row>
        <row r="932">
          <cell r="A932">
            <v>92142</v>
          </cell>
          <cell r="B932" t="str">
            <v>CAMINHONETE CABINE SIMPLES COM MOTOR 1.6 FLEX, CÂMBIO MANUAL, POTÊNCIA 101/104 CV, 2 PORTAS - IMPOSTOS E SEGUROS. AF_11/2015</v>
          </cell>
          <cell r="C932" t="str">
            <v>H</v>
          </cell>
          <cell r="D932">
            <v>0.15</v>
          </cell>
        </row>
        <row r="933">
          <cell r="A933">
            <v>92143</v>
          </cell>
          <cell r="B933" t="str">
            <v>CAMINHONETE CABINE SIMPLES COM MOTOR 1.6 FLEX, CÂMBIO MANUAL, POTÊNCIA 101/104 CV, 2 PORTAS - MANUTENÇÃO. AF_11/2015</v>
          </cell>
          <cell r="C933" t="str">
            <v>H</v>
          </cell>
          <cell r="D933">
            <v>3.04</v>
          </cell>
        </row>
        <row r="934">
          <cell r="A934">
            <v>92144</v>
          </cell>
          <cell r="B934" t="str">
            <v>CAMINHONETE CABINE SIMPLES COM MOTOR 1.6 FLEX, CÂMBIO MANUAL, POTÊNCIA 101/104 CV, 2 PORTAS - MATERIAIS NA OPERAÇÃO. AF_11/2015</v>
          </cell>
          <cell r="C934" t="str">
            <v>H</v>
          </cell>
          <cell r="D934">
            <v>31.44</v>
          </cell>
        </row>
        <row r="935">
          <cell r="A935">
            <v>92237</v>
          </cell>
          <cell r="B935" t="str">
            <v>CAMINHÃO DE TRANSPORTE DE MATERIAL ASFÁLTICO 20.000 L, COM CAVALO MECÂNICO DE CAPACIDADE MÁXIMA DE TRAÇÃO COMBINADO DE 45.000 KG, POTÊNCIA 330 CV, INCLUSIVE TANQUE DE ASFALTO COM MAÇARICO - DEPRECIAÇÃO. AF_12/2015</v>
          </cell>
          <cell r="C935" t="str">
            <v>H</v>
          </cell>
          <cell r="D935">
            <v>17.09</v>
          </cell>
        </row>
        <row r="936">
          <cell r="A936">
            <v>92238</v>
          </cell>
          <cell r="B936" t="str">
            <v>CAMINHÃO DE TRANSPORTE DE MATERIAL ASFÁLTICO 20.000 L, COM CAVALO MECÂNICO DE CAPACIDADE MÁXIMA DE TRAÇÃO COMBINADO DE 45.000 KG, POTÊNCIA 330 CV, INCLUSIVE TANQUE DE ASFALTO COM MAÇARICO - JUROS. AF_12/2015</v>
          </cell>
          <cell r="C936" t="str">
            <v>H</v>
          </cell>
          <cell r="D936">
            <v>3.58</v>
          </cell>
        </row>
        <row r="937">
          <cell r="A937">
            <v>92239</v>
          </cell>
          <cell r="B937" t="str">
            <v>CAMINHÃO DE TRANSPORTE DE MATERIAL ASFÁLTICO 20.000 L, COM CAVALO MECÂNICO DE CAPACIDADE MÁXIMA DE TRAÇÃO COMBINADO DE 45.000 KG, POTÊNCIA 330 CV, INCLUSIVE TANQUE DE ASFALTO COM MAÇARICO - IMPOSTOS E SEGUROS. AF_12/2015</v>
          </cell>
          <cell r="C937" t="str">
            <v>H</v>
          </cell>
          <cell r="D937">
            <v>1.39</v>
          </cell>
        </row>
        <row r="938">
          <cell r="A938">
            <v>92240</v>
          </cell>
          <cell r="B938" t="str">
            <v>CAMINHÃO DE TRANSPORTE DE MATERIAL ASFÁLTICO 20.000 L, COM CAVALO MECÂNICO DE CAPACIDADE MÁXIMA DE TRAÇÃO COMBINADO DE 45.000 KG, POTÊNCIA 330 CV, INCLUSIVE TANQUE DE ASFALTO COM MAÇARICO - MANUTENÇÃO. AF_12/2015</v>
          </cell>
          <cell r="C938" t="str">
            <v>H</v>
          </cell>
          <cell r="D938">
            <v>32.049999999999997</v>
          </cell>
        </row>
        <row r="939">
          <cell r="A939">
            <v>92241</v>
          </cell>
          <cell r="B939" t="str">
            <v>CAMINHÃO DE TRANSPORTE DE MATERIAL ASFÁLTICO 20.000 L, COM CAVALO MECÂNICO DE CAPACIDADE MÁXIMA DE TRAÇÃO COMBINADO DE 45.000 KG, POTÊNCIA 330 CV, INCLUSIVE TANQUE DE ASFALTO COM MAÇARICO - MATERIAIS NA OPERAÇÃO. AF_12/2015</v>
          </cell>
          <cell r="C939" t="str">
            <v>H</v>
          </cell>
          <cell r="D939">
            <v>178.6</v>
          </cell>
        </row>
        <row r="940">
          <cell r="A940">
            <v>92712</v>
          </cell>
          <cell r="B940" t="str">
            <v>APARELHO PARA CORTE E SOLDA OXI-ACETILENO SOBRE RODAS, INCLUSIVE CILINDROS E MAÇARICOS - DEPRECIAÇÃO. AF_12/2015</v>
          </cell>
          <cell r="C940" t="str">
            <v>H</v>
          </cell>
          <cell r="D940">
            <v>0.17</v>
          </cell>
        </row>
        <row r="941">
          <cell r="A941">
            <v>92713</v>
          </cell>
          <cell r="B941" t="str">
            <v>APARELHO PARA CORTE E SOLDA OXI-ACETILENO SOBRE RODAS, INCLUSIVE CILINDROS E MAÇARICOS - JUROS. AF_12/2015</v>
          </cell>
          <cell r="C941" t="str">
            <v>H</v>
          </cell>
          <cell r="D941">
            <v>0.02</v>
          </cell>
        </row>
        <row r="942">
          <cell r="A942">
            <v>92714</v>
          </cell>
          <cell r="B942" t="str">
            <v>APARELHO PARA CORTE E SOLDA OXI-ACETILENO SOBRE RODAS, INCLUSIVE CILINDROS E MAÇARICOS - MANUTENÇÃO. AF_12/2015</v>
          </cell>
          <cell r="C942" t="str">
            <v>H</v>
          </cell>
          <cell r="D942">
            <v>0.21</v>
          </cell>
        </row>
        <row r="943">
          <cell r="A943">
            <v>92715</v>
          </cell>
          <cell r="B943" t="str">
            <v>APARELHO PARA CORTE E SOLDA OXI-ACETILENO SOBRE RODAS, INCLUSIVE CILINDROS E MAÇARICOS - MATERIAIS NA OPERAÇÃO. AF_12/2015</v>
          </cell>
          <cell r="C943" t="str">
            <v>H</v>
          </cell>
          <cell r="D943">
            <v>20.47</v>
          </cell>
        </row>
        <row r="944">
          <cell r="A944">
            <v>92956</v>
          </cell>
          <cell r="B944" t="str">
            <v>MÁQUINA EXTRUSORA DE CONCRETO PARA GUIAS E SARJETAS, MOTOR A DIESEL, POTÊNCIA 14 CV - DEPRECIAÇÃO. AF_12/2015</v>
          </cell>
          <cell r="C944" t="str">
            <v>H</v>
          </cell>
          <cell r="D944">
            <v>3.55</v>
          </cell>
        </row>
        <row r="945">
          <cell r="A945">
            <v>92957</v>
          </cell>
          <cell r="B945" t="str">
            <v>MÁQUINA EXTRUSORA DE CONCRETO PARA GUIAS E SARJETAS, MOTOR A DIESEL, POTÊNCIA 14 CV - JUROS. AF_12/2015</v>
          </cell>
          <cell r="C945" t="str">
            <v>H</v>
          </cell>
          <cell r="D945">
            <v>0.42</v>
          </cell>
        </row>
        <row r="946">
          <cell r="A946">
            <v>92958</v>
          </cell>
          <cell r="B946" t="str">
            <v>MÁQUINA EXTRUSORA DE CONCRETO PARA GUIAS E SARJETAS, MOTOR A DIESEL, POTÊNCIA 14 CV - MANUTENÇÃO. AF_12/2015</v>
          </cell>
          <cell r="C946" t="str">
            <v>H</v>
          </cell>
          <cell r="D946">
            <v>3.88</v>
          </cell>
        </row>
        <row r="947">
          <cell r="A947">
            <v>92959</v>
          </cell>
          <cell r="B947" t="str">
            <v>MÁQUINA EXTRUSORA DE CONCRETO PARA GUIAS E SARJETAS, MOTOR A DIESEL, POTÊNCIA 14 CV - MATERIAIS NA OPERAÇÃO. AF_12/2015</v>
          </cell>
          <cell r="C947" t="str">
            <v>H</v>
          </cell>
          <cell r="D947">
            <v>5.99</v>
          </cell>
        </row>
        <row r="948">
          <cell r="A948">
            <v>92963</v>
          </cell>
          <cell r="B948" t="str">
            <v>MARTELO PERFURADOR PNEUMÁTICO MANUAL, HASTE 25 X 75 MM, 21 KG - DEPRECIAÇÃO. AF_12/2015</v>
          </cell>
          <cell r="C948" t="str">
            <v>H</v>
          </cell>
          <cell r="D948">
            <v>1.1399999999999999</v>
          </cell>
        </row>
        <row r="949">
          <cell r="A949">
            <v>92964</v>
          </cell>
          <cell r="B949" t="str">
            <v>MARTELO PERFURADOR PNEUMÁTICO MANUAL, HASTE 25 X 75 MM, 21 KG - JUROS. AF_12/2015</v>
          </cell>
          <cell r="C949" t="str">
            <v>H</v>
          </cell>
          <cell r="D949">
            <v>0.13</v>
          </cell>
        </row>
        <row r="950">
          <cell r="A950">
            <v>92965</v>
          </cell>
          <cell r="B950" t="str">
            <v>MARTELO PERFURADOR PNEUMÁTICO MANUAL, HASTE 25 X 75 MM, 21 KG - MANUTENÇÃO. AF_12/2015</v>
          </cell>
          <cell r="C950" t="str">
            <v>H</v>
          </cell>
          <cell r="D950">
            <v>1.42</v>
          </cell>
        </row>
        <row r="951">
          <cell r="A951">
            <v>93220</v>
          </cell>
          <cell r="B951" t="str">
            <v>PERFURATRIZ COM TORRE METÁLICA PARA EXECUÇÃO DE ESTACA HÉLICE CONTÍNUA, PROFUNDIDADE MÁXIMA DE 32 M, DIÂMETRO MÁXIMO DE 1000 MM, POTÊNCIA INSTALADA DE 350 HP, MESA ROTATIVA COM TORQUE MÁXIMO DE 263 KNM - DEPRECIAÇÃO. AF_01/2016</v>
          </cell>
          <cell r="C951" t="str">
            <v>H</v>
          </cell>
          <cell r="D951">
            <v>200.16</v>
          </cell>
        </row>
        <row r="952">
          <cell r="A952">
            <v>93221</v>
          </cell>
          <cell r="B952" t="str">
            <v>PERFURATRIZ COM TORRE METÁLICA PARA EXECUÇÃO DE ESTACA HÉLICE CONTÍNUA, PROFUNDIDADE MÁXIMA DE 32 M, DIÂMETRO MÁXIMO DE 1000 MM, POTÊNCIA INSTALADA DE 350 HP, MESA ROTATIVA COM TORQUE MÁXIMO DE 263 KNM - JUROS. AF_01/2016</v>
          </cell>
          <cell r="C952" t="str">
            <v>H</v>
          </cell>
          <cell r="D952">
            <v>27.79</v>
          </cell>
        </row>
        <row r="953">
          <cell r="A953">
            <v>93222</v>
          </cell>
          <cell r="B953" t="str">
            <v>PERFURATRIZ COM TORRE METÁLICA PARA EXECUÇÃO DE ESTACA HÉLICE CONTÍNUA, PROFUNDIDADE MÁXIMA DE 32 M, DIÂMETRO MÁXIMO DE 1000 MM, POTÊNCIA INSTALADA DE 350 HP, MESA ROTATIVA COM TORQUE MÁXIMO DE 263 KNM - MANUTENÇÃO. AF_01/2016</v>
          </cell>
          <cell r="C953" t="str">
            <v>H</v>
          </cell>
          <cell r="D953">
            <v>250.48</v>
          </cell>
        </row>
        <row r="954">
          <cell r="A954">
            <v>93223</v>
          </cell>
          <cell r="B954" t="str">
            <v>PERFURATRIZ COM TORRE METÁLICA PARA EXECUÇÃO DE ESTACA HÉLICE CONTÍNUA, PROFUNDIDADE MÁXIMA DE 32 M, DIÂMETRO MÁXIMO DE 1000 MM, POTÊNCIA INSTALADA DE 350 HP, MESA ROTATIVA COM TORQUE MÁXIMO DE 263 KNM  MATERIAIS NA OPERAÇÃO. AF_01/2016</v>
          </cell>
          <cell r="C954" t="str">
            <v>H</v>
          </cell>
          <cell r="D954">
            <v>101.08</v>
          </cell>
        </row>
        <row r="955">
          <cell r="A955">
            <v>93229</v>
          </cell>
          <cell r="B955" t="str">
            <v>BETONEIRA CAPACIDADE NOMINAL 400 L, CAPACIDADE DE MISTURA 310 L, MOTOR A GASOLINA POTÊNCIA 5,5 HP, SEM CARREGADOR - DEPRECIAÇÃO. AF_02/2016</v>
          </cell>
          <cell r="C955" t="str">
            <v>H</v>
          </cell>
          <cell r="D955">
            <v>0.28000000000000003</v>
          </cell>
        </row>
        <row r="956">
          <cell r="A956">
            <v>93230</v>
          </cell>
          <cell r="B956" t="str">
            <v>BETONEIRA CAPACIDADE NOMINAL 400 L, CAPACIDADE DE MISTURA 310 L, MOTOR A GASOLINA POTÊNCIA 5,5 HP, SEM CARREGADOR - JUROS. AF_02/2016</v>
          </cell>
          <cell r="C956" t="str">
            <v>H</v>
          </cell>
          <cell r="D956">
            <v>0.03</v>
          </cell>
        </row>
        <row r="957">
          <cell r="A957">
            <v>93231</v>
          </cell>
          <cell r="B957" t="str">
            <v>BETONEIRA CAPACIDADE NOMINAL 400 L, CAPACIDADE DE MISTURA 310 L, MOTOR A GASOLINA POTÊNCIA 5,5 HP, SEM CARREGADOR - MANUTENÇÃO. AF_02/2016</v>
          </cell>
          <cell r="C957" t="str">
            <v>H</v>
          </cell>
          <cell r="D957">
            <v>0.26</v>
          </cell>
        </row>
        <row r="958">
          <cell r="A958">
            <v>93232</v>
          </cell>
          <cell r="B958" t="str">
            <v>BETONEIRA CAPACIDADE NOMINAL 400 L, CAPACIDADE DE MISTURA 310 L, MOTOR A GASOLINA POTÊNCIA 5,5 HP, SEM CARREGADOR - MATERIAIS NA OPERAÇÃO. AF_02/2016</v>
          </cell>
          <cell r="C958" t="str">
            <v>H</v>
          </cell>
          <cell r="D958">
            <v>6.76</v>
          </cell>
        </row>
        <row r="959">
          <cell r="A959">
            <v>93235</v>
          </cell>
          <cell r="B959" t="str">
            <v>GRUPO GERADOR ESTACIONÁRIO, MOTOR DIESEL POTÊNCIA 170 KVA - JUROS. AF_02/2016</v>
          </cell>
          <cell r="C959" t="str">
            <v>H</v>
          </cell>
          <cell r="D959">
            <v>0.72</v>
          </cell>
        </row>
        <row r="960">
          <cell r="A960">
            <v>93238</v>
          </cell>
          <cell r="B960" t="str">
            <v>ROLO COMPACTADOR VIBRATÓRIO REBOCÁVEL, CILINDRO DE AÇO LISO, POTÊNCIA DE TRAÇÃO DE 65 CV, PESO 4,7 T, IMPACTO DINÂMICO 18,3 T, LARGURA DE TRABALHO 1,67 M - JUROS. AF_02/2016</v>
          </cell>
          <cell r="C960" t="str">
            <v>H</v>
          </cell>
          <cell r="D960">
            <v>0.75</v>
          </cell>
        </row>
        <row r="961">
          <cell r="A961">
            <v>93239</v>
          </cell>
          <cell r="B961" t="str">
            <v>ROLO COMPACTADOR VIBRATÓRIO PÉ DE CARNEIRO, OPERADO POR CONTROLE REMOTO, POTÊNCIA 12,5 KW, PESO OPERACIONAL 1,675 T, LARGURA DE TRABALHO 0,85 M - JUROS. AF_02/2016</v>
          </cell>
          <cell r="C961" t="str">
            <v>H</v>
          </cell>
          <cell r="D961">
            <v>3.43</v>
          </cell>
        </row>
        <row r="962">
          <cell r="A962">
            <v>93240</v>
          </cell>
          <cell r="B962" t="str">
            <v>ROLO COMPACTADOR VIBRATÓRIO PÉ DE CARNEIRO, OPERADO POR CONTROLE REMOTO, POTÊNCIA 12,5 KW, PESO OPERACIONAL 1,675 T, LARGURA DE TRABALHO 0,85 M - MATERIAIS NA OPERAÇÃO. AF_02/2016</v>
          </cell>
          <cell r="C962" t="str">
            <v>H</v>
          </cell>
          <cell r="D962">
            <v>7.74</v>
          </cell>
        </row>
        <row r="963">
          <cell r="A963">
            <v>93267</v>
          </cell>
          <cell r="B963" t="str">
            <v>GRUA ASCENCIONAL, LANÇA DE 30 M, CAPACIDADE DE 1,0 T A 30 M, ALTURA ATÉ 39 M  DEPRECIAÇÃO. AF_03/2016</v>
          </cell>
          <cell r="C963" t="str">
            <v>H</v>
          </cell>
          <cell r="D963">
            <v>26.46</v>
          </cell>
        </row>
        <row r="964">
          <cell r="A964">
            <v>93269</v>
          </cell>
          <cell r="B964" t="str">
            <v>GRUA ASCENCIONAL, LANÇA DE 30 M, CAPACIDADE DE 1,0 T A 30 M, ALTURA ATÉ 39 M   JUROS. AF_03/2016</v>
          </cell>
          <cell r="C964" t="str">
            <v>H</v>
          </cell>
          <cell r="D964">
            <v>3.14</v>
          </cell>
        </row>
        <row r="965">
          <cell r="A965">
            <v>93270</v>
          </cell>
          <cell r="B965" t="str">
            <v>GRUA ASCENCIONAL, LANÇA DE 30 M, CAPACIDADE DE 1,0 T A 30 M, ALTURA ATÉ 39 M   MANUTENÇÃO. AF_03/2016</v>
          </cell>
          <cell r="C965" t="str">
            <v>H</v>
          </cell>
          <cell r="D965">
            <v>28.94</v>
          </cell>
        </row>
        <row r="966">
          <cell r="A966">
            <v>93271</v>
          </cell>
          <cell r="B966" t="str">
            <v>GRUA ASCENCIONAL, LANÇA DE 30 M, CAPACIDADE DE 1,0 T A 30 M, ALTURA ATÉ 39 M   MATERIAIS NA OPERAÇÃO. AF_03/2016</v>
          </cell>
          <cell r="C966" t="str">
            <v>H</v>
          </cell>
          <cell r="D966">
            <v>8.5</v>
          </cell>
        </row>
        <row r="967">
          <cell r="A967">
            <v>93277</v>
          </cell>
          <cell r="B967" t="str">
            <v>GUINCHO ELÉTRICO DE COLUNA, CAPACIDADE 400 KG, COM MOTO FREIO, MOTOR TRIFÁSICO DE 1,25 CV - DEPRECIAÇÃO. AF_03/2016</v>
          </cell>
          <cell r="C967" t="str">
            <v>H</v>
          </cell>
          <cell r="D967">
            <v>0.31</v>
          </cell>
        </row>
        <row r="968">
          <cell r="A968">
            <v>93278</v>
          </cell>
          <cell r="B968" t="str">
            <v>GUINCHO ELÉTRICO DE COLUNA, CAPACIDADE 400 KG, COM MOTO FREIO, MOTOR TRIFÁSICO DE 1,25 CV - JUROS. AF_03/2016</v>
          </cell>
          <cell r="C968" t="str">
            <v>H</v>
          </cell>
          <cell r="D968">
            <v>0.03</v>
          </cell>
        </row>
        <row r="969">
          <cell r="A969">
            <v>93279</v>
          </cell>
          <cell r="B969" t="str">
            <v>GUINCHO ELÉTRICO DE COLUNA, CAPACIDADE 400 KG, COM MOTO FREIO, MOTOR TRIFÁSICO DE 1,25 CV - MANUTENÇÃO. AF_03/2016</v>
          </cell>
          <cell r="C969" t="str">
            <v>H</v>
          </cell>
          <cell r="D969">
            <v>0.28999999999999998</v>
          </cell>
        </row>
        <row r="970">
          <cell r="A970">
            <v>93280</v>
          </cell>
          <cell r="B970" t="str">
            <v>GUINCHO ELÉTRICO DE COLUNA, CAPACIDADE 400 KG, COM MOTO FREIO, MOTOR TRIFÁSICO DE 1,25 CV - MATERIAIS NA OPERAÇÃO. AF_03/2016</v>
          </cell>
          <cell r="C970" t="str">
            <v>H</v>
          </cell>
          <cell r="D970">
            <v>0.7</v>
          </cell>
        </row>
        <row r="971">
          <cell r="A971">
            <v>93283</v>
          </cell>
          <cell r="B971" t="str">
            <v>GUINDASTE HIDRÁULICO AUTOPROPELIDO, COM LANÇA TELESCÓPICA 40 M, CAPACIDADE MÁXIMA 60 T, POTÊNCIA 260 KW - DEPRECIAÇÃO. AF_03/2016</v>
          </cell>
          <cell r="C971" t="str">
            <v>H</v>
          </cell>
          <cell r="D971">
            <v>55.62</v>
          </cell>
        </row>
        <row r="972">
          <cell r="A972">
            <v>93284</v>
          </cell>
          <cell r="B972" t="str">
            <v>GUINDASTE HIDRÁULICO AUTOPROPELIDO, COM LANÇA TELESCÓPICA 40 M, CAPACIDADE MÁXIMA 60 T, POTÊNCIA 260 KW - JUROS. AF_03/2016</v>
          </cell>
          <cell r="C972" t="str">
            <v>H</v>
          </cell>
          <cell r="D972">
            <v>10.56</v>
          </cell>
        </row>
        <row r="973">
          <cell r="A973">
            <v>93285</v>
          </cell>
          <cell r="B973" t="str">
            <v>GUINDASTE HIDRÁULICO AUTOPROPELIDO, COM LANÇA TELESCÓPICA 40 M, CAPACIDADE MÁXIMA 60 T, POTÊNCIA 260 KW - MANUTENÇÃO. AF_03/2016</v>
          </cell>
          <cell r="C973" t="str">
            <v>H</v>
          </cell>
          <cell r="D973">
            <v>89.41</v>
          </cell>
        </row>
        <row r="974">
          <cell r="A974">
            <v>93286</v>
          </cell>
          <cell r="B974" t="str">
            <v>GUINDASTE HIDRÁULICO AUTOPROPELIDO, COM LANÇA TELESCÓPICA 40 M, CAPACIDADE MÁXIMA 60 T, POTÊNCIA 260 KW - MATERIAIS NA OPERAÇÃO. AF_03/2016</v>
          </cell>
          <cell r="C974" t="str">
            <v>H</v>
          </cell>
          <cell r="D974">
            <v>201.11</v>
          </cell>
        </row>
        <row r="975">
          <cell r="A975">
            <v>93296</v>
          </cell>
          <cell r="B975" t="str">
            <v>GUINDASTE HIDRÁULICO AUTOPROPELIDO, COM LANÇA TELESCÓPICA 40 M, CAPACIDADE MÁXIMA 60 T, POTÊNCIA 260 KW - IMPOSTOS E SEGUROS. AF_03/2016</v>
          </cell>
          <cell r="C975" t="str">
            <v>H</v>
          </cell>
          <cell r="D975">
            <v>3.89</v>
          </cell>
        </row>
        <row r="976">
          <cell r="A976">
            <v>93397</v>
          </cell>
          <cell r="B976" t="str">
            <v>GUINDAUTO HIDRÁULICO, CAPACIDADE MÁXIMA DE CARGA 3300 KG, MOMENTO MÁXIMO DE CARGA 5,8 TM, ALCANCE MÁXIMO HORIZONTAL 7,60 M, INCLUSIVE CAMINHÃO TOCO PBT 16.000 KG, POTÊNCIA DE 189 CV - DEPRECIAÇÃO. AF_03/2016</v>
          </cell>
          <cell r="C976" t="str">
            <v>H</v>
          </cell>
          <cell r="D976">
            <v>11.15</v>
          </cell>
        </row>
        <row r="977">
          <cell r="A977">
            <v>93398</v>
          </cell>
          <cell r="B977" t="str">
            <v>GUINDAUTO HIDRÁULICO, CAPACIDADE MÁXIMA DE CARGA 3300 KG, MOMENTO MÁXIMO DE CARGA 5,8 TM, ALCANCE MÁXIMO HORIZONTAL 7,60 M, INCLUSIVE CAMINHÃO TOCO PBT 16.000 KG, POTÊNCIA DE 189 CV - JUROS. AF_03/2016</v>
          </cell>
          <cell r="C977" t="str">
            <v>H</v>
          </cell>
          <cell r="D977">
            <v>2.34</v>
          </cell>
        </row>
        <row r="978">
          <cell r="A978">
            <v>93399</v>
          </cell>
          <cell r="B978" t="str">
            <v>GUINDAUTO HIDRÁULICO, CAPACIDADE MÁXIMA DE CARGA 3300 KG, MOMENTO MÁXIMO DE CARGA 5,8 TM, ALCANCE MÁXIMO HORIZONTAL 7,60 M, INCLUSIVE CAMINHÃO TOCO PBT 16.000 KG, POTÊNCIA DE 189 CV  IMPOSTOS E SEGUROS. AF_03/2016</v>
          </cell>
          <cell r="C978" t="str">
            <v>H</v>
          </cell>
          <cell r="D978">
            <v>0.9</v>
          </cell>
        </row>
        <row r="979">
          <cell r="A979">
            <v>93400</v>
          </cell>
          <cell r="B979" t="str">
            <v>GUINDAUTO HIDRÁULICO, CAPACIDADE MÁXIMA DE CARGA 3300 KG, MOMENTO MÁXIMO DE CARGA 5,8 TM, ALCANCE MÁXIMO HORIZONTAL 7,60 M, INCLUSIVE CAMINHÃO TOCO PBT 16.000 KG, POTÊNCIA DE 189 CV - MANUTENÇÃO. AF_03/2016</v>
          </cell>
          <cell r="C979" t="str">
            <v>H</v>
          </cell>
          <cell r="D979">
            <v>20.91</v>
          </cell>
        </row>
        <row r="980">
          <cell r="A980">
            <v>93401</v>
          </cell>
          <cell r="B980" t="str">
            <v>GUINDAUTO HIDRÁULICO, CAPACIDADE MÁXIMA DE CARGA 3300 KG, MOMENTO MÁXIMO DE CARGA 5,8 TM, ALCANCE MÁXIMO HORIZONTAL 7,60 M, INCLUSIVE CAMINHÃO TOCO PBT 16.000 KG, POTÊNCIA DE 189 CV - MATERIAIS NA OPERAÇÃO. AF_03/2016</v>
          </cell>
          <cell r="C980" t="str">
            <v>H</v>
          </cell>
          <cell r="D980">
            <v>102.28</v>
          </cell>
        </row>
        <row r="981">
          <cell r="A981">
            <v>93404</v>
          </cell>
          <cell r="B981" t="str">
            <v>MÁQUINA JATO DE PRESSAO PORTÁTIL, CAMARA DE 1 SAIDA, CAPACIDADE 280 L, DIAMETRO 670 MM, BICO DE JATO CURTO VENTURI DE 5/16'' , MANGUEIRA DE 1'' COM COMPRESSOR DE AR REBOCÁVEL 189 PCM E MOTOR DIESEL 63 CV - DEPRECIAÇÃO. AF_03/2016</v>
          </cell>
          <cell r="C981" t="str">
            <v>H</v>
          </cell>
          <cell r="D981">
            <v>5.52</v>
          </cell>
        </row>
        <row r="982">
          <cell r="A982">
            <v>93405</v>
          </cell>
          <cell r="B982" t="str">
            <v>MÁQUINA JATO DE PRESSAO PORTÁTIL, CAMARA DE 1 SAIDA, CAPACIDADE 280 L, DIAMETRO 670 MM, BICO DE JATO CURTO VENTURI DE 5/16'' , MANGUEIRA DE 1'' COM COMPRESSOR DE AR REBOCÁVEL 189 PCM E MOTOR DIESEL 63 CV - JUROS. AF_03/2016</v>
          </cell>
          <cell r="C982" t="str">
            <v>H</v>
          </cell>
          <cell r="D982">
            <v>0.56000000000000005</v>
          </cell>
        </row>
        <row r="983">
          <cell r="A983">
            <v>93406</v>
          </cell>
          <cell r="B983" t="str">
            <v>MÁQUINA JATO DE PRESSAO PORTÁTIL, CAMARA DE 1 SAIDA, CAPACIDADE 280 L, DIAMETRO 670 MM, BICO DE JATO CURTO VENTURI DE 5/16'' , MANGUEIRA DE 1'' COM COMPRESSOR DE AR REBOCÁVEL 189 PCM E MOTOR DIESEL 63 CV - MANUTENÇÃO. AF_03/2016</v>
          </cell>
          <cell r="C983" t="str">
            <v>H</v>
          </cell>
          <cell r="D983">
            <v>6.91</v>
          </cell>
        </row>
        <row r="984">
          <cell r="A984">
            <v>93407</v>
          </cell>
          <cell r="B984" t="str">
            <v>MÁQUINA JATO DE PRESSAO PORTÁTIL, CAMARA DE 1 SAIDA, CAPACIDADE 280 L, DIAMETRO 670 MM, BICO DE JATO CURTO VENTURI DE 5/16'' , MANGUEIRA DE 1'' COM COMPRESSOR DE AR REBOCÁVEL 189 PCM E MOTOR DIESEL 63 CV - MATERIAIS NA OPERAÇÃO. AF_03/2016</v>
          </cell>
          <cell r="C984" t="str">
            <v>H</v>
          </cell>
          <cell r="D984">
            <v>30.49</v>
          </cell>
        </row>
        <row r="985">
          <cell r="A985">
            <v>93411</v>
          </cell>
          <cell r="B985" t="str">
            <v>GERADOR PORTÁTIL MONOFÁSICO, POTÊNCIA 5500 VA, MOTOR A GASOLINA, POTÊNCIA DO MOTOR 13 CV - DEPRECIAÇÃO. AF_03/2016</v>
          </cell>
          <cell r="C985" t="str">
            <v>H</v>
          </cell>
          <cell r="D985">
            <v>0.19</v>
          </cell>
        </row>
        <row r="986">
          <cell r="A986">
            <v>93412</v>
          </cell>
          <cell r="B986" t="str">
            <v>GERADOR PORTÁTIL MONOFÁSICO, POTÊNCIA 5500 VA, MOTOR A GASOLINA, POTÊNCIA DO MOTOR 13 CV - JUROS. AF_03/2016</v>
          </cell>
          <cell r="C986" t="str">
            <v>H</v>
          </cell>
          <cell r="D986">
            <v>0.03</v>
          </cell>
        </row>
        <row r="987">
          <cell r="A987">
            <v>93413</v>
          </cell>
          <cell r="B987" t="str">
            <v>GERADOR PORTÁTIL MONOFÁSICO, POTÊNCIA 5500 VA, MOTOR A GASOLINA, POTÊNCIA DO MOTOR 13 CV - MANUTENÇÃO. AF_03/2016</v>
          </cell>
          <cell r="C987" t="str">
            <v>H</v>
          </cell>
          <cell r="D987">
            <v>0.17</v>
          </cell>
        </row>
        <row r="988">
          <cell r="A988">
            <v>93414</v>
          </cell>
          <cell r="B988" t="str">
            <v>GERADOR PORTÁTIL MONOFÁSICO, POTÊNCIA 5500 VA, MOTOR A GASOLINA, POTÊNCIA DO MOTOR 13 CV - MATERIAIS NA OPERAÇÃO. AF_03/2016</v>
          </cell>
          <cell r="C988" t="str">
            <v>H</v>
          </cell>
          <cell r="D988">
            <v>11.67</v>
          </cell>
        </row>
        <row r="989">
          <cell r="A989">
            <v>93417</v>
          </cell>
          <cell r="B989" t="str">
            <v>GRUPO GERADOR REBOCÁVEL, POTÊNCIA 66 KVA, MOTOR A DIESEL - DEPRECIAÇÃO. AF_03/2016</v>
          </cell>
          <cell r="C989" t="str">
            <v>H</v>
          </cell>
          <cell r="D989">
            <v>2.52</v>
          </cell>
        </row>
        <row r="990">
          <cell r="A990">
            <v>93418</v>
          </cell>
          <cell r="B990" t="str">
            <v>GRUPO GERADOR REBOCÁVEL, POTÊNCIA 66 KVA, MOTOR A DIESEL - JUROS. AF_03/2016</v>
          </cell>
          <cell r="C990" t="str">
            <v>H</v>
          </cell>
          <cell r="D990">
            <v>0.45</v>
          </cell>
        </row>
        <row r="991">
          <cell r="A991">
            <v>93419</v>
          </cell>
          <cell r="B991" t="str">
            <v>GRUPO GERADOR REBOCÁVEL, POTÊNCIA 66 KVA, MOTOR A DIESEL - MANUTENÇÃO. AF_03/2016</v>
          </cell>
          <cell r="C991" t="str">
            <v>H</v>
          </cell>
          <cell r="D991">
            <v>2.25</v>
          </cell>
        </row>
        <row r="992">
          <cell r="A992">
            <v>93420</v>
          </cell>
          <cell r="B992" t="str">
            <v>GRUPO GERADOR REBOCÁVEL, POTÊNCIA 66 KVA, MOTOR A DIESEL - MATERIAIS NA OPERAÇÃO. AF_03/2016</v>
          </cell>
          <cell r="C992" t="str">
            <v>H</v>
          </cell>
          <cell r="D992">
            <v>43.38</v>
          </cell>
        </row>
        <row r="993">
          <cell r="A993">
            <v>93423</v>
          </cell>
          <cell r="B993" t="str">
            <v>GRUPO GERADOR ESTACIONÁRIO, POTÊNCIA 150 KVA, MOTOR A DIESEL- DEPRECIAÇÃO. AF_03/2016</v>
          </cell>
          <cell r="C993" t="str">
            <v>H</v>
          </cell>
          <cell r="D993">
            <v>3.56</v>
          </cell>
        </row>
        <row r="994">
          <cell r="A994">
            <v>93424</v>
          </cell>
          <cell r="B994" t="str">
            <v>GRUPO GERADOR ESTACIONÁRIO, POTÊNCIA 150 KVA, MOTOR A DIESEL- JUROS. AF_03/2016</v>
          </cell>
          <cell r="C994" t="str">
            <v>H</v>
          </cell>
          <cell r="D994">
            <v>0.64</v>
          </cell>
        </row>
        <row r="995">
          <cell r="A995">
            <v>93425</v>
          </cell>
          <cell r="B995" t="str">
            <v>GRUPO GERADOR ESTACIONÁRIO, POTÊNCIA 150 KVA, MOTOR A DIESEL- MANUTENÇÃO. AF_03/2016</v>
          </cell>
          <cell r="C995" t="str">
            <v>H</v>
          </cell>
          <cell r="D995">
            <v>3.18</v>
          </cell>
        </row>
        <row r="996">
          <cell r="A996">
            <v>93426</v>
          </cell>
          <cell r="B996" t="str">
            <v>GRUPO GERADOR ESTACIONÁRIO, POTÊNCIA 150 KVA, MOTOR A DIESEL- MATERIAIS NA OPERAÇÃO. AF_03/2016</v>
          </cell>
          <cell r="C996" t="str">
            <v>H</v>
          </cell>
          <cell r="D996">
            <v>103.67</v>
          </cell>
        </row>
        <row r="997">
          <cell r="A997">
            <v>93429</v>
          </cell>
          <cell r="B997" t="str">
            <v>USINA DE MISTURA ASFÁLTICA À QUENTE, TIPO CONTRA FLUXO, PROD 40 A 80 TON/HORA - DEPRECIAÇÃO. AF_03/2016</v>
          </cell>
          <cell r="C997" t="str">
            <v>H</v>
          </cell>
          <cell r="D997">
            <v>64</v>
          </cell>
        </row>
        <row r="998">
          <cell r="A998">
            <v>93430</v>
          </cell>
          <cell r="B998" t="str">
            <v>USINA DE MISTURA ASFÁLTICA À QUENTE, TIPO CONTRA FLUXO, PROD 40 A 80 TON/HORA - JUROS. AF_03/2016</v>
          </cell>
          <cell r="C998" t="str">
            <v>H</v>
          </cell>
          <cell r="D998">
            <v>11.52</v>
          </cell>
        </row>
        <row r="999">
          <cell r="A999">
            <v>93431</v>
          </cell>
          <cell r="B999" t="str">
            <v>USINA DE MISTURA ASFÁLTICA À QUENTE, TIPO CONTRA FLUXO, PROD 40 A 80 TON/HORA - MANUTENÇÃO. AF_03/2016</v>
          </cell>
          <cell r="C999" t="str">
            <v>H</v>
          </cell>
          <cell r="D999">
            <v>102.88</v>
          </cell>
        </row>
        <row r="1000">
          <cell r="A1000">
            <v>93432</v>
          </cell>
          <cell r="B1000" t="str">
            <v>USINA DE MISTURA ASFÁLTICA À QUENTE, TIPO CONTRA FLUXO, PROD 40 A 80 TON/HORA - MATERIAIS NA OPERAÇÃO. AF_03/2016</v>
          </cell>
          <cell r="C1000" t="str">
            <v>H</v>
          </cell>
          <cell r="D1000">
            <v>1857.6</v>
          </cell>
        </row>
        <row r="1001">
          <cell r="A1001">
            <v>93435</v>
          </cell>
          <cell r="B1001" t="str">
            <v>USINA DE ASFALTO À FRIO, CAPACIDADE DE 40 A 60 TON/HORA, ELÉTRICA POTÊNCIA 30 CV - DEPRECIAÇÃO. AF_03/2016</v>
          </cell>
          <cell r="C1001" t="str">
            <v>H</v>
          </cell>
          <cell r="D1001">
            <v>3.46</v>
          </cell>
        </row>
        <row r="1002">
          <cell r="A1002">
            <v>93436</v>
          </cell>
          <cell r="B1002" t="str">
            <v>USINA DE ASFALTO À FRIO, CAPACIDADE DE 40 A 60 TON/HORA, ELÉTRICA POTÊNCIA 30 CV - JUROS. AF_03/2016</v>
          </cell>
          <cell r="C1002" t="str">
            <v>H</v>
          </cell>
          <cell r="D1002">
            <v>0.72</v>
          </cell>
        </row>
        <row r="1003">
          <cell r="A1003">
            <v>93437</v>
          </cell>
          <cell r="B1003" t="str">
            <v>USINA DE ASFALTO À FRIO, CAPACIDADE DE 40 A 60 TON/HORA, ELÉTRICA POTÊNCIA 30 CV - MANUTENÇÃO. AF_03/2016</v>
          </cell>
          <cell r="C1003" t="str">
            <v>H</v>
          </cell>
          <cell r="D1003">
            <v>6.49</v>
          </cell>
        </row>
        <row r="1004">
          <cell r="A1004">
            <v>93438</v>
          </cell>
          <cell r="B1004" t="str">
            <v>USINA DE ASFALTO À FRIO, CAPACIDADE DE 40 A 60 TON/HORA, ELÉTRICA POTÊNCIA 30 CV - MATERIAIS NA OPERAÇÃO. AF_03/2016</v>
          </cell>
          <cell r="C1004" t="str">
            <v>H</v>
          </cell>
          <cell r="D1004">
            <v>19.2</v>
          </cell>
        </row>
        <row r="1005">
          <cell r="A1005">
            <v>95114</v>
          </cell>
          <cell r="B1005" t="str">
            <v>MARTELETE OU ROMPEDOR PNEUMÁTICO MANUAL, 28 KG, COM SILENCIADOR - DEPRECIAÇÃO. AF_07/2016</v>
          </cell>
          <cell r="C1005" t="str">
            <v>H</v>
          </cell>
          <cell r="D1005">
            <v>1.1000000000000001</v>
          </cell>
        </row>
        <row r="1006">
          <cell r="A1006">
            <v>95115</v>
          </cell>
          <cell r="B1006" t="str">
            <v>MARTELETE OU ROMPEDOR PNEUMÁTICO MANUAL, 28 KG, COM SILENCIADOR - JUROS. AF_07/2016</v>
          </cell>
          <cell r="C1006" t="str">
            <v>H</v>
          </cell>
          <cell r="D1006">
            <v>0.13</v>
          </cell>
        </row>
        <row r="1007">
          <cell r="A1007">
            <v>95116</v>
          </cell>
          <cell r="B1007" t="str">
            <v>USINA DE CONCRETO FIXA, CAPACIDADE NOMINAL DE 90 A 120 M3/H, SEM SILO - DEPRECIAÇÃO. AF_07/2016</v>
          </cell>
          <cell r="C1007" t="str">
            <v>H</v>
          </cell>
          <cell r="D1007">
            <v>31.99</v>
          </cell>
        </row>
        <row r="1008">
          <cell r="A1008">
            <v>95117</v>
          </cell>
          <cell r="B1008" t="str">
            <v>USINA DE CONCRETO FIXA, CAPACIDADE NOMINAL DE 90 A 120 M3/H, SEM SILO - JUROS. AF_07/2016</v>
          </cell>
          <cell r="C1008" t="str">
            <v>H</v>
          </cell>
          <cell r="D1008">
            <v>5.04</v>
          </cell>
        </row>
        <row r="1009">
          <cell r="A1009">
            <v>95118</v>
          </cell>
          <cell r="B1009" t="str">
            <v>USINA MISTURADORA DE SOLOS, CAPACIDADE DE 200 A 500 TON/H, POTENCIA 75KW - DEPRECIAÇÃO. AF_07/2016</v>
          </cell>
          <cell r="C1009" t="str">
            <v>H</v>
          </cell>
          <cell r="D1009">
            <v>33.01</v>
          </cell>
        </row>
        <row r="1010">
          <cell r="A1010">
            <v>95119</v>
          </cell>
          <cell r="B1010" t="str">
            <v>USINA MISTURADORA DE SOLOS, CAPACIDADE DE 200 A 500 TON/H, POTENCIA 75KW - JUROS. AF_07/2016</v>
          </cell>
          <cell r="C1010" t="str">
            <v>H</v>
          </cell>
          <cell r="D1010">
            <v>5.94</v>
          </cell>
        </row>
        <row r="1011">
          <cell r="A1011">
            <v>95120</v>
          </cell>
          <cell r="B1011" t="str">
            <v>USINA MISTURADORA DE SOLOS, CAPACIDADE DE 200 A 500 TON/H, POTENCIA 75KW - MATERIAIS NA OPERAÇÃO. AF_07/2016</v>
          </cell>
          <cell r="C1011" t="str">
            <v>H</v>
          </cell>
          <cell r="D1011">
            <v>58.01</v>
          </cell>
        </row>
        <row r="1012">
          <cell r="A1012">
            <v>95123</v>
          </cell>
          <cell r="B1012" t="str">
            <v>DISTRIBUIDOR DE AGREGADOS AUTOPROPELIDO, CAP 3 M3, A DIESEL, POTÊNCIA 176CV - DEPRECIAÇÃO. AF_07/2016</v>
          </cell>
          <cell r="C1012" t="str">
            <v>H</v>
          </cell>
          <cell r="D1012">
            <v>11.4</v>
          </cell>
        </row>
        <row r="1013">
          <cell r="A1013">
            <v>95124</v>
          </cell>
          <cell r="B1013" t="str">
            <v>DISTRIBUIDOR DE AGREGADOS AUTOPROPELIDO, C/AP 3 M3, A DIESEL, POTÊNCIA 176CV - JUROS. AF_07/2016</v>
          </cell>
          <cell r="C1013" t="str">
            <v>H</v>
          </cell>
          <cell r="D1013">
            <v>1.79</v>
          </cell>
        </row>
        <row r="1014">
          <cell r="A1014">
            <v>95125</v>
          </cell>
          <cell r="B1014" t="str">
            <v>DISTRIBUIDOR DE AGREGADOS AUTOPROPELIDO, CAP 3 M3, A DIESEL, POTÊNCIA 176CV - MANUTENÇÃO. AF_07/2016</v>
          </cell>
          <cell r="C1014" t="str">
            <v>H</v>
          </cell>
          <cell r="D1014">
            <v>12.47</v>
          </cell>
        </row>
        <row r="1015">
          <cell r="A1015">
            <v>95126</v>
          </cell>
          <cell r="B1015" t="str">
            <v>DISTRIBUIDOR DE AGREGADOS AUTOPROPELIDO, CAP 3 M3, A DIESEL, POTÊNCIA 176CV  MATERIAIS NA OPERAÇÃO. AF_07/2016</v>
          </cell>
          <cell r="C1015" t="str">
            <v>H</v>
          </cell>
          <cell r="D1015">
            <v>95.24</v>
          </cell>
        </row>
        <row r="1016">
          <cell r="A1016">
            <v>95129</v>
          </cell>
          <cell r="B1016" t="str">
            <v>MÁQUINA DEMARCADORA DE FAIXA DE TRÁFEGO À FRIO, AUTOPROPELIDA, POTÊNCIA 38 HP - DEPRECIAÇÃO. AF_07/2016</v>
          </cell>
          <cell r="C1016" t="str">
            <v>H</v>
          </cell>
          <cell r="D1016">
            <v>20.23</v>
          </cell>
        </row>
        <row r="1017">
          <cell r="A1017">
            <v>95130</v>
          </cell>
          <cell r="B1017" t="str">
            <v>MÁQUINA DEMARCADORA DE FAIXA DE TRÁFEGO À FRIO, AUTOPROPELIDA, POTÊNCIA 38 HP - JUROS. AF_07/2016</v>
          </cell>
          <cell r="C1017" t="str">
            <v>H</v>
          </cell>
          <cell r="D1017">
            <v>3.64</v>
          </cell>
        </row>
        <row r="1018">
          <cell r="A1018">
            <v>95131</v>
          </cell>
          <cell r="B1018" t="str">
            <v>MÁQUINA DEMARCADORA DE FAIXA DE TRÁFEGO À FRIO, AUTOPROPELIDA, POTÊNCIA 38 HP - MANUTENÇÃO. AF_07/2016</v>
          </cell>
          <cell r="C1018" t="str">
            <v>H</v>
          </cell>
          <cell r="D1018">
            <v>37.94</v>
          </cell>
        </row>
        <row r="1019">
          <cell r="A1019">
            <v>95132</v>
          </cell>
          <cell r="B1019" t="str">
            <v>MÁQUINA DEMARCADORA DE FAIXA DE TRÁFEGO À FRIO, AUTOPROPELIDA, POTÊNCIA 38 HP - MATERIAIS NA OPERAÇÃO. AF_07/2016</v>
          </cell>
          <cell r="C1019" t="str">
            <v>H</v>
          </cell>
          <cell r="D1019">
            <v>20.85</v>
          </cell>
        </row>
        <row r="1020">
          <cell r="A1020">
            <v>95136</v>
          </cell>
          <cell r="B1020" t="str">
            <v>TALHA MANUAL DE CORRENTE, CAPACIDADE DE 2 TON. COM ELEVAÇÃO DE 3 M - DEPRECIAÇÃO. AF_07/2016</v>
          </cell>
          <cell r="C1020" t="str">
            <v>H</v>
          </cell>
          <cell r="D1020">
            <v>0.03</v>
          </cell>
        </row>
        <row r="1021">
          <cell r="A1021">
            <v>95137</v>
          </cell>
          <cell r="B1021" t="str">
            <v>TALHA MANUAL DE CORRENTE, CAPACIDADE DE 2 TON. COM ELEVAÇÃO DE 3 M - JUROS. AF_07/2016</v>
          </cell>
          <cell r="C1021" t="str">
            <v>H</v>
          </cell>
          <cell r="D1021">
            <v>0.01</v>
          </cell>
        </row>
        <row r="1022">
          <cell r="A1022">
            <v>95138</v>
          </cell>
          <cell r="B1022" t="str">
            <v>TALHA MANUAL DE CORRENTE, CAPACIDADE DE 2 TON. COM ELEVAÇÃO DE 3 M - MANUTENÇÃO. AF_07/2016</v>
          </cell>
          <cell r="C1022" t="str">
            <v>H</v>
          </cell>
          <cell r="D1022">
            <v>0.02</v>
          </cell>
        </row>
        <row r="1023">
          <cell r="A1023">
            <v>95208</v>
          </cell>
          <cell r="B1023" t="str">
            <v>GRUA ASCENCIONAL, LANÇA DE 42 M, CAPACIDADE DE 1,5 T A 30 M, ALTURA ATÉ 39 M  DEPRECIAÇÃO. AF_08/2016</v>
          </cell>
          <cell r="C1023" t="str">
            <v>H</v>
          </cell>
          <cell r="D1023">
            <v>29.98</v>
          </cell>
        </row>
        <row r="1024">
          <cell r="A1024">
            <v>95209</v>
          </cell>
          <cell r="B1024" t="str">
            <v>GRUA ASCENCIONAL, LANCA DE 42 M, CAPACIDADE DE 1,5 T A 30 M, ALTURA ATE 39 M  JUROS. AF_08/2016</v>
          </cell>
          <cell r="C1024" t="str">
            <v>H</v>
          </cell>
          <cell r="D1024">
            <v>3.56</v>
          </cell>
        </row>
        <row r="1025">
          <cell r="A1025">
            <v>95210</v>
          </cell>
          <cell r="B1025" t="str">
            <v>GRUA ASCENCIONAL, LANCA DE 42 M, CAPACIDADE DE 1,5 T A 30 M, ALTURA ATE 39 M  MANUTENÇÃO. AF_08/2016</v>
          </cell>
          <cell r="C1025" t="str">
            <v>H</v>
          </cell>
          <cell r="D1025">
            <v>32.79</v>
          </cell>
        </row>
        <row r="1026">
          <cell r="A1026">
            <v>95211</v>
          </cell>
          <cell r="B1026" t="str">
            <v>GRUA ASCENCIONAL, LANCA DE 42 M, CAPACIDADE DE 1,5 T A 30 M, ALTURA ATE 39 M  MATERIAIS NA OPERAÇÃO. AF_08/2016</v>
          </cell>
          <cell r="C1026" t="str">
            <v>H</v>
          </cell>
          <cell r="D1026">
            <v>8.5</v>
          </cell>
        </row>
        <row r="1027">
          <cell r="A1027">
            <v>95214</v>
          </cell>
          <cell r="B1027" t="str">
            <v>PULVERIZADOR DE TINTA ELÉTRICO/MÁQUINA DE PINTURA AIRLESS, VAZÃO 2 L/MIN - DEPRECIAÇÃO. AF_08/2016</v>
          </cell>
          <cell r="C1027" t="str">
            <v>H</v>
          </cell>
          <cell r="D1027">
            <v>0.23</v>
          </cell>
        </row>
        <row r="1028">
          <cell r="A1028">
            <v>95215</v>
          </cell>
          <cell r="B1028" t="str">
            <v>PULVERIZADOR DE TINTA ELÉTRICO/MÁQUINA DE PINTURA AIRLESS, VAZÃO 2 L/MIN - JUROS. AF_08/2016</v>
          </cell>
          <cell r="C1028" t="str">
            <v>H</v>
          </cell>
          <cell r="D1028">
            <v>0.02</v>
          </cell>
        </row>
        <row r="1029">
          <cell r="A1029">
            <v>95216</v>
          </cell>
          <cell r="B1029" t="str">
            <v>PULVERIZADOR DE TINTA ELÉTRICO/MÁQUINA DE PINTURA AIRLESS, VAZÃO 2 L/MIN - MANUTENÇÃO. AF_08/2016</v>
          </cell>
          <cell r="C1029" t="str">
            <v>H</v>
          </cell>
          <cell r="D1029">
            <v>0.16</v>
          </cell>
        </row>
        <row r="1030">
          <cell r="A1030">
            <v>95217</v>
          </cell>
          <cell r="B1030" t="str">
            <v>PULVERIZADOR DE TINTA ELÉTRICO/MÁQUINA DE PINTURA AIRLESS, VAZÃO 2 L/MIN - MATERIAIS NA OPERAÇÃO. AF_08/2016</v>
          </cell>
          <cell r="C1030" t="str">
            <v>H</v>
          </cell>
          <cell r="D1030">
            <v>0.56999999999999995</v>
          </cell>
        </row>
        <row r="1031">
          <cell r="A1031">
            <v>95255</v>
          </cell>
          <cell r="B1031" t="str">
            <v>MARTELO DEMOLIDOR PNEUMÁTICO MANUAL, 32 KG - DEPRECIAÇÃO. AF_09/2016</v>
          </cell>
          <cell r="C1031" t="str">
            <v>H</v>
          </cell>
          <cell r="D1031">
            <v>0.98</v>
          </cell>
        </row>
        <row r="1032">
          <cell r="A1032">
            <v>95256</v>
          </cell>
          <cell r="B1032" t="str">
            <v>MARTELO DEMOLIDOR PNEUMÁTICO MANUAL, 32 KG - JUROS. AF_09/2016</v>
          </cell>
          <cell r="C1032" t="str">
            <v>H</v>
          </cell>
          <cell r="D1032">
            <v>0.11</v>
          </cell>
        </row>
        <row r="1033">
          <cell r="A1033">
            <v>95257</v>
          </cell>
          <cell r="B1033" t="str">
            <v>MARTELO DEMOLIDOR PNEUMÁTICO MANUAL, 32 KG - MANUTENÇÃO. AF_09/2016</v>
          </cell>
          <cell r="C1033" t="str">
            <v>H</v>
          </cell>
          <cell r="D1033">
            <v>1.23</v>
          </cell>
        </row>
        <row r="1034">
          <cell r="A1034">
            <v>95260</v>
          </cell>
          <cell r="B1034" t="str">
            <v>COMPACTADOR DE SOLOS DE PERCUSÃO (SOQUETE) COM MOTOR A GASOLINA, POTÊNCIA 3 CV - DEPRECIAÇÃO. AF_09/2016</v>
          </cell>
          <cell r="C1034" t="str">
            <v>H</v>
          </cell>
          <cell r="D1034">
            <v>0.66</v>
          </cell>
        </row>
        <row r="1035">
          <cell r="A1035">
            <v>95261</v>
          </cell>
          <cell r="B1035" t="str">
            <v>COMPACTADOR DE SOLOS DE PERCUSÃO (SOQUETE) COM MOTOR A GASOLINA, POTÊNCIA 3 CV - JUROS. AF_09/2016</v>
          </cell>
          <cell r="C1035" t="str">
            <v>H</v>
          </cell>
          <cell r="D1035">
            <v>0.11</v>
          </cell>
        </row>
        <row r="1036">
          <cell r="A1036">
            <v>95262</v>
          </cell>
          <cell r="B1036" t="str">
            <v>COMPACTADOR DE SOLOS DE PERCUSÃO (SOQUETE) COM MOTOR A GASOLINA, POTÊNCIA 3 CV - MANUTENÇÃO. AF_09/2016</v>
          </cell>
          <cell r="C1036" t="str">
            <v>H</v>
          </cell>
          <cell r="D1036">
            <v>1.02</v>
          </cell>
        </row>
        <row r="1037">
          <cell r="A1037">
            <v>95263</v>
          </cell>
          <cell r="B1037" t="str">
            <v>COMPACTADOR DE SOLOS DE PERCUSÃO (SOQUETE) COM MOTOR A GASOLINA, POTÊNCIA 3 CV - MATERIAIS NA OPERAÇÃO. AF_09/2016</v>
          </cell>
          <cell r="C1037" t="str">
            <v>H</v>
          </cell>
          <cell r="D1037">
            <v>3.61</v>
          </cell>
        </row>
        <row r="1038">
          <cell r="A1038">
            <v>95266</v>
          </cell>
          <cell r="B1038" t="str">
            <v>RÉGUA VIBRATÓRIA DUPLA PARA CONCRETO, PESO DE 60KG, COMPRIMENTO 4 M, COM MOTOR A GASOLINA, POTÊNCIA 5,5 HP - DEPRECIAÇÃO. AF_09/2016</v>
          </cell>
          <cell r="C1038" t="str">
            <v>H</v>
          </cell>
          <cell r="D1038">
            <v>0.41</v>
          </cell>
        </row>
        <row r="1039">
          <cell r="A1039">
            <v>95267</v>
          </cell>
          <cell r="B1039" t="str">
            <v>RÉGUA VIBRATÓRIA DUPLA PARA CONCRETO, PESO DE 60KG, COMPRIMENTO 4 M, COM MOTOR A GASOLINA, POTÊNCIA 5,5 HP - JUROS. AF_09/2016</v>
          </cell>
          <cell r="C1039" t="str">
            <v>H</v>
          </cell>
          <cell r="D1039">
            <v>0.04</v>
          </cell>
        </row>
        <row r="1040">
          <cell r="A1040">
            <v>95268</v>
          </cell>
          <cell r="B1040" t="str">
            <v>RÉGUA VIBRATÓRIA DUPLA PARA CONCRETO, PESO DE 60KG, COMPRIMENTO 4 M, COM MOTOR A GASOLINA, POTÊNCIA 5,5 HP - MANUTENÇÃO. AF_09/2016</v>
          </cell>
          <cell r="C1040" t="str">
            <v>H</v>
          </cell>
          <cell r="D1040">
            <v>0.4</v>
          </cell>
        </row>
        <row r="1041">
          <cell r="A1041">
            <v>95269</v>
          </cell>
          <cell r="B1041" t="str">
            <v>RÉGUA VIBRATÓRIA DUPLA PARA CONCRETO, PESO DE 60KG, COMPRIMENTO 4 M, COM MOTOR A GASOLINA, POTÊNCIA 5,5 HP  MATERIAIS NA OPERAÇÃO. AF_09/2016</v>
          </cell>
          <cell r="C1041" t="str">
            <v>H</v>
          </cell>
          <cell r="D1041">
            <v>6.76</v>
          </cell>
        </row>
        <row r="1042">
          <cell r="A1042">
            <v>95272</v>
          </cell>
          <cell r="B1042" t="str">
            <v>POLIDORA DE PISO (POLITRIZ), PESO DE 100KG, DIÂMETRO 450 MM, MOTOR ELÉTRICO, POTÊNCIA 4 HP - DEPRECIAÇÃO. AF_09/2016</v>
          </cell>
          <cell r="C1042" t="str">
            <v>H</v>
          </cell>
          <cell r="D1042">
            <v>0.4</v>
          </cell>
        </row>
        <row r="1043">
          <cell r="A1043">
            <v>95273</v>
          </cell>
          <cell r="B1043" t="str">
            <v>POLIDORA DE PISO (POLITRIZ), PESO DE 100KG, DIÂMETRO 450 MM, MOTOR ELÉTRICO, POTÊNCIA 4 HP - JUROS. AF_09/2016</v>
          </cell>
          <cell r="C1043" t="str">
            <v>H</v>
          </cell>
          <cell r="D1043">
            <v>0.04</v>
          </cell>
        </row>
        <row r="1044">
          <cell r="A1044">
            <v>95274</v>
          </cell>
          <cell r="B1044" t="str">
            <v>POLIDORA DE PISO (POLITRIZ), PESO DE 100KG, DIÂMETRO 450 MM, MOTOR ELÉTRICO, POTÊNCIA 4 HP - MANUTENÇÃO. AF_09/2016</v>
          </cell>
          <cell r="C1044" t="str">
            <v>H</v>
          </cell>
          <cell r="D1044">
            <v>0.31</v>
          </cell>
        </row>
        <row r="1045">
          <cell r="A1045">
            <v>95275</v>
          </cell>
          <cell r="B1045" t="str">
            <v>POLIDORA DE PISO (POLITRIZ), PESO DE 100KG, DIÂMETRO 450 MM, MOTOR ELÉTRICO, POTÊNCIA 4 HP  MATERIAIS NA OPERAÇÃO. AF_09/2016</v>
          </cell>
          <cell r="C1045" t="str">
            <v>H</v>
          </cell>
          <cell r="D1045">
            <v>2.31</v>
          </cell>
        </row>
        <row r="1046">
          <cell r="A1046">
            <v>95278</v>
          </cell>
          <cell r="B1046" t="str">
            <v>DESEMPENADEIRA DE CONCRETO, PESO DE 75KG, 4 PÁS, MOTOR A GASOLINA, POTÊNCIA 5,5 HP - DEPRECIAÇÃO. AF_09/2016</v>
          </cell>
          <cell r="C1046" t="str">
            <v>H</v>
          </cell>
          <cell r="D1046">
            <v>0.44</v>
          </cell>
        </row>
        <row r="1047">
          <cell r="A1047">
            <v>95279</v>
          </cell>
          <cell r="B1047" t="str">
            <v>DESEMPENADEIRA DE CONCRETO, PESO DE 75KG, 4 PÁS, MOTOR A GASOLINA, POTÊNCIA 5,5 HP - JUROS. AF_09/2016</v>
          </cell>
          <cell r="C1047" t="str">
            <v>H</v>
          </cell>
          <cell r="D1047">
            <v>0.05</v>
          </cell>
        </row>
        <row r="1048">
          <cell r="A1048">
            <v>95280</v>
          </cell>
          <cell r="B1048" t="str">
            <v>DESEMPENADEIRA DE CONCRETO, PESO DE 75KG, 4 PÁS, MOTOR A GASOLINA, POTÊNCIA 5,5 HP - MANUTENÇÃO. AF_09/2016</v>
          </cell>
          <cell r="C1048" t="str">
            <v>H</v>
          </cell>
          <cell r="D1048">
            <v>0.34</v>
          </cell>
        </row>
        <row r="1049">
          <cell r="A1049">
            <v>95281</v>
          </cell>
          <cell r="B1049" t="str">
            <v>DESEMPENADEIRA DE CONCRETO, PESO DE 75KG, 4 PÁS, MOTOR A GASOLINA, POTÊNCIA 5,5 HP  MATERIAIS NA OPERAÇÃO. AF_09/2016</v>
          </cell>
          <cell r="C1049" t="str">
            <v>H</v>
          </cell>
          <cell r="D1049">
            <v>6.76</v>
          </cell>
        </row>
        <row r="1050">
          <cell r="A1050">
            <v>95617</v>
          </cell>
          <cell r="B1050" t="str">
            <v>PERFURATRIZ PNEUMATICA MANUAL DE PESO MEDIO, MARTELETE, 18KG, COMPRIMENTO MÁXIMO DE CURSO DE 6 M, DIAMETRO DO PISTAO DE 5,5 CM - DEPRECIAÇÃO. AF_11/2016</v>
          </cell>
          <cell r="C1050" t="str">
            <v>H</v>
          </cell>
          <cell r="D1050">
            <v>0.8</v>
          </cell>
        </row>
        <row r="1051">
          <cell r="A1051">
            <v>95618</v>
          </cell>
          <cell r="B1051" t="str">
            <v>PERFURATRIZ PNEUMATICA MANUAL DE PESO MEDIO, MARTELETE, 18KG, COMPRIMENTO MÁXIMO DE CURSO DE 6 M, DIAMETRO DO PISTAO DE 5,5 CM - JUROS. AF_11/2016</v>
          </cell>
          <cell r="C1051" t="str">
            <v>H</v>
          </cell>
          <cell r="D1051">
            <v>0.09</v>
          </cell>
        </row>
        <row r="1052">
          <cell r="A1052">
            <v>95619</v>
          </cell>
          <cell r="B1052" t="str">
            <v>PERFURATRIZ PNEUMATICA MANUAL DE PESO MEDIO, MARTELETE, 18KG, COMPRIMENTO MÁXIMO DE CURSO DE 6 M, DIAMETRO DO PISTAO DE 5,5 CM - MANUTENÇÃO. AF_11/2016</v>
          </cell>
          <cell r="C1052" t="str">
            <v>H</v>
          </cell>
          <cell r="D1052">
            <v>1.01</v>
          </cell>
        </row>
        <row r="1053">
          <cell r="A1053">
            <v>95627</v>
          </cell>
          <cell r="B1053" t="str">
            <v>ROLO COMPACTADOR VIBRATORIO TANDEM, ACO LISO, POTENCIA 125 HP, PESO SEM/COM LASTRO 10,20/11,65 T, LARGURA DE TRABALHO 1,73 M - DEPRECIAÇÃO. AF_11/2016</v>
          </cell>
          <cell r="C1053" t="str">
            <v>H</v>
          </cell>
          <cell r="D1053">
            <v>27.04</v>
          </cell>
        </row>
        <row r="1054">
          <cell r="A1054">
            <v>95628</v>
          </cell>
          <cell r="B1054" t="str">
            <v>ROLO COMPACTADOR VIBRATORIO TANDEM, ACO LISO, POTENCIA 125 HP, PESO SEM/COM LASTRO 10,20/11,65 T, LARGURA DE TRABALHO 1,73 M - JUROS. AF_11/2016</v>
          </cell>
          <cell r="C1054" t="str">
            <v>H</v>
          </cell>
          <cell r="D1054">
            <v>3.75</v>
          </cell>
        </row>
        <row r="1055">
          <cell r="A1055">
            <v>95629</v>
          </cell>
          <cell r="B1055" t="str">
            <v>ROLO COMPACTADOR VIBRATORIO TANDEM, ACO LISO, POTENCIA 125 HP, PESO SEM/COM LASTRO 10,20/11,65 T, LARGURA DE TRABALHO 1,73 M - MANUTENÇÃO. AF_11/2016</v>
          </cell>
          <cell r="C1055" t="str">
            <v>H</v>
          </cell>
          <cell r="D1055">
            <v>33.840000000000003</v>
          </cell>
        </row>
        <row r="1056">
          <cell r="A1056">
            <v>95630</v>
          </cell>
          <cell r="B1056" t="str">
            <v>ROLO COMPACTADOR VIBRATORIO TANDEM, ACO LISO, POTENCIA 125 HP, PESO SEM/COM LASTRO 10,20/11,65 T, LARGURA DE TRABALHO 1,73 M - MATERIAIS NA OPERAÇÃO. AF_11/2016</v>
          </cell>
          <cell r="C1056" t="str">
            <v>H</v>
          </cell>
          <cell r="D1056">
            <v>57.74</v>
          </cell>
        </row>
        <row r="1057">
          <cell r="A1057">
            <v>95698</v>
          </cell>
          <cell r="B1057" t="str">
            <v>PERFURATRIZ MANUAL, TORQUE MAXIMO 55 KGF.M, POTENCIA 5 CV, COM DIAMETRO MAXIMO 8 1/2" - DEPRECIAÇÃO. AF_11/2016</v>
          </cell>
          <cell r="C1057" t="str">
            <v>H</v>
          </cell>
          <cell r="D1057">
            <v>3.27</v>
          </cell>
        </row>
        <row r="1058">
          <cell r="A1058">
            <v>95699</v>
          </cell>
          <cell r="B1058" t="str">
            <v>PERFURATRIZ MANUAL, TORQUE MAXIMO 55 KGF.M, POTENCIA 5 CV, COM DIAMETRO MAXIMO 8 1/2" - JUROS. AF_11/2016</v>
          </cell>
          <cell r="C1058" t="str">
            <v>H</v>
          </cell>
          <cell r="D1058">
            <v>0.38</v>
          </cell>
        </row>
        <row r="1059">
          <cell r="A1059">
            <v>95700</v>
          </cell>
          <cell r="B1059" t="str">
            <v>PERFURATRIZ MANUAL, TORQUE MAXIMO 55 KGF.M, POTENCIA 5 CV, COM DIAMETRO MAXIMO 8 1/2" - MANUTENÇÃO. AF_11/2016</v>
          </cell>
          <cell r="C1059" t="str">
            <v>H</v>
          </cell>
          <cell r="D1059">
            <v>4.09</v>
          </cell>
        </row>
        <row r="1060">
          <cell r="A1060">
            <v>95701</v>
          </cell>
          <cell r="B1060" t="str">
            <v>PERFURATRIZ MANUAL, TORQUE MAXIMO 55 KGF.M, POTENCIA 5 CV, COM DIAMETRO MAXIMO 8 1/2" - MATERIAIS NA OPERAÇÃO. AF_11/2016</v>
          </cell>
          <cell r="C1060" t="str">
            <v>H</v>
          </cell>
          <cell r="D1060">
            <v>2.84</v>
          </cell>
        </row>
        <row r="1061">
          <cell r="A1061">
            <v>95704</v>
          </cell>
          <cell r="B1061" t="str">
            <v>PERFURATRIZ SOBRE ESTEIRA, TORQUE MÁXIMO 600 KGF, POTÊNCIA ENTRE 50 E 60 HP, DIÂMETRO MÁXIMO 10 - DEPRECIAÇÃO. AF_11/2016</v>
          </cell>
          <cell r="C1061" t="str">
            <v>H</v>
          </cell>
          <cell r="D1061">
            <v>26.88</v>
          </cell>
        </row>
        <row r="1062">
          <cell r="A1062">
            <v>95705</v>
          </cell>
          <cell r="B1062" t="str">
            <v>PERFURATRIZ SOBRE ESTEIRA, TORQUE MÁXIMO 600 KGF, POTÊNCIA ENTRE 50 E 60 HP, DIÂMETRO MÁXIMO 10 - JUROS. AF_11/2016</v>
          </cell>
          <cell r="C1062" t="str">
            <v>H</v>
          </cell>
          <cell r="D1062">
            <v>3.83</v>
          </cell>
        </row>
        <row r="1063">
          <cell r="A1063">
            <v>95706</v>
          </cell>
          <cell r="B1063" t="str">
            <v>PERFURATRIZ SOBRE ESTEIRA, TORQUE MÁXIMO 600 KGF, POTÊNCIA ENTRE 50 E 60 HP, DIÂMETRO MÁXIMO 10 - MANUTENÇÃO. AF_11/2016</v>
          </cell>
          <cell r="C1063" t="str">
            <v>H</v>
          </cell>
          <cell r="D1063">
            <v>33.64</v>
          </cell>
        </row>
        <row r="1064">
          <cell r="A1064">
            <v>95707</v>
          </cell>
          <cell r="B1064" t="str">
            <v>PERFURATRIZ SOBRE ESTEIRA, TORQUE MÁXIMO 600 KGF, POTÊNCIA ENTRE 50 E 60 HP, DIÂMETRO MÁXIMO 10 - MATERIAIS NA OPERAÇÃO. AF_11/2016</v>
          </cell>
          <cell r="C1064" t="str">
            <v>H</v>
          </cell>
          <cell r="D1064">
            <v>31.74</v>
          </cell>
        </row>
        <row r="1065">
          <cell r="A1065">
            <v>95710</v>
          </cell>
          <cell r="B1065" t="str">
            <v>ESCAVADEIRA HIDRAULICA SOBRE ESTEIRA, COM GARRA GIRATORIA DE MANDIBULAS, PESO OPERACIONAL ENTRE 22,00 E 25,50 TON, POTENCIA LIQUIDA ENTRE 150 E 160 HP - DEPRECIAÇÃO. AF_11/2016</v>
          </cell>
          <cell r="C1065" t="str">
            <v>H</v>
          </cell>
          <cell r="D1065">
            <v>32.31</v>
          </cell>
        </row>
        <row r="1066">
          <cell r="A1066">
            <v>95711</v>
          </cell>
          <cell r="B1066" t="str">
            <v>ESCAVADEIRA HIDRAULICA SOBRE ESTEIRA, COM GARRA GIRATORIA DE MANDIBULAS, PESO OPERACIONAL ENTRE 22,00 E 25,50 TON, POTENCIA LIQUIDA ENTRE 150 E 160 HP - JUROS. AF_11/2016</v>
          </cell>
          <cell r="C1066" t="str">
            <v>H</v>
          </cell>
          <cell r="D1066">
            <v>4.38</v>
          </cell>
        </row>
        <row r="1067">
          <cell r="A1067">
            <v>95712</v>
          </cell>
          <cell r="B1067" t="str">
            <v>ESCAVADEIRA HIDRAULICA SOBRE ESTEIRA, COM GARRA GIRATORIA DE MANDIBULAS, PESO OPERACIONAL ENTRE 22,00 E 25,50 TON, POTENCIA LIQUIDA ENTRE 150 E 160 HP - MANUTENÇÃO. AF_11/2016</v>
          </cell>
          <cell r="C1067" t="str">
            <v>H</v>
          </cell>
          <cell r="D1067">
            <v>40.380000000000003</v>
          </cell>
        </row>
        <row r="1068">
          <cell r="A1068">
            <v>95713</v>
          </cell>
          <cell r="B1068" t="str">
            <v>ESCAVADEIRA HIDRAULICA SOBRE ESTEIRA, COM GARRA GIRATORIA DE MANDIBULAS, PESO OPERACIONAL ENTRE 22,00 E 25,50 TON, POTENCIA LIQUIDA ENTRE 150 E 160 HP - MATERIAIS NA OPERAÇÃO. AF_11/2016</v>
          </cell>
          <cell r="C1068" t="str">
            <v>H</v>
          </cell>
          <cell r="D1068">
            <v>58.16</v>
          </cell>
        </row>
        <row r="1069">
          <cell r="A1069">
            <v>95716</v>
          </cell>
          <cell r="B1069" t="str">
            <v>ESCAVADEIRA HIDRAULICA SOBRE ESTEIRA, EQUIPADA COM CLAMSHELL, COM CAPACIDADE DA CAÇAMBA ENTRE 1,20 E 1,50 M3, PESO OPERACIONAL ENTRE 20,00 E 22,00 TON, POTENCIA LIQUIDA ENTRE 150 E 160 HP - DEPRECIAÇÃO. AF_11/2016</v>
          </cell>
          <cell r="C1069" t="str">
            <v>H</v>
          </cell>
          <cell r="D1069">
            <v>31.1</v>
          </cell>
        </row>
        <row r="1070">
          <cell r="A1070">
            <v>95717</v>
          </cell>
          <cell r="B1070" t="str">
            <v>ESCAVADEIRA HIDRAULICA SOBRE ESTEIRA, EQUIPADA COM CLAMSHELL, COM CAPACIDADE DA CAÇAMBA ENTRE 1,20 E 1,50 M3, PESO OPERACIONAL ENTRE 20,00 E 22,00 TON, POTENCIA LIQUIDA ENTRE 150 E 160 HP - JUROS. AF_11/2016</v>
          </cell>
          <cell r="C1070" t="str">
            <v>H</v>
          </cell>
          <cell r="D1070">
            <v>4.22</v>
          </cell>
        </row>
        <row r="1071">
          <cell r="A1071">
            <v>95718</v>
          </cell>
          <cell r="B1071" t="str">
            <v>ESCAVADEIRA HIDRAULICA SOBRE ESTEIRA, EQUIPADA COM CLAMSHELL, COM CAPACIDADE DA CAÇAMBA ENTRE 1,20 E 1,50 M3, PESO OPERACIONAL ENTRE 20,00 E 22,00 TON, POTENCIA LIQUIDA ENTRE 150 E 160 HP - MANUTENÇÃO. AF_11/2016</v>
          </cell>
          <cell r="C1071" t="str">
            <v>H</v>
          </cell>
          <cell r="D1071">
            <v>38.880000000000003</v>
          </cell>
        </row>
        <row r="1072">
          <cell r="A1072">
            <v>95719</v>
          </cell>
          <cell r="B1072" t="str">
            <v>ESCAVADEIRA HIDRAULICA SOBRE ESTEIRA, EQUIPADA COM CLAMSHELL, COM CAPACIDADE DA CAÇAMBA ENTRE 1,20 E 1,50 M3, PESO OPERACIONAL ENTRE 20,00 E 22,00 TON, POTENCIA LIQUIDA ENTRE 150 E 160 HP - MATERIAIS NA OPERAÇÃO. AF_11/2016</v>
          </cell>
          <cell r="C1072" t="str">
            <v>H</v>
          </cell>
          <cell r="D1072">
            <v>58.16</v>
          </cell>
        </row>
        <row r="1073">
          <cell r="A1073">
            <v>95869</v>
          </cell>
          <cell r="B1073" t="str">
            <v>GRUPO GERADOR COM CARENAGEM, MOTOR DIESEL POTÊNCIA STANDART ENTRE 250 E 260 KVA - JUROS. AF_12/2016</v>
          </cell>
          <cell r="C1073" t="str">
            <v>H</v>
          </cell>
          <cell r="D1073">
            <v>1.02</v>
          </cell>
        </row>
        <row r="1074">
          <cell r="A1074">
            <v>95870</v>
          </cell>
          <cell r="B1074" t="str">
            <v>GRUPO GERADOR COM CARENAGEM, MOTOR DIESEL POTÊNCIA STANDART ENTRE 250 E 260 KVA - MANUTENÇÃO. AF_12/2016</v>
          </cell>
          <cell r="C1074" t="str">
            <v>H</v>
          </cell>
          <cell r="D1074">
            <v>5.09</v>
          </cell>
        </row>
        <row r="1075">
          <cell r="A1075">
            <v>95871</v>
          </cell>
          <cell r="B1075" t="str">
            <v>GRUPO GERADOR COM CARENAGEM, MOTOR DIESEL POTÊNCIA STANDART ENTRE 250 E 260 KVA - MATERIAIS NA OPERAÇÃO. AF_12/2016</v>
          </cell>
          <cell r="C1075" t="str">
            <v>H</v>
          </cell>
          <cell r="D1075">
            <v>176.62</v>
          </cell>
        </row>
        <row r="1076">
          <cell r="A1076">
            <v>95874</v>
          </cell>
          <cell r="B1076" t="str">
            <v>GRUPO GERADOR COM CARENAGEM, MOTOR DIESEL POTÊNCIA STANDART ENTRE 250 E 260 KVA - DEPRECIAÇÃO. AF_12/2016</v>
          </cell>
          <cell r="C1076" t="str">
            <v>H</v>
          </cell>
          <cell r="D1076">
            <v>5.7</v>
          </cell>
        </row>
        <row r="1077">
          <cell r="A1077">
            <v>96008</v>
          </cell>
          <cell r="B1077" t="str">
            <v>TRATOR DE PNEUS COM POTÊNCIA DE 122 CV, TRAÇÃO 4X4, COM VASSOURA MECÂNICA ACOPLADA - DEPRECIAÇÃO. AF_02/2017</v>
          </cell>
          <cell r="C1077" t="str">
            <v>H</v>
          </cell>
          <cell r="D1077">
            <v>13.9</v>
          </cell>
        </row>
        <row r="1078">
          <cell r="A1078">
            <v>96009</v>
          </cell>
          <cell r="B1078" t="str">
            <v>TRATOR DE PNEUS COM POTÊNCIA DE 122 CV, TRAÇÃO 4X4, COM VASSOURA MECÂNICA ACOPLADA - JUROS. AF_02/2017</v>
          </cell>
          <cell r="C1078" t="str">
            <v>H</v>
          </cell>
          <cell r="D1078">
            <v>1.93</v>
          </cell>
        </row>
        <row r="1079">
          <cell r="A1079">
            <v>96011</v>
          </cell>
          <cell r="B1079" t="str">
            <v>TRATOR DE PNEUS COM POTÊNCIA DE 122 CV, TRAÇÃO 4X4, COM VASSOURA MECÂNICA ACOPLADA - MANUTENÇÃO. AF_02/2017</v>
          </cell>
          <cell r="C1079" t="str">
            <v>H</v>
          </cell>
          <cell r="D1079">
            <v>15.2</v>
          </cell>
        </row>
        <row r="1080">
          <cell r="A1080">
            <v>96012</v>
          </cell>
          <cell r="B1080" t="str">
            <v>TRATOR DE PNEUS COM POTÊNCIA DE 122 CV, TRAÇÃO 4X4, COM VASSOURA MECÂNICA ACOPLADA - MATERIAIS NA OPERAÇÃO. AF_02/2017</v>
          </cell>
          <cell r="C1080" t="str">
            <v>H</v>
          </cell>
          <cell r="D1080">
            <v>111.18</v>
          </cell>
        </row>
        <row r="1081">
          <cell r="A1081">
            <v>96015</v>
          </cell>
          <cell r="B1081" t="str">
            <v>TRATOR DE PNEUS COM POTÊNCIA DE 122 CV, TRAÇÃO 4X4, COM GRADE DE DISCOS ACOPLADA - DEPRECIAÇÃO. AF_02/2017</v>
          </cell>
          <cell r="C1081" t="str">
            <v>H</v>
          </cell>
          <cell r="D1081">
            <v>13.77</v>
          </cell>
        </row>
        <row r="1082">
          <cell r="A1082">
            <v>96016</v>
          </cell>
          <cell r="B1082" t="str">
            <v>TRATOR DE PNEUS COM POTÊNCIA DE 122 CV, TRAÇÃO 4X4, COM GRADE DE DISCOS ACOPLADA - JUROS. AF_02/2017</v>
          </cell>
          <cell r="C1082" t="str">
            <v>H</v>
          </cell>
          <cell r="D1082">
            <v>1.91</v>
          </cell>
        </row>
        <row r="1083">
          <cell r="A1083">
            <v>96018</v>
          </cell>
          <cell r="B1083" t="str">
            <v>TRATOR DE PNEUS COM POTÊNCIA DE 122 CV, TRAÇÃO 4X4, COM GRADE DE DISCOS ACOPLADA - MANUTENÇÃO. AF_02/2017</v>
          </cell>
          <cell r="C1083" t="str">
            <v>H</v>
          </cell>
          <cell r="D1083">
            <v>15.07</v>
          </cell>
        </row>
        <row r="1084">
          <cell r="A1084">
            <v>96019</v>
          </cell>
          <cell r="B1084" t="str">
            <v>TRATOR DE PNEUS COM POTÊNCIA DE 122 CV, TRAÇÃO 4X4, COM GRADE DE DISCOS ACOPLADA - MATERIAIS NA OPERAÇÃO. AF_02/2017</v>
          </cell>
          <cell r="C1084" t="str">
            <v>H</v>
          </cell>
          <cell r="D1084">
            <v>111.18</v>
          </cell>
        </row>
        <row r="1085">
          <cell r="A1085">
            <v>96023</v>
          </cell>
          <cell r="B1085" t="str">
            <v>TRATOR DE PNEUS COM POTÊNCIA DE 85 CV, TRAÇÃO 4X4, COM GRADE DE DISCOS ACOPLADA - DEPRECIAÇÃO. AF_02/2017</v>
          </cell>
          <cell r="C1085" t="str">
            <v>H</v>
          </cell>
          <cell r="D1085">
            <v>10.63</v>
          </cell>
        </row>
        <row r="1086">
          <cell r="A1086">
            <v>96024</v>
          </cell>
          <cell r="B1086" t="str">
            <v>TRATOR DE PNEUS COM POTÊNCIA DE 85 CV, TRAÇÃO 4X4, COM GRADE DE DISCOS ACOPLADA - JUROS. AF_02/2017</v>
          </cell>
          <cell r="C1086" t="str">
            <v>H</v>
          </cell>
          <cell r="D1086">
            <v>1.47</v>
          </cell>
        </row>
        <row r="1087">
          <cell r="A1087">
            <v>96026</v>
          </cell>
          <cell r="B1087" t="str">
            <v>TRATOR DE PNEUS COM POTÊNCIA DE 85 CV, TRAÇÃO 4X4, COM GRADE DE DISCOS ACOPLADA - MANUTENÇÃO. AF_02/2017</v>
          </cell>
          <cell r="C1087" t="str">
            <v>H</v>
          </cell>
          <cell r="D1087">
            <v>11.64</v>
          </cell>
        </row>
        <row r="1088">
          <cell r="A1088">
            <v>96027</v>
          </cell>
          <cell r="B1088" t="str">
            <v>TRATOR DE PNEUS COM POTÊNCIA DE 85 CV, TRAÇÃO 4X4, COM GRADE DE DISCOS ACOPLADA - MATERIAIS NA OPERAÇÃO. AF_02/2017</v>
          </cell>
          <cell r="C1088" t="str">
            <v>H</v>
          </cell>
          <cell r="D1088">
            <v>77.47</v>
          </cell>
        </row>
        <row r="1089">
          <cell r="A1089">
            <v>96030</v>
          </cell>
          <cell r="B1089" t="str">
            <v>CAMINHÃO BASCULANTE 10 M3, TRUCADO, POTÊNCIA 230 CV, INCLUSIVE CAÇAMBA METÁLICA, COM DISTRIBUIDOR DE AGREGADOS ACOPLADO - DEPRECIAÇÃO. AF_02/2017</v>
          </cell>
          <cell r="C1089" t="str">
            <v>H</v>
          </cell>
          <cell r="D1089">
            <v>20.47</v>
          </cell>
        </row>
        <row r="1090">
          <cell r="A1090">
            <v>96031</v>
          </cell>
          <cell r="B1090" t="str">
            <v>CAMINHÃO BASCULANTE 10 M3, TRUCADO, POTÊNCIA 230 CV, INCLUSIVE CAÇAMBA METÁLICA, COM DISTRIBUIDOR DE AGREGADOS ACOPLADO - JUROS. AF_02/2017</v>
          </cell>
          <cell r="C1090" t="str">
            <v>H</v>
          </cell>
          <cell r="D1090">
            <v>3.78</v>
          </cell>
        </row>
        <row r="1091">
          <cell r="A1091">
            <v>96032</v>
          </cell>
          <cell r="B1091" t="str">
            <v>CAMINHÃO BASCULANTE 10 M3, TRUCADO, POTÊNCIA 230 CV, INCLUSIVE CAÇAMBA METÁLICA, COM DISTRIBUIDOR DE AGREGADOS ACOPLADO - IMPOSTOS E SEGUROS. AF_02/2017</v>
          </cell>
          <cell r="C1091" t="str">
            <v>H</v>
          </cell>
          <cell r="D1091">
            <v>1.46</v>
          </cell>
        </row>
        <row r="1092">
          <cell r="A1092">
            <v>96033</v>
          </cell>
          <cell r="B1092" t="str">
            <v>CAMINHÃO BASCULANTE 10 M3, TRUCADO, POTÊNCIA 230 CV, INCLUSIVE CAÇAMBA METÁLICA, COM DISTRIBUIDOR DE AGREGADOS ACOPLADO - MANUTENÇÃO. AF_02/2017</v>
          </cell>
          <cell r="C1092" t="str">
            <v>H</v>
          </cell>
          <cell r="D1092">
            <v>38.39</v>
          </cell>
        </row>
        <row r="1093">
          <cell r="A1093">
            <v>96034</v>
          </cell>
          <cell r="B1093" t="str">
            <v>CAMINHÃO BASCULANTE 10 M3, TRUCADO, POTÊNCIA 230 CV, INCLUSIVE CAÇAMBA METÁLICA, COM DISTRIBUIDOR DE AGREGADOS ACOPLADO - MATERIAIS NA OPERAÇÃO. AF_02/2017</v>
          </cell>
          <cell r="C1093" t="str">
            <v>H</v>
          </cell>
          <cell r="D1093">
            <v>91.71</v>
          </cell>
        </row>
        <row r="1094">
          <cell r="A1094">
            <v>96053</v>
          </cell>
          <cell r="B1094" t="str">
            <v>TRATOR DE PNEUS COM POTÊNCIA DE 85 CV, TRAÇÃO 4X4, COM VASSOURA MECÂNICA ACOPLADA - DEPRECIAÇÃO. AF_03/2017</v>
          </cell>
          <cell r="C1094" t="str">
            <v>H</v>
          </cell>
          <cell r="D1094">
            <v>10.76</v>
          </cell>
        </row>
        <row r="1095">
          <cell r="A1095">
            <v>96054</v>
          </cell>
          <cell r="B1095" t="str">
            <v>MINICARREGADEIRA SOBRE RODAS POTENCIA 47HP CAPACIDADE OPERACAO 646 KG, COM VASSOURA MECÂNICA ACOPLADA - DEPRECIAÇÃO. AF_03/2017</v>
          </cell>
          <cell r="C1095" t="str">
            <v>H</v>
          </cell>
          <cell r="D1095">
            <v>14.97</v>
          </cell>
        </row>
        <row r="1096">
          <cell r="A1096">
            <v>96055</v>
          </cell>
          <cell r="B1096" t="str">
            <v>TRATOR DE PNEUS COM POTÊNCIA DE 85 CV, TRAÇÃO 4X4, COM VASSOURA MECÂNICA ACOPLADA - JUROS. AF_03/2017</v>
          </cell>
          <cell r="C1096" t="str">
            <v>H</v>
          </cell>
          <cell r="D1096">
            <v>1.49</v>
          </cell>
        </row>
        <row r="1097">
          <cell r="A1097">
            <v>96056</v>
          </cell>
          <cell r="B1097" t="str">
            <v>TRATOR DE PNEUS COM POTÊNCIA DE 85 CV, TRAÇÃO 4X4, COM VASSOURA MECÂNICA ACOPLADA - MANUTENÇÃO. AF_03/2017</v>
          </cell>
          <cell r="C1097" t="str">
            <v>H</v>
          </cell>
          <cell r="D1097">
            <v>11.77</v>
          </cell>
        </row>
        <row r="1098">
          <cell r="A1098">
            <v>96057</v>
          </cell>
          <cell r="B1098" t="str">
            <v>TRATOR DE PNEUS COM POTÊNCIA DE 85 CV, TRAÇÃO 4X4, COM VASSOURA MECÂNICA ACOPLADA - MATERIAIS NA OPERAÇÃO. AF_03/2017</v>
          </cell>
          <cell r="C1098" t="str">
            <v>H</v>
          </cell>
          <cell r="D1098">
            <v>77.47</v>
          </cell>
        </row>
        <row r="1099">
          <cell r="A1099">
            <v>96060</v>
          </cell>
          <cell r="B1099" t="str">
            <v>MINICARREGADEIRA SOBRE RODAS POTENCIA 47HP CAPACIDADE OPERACAO 646 KG, COM VASSOURA MECÂNICA ACOPLADA - JUROS. AF_03/2017</v>
          </cell>
          <cell r="C1099" t="str">
            <v>H</v>
          </cell>
          <cell r="D1099">
            <v>1.5</v>
          </cell>
        </row>
        <row r="1100">
          <cell r="A1100">
            <v>96061</v>
          </cell>
          <cell r="B1100" t="str">
            <v>MINICARREGADEIRA SOBRE RODAS POTENCIA 47HP CAPACIDADE OPERACAO 646 KG, COM VASSOURA MECÂNICA ACOPLADA - MANUTENÇÃO. AF_03/2017</v>
          </cell>
          <cell r="C1100" t="str">
            <v>H</v>
          </cell>
          <cell r="D1100">
            <v>18.72</v>
          </cell>
        </row>
        <row r="1101">
          <cell r="A1101">
            <v>96062</v>
          </cell>
          <cell r="B1101" t="str">
            <v>MINICARREGADEIRA SOBRE RODAS POTENCIA 47HP CAPACIDADE OPERACAO 646 KG, COM VASSOURA MECÂNICA ACOPLADA - MATERIAIS NA OPERAÇÃO. AF_03/2017</v>
          </cell>
          <cell r="C1101" t="str">
            <v>H</v>
          </cell>
          <cell r="D1101">
            <v>33.9</v>
          </cell>
        </row>
        <row r="1102">
          <cell r="A1102">
            <v>96241</v>
          </cell>
          <cell r="B1102" t="str">
            <v>MINIESCAVADEIRA SOBRE ESTEIRAS, POTENCIA LIQUIDA DE *30* HP, PESO OPERACIONAL DE *3.500* KG - DEPRECIACAO. AF_04/2017</v>
          </cell>
          <cell r="C1102" t="str">
            <v>H</v>
          </cell>
          <cell r="D1102">
            <v>12.47</v>
          </cell>
        </row>
        <row r="1103">
          <cell r="A1103">
            <v>96242</v>
          </cell>
          <cell r="B1103" t="str">
            <v>MINIESCAVADEIRA SOBRE ESTEIRAS, POTENCIA LIQUIDA DE *30* HP, PESO OPERACIONAL DE *3.500* KG - JUROS. AF_04/2017</v>
          </cell>
          <cell r="C1103" t="str">
            <v>H</v>
          </cell>
          <cell r="D1103">
            <v>1.69</v>
          </cell>
        </row>
        <row r="1104">
          <cell r="A1104">
            <v>96243</v>
          </cell>
          <cell r="B1104" t="str">
            <v>MINIESCAVADEIRA SOBRE ESTEIRAS, POTENCIA LIQUIDA DE *30* HP, PESO OPERACIONAL DE *3.500* KG - MANUTENCAO. AF_04/2017</v>
          </cell>
          <cell r="C1104" t="str">
            <v>H</v>
          </cell>
          <cell r="D1104">
            <v>15.59</v>
          </cell>
        </row>
        <row r="1105">
          <cell r="A1105">
            <v>96244</v>
          </cell>
          <cell r="B1105" t="str">
            <v>MINIESCAVADEIRA SOBRE ESTEIRAS, POTENCIA LIQUIDA DE *30* HP, PESO OPERACIONAL DE *3.500* KG - MATERIAIS NA OPERACAO. AF_04/2017</v>
          </cell>
          <cell r="C1105" t="str">
            <v>H</v>
          </cell>
          <cell r="D1105">
            <v>11.26</v>
          </cell>
        </row>
        <row r="1106">
          <cell r="A1106">
            <v>96298</v>
          </cell>
          <cell r="B1106" t="str">
            <v>PERFURATRIZ ROTATIVA SOBRE ESTEIRA, TORQUE MAXIMO 2500 KGM, POTENCIA 110 HP, MOTOR DIESEL - DEPRECIAÇÃO. AF_05/2017</v>
          </cell>
          <cell r="C1106" t="str">
            <v>H</v>
          </cell>
          <cell r="D1106">
            <v>41.97</v>
          </cell>
        </row>
        <row r="1107">
          <cell r="A1107">
            <v>96299</v>
          </cell>
          <cell r="B1107" t="str">
            <v>PERFURATRIZ ROTATIVA SOBRE ESTEIRA, TORQUE MAXIMO 2500 KGM, POTENCIA 110 HP, MOTOR DIESEL - JUROS. AF_05/2017</v>
          </cell>
          <cell r="C1107" t="str">
            <v>H</v>
          </cell>
          <cell r="D1107">
            <v>5.82</v>
          </cell>
        </row>
        <row r="1108">
          <cell r="A1108">
            <v>96300</v>
          </cell>
          <cell r="B1108" t="str">
            <v>PERFURATRIZ ROTATIVA SOBRE ESTEIRA, TORQUE MAXIMO 2500 KGM, POTENCIA 110 HP, MOTOR DIESEL - MANUTENÇÃO. AF_05/2017</v>
          </cell>
          <cell r="C1108" t="str">
            <v>H</v>
          </cell>
          <cell r="D1108">
            <v>52.52</v>
          </cell>
        </row>
        <row r="1109">
          <cell r="A1109">
            <v>96301</v>
          </cell>
          <cell r="B1109" t="str">
            <v>PERFURATRIZ ROTATIVA SOBRE ESTEIRA, TORQUE MAXIMO 2500 KGM, POTENCIA 110 HP, MOTOR DIESEL - MATERIAIS NA OPERAÇÃO. AF_05/2017</v>
          </cell>
          <cell r="C1109" t="str">
            <v>H</v>
          </cell>
          <cell r="D1109">
            <v>31.77</v>
          </cell>
        </row>
        <row r="1110">
          <cell r="A1110">
            <v>96304</v>
          </cell>
          <cell r="B1110" t="str">
            <v>COMPRESSOR DE AR, VAZAO DE 10 PCM, RESERVATORIO 100 L, PRESSAO DE TRABALHO ENTRE 6,9 E 9,7 BAR,  POTENCIA 2 HP, TENSAO 110/220 V - DEPRECIAÇÃO. AF_05/2017</v>
          </cell>
          <cell r="C1110" t="str">
            <v>H</v>
          </cell>
          <cell r="D1110">
            <v>0.14000000000000001</v>
          </cell>
        </row>
        <row r="1111">
          <cell r="A1111">
            <v>96305</v>
          </cell>
          <cell r="B1111" t="str">
            <v>COMPRESSOR DE AR, VAZAO DE 10 PCM, RESERVATORIO 100 L, PRESSAO DE TRABALHO ENTRE 6,9 E 9,7 BAR,  POTENCIA 2 HP, TENSAO 110/220 V - JUROS. AF_05/2017</v>
          </cell>
          <cell r="C1111" t="str">
            <v>H</v>
          </cell>
          <cell r="D1111">
            <v>0.02</v>
          </cell>
        </row>
        <row r="1112">
          <cell r="A1112">
            <v>96306</v>
          </cell>
          <cell r="B1112" t="str">
            <v>COMPRESSOR DE AR, VAZAO DE 10 PCM, RESERVATORIO 100 L, PRESSAO DE TRABALHO ENTRE 6,9 E 9,7 BAR,  POTENCIA 2 HP, TENSAO 110/220 V - MANUTENÇÃO. AF_05/2017</v>
          </cell>
          <cell r="C1112" t="str">
            <v>H</v>
          </cell>
          <cell r="D1112">
            <v>0.18</v>
          </cell>
        </row>
        <row r="1113">
          <cell r="A1113">
            <v>96307</v>
          </cell>
          <cell r="B1113" t="str">
            <v>COMPRESSOR DE AR, VAZAO DE 10 PCM, RESERVATORIO 100 L, PRESSAO DE TRABALHO ENTRE 6,9 E 9,7 BAR, POTENCIA 2 HP, TENSAO 110/220 V - MATERIAIS NA OPERAÇÃO. AF_05/2017</v>
          </cell>
          <cell r="C1113" t="str">
            <v>H</v>
          </cell>
          <cell r="D1113">
            <v>1.1499999999999999</v>
          </cell>
        </row>
        <row r="1114">
          <cell r="A1114">
            <v>96457</v>
          </cell>
          <cell r="B1114" t="str">
            <v>ROLO COMPACTADOR DE PNEUS, ESTATICO, PRESSAO VARIAVEL, POTENCIA 110 HP, PESO SEM/COM LASTRO 10,8/27 T, LARGURA DE ROLAGEM 2,30 M - MATERIAIS NA OPERACAO. AF_06/2017</v>
          </cell>
          <cell r="C1114" t="str">
            <v>H</v>
          </cell>
          <cell r="D1114">
            <v>41.29</v>
          </cell>
        </row>
        <row r="1115">
          <cell r="A1115">
            <v>96458</v>
          </cell>
          <cell r="B1115" t="str">
            <v>ROLO COMPACTADOR DE PNEUS, ESTATICO, PRESSAO VARIAVEL, POTENCIA 110 HP, PESO SEM/COM LASTRO 10,8/27 T, LARGURA DE ROLAGEM 2,30 M - MANUTENCAO. AF_06/2017</v>
          </cell>
          <cell r="C1115" t="str">
            <v>H</v>
          </cell>
          <cell r="D1115">
            <v>37.53</v>
          </cell>
        </row>
        <row r="1116">
          <cell r="A1116">
            <v>96459</v>
          </cell>
          <cell r="B1116" t="str">
            <v>ROLO COMPACTADOR DE PNEUS, ESTATICO, PRESSAO VARIAVEL, POTENCIA 110 HP, PESO SEM/COM LASTRO 10,8/27 T, LARGURA DE ROLAGEM 2,30 M - JUROS. AF_06/2017</v>
          </cell>
          <cell r="C1116" t="str">
            <v>H</v>
          </cell>
          <cell r="D1116">
            <v>4.16</v>
          </cell>
        </row>
        <row r="1117">
          <cell r="A1117">
            <v>96460</v>
          </cell>
          <cell r="B1117" t="str">
            <v>ROLO COMPACTADOR DE PNEUS, ESTATICO, PRESSAO VARIAVEL, POTENCIA 110 HP, PESO SEM/COM LASTRO 10,8/27 T, LARGURA DE ROLAGEM 2,30 M - DEPRECIAÇÃO. AF_06/2017</v>
          </cell>
          <cell r="C1117" t="str">
            <v>H</v>
          </cell>
          <cell r="D1117">
            <v>29.99</v>
          </cell>
        </row>
        <row r="1118">
          <cell r="A1118">
            <v>98760</v>
          </cell>
          <cell r="B1118" t="str">
            <v>INVERSOR DE SOLDA MONOFÁSICO DE 160 A, POTÊNCIA DE 5400 W, TENSÃO DE 220 V, PARA SOLDA COM ELETRODOS DE 2,0 A 4,0 MM E PROCESSO TIG - DEPRECIAÇÃO. AF_06/2018</v>
          </cell>
          <cell r="C1118" t="str">
            <v>H</v>
          </cell>
          <cell r="D1118">
            <v>0.06</v>
          </cell>
        </row>
        <row r="1119">
          <cell r="A1119">
            <v>98761</v>
          </cell>
          <cell r="B1119" t="str">
            <v>INVERSOR DE SOLDA MONOFÁSICO DE 160 A, POTÊNCIA DE 5400 W, TENSÃO DE 220 V, PARA SOLDA COM ELETRODOS DE 2,0 A 4,0 MM E PROCESSO TIG - JUROS. AF_06/2018</v>
          </cell>
          <cell r="C1119" t="str">
            <v>H</v>
          </cell>
          <cell r="D1119">
            <v>0.01</v>
          </cell>
        </row>
        <row r="1120">
          <cell r="A1120">
            <v>98762</v>
          </cell>
          <cell r="B1120" t="str">
            <v>INVERSOR DE SOLDA MONOFÁSICO DE 160 A, POTÊNCIA DE 5400 W, TENSÃO DE 220 V, PARA SOLDA COM ELETRODOS DE 2,0 A 4,0 MM E PROCESSO TIG - MANUTENÇÃO. AF_06/2018</v>
          </cell>
          <cell r="C1120" t="str">
            <v>H</v>
          </cell>
          <cell r="D1120">
            <v>0.08</v>
          </cell>
        </row>
        <row r="1121">
          <cell r="A1121">
            <v>98763</v>
          </cell>
          <cell r="B1121" t="str">
            <v>INVERSOR DE SOLDA MONOFÁSICO DE 160 A, POTÊNCIA DE 5400 W, TENSÃO DE 220 V, PARA SOLDA COM ELETRODOS DE 2,0 A 4,0 MM E PROCESSO TIG - MATERIAIS NA OPERAÇÃO. AF_06/2018</v>
          </cell>
          <cell r="C1121" t="str">
            <v>H</v>
          </cell>
          <cell r="D1121">
            <v>4.17</v>
          </cell>
        </row>
        <row r="1122">
          <cell r="A1122">
            <v>99829</v>
          </cell>
          <cell r="B1122" t="str">
            <v>LAVADORA DE ALTA PRESSAO (LAVA-JATO) PARA AGUA FRIA, PRESSAO DE OPERACAO ENTRE 1400 E 1900 LIB/POL2, VAZAO MAXIMA ENTRE 400 E 700 L/H - DEPRECIAÇÃO. AF_04/2019</v>
          </cell>
          <cell r="C1122" t="str">
            <v>H</v>
          </cell>
          <cell r="D1122">
            <v>0.12</v>
          </cell>
        </row>
        <row r="1123">
          <cell r="A1123">
            <v>99830</v>
          </cell>
          <cell r="B1123" t="str">
            <v>LAVADORA DE ALTA PRESSAO (LAVA-JATO) PARA AGUA FRIA, PRESSAO DE OPERACAO ENTRE 1400 E 1900 LIB/POL2, VAZAO MAXIMA ENTRE 400 E 700 L/H - JUROS. AF_04/2019</v>
          </cell>
          <cell r="C1123" t="str">
            <v>H</v>
          </cell>
          <cell r="D1123">
            <v>0.01</v>
          </cell>
        </row>
        <row r="1124">
          <cell r="A1124">
            <v>99831</v>
          </cell>
          <cell r="B1124" t="str">
            <v>LAVADORA DE ALTA PRESSAO (LAVA-JATO) PARA AGUA FRIA, PRESSAO DE OPERACAO ENTRE 1400 E 1900 LIB/POL2, VAZAO MAXIMA ENTRE 400 E 700 L/H - MANUTENÇÃO. AF_04/2019</v>
          </cell>
          <cell r="C1124" t="str">
            <v>H</v>
          </cell>
          <cell r="D1124">
            <v>0.18</v>
          </cell>
        </row>
        <row r="1125">
          <cell r="A1125">
            <v>99832</v>
          </cell>
          <cell r="B1125" t="str">
            <v>LAVADORA DE ALTA PRESSAO (LAVA-JATO) PARA AGUA FRIA, PRESSAO DE OPERACAO ENTRE 1400 E 1900 LIB/POL2, VAZAO MAXIMA ENTRE 400 E 700 L/H - MATERIAIS NA OPERAÇÃO. AF_04/2019</v>
          </cell>
          <cell r="C1125" t="str">
            <v>H</v>
          </cell>
          <cell r="D1125">
            <v>1.08</v>
          </cell>
        </row>
        <row r="1126">
          <cell r="A1126">
            <v>100637</v>
          </cell>
          <cell r="B1126" t="str">
            <v>USINA DE MISTURA ASFÁLTICA À QUENTE, TIPO CONTRA FLUXO, PROD 100 A 140 TON/HORA - DEPRECIAÇÃO. AF_12/2019</v>
          </cell>
          <cell r="C1126" t="str">
            <v>H</v>
          </cell>
          <cell r="D1126">
            <v>78.61</v>
          </cell>
        </row>
        <row r="1127">
          <cell r="A1127">
            <v>100638</v>
          </cell>
          <cell r="B1127" t="str">
            <v>USINA DE MISTURA ASFÁLTICA À QUENTE, TIPO CONTRA FLUXO, PROD 100 A 140 TON/HORA - JUROS. AF_12/2019</v>
          </cell>
          <cell r="C1127" t="str">
            <v>H</v>
          </cell>
          <cell r="D1127">
            <v>14.15</v>
          </cell>
        </row>
        <row r="1128">
          <cell r="A1128">
            <v>100639</v>
          </cell>
          <cell r="B1128" t="str">
            <v>USINA DE MISTURA ASFÁLTICA À QUENTE, TIPO CONTRA FLUXO, PROD 100 A 140 TON/HORA - MANUTENÇÃO. AF_12/2019</v>
          </cell>
          <cell r="C1128" t="str">
            <v>H</v>
          </cell>
          <cell r="D1128">
            <v>126.37</v>
          </cell>
        </row>
        <row r="1129">
          <cell r="A1129">
            <v>100640</v>
          </cell>
          <cell r="B1129" t="str">
            <v>USINA DE MISTURA ASFÁLTICA À QUENTE, TIPO CONTRA FLUXO, PROD 100 A 140 TON/HORA - MATERIAIS NA OPERAÇÃO. AF_12/2019</v>
          </cell>
          <cell r="C1129" t="str">
            <v>H</v>
          </cell>
          <cell r="D1129">
            <v>216.58</v>
          </cell>
        </row>
        <row r="1130">
          <cell r="A1130">
            <v>100643</v>
          </cell>
          <cell r="B1130" t="str">
            <v>USINA DE ASFALTO, TIPO GRAVIMÉTRICA, PROD 150 TON/HORA - DEPRECIAÇÃO. AF_12/2019</v>
          </cell>
          <cell r="C1130" t="str">
            <v>H</v>
          </cell>
          <cell r="D1130">
            <v>206.98</v>
          </cell>
        </row>
        <row r="1131">
          <cell r="A1131">
            <v>100644</v>
          </cell>
          <cell r="B1131" t="str">
            <v>USINA DE ASFALTO, TIPO GRAVIMÉTRICA, PROD 150 TON/HORA - JUROS. AF_12/2019</v>
          </cell>
          <cell r="C1131" t="str">
            <v>H</v>
          </cell>
          <cell r="D1131">
            <v>37.25</v>
          </cell>
        </row>
        <row r="1132">
          <cell r="A1132">
            <v>100645</v>
          </cell>
          <cell r="B1132" t="str">
            <v>USINA DE ASFALTO, TIPO GRAVIMÉTRICA, PROD 150 TON/HORA - MANUTENÇÃO. AF_12/2019</v>
          </cell>
          <cell r="C1132" t="str">
            <v>H</v>
          </cell>
          <cell r="D1132">
            <v>332.72</v>
          </cell>
        </row>
        <row r="1133">
          <cell r="A1133">
            <v>100646</v>
          </cell>
          <cell r="B1133" t="str">
            <v>USINA DE ASFALTO, TIPO GRAVIMÉTRICA, PROD 150 TON/HORA - MATERIAIS NA OPERAÇÃO. AF_12/2019</v>
          </cell>
          <cell r="C1133" t="str">
            <v>H</v>
          </cell>
          <cell r="D1133">
            <v>309.39999999999998</v>
          </cell>
        </row>
        <row r="1134">
          <cell r="A1134">
            <v>102270</v>
          </cell>
          <cell r="B1134" t="str">
            <v>MARTELO DEMOLIDOR ELÉTRICO, COM POTÊNCIA DE 2.000 W, 1.000 IMPACTOS POR MINUTO, PESO DE 30 KG - DEPRECIAÇÃO. AF_01/2021</v>
          </cell>
          <cell r="C1134" t="str">
            <v>H</v>
          </cell>
          <cell r="D1134">
            <v>0.56999999999999995</v>
          </cell>
        </row>
        <row r="1135">
          <cell r="A1135">
            <v>102271</v>
          </cell>
          <cell r="B1135" t="str">
            <v>MARTELO DEMOLIDOR ELÉTRICO, COM POTÊNCIA DE 2.000 W, 1.000 IMPACTOS POR MINUTO, PESO DE 30 KG - JUROS. AF_01/2021</v>
          </cell>
          <cell r="C1135" t="str">
            <v>H</v>
          </cell>
          <cell r="D1135">
            <v>0.16</v>
          </cell>
        </row>
        <row r="1136">
          <cell r="A1136">
            <v>102272</v>
          </cell>
          <cell r="B1136" t="str">
            <v>MARTELO DEMOLIDOR ELÉTRICO, COM POTÊNCIA DE 2.000 W, 1.000 IMPACTOS POR MINUTO, PESO DE 30 KG - MANUTENÇÃO. AF_01/2021</v>
          </cell>
          <cell r="C1136" t="str">
            <v>H</v>
          </cell>
          <cell r="D1136">
            <v>0.37</v>
          </cell>
        </row>
        <row r="1137">
          <cell r="A1137">
            <v>102273</v>
          </cell>
          <cell r="B1137" t="str">
            <v>MARTELO DEMOLIDOR ELÉTRICO, COM POTÊNCIA DE 2.000 W, 1.000 IMPACTOS POR MINUTO, PESO DE 30 KG - MATERIAIS NA OPERAÇÃO. AF_01/2021</v>
          </cell>
          <cell r="C1137" t="str">
            <v>H</v>
          </cell>
          <cell r="D1137">
            <v>1.54</v>
          </cell>
        </row>
        <row r="1138">
          <cell r="A1138">
            <v>92259</v>
          </cell>
          <cell r="B1138" t="str">
            <v>INSTALAÇÃO DE TESOURA (INTEIRA OU MEIA), BIAPOIADA, EM MADEIRA NÃO APARELHADA, PARA VÃOS MAIORES OU IGUAIS A 3,0 M E MENORES QUE 6,0 M, INCLUSO IÇAMENTO. AF_07/2019</v>
          </cell>
          <cell r="C1138" t="str">
            <v>UN</v>
          </cell>
          <cell r="D1138">
            <v>294.95</v>
          </cell>
        </row>
        <row r="1139">
          <cell r="A1139">
            <v>92260</v>
          </cell>
          <cell r="B1139" t="str">
            <v>INSTALAÇÃO DE TESOURA (INTEIRA OU MEIA), BIAPOIADA, EM MADEIRA NÃO APARELHADA, PARA VÃOS MAIORES OU IGUAIS A 6,0 M E MENORES QUE 8,0 M, INCLUSO IÇAMENTO. AF_07/2019</v>
          </cell>
          <cell r="C1139" t="str">
            <v>UN</v>
          </cell>
          <cell r="D1139">
            <v>338.19</v>
          </cell>
        </row>
        <row r="1140">
          <cell r="A1140">
            <v>92261</v>
          </cell>
          <cell r="B1140" t="str">
            <v>INSTALAÇÃO DE TESOURA (INTEIRA OU MEIA), BIAPOIADA, EM MADEIRA NÃO APARELHADA, PARA VÃOS MAIORES OU IGUAIS A 8,0 M E MENORES QUE 10,0 M, INCLUSO IÇAMENTO. AF_07/2019</v>
          </cell>
          <cell r="C1140" t="str">
            <v>UN</v>
          </cell>
          <cell r="D1140">
            <v>380.09</v>
          </cell>
        </row>
        <row r="1141">
          <cell r="A1141">
            <v>92262</v>
          </cell>
          <cell r="B1141" t="str">
            <v>INSTALAÇÃO DE TESOURA (INTEIRA OU MEIA), BIAPOIADA, EM MADEIRA NÃO APARELHADA, PARA VÃOS MAIORES OU IGUAIS A 10,0 M E MENORES QUE 12,0 M, INCLUSO IÇAMENTO. AF_07/2019</v>
          </cell>
          <cell r="C1141" t="str">
            <v>UN</v>
          </cell>
          <cell r="D1141">
            <v>447.58</v>
          </cell>
        </row>
        <row r="1142">
          <cell r="A1142">
            <v>92539</v>
          </cell>
          <cell r="B1142" t="str">
            <v>TRAMA DE MADEIRA COMPOSTA POR RIPAS, CAIBROS E TERÇAS PARA TELHADOS DE ATÉ 2 ÁGUAS PARA TELHA DE ENCAIXE DE CERÂMICA OU DE CONCRETO, INCLUSO TRANSPORTE VERTICAL. AF_07/2019</v>
          </cell>
          <cell r="C1142" t="str">
            <v>M2</v>
          </cell>
          <cell r="D1142">
            <v>45.67</v>
          </cell>
        </row>
        <row r="1143">
          <cell r="A1143">
            <v>92540</v>
          </cell>
          <cell r="B1143" t="str">
            <v>TRAMA DE MADEIRA COMPOSTA POR RIPAS, CAIBROS E TERÇAS PARA TELHADOS DE MAIS QUE 2 ÁGUAS PARA TELHA DE ENCAIXE DE CERÂMICA OU DE CONCRETO, INCLUSO TRANSPORTE VERTICAL. AF_07/2019</v>
          </cell>
          <cell r="C1143" t="str">
            <v>M2</v>
          </cell>
          <cell r="D1143">
            <v>52.08</v>
          </cell>
        </row>
        <row r="1144">
          <cell r="A1144">
            <v>92541</v>
          </cell>
          <cell r="B1144" t="str">
            <v>TRAMA DE MADEIRA COMPOSTA POR RIPAS, CAIBROS E TERÇAS PARA TELHADOS DE ATÉ 2 ÁGUAS PARA TELHA CERÂMICA CAPA-CANAL, INCLUSO TRANSPORTE VERTICAL. AF_07/2019</v>
          </cell>
          <cell r="C1144" t="str">
            <v>M2</v>
          </cell>
          <cell r="D1144">
            <v>48.93</v>
          </cell>
        </row>
        <row r="1145">
          <cell r="A1145">
            <v>92542</v>
          </cell>
          <cell r="B1145" t="str">
            <v>TRAMA DE MADEIRA COMPOSTA POR RIPAS, CAIBROS E TERÇAS PARA TELHADOS DE MAIS QUE 2 ÁGUAS PARA TELHA CERÂMICA CAPA-CANAL, INCLUSO TRANSPORTE VERTICAL. AF_07/2019</v>
          </cell>
          <cell r="C1145" t="str">
            <v>M2</v>
          </cell>
          <cell r="D1145">
            <v>59.85</v>
          </cell>
        </row>
        <row r="1146">
          <cell r="A1146">
            <v>92543</v>
          </cell>
          <cell r="B1146" t="str">
            <v>TRAMA DE MADEIRA COMPOSTA POR TERÇAS PARA TELHADOS DE ATÉ 2 ÁGUAS PARA TELHA ONDULADA DE FIBROCIMENTO, METÁLICA, PLÁSTICA OU TERMOACÚSTICA, INCLUSO TRANSPORTE VERTICAL. AF_07/2019</v>
          </cell>
          <cell r="C1146" t="str">
            <v>M2</v>
          </cell>
          <cell r="D1146">
            <v>13.24</v>
          </cell>
        </row>
        <row r="1147">
          <cell r="A1147">
            <v>92544</v>
          </cell>
          <cell r="B1147" t="str">
            <v>TRAMA DE MADEIRA COMPOSTA POR TERÇAS PARA TELHADOS DE ATÉ 2 ÁGUAS PARA TELHA ESTRUTURAL DE FIBROCIMENTO, INCLUSO TRANSPORTE VERTICAL. AF_07/2019</v>
          </cell>
          <cell r="C1147" t="str">
            <v>M2</v>
          </cell>
          <cell r="D1147">
            <v>10.49</v>
          </cell>
        </row>
        <row r="1148">
          <cell r="A1148">
            <v>92545</v>
          </cell>
          <cell r="B1148" t="str">
            <v>FABRICAÇÃO E INSTALAÇÃO DE TESOURA INTEIRA EM MADEIRA NÃO APARELHADA, VÃO DE 3 M, PARA TELHA CERÂMICA OU DE CONCRETO, INCLUSO IÇAMENTO. AF_07/2019</v>
          </cell>
          <cell r="C1148" t="str">
            <v>UN</v>
          </cell>
          <cell r="D1148">
            <v>632.65</v>
          </cell>
        </row>
        <row r="1149">
          <cell r="A1149">
            <v>92546</v>
          </cell>
          <cell r="B1149" t="str">
            <v>FABRICAÇÃO E INSTALAÇÃO DE TESOURA INTEIRA EM MADEIRA NÃO APARELHADA, VÃO DE 4 M, PARA TELHA CERÂMICA OU DE CONCRETO, INCLUSO IÇAMENTO. AF_07/2019</v>
          </cell>
          <cell r="C1149" t="str">
            <v>UN</v>
          </cell>
          <cell r="D1149">
            <v>775.34</v>
          </cell>
        </row>
        <row r="1150">
          <cell r="A1150">
            <v>92547</v>
          </cell>
          <cell r="B1150" t="str">
            <v>FABRICAÇÃO E INSTALAÇÃO DE TESOURA INTEIRA EM MADEIRA NÃO APARELHADA, VÃO DE 5 M, PARA TELHA CERÂMICA OU DE CONCRETO, INCLUSO IÇAMENTO. AF_07/2019</v>
          </cell>
          <cell r="C1150" t="str">
            <v>UN</v>
          </cell>
          <cell r="D1150">
            <v>814.7</v>
          </cell>
        </row>
        <row r="1151">
          <cell r="A1151">
            <v>92548</v>
          </cell>
          <cell r="B1151" t="str">
            <v>FABRICAÇÃO E INSTALAÇÃO DE TESOURA INTEIRA EM MADEIRA NÃO APARELHADA, VÃO DE 6 M, PARA TELHA CERÂMICA OU DE CONCRETO, INCLUSO IÇAMENTO. AF_07/2019</v>
          </cell>
          <cell r="C1151" t="str">
            <v>UN</v>
          </cell>
          <cell r="D1151">
            <v>904.7</v>
          </cell>
        </row>
        <row r="1152">
          <cell r="A1152">
            <v>92549</v>
          </cell>
          <cell r="B1152" t="str">
            <v>FABRICAÇÃO E INSTALAÇÃO DE TESOURA INTEIRA EM MADEIRA NÃO APARELHADA, VÃO DE 7 M, PARA TELHA CERÂMICA OU DE CONCRETO, INCLUSO IÇAMENTO. AF_07/2019</v>
          </cell>
          <cell r="C1152" t="str">
            <v>UN</v>
          </cell>
          <cell r="D1152">
            <v>1137.67</v>
          </cell>
        </row>
        <row r="1153">
          <cell r="A1153">
            <v>92550</v>
          </cell>
          <cell r="B1153" t="str">
            <v>FABRICAÇÃO E INSTALAÇÃO DE TESOURA INTEIRA EM MADEIRA NÃO APARELHADA, VÃO DE 8 M, PARA TELHA CERÂMICA OU DE CONCRETO, INCLUSO IÇAMENTO. AF_07/2019</v>
          </cell>
          <cell r="C1153" t="str">
            <v>UN</v>
          </cell>
          <cell r="D1153">
            <v>1427.98</v>
          </cell>
        </row>
        <row r="1154">
          <cell r="A1154">
            <v>92551</v>
          </cell>
          <cell r="B1154" t="str">
            <v>FABRICAÇÃO E INSTALAÇÃO DE TESOURA INTEIRA EM MADEIRA NÃO APARELHADA, VÃO DE 9 M, PARA TELHA CERÂMICA OU DE CONCRETO, INCLUSO IÇAMENTO. AF_07/2019</v>
          </cell>
          <cell r="C1154" t="str">
            <v>UN</v>
          </cell>
          <cell r="D1154">
            <v>1478.3</v>
          </cell>
        </row>
        <row r="1155">
          <cell r="A1155">
            <v>92552</v>
          </cell>
          <cell r="B1155" t="str">
            <v>FABRICAÇÃO E INSTALAÇÃO DE TESOURA INTEIRA EM MADEIRA NÃO APARELHADA, VÃO DE 10 M, PARA TELHA CERÂMICA OU DE CONCRETO, INCLUSO IÇAMENTO. AF_07/2019</v>
          </cell>
          <cell r="C1155" t="str">
            <v>UN</v>
          </cell>
          <cell r="D1155">
            <v>1603.52</v>
          </cell>
        </row>
        <row r="1156">
          <cell r="A1156">
            <v>92553</v>
          </cell>
          <cell r="B1156" t="str">
            <v>FABRICAÇÃO E INSTALAÇÃO DE TESOURA INTEIRA EM MADEIRA NÃO APARELHADA, VÃO DE 11 M, PARA TELHA CERÂMICA OU DE CONCRETO, INCLUSO IÇAMENTO. AF_07/2019</v>
          </cell>
          <cell r="C1156" t="str">
            <v>UN</v>
          </cell>
          <cell r="D1156">
            <v>1843.14</v>
          </cell>
        </row>
        <row r="1157">
          <cell r="A1157">
            <v>92554</v>
          </cell>
          <cell r="B1157" t="str">
            <v>FABRICAÇÃO E INSTALAÇÃO DE TESOURA INTEIRA EM MADEIRA NÃO APARELHADA, VÃO DE 12 M, PARA TELHA CERÂMICA OU DE CONCRETO, INCLUSO IÇAMENTO. AF_07/2019</v>
          </cell>
          <cell r="C1157" t="str">
            <v>UN</v>
          </cell>
          <cell r="D1157">
            <v>1900.73</v>
          </cell>
        </row>
        <row r="1158">
          <cell r="A1158">
            <v>92555</v>
          </cell>
          <cell r="B1158" t="str">
            <v>FABRICAÇÃO E INSTALAÇÃO DE TESOURA INTEIRA EM MADEIRA NÃO APARELHADA, VÃO DE 3 M, PARA TELHA ONDULADA DE FIBROCIMENTO, METÁLICA, PLÁSTICA OU TERMOACÚSTICA, INCLUSO IÇAMENTO. AF_07/2019</v>
          </cell>
          <cell r="C1158" t="str">
            <v>UN</v>
          </cell>
          <cell r="D1158">
            <v>625.25</v>
          </cell>
        </row>
        <row r="1159">
          <cell r="A1159">
            <v>92556</v>
          </cell>
          <cell r="B1159" t="str">
            <v>FABRICAÇÃO E INSTALAÇÃO DE TESOURA INTEIRA EM MADEIRA NÃO APARELHADA, VÃO DE 4 M, PARA TELHA ONDULADA DE FIBROCIMENTO, METÁLICA, PLÁSTICA OU TERMOACÚSTICA, INCLUSO IÇAMENTO. AF_07/2019</v>
          </cell>
          <cell r="C1159" t="str">
            <v>UN</v>
          </cell>
          <cell r="D1159">
            <v>762.37</v>
          </cell>
        </row>
        <row r="1160">
          <cell r="A1160">
            <v>92557</v>
          </cell>
          <cell r="B1160" t="str">
            <v>FABRICAÇÃO E INSTALAÇÃO DE TESOURA INTEIRA EM MADEIRA NÃO APARELHADA, VÃO DE 5 M, PARA TELHA ONDULADA DE FIBROCIMENTO, METÁLICA, PLÁSTICA OU TERMOACÚSTICA, INCLUSO IÇAMENTO. AF_07/2019</v>
          </cell>
          <cell r="C1160" t="str">
            <v>UN</v>
          </cell>
          <cell r="D1160">
            <v>801.73</v>
          </cell>
        </row>
        <row r="1161">
          <cell r="A1161">
            <v>92558</v>
          </cell>
          <cell r="B1161" t="str">
            <v>FABRICAÇÃO E INSTALAÇÃO DE TESOURA INTEIRA EM MADEIRA NÃO APARELHADA, VÃO DE 6 M, PARA TELHA ONDULADA DE FIBROCIMENTO, METÁLICA, PLÁSTICA OU TERMOACÚSTICA, INCLUSO IÇAMENTO. AF_07/2019</v>
          </cell>
          <cell r="C1161" t="str">
            <v>UN</v>
          </cell>
          <cell r="D1161">
            <v>897.3</v>
          </cell>
        </row>
        <row r="1162">
          <cell r="A1162">
            <v>92559</v>
          </cell>
          <cell r="B1162" t="str">
            <v>FABRICAÇÃO E INSTALAÇÃO DE TESOURA INTEIRA EM MADEIRA NÃO APARELHADA, VÃO DE 7 M, PARA TELHA ONDULADA DE FIBROCIMENTO, METÁLICA, PLÁSTICA OU TERMOACÚSTICA, INCLUSO IÇAMENTO. AF_07/2019</v>
          </cell>
          <cell r="C1162" t="str">
            <v>UN</v>
          </cell>
          <cell r="D1162">
            <v>1123.8900000000001</v>
          </cell>
        </row>
        <row r="1163">
          <cell r="A1163">
            <v>92560</v>
          </cell>
          <cell r="B1163" t="str">
            <v>FABRICAÇÃO E INSTALAÇÃO DE TESOURA INTEIRA EM MADEIRA NÃO APARELHADA, VÃO DE 8 M, PARA TELHA ONDULADA DE FIBROCIMENTO, METÁLICA, PLÁSTICA OU TERMOACÚSTICA, INCLUSO IÇAMENTO. AF_07/2019</v>
          </cell>
          <cell r="C1163" t="str">
            <v>UN</v>
          </cell>
          <cell r="D1163">
            <v>1409.22</v>
          </cell>
        </row>
        <row r="1164">
          <cell r="A1164">
            <v>92561</v>
          </cell>
          <cell r="B1164" t="str">
            <v>FABRICAÇÃO E INSTALAÇÃO DE TESOURA INTEIRA EM MADEIRA NÃO APARELHADA, VÃO DE 9 M, PARA TELHA ONDULADA DE FIBROCIMENTO, METÁLICA, PLÁSTICA OU TERMOACÚSTICA, INCLUSO IÇAMENTO. AF_07/2019</v>
          </cell>
          <cell r="C1164" t="str">
            <v>UN</v>
          </cell>
          <cell r="D1164">
            <v>1460.05</v>
          </cell>
        </row>
        <row r="1165">
          <cell r="A1165">
            <v>92562</v>
          </cell>
          <cell r="B1165" t="str">
            <v>FABRICAÇÃO E INSTALAÇÃO DE TESOURA INTEIRA EM MADEIRA NÃO APARELHADA, VÃO DE 10 M, PARA TELHA ONDULADA DE FIBROCIMENTO, METÁLICA, PLÁSTICA OU TERMOACÚSTICA, INCLUSO IÇAMENTO. AF_07/2019</v>
          </cell>
          <cell r="C1165" t="str">
            <v>UN</v>
          </cell>
          <cell r="D1165">
            <v>1572.3</v>
          </cell>
        </row>
        <row r="1166">
          <cell r="A1166">
            <v>92563</v>
          </cell>
          <cell r="B1166" t="str">
            <v>FABRICAÇÃO E INSTALAÇÃO DE TESOURA INTEIRA EM MADEIRA NÃO APARELHADA, VÃO DE 11 M, PARA TELHA ONDULADA DE FIBROCIMENTO, METÁLICA, PLÁSTICA OU TERMOACÚSTICA, INCLUSO IÇAMENTO. AF_07/2019</v>
          </cell>
          <cell r="C1166" t="str">
            <v>UN</v>
          </cell>
          <cell r="D1166">
            <v>1806.64</v>
          </cell>
        </row>
        <row r="1167">
          <cell r="A1167">
            <v>92564</v>
          </cell>
          <cell r="B1167" t="str">
            <v>FABRICAÇÃO E INSTALAÇÃO DE TESOURA INTEIRA EM MADEIRA NÃO APARELHADA, VÃO DE 12 M, PARA TELHA ONDULADA DE FIBROCIMENTO, METÁLICA, PLÁSTICA OU TERMOACÚSTICA, INCLUSO IÇAMENTO. AF_07/2019</v>
          </cell>
          <cell r="C1167" t="str">
            <v>UN</v>
          </cell>
          <cell r="D1167">
            <v>1856.02</v>
          </cell>
        </row>
        <row r="1168">
          <cell r="A1168">
            <v>92565</v>
          </cell>
          <cell r="B1168" t="str">
            <v>FABRICAÇÃO E INSTALAÇÃO DE ESTRUTURA PONTALETADA DE MADEIRA NÃO APARELHADA PARA TELHADOS COM ATÉ 2 ÁGUAS E PARA TELHA CERÂMICA OU DE CONCRETO, INCLUSO TRANSPORTE VERTICAL. AF_12/2015</v>
          </cell>
          <cell r="C1168" t="str">
            <v>M2</v>
          </cell>
          <cell r="D1168">
            <v>23.54</v>
          </cell>
        </row>
        <row r="1169">
          <cell r="A1169">
            <v>92566</v>
          </cell>
          <cell r="B1169" t="str">
            <v>FABRICAÇÃO E INSTALAÇÃO DE ESTRUTURA PONTALETADA DE MADEIRA NÃO APARELHADA PARA TELHADOS COM ATÉ 2 ÁGUAS E PARA TELHA ONDULADA DE FIBROCIMENTO, METÁLICA, PLÁSTICA OU TERMOACÚSTICA, INCLUSO TRANSPORTE VERTICAL. AF_12/2015</v>
          </cell>
          <cell r="C1169" t="str">
            <v>M2</v>
          </cell>
          <cell r="D1169">
            <v>13.96</v>
          </cell>
        </row>
        <row r="1170">
          <cell r="A1170">
            <v>92567</v>
          </cell>
          <cell r="B1170" t="str">
            <v>FABRICAÇÃO E INSTALAÇÃO DE ESTRUTURA PONTALETADA DE MADEIRA NÃO APARELHADA PARA TELHADOS COM MAIS QUE 2 ÁGUAS E PARA TELHA CERÂMICA OU DE CONCRETO, INCLUSO TRANSPORTE VERTICAL. AF_12/2015</v>
          </cell>
          <cell r="C1170" t="str">
            <v>M2</v>
          </cell>
          <cell r="D1170">
            <v>20.95</v>
          </cell>
        </row>
        <row r="1171">
          <cell r="A1171">
            <v>100379</v>
          </cell>
          <cell r="B1171" t="str">
            <v>FABRICAÇÃO E INSTALAÇÃO DE PONTALETES DE MADEIRA NÃO APARELHADA PARA TELHADOS COM ATÉ 2 ÁGUAS E COM TELHA CERÂMICA OU DE CONCRETO EM EDIFÍCIO RESIDENCIAL TÉRREO, INCLUSO TRANSPORTE VERTICAL. AF_07/2019</v>
          </cell>
          <cell r="C1171" t="str">
            <v>M2</v>
          </cell>
          <cell r="D1171">
            <v>23.54</v>
          </cell>
        </row>
        <row r="1172">
          <cell r="A1172">
            <v>100380</v>
          </cell>
          <cell r="B1172" t="str">
            <v>FABRICAÇÃO E INSTALAÇÃO DE PONTALETES DE MADEIRA NÃO APARELHADA PARA TELHADOS COM ATÉ 2 ÁGUAS E COM TELHA CERÂMICA OU DE CONCRETO EM EDIFÍCIO RESIDENCIAL DE MÚLTIPLOS PAVIMENTOS, INCLUSO TRANSPORTE VERTICAL. AF_07/2019</v>
          </cell>
          <cell r="C1172" t="str">
            <v>M2</v>
          </cell>
          <cell r="D1172">
            <v>31.19</v>
          </cell>
        </row>
        <row r="1173">
          <cell r="A1173">
            <v>100381</v>
          </cell>
          <cell r="B1173" t="str">
            <v>FABRICAÇÃO E INSTALAÇÃO DE PONTALETES DE MADEIRA NÃO APARELHADA PARA TELHADOS COM ATÉ 2 ÁGUAS E COM TELHA CERÂMICA OU DE CONCRETO EM EDIFÍCIO INSTITUCIONAL TÉRREO, INCLUSO TRANSPORTE VERTICAL. AF_07/2019</v>
          </cell>
          <cell r="C1173" t="str">
            <v>M2</v>
          </cell>
          <cell r="D1173">
            <v>35.229999999999997</v>
          </cell>
        </row>
        <row r="1174">
          <cell r="A1174">
            <v>100383</v>
          </cell>
          <cell r="B1174" t="str">
            <v>FABRICAÇÃO E INSTALAÇÃO DE PONTALETES DE MADEIRA NÃO APARELHADA PARA TELHADOS COM ATÉ 2 ÁGUAS E COM TELHA ONDULADA DE FIBROCIMENTO, ALUMÍNIO OU PLÁSTICA EM EDIFÍCIO RESIDENCIAL DE MÚLTIPLOS PAVIMENTOS, INCLUSO TRANSPORTE VERTICAL. AF_07/2019</v>
          </cell>
          <cell r="C1174" t="str">
            <v>M2</v>
          </cell>
          <cell r="D1174">
            <v>15.11</v>
          </cell>
        </row>
        <row r="1175">
          <cell r="A1175">
            <v>100384</v>
          </cell>
          <cell r="B1175" t="str">
            <v>FABRICAÇÃO E INSTALAÇÃO DE PONTALETES DE MADEIRA NÃO APARELHADA PARA TELHADOS COM ATÉ 2 ÁGUAS E COM TELHA ONDULADA DE FIBROCIMENTO, ALUMÍNIO OU PLÁSTICA EM EDIFÍCIO INSTITUCIONAL TÉRREO, INCLUSO TRANSPORTE VERTICAL. AF_07/2019</v>
          </cell>
          <cell r="C1175" t="str">
            <v>M2</v>
          </cell>
          <cell r="D1175">
            <v>16.05</v>
          </cell>
        </row>
        <row r="1176">
          <cell r="A1176">
            <v>100385</v>
          </cell>
          <cell r="B1176" t="str">
            <v>FABRICAÇÃO E INSTALAÇÃO DE PONTALETES DE MADEIRA NÃO APARELHADA PARA TELHADOS COM MAIS QUE 2 ÁGUAS E COM TELHA CERÂMICA OU DE CONCRETO EM EDIFÍCIO RESIDENCIAL TÉRREO, INCLUSO TRANSPORTE VERTICAL. AF_07/2019</v>
          </cell>
          <cell r="C1176" t="str">
            <v>M2</v>
          </cell>
          <cell r="D1176">
            <v>20.95</v>
          </cell>
        </row>
        <row r="1177">
          <cell r="A1177">
            <v>100386</v>
          </cell>
          <cell r="B1177" t="str">
            <v>FABRICAÇÃO E INSTALAÇÃO DE PONTALETES DE MADEIRA NÃO APARELHADA PARA TELHADOS COM MAIS QUE 2 ÁGUAS E COM TELHA CERÂMICA OU DE CONCRETO EM EDIFÍCIO RESIDENCIAL DE MÚLTIPLOS PAVIMENTOS. AF_07/2019</v>
          </cell>
          <cell r="C1177" t="str">
            <v>M2</v>
          </cell>
          <cell r="D1177">
            <v>26.84</v>
          </cell>
        </row>
        <row r="1178">
          <cell r="A1178">
            <v>100387</v>
          </cell>
          <cell r="B1178" t="str">
            <v>FABRICAÇÃO E INSTALAÇÃO DE PONTALETES DE MADEIRA NÃO APARELHADA PARA TELHADOS COM MAIS QUE 2 ÁGUAS E COM TELHA CERÂMICA OU DE CONCRETO EM EDIFÍCIO INSTITUCIONAL TÉRREO, INCLUSO TRANSPORTE VERTICAL. AF_07/2019</v>
          </cell>
          <cell r="C1178" t="str">
            <v>M2</v>
          </cell>
          <cell r="D1178">
            <v>32.67</v>
          </cell>
        </row>
        <row r="1179">
          <cell r="A1179">
            <v>100388</v>
          </cell>
          <cell r="B1179" t="str">
            <v>RETIRADA E RECOLOCAÇÃO DE RIPA EM TELHADOS DE ATÉ 2 ÁGUAS COM TELHA CERÂMICA OU DE CONCRETO DE ENCAIXE, INCLUSO TRANSPORTE VERTICAL. AF_07/2019</v>
          </cell>
          <cell r="C1179" t="str">
            <v>M2</v>
          </cell>
          <cell r="D1179">
            <v>12.51</v>
          </cell>
        </row>
        <row r="1180">
          <cell r="A1180">
            <v>100389</v>
          </cell>
          <cell r="B1180" t="str">
            <v>RETIRADA E RECOLOCAÇÃO DE CAIBRO EM TELHADOS DE ATÉ 2 ÁGUAS COM TELHA CERÂMICA OU DE CONCRETO DE ENCAIXE, INCLUSO TRANSPORTE VERTICAL. AF_07/2019</v>
          </cell>
          <cell r="C1180" t="str">
            <v>M2</v>
          </cell>
          <cell r="D1180">
            <v>11.39</v>
          </cell>
        </row>
        <row r="1181">
          <cell r="A1181">
            <v>100390</v>
          </cell>
          <cell r="B1181" t="str">
            <v>RETIRADA E RECOLOCAÇÃO DE RIPA EM TELHADOS DE MAIS DE 2 ÁGUAS COM TELHA CERÂMICA OU DE CONCRETO DE ENCAIXE, INCLUSO TRANSPORTE VERTICAL. AF_07/2019</v>
          </cell>
          <cell r="C1181" t="str">
            <v>M2</v>
          </cell>
          <cell r="D1181">
            <v>15.05</v>
          </cell>
        </row>
        <row r="1182">
          <cell r="A1182">
            <v>100391</v>
          </cell>
          <cell r="B1182" t="str">
            <v>RETIRADA E RECOLOCAÇÃO DE CAIBRO EM TELHADOS DE MAIS DE 2 ÁGUAS COM TELHA CERÂMICA OU DE CONCRETO DE ENCAIXE, INCLUSO TRANSPORTE VERTICAL. AF_07/2019</v>
          </cell>
          <cell r="C1182" t="str">
            <v>M2</v>
          </cell>
          <cell r="D1182">
            <v>12.85</v>
          </cell>
        </row>
        <row r="1183">
          <cell r="A1183">
            <v>100392</v>
          </cell>
          <cell r="B1183" t="str">
            <v>RETIRADA E RECOLOCAÇÃO DE RIPA EM TELHADOS DE ATÉ 2 ÁGUAS COM TELHA CERÂMICA CAPA-CANAL, INCLUSO TRANSPORTE VERTICAL. AF_07/2019</v>
          </cell>
          <cell r="C1183" t="str">
            <v>M2</v>
          </cell>
          <cell r="D1183">
            <v>9.8699999999999992</v>
          </cell>
        </row>
        <row r="1184">
          <cell r="A1184">
            <v>100393</v>
          </cell>
          <cell r="B1184" t="str">
            <v>RETIRADA E RECOLOCAÇÃO DE CAIBRO EM TELHADOS DE ATÉ 2 ÁGUAS COM TELHA CERÂMICA CAPA-CANAL, INCLUSO TRANSPORTE VERTICAL. AF_07/2019</v>
          </cell>
          <cell r="C1184" t="str">
            <v>M2</v>
          </cell>
          <cell r="D1184">
            <v>12.72</v>
          </cell>
        </row>
        <row r="1185">
          <cell r="A1185">
            <v>100394</v>
          </cell>
          <cell r="B1185" t="str">
            <v>RETIRADA E RECOLOCAÇÃO DE RIPA EM TELHADOS DE MAIS DE 2 ÁGUAS COM TELHA CERÂMICA CAPA-CANAL, INCLUSO TRANSPORTE VERTICAL. AF_07/2019</v>
          </cell>
          <cell r="C1185" t="str">
            <v>M2</v>
          </cell>
          <cell r="D1185">
            <v>11.87</v>
          </cell>
        </row>
        <row r="1186">
          <cell r="A1186">
            <v>100395</v>
          </cell>
          <cell r="B1186" t="str">
            <v>RETIRADA E RECOLOCAÇÃO DE CAIBRO EM TELHADOS DE MAIS DE 2 ÁGUAS COM TELHA CERÂMICA CAPA-CANAL, INCLUSO TRANSPORTE VERTICAL. AF_07/2019</v>
          </cell>
          <cell r="C1186" t="str">
            <v>M2</v>
          </cell>
          <cell r="D1186">
            <v>15.29</v>
          </cell>
        </row>
        <row r="1187">
          <cell r="A1187">
            <v>94189</v>
          </cell>
          <cell r="B1187" t="str">
            <v>TELHAMENTO COM TELHA DE CONCRETO DE ENCAIXE, COM ATÉ 2 ÁGUAS, INCLUSO TRANSPORTE VERTICAL. AF_07/2019</v>
          </cell>
          <cell r="C1187" t="str">
            <v>M2</v>
          </cell>
          <cell r="D1187">
            <v>28.99</v>
          </cell>
        </row>
        <row r="1188">
          <cell r="A1188">
            <v>94192</v>
          </cell>
          <cell r="B1188" t="str">
            <v>TELHAMENTO COM TELHA DE CONCRETO DE ENCAIXE, COM MAIS DE 2 ÁGUAS, INCLUSO TRANSPORTE VERTICAL. AF_07/2019</v>
          </cell>
          <cell r="C1188" t="str">
            <v>M2</v>
          </cell>
          <cell r="D1188">
            <v>30.91</v>
          </cell>
        </row>
        <row r="1189">
          <cell r="A1189">
            <v>94195</v>
          </cell>
          <cell r="B1189" t="str">
            <v>TELHAMENTO COM TELHA CERÂMICA DE ENCAIXE, TIPO PORTUGUESA, COM ATÉ 2 ÁGUAS, INCLUSO TRANSPORTE VERTICAL. AF_07/2019</v>
          </cell>
          <cell r="C1189" t="str">
            <v>M2</v>
          </cell>
          <cell r="D1189">
            <v>29.97</v>
          </cell>
        </row>
        <row r="1190">
          <cell r="A1190">
            <v>94198</v>
          </cell>
          <cell r="B1190" t="str">
            <v>TELHAMENTO COM TELHA CERÂMICA DE ENCAIXE, TIPO PORTUGUESA, COM MAIS DE 2 ÁGUAS, INCLUSO TRANSPORTE VERTICAL. AF_07/2019</v>
          </cell>
          <cell r="C1190" t="str">
            <v>M2</v>
          </cell>
          <cell r="D1190">
            <v>32.520000000000003</v>
          </cell>
        </row>
        <row r="1191">
          <cell r="A1191">
            <v>94201</v>
          </cell>
          <cell r="B1191" t="str">
            <v>TELHAMENTO COM TELHA CERÂMICA CAPA-CANAL, TIPO COLONIAL, COM ATÉ 2 ÁGUAS, INCLUSO TRANSPORTE VERTICAL. AF_07/2019</v>
          </cell>
          <cell r="C1191" t="str">
            <v>M2</v>
          </cell>
          <cell r="D1191">
            <v>42.54</v>
          </cell>
        </row>
        <row r="1192">
          <cell r="A1192">
            <v>94204</v>
          </cell>
          <cell r="B1192" t="str">
            <v>TELHAMENTO COM TELHA CERÂMICA CAPA-CANAL, TIPO COLONIAL, COM MAIS DE 2 ÁGUAS, INCLUSO TRANSPORTE VERTICAL. AF_07/2019</v>
          </cell>
          <cell r="C1192" t="str">
            <v>M2</v>
          </cell>
          <cell r="D1192">
            <v>46.86</v>
          </cell>
        </row>
        <row r="1193">
          <cell r="A1193">
            <v>94224</v>
          </cell>
          <cell r="B1193" t="str">
            <v>EMBOÇAMENTO COM ARGAMASSA TRAÇO 1:2:9 (CIMENTO, CAL E AREIA). AF_07/2019</v>
          </cell>
          <cell r="C1193" t="str">
            <v>M</v>
          </cell>
          <cell r="D1193">
            <v>19.7</v>
          </cell>
        </row>
        <row r="1194">
          <cell r="A1194">
            <v>94225</v>
          </cell>
          <cell r="B1194" t="str">
            <v>ISOLAMENTO TERMOACÚSTICO COM LÃ MINERAL NA SUBCOBERTURA, INCLUSO TRANSPORTE VERTICAL. AF_07/2019</v>
          </cell>
          <cell r="C1194" t="str">
            <v>M2</v>
          </cell>
          <cell r="D1194">
            <v>26.86</v>
          </cell>
        </row>
        <row r="1195">
          <cell r="A1195">
            <v>94226</v>
          </cell>
          <cell r="B1195" t="str">
            <v>SUBCOBERTURA COM MANTA PLÁSTICA REVESTIDA POR PELÍCULA DE ALUMÍNO, INCLUSO TRANSPORTE VERTICAL. AF_07/2019</v>
          </cell>
          <cell r="C1195" t="str">
            <v>M2</v>
          </cell>
          <cell r="D1195">
            <v>16.18</v>
          </cell>
        </row>
        <row r="1196">
          <cell r="A1196">
            <v>94232</v>
          </cell>
          <cell r="B1196" t="str">
            <v>AMARRAÇÃO DE TELHAS CERÂMICAS OU DE CONCRETO. AF_07/2019</v>
          </cell>
          <cell r="C1196" t="str">
            <v>UN</v>
          </cell>
          <cell r="D1196">
            <v>2.23</v>
          </cell>
        </row>
        <row r="1197">
          <cell r="A1197">
            <v>94440</v>
          </cell>
          <cell r="B1197" t="str">
            <v>TELHAMENTO COM TELHA CERÂMICA DE ENCAIXE, TIPO FRANCESA, COM ATÉ 2 ÁGUAS, INCLUSO TRANSPORTE VERTICAL. AF_07/2019</v>
          </cell>
          <cell r="C1197" t="str">
            <v>M2</v>
          </cell>
          <cell r="D1197">
            <v>29.97</v>
          </cell>
        </row>
        <row r="1198">
          <cell r="A1198">
            <v>94441</v>
          </cell>
          <cell r="B1198" t="str">
            <v>TELHAMENTO COM TELHA CERÂMICA DE ENCAIXE, TIPO FRANCESA, COM MAIS DE 2 ÁGUAS, INCLUSO TRANSPORTE VERTICAL. AF_07/2019</v>
          </cell>
          <cell r="C1198" t="str">
            <v>M2</v>
          </cell>
          <cell r="D1198">
            <v>32.520000000000003</v>
          </cell>
        </row>
        <row r="1199">
          <cell r="A1199">
            <v>94442</v>
          </cell>
          <cell r="B1199" t="str">
            <v>TELHAMENTO COM TELHA CERÂMICA DE ENCAIXE, TIPO ROMANA, COM ATÉ 2 ÁGUAS, INCLUSO TRANSPORTE VERTICAL. AF_07/2019</v>
          </cell>
          <cell r="C1199" t="str">
            <v>M2</v>
          </cell>
          <cell r="D1199">
            <v>29.97</v>
          </cell>
        </row>
        <row r="1200">
          <cell r="A1200">
            <v>94443</v>
          </cell>
          <cell r="B1200" t="str">
            <v>TELHAMENTO COM TELHA CERÂMICA DE ENCAIXE, TIPO ROMANA, COM MAIS DE 2 ÁGUAS, INCLUSO TRANSPORTE VERTICAL. AF_07/2019</v>
          </cell>
          <cell r="C1200" t="str">
            <v>M2</v>
          </cell>
          <cell r="D1200">
            <v>32.520000000000003</v>
          </cell>
        </row>
        <row r="1201">
          <cell r="A1201">
            <v>94445</v>
          </cell>
          <cell r="B1201" t="str">
            <v>TELHAMENTO COM TELHA CERÂMICA CAPA-CANAL, TIPO PLAN, COM ATÉ 2 ÁGUAS, INCLUSO TRANSPORTE VERTICAL. AF_07/2019</v>
          </cell>
          <cell r="C1201" t="str">
            <v>M2</v>
          </cell>
          <cell r="D1201">
            <v>42.54</v>
          </cell>
        </row>
        <row r="1202">
          <cell r="A1202">
            <v>94446</v>
          </cell>
          <cell r="B1202" t="str">
            <v>TELHAMENTO COM TELHA CERÂMICA CAPA-CANAL, TIPO PLAN, COM MAIS DE 2 ÁGUAS, INCLUSO TRANSPORTE VERTICAL. AF_07/2019</v>
          </cell>
          <cell r="C1202" t="str">
            <v>M2</v>
          </cell>
          <cell r="D1202">
            <v>46.86</v>
          </cell>
        </row>
        <row r="1203">
          <cell r="A1203">
            <v>94447</v>
          </cell>
          <cell r="B1203" t="str">
            <v>TELHAMENTO COM TELHA CERÂMICA CAPA-CANAL, TIPO PAULISTA, COM ATÉ 2 ÁGUAS, INCLUSO TRANSPORTE VERTICAL. AF_07/2019</v>
          </cell>
          <cell r="C1203" t="str">
            <v>M2</v>
          </cell>
          <cell r="D1203">
            <v>42.54</v>
          </cell>
        </row>
        <row r="1204">
          <cell r="A1204">
            <v>94448</v>
          </cell>
          <cell r="B1204" t="str">
            <v>TELHAMENTO COM TELHA CERÂMICA CAPA-CANAL, TIPO PAULISTA, COM MAIS DE 2 ÁGUAS, INCLUSO TRANSPORTE VERTICAL. AF_07/2019</v>
          </cell>
          <cell r="C1204" t="str">
            <v>M2</v>
          </cell>
          <cell r="D1204">
            <v>46.86</v>
          </cell>
        </row>
        <row r="1205">
          <cell r="A1205">
            <v>94207</v>
          </cell>
          <cell r="B1205" t="str">
            <v>TELHAMENTO COM TELHA ONDULADA DE FIBROCIMENTO E = 6 MM, COM RECOBRIMENTO LATERAL DE 1/4 DE ONDA PARA TELHADO COM INCLINAÇÃO MAIOR QUE 10°, COM ATÉ 2 ÁGUAS, INCLUSO IÇAMENTO. AF_07/2019</v>
          </cell>
          <cell r="C1205" t="str">
            <v>M2</v>
          </cell>
          <cell r="D1205">
            <v>41.42</v>
          </cell>
        </row>
        <row r="1206">
          <cell r="A1206">
            <v>94210</v>
          </cell>
          <cell r="B1206" t="str">
            <v>TELHAMENTO COM TELHA ONDULADA DE FIBROCIMENTO E = 6 MM, COM RECOBRIMENTO LATERAL DE 1 1/4 DE ONDA PARA TELHADO COM INCLINAÇÃO MÁXIMA DE 10°, COM ATÉ 2 ÁGUAS, INCLUSO IÇAMENTO. AF_07/2019</v>
          </cell>
          <cell r="C1206" t="str">
            <v>M2</v>
          </cell>
          <cell r="D1206">
            <v>44.02</v>
          </cell>
        </row>
        <row r="1207">
          <cell r="A1207">
            <v>94218</v>
          </cell>
          <cell r="B1207" t="str">
            <v>TELHAMENTO COM TELHA ESTRUTURAL DE FIBROCIMENTO E= 6 MM, COM ATÉ 2 ÁGUAS, INCLUSO IÇAMENTO. AF_07/2019</v>
          </cell>
          <cell r="C1207" t="str">
            <v>M2</v>
          </cell>
          <cell r="D1207">
            <v>92.87</v>
          </cell>
        </row>
        <row r="1208">
          <cell r="A1208">
            <v>94213</v>
          </cell>
          <cell r="B1208" t="str">
            <v>TELHAMENTO COM TELHA DE AÇO/ALUMÍNIO E = 0,5 MM, COM ATÉ 2 ÁGUAS, INCLUSO IÇAMENTO. AF_07/2019</v>
          </cell>
          <cell r="C1208" t="str">
            <v>M2</v>
          </cell>
          <cell r="D1208">
            <v>61.3</v>
          </cell>
        </row>
        <row r="1209">
          <cell r="A1209">
            <v>94216</v>
          </cell>
          <cell r="B1209" t="str">
            <v>TELHAMENTO COM TELHA METÁLICA TERMOACÚSTICA E = 30 MM, COM ATÉ 2 ÁGUAS, INCLUSO IÇAMENTO. AF_07/2019</v>
          </cell>
          <cell r="C1209" t="str">
            <v>M2</v>
          </cell>
          <cell r="D1209">
            <v>179.88</v>
          </cell>
        </row>
        <row r="1210">
          <cell r="A1210">
            <v>94219</v>
          </cell>
          <cell r="B1210" t="str">
            <v>CUMEEIRA E ESPIGÃO PARA TELHA CERÂMICA EMBOÇADA COM ARGAMASSA TRAÇO 1:2:9 (CIMENTO, CAL E AREIA), PARA TELHADOS COM MAIS DE 2 ÁGUAS, INCLUSO TRANSPORTE VERTICAL. AF_07/2019</v>
          </cell>
          <cell r="C1210" t="str">
            <v>M</v>
          </cell>
          <cell r="D1210">
            <v>26.12</v>
          </cell>
        </row>
        <row r="1211">
          <cell r="A1211">
            <v>94220</v>
          </cell>
          <cell r="B1211" t="str">
            <v>CUMEEIRA E ESPIGÃO PARA TELHA DE CONCRETO EMBOÇADA COM ARGAMASSA TRAÇO 1:2:9 (CIMENTO, CAL E AREIA), PARA TELHADOS COM MAIS DE 2 ÁGUAS, INCLUSO TRANSPORTE VERTICAL. AF_07/2019</v>
          </cell>
          <cell r="C1211" t="str">
            <v>M</v>
          </cell>
          <cell r="D1211">
            <v>40.76</v>
          </cell>
        </row>
        <row r="1212">
          <cell r="A1212">
            <v>94221</v>
          </cell>
          <cell r="B1212" t="str">
            <v>CUMEEIRA PARA TELHA CERÂMICA EMBOÇADA COM ARGAMASSA TRAÇO 1:2:9 (CIMENTO, CAL E AREIA) PARA TELHADOS COM ATÉ 2 ÁGUAS, INCLUSO TRANSPORTE VERTICAL. AF_07/2019</v>
          </cell>
          <cell r="C1212" t="str">
            <v>M</v>
          </cell>
          <cell r="D1212">
            <v>21.1</v>
          </cell>
        </row>
        <row r="1213">
          <cell r="A1213">
            <v>94222</v>
          </cell>
          <cell r="B1213" t="str">
            <v>CUMEEIRA PARA TELHA DE CONCRETO EMBOÇADA COM ARGAMASSA TRAÇO 1:2:9 (CIMENTO, CAL E AREIA) PARA TELHADOS COM ATÉ 2 ÁGUAS, INCLUSO TRANSPORTE VERTICAL. AF_07/2019</v>
          </cell>
          <cell r="C1213" t="str">
            <v>M</v>
          </cell>
          <cell r="D1213">
            <v>35.74</v>
          </cell>
        </row>
        <row r="1214">
          <cell r="A1214">
            <v>94223</v>
          </cell>
          <cell r="B1214" t="str">
            <v>CUMEEIRA PARA TELHA DE FIBROCIMENTO ONDULADA E = 6 MM, INCLUSO ACESSÓRIOS DE FIXAÇÃO E IÇAMENTO. AF_07/2019</v>
          </cell>
          <cell r="C1214" t="str">
            <v>M</v>
          </cell>
          <cell r="D1214">
            <v>52.24</v>
          </cell>
        </row>
        <row r="1215">
          <cell r="A1215">
            <v>94451</v>
          </cell>
          <cell r="B1215" t="str">
            <v>CUMEEIRA PARA TELHA DE FIBROCIMENTO ESTRUTURAL E = 6 MM, INCLUSO ACESSÓRIOS DE FIXAÇÃO E IÇAMENTO. AF_07/2019</v>
          </cell>
          <cell r="C1215" t="str">
            <v>M</v>
          </cell>
          <cell r="D1215">
            <v>120.89</v>
          </cell>
        </row>
        <row r="1216">
          <cell r="A1216">
            <v>100325</v>
          </cell>
          <cell r="B1216" t="str">
            <v>CUMEEIRA SHED PARA TELHA ONDULADA DE FIBROCIMENTO, E = 6 MM, INCLUSO ACESSÓRIOS DE FIXAÇÃO E IÇAMENTO. AF_07/2019</v>
          </cell>
          <cell r="C1216" t="str">
            <v>M</v>
          </cell>
          <cell r="D1216">
            <v>50.29</v>
          </cell>
        </row>
        <row r="1217">
          <cell r="A1217">
            <v>100327</v>
          </cell>
          <cell r="B1217" t="str">
            <v>RUFO EXTERNO/INTERNO EM CHAPA DE AÇO GALVANIZADO NÚMERO 26, CORTE DE 33 CM, INCLUSO IÇAMENTO. AF_07/2019</v>
          </cell>
          <cell r="C1217" t="str">
            <v>M</v>
          </cell>
          <cell r="D1217">
            <v>50.97</v>
          </cell>
        </row>
        <row r="1218">
          <cell r="A1218">
            <v>100328</v>
          </cell>
          <cell r="B1218" t="str">
            <v>RETIRADA E RECOLOCAÇÃO DE  TELHA CERÂMICA DE ENCAIXE, COM ATÉ DUAS ÁGUAS, INCLUSO IÇAMENTO. AF_07/2019</v>
          </cell>
          <cell r="C1218" t="str">
            <v>M2</v>
          </cell>
          <cell r="D1218">
            <v>10.86</v>
          </cell>
        </row>
        <row r="1219">
          <cell r="A1219">
            <v>100329</v>
          </cell>
          <cell r="B1219" t="str">
            <v>RETIRADA E RECOLOCAÇÃO DE  TELHA CERÂMICA DE ENCAIXE, COM MAIS DE DUAS ÁGUAS, INCLUSO IÇAMENTO. AF_07/2019</v>
          </cell>
          <cell r="C1219" t="str">
            <v>M2</v>
          </cell>
          <cell r="D1219">
            <v>13.4</v>
          </cell>
        </row>
        <row r="1220">
          <cell r="A1220">
            <v>100330</v>
          </cell>
          <cell r="B1220" t="str">
            <v>RETIRADA E RECOLOCAÇÃO DE  TELHA CERÂMICA CAPA-CANAL, COM ATÉ DUAS ÁGUAS, INCLUSO IÇAMENTO. AF_07/2019</v>
          </cell>
          <cell r="C1220" t="str">
            <v>M2</v>
          </cell>
          <cell r="D1220">
            <v>14.77</v>
          </cell>
        </row>
        <row r="1221">
          <cell r="A1221">
            <v>100331</v>
          </cell>
          <cell r="B1221" t="str">
            <v>RETIRADA E RECOLOCAÇÃO DE  TELHA CERÂMICA CAPA-CANAL, COM MAIS DE DUAS ÁGUAS, INCLUSO IÇAMENTO. AF_07/2019</v>
          </cell>
          <cell r="C1221" t="str">
            <v>M2</v>
          </cell>
          <cell r="D1221">
            <v>19.11</v>
          </cell>
        </row>
        <row r="1222">
          <cell r="A1222">
            <v>100434</v>
          </cell>
          <cell r="B1222" t="str">
            <v>CALHA DE BEIRAL, SEMICIRCULAR DE PVC, DIAMETRO 125 MM, INCLUINDO CABECEIRAS, EMENDAS, BOCAIS, SUPORTES E VEDAÇÕES, EXCLUINDO CONDUTORES, INCLUSO TRANSPORTE VERTICAL. AF_07/2019</v>
          </cell>
          <cell r="C1222" t="str">
            <v>M</v>
          </cell>
          <cell r="D1222">
            <v>54.77</v>
          </cell>
        </row>
        <row r="1223">
          <cell r="A1223">
            <v>100435</v>
          </cell>
          <cell r="B1223" t="str">
            <v>RUFO EM FIBROCIMENTO PARA TELHA ONDULADA E = 6 MM, ABA DE 26 CM, INCLUSO TRANSPORTE VERTICAL, EXCETO CONTRARRUFO. AF_07/2019</v>
          </cell>
          <cell r="C1223" t="str">
            <v>M</v>
          </cell>
          <cell r="D1223">
            <v>27.89</v>
          </cell>
        </row>
        <row r="1224">
          <cell r="A1224">
            <v>94227</v>
          </cell>
          <cell r="B1224" t="str">
            <v>CALHA EM CHAPA DE AÇO GALVANIZADO NÚMERO 24, DESENVOLVIMENTO DE 33 CM, INCLUSO TRANSPORTE VERTICAL. AF_07/2019</v>
          </cell>
          <cell r="C1224" t="str">
            <v>M</v>
          </cell>
          <cell r="D1224">
            <v>56.49</v>
          </cell>
        </row>
        <row r="1225">
          <cell r="A1225">
            <v>94228</v>
          </cell>
          <cell r="B1225" t="str">
            <v>CALHA EM CHAPA DE AÇO GALVANIZADO NÚMERO 24, DESENVOLVIMENTO DE 50 CM, INCLUSO TRANSPORTE VERTICAL. AF_07/2019</v>
          </cell>
          <cell r="C1225" t="str">
            <v>M</v>
          </cell>
          <cell r="D1225">
            <v>75.98</v>
          </cell>
        </row>
        <row r="1226">
          <cell r="A1226">
            <v>94229</v>
          </cell>
          <cell r="B1226" t="str">
            <v>CALHA EM CHAPA DE AÇO GALVANIZADO NÚMERO 24, DESENVOLVIMENTO DE 100 CM, INCLUSO TRANSPORTE VERTICAL. AF_07/2019</v>
          </cell>
          <cell r="C1226" t="str">
            <v>M</v>
          </cell>
          <cell r="D1226">
            <v>146.97</v>
          </cell>
        </row>
        <row r="1227">
          <cell r="A1227">
            <v>94231</v>
          </cell>
          <cell r="B1227" t="str">
            <v>RUFO EM CHAPA DE AÇO GALVANIZADO NÚMERO 24, CORTE DE 25 CM, INCLUSO TRANSPORTE VERTICAL. AF_07/2019</v>
          </cell>
          <cell r="C1227" t="str">
            <v>M</v>
          </cell>
          <cell r="D1227">
            <v>45.72</v>
          </cell>
        </row>
        <row r="1228">
          <cell r="A1228">
            <v>94449</v>
          </cell>
          <cell r="B1228" t="str">
            <v>TELHAMENTO COM TELHA ONDULADA DE FIBRA DE VIDRO E = 0,6 MM, PARA TELHADO COM INCLINAÇÃO MAIOR QUE 10°, COM ATÉ 2 ÁGUAS, INCLUSO IÇAMENTO. AF_07/2019</v>
          </cell>
          <cell r="C1228" t="str">
            <v>M2</v>
          </cell>
          <cell r="D1228">
            <v>45.13</v>
          </cell>
        </row>
        <row r="1229">
          <cell r="A1229">
            <v>92255</v>
          </cell>
          <cell r="B1229" t="str">
            <v>INSTALAÇÃO DE TESOURA (INTEIRA OU MEIA), EM AÇO, PARA VÃOS MAIORES OU IGUAIS A 3,0 M E MENORES QUE 6,0 M, INCLUSO IÇAMENTO. AF_07/2019</v>
          </cell>
          <cell r="C1229" t="str">
            <v>UN</v>
          </cell>
          <cell r="D1229">
            <v>163.5</v>
          </cell>
        </row>
        <row r="1230">
          <cell r="A1230">
            <v>92256</v>
          </cell>
          <cell r="B1230" t="str">
            <v>INSTALAÇÃO DE TESOURA (INTEIRA OU MEIA), EM AÇO, PARA VÃOS MAIORES OU IGUAIS A 6,0 M E MENORES QUE 8,0 M, INCLUSO IÇAMENTO. AF_07/2019</v>
          </cell>
          <cell r="C1230" t="str">
            <v>UN</v>
          </cell>
          <cell r="D1230">
            <v>206.17</v>
          </cell>
        </row>
        <row r="1231">
          <cell r="A1231">
            <v>92257</v>
          </cell>
          <cell r="B1231" t="str">
            <v>INSTALAÇÃO DE TESOURA (INTEIRA OU MEIA), EM AÇO, PARA VÃOS MAIORES OU IGUAIS A 8,0 M E MENORES QUE 10,0 M, INCLUSO IÇAMENTO. AF_07/2019</v>
          </cell>
          <cell r="C1231" t="str">
            <v>UN</v>
          </cell>
          <cell r="D1231">
            <v>248.15</v>
          </cell>
        </row>
        <row r="1232">
          <cell r="A1232">
            <v>92258</v>
          </cell>
          <cell r="B1232" t="str">
            <v>INSTALAÇÃO DE TESOURA (INTEIRA OU MEIA), EM AÇO, PARA VÃOS MAIORES OU IGUAIS A 10,0 M E MENORES QUE 12,0 M, INCLUSO IÇAMENTO. AF_07/2019</v>
          </cell>
          <cell r="C1232" t="str">
            <v>UN</v>
          </cell>
          <cell r="D1232">
            <v>315.64999999999998</v>
          </cell>
        </row>
        <row r="1233">
          <cell r="A1233">
            <v>92568</v>
          </cell>
          <cell r="B1233" t="str">
            <v>TRAMA DE AÇO COMPOSTA POR RIPAS, CAIBROS E TERÇAS PARA TELHADOS DE ATÉ 2 ÁGUAS PARA TELHA DE ENCAIXE DE CERÂMICA OU DE CONCRETO, INCLUSO TRANSPORTE VERTICAL. AF_07/2019</v>
          </cell>
          <cell r="C1233" t="str">
            <v>M2</v>
          </cell>
          <cell r="D1233">
            <v>109.15</v>
          </cell>
        </row>
        <row r="1234">
          <cell r="A1234">
            <v>92569</v>
          </cell>
          <cell r="B1234" t="str">
            <v>TRAMA DE AÇO COMPOSTA POR RIPAS E CAIBROS PARA TELHADOS DE ATÉ 2 ÁGUAS PARA TELHA DE ENCAIXE DE CERÂMICA OU DE CONCRETO, INCLUSO TRANSPORTE VERTICAL. AF_07/2019</v>
          </cell>
          <cell r="C1234" t="str">
            <v>M2</v>
          </cell>
          <cell r="D1234">
            <v>60.39</v>
          </cell>
        </row>
        <row r="1235">
          <cell r="A1235">
            <v>92570</v>
          </cell>
          <cell r="B1235" t="str">
            <v>TRAMA DE AÇO COMPOSTA POR RIPAS PARA TELHADOS DE ATÉ 2 ÁGUAS PARA TELHA DE ENCAIXE DE CERÂMICA OU DE CONCRETO, INCLUSO TRANSPORTE VERTICAL. AF_07/2019</v>
          </cell>
          <cell r="C1235" t="str">
            <v>M2</v>
          </cell>
          <cell r="D1235">
            <v>37.99</v>
          </cell>
        </row>
        <row r="1236">
          <cell r="A1236">
            <v>92571</v>
          </cell>
          <cell r="B1236" t="str">
            <v>TRAMA DE AÇO COMPOSTA POR RIPAS, CAIBROS E TERÇAS PARA TELHADOS DE MAIS DE 2 ÁGUAS PARA TELHA DE ENCAIXE DE CERÂMICA OU DE CONCRETO, INCLUSO TRANSPORTE VERTICAL. AF_07/2019</v>
          </cell>
          <cell r="C1236" t="str">
            <v>M2</v>
          </cell>
          <cell r="D1236">
            <v>117.19</v>
          </cell>
        </row>
        <row r="1237">
          <cell r="A1237">
            <v>92572</v>
          </cell>
          <cell r="B1237" t="str">
            <v>TRAMA DE AÇO COMPOSTA POR RIPAS E CAIBROS PARA TELHADOS DE MAIS DE 2 ÁGUAS PARA TELHA DE ENCAIXE DE CERÂMICA OU DE CONCRETO, INCLUSO TRANSPORTE VERTICAL. AF_07/2019</v>
          </cell>
          <cell r="C1237" t="str">
            <v>M2</v>
          </cell>
          <cell r="D1237">
            <v>69.849999999999994</v>
          </cell>
        </row>
        <row r="1238">
          <cell r="A1238">
            <v>92573</v>
          </cell>
          <cell r="B1238" t="str">
            <v>TRAMA DE AÇO COMPOSTA POR RIPAS PARA TELHADOS DE MAIS DE 2 ÁGUAS PARA TELHA DE ENCAIXE DE CERÂMICA OU DE CONCRETO, INCLUSO TRANSPORTE VERTICAL, INCLUSO TRANSPORTE VERTICAL. AF_07/2019</v>
          </cell>
          <cell r="C1238" t="str">
            <v>M2</v>
          </cell>
          <cell r="D1238">
            <v>41.44</v>
          </cell>
        </row>
        <row r="1239">
          <cell r="A1239">
            <v>92574</v>
          </cell>
          <cell r="B1239" t="str">
            <v>TRAMA DE AÇO COMPOSTA POR RIPAS, CAIBROS E TERÇAS PARA TELHADOS DE ATÉ 2 ÁGUAS PARA TELHA CERÂMICA CAPA-CANAL, INCLUSO TRANSPORTE VERTICAL. AF_07/2019</v>
          </cell>
          <cell r="C1239" t="str">
            <v>M2</v>
          </cell>
          <cell r="D1239">
            <v>111.05</v>
          </cell>
        </row>
        <row r="1240">
          <cell r="A1240">
            <v>92575</v>
          </cell>
          <cell r="B1240" t="str">
            <v>TRAMA DE AÇO COMPOSTA POR RIPAS E CAIBROS PARA TELHADOS DE ATÉ 2 ÁGUAS PARA TELHA CERÂMICA CAPA-CANAL, INCLUSO TRANSPORTE VERTICAL. AF_07/2019</v>
          </cell>
          <cell r="C1240" t="str">
            <v>M2</v>
          </cell>
          <cell r="D1240">
            <v>55.31</v>
          </cell>
        </row>
        <row r="1241">
          <cell r="A1241">
            <v>92576</v>
          </cell>
          <cell r="B1241" t="str">
            <v>TRAMA DE AÇO COMPOSTA POR RIPAS PARA TELHADOS DE ATÉ 2 ÁGUAS PARA TELHA CERÂMICA CAPA-CANAL, INCLUSO TRANSPORTE VERTICAL. AF_07/2019</v>
          </cell>
          <cell r="C1241" t="str">
            <v>M2</v>
          </cell>
          <cell r="D1241">
            <v>29.96</v>
          </cell>
        </row>
        <row r="1242">
          <cell r="A1242">
            <v>92577</v>
          </cell>
          <cell r="B1242" t="str">
            <v>TRAMA DE AÇO COMPOSTA POR RIPAS, CAIBROS E TERÇAS PARA TELHADOS DE MAIS DE 2 ÁGUAS PARA TELHA CERÂMICA CAPA-CANAL, INCLUSO TRANSPORTE VERTICAL. AF_07/2019</v>
          </cell>
          <cell r="C1242" t="str">
            <v>M2</v>
          </cell>
          <cell r="D1242">
            <v>119.45</v>
          </cell>
        </row>
        <row r="1243">
          <cell r="A1243">
            <v>92578</v>
          </cell>
          <cell r="B1243" t="str">
            <v>TRAMA DE AÇO COMPOSTA POR RIPAS E CAIBROS PARA TELHADOS DE MAIS DE 2 ÁGUAS PARA TELHA CERÂMICA CAPA-CANAL, INCLUSO TRANSPORTE VERTICAL. AF_07/2019</v>
          </cell>
          <cell r="C1243" t="str">
            <v>M2</v>
          </cell>
          <cell r="D1243">
            <v>60.02</v>
          </cell>
        </row>
        <row r="1244">
          <cell r="A1244">
            <v>92579</v>
          </cell>
          <cell r="B1244" t="str">
            <v>TRAMA DE AÇO COMPOSTA POR RIPAS PARA TELHADOS DE MAIS DE 2 ÁGUAS PARA TELHA CERÂMICA CAPA-CANAL, INCLUSO TRANSPORTE VERTICAL. AF_07/2019</v>
          </cell>
          <cell r="C1244" t="str">
            <v>M2</v>
          </cell>
          <cell r="D1244">
            <v>32.71</v>
          </cell>
        </row>
        <row r="1245">
          <cell r="A1245">
            <v>92580</v>
          </cell>
          <cell r="B1245" t="str">
            <v>TRAMA DE AÇO COMPOSTA POR TERÇAS PARA TELHADOS DE ATÉ 2 ÁGUAS PARA TELHA ONDULADA DE FIBROCIMENTO, METÁLICA, PLÁSTICA OU TERMOACÚSTICA, INCLUSO TRANSPORTE VERTICAL. AF_07/2019</v>
          </cell>
          <cell r="C1245" t="str">
            <v>M2</v>
          </cell>
          <cell r="D1245">
            <v>41.1</v>
          </cell>
        </row>
        <row r="1246">
          <cell r="A1246">
            <v>92581</v>
          </cell>
          <cell r="B1246" t="str">
            <v>TRAMA DE AÇO COMPOSTA POR TERÇAS PARA TELHADOS DE ATÉ 2 ÁGUAS PARA TELHA ESTRUTURAL DE FIBROCIMENTO, INCLUSO TRANSPORTE VERTICAL. AF_07/2019</v>
          </cell>
          <cell r="C1246" t="str">
            <v>M2</v>
          </cell>
          <cell r="D1246">
            <v>42.72</v>
          </cell>
        </row>
        <row r="1247">
          <cell r="A1247">
            <v>92582</v>
          </cell>
          <cell r="B1247" t="str">
            <v>FABRICAÇÃO E INSTALAÇÃO DE TESOURA INTEIRA EM AÇO, VÃO DE 3 M, PARA TELHA CERÂMICA OU DE CONCRETO, INCLUSO IÇAMENTO. AF_12/2015</v>
          </cell>
          <cell r="C1247" t="str">
            <v>UN</v>
          </cell>
          <cell r="D1247">
            <v>605.07000000000005</v>
          </cell>
        </row>
        <row r="1248">
          <cell r="A1248">
            <v>92584</v>
          </cell>
          <cell r="B1248" t="str">
            <v>FABRICAÇÃO E INSTALAÇÃO DE TESOURA INTEIRA EM AÇO, VÃO DE 4 M, PARA TELHA CERÂMICA OU DE CONCRETO, INCLUSO IÇAMENTO. AF_12/2015</v>
          </cell>
          <cell r="C1248" t="str">
            <v>UN</v>
          </cell>
          <cell r="D1248">
            <v>706.97</v>
          </cell>
        </row>
        <row r="1249">
          <cell r="A1249">
            <v>92586</v>
          </cell>
          <cell r="B1249" t="str">
            <v>FABRICAÇÃO E INSTALAÇÃO DE TESOURA INTEIRA EM AÇO, VÃO DE 5 M, PARA TELHA CERÂMICA OU DE CONCRETO, INCLUSO IÇAMENTO. AF_12/2015</v>
          </cell>
          <cell r="C1249" t="str">
            <v>UN</v>
          </cell>
          <cell r="D1249">
            <v>808.87</v>
          </cell>
        </row>
        <row r="1250">
          <cell r="A1250">
            <v>92588</v>
          </cell>
          <cell r="B1250" t="str">
            <v>FABRICAÇÃO E INSTALAÇÃO DE TESOURA INTEIRA EM AÇO, VÃO DE 6 M, PARA TELHA CERÂMICA OU DE CONCRETO, INCLUSO IÇAMENTO. AF_12/2015</v>
          </cell>
          <cell r="C1250" t="str">
            <v>UN</v>
          </cell>
          <cell r="D1250">
            <v>1028.44</v>
          </cell>
        </row>
        <row r="1251">
          <cell r="A1251">
            <v>92590</v>
          </cell>
          <cell r="B1251" t="str">
            <v>FABRICAÇÃO E INSTALAÇÃO DE TESOURA INTEIRA EM AÇO, VÃO DE 7 M, PARA TELHA CERÂMICA OU DE CONCRETO, INCLUSO IÇAMENTO. AF_12/2015</v>
          </cell>
          <cell r="C1251" t="str">
            <v>UN</v>
          </cell>
          <cell r="D1251">
            <v>1130.33</v>
          </cell>
        </row>
        <row r="1252">
          <cell r="A1252">
            <v>92592</v>
          </cell>
          <cell r="B1252" t="str">
            <v>FABRICAÇÃO E INSTALAÇÃO DE TESOURA INTEIRA EM AÇO, VÃO DE 8 M, PARA TELHA CERÂMICA OU DE CONCRETO, INCLUSO IÇAMENTO. AF_12/2015</v>
          </cell>
          <cell r="C1252" t="str">
            <v>UN</v>
          </cell>
          <cell r="D1252">
            <v>1274.21</v>
          </cell>
        </row>
        <row r="1253">
          <cell r="A1253">
            <v>92593</v>
          </cell>
          <cell r="B1253" t="str">
            <v>(COMPOSIÇÃO REPRESENTATIVA) FABRICAÇÃO E INSTALAÇÃO DE TESOURA INTEIRA EM AÇO, PARA VÃOS DE 3 A 12 M E PARA QUALQUER TIPO DE TELHA, INCLUSO IÇAMENTO. AF_12/2015</v>
          </cell>
          <cell r="C1253" t="str">
            <v>KG</v>
          </cell>
          <cell r="D1253">
            <v>9.66</v>
          </cell>
        </row>
        <row r="1254">
          <cell r="A1254">
            <v>92594</v>
          </cell>
          <cell r="B1254" t="str">
            <v>FABRICAÇÃO E INSTALAÇÃO DE TESOURA INTEIRA EM AÇO, VÃO DE 9 M, PARA TELHA CERÂMICA OU DE CONCRETO, INCLUSO IÇAMENTO. AF_12/2015</v>
          </cell>
          <cell r="C1254" t="str">
            <v>UN</v>
          </cell>
          <cell r="D1254">
            <v>1476.86</v>
          </cell>
        </row>
        <row r="1255">
          <cell r="A1255">
            <v>92596</v>
          </cell>
          <cell r="B1255" t="str">
            <v>FABRICAÇÃO E INSTALAÇÃO DE TESOURA INTEIRA EM AÇO, VÃO DE 10 M, PARA TELHA CERÂMICA OU DE CONCRETO, INCLUSO IÇAMENTO. AF_12/2015</v>
          </cell>
          <cell r="C1255" t="str">
            <v>UN</v>
          </cell>
          <cell r="D1255">
            <v>1650.63</v>
          </cell>
        </row>
        <row r="1256">
          <cell r="A1256">
            <v>92598</v>
          </cell>
          <cell r="B1256" t="str">
            <v>FABRICAÇÃO E INSTALAÇÃO DE TESOURA INTEIRA EM AÇO, VÃO DE 11 M, PARA TELHA CERÂMICA OU DE CONCRETO, INCLUSO IÇAMENTO. AF_12/2015</v>
          </cell>
          <cell r="C1256" t="str">
            <v>UN</v>
          </cell>
          <cell r="D1256">
            <v>1752.52</v>
          </cell>
        </row>
        <row r="1257">
          <cell r="A1257">
            <v>92600</v>
          </cell>
          <cell r="B1257" t="str">
            <v>FABRICAÇÃO E INSTALAÇÃO DE TESOURA INTEIRA EM AÇO, VÃO DE 12 M, PARA TELHA CERÂMICA OU DE CONCRETO, INCLUSO IÇAMENTO. AF_12/2015</v>
          </cell>
          <cell r="C1257" t="str">
            <v>UN</v>
          </cell>
          <cell r="D1257">
            <v>1880.18</v>
          </cell>
        </row>
        <row r="1258">
          <cell r="A1258">
            <v>92602</v>
          </cell>
          <cell r="B1258" t="str">
            <v>FABRICAÇÃO E INSTALAÇÃO DE TESOURA INTEIRA EM AÇO, VÃO DE 3 M, PARA TELHA ONDULADA DE FIBROCIMENTO, METÁLICA, PLÁSTICA OU TERMOACÚSTICA, INCLUSO IÇAMENTO.. AF_12/2015</v>
          </cell>
          <cell r="C1258" t="str">
            <v>UN</v>
          </cell>
          <cell r="D1258">
            <v>605.07000000000005</v>
          </cell>
        </row>
        <row r="1259">
          <cell r="A1259">
            <v>92604</v>
          </cell>
          <cell r="B1259" t="str">
            <v>FABRICAÇÃO E INSTALAÇÃO DE TESOURA INTEIRA EM AÇO, VÃO DE 4 M, PARA TELHA ONDULADA DE FIBROCIMENTO, METÁLICA, PLÁSTICA OU TERMOACÚSTICA, INCLUSO IÇAMENTO. AF_12/2015</v>
          </cell>
          <cell r="C1259" t="str">
            <v>UN</v>
          </cell>
          <cell r="D1259">
            <v>681.2</v>
          </cell>
        </row>
        <row r="1260">
          <cell r="A1260">
            <v>92606</v>
          </cell>
          <cell r="B1260" t="str">
            <v>FABRICAÇÃO E INSTALAÇÃO DE TESOURA INTEIRA EM AÇO, VÃO DE 5 M, PARA TELHA ONDULADA DE FIBROCIMENTO, METÁLICA, PLÁSTICA OU TERMOACÚSTICA, INCLUSO IÇAMENTO. AF_12/2015</v>
          </cell>
          <cell r="C1260" t="str">
            <v>UN</v>
          </cell>
          <cell r="D1260">
            <v>783.1</v>
          </cell>
        </row>
        <row r="1261">
          <cell r="A1261">
            <v>92608</v>
          </cell>
          <cell r="B1261" t="str">
            <v>FABRICAÇÃO E INSTALAÇÃO DE TESOURA INTEIRA EM AÇO, VÃO DE 6 M, PARA TELHA ONDULADA DE FIBROCIMENTO, METÁLICA, PLÁSTICA OU TERMOACÚSTICA, INCLUSO IÇAMENTO. AF_12/2015</v>
          </cell>
          <cell r="C1261" t="str">
            <v>UN</v>
          </cell>
          <cell r="D1261">
            <v>976.9</v>
          </cell>
        </row>
        <row r="1262">
          <cell r="A1262">
            <v>92610</v>
          </cell>
          <cell r="B1262" t="str">
            <v>FABRICAÇÃO E INSTALAÇÃO DE TESOURA INTEIRA EM AÇO, VÃO DE 7 M, PARA TELHA ONDULADA DE FIBROCIMENTO, METÁLICA, PLÁSTICA OU TERMOACÚSTICA, INCLUSO IÇAMENTO. AF_12/2015</v>
          </cell>
          <cell r="C1262" t="str">
            <v>UN</v>
          </cell>
          <cell r="D1262">
            <v>1078.8</v>
          </cell>
        </row>
        <row r="1263">
          <cell r="A1263">
            <v>92612</v>
          </cell>
          <cell r="B1263" t="str">
            <v>FABRICAÇÃO E INSTALAÇÃO DE TESOURA INTEIRA EM AÇO, VÃO DE 8 M, PARA TELHA ONDULADA DE FIBROCIMENTO, METÁLICA, PLÁSTICA OU TERMOACÚSTICA, INCLUSO IÇAMENTO, INCLUSO IÇAMENTO. AF_12/2015</v>
          </cell>
          <cell r="C1263" t="str">
            <v>UN</v>
          </cell>
          <cell r="D1263">
            <v>1222.68</v>
          </cell>
        </row>
        <row r="1264">
          <cell r="A1264">
            <v>92614</v>
          </cell>
          <cell r="B1264" t="str">
            <v>FABRICAÇÃO E INSTALAÇÃO DE TESOURA INTEIRA EM AÇO, VÃO DE 9 M, PARA TELHA ONDULADA DE FIBROCIMENTO, METÁLICA, PLÁSTICA OU TERMOACÚSTICA, INCLUSO IÇAMENTO. AF_12/2015</v>
          </cell>
          <cell r="C1264" t="str">
            <v>UN</v>
          </cell>
          <cell r="D1264">
            <v>1373.8</v>
          </cell>
        </row>
        <row r="1265">
          <cell r="A1265">
            <v>92616</v>
          </cell>
          <cell r="B1265" t="str">
            <v>FABRICAÇÃO E INSTALAÇÃO DE TESOURA INTEIRA EM AÇO, VÃO DE 10 M, PARA TELHA ONDULADA DE FIBROCIMENTO, METÁLICA, PLÁSTICA OU TERMOACÚSTICA, INCLUSO IÇAMENTO. AF_12/2015</v>
          </cell>
          <cell r="C1265" t="str">
            <v>UN</v>
          </cell>
          <cell r="D1265">
            <v>1573.33</v>
          </cell>
        </row>
        <row r="1266">
          <cell r="A1266">
            <v>92618</v>
          </cell>
          <cell r="B1266" t="str">
            <v>FABRICAÇÃO E INSTALAÇÃO DE TESOURA INTEIRA EM AÇO, VÃO DE 11 M, PARA TELHA ONDULADA DE FIBROCIMENTO, METÁLICA, PLÁSTICA OU TERMOACÚSTICA, INCLUSO IÇAMENTO. AF_12/2015</v>
          </cell>
          <cell r="C1266" t="str">
            <v>UN</v>
          </cell>
          <cell r="D1266">
            <v>1675.22</v>
          </cell>
        </row>
        <row r="1267">
          <cell r="A1267">
            <v>92620</v>
          </cell>
          <cell r="B1267" t="str">
            <v>FABRICAÇÃO E INSTALAÇÃO DE TESOURA INTEIRA EM AÇO, VÃO DE 12 M, PARA TELHA ONDULADA DE FIBROCIMENTO, METÁLICA, PLÁSTICA OU TERMOACÚSTICA, INCLUSO IÇAMENTO. AF_12/2015</v>
          </cell>
          <cell r="C1267" t="str">
            <v>UN</v>
          </cell>
          <cell r="D1267">
            <v>1777.11</v>
          </cell>
        </row>
        <row r="1268">
          <cell r="A1268">
            <v>100357</v>
          </cell>
          <cell r="B1268" t="str">
            <v>FABRICAÇÃO E INSTALAÇÃO DE MEIA TESOURA DE MADEIRA NÃO APARELHADA, COM VÃO DE 3 M, PARA TELHA CERÂMICA OU DE CONCRETO, INCLUSO IÇAMENTO. AF_07/2019</v>
          </cell>
          <cell r="C1268" t="str">
            <v>UN</v>
          </cell>
          <cell r="D1268">
            <v>652.64</v>
          </cell>
        </row>
        <row r="1269">
          <cell r="A1269">
            <v>100358</v>
          </cell>
          <cell r="B1269" t="str">
            <v>FABRICAÇÃO E INSTALAÇÃO DE MEIA TESOURA DE MADEIRA NÃO APARELHADA, COM VÃO DE 4 M, PARA TELHA CERÂMICA OU DE CONCRETO, INCLUSO IÇAMENTO. AF_07/2019</v>
          </cell>
          <cell r="C1269" t="str">
            <v>UN</v>
          </cell>
          <cell r="D1269">
            <v>888.01</v>
          </cell>
        </row>
        <row r="1270">
          <cell r="A1270">
            <v>100359</v>
          </cell>
          <cell r="B1270" t="str">
            <v>FABRICAÇÃO E INSTALAÇÃO DE MEIA TESOURA DE MADEIRA NÃO APARELHADA, COM VÃO DE 5 M, PARA TELHA CERÂMICA OU DE CONCRETO, INCLUSO IÇAMENTO. AF_07/2019</v>
          </cell>
          <cell r="C1270" t="str">
            <v>UN</v>
          </cell>
          <cell r="D1270">
            <v>927.93</v>
          </cell>
        </row>
        <row r="1271">
          <cell r="A1271">
            <v>100360</v>
          </cell>
          <cell r="B1271" t="str">
            <v>FABRICAÇÃO E INSTALAÇÃO DE MEIA TESOURA DE MADEIRA NÃO APARELHADA, COM VÃO DE 6 M, PARA TELHA CERÂMICA OU DE CONCRETO, INCLUSO IÇAMENTO. AF_07/2019</v>
          </cell>
          <cell r="C1271" t="str">
            <v>UN</v>
          </cell>
          <cell r="D1271">
            <v>1025.3800000000001</v>
          </cell>
        </row>
        <row r="1272">
          <cell r="A1272">
            <v>100361</v>
          </cell>
          <cell r="B1272" t="str">
            <v>FABRICAÇÃO E INSTALAÇÃO DE MEIA TESOURA DE MADEIRA NÃO APARELHADA, COM VÃO DE 7 M, PARA TELHA CERÂMICA OU DE CONCRETO, INCLUSO IÇAMENTO. AF_07/2019</v>
          </cell>
          <cell r="C1272" t="str">
            <v>UN</v>
          </cell>
          <cell r="D1272">
            <v>1277.1500000000001</v>
          </cell>
        </row>
        <row r="1273">
          <cell r="A1273">
            <v>100362</v>
          </cell>
          <cell r="B1273" t="str">
            <v>FABRICAÇÃO E INSTALAÇÃO DE MEIA TESOURA DE MADEIRA NÃO APARELHADA, COM VÃO DE 8 M, PARA TELHA CERÂMICA OU DE CONCRETO, INCLUSO IÇAMENTO. AF_07/2019</v>
          </cell>
          <cell r="C1273" t="str">
            <v>UN</v>
          </cell>
          <cell r="D1273">
            <v>1761.32</v>
          </cell>
        </row>
        <row r="1274">
          <cell r="A1274">
            <v>100363</v>
          </cell>
          <cell r="B1274" t="str">
            <v>FABRICAÇÃO E INSTALAÇÃO DE MEIA TESOURA DE MADEIRA NÃO APARELHADA, COM VÃO DE 9 M, PARA TELHA CERÂMICA OU DE CONCRETO, INCLUSO IÇAMENTO. AF_07/2019</v>
          </cell>
          <cell r="C1274" t="str">
            <v>UN</v>
          </cell>
          <cell r="D1274">
            <v>1811.39</v>
          </cell>
        </row>
        <row r="1275">
          <cell r="A1275">
            <v>100364</v>
          </cell>
          <cell r="B1275" t="str">
            <v>FABRICAÇÃO E INSTALAÇÃO DE MEIA TESOURA DE MADEIRA NÃO APARELHADA, COM VÃO DE 10 M, PARA TELHA CERÂMICA OU DE CONCRETO, INCLUSO IÇAMENTO. AF_07/2019</v>
          </cell>
          <cell r="C1275" t="str">
            <v>UN</v>
          </cell>
          <cell r="D1275">
            <v>1957.92</v>
          </cell>
        </row>
        <row r="1276">
          <cell r="A1276">
            <v>100365</v>
          </cell>
          <cell r="B1276" t="str">
            <v>FABRICAÇÃO E INSTALAÇÃO DE MEIA TESOURA DE MADEIRA NÃO APARELHADA, COM VÃO DE 11 M, PARA TELHA CERÂMICA OU DE CONCRETO, INCLUSO IÇAMENTO. AF_07/2019</v>
          </cell>
          <cell r="C1276" t="str">
            <v>UN</v>
          </cell>
          <cell r="D1276">
            <v>2240.23</v>
          </cell>
        </row>
        <row r="1277">
          <cell r="A1277">
            <v>100366</v>
          </cell>
          <cell r="B1277" t="str">
            <v>FABRICAÇÃO E INSTALAÇÃO DE MEIA TESOURA DE MADEIRA NÃO APARELHADA, COM VÃO DE 12 M, PARA TELHA CERÂMICA OU DE CONCRETO, INCLUSO IÇAMENTO. AF_07/2019</v>
          </cell>
          <cell r="C1277" t="str">
            <v>UN</v>
          </cell>
          <cell r="D1277">
            <v>2370.27</v>
          </cell>
        </row>
        <row r="1278">
          <cell r="A1278">
            <v>100367</v>
          </cell>
          <cell r="B1278" t="str">
            <v>FABRICAÇÃO E INSTALAÇÃO DE MEIA TESOURA DE MADEIRA NÃO APARELHADA, COM VÃO DE 3 M, PARA TELHA ONDULADA DE FIBROCIMENTO, ALUMÍNIO, PLÁSTICA OU TERMOACÚSTICA, INCLUSO IÇAMENTO. AF_07/2019</v>
          </cell>
          <cell r="C1278" t="str">
            <v>UN</v>
          </cell>
          <cell r="D1278">
            <v>637.84</v>
          </cell>
        </row>
        <row r="1279">
          <cell r="A1279">
            <v>100368</v>
          </cell>
          <cell r="B1279" t="str">
            <v>FABRICAÇÃO E INSTALAÇÃO DE MEIA TESOURA DE MADEIRA NÃO APARELHADA, COM VÃO DE 4 M, PARA TELHA ONDULADA DE FIBROCIMENTO, ALUMÍNIO, PLÁSTICA OU TERMOACÚSTICA, INCLUSO IÇAMENTO. AF_07/2019</v>
          </cell>
          <cell r="C1279" t="str">
            <v>UN</v>
          </cell>
          <cell r="D1279">
            <v>869.76</v>
          </cell>
        </row>
        <row r="1280">
          <cell r="A1280">
            <v>100369</v>
          </cell>
          <cell r="B1280" t="str">
            <v>FABRICAÇÃO E INSTALAÇÃO DE MEIA TESOURA DE MADEIRA NÃO APARELHADA, COM VÃO DE 5 M, PARA TELHA ONDULADA DE FIBROCIMENTO, ALUMÍNIO, PLÁSTICA OU TERMOACÚSTICA, INCLUSO IÇAMENTO. AF_07/2019</v>
          </cell>
          <cell r="C1280" t="str">
            <v>UN</v>
          </cell>
          <cell r="D1280">
            <v>909.68</v>
          </cell>
        </row>
        <row r="1281">
          <cell r="A1281">
            <v>100370</v>
          </cell>
          <cell r="B1281" t="str">
            <v>FABRICAÇÃO E INSTALAÇÃO DE MEIA TESOURA DE MADEIRA NÃO APARELHADA, COM VÃO DE 6 M, PARA TELHA ONDULADA DE FIBROCIMENTO, ALUMÍNIO, PLÁSTICA OU TERMOACÚSTICA, INCLUSO IÇAMENTO. AF_07/2019</v>
          </cell>
          <cell r="C1281" t="str">
            <v>UN</v>
          </cell>
          <cell r="D1281">
            <v>1063.69</v>
          </cell>
        </row>
        <row r="1282">
          <cell r="A1282">
            <v>100371</v>
          </cell>
          <cell r="B1282" t="str">
            <v>FABRICAÇÃO E INSTALAÇÃO DE MEIA TESOURA DE MADEIRA NÃO APARELHADA, COM VÃO DE 7 M, PARA TELHA ONDULADA DE FIBROCIMENTO, ALUMÍNIO, PLÁSTICA OU TERMOACÚSTICA, INCLUSO IÇAMENTO. AF_07/2019</v>
          </cell>
          <cell r="C1282" t="str">
            <v>UN</v>
          </cell>
          <cell r="D1282">
            <v>1228.48</v>
          </cell>
        </row>
        <row r="1283">
          <cell r="A1283">
            <v>100372</v>
          </cell>
          <cell r="B1283" t="str">
            <v>FABRICAÇÃO E INSTALAÇÃO DE MEIA TESOURA DE MADEIRA NÃO APARELHADA, COM VÃO DE 8 M, PARA TELHA ONDULADA DE FIBROCIMENTO, ALUMÍNIO, PLÁSTICA OU TERMOACÚSTICA, INCLUSO IÇAMENTO. AF_07/2019</v>
          </cell>
          <cell r="C1283" t="str">
            <v>UN</v>
          </cell>
          <cell r="D1283">
            <v>1677.91</v>
          </cell>
        </row>
        <row r="1284">
          <cell r="A1284">
            <v>100373</v>
          </cell>
          <cell r="B1284" t="str">
            <v>FABRICAÇÃO E INSTALAÇÃO DE MEIA TESOURA DE MADEIRA NÃO APARELHADA, COM VÃO DE 9 M, PARA TELHA ONDULADA DE FIBROCIMENTO, ALUMÍNIO, PLÁSTICA OU TERMOACÚSTICA, INCLUSO IÇAMENTO. AF_07/2019</v>
          </cell>
          <cell r="C1284" t="str">
            <v>UN</v>
          </cell>
          <cell r="D1284">
            <v>1726.15</v>
          </cell>
        </row>
        <row r="1285">
          <cell r="A1285">
            <v>100374</v>
          </cell>
          <cell r="B1285" t="str">
            <v>FABRICAÇÃO E INSTALAÇÃO DE MEIA TESOURA DE MADEIRA NÃO APARELHADA, COM VÃO DE 10 M, PARA TELHA ONDULADA DE FIBROCIMENTO, ALUMÍNIO, PLÁSTICA OU TERMOACÚSTICA, INCLUSO IÇAMENTO. AF_07/2019</v>
          </cell>
          <cell r="C1285" t="str">
            <v>UN</v>
          </cell>
          <cell r="D1285">
            <v>1844.52</v>
          </cell>
        </row>
        <row r="1286">
          <cell r="A1286">
            <v>100375</v>
          </cell>
          <cell r="B1286" t="str">
            <v>FABRICAÇÃO E INSTALAÇÃO DE MEIA TESOURA DE MADEIRA NÃO APARELHADA, COM VÃO DE 11 M, PARA TELHA ONDULADA DE FIBROCIMENTO, ALUMÍNIO, PLÁSTICA OU TERMOACÚSTICA, INCLUSO IÇAMENTO. AF_07/2019</v>
          </cell>
          <cell r="C1286" t="str">
            <v>UN</v>
          </cell>
          <cell r="D1286">
            <v>2072.54</v>
          </cell>
        </row>
        <row r="1287">
          <cell r="A1287">
            <v>100376</v>
          </cell>
          <cell r="B1287" t="str">
            <v>FABRICAÇÃO E INSTALAÇÃO DE MEIA TESOURA DE MADEIRA NÃO APARELHADA, COM VÃO DE 12 M, PARA TELHA ONDULADA DE FIBROCIMENTO, ALUMÍNIO, PLÁSTICA OU TERMOACÚSTICA, INCLUSO IÇAMENTO. AF_07/2019</v>
          </cell>
          <cell r="C1287" t="str">
            <v>UN</v>
          </cell>
          <cell r="D1287">
            <v>2038.29</v>
          </cell>
        </row>
        <row r="1288">
          <cell r="A1288">
            <v>100377</v>
          </cell>
          <cell r="B1288" t="str">
            <v>FABRICAÇÃO E INSTALAÇÃO DE TESOURA (INTEIRA OU MEIA) EM AÇO, VÃOS MAIORES OU IGUAIS A 3,0 M E MENORES OU IGUAL A 6,0 M, INCLUSO IÇAMENTO. AF_07/2019</v>
          </cell>
          <cell r="C1288" t="str">
            <v>KG</v>
          </cell>
          <cell r="D1288">
            <v>9.99</v>
          </cell>
        </row>
        <row r="1289">
          <cell r="A1289">
            <v>100378</v>
          </cell>
          <cell r="B1289" t="str">
            <v>FABRICAÇÃO E INSTALAÇÃO DE TESOURA (INTEIRA OU MEIA) EM AÇO, VÃOS MAIORES QUE 6,0 M E MENORES QUE 12,0 M, INCLUSO IÇAMENTO. AF_07/2019</v>
          </cell>
          <cell r="C1289" t="str">
            <v>KG</v>
          </cell>
          <cell r="D1289">
            <v>9.34</v>
          </cell>
        </row>
        <row r="1290">
          <cell r="A1290">
            <v>100382</v>
          </cell>
          <cell r="B1290" t="str">
            <v>FABRICAÇÃO E INSTALAÇÃO DE PONTALETES DE MADEIRA NÃO APARELHADA PARA TELHADOS COM ATÉ 2 ÁGUAS E COM TELHA ONDULADA DE FIBROCIMENTO, ALUMÍNIO OU PLÁSTICA EM EDIFÍCIO RESIDENCIAL TÉRREO, INCLUSO TRANSPORTE VERTICAL. AF_07/2019</v>
          </cell>
          <cell r="C1290" t="str">
            <v>M2</v>
          </cell>
          <cell r="D1290">
            <v>13.96</v>
          </cell>
        </row>
        <row r="1291">
          <cell r="A1291">
            <v>94444</v>
          </cell>
          <cell r="B1291" t="str">
            <v>TELHAMENTO COM TELHA DE ENCAIXE, TIPO FRANCESA DE VIDRO, COM ATÉ 2 ÁGUAS, INCLUSO TRANSPORTE VERTICAL. AF_07/2019</v>
          </cell>
          <cell r="C1291" t="str">
            <v>M2</v>
          </cell>
          <cell r="D1291">
            <v>1001.9</v>
          </cell>
        </row>
        <row r="1292">
          <cell r="A1292" t="str">
            <v>73881/1</v>
          </cell>
          <cell r="B1292" t="str">
            <v>EXECUCAO DE DRENO COM MANTA GEOTEXTIL 200 G/M2</v>
          </cell>
          <cell r="C1292" t="str">
            <v>M2</v>
          </cell>
          <cell r="D1292">
            <v>5.5</v>
          </cell>
        </row>
        <row r="1293">
          <cell r="A1293" t="str">
            <v>73883/2</v>
          </cell>
          <cell r="B1293" t="str">
            <v>EXECUCAO DE DRENO FRANCES COM BRITA NUM 2</v>
          </cell>
          <cell r="C1293" t="str">
            <v>M3</v>
          </cell>
          <cell r="D1293">
            <v>97.59</v>
          </cell>
        </row>
        <row r="1294">
          <cell r="A1294">
            <v>92743</v>
          </cell>
          <cell r="B1294" t="str">
            <v>MURO DE GABIÃO, ENCHIMENTO COM PEDRA DE MÃO TIPO RACHÃO, DE GRAVIDADE, COM GAIOLAS DE COMPRIMENTO IGUAL A 2 M, PARA MUROS COM ALTURA MENOR OU IGUAL A 4 M  FORNECIMENTO E EXECUÇÃO. AF_12/2015</v>
          </cell>
          <cell r="C1294" t="str">
            <v>M3</v>
          </cell>
          <cell r="D1294">
            <v>478.02</v>
          </cell>
        </row>
        <row r="1295">
          <cell r="A1295">
            <v>92744</v>
          </cell>
          <cell r="B1295" t="str">
            <v>MURO DE GABIÃO, ENCHIMENTO COM PEDRA DE MÃO TIPO RACHÃO, DE GRAVIDADE, COM GAIOLAS DE COMPRIMENTO IGUAL A 5 M, PARA MUROS COM ALTURA MENOR OU IGUAL A 4 M  FORNECIMENTO E EXECUÇÃO. AF_12/2015</v>
          </cell>
          <cell r="C1295" t="str">
            <v>M3</v>
          </cell>
          <cell r="D1295">
            <v>462.38</v>
          </cell>
        </row>
        <row r="1296">
          <cell r="A1296">
            <v>92745</v>
          </cell>
          <cell r="B1296" t="str">
            <v>MURO DE GABIÃO, ENCHIMENTO COM PEDRA DE MÃO TIPO RACHÃO, DE GRAVIDADE, COM GAIOLAS DE COMPRIMENTO IGUAL A 2 M, PARA MUROS COM ALTURA MAIOR QUE 4 M E MENOR OU IGUAL A 6 M  FORNECIMENTO E EXECUÇÃO. AF_12/2015</v>
          </cell>
          <cell r="C1296" t="str">
            <v>M3</v>
          </cell>
          <cell r="D1296">
            <v>600.03</v>
          </cell>
        </row>
        <row r="1297">
          <cell r="A1297">
            <v>92746</v>
          </cell>
          <cell r="B1297" t="str">
            <v>MURO DE GABIÃO, ENCHIMENTO COM PEDRA DE MÃO TIPO RACHÃO, DE GRAVIDADE, COM GAIOLAS DE COMPRIMENTO IGUAL A 5 M, PARA MUROS COM ALTURA MAIOR QUE 4 M E MENOR OU IGUAL A 6 M   FORNECIMENTO E EXECUÇÃO. AF_12/2015</v>
          </cell>
          <cell r="C1297" t="str">
            <v>M3</v>
          </cell>
          <cell r="D1297">
            <v>552.04</v>
          </cell>
        </row>
        <row r="1298">
          <cell r="A1298">
            <v>92747</v>
          </cell>
          <cell r="B1298" t="str">
            <v>MURO DE GABIÃO, ENCHIMENTO COM PEDRA DE MÃO TIPO RACHÃO, DE GRAVIDADE, COM GAIOLAS DE COMPRIMENTO IGUAL A 2 M, PARA MUROS COM ALTURA MAIOR QUE 6 M E MENOR OU IGUAL A 10 M   FORNECIMENTO E EXECUÇÃO. AF_12/2015</v>
          </cell>
          <cell r="C1298" t="str">
            <v>M3</v>
          </cell>
          <cell r="D1298">
            <v>669.66</v>
          </cell>
        </row>
        <row r="1299">
          <cell r="A1299">
            <v>92748</v>
          </cell>
          <cell r="B1299" t="str">
            <v>MURO DE GABIÃO, ENCHIMENTO COM PEDRA DE MÃO TIPO RACHÃO, DE GRAVIDADE, COM GAIOLAS DE COMPRIMENTO IGUAL A 5 M, PARA MUROS COM ALTURA MAIOR QUE 6 M E MENOR OU IGUAL A 10 M FORNECIMENTO E EXECUÇÃO. AF_12/2015</v>
          </cell>
          <cell r="C1299" t="str">
            <v>M3</v>
          </cell>
          <cell r="D1299">
            <v>603.55999999999995</v>
          </cell>
        </row>
        <row r="1300">
          <cell r="A1300">
            <v>92749</v>
          </cell>
          <cell r="B1300" t="str">
            <v>MURO DE GABIÃO, ENCHIMENTO COM PEDRA DE MÃO TIPO RACHÃO, COM SOLO REFORÇADO, PARA MUROS COM ALTURA MENOR OU IGUAL A 4 M   FORNECIMENTO E EXECUÇÃO. AF_12/2015</v>
          </cell>
          <cell r="C1300" t="str">
            <v>M3</v>
          </cell>
          <cell r="D1300">
            <v>695.45</v>
          </cell>
        </row>
        <row r="1301">
          <cell r="A1301">
            <v>92750</v>
          </cell>
          <cell r="B1301" t="str">
            <v>MURO DE GABIÃO, ENCHIMENTO COM PEDRA DE MÃO TIPO RACHÃO, COM SOLO REFORÇADO, PARA MUROS COM ALTURA MAIOR QUE 4 M E MENOR OU IGUAL A 12 M   FORNECIMENTO E EXECUÇÃO. AF_12/2015</v>
          </cell>
          <cell r="C1301" t="str">
            <v>M3</v>
          </cell>
          <cell r="D1301">
            <v>1218.5899999999999</v>
          </cell>
        </row>
        <row r="1302">
          <cell r="A1302">
            <v>92751</v>
          </cell>
          <cell r="B1302" t="str">
            <v>MURO DE GABIÃO, ENCHIMENTO COM PEDRA DE MÃO TIPO RACHÃO, COM SOLO REFORÇADO, PARA MUROS COM ALTURA MAIOR QUE 12 M E MENOR OU IGUAL A 20 M    FORNECIMENTO E EXECUÇÃO. AF_12/2015</v>
          </cell>
          <cell r="C1302" t="str">
            <v>M3</v>
          </cell>
          <cell r="D1302">
            <v>1523.05</v>
          </cell>
        </row>
        <row r="1303">
          <cell r="A1303">
            <v>92752</v>
          </cell>
          <cell r="B1303" t="str">
            <v>MURO DE GABIÃO, ENCHIMENTO COM PEDRA DE MÃO TIPO RACHÃO, COM SOLO REFORÇADO, PARA MUROS COM ALTURA MAIOR QUE 20 M E MENOR OU IGUAL A 28 M   FORNECIMENTO E EXECUÇÃO. AF_12/2015</v>
          </cell>
          <cell r="C1303" t="str">
            <v>M3</v>
          </cell>
          <cell r="D1303">
            <v>1826.41</v>
          </cell>
        </row>
        <row r="1304">
          <cell r="A1304">
            <v>92753</v>
          </cell>
          <cell r="B1304" t="str">
            <v>MURO DE GABIÃO, ENCHIMENTO COM RESÍDUO DE CONSTRUÇÃO E DEMOLIÇÃO, DE GRAVIDADE, COM GAIOLA TRAPEZOIDAL DE COMPRIMENTO IGUAL A 2 M, PARA MUROS COM ALTURA MENOR OU IGUAL A 2 M   FORNECIMENTO E EXECUÇÃO. AF_12/2015</v>
          </cell>
          <cell r="C1304" t="str">
            <v>M3</v>
          </cell>
          <cell r="D1304">
            <v>471.54</v>
          </cell>
        </row>
        <row r="1305">
          <cell r="A1305">
            <v>92754</v>
          </cell>
          <cell r="B1305" t="str">
            <v>MURO DE GABIÃO, ENCHIMENTO COM RESÍDUO DE CONSTRUÇÃO E DEMOLIÇÃO, DE GRAVIDADE, COM GAIOLA TRAPEZOIDAL DE COMPRIMENTO IGUAL A 2 M, PARA MUROS COM ALTURA MAIOR QUE 2 M E MENOR OU IGUAL A 4 M    FORNECIMENTO E EXECUÇÃO. AF_12/2015</v>
          </cell>
          <cell r="C1305" t="str">
            <v>M3</v>
          </cell>
          <cell r="D1305">
            <v>432.35</v>
          </cell>
        </row>
        <row r="1306">
          <cell r="A1306">
            <v>92755</v>
          </cell>
          <cell r="B1306" t="str">
            <v>PROTEÇÃO SUPERFICIAL DE CANAL EM GABIÃO TIPO COLCHÃO, ALTURA DE 17 CENTÍMETROS, ENCHIMENTO COM PEDRA DE MÃO TIPO RACHÃO - FORNECIMENTO E EXECUÇÃO. AF_12/2015</v>
          </cell>
          <cell r="C1306" t="str">
            <v>M2</v>
          </cell>
          <cell r="D1306">
            <v>179.43</v>
          </cell>
        </row>
        <row r="1307">
          <cell r="A1307">
            <v>92756</v>
          </cell>
          <cell r="B1307" t="str">
            <v>PROTEÇÃO SUPERFICIAL DE CANAL EM GABIÃO TIPO COLCHÃO, ALTURA DE 23 CENTÍMETROS, ENCHIMENTO COM PEDRA DE MÃO TIPO RACHÃO - FORNECIMENTO E EXECUÇÃO. AF_12/2015</v>
          </cell>
          <cell r="C1307" t="str">
            <v>M2</v>
          </cell>
          <cell r="D1307">
            <v>202.7</v>
          </cell>
        </row>
        <row r="1308">
          <cell r="A1308">
            <v>92757</v>
          </cell>
          <cell r="B1308" t="str">
            <v>PROTEÇÃO SUPERFICIAL DE CANAL EM GABIÃO TIPO COLCHÃO, ALTURA DE 30 CENTÍMETROS, ENCHIMENTO COM PEDRA DE MÃO TIPO RACHÃO - FORNECIMENTO E EXECUÇÃO. AF_12/2015</v>
          </cell>
          <cell r="C1308" t="str">
            <v>M2</v>
          </cell>
          <cell r="D1308">
            <v>231.05</v>
          </cell>
        </row>
        <row r="1309">
          <cell r="A1309">
            <v>92758</v>
          </cell>
          <cell r="B1309" t="str">
            <v>PROTEÇÃO SUPERFICIAL DE CANAL EM GABIÃO TIPO SACO, DIÂMETRO DE 65 CENTÍMETROS, ENCHIMENTO MANUAL COM PEDRA DE MÃO TIPO RACHÃO - FORNECIMENTO E EXECUÇÃO. AF_12/2015</v>
          </cell>
          <cell r="C1309" t="str">
            <v>M3</v>
          </cell>
          <cell r="D1309">
            <v>550.05999999999995</v>
          </cell>
        </row>
        <row r="1310">
          <cell r="A1310">
            <v>91069</v>
          </cell>
          <cell r="B1310" t="str">
            <v>EXECUÇÃO DE REVESTIMENTO DE CONCRETO PROJETADO COM ESPESSURA DE 7 CM, ARMADO COM TELA, INCLINAÇÃO MENOR QUE 90°, APLICAÇÃO CONTÍNUA, UTILIZANDO EQUIPAMENTO DE PROJEÇÃO COM 6 M³/H DE CAPACIDADE. AF_01/2016</v>
          </cell>
          <cell r="C1310" t="str">
            <v>M2</v>
          </cell>
          <cell r="D1310">
            <v>95.52</v>
          </cell>
        </row>
        <row r="1311">
          <cell r="A1311">
            <v>91070</v>
          </cell>
          <cell r="B1311" t="str">
            <v>EXECUÇÃO DE REVESTIMENTO DE CONCRETO PROJETADO COM ESPESSURA DE 10 CM, ARMADO COM TELA, INCLINAÇÃO MENOR QUE 90°, APLICAÇÃO CONTÍNUA, UTILIZANDO EQUIPAMENTO DE PROJEÇÃO COM 6 M³/H DE CAPACIDADE. AF_01/2016</v>
          </cell>
          <cell r="C1311" t="str">
            <v>M2</v>
          </cell>
          <cell r="D1311">
            <v>106.41</v>
          </cell>
        </row>
        <row r="1312">
          <cell r="A1312">
            <v>91071</v>
          </cell>
          <cell r="B1312" t="str">
            <v>EXECUÇÃO DE REVESTIMENTO DE CONCRETO PROJETADO COM ESPESSURA DE 7 CM, ARMADO COM TELA, INCLINAÇÃO DE 90°, APLICAÇÃO CONTÍNUA, UTILIZANDO EQUIPAMENTO DE PROJEÇÃO COM 6 M³/H DE CAPACIDADE. AF_01/2016</v>
          </cell>
          <cell r="C1312" t="str">
            <v>M2</v>
          </cell>
          <cell r="D1312">
            <v>132.04</v>
          </cell>
        </row>
        <row r="1313">
          <cell r="A1313">
            <v>91072</v>
          </cell>
          <cell r="B1313" t="str">
            <v>EXECUÇÃO DE REVESTIMENTO DE CONCRETO PROJETADO COM ESPESSURA DE 10 CM, ARMADO COM TELA, INCLINAÇÃO DE 90°, APLICAÇÃO CONTÍNUA, UTILIZANDO EQUIPAMENTO DE PROJEÇÃO COM 6 M³/H DE CAPACIDADE. AF_01/2016</v>
          </cell>
          <cell r="C1313" t="str">
            <v>M2</v>
          </cell>
          <cell r="D1313">
            <v>142.88999999999999</v>
          </cell>
        </row>
        <row r="1314">
          <cell r="A1314">
            <v>91073</v>
          </cell>
          <cell r="B1314" t="str">
            <v>EXECUÇÃO DE REVESTIMENTO DE CONCRETO PROJETADO COM ESPESSURA DE 7 CM, ARMADO COM TELA, INCLINAÇÃO MENOR QUE 90°, APLICAÇÃO CONTÍNUA, UTILIZANDO EQUIPAMENTO DE PROJEÇÃO COM 3 M³/H DE CAPACIDADE. AF_01/2016</v>
          </cell>
          <cell r="C1314" t="str">
            <v>M2</v>
          </cell>
          <cell r="D1314">
            <v>109.49</v>
          </cell>
        </row>
        <row r="1315">
          <cell r="A1315">
            <v>91074</v>
          </cell>
          <cell r="B1315" t="str">
            <v>EXECUÇÃO DE REVESTIMENTO DE CONCRETO PROJETADO COM ESPESSURA DE 10 CM, ARMADO COM TELA, INCLINAÇÃO MENOR QUE 90°, APLICAÇÃO CONTÍNUA, UTILIZANDO EQUIPAMENTO DE PROJEÇÃO COM 3 M³/H DE CAPACIDADE. AF_01/2016</v>
          </cell>
          <cell r="C1315" t="str">
            <v>M2</v>
          </cell>
          <cell r="D1315">
            <v>121.82</v>
          </cell>
        </row>
        <row r="1316">
          <cell r="A1316">
            <v>91075</v>
          </cell>
          <cell r="B1316" t="str">
            <v>EXECUÇÃO DE REVESTIMENTO DE CONCRETO PROJETADO COM ESPESSURA DE 7 CM, ARMADO COM TELA, INCLINAÇÃO DE 90°, APLICAÇÃO CONTÍNUA, UTILIZANDO EQUIPAMENTO DE PROJEÇÃO COM 3 M³/H DE CAPACIDADE. AF_01/2016</v>
          </cell>
          <cell r="C1316" t="str">
            <v>M2</v>
          </cell>
          <cell r="D1316">
            <v>148.01</v>
          </cell>
        </row>
        <row r="1317">
          <cell r="A1317">
            <v>91076</v>
          </cell>
          <cell r="B1317" t="str">
            <v>EXECUÇÃO DE REVESTIMENTO DE CONCRETO PROJETADO COM ESPESSURA DE 10 CM, ARMADO COM TELA, INCLINAÇÃO DE 90°, APLICAÇÃO CONTÍNUA, UTILIZANDO EQUIPAMENTO DE PROJEÇÃO COM 3 M³/H DE CAPACIDADE. AF_01/2016</v>
          </cell>
          <cell r="C1317" t="str">
            <v>M2</v>
          </cell>
          <cell r="D1317">
            <v>160.26</v>
          </cell>
        </row>
        <row r="1318">
          <cell r="A1318">
            <v>91077</v>
          </cell>
          <cell r="B1318" t="str">
            <v>EXECUÇÃO DE REVESTIMENTO DE CONCRETO PROJETADO COM ESPESSURA DE 7 CM, ARMADO COM FIBRAS DE AÇO, INCLINAÇÃO MENOR QUE 90°, APLICAÇÃO CONTÍNUA, UTILIZANDO EQUIPAMENTO DE PROJEÇÃO COM 6 M³/H DE CAPACIDADE. AF_01/2016</v>
          </cell>
          <cell r="C1318" t="str">
            <v>M2</v>
          </cell>
          <cell r="D1318">
            <v>115.32</v>
          </cell>
        </row>
        <row r="1319">
          <cell r="A1319">
            <v>91078</v>
          </cell>
          <cell r="B1319" t="str">
            <v>EXECUÇÃO DE REVESTIMENTO DE CONCRETO PROJETADO COM ESPESSURA DE 10 CM, ARMADO COM FIBRAS DE AÇO, INCLINAÇÃO MENOR QUE 90°, APLICAÇÃO CONTÍNUA, UTILIZANDO EQUIPAMENTO DE PROJEÇÃO COM 6 M³/H DE CAPACIDADE. AF_01/2016</v>
          </cell>
          <cell r="C1319" t="str">
            <v>M2</v>
          </cell>
          <cell r="D1319">
            <v>135.55000000000001</v>
          </cell>
        </row>
        <row r="1320">
          <cell r="A1320">
            <v>91079</v>
          </cell>
          <cell r="B1320" t="str">
            <v>EXECUÇÃO DE REVESTIMENTO DE CONCRETO PROJETADO COM ESPESSURA DE 7 CM, ARMADO COM FIBRAS DE AÇO, INCLINAÇÃO DE 90°, APLICAÇÃO CONTÍNUA, UTILIZANDO EQUIPAMENTO DE PROJEÇÃO COM 6 M³/H DE CAPACIDADE. AF_01/2016</v>
          </cell>
          <cell r="C1320" t="str">
            <v>M2</v>
          </cell>
          <cell r="D1320">
            <v>119.98</v>
          </cell>
        </row>
        <row r="1321">
          <cell r="A1321">
            <v>91080</v>
          </cell>
          <cell r="B1321" t="str">
            <v>EXECUÇÃO DE REVESTIMENTO DE CONCRETO PROJETADO COM ESPESSURA DE 10 CM, ARMADO COM FIBRAS DE AÇO, INCLINAÇÃO DE 90°, APLICAÇÃO CONTÍNUA, UTILIZANDO EQUIPAMENTO DE PROJEÇÃO COM 6 M³/H DE CAPACIDADE. AF_01/2016</v>
          </cell>
          <cell r="C1321" t="str">
            <v>M2</v>
          </cell>
          <cell r="D1321">
            <v>139.97</v>
          </cell>
        </row>
        <row r="1322">
          <cell r="A1322">
            <v>91081</v>
          </cell>
          <cell r="B1322" t="str">
            <v>EXECUÇÃO DE REVESTIMENTO DE CONCRETO PROJETADO COM ESPESSURA DE 7 CM, ARMADO COM FIBRAS DE AÇO, INCLINAÇÃO MENOR QUE 90°, APLICAÇÃO CONTÍNUA, UTILIZANDO EQUIPAMENTO DE PROJEÇÃO COM 3 M³/H DE CAPACIDADE. AF_01/2016</v>
          </cell>
          <cell r="C1322" t="str">
            <v>M2</v>
          </cell>
          <cell r="D1322">
            <v>130.80000000000001</v>
          </cell>
        </row>
        <row r="1323">
          <cell r="A1323">
            <v>91082</v>
          </cell>
          <cell r="B1323" t="str">
            <v>EXECUÇÃO DE REVESTIMENTO DE CONCRETO PROJETADO COM ESPESSURA DE 10 CM, ARMADO COM FIBRAS DE AÇO, INCLINAÇÃO MENOR QUE 90°, APLICAÇÃO CONTÍNUA, UTILIZANDO EQUIPAMENTO DE PROJEÇÃO COM 3 M³/H DE CAPACIDADE. AF_01/2016</v>
          </cell>
          <cell r="C1323" t="str">
            <v>M2</v>
          </cell>
          <cell r="D1323">
            <v>152.32</v>
          </cell>
        </row>
        <row r="1324">
          <cell r="A1324">
            <v>91083</v>
          </cell>
          <cell r="B1324" t="str">
            <v>EXECUÇÃO DE REVESTIMENTO DE CONCRETO PROJETADO COM ESPESSURA DE 7 CM, ARMADO COM FIBRAS DE AÇO, INCLINAÇÃO DE 90°, APLICAÇÃO CONTÍNUA, UTILIZANDO EQUIPAMENTO DE PROJEÇÃO COM 3 M³/H DE CAPACIDADE. AF_01/2016</v>
          </cell>
          <cell r="C1324" t="str">
            <v>M2</v>
          </cell>
          <cell r="D1324">
            <v>139</v>
          </cell>
        </row>
        <row r="1325">
          <cell r="A1325">
            <v>91084</v>
          </cell>
          <cell r="B1325" t="str">
            <v>EXECUÇÃO DE REVESTIMENTO DE CONCRETO PROJETADO COM ESPESSURA DE 10 CM, ARMADO COM FIBRAS DE AÇO, INCLINAÇÃO DE 90°, APLICAÇÃO CONTÍNUA, UTILIZANDO EQUIPAMENTO DE PROJEÇÃO COM 3 M³/H DE CAPACIDADE. AF_01/2016</v>
          </cell>
          <cell r="C1325" t="str">
            <v>M2</v>
          </cell>
          <cell r="D1325">
            <v>160.19</v>
          </cell>
        </row>
        <row r="1326">
          <cell r="A1326">
            <v>91086</v>
          </cell>
          <cell r="B1326" t="str">
            <v>EXECUÇÃO DE REVESTIMENTO DE CONCRETO PROJETADO COM ESPESSURA DE 7 CM, ARMADO COM TELA, INCLINAÇÃO MENOR QUE 90°, APLICAÇÃO DESCONTÍNUA, UTILIZANDO EQUIPAMENTO DE PROJEÇÃO COM 6 M³/H DE CAPACIDADE. AF_01/2016</v>
          </cell>
          <cell r="C1326" t="str">
            <v>M2</v>
          </cell>
          <cell r="D1326">
            <v>105.6</v>
          </cell>
        </row>
        <row r="1327">
          <cell r="A1327">
            <v>91087</v>
          </cell>
          <cell r="B1327" t="str">
            <v>EXECUÇÃO DE REVESTIMENTO DE CONCRETO PROJETADO COM ESPESSURA DE 10 CM, ARMADO COM TELA, INCLINAÇÃO MENOR QUE 90°, APLICAÇÃO DESCONTÍNUA, UTILIZANDO EQUIPAMENTO DE PROJEÇÃO COM 6 M³/H DE CAPACIDADE. AF_01/2016</v>
          </cell>
          <cell r="C1327" t="str">
            <v>M2</v>
          </cell>
          <cell r="D1327">
            <v>116.79</v>
          </cell>
        </row>
        <row r="1328">
          <cell r="A1328">
            <v>91088</v>
          </cell>
          <cell r="B1328" t="str">
            <v>EXECUÇÃO DE REVESTIMENTO DE CONCRETO PROJETADO COM ESPESSURA DE 7 CM, ARMADO COM TELA, INCLINAÇÃO DE 90°, APLICAÇÃO DESCONTÍNUA, UTILIZANDO EQUIPAMENTO DE PROJEÇÃO COM 6 M³/H DE CAPACIDADE. AF_01/2016</v>
          </cell>
          <cell r="C1328" t="str">
            <v>M2</v>
          </cell>
          <cell r="D1328">
            <v>143.16</v>
          </cell>
        </row>
        <row r="1329">
          <cell r="A1329">
            <v>91089</v>
          </cell>
          <cell r="B1329" t="str">
            <v>EXECUÇÃO DE REVESTIMENTO DE CONCRETO PROJETADO COM ESPESSURA DE 10 CM, ARMADO COM TELA, INCLINAÇÃO DE 90°, APLICAÇÃO DESCONTÍNUA, UTILIZANDO EQUIPAMENTO DE PROJEÇÃO COM 6 M³/H DE CAPACIDADE. AF_01/2016</v>
          </cell>
          <cell r="C1329" t="str">
            <v>M2</v>
          </cell>
          <cell r="D1329">
            <v>154.43</v>
          </cell>
        </row>
        <row r="1330">
          <cell r="A1330">
            <v>91090</v>
          </cell>
          <cell r="B1330" t="str">
            <v>EXECUÇÃO DE REVESTIMENTO DE CONCRETO PROJETADO COM ESPESSURA DE 7 CM, ARMADO COM TELA, INCLINAÇÃO MENOR QUE 90°, APLICAÇÃO DESCONTÍNUA, UTILIZANDO EQUIPAMENTO DE PROJEÇÃO COM 3 M³/H DE CAPACIDADE. AF_01/2016</v>
          </cell>
          <cell r="C1330" t="str">
            <v>M2</v>
          </cell>
          <cell r="D1330">
            <v>117.73</v>
          </cell>
        </row>
        <row r="1331">
          <cell r="A1331">
            <v>91091</v>
          </cell>
          <cell r="B1331" t="str">
            <v>EXECUÇÃO DE REVESTIMENTO DE CONCRETO PROJETADO COM ESPESSURA DE 10 CM, ARMADO COM TELA, INCLINAÇÃO MENOR QUE 90°, APLICAÇÃO DESCONTÍNUA, UTILIZANDO EQUIPAMENTO DE PROJEÇÃO COM 3 M³/H DE CAPACIDADE. AF_01/2016</v>
          </cell>
          <cell r="C1331" t="str">
            <v>M2</v>
          </cell>
          <cell r="D1331">
            <v>130.54</v>
          </cell>
        </row>
        <row r="1332">
          <cell r="A1332">
            <v>91092</v>
          </cell>
          <cell r="B1332" t="str">
            <v>EXECUÇÃO DE REVESTIMENTO DE CONCRETO PROJETADO COM ESPESSURA DE 7 CM, ARMADO COM TELA, INCLINAÇÃO DE 90°, APLICAÇÃO DESCONTÍNUA, UTILIZANDO EQUIPAMENTO DE PROJEÇÃO COM 3 M³/H DE CAPACIDADE. AF_01/2016</v>
          </cell>
          <cell r="C1332" t="str">
            <v>M2</v>
          </cell>
          <cell r="D1332">
            <v>156.85</v>
          </cell>
        </row>
        <row r="1333">
          <cell r="A1333">
            <v>91093</v>
          </cell>
          <cell r="B1333" t="str">
            <v>EXECUÇÃO DE REVESTIMENTO DE CONCRETO PROJETADO COM ESPESSURA DE 10 CM, ARMADO COM TELA, INCLINAÇÃO DE 90°, APLICAÇÃO DESCONTÍNUA, UTILIZANDO EQUIPAMENTO DE PROJEÇÃO COM 3 M³/H DE CAPACIDADE. AF_01/2016</v>
          </cell>
          <cell r="C1333" t="str">
            <v>M2</v>
          </cell>
          <cell r="D1333">
            <v>169.89</v>
          </cell>
        </row>
        <row r="1334">
          <cell r="A1334">
            <v>91094</v>
          </cell>
          <cell r="B1334" t="str">
            <v>EXECUÇÃO DE REVESTIMENTO DE CONCRETO PROJETADO COM ESPESSURA DE 7 CM, ARMADO COM FIBRAS DE AÇO, INCLINAÇÃO MENOR QUE 90°, APLICAÇÃO DESCONTÍNUA, UTILIZANDO EQUIPAMENTO DE PROJEÇÃO COM 6 M³/H DE CAPACIDADE. AF_01/2016</v>
          </cell>
          <cell r="C1334" t="str">
            <v>M2</v>
          </cell>
          <cell r="D1334">
            <v>121.54</v>
          </cell>
        </row>
        <row r="1335">
          <cell r="A1335">
            <v>91095</v>
          </cell>
          <cell r="B1335" t="str">
            <v>EXECUÇÃO DE REVESTIMENTO DE CONCRETO PROJETADO COM ESPESSURA DE 10 CM, ARMADO COM FIBRAS DE AÇO, INCLINAÇÃO MENOR QUE 90°, APLICAÇÃO DESCONTÍNUA, UTILIZANDO EQUIPAMENTO DE PROJEÇÃO COM 6 M³/H DE CAPACIDADE. AF_01/2016</v>
          </cell>
          <cell r="C1335" t="str">
            <v>M2</v>
          </cell>
          <cell r="D1335">
            <v>142.15</v>
          </cell>
        </row>
        <row r="1336">
          <cell r="A1336">
            <v>91096</v>
          </cell>
          <cell r="B1336" t="str">
            <v>EXECUÇÃO DE REVESTIMENTO DE CONCRETO PROJETADO COM ESPESSURA DE 7 CM, ARMADO COM FIBRAS DE AÇO, INCLINAÇÃO DE 90°, APLICAÇÃO DESCONTÍNUA, UTILIZANDO EQUIPAMENTO DE PROJEÇÃO COM 6 M³/H DE CAPACIDADE. AF_01/2016</v>
          </cell>
          <cell r="C1336" t="str">
            <v>M2</v>
          </cell>
          <cell r="D1336">
            <v>123.28</v>
          </cell>
        </row>
        <row r="1337">
          <cell r="A1337">
            <v>91097</v>
          </cell>
          <cell r="B1337" t="str">
            <v>EXECUÇÃO DE REVESTIMENTO DE CONCRETO PROJETADO COM ESPESSURA DE 10 CM, ARMADO COM FIBRAS DE AÇO, INCLINAÇÃO DE 90°, APLICAÇÃO DESCONTÍNUA, UTILIZANDO EQUIPAMENTO DE PROJEÇÃO COM 6 M³/H DE CAPACIDADE. AF_01/2016</v>
          </cell>
          <cell r="C1337" t="str">
            <v>M2</v>
          </cell>
          <cell r="D1337">
            <v>143.69999999999999</v>
          </cell>
        </row>
        <row r="1338">
          <cell r="A1338">
            <v>91098</v>
          </cell>
          <cell r="B1338" t="str">
            <v>EXECUÇÃO DE REVESTIMENTO DE CONCRETO PROJETADO COM ESPESSURA DE 7 CM, ARMADO COM FIBRAS DE AÇO, INCLINAÇÃO MENOR QUE 90°, APLICAÇÃO DESCONTÍNUA, UTILIZANDO EQUIPAMENTO DE PROJEÇÃO COM 3 M³/H DE CAPACIDADE. AF_01/2016</v>
          </cell>
          <cell r="C1338" t="str">
            <v>M2</v>
          </cell>
          <cell r="D1338">
            <v>136.93</v>
          </cell>
        </row>
        <row r="1339">
          <cell r="A1339">
            <v>91099</v>
          </cell>
          <cell r="B1339" t="str">
            <v>EXECUÇÃO DE REVESTIMENTO DE CONCRETO PROJETADO COM ESPESSURA DE 10 CM, ARMADO COM FIBRAS DE AÇO, INCLINAÇÃO MENOR QUE 90°, APLICAÇÃO DESCONTÍNUA, UTILIZANDO EQUIPAMENTO DE PROJEÇÃO COM 3 M³/H DE CAPACIDADE. AF_01/2016</v>
          </cell>
          <cell r="C1339" t="str">
            <v>M2</v>
          </cell>
          <cell r="D1339">
            <v>158.9</v>
          </cell>
        </row>
        <row r="1340">
          <cell r="A1340">
            <v>91100</v>
          </cell>
          <cell r="B1340" t="str">
            <v>EXECUÇÃO DE REVESTIMENTO DE CONCRETO PROJETADO COM ESPESSURA DE 7 CM, ARMADO COM FIBRAS DE AÇO, INCLINAÇÃO DE 90°, APLICAÇÃO DESCONTÍNUA, UTILIZANDO EQUIPAMENTO DE PROJEÇÃO COM 3 M³/H DE CAPACIDADE. AF_01/2016</v>
          </cell>
          <cell r="C1340" t="str">
            <v>M2</v>
          </cell>
          <cell r="D1340">
            <v>142.9</v>
          </cell>
        </row>
        <row r="1341">
          <cell r="A1341">
            <v>91101</v>
          </cell>
          <cell r="B1341" t="str">
            <v>EXECUÇÃO DE REVESTIMENTO DE CONCRETO PROJETADO COM ESPESSURA DE 10 CM, ARMADO COM FIBRAS DE AÇO, INCLINAÇÃO DE 90°, APLICAÇÃO DESCONTÍNUA, UTILIZANDO EQUIPAMENTO DE PROJEÇÃO COM 3 M³/H DE CAPACIDADE. AF_01/2016</v>
          </cell>
          <cell r="C1341" t="str">
            <v>M2</v>
          </cell>
          <cell r="D1341">
            <v>164.68</v>
          </cell>
        </row>
        <row r="1342">
          <cell r="A1342">
            <v>93952</v>
          </cell>
          <cell r="B1342" t="str">
            <v>EXECUÇÃO DE GRAMPO PARA SOLO GRAMPEADO COM COMPRIMENTO MENOR OU IGUAL A 4 M, DIÂMETRO DE 10 CM, PERFURAÇÃO COM EQUIPAMENTO MANUAL E ARMADURA COM DIÂMETRO DE 16 MM. AF_05/2016</v>
          </cell>
          <cell r="C1342" t="str">
            <v>M</v>
          </cell>
          <cell r="D1342">
            <v>190.06</v>
          </cell>
        </row>
        <row r="1343">
          <cell r="A1343">
            <v>93953</v>
          </cell>
          <cell r="B1343" t="str">
            <v>EXECUÇÃO DE GRAMPO PARA SOLO GRAMPEADO COM COMPRIMENTO MAIOR QUE 4 M E MENOR OU IGUAL A 6 M, DIÂMETRO DE 10 CM, PERFURAÇÃO COM EQUIPAMENTO MANUAL E ARMADURA COM DIÂMETRO DE 16 MM. AF_05/2016</v>
          </cell>
          <cell r="C1343" t="str">
            <v>M</v>
          </cell>
          <cell r="D1343">
            <v>177.11</v>
          </cell>
        </row>
        <row r="1344">
          <cell r="A1344">
            <v>93954</v>
          </cell>
          <cell r="B1344" t="str">
            <v>EXECUÇÃO DE GRAMPO PARA SOLO GRAMPEADO COM COMPRIMENTO MAIOR QUE 6 M E MENOR OU IGUAL A 8 M, DIÂMETRO DE 10 CM, PERFURAÇÃO COM EQUIPAMENTO MANUAL E ARMADURA COM DIÂMETRO DE 16 MM. AF_05/2016</v>
          </cell>
          <cell r="C1344" t="str">
            <v>M</v>
          </cell>
          <cell r="D1344">
            <v>169.33</v>
          </cell>
        </row>
        <row r="1345">
          <cell r="A1345">
            <v>93955</v>
          </cell>
          <cell r="B1345" t="str">
            <v>EXECUÇÃO DE GRAMPO PARA SOLO GRAMPEADO COM COMPRIMENTO MAIOR QUE 8 M E MENOR OU IGUAL A 10 M, DIÂMETRO DE 10 CM, PERFURAÇÃO COM EQUIPAMENTO MANUAL E ARMADURA COM DIÂMETRO DE 16 MM. AF_05/2016</v>
          </cell>
          <cell r="C1345" t="str">
            <v>M</v>
          </cell>
          <cell r="D1345">
            <v>163.84</v>
          </cell>
        </row>
        <row r="1346">
          <cell r="A1346">
            <v>93956</v>
          </cell>
          <cell r="B1346" t="str">
            <v>EXECUÇÃO DE GRAMPO PARA SOLO GRAMPEADO COM COMPRIMENTO MAIOR QUE 10 M, DIÂMETRO DE 10 CM, PERFURAÇÃO COM EQUIPAMENTO MANUAL E ARMADURA COM DIÂMETRO DE 16 MM. AF_05/2016</v>
          </cell>
          <cell r="C1346" t="str">
            <v>M</v>
          </cell>
          <cell r="D1346">
            <v>159.49</v>
          </cell>
        </row>
        <row r="1347">
          <cell r="A1347">
            <v>93957</v>
          </cell>
          <cell r="B1347" t="str">
            <v>EXECUÇÃO DE GRAMPO PARA SOLO GRAMPEADO COM COMPRIMENTO MENOR OU IGUAL A 4 M, DIÂMETRO DE 10 CM, PERFURAÇÃO COM EQUIPAMENTO MANUAL E ARMADURA COM DIÂMETRO DE 20 MM. AF_05/2016</v>
          </cell>
          <cell r="C1347" t="str">
            <v>M</v>
          </cell>
          <cell r="D1347">
            <v>203.83</v>
          </cell>
        </row>
        <row r="1348">
          <cell r="A1348">
            <v>93958</v>
          </cell>
          <cell r="B1348" t="str">
            <v>EXECUÇÃO DE GRAMPO PARA SOLO GRAMPEADO COM COMPRIMENTO MAIOR QUE 4 M E MENOR OU IGUAL A 6 M, DIÂMETRO DE 10 CM, PERFURAÇÃO COM EQUIPAMENTO MANUAL E ARMADURA COM DIÂMETRO DE 20 MM. AF_05/2016</v>
          </cell>
          <cell r="C1348" t="str">
            <v>M</v>
          </cell>
          <cell r="D1348">
            <v>190.07</v>
          </cell>
        </row>
        <row r="1349">
          <cell r="A1349">
            <v>93959</v>
          </cell>
          <cell r="B1349" t="str">
            <v>EXECUÇÃO DE GRAMPO PARA SOLO GRAMPEADO COM COMPRIMENTO MAIOR QUE 6 M E MENOR OU IGUAL A 8 M, DIÂMETRO DE 10 CM, PERFURAÇÃO COM EQUIPAMENTO MANUAL E ARMADURA COM DIÂMETRO DE 20 MM. AF_05/2016</v>
          </cell>
          <cell r="C1349" t="str">
            <v>M</v>
          </cell>
          <cell r="D1349">
            <v>181.89</v>
          </cell>
        </row>
        <row r="1350">
          <cell r="A1350">
            <v>93960</v>
          </cell>
          <cell r="B1350" t="str">
            <v>EXECUÇÃO DE GRAMPO PARA SOLO GRAMPEADO COM COMPRIMENTO MAIOR QUE 8 M E MENOR OU IGUAL A 10 M, DIÂMETRO DE 10 CM, PERFURAÇÃO COM EQUIPAMENTO MANUAL E ARMADURA COM DIÂMETRO DE 20 MM. AF_05/2016</v>
          </cell>
          <cell r="C1350" t="str">
            <v>M</v>
          </cell>
          <cell r="D1350">
            <v>176.15</v>
          </cell>
        </row>
        <row r="1351">
          <cell r="A1351">
            <v>93961</v>
          </cell>
          <cell r="B1351" t="str">
            <v>EXECUÇÃO DE GRAMPO PARA SOLO GRAMPEADO COM COMPRIMENTO MAIOR QUE 10 M, DIÂMETRO DE 10 CM, PERFURAÇÃO COM EQUIPAMENTO MANUAL E ARMADURA COM DIÂMETRO DE 20 MM. AF_05/2016</v>
          </cell>
          <cell r="C1351" t="str">
            <v>M</v>
          </cell>
          <cell r="D1351">
            <v>171.65</v>
          </cell>
        </row>
        <row r="1352">
          <cell r="A1352">
            <v>93962</v>
          </cell>
          <cell r="B1352" t="str">
            <v>EXECUÇÃO DE GRAMPO PARA SOLO GRAMPEADO COM COMPRIMENTO MENOR OU IGUAL A 4 M, DIÂMETRO DE 7 CM, PERFURAÇÃO COM EQUIPAMENTO MANUAL E ARMADURA COM DIÂMETRO DE 16 MM. AF_05/2016</v>
          </cell>
          <cell r="C1352" t="str">
            <v>M</v>
          </cell>
          <cell r="D1352">
            <v>178.42</v>
          </cell>
        </row>
        <row r="1353">
          <cell r="A1353">
            <v>93963</v>
          </cell>
          <cell r="B1353" t="str">
            <v>EXECUÇÃO DE GRAMPO PARA SOLO GRAMPEADO COM COMPRIMENTO MAIOR QUE 4 E MENOR OU IGUAL A 6 M, DIÂMETRO DE 7 CM, PERFURAÇÃO COM EQUIPAMENTO MANUAL E ARMADURA COM DIÂMETRO DE 16 MM. AF_05/2016</v>
          </cell>
          <cell r="C1353" t="str">
            <v>M</v>
          </cell>
          <cell r="D1353">
            <v>165.47</v>
          </cell>
        </row>
        <row r="1354">
          <cell r="A1354">
            <v>93964</v>
          </cell>
          <cell r="B1354" t="str">
            <v>EXECUÇÃO DE GRAMPO PARA SOLO GRAMPEADO COM COMPRIMENTO MAIOR QUE 6 M E MENOR OU IGUAL A 8 M, DIÂMETRO DE 7 CM, PERFURAÇÃO COM EQUIPAMENTO MANUAL E ARMADURA COM DIÂMETRO DE 16 MM. AF_05/2016</v>
          </cell>
          <cell r="C1354" t="str">
            <v>M</v>
          </cell>
          <cell r="D1354">
            <v>157.69999999999999</v>
          </cell>
        </row>
        <row r="1355">
          <cell r="A1355">
            <v>93965</v>
          </cell>
          <cell r="B1355" t="str">
            <v>EXECUÇÃO DE GRAMPO PARA SOLO GRAMPEADO COM COMPRIMENTO MAIOR QUE 8 M E MENOR OU IGUAL A 10 M, DIÂMETRO DE 7 CM, PERFURAÇÃO COM EQUIPAMENTO MANUAL E ARMADURA COM DIÂMETRO DE 16 MM. AF_05/2016</v>
          </cell>
          <cell r="C1355" t="str">
            <v>M</v>
          </cell>
          <cell r="D1355">
            <v>149.47999999999999</v>
          </cell>
        </row>
        <row r="1356">
          <cell r="A1356">
            <v>93966</v>
          </cell>
          <cell r="B1356" t="str">
            <v>EXECUÇÃO DE GRAMPO PARA SOLO GRAMPEADO COM COMPRIMENTO MAIOR QUE 10 M, DIÂMETRO DE 7 CM, PERFURAÇÃO COM EQUIPAMENTO MANUAL E ARMADURA COM DIÂMETRO DE 16 MM. AF_05/2016</v>
          </cell>
          <cell r="C1356" t="str">
            <v>M</v>
          </cell>
          <cell r="D1356">
            <v>147.94999999999999</v>
          </cell>
        </row>
        <row r="1357">
          <cell r="A1357">
            <v>93967</v>
          </cell>
          <cell r="B1357" t="str">
            <v>EXECUÇÃO DE GRAMPO PARA SOLO GRAMPEADO COM COMPRIMENTO MENOR OU IGUAL A 4 M, DIÂMETRO DE 7 CM, PERFURAÇÃO COM EQUIPAMENTO MANUAL E ARMADURA COM DIÂMETRO DE 20 MM. AF_05/2016</v>
          </cell>
          <cell r="C1357" t="str">
            <v>M</v>
          </cell>
          <cell r="D1357">
            <v>192.16</v>
          </cell>
        </row>
        <row r="1358">
          <cell r="A1358">
            <v>93968</v>
          </cell>
          <cell r="B1358" t="str">
            <v>EXECUÇÃO DE GRAMPO PARA SOLO GRAMPEADO COM COMPRIMENTO MAIOR QUE 4 E MENOR OU IGUAL A 6 M, DIÂMETRO DE 7 CM, PERFURAÇÃO COM EQUIPAMENTO MANUAL E ARMADURA COM DIÂMETRO DE 20 MM. AF_05/2016</v>
          </cell>
          <cell r="C1358" t="str">
            <v>M</v>
          </cell>
          <cell r="D1358">
            <v>178.4</v>
          </cell>
        </row>
        <row r="1359">
          <cell r="A1359">
            <v>93969</v>
          </cell>
          <cell r="B1359" t="str">
            <v>EXECUÇÃO DE GRAMPO PARA SOLO GRAMPEADO COM COMPRIMENTO MAIOR QUE 6 M E MENOR OU IGUAL A 8 M, DIÂMETRO DE 7 CM, PERFURAÇÃO COM EQUIPAMENTO MANUAL E ARMADURA COM DIÂMETRO DE 20 MM. AF_05/2016</v>
          </cell>
          <cell r="C1359" t="str">
            <v>M</v>
          </cell>
          <cell r="D1359">
            <v>170.26</v>
          </cell>
        </row>
        <row r="1360">
          <cell r="A1360">
            <v>93970</v>
          </cell>
          <cell r="B1360" t="str">
            <v>EXECUÇÃO DE GRAMPO PARA SOLO GRAMPEADO COM COMPRIMENTO MAIOR QUE 8 MENOR OU IGUAL A 10 M, DIÂMETRO DE 7 CM, PERFURAÇÃO COM EQUIPAMENTO MANUAL E ARMADURA COM DIÂMETRO DE 20 MM. AF_05/2016</v>
          </cell>
          <cell r="C1360" t="str">
            <v>M</v>
          </cell>
          <cell r="D1360">
            <v>164.6</v>
          </cell>
        </row>
        <row r="1361">
          <cell r="A1361">
            <v>93971</v>
          </cell>
          <cell r="B1361" t="str">
            <v>EXECUÇÃO DE GRAMPO PARA SOLO GRAMPEADO COM COMPRIMENTO MAIOR QUE 10 M, DIÂMETRO DE 7 CM, PERFURAÇÃO COM EQUIPAMENTO MANUAL E ARMADURA COM DIÂMETRO DE 20 MM. AF_05/2016</v>
          </cell>
          <cell r="C1361" t="str">
            <v>M</v>
          </cell>
          <cell r="D1361">
            <v>155.68</v>
          </cell>
        </row>
        <row r="1362">
          <cell r="A1362">
            <v>95108</v>
          </cell>
          <cell r="B1362" t="str">
            <v>EXECUÇÃO DE PROTEÇÃO DA CABEÇA DO TIRANTE COM USO DE FÔRMAS EM CHAPA COMPENSADA PLASTIFICADA DE MADEIRA E CONCRETO FCK =15 MPA. AF_07/2016</v>
          </cell>
          <cell r="C1362" t="str">
            <v>UN</v>
          </cell>
          <cell r="D1362">
            <v>22.77</v>
          </cell>
        </row>
        <row r="1363">
          <cell r="A1363">
            <v>100332</v>
          </cell>
          <cell r="B1363" t="str">
            <v>CONTENÇÃO EM PERFIL PRANCHADO COM PRANCHÃO DE MADEIRA, PERFIS ESPAÇADOS A 1,5 M PARA 1 SUBSOLO. AF_07/2019</v>
          </cell>
          <cell r="C1363" t="str">
            <v>M2</v>
          </cell>
          <cell r="D1363">
            <v>724.24</v>
          </cell>
        </row>
        <row r="1364">
          <cell r="A1364">
            <v>100333</v>
          </cell>
          <cell r="B1364" t="str">
            <v>CONTENÇÃO EM PERFIL PRANCHADO COM PRANCHÃO DE MADEIRA, PERFIS ESPAÇADOS A 1,5 M PARA 2 OU MAIS SUBSOLOS. AF_07/2019</v>
          </cell>
          <cell r="C1364" t="str">
            <v>M2</v>
          </cell>
          <cell r="D1364">
            <v>450.83</v>
          </cell>
        </row>
        <row r="1365">
          <cell r="A1365">
            <v>100334</v>
          </cell>
          <cell r="B1365" t="str">
            <v>CONTENÇÃO EM PERFIL PRANCHADO COM PRANCHÃO DE MADEIRA, PERFIS ESPAÇADOS A 2 M PARA 1 SUBSOLO. AF_07/2019</v>
          </cell>
          <cell r="C1365" t="str">
            <v>M2</v>
          </cell>
          <cell r="D1365">
            <v>576.29999999999995</v>
          </cell>
        </row>
        <row r="1366">
          <cell r="A1366">
            <v>100335</v>
          </cell>
          <cell r="B1366" t="str">
            <v>CONTENÇÃO EM PERFIL PRANCHADO COM PRANCHÃO DE MADEIRA, PERFIS ESPAÇADOS A 2 M PARA 2 OU MAIS SUBSOLOS. AF_07/2019</v>
          </cell>
          <cell r="C1366" t="str">
            <v>M2</v>
          </cell>
          <cell r="D1366">
            <v>371.25</v>
          </cell>
        </row>
        <row r="1367">
          <cell r="A1367">
            <v>100341</v>
          </cell>
          <cell r="B1367" t="str">
            <v>FABRICAÇÃO, MONTAGEM E DESMONTAGEM DE FÔRMA PARA CORTINA DE CONTENÇÃO, EM CHAPA DE MADEIRA COMPENSADA PLASTIFICADA, E = 18 MM, 10 UTILIZAÇÕES. AF_07/2019</v>
          </cell>
          <cell r="C1367" t="str">
            <v>M2</v>
          </cell>
          <cell r="D1367">
            <v>22.73</v>
          </cell>
        </row>
        <row r="1368">
          <cell r="A1368">
            <v>100342</v>
          </cell>
          <cell r="B1368" t="str">
            <v>ARMAÇÃO DE CORTINA DE CONTENÇÃO EM CONCRETO ARMADO, COM AÇO CA-50 DE 6,3 MM - MONTAGEM. AF_07/2019</v>
          </cell>
          <cell r="C1368" t="str">
            <v>KG</v>
          </cell>
          <cell r="D1368">
            <v>13.97</v>
          </cell>
        </row>
        <row r="1369">
          <cell r="A1369">
            <v>100343</v>
          </cell>
          <cell r="B1369" t="str">
            <v>ARMAÇÃO DE CORTINA DE CONTENÇÃO EM CONCRETO ARMADO, COM AÇO CA-50 DE 8 MM - MONTAGEM. AF_07/2019</v>
          </cell>
          <cell r="C1369" t="str">
            <v>KG</v>
          </cell>
          <cell r="D1369">
            <v>13.41</v>
          </cell>
        </row>
        <row r="1370">
          <cell r="A1370">
            <v>100344</v>
          </cell>
          <cell r="B1370" t="str">
            <v>ARMAÇÃO DE CORTINA DE CONTENÇÃO EM CONCRETO ARMADO, COM AÇO CA-50 DE 10 MM - MONTAGEM. AF_07/2019</v>
          </cell>
          <cell r="C1370" t="str">
            <v>KG</v>
          </cell>
          <cell r="D1370">
            <v>12.16</v>
          </cell>
        </row>
        <row r="1371">
          <cell r="A1371">
            <v>100345</v>
          </cell>
          <cell r="B1371" t="str">
            <v>ARMAÇÃO DE CORTINA DE CONTENÇÃO EM CONCRETO ARMADO, COM AÇO CA-50 DE 12,5 MM - MONTAGEM. AF_07/2019</v>
          </cell>
          <cell r="C1371" t="str">
            <v>KG</v>
          </cell>
          <cell r="D1371">
            <v>10.35</v>
          </cell>
        </row>
        <row r="1372">
          <cell r="A1372">
            <v>100346</v>
          </cell>
          <cell r="B1372" t="str">
            <v>ARMAÇÃO DE CORTINA DE CONTENÇÃO EM CONCRETO ARMADO, COM AÇO CA-50 DE 16 MM - MONTAGEM. AF_07/2019</v>
          </cell>
          <cell r="C1372" t="str">
            <v>KG</v>
          </cell>
          <cell r="D1372">
            <v>9.9499999999999993</v>
          </cell>
        </row>
        <row r="1373">
          <cell r="A1373">
            <v>100347</v>
          </cell>
          <cell r="B1373" t="str">
            <v>ARMAÇÃO DE CORTINA DE CONTENÇÃO EM CONCRETO ARMADO, COM AÇO CA-50 DE 20 MM - MONTAGEM. AF_07/2019</v>
          </cell>
          <cell r="C1373" t="str">
            <v>KG</v>
          </cell>
          <cell r="D1373">
            <v>11.32</v>
          </cell>
        </row>
        <row r="1374">
          <cell r="A1374">
            <v>100348</v>
          </cell>
          <cell r="B1374" t="str">
            <v>ARMAÇÃO DE CORTINA DE CONTENÇÃO EM CONCRETO ARMADO, COM AÇO CA-50 DE 25 MM - MONTAGEM. AF_07/2019</v>
          </cell>
          <cell r="C1374" t="str">
            <v>KG</v>
          </cell>
          <cell r="D1374">
            <v>11.13</v>
          </cell>
        </row>
        <row r="1375">
          <cell r="A1375">
            <v>100349</v>
          </cell>
          <cell r="B1375" t="str">
            <v>CONCRETAGEM DE CORTINA DE CONTENÇÃO, ATRAVÉS DE BOMBA   LANÇAMENTO, ADENSAMENTO E ACABAMENTO. AF_07/2019</v>
          </cell>
          <cell r="C1375" t="str">
            <v>M3</v>
          </cell>
          <cell r="D1375">
            <v>418.92</v>
          </cell>
        </row>
        <row r="1376">
          <cell r="A1376" t="str">
            <v>73856/1</v>
          </cell>
          <cell r="B1376" t="str">
            <v>BOCA P/BUEIRO SIMPLES TUBULAR D=0,40M EM CONCRETO CICLOPICO, INCLINDO FORMAS, ESCAVACAO, REATERRO E MATERIAIS, EXCLUINDO MATERIAL REATERRO JAZIDA E TRANSPORTE</v>
          </cell>
          <cell r="C1376" t="str">
            <v>UN</v>
          </cell>
          <cell r="D1376">
            <v>670.55</v>
          </cell>
        </row>
        <row r="1377">
          <cell r="A1377" t="str">
            <v>73856/2</v>
          </cell>
          <cell r="B1377" t="str">
            <v>BOCA PARA BUEIRO SIMPLES TUBULAR, DIAMETRO =0,60M, EM CONCRETO CICLOPICO, INCLUINDO FORMAS, ESCAVACAO, REATERRO E MATERIAIS, EXCLUINDO MATERIAL REATERRO JAZIDA E TRANSPORTE.</v>
          </cell>
          <cell r="C1377" t="str">
            <v>UN</v>
          </cell>
          <cell r="D1377">
            <v>1093.45</v>
          </cell>
        </row>
        <row r="1378">
          <cell r="A1378" t="str">
            <v>73856/3</v>
          </cell>
          <cell r="B1378" t="str">
            <v>BOCA PARA BUEIRO SIMPLES TUBULAR, DIAMETRO =0,80M, EM CONCRETO CICLOPICO, INCLUINDO FORMAS, ESCAVACAO, REATERRO E MATERIAIS, EXCLUINDO MATERIAL REATERRO JAZIDA E TRANSPORTE.</v>
          </cell>
          <cell r="C1378" t="str">
            <v>UN</v>
          </cell>
          <cell r="D1378">
            <v>1631.68</v>
          </cell>
        </row>
        <row r="1379">
          <cell r="A1379" t="str">
            <v>73856/4</v>
          </cell>
          <cell r="B1379" t="str">
            <v>BOCA PARA BUEIRO SIMPLES TUBULAR, DIAMETRO =1,00M, EM CONCRETO CICLOPICO, INCLUINDO FORMAS, ESCAVACAO, REATERRO E MATERIAIS, EXCLUINDO MATERIAL REATERRO JAZIDA E TRANSPORTE.</v>
          </cell>
          <cell r="C1379" t="str">
            <v>UN</v>
          </cell>
          <cell r="D1379">
            <v>2292.1799999999998</v>
          </cell>
        </row>
        <row r="1380">
          <cell r="A1380">
            <v>83716</v>
          </cell>
          <cell r="B1380" t="str">
            <v>GRELHA FF 30X90CM, 135KG, P/ CX RALO COM ASSENTAMENTO DE ARGAMASSA CIMENTO/AREIA 1:4 - FORNECIMENTO E INSTALAÇÃO</v>
          </cell>
          <cell r="C1380" t="str">
            <v>UN</v>
          </cell>
          <cell r="D1380">
            <v>392.96</v>
          </cell>
        </row>
        <row r="1381">
          <cell r="A1381">
            <v>97933</v>
          </cell>
          <cell r="B1381" t="str">
            <v>CAIXA COM GRELHA SIMPLES RETANGULAR, EM CONCRETO PRÉ-MOLDADO, DIMENSÕES INTERNAS: 0,6X1,0X1,0 M. AF_12/2020</v>
          </cell>
          <cell r="C1381" t="str">
            <v>UN</v>
          </cell>
          <cell r="D1381">
            <v>566.13</v>
          </cell>
        </row>
        <row r="1382">
          <cell r="A1382">
            <v>97934</v>
          </cell>
          <cell r="B1382" t="str">
            <v>CAIXA COM GRELHA DUPLA RETANGULAR, EM CONCRETO PRÉ-MOLDADO, DIMENSÕES INTERNAS: 0,6X2,2X1,0 M. AF_12/2020</v>
          </cell>
          <cell r="C1382" t="str">
            <v>UN</v>
          </cell>
          <cell r="D1382">
            <v>1510.16</v>
          </cell>
        </row>
        <row r="1383">
          <cell r="A1383">
            <v>97935</v>
          </cell>
          <cell r="B1383" t="str">
            <v>CAIXA PARA BOCA DE LOBO SIMPLES RETANGULAR, EM CONCRETO PRÉ-MOLDADO, DIMENSÕES INTERNAS: 0,6X1,0X1,2 M. AF_12/2020</v>
          </cell>
          <cell r="C1383" t="str">
            <v>UN</v>
          </cell>
          <cell r="D1383">
            <v>509.21</v>
          </cell>
        </row>
        <row r="1384">
          <cell r="A1384">
            <v>97936</v>
          </cell>
          <cell r="B1384" t="str">
            <v>CAIXA PARA BOCA DE LOBO DUPLA RETANGULAR, EM CONCRETO PRÉ-MOLDADO, DIMENSÕES INTERNAS: 0,6X2,2X1,2 M. AF_12/2020</v>
          </cell>
          <cell r="C1384" t="str">
            <v>UN</v>
          </cell>
          <cell r="D1384">
            <v>1451.84</v>
          </cell>
        </row>
        <row r="1385">
          <cell r="A1385">
            <v>97947</v>
          </cell>
          <cell r="B1385" t="str">
            <v>CAIXA COM GRELHA SIMPLES RETANGULAR, EM ALVENARIA COM TIJOLOS CERÂMICOS MACIÇOS, DIMENSÕES INTERNAS: 0,5X1X1 M. AF_12/2020</v>
          </cell>
          <cell r="C1385" t="str">
            <v>UN</v>
          </cell>
          <cell r="D1385">
            <v>1194.99</v>
          </cell>
        </row>
        <row r="1386">
          <cell r="A1386">
            <v>97948</v>
          </cell>
          <cell r="B1386" t="str">
            <v>CAIXA COM GRELHA DUPLA RETANGULAR, EM ALVENARIA COM TIJOLOS CERÂMICOS MACIÇOS, DIMENSÕES INTERNAS: 0,5X2,2X1 M. AF_12/2020</v>
          </cell>
          <cell r="C1386" t="str">
            <v>UN</v>
          </cell>
          <cell r="D1386">
            <v>2206.84</v>
          </cell>
        </row>
        <row r="1387">
          <cell r="A1387">
            <v>97949</v>
          </cell>
          <cell r="B1387" t="str">
            <v>CAIXA PARA BOCA DE LOBO SIMPLES RETANGULAR, EM ALVENARIA COM TIJOLOS CERÂMICOS MACIÇOS, DIMENSÕES INTERNAS: 0,6X1X1,2 M. AF_12/2020</v>
          </cell>
          <cell r="C1387" t="str">
            <v>UN</v>
          </cell>
          <cell r="D1387">
            <v>1290.81</v>
          </cell>
        </row>
        <row r="1388">
          <cell r="A1388">
            <v>97950</v>
          </cell>
          <cell r="B1388" t="str">
            <v>CAIXA PARA BOCA DE LOBO DUPLA RETANGULAR, EM ALVENARIA COM TIJOLOS CERÂMICOS MACIÇOS, DIMENSÕES INTERNAS: 0,6X2,2X1,2 M. AF_12/2020</v>
          </cell>
          <cell r="C1388" t="str">
            <v>UN</v>
          </cell>
          <cell r="D1388">
            <v>2292.7800000000002</v>
          </cell>
        </row>
        <row r="1389">
          <cell r="A1389">
            <v>97951</v>
          </cell>
          <cell r="B1389" t="str">
            <v>CAIXA PARA BOCA DE LOBO COMBINADA COM GRELHA RETANGULAR, EM ALVENARIA COM TIJOLOS CERÂMICOS MACIÇOS, DIMENSÕES INTERNAS: 1,3X1X1,2 M. AF_12/2020</v>
          </cell>
          <cell r="C1389" t="str">
            <v>UN</v>
          </cell>
          <cell r="D1389">
            <v>1987.64</v>
          </cell>
        </row>
        <row r="1390">
          <cell r="A1390">
            <v>97952</v>
          </cell>
          <cell r="B1390" t="str">
            <v>CAIXA PARA BOCA DE LOBO DUPLA COMBINADA COM GRELHA RETANGULAR, EM ALVENARIA COM TIJOLOS CERÂMICOS MACIÇOS, DIMENSÕES INTERNAS: 1,3X2,2X1,2 M. AF_12/2020</v>
          </cell>
          <cell r="C1390" t="str">
            <v>UN</v>
          </cell>
          <cell r="D1390">
            <v>3442.7</v>
          </cell>
        </row>
        <row r="1391">
          <cell r="A1391">
            <v>97953</v>
          </cell>
          <cell r="B1391" t="str">
            <v>CAIXA COM GRELHA SIMPLES RETANGULAR, EM ALVENARIA COM BLOCOS DE CONCRETO, DIMENSÕES INTERNAS: 0,5X1X1 M. AF_12/2020</v>
          </cell>
          <cell r="C1391" t="str">
            <v>UN</v>
          </cell>
          <cell r="D1391">
            <v>887.7</v>
          </cell>
        </row>
        <row r="1392">
          <cell r="A1392">
            <v>97955</v>
          </cell>
          <cell r="B1392" t="str">
            <v>CAIXA COM GRELHA DUPLA RETANGULAR, EM ALVENARIA COM BLOCOS DE CONCRETO, DIMENSÕES INTERNAS: 0,5X2,2X1 M. AF_12/2020</v>
          </cell>
          <cell r="C1392" t="str">
            <v>UN</v>
          </cell>
          <cell r="D1392">
            <v>2007.18</v>
          </cell>
        </row>
        <row r="1393">
          <cell r="A1393">
            <v>97956</v>
          </cell>
          <cell r="B1393" t="str">
            <v>CAIXA PARA BOCA DE LOBO SIMPLES RETANGULAR, EM ALVENARIA COM BLOCOS DE CONCRETO, DIMENSÕES INTERNAS: 0,6X1X1,2 M. AF_12/2020</v>
          </cell>
          <cell r="C1393" t="str">
            <v>UN</v>
          </cell>
          <cell r="D1393">
            <v>1077.05</v>
          </cell>
        </row>
        <row r="1394">
          <cell r="A1394">
            <v>97957</v>
          </cell>
          <cell r="B1394" t="str">
            <v>CAIXA PARA BOCA DE LOBO DUPLA RETANGULAR, EM ALVENARIA COM BLOCOS DE CONCRETO, DIMENSÕES INTERNAS: 0,6X2,2X1,2 M. AF_12/2020</v>
          </cell>
          <cell r="C1394" t="str">
            <v>UN</v>
          </cell>
          <cell r="D1394">
            <v>1963.94</v>
          </cell>
        </row>
        <row r="1395">
          <cell r="A1395">
            <v>97961</v>
          </cell>
          <cell r="B1395" t="str">
            <v>CAIXA PARA BOCA DE LOBO COMBINADA COM GRELHA RETANGULAR, EM ALVENARIA COM BLOCOS DE CONCRETO, DIMENSÕES INTERNAS: 1,3X1X1,2 M. AF_12/2020</v>
          </cell>
          <cell r="C1395" t="str">
            <v>UN</v>
          </cell>
          <cell r="D1395">
            <v>1650.83</v>
          </cell>
        </row>
        <row r="1396">
          <cell r="A1396">
            <v>97973</v>
          </cell>
          <cell r="B1396" t="str">
            <v>CAIXA PARA BOCA DE LOBO DUPLA COMBINADA COM GRELHA RETANGULAR, EM ALVENARIA COM BLOCOS DE CONCRETO, DIMENSÕES INTERNAS: 1,3X2,2X1,2 M. AF_12/2020</v>
          </cell>
          <cell r="C1396" t="str">
            <v>UN</v>
          </cell>
          <cell r="D1396">
            <v>3133.18</v>
          </cell>
        </row>
        <row r="1397">
          <cell r="A1397">
            <v>97974</v>
          </cell>
          <cell r="B1397" t="str">
            <v>POÇO DE INSPEÇÃO CIRCULAR PARA ESGOTO, EM CONCRETO PRÉ-MOLDADO, DIÂMETRO INTERNO = 0,6 M, PROFUNDIDADE = 1 M, EXCLUINDO TAMPÃO. AF_12/2020</v>
          </cell>
          <cell r="C1397" t="str">
            <v>UN</v>
          </cell>
          <cell r="D1397">
            <v>300.17</v>
          </cell>
        </row>
        <row r="1398">
          <cell r="A1398">
            <v>97975</v>
          </cell>
          <cell r="B1398" t="str">
            <v>POÇO DE INSPEÇÃO CIRCULAR PARA ESGOTO, EM CONCRETO PRÉ-MOLDADO, DIÂMETRO INTERNO = 0,6 M, PROFUNDIDADE = 1,5 M, EXCLUINDO TAMPÃO. AF_12/2020</v>
          </cell>
          <cell r="C1398" t="str">
            <v>UN</v>
          </cell>
          <cell r="D1398">
            <v>317.11</v>
          </cell>
        </row>
        <row r="1399">
          <cell r="A1399">
            <v>97976</v>
          </cell>
          <cell r="B1399" t="str">
            <v>POÇO DE INSPEÇÃO CIRCULAR PARA ESGOTO, EM ALVENARIA COM TIJOLOS CERÂMICOS MACIÇOS, DIÂMETRO INTERNO = 0,6 M, PROFUNDIDADE = 1 M, EXCLUINDO TAMPÃO. AF_12/2020</v>
          </cell>
          <cell r="C1399" t="str">
            <v>UN</v>
          </cell>
          <cell r="D1399">
            <v>853.06</v>
          </cell>
        </row>
        <row r="1400">
          <cell r="A1400">
            <v>97977</v>
          </cell>
          <cell r="B1400" t="str">
            <v>POÇO DE INSPEÇÃO CIRCULAR PARA ESGOTO, EM ALVENARIA COM TIJOLOS CERÂMICOS MACIÇOS, DIÂMETRO INTERNO = 0,6 M, PROFUNDIDADE = 1,5 M, EXCLUINDO TAMPÃO. AF_12/2020</v>
          </cell>
          <cell r="C1400" t="str">
            <v>UN</v>
          </cell>
          <cell r="D1400">
            <v>1200.42</v>
          </cell>
        </row>
        <row r="1401">
          <cell r="A1401">
            <v>97978</v>
          </cell>
          <cell r="B1401" t="str">
            <v>BASE PARA POÇO DE VISITA CIRCULAR PARA ESGOTO, EM CONCRETO PRÉ-MOLDADO, DIÂMETRO INTERNO = 0,8 M, PROFUNDIDADE = 1,45 M, EXCLUINDO TAMPÃO. AF_12/2020</v>
          </cell>
          <cell r="C1401" t="str">
            <v>UN</v>
          </cell>
          <cell r="D1401">
            <v>618.79999999999995</v>
          </cell>
        </row>
        <row r="1402">
          <cell r="A1402">
            <v>97980</v>
          </cell>
          <cell r="B1402" t="str">
            <v>BASE PARA POÇO DE VISITA CIRCULAR PARA  ESGOTO, EM ALVENARIA COM TIJOLOS CERÂMICOS MACIÇOS, DIÂMETRO INTERNO = 0,8 M, PROFUNDIDADE = 1,45 M, EXCLUINDO TAMPÃO. AF_12/2020</v>
          </cell>
          <cell r="C1402" t="str">
            <v>UN</v>
          </cell>
          <cell r="D1402">
            <v>1575.12</v>
          </cell>
        </row>
        <row r="1403">
          <cell r="A1403">
            <v>97981</v>
          </cell>
          <cell r="B1403" t="str">
            <v>ACRÉSCIMO PARA POÇO DE VISITA CIRCULAR PARA ESGOTO, EM ALVENARIA COM TIJOLOS CERÂMICOS MACIÇOS, DIÂMETRO INTERNO = 0,8 M. AF_12/2020</v>
          </cell>
          <cell r="C1403" t="str">
            <v>M</v>
          </cell>
          <cell r="D1403">
            <v>878.29</v>
          </cell>
        </row>
        <row r="1404">
          <cell r="A1404">
            <v>97983</v>
          </cell>
          <cell r="B1404" t="str">
            <v>ACRÉSCIMO PARA POÇO DE VISITA CIRCULAR PARA ESGOTO, EM CONCRETO PRÉ-MOLDADO, DIÂMETRO INTERNO = 1 M. AF_12/2020</v>
          </cell>
          <cell r="C1404" t="str">
            <v>M</v>
          </cell>
          <cell r="D1404">
            <v>284.89</v>
          </cell>
        </row>
        <row r="1405">
          <cell r="A1405">
            <v>97985</v>
          </cell>
          <cell r="B1405" t="str">
            <v>ACRÉSCIMO PARA POÇO DE VISITA CIRCULAR PARA  ESGOTO, EM ALVENARIA COM TIJOLOS CERÂMICOS MACIÇOS, DIÂMETRO INTERNO = 1 M. AF_12/2020</v>
          </cell>
          <cell r="C1405" t="str">
            <v>M</v>
          </cell>
          <cell r="D1405">
            <v>1053.33</v>
          </cell>
        </row>
        <row r="1406">
          <cell r="A1406">
            <v>97987</v>
          </cell>
          <cell r="B1406" t="str">
            <v>ACRÉSCIMO PARA POÇO DE VISITA CIRCULAR PARA ESGOTO, EM CONCRETO PRÉ-MOLDADO, DIÂMETRO INTERNO = 1,2 M. AF_12/2020</v>
          </cell>
          <cell r="C1406" t="str">
            <v>M</v>
          </cell>
          <cell r="D1406">
            <v>376.5</v>
          </cell>
        </row>
        <row r="1407">
          <cell r="A1407">
            <v>97988</v>
          </cell>
          <cell r="B1407" t="str">
            <v>BASE PARA POÇO DE VISITA CIRCULAR PARA  ESGOTO, EM ALVENARIA COM TIJOLOS CERÂMICOS MACIÇOS, DIÂMETRO INTERNO = 1,2 M, PROFUNDIDADE = 1,45 M, EXCLUINDO TAMPÃO. AF_12/2020</v>
          </cell>
          <cell r="C1407" t="str">
            <v>UN</v>
          </cell>
          <cell r="D1407">
            <v>2319.5100000000002</v>
          </cell>
        </row>
        <row r="1408">
          <cell r="A1408">
            <v>97989</v>
          </cell>
          <cell r="B1408" t="str">
            <v>ACRÉSCIMO PARA POÇO DE VISITA CIRCULAR PARA ESGOTO, EM ALVENARIA COM TIJOLOS CERÂMICOS MACIÇOS, DIÂMETRO INTERNO = 1,2 M. AF_12/2020</v>
          </cell>
          <cell r="C1408" t="str">
            <v>M</v>
          </cell>
          <cell r="D1408">
            <v>1228.4100000000001</v>
          </cell>
        </row>
        <row r="1409">
          <cell r="A1409">
            <v>97991</v>
          </cell>
          <cell r="B1409" t="str">
            <v>ACRÉSCIMO PARA POÇO DE VISITA CIRCULAR PARA  ESGOTO, EM CONCRETO PRÉ-MOLDADO, DIÂMETRO INTERNO = 1,5 M. AF_12/2020</v>
          </cell>
          <cell r="C1409" t="str">
            <v>M</v>
          </cell>
          <cell r="D1409">
            <v>535.75</v>
          </cell>
        </row>
        <row r="1410">
          <cell r="A1410">
            <v>97992</v>
          </cell>
          <cell r="B1410" t="str">
            <v>BASE PARA POÇO DE VISITA CIRCULAR PARA ESGOTO, EM ALVENARIA COM TIJOLOS CERÂMICOS MACIÇOS, DIÂMETRO INTERNO = 1,5 M, PROFUNDIDADE = 1,45 M, EXCLUINDO TAMPÃO. AF_12/2020</v>
          </cell>
          <cell r="C1410" t="str">
            <v>UN</v>
          </cell>
          <cell r="D1410">
            <v>2983.62</v>
          </cell>
        </row>
        <row r="1411">
          <cell r="A1411">
            <v>97993</v>
          </cell>
          <cell r="B1411" t="str">
            <v>ACRÉSCIMO PARA POÇO DE VISITA CIRCULAR PARA  ESGOTO, EM ALVENARIA COM TIJOLOS CERÂMICOS MACIÇOS, DIÂMETRO INTERNO = 1,5 M. AF_12/2020</v>
          </cell>
          <cell r="C1411" t="str">
            <v>M</v>
          </cell>
          <cell r="D1411">
            <v>1491</v>
          </cell>
        </row>
        <row r="1412">
          <cell r="A1412">
            <v>97994</v>
          </cell>
          <cell r="B1412" t="str">
            <v>BASE PARA POÇO DE VISITA RETANGULAR PARA  ESGOTO, EM ALVENARIA COM BLOCOS DE CONCRETO, DIMENSÕES INTERNAS = 1X1 M, PROFUNDIDADE = 1,45 M, EXCLUINDO TAMPÃO. AF_12/2020</v>
          </cell>
          <cell r="C1412" t="str">
            <v>UN</v>
          </cell>
          <cell r="D1412">
            <v>2014.44</v>
          </cell>
        </row>
        <row r="1413">
          <cell r="A1413">
            <v>97995</v>
          </cell>
          <cell r="B1413" t="str">
            <v>ACRÉSCIMO PARA POÇO DE VISITA RETANGULAR PARA ESGOTO, EM ALVENARIA COM BLOCOS DE CONCRETO, DIMENSÕES INTERNAS = 1X1 M. AF_12/2020</v>
          </cell>
          <cell r="C1413" t="str">
            <v>M</v>
          </cell>
          <cell r="D1413">
            <v>954.49</v>
          </cell>
        </row>
        <row r="1414">
          <cell r="A1414">
            <v>97996</v>
          </cell>
          <cell r="B1414" t="str">
            <v>BASE PARA POÇO DE VISITA RETANGULAR PARA ESGOTO, EM ALVENARIA COM BLOCOS DE CONCRETO, DIMENSÕES INTERNAS = 1X1,5 M, PROFUNDIDADE = 1,45 M, EXCLUINDO TAMPÃO. AF_12/2020</v>
          </cell>
          <cell r="C1414" t="str">
            <v>UN</v>
          </cell>
          <cell r="D1414">
            <v>2556.86</v>
          </cell>
        </row>
        <row r="1415">
          <cell r="A1415">
            <v>97997</v>
          </cell>
          <cell r="B1415" t="str">
            <v>ACRÉSCIMO PARA POÇO DE VISITA RETANGULAR PARA ESGOTO, EM ALVENARIA COM BLOCOS DE CONCRETO, DIMENSÕES INTERNAS = 1X1,5 M. AF_12/2020</v>
          </cell>
          <cell r="C1415" t="str">
            <v>M</v>
          </cell>
          <cell r="D1415">
            <v>1139.96</v>
          </cell>
        </row>
        <row r="1416">
          <cell r="A1416">
            <v>97999</v>
          </cell>
          <cell r="B1416" t="str">
            <v>ACRÉSCIMO PARA POÇO DE VISITA RETANGULAR PARA ESGOTO, EM ALVENARIA COM BLOCOS DE CONCRETO, DIMENSÕES INTERNAS = 1X2 M. AF_12/2020</v>
          </cell>
          <cell r="C1416" t="str">
            <v>M</v>
          </cell>
          <cell r="D1416">
            <v>1325.43</v>
          </cell>
        </row>
        <row r="1417">
          <cell r="A1417">
            <v>98001</v>
          </cell>
          <cell r="B1417" t="str">
            <v>ACRÉSCIMO PARA POÇO DE VISITA RETANGULAR PARA ESGOTO, EM ALVENARIA COM BLOCOS DE CONCRETO, DIMENSÕES INTERNAS = 1X2,5 M. AF_12/2020</v>
          </cell>
          <cell r="C1417" t="str">
            <v>M</v>
          </cell>
          <cell r="D1417">
            <v>1510.9</v>
          </cell>
        </row>
        <row r="1418">
          <cell r="A1418">
            <v>98002</v>
          </cell>
          <cell r="B1418" t="str">
            <v>BASE PARA POÇO DE VISITA RETANGULAR PARA ESGOTO, EM ALVENARIA COM BLOCOS DE CONCRETO, DIMENSÕES INTERNAS = 1X3 M, PROFUNDIDADE = 1,45 M, EXCLUINDO TAMPÃO. AF_12/2020</v>
          </cell>
          <cell r="C1418" t="str">
            <v>UN</v>
          </cell>
          <cell r="D1418">
            <v>4202.74</v>
          </cell>
        </row>
        <row r="1419">
          <cell r="A1419">
            <v>98003</v>
          </cell>
          <cell r="B1419" t="str">
            <v>ACRÉSCIMO PARA POÇO DE VISITA RETANGULAR PARA ESGOTO, EM ALVENARIA COM BLOCOS DE CONCRETO, DIMENSÕES INTERNAS = 1X3 M. AF_12/2020</v>
          </cell>
          <cell r="C1419" t="str">
            <v>M</v>
          </cell>
          <cell r="D1419">
            <v>1696.43</v>
          </cell>
        </row>
        <row r="1420">
          <cell r="A1420">
            <v>98005</v>
          </cell>
          <cell r="B1420" t="str">
            <v>ACRÉSCIMO PARA POÇO DE VISITA RETANGULAR PARA ESGOTO, EM ALVENARIA COM BLOCOS DE CONCRETO, DIMENSÕES INTERNAS = 1X3,5 M. AF_12/2020</v>
          </cell>
          <cell r="C1420" t="str">
            <v>M</v>
          </cell>
          <cell r="D1420">
            <v>1881.89</v>
          </cell>
        </row>
        <row r="1421">
          <cell r="A1421">
            <v>98006</v>
          </cell>
          <cell r="B1421" t="str">
            <v>BASE PARA POÇO DE VISITA RETANGULAR PARA ESGOTO, EM ALVENARIA COM BLOCOS DE CONCRETO, DIMENSÕES INTERNAS = 1X4 M, PROFUNDIDADE = 1,45 M, EXCLUINDO TAMPÃO. AF_12/2020</v>
          </cell>
          <cell r="C1421" t="str">
            <v>UN</v>
          </cell>
          <cell r="D1421">
            <v>5289.43</v>
          </cell>
        </row>
        <row r="1422">
          <cell r="A1422">
            <v>98007</v>
          </cell>
          <cell r="B1422" t="str">
            <v>ACRÉSCIMO PARA POÇO DE VISITA RETANGULAR PARA ESGOTO, EM ALVENARIA COM BLOCOS DE CONCRETO, DIMENSÕES INTERNAS = 1X4 M. AF_12/2020</v>
          </cell>
          <cell r="C1422" t="str">
            <v>M</v>
          </cell>
          <cell r="D1422">
            <v>2067.37</v>
          </cell>
        </row>
        <row r="1423">
          <cell r="A1423">
            <v>98008</v>
          </cell>
          <cell r="B1423" t="str">
            <v>BASE PARA POÇO DE VISITA RETANGULAR PARA ESGOTO, EM ALVENARIA COM BLOCOS DE CONCRETO, DIMENSÕES INTERNAS = 1,5X1,5 M, PROFUNDIDADE = 1,45 M, EXCLUINDO TAMPÃO . AF_12/2020</v>
          </cell>
          <cell r="C1423" t="str">
            <v>UN</v>
          </cell>
          <cell r="D1423">
            <v>3185.17</v>
          </cell>
        </row>
        <row r="1424">
          <cell r="A1424">
            <v>98009</v>
          </cell>
          <cell r="B1424" t="str">
            <v>ACRÉSCIMO PARA POÇO DE VISITA RETANGULAR PARA ESGOTO, EM ALVENARIA COM BLOCOS DE CONCRETO, DIMENSÕES INTERNAS = 1,5X1,5 M. AF_12/2020</v>
          </cell>
          <cell r="C1424" t="str">
            <v>M</v>
          </cell>
          <cell r="D1424">
            <v>1325.43</v>
          </cell>
        </row>
        <row r="1425">
          <cell r="A1425">
            <v>98010</v>
          </cell>
          <cell r="B1425" t="str">
            <v>BASE PARA POÇO DE VISITA RETANGULAR PARA ESGOTO, EM ALVENARIA COM BLOCOS DE CONCRETO, DIMENSÕES INTERNAS = 1,5X2 M, PROFUNDIDADE = 1,45 M, EXCLUINDO TAMPÃO. AF_12/2020</v>
          </cell>
          <cell r="C1425" t="str">
            <v>UN</v>
          </cell>
          <cell r="D1425">
            <v>3889.04</v>
          </cell>
        </row>
        <row r="1426">
          <cell r="A1426">
            <v>98011</v>
          </cell>
          <cell r="B1426" t="str">
            <v>ACRÉSCIMO PARA POÇO DE VISITA RETANGULAR PARA ESGOTO, EM ALVENARIA COM BLOCOS DE CONCRETO, DIMENSÕES INTERNAS = 1,5X2 M. AF_12/2020</v>
          </cell>
          <cell r="C1426" t="str">
            <v>M</v>
          </cell>
          <cell r="D1426">
            <v>1510.9</v>
          </cell>
        </row>
        <row r="1427">
          <cell r="A1427">
            <v>98012</v>
          </cell>
          <cell r="B1427" t="str">
            <v>BASE PARA POÇO DE VISITA RETANGULAR PARA ESGOTO, EM ALVENARIA COM BLOCOS DE CONCRETO, DIMENSÕES INTERNAS = 1,5X2,5 M, PROFUNDIDADE = 1,45 M, EXCLUINDO TAMPÃO. AF_12/2020</v>
          </cell>
          <cell r="C1427" t="str">
            <v>UN</v>
          </cell>
          <cell r="D1427">
            <v>4577.83</v>
          </cell>
        </row>
        <row r="1428">
          <cell r="A1428">
            <v>98013</v>
          </cell>
          <cell r="B1428" t="str">
            <v>ACRÉSCIMO PARA POÇO DE VISITA RETANGULAR PARA ESGOTO, EM ALVENARIA COM BLOCOS DE CONCRETO, DIMENSÕES INTERNAS = 1,5X2,5 M. AF_12/2020</v>
          </cell>
          <cell r="C1428" t="str">
            <v>M</v>
          </cell>
          <cell r="D1428">
            <v>1696.43</v>
          </cell>
        </row>
        <row r="1429">
          <cell r="A1429">
            <v>98014</v>
          </cell>
          <cell r="B1429" t="str">
            <v>BASE PARA POÇO DE VISITA RETANGULAR PARA ESGOTO, EM ALVENARIA COM BLOCOS DE CONCRETO, DIMENSÕES INTERNAS = 1,5X3 M, PROFUNDIDADE = 1,45 M, EXCLUINDO TAMPÃO. AF_12/2020</v>
          </cell>
          <cell r="C1429" t="str">
            <v>UN</v>
          </cell>
          <cell r="D1429">
            <v>5266.66</v>
          </cell>
        </row>
        <row r="1430">
          <cell r="A1430">
            <v>98015</v>
          </cell>
          <cell r="B1430" t="str">
            <v>ACRÉSCIMO PARA POÇO DE VISITA RETANGULAR PARA ESGOTO, EM ALVENARIA COM BLOCOS DE CONCRETO, DIMENSÕES INTERNAS = 1,5X3 M. AF_12/2020</v>
          </cell>
          <cell r="C1430" t="str">
            <v>M</v>
          </cell>
          <cell r="D1430">
            <v>1881.89</v>
          </cell>
        </row>
        <row r="1431">
          <cell r="A1431">
            <v>98016</v>
          </cell>
          <cell r="B1431" t="str">
            <v>BASE PARA POÇO DE VISITA RETANGULAR PARA ESGOTO, EM ALVENARIA COM BLOCOS DE CONCRETO, DIMENSÕES INTERNAS = 1,5X3,5 M, PROFUNDIDADE = 1,45 M, EXCLUINDO TAMPÃO. AF_12/2020</v>
          </cell>
          <cell r="C1431" t="str">
            <v>UN</v>
          </cell>
          <cell r="D1431">
            <v>5958.88</v>
          </cell>
        </row>
        <row r="1432">
          <cell r="A1432">
            <v>98017</v>
          </cell>
          <cell r="B1432" t="str">
            <v>ACRÉSCIMO PARA POÇO DE VISITA RETANGULAR PARA ESGOTO, EM ALVENARIA COM BLOCOS DE CONCRETO, DIMENSÕES INTERNAS = 1,5X3,5 M. AF_12/2020</v>
          </cell>
          <cell r="C1432" t="str">
            <v>M</v>
          </cell>
          <cell r="D1432">
            <v>2067.37</v>
          </cell>
        </row>
        <row r="1433">
          <cell r="A1433">
            <v>98018</v>
          </cell>
          <cell r="B1433" t="str">
            <v>BASE PARA POÇO DE VISITA RETANGULAR PARA ESGOTO, EM ALVENARIA COM BLOCOS DE CONCRETO, DIMENSÕES INTERNAS = 1,5X4 M, PROFUNDIDADE = 1,45 M, EXCLUINDO TAMPÃO. AF_12/2020</v>
          </cell>
          <cell r="C1433" t="str">
            <v>UN</v>
          </cell>
          <cell r="D1433">
            <v>6644.28</v>
          </cell>
        </row>
        <row r="1434">
          <cell r="A1434">
            <v>98019</v>
          </cell>
          <cell r="B1434" t="str">
            <v>ACRÉSCIMO PARA POÇO DE VISITA RETANGULAR PARA ESGOTO, EM ALVENARIA COM BLOCOS DE CONCRETO, DIMENSÕES INTERNAS = 1,5X4 M. AF_12/2020</v>
          </cell>
          <cell r="C1434" t="str">
            <v>M</v>
          </cell>
          <cell r="D1434">
            <v>2271.87</v>
          </cell>
        </row>
        <row r="1435">
          <cell r="A1435">
            <v>98020</v>
          </cell>
          <cell r="B1435" t="str">
            <v>BASE PARA POÇO DE VISITA RETANGULAR PARA ESGOTO, EM ALVENARIA COM BLOCOS DE CONCRETO, DIMENSÕES INTERNAS = 2X2 M, PROFUNDIDADE = 1,45 M, EXCLUINDO TAMPÃO. AF_12/2020</v>
          </cell>
          <cell r="C1435" t="str">
            <v>UN</v>
          </cell>
          <cell r="D1435">
            <v>4715.7</v>
          </cell>
        </row>
        <row r="1436">
          <cell r="A1436">
            <v>98021</v>
          </cell>
          <cell r="B1436" t="str">
            <v>ACRÉSCIMO PARA POÇO DE VISITA RETANGULAR PARA ESGOTO, EM ALVENARIA COM BLOCOS DE CONCRETO, DIMENSÕES INTERNAS = 2X2 M. AF_12/2020</v>
          </cell>
          <cell r="C1436" t="str">
            <v>M</v>
          </cell>
          <cell r="D1436">
            <v>1715.52</v>
          </cell>
        </row>
        <row r="1437">
          <cell r="A1437">
            <v>98022</v>
          </cell>
          <cell r="B1437" t="str">
            <v>BASE PARA POÇO DE VISITA RETANGULAR PARA ESGOTO, EM ALVENARIA COM BLOCOS DE CONCRETO, DIMENSÕES INTERNAS = 2X2,5 M, PROFUNDIDADE = 1,45 M, EXCLUINDO TAMPÃO. AF_12/2020</v>
          </cell>
          <cell r="C1437" t="str">
            <v>UN</v>
          </cell>
          <cell r="D1437">
            <v>5544.31</v>
          </cell>
        </row>
        <row r="1438">
          <cell r="A1438">
            <v>98023</v>
          </cell>
          <cell r="B1438" t="str">
            <v>ACRÉSCIMO PARA POÇO DE VISITA RETANGULAR PARA ESGOTO, EM ALVENARIA COM BLOCOS DE CONCRETO, DIMENSÕES INTERNAS = 2X2,5 M. AF_12/2020</v>
          </cell>
          <cell r="C1438" t="str">
            <v>M</v>
          </cell>
          <cell r="D1438">
            <v>1900.93</v>
          </cell>
        </row>
        <row r="1439">
          <cell r="A1439">
            <v>98024</v>
          </cell>
          <cell r="B1439" t="str">
            <v>BASE PARA POÇO DE VISITA RETANGULAR PARA ESGOTO, EM ALVENARIA COM BLOCOS DE CONCRETO, DIMENSÕES INTERNAS = 2X3 M, PROFUNDIDADE = 1,45 M, EXCLUINDO TAMPÃO. AF_12/2020</v>
          </cell>
          <cell r="C1439" t="str">
            <v>UN</v>
          </cell>
          <cell r="D1439">
            <v>6402</v>
          </cell>
        </row>
        <row r="1440">
          <cell r="A1440">
            <v>98025</v>
          </cell>
          <cell r="B1440" t="str">
            <v>ACRÉSCIMO PARA POÇO DE VISITA RETANGULAR PARA ESGOTO, EM ALVENARIA COM BLOCOS DE CONCRETO, DIMENSÕES INTERNAS = 2X3 M. AF_12/2020</v>
          </cell>
          <cell r="C1440" t="str">
            <v>M</v>
          </cell>
          <cell r="D1440">
            <v>2086.4699999999998</v>
          </cell>
        </row>
        <row r="1441">
          <cell r="A1441">
            <v>98026</v>
          </cell>
          <cell r="B1441" t="str">
            <v>BASE PARA POÇO DE VISITA RETANGULAR PARA ESGOTO, EM ALVENARIA COM BLOCOS DE CONCRETO, DIMENSÕES INTERNAS = 2X3,5 M, PROFUNDIDADE = 1,45 M, EXCLUINDO TAMPÃO. AF_12/2020</v>
          </cell>
          <cell r="C1441" t="str">
            <v>UN</v>
          </cell>
          <cell r="D1441">
            <v>7230.61</v>
          </cell>
        </row>
        <row r="1442">
          <cell r="A1442">
            <v>98027</v>
          </cell>
          <cell r="B1442" t="str">
            <v>ACRÉSCIMO PARA POÇO DE VISITA RETANGULAR PARA ESGOTO, EM ALVENARIA COM BLOCOS DE CONCRETO, DIMENSÕES INTERNAS = 2X3,5 M. AF_12/2020</v>
          </cell>
          <cell r="C1442" t="str">
            <v>M</v>
          </cell>
          <cell r="D1442">
            <v>2271.87</v>
          </cell>
        </row>
        <row r="1443">
          <cell r="A1443">
            <v>98028</v>
          </cell>
          <cell r="B1443" t="str">
            <v>BASE PARA POÇO DE VISITA RETANGULAR PARA ESGOTO, EM ALVENARIA COM BLOCOS DE CONCRETO, DIMENSÕES INTERNAS = 2X4 M, PROFUNDIDADE = 1,45 M, EXCLUINDO TAMPÃO. AF_12/2020</v>
          </cell>
          <cell r="C1443" t="str">
            <v>UN</v>
          </cell>
          <cell r="D1443">
            <v>8059.29</v>
          </cell>
        </row>
        <row r="1444">
          <cell r="A1444">
            <v>98029</v>
          </cell>
          <cell r="B1444" t="str">
            <v>ACRÉSCIMO PARA POÇO DE VISITA RETANGULAR PARA ESGOTO, EM ALVENARIA COM BLOCOS DE CONCRETO, DIMENSÕES INTERNAS = 2X4 M. AF_12/2020</v>
          </cell>
          <cell r="C1444" t="str">
            <v>M</v>
          </cell>
          <cell r="D1444">
            <v>2461.31</v>
          </cell>
        </row>
        <row r="1445">
          <cell r="A1445">
            <v>98030</v>
          </cell>
          <cell r="B1445" t="str">
            <v>BASE PARA POÇO DE VISITA RETANGULAR PARA ESGOTO, EM ALVENARIA COM BLOCOS DE CONCRETO, DIMENSÕES INTERNAS = 2,5X2,5 M, PROFUNDIDADE = 1,45 M, EXCLUINDO TAMPÃO. AF_12/2020</v>
          </cell>
          <cell r="C1445" t="str">
            <v>UN</v>
          </cell>
          <cell r="D1445">
            <v>6565.78</v>
          </cell>
        </row>
        <row r="1446">
          <cell r="A1446">
            <v>98031</v>
          </cell>
          <cell r="B1446" t="str">
            <v>ACRÉSCIMO PARA POÇO DE VISITA RETANGULAR PARA ESGOTO, EM ALVENARIA COM BLOCOS DE CONCRETO, DIMENSÕES INTERNAS = 2,5X2,5 M. AF_12/2020</v>
          </cell>
          <cell r="C1446" t="str">
            <v>M</v>
          </cell>
          <cell r="D1446">
            <v>2090.44</v>
          </cell>
        </row>
        <row r="1447">
          <cell r="A1447">
            <v>98032</v>
          </cell>
          <cell r="B1447" t="str">
            <v>BASE PARA POÇO DE VISITA RETANGULAR PARA ESGOTO, EM ALVENARIA COM BLOCOS DE CONCRETO, DIMENSÕES INTERNAS = 2,5X3 M, PROFUNDIDADE = 1,45 M, EXCLUINDO TAMPÃO. AF_12/2020</v>
          </cell>
          <cell r="C1447" t="str">
            <v>UN</v>
          </cell>
          <cell r="D1447">
            <v>7566.98</v>
          </cell>
        </row>
        <row r="1448">
          <cell r="A1448">
            <v>98033</v>
          </cell>
          <cell r="B1448" t="str">
            <v>ACRÉSCIMO PARA POÇO DE VISITA RETANGULAR PARA ESGOTO, EM ALVENARIA COM BLOCOS DE CONCRETO, DIMENSÕES INTERNAS = 2,5X3 M. AF_12/2020</v>
          </cell>
          <cell r="C1448" t="str">
            <v>M</v>
          </cell>
          <cell r="D1448">
            <v>2275.86</v>
          </cell>
        </row>
        <row r="1449">
          <cell r="A1449">
            <v>98034</v>
          </cell>
          <cell r="B1449" t="str">
            <v>BASE PARA POÇO DE VISITA RETANGULAR PARA ESGOTO, EM ALVENARIA COM BLOCOS DE CONCRETO, DIMENSÕES INTERNAS = 2,5X3,5 M, PROFUNDIDADE = 1,45 M, EXCLUINDO TAMPÃO. AF_12/2020</v>
          </cell>
          <cell r="C1449" t="str">
            <v>UN</v>
          </cell>
          <cell r="D1449">
            <v>8568.16</v>
          </cell>
        </row>
        <row r="1450">
          <cell r="A1450">
            <v>98035</v>
          </cell>
          <cell r="B1450" t="str">
            <v>ACRÉSCIMO PARA POÇO DE VISITA RETANGULAR PARA ESGOTO, EM ALVENARIA COM BLOCOS DE CONCRETO, DIMENSÕES INTERNAS = 2,5X3,5 M. AF_12/2020</v>
          </cell>
          <cell r="C1450" t="str">
            <v>M</v>
          </cell>
          <cell r="D1450">
            <v>2461.31</v>
          </cell>
        </row>
        <row r="1451">
          <cell r="A1451">
            <v>98036</v>
          </cell>
          <cell r="B1451" t="str">
            <v>BASE PARA POÇO DE VISITA RETANGULAR PARA ESGOTO, EM ALVENARIA COM BLOCOS DE CONCRETO, DIMENSÕES INTERNAS = 2,5X4 M, PROFUNDIDADE = 1,45 M, EXCLUINDO TAMPÃO. AF_12/2020</v>
          </cell>
          <cell r="C1451" t="str">
            <v>UN</v>
          </cell>
          <cell r="D1451">
            <v>9569.4</v>
          </cell>
        </row>
        <row r="1452">
          <cell r="A1452">
            <v>98037</v>
          </cell>
          <cell r="B1452" t="str">
            <v>ACRÉSCIMO PARA POÇO DE VISITA RETANGULAR PARA ESGOTO, EM ALVENARIA COM BLOCOS DE CONCRETO, DIMENSÕES INTERNAS = 2,5X4 M. AF_12/2020</v>
          </cell>
          <cell r="C1452" t="str">
            <v>M</v>
          </cell>
          <cell r="D1452">
            <v>2650.75</v>
          </cell>
        </row>
        <row r="1453">
          <cell r="A1453">
            <v>98038</v>
          </cell>
          <cell r="B1453" t="str">
            <v>BASE PARA POÇO DE VISITA RETANGULAR PARA ESGOTO, EM ALVENARIA COM BLOCOS DE CONCRETO, DIMENSÕES INTERNAS = 3X3 M, PROFUNDIDADE = 1,45 M, EXCLUINDO TAMPÃO. AF_12/2020</v>
          </cell>
          <cell r="C1453" t="str">
            <v>UN</v>
          </cell>
          <cell r="D1453">
            <v>8752.49</v>
          </cell>
        </row>
        <row r="1454">
          <cell r="A1454">
            <v>98039</v>
          </cell>
          <cell r="B1454" t="str">
            <v>ACRÉSCIMO PARA POÇO DE VISITA RETANGULAR PARA ESGOTO, EM ALVENARIA COM BLOCOS DE CONCRETO, DIMENSÕES INTERNAS = 3X3 M. AF_12/2020</v>
          </cell>
          <cell r="C1454" t="str">
            <v>M</v>
          </cell>
          <cell r="D1454">
            <v>2465.29</v>
          </cell>
        </row>
        <row r="1455">
          <cell r="A1455">
            <v>98040</v>
          </cell>
          <cell r="B1455" t="str">
            <v>BASE PARA POÇO DE VISITA RETANGULAR PARA ESGOTO, EM ALVENARIA COM BLOCOS DE CONCRETO, DIMENSÕES INTERNAS = 3X3,5 M, PROFUNDIDADE = 1,45 M, EXCLUINDO TAMPÃO. AF_12/2020</v>
          </cell>
          <cell r="C1455" t="str">
            <v>UN</v>
          </cell>
          <cell r="D1455">
            <v>9905.85</v>
          </cell>
        </row>
        <row r="1456">
          <cell r="A1456">
            <v>98041</v>
          </cell>
          <cell r="B1456" t="str">
            <v>ACRÉSCIMO PARA POÇO DE VISITA RETANGULAR PARA ESGOTO, EM ALVENARIA COM BLOCOS DE CONCRETO, DIMENSÕES INTERNAS = 3X3,5 M. AF_12/2020</v>
          </cell>
          <cell r="C1456" t="str">
            <v>M</v>
          </cell>
          <cell r="D1456">
            <v>2650.75</v>
          </cell>
        </row>
        <row r="1457">
          <cell r="A1457">
            <v>98042</v>
          </cell>
          <cell r="B1457" t="str">
            <v>BASE PARA POÇO DE VISITA RETANGULAR PARA ESGOTO, EM ALVENARIA COM BLOCOS DE CONCRETO, DIMENSÕES INTERNAS = 3X4 M, PROFUNDIDADE = 1,45 M, EXCLUINDO TAMPÃO. AF_12/2020</v>
          </cell>
          <cell r="C1457" t="str">
            <v>UN</v>
          </cell>
          <cell r="D1457">
            <v>11059.2</v>
          </cell>
        </row>
        <row r="1458">
          <cell r="A1458">
            <v>98043</v>
          </cell>
          <cell r="B1458" t="str">
            <v>ACRÉSCIMO PARA POÇO DE VISITA RETANGULAR PARA ESGOTO, EM ALVENARIA COM BLOCOS DE CONCRETO, DIMENSÕES INTERNAS = 3X4 M. AF_12/2020</v>
          </cell>
          <cell r="C1458" t="str">
            <v>M</v>
          </cell>
          <cell r="D1458">
            <v>2840.22</v>
          </cell>
        </row>
        <row r="1459">
          <cell r="A1459">
            <v>98044</v>
          </cell>
          <cell r="B1459" t="str">
            <v>BASE PARA POÇO DE VISITA RETANGULAR PARA ESGOTO, EM ALVENARIA COM BLOCOS DE CONCRETO, DIMENSÕES INTERNAS = 3,5X3,5 M, PROFUNDIDADE = 1,45 M, EXCLUINDO TAMPÃO. AF_12/2020</v>
          </cell>
          <cell r="C1459" t="str">
            <v>UN</v>
          </cell>
          <cell r="D1459">
            <v>11235.31</v>
          </cell>
        </row>
        <row r="1460">
          <cell r="A1460">
            <v>98045</v>
          </cell>
          <cell r="B1460" t="str">
            <v>ACRÉSCIMO PARA POÇO DE VISITA RETANGULAR PARA ESGOTO, EM ALVENARIA COM BLOCOS DE CONCRETO, DIMENSÕES INTERNAS = 3,5X3,5 M. AF_12/2020</v>
          </cell>
          <cell r="C1460" t="str">
            <v>M</v>
          </cell>
          <cell r="D1460">
            <v>2840.22</v>
          </cell>
        </row>
        <row r="1461">
          <cell r="A1461">
            <v>98046</v>
          </cell>
          <cell r="B1461" t="str">
            <v>BASE PARA POÇO DE VISITA RETANGULAR PARA ESGOTO, EM ALVENARIA COM BLOCOS DE CONCRETO, DIMENSÕES INTERNAS = 3,5X4 M, PROFUNDIDADE = 1,45 M, EXCLUINDO TAMPÃO. AF_12/2020</v>
          </cell>
          <cell r="C1461" t="str">
            <v>UN</v>
          </cell>
          <cell r="D1461">
            <v>12548.95</v>
          </cell>
        </row>
        <row r="1462">
          <cell r="A1462">
            <v>98047</v>
          </cell>
          <cell r="B1462" t="str">
            <v>ACRÉSCIMO PARA POÇO DE VISITA RETANGULAR PARA ESGOTO, EM ALVENARIA COM BLOCOS DE CONCRETO, DIMENSÕES INTERNAS = 3,5X4 M. AF_12/2020</v>
          </cell>
          <cell r="C1462" t="str">
            <v>M</v>
          </cell>
          <cell r="D1462">
            <v>3029.67</v>
          </cell>
        </row>
        <row r="1463">
          <cell r="A1463">
            <v>98048</v>
          </cell>
          <cell r="B1463" t="str">
            <v>BASE PARA POÇO DE VISITA RETANGULAR PARA ESGOTO, EM ALVENARIA COM BLOCOS DE CONCRETO, DIMENSÕES INTERNAS = 4X4 M, PROFUNDIDADE = 1,45 M, EXCLUINDO TAMPÃO. AF_12/2020</v>
          </cell>
          <cell r="C1463" t="str">
            <v>UN</v>
          </cell>
          <cell r="D1463">
            <v>14758</v>
          </cell>
        </row>
        <row r="1464">
          <cell r="A1464">
            <v>98049</v>
          </cell>
          <cell r="B1464" t="str">
            <v>ACRÉSCIMO PARA POÇO DE VISITA RETANGULAR PARA ESGOTO, EM ALVENARIA COM BLOCOS DE CONCRETO, DIMENSÕES INTERNAS = 4X4 M. AF_12/2020</v>
          </cell>
          <cell r="C1464" t="str">
            <v>M</v>
          </cell>
          <cell r="D1464">
            <v>3180.19</v>
          </cell>
        </row>
        <row r="1465">
          <cell r="A1465">
            <v>98050</v>
          </cell>
          <cell r="B1465" t="str">
            <v>CHAMINÉ CIRCULAR PARA POÇO DE VISITA PARA ESGOTO, EM CONCRETO PRÉ-MOLDADO, DIÂMETRO INTERNO = 0,6 M. AF_12/2020</v>
          </cell>
          <cell r="C1465" t="str">
            <v>M</v>
          </cell>
          <cell r="D1465">
            <v>155.91999999999999</v>
          </cell>
        </row>
        <row r="1466">
          <cell r="A1466">
            <v>98051</v>
          </cell>
          <cell r="B1466" t="str">
            <v>CHAMINÉ CIRCULAR PARA POÇO DE VISITA PARA ESGOTO, EM ALVENARIA COM TIJOLOS CERÂMICOS MACIÇOS, DIÂMETRO INTERNO = 0,6 M. AF_12/2020</v>
          </cell>
          <cell r="C1466" t="str">
            <v>M</v>
          </cell>
          <cell r="D1466">
            <v>707.47</v>
          </cell>
        </row>
        <row r="1467">
          <cell r="A1467">
            <v>98405</v>
          </cell>
          <cell r="B1467" t="str">
            <v>BASE PARA POÇO DE VISITA CIRCULAR PARA  ESGOTO, EM ALVENARIA COM TIJOLOS CERÂMICOS MACIÇOS, DIÂMETRO INTERNO = 1 M, PROFUNDIDADE = 1,45 M, EXCLUINDO TAMPÃO. AF_12/2020</v>
          </cell>
          <cell r="C1467" t="str">
            <v>UN</v>
          </cell>
          <cell r="D1467">
            <v>1945.23</v>
          </cell>
        </row>
        <row r="1468">
          <cell r="A1468">
            <v>98406</v>
          </cell>
          <cell r="B1468" t="str">
            <v>BASE PARA POÇO DE VISITA RETANGULAR PARA ESGOTO, EM ALVENARIA COM BLOCOS DE CONCRETO, DIMENSÕES INTERNAS = 1X3,5 M, PROFUNDIDADE = 1,45 M, EXCLUINDO TAMPÃO. AF_12/2020</v>
          </cell>
          <cell r="C1468" t="str">
            <v>UN</v>
          </cell>
          <cell r="D1468">
            <v>4747.4799999999996</v>
          </cell>
        </row>
        <row r="1469">
          <cell r="A1469">
            <v>98407</v>
          </cell>
          <cell r="B1469" t="str">
            <v>BASE PARA POÇO DE VISITA RETANGULAR PARA ESGOTO, EM ALVENARIA COM BLOCOS DE CONCRETO, DIMENSÕES INTERNAS = 1X2 M, PROFUNDIDADE = 1,45 M, EXCLUINDO TAMPÃO. AF_12/2020</v>
          </cell>
          <cell r="C1469" t="str">
            <v>UN</v>
          </cell>
          <cell r="D1469">
            <v>3099.13</v>
          </cell>
        </row>
        <row r="1470">
          <cell r="A1470">
            <v>98408</v>
          </cell>
          <cell r="B1470" t="str">
            <v>BASE PARA POÇO DE VISITA RETANGULAR PARA ESGOTO, EM ALVENARIA COM BLOCOS DE CONCRETO, DIMENSÕES INTERNAS = 1X2,5 M, PROFUNDIDADE = 1,45 M, EXCLUINDO TAMPÃO. AF_12/2020</v>
          </cell>
          <cell r="C1470" t="str">
            <v>UN</v>
          </cell>
          <cell r="D1470">
            <v>3641.54</v>
          </cell>
        </row>
        <row r="1471">
          <cell r="A1471">
            <v>98409</v>
          </cell>
          <cell r="B1471" t="str">
            <v>ACRÉSCIMO PARA POÇO DE VISITA CIRCULAR PARA ESGOTO, EM CONCRETO PRÉ-MOLDADO, DIÂMETRO INTERNO = 0,8 M. AF_12/2020</v>
          </cell>
          <cell r="C1471" t="str">
            <v>M</v>
          </cell>
          <cell r="D1471">
            <v>217.13</v>
          </cell>
        </row>
        <row r="1472">
          <cell r="A1472">
            <v>98410</v>
          </cell>
          <cell r="B1472" t="str">
            <v>BASE PARA POÇO DE VISITA CIRCULAR PARA ESGOTO, EM CONCRETO PRÉ-MOLDADO, DIÂMETRO INTERNO = 1 M, PROFUNDIDADE = 1,45 M, EXCLUINDO TAMPÃO. AF_12/2020</v>
          </cell>
          <cell r="C1472" t="str">
            <v>UN</v>
          </cell>
          <cell r="D1472">
            <v>811.88</v>
          </cell>
        </row>
        <row r="1473">
          <cell r="A1473">
            <v>98414</v>
          </cell>
          <cell r="B1473" t="str">
            <v>BASE PARA POÇO DE VISITA CIRCULAR PARA  ESGOTO, EM CONCRETO PRÉ-MOLDADO, DIÂMETRO INTERNO = 1 M, PROFUNDIDADE = 1,45 M, EXCLUINDO TAMPÃO. AF_12/2020</v>
          </cell>
          <cell r="C1473" t="str">
            <v>UN</v>
          </cell>
          <cell r="D1473">
            <v>798.58</v>
          </cell>
        </row>
        <row r="1474">
          <cell r="A1474">
            <v>98415</v>
          </cell>
          <cell r="B1474" t="str">
            <v>(COMPOSIÇÃO REPRESENTATIVA) POÇO DE VISITA CIRCULAR PARA ESGOTO, EM CONCRETO PRÉ-MOLDADO, DIÂMETRO INTERNO = 1,0 M, PROFUNDIDADE ATÉ 1,50 M, EXCLUINDO TAMPÃO. AF_04/2018</v>
          </cell>
          <cell r="C1474" t="str">
            <v>UN</v>
          </cell>
          <cell r="D1474">
            <v>997.68</v>
          </cell>
        </row>
        <row r="1475">
          <cell r="A1475">
            <v>98416</v>
          </cell>
          <cell r="B1475" t="str">
            <v>(COMPOSIÇÃO REPRESENTATIVA) POÇO DE VISITA CIRCULAR PARA ESGOTO, EM CONCRETO PRÉ-MOLDADO, DIÂMETRO INTERNO = 1,0 M, PROFUNDIDADE DE 1,50 A 2,00 M, EXCLUINDO TAMPÃO. AF_04/2018</v>
          </cell>
          <cell r="C1475" t="str">
            <v>UN</v>
          </cell>
          <cell r="D1475">
            <v>941.02</v>
          </cell>
        </row>
        <row r="1476">
          <cell r="A1476">
            <v>98417</v>
          </cell>
          <cell r="B1476" t="str">
            <v>(COMPOSIÇÃO REPRESENTATIVA) POÇO DE VISITA CIRCULAR PARA ESGOTO, EM CONCRETO PRÉ-MOLDADO, DIÂMETRO INTERNO = 1,0 M, PROFUNDIDADE DE 2,00 A 2,50 M, EXCLUINDO TAMPÃO. AF_04/2018</v>
          </cell>
          <cell r="C1476" t="str">
            <v>UN</v>
          </cell>
          <cell r="D1476">
            <v>1083.47</v>
          </cell>
        </row>
        <row r="1477">
          <cell r="A1477">
            <v>98418</v>
          </cell>
          <cell r="B1477" t="str">
            <v>(COMPOSIÇÃO REPRESENTATIVA) POÇO DE VISITA CIRCULAR PARA ESGOTO, EM CONCRETO PRÉ-MOLDADO, DIÂMETRO INTERNO = 1,0 M, PROFUNDIDADE DE 2,50 A 3,00 M, EXCLUINDO TAMPÃO. AF_04/2018</v>
          </cell>
          <cell r="C1477" t="str">
            <v>UN</v>
          </cell>
          <cell r="D1477">
            <v>1161.43</v>
          </cell>
        </row>
        <row r="1478">
          <cell r="A1478">
            <v>98419</v>
          </cell>
          <cell r="B1478" t="str">
            <v>(COMPOSIÇÃO REPRESENTATIVA) POÇO DE VISITA CIRCULAR PARA ESGOTO, EM CONCRETO PRÉ-MOLDADO, DIÂMETRO INTERNO = 1,0 M, PROFUNDIDADE DE 3,00 A 3,50 M, EXCLUINDO TAMPÃO. AF_04/2018</v>
          </cell>
          <cell r="C1478" t="str">
            <v>UN</v>
          </cell>
          <cell r="D1478">
            <v>1239.3900000000001</v>
          </cell>
        </row>
        <row r="1479">
          <cell r="A1479">
            <v>98420</v>
          </cell>
          <cell r="B1479" t="str">
            <v>(COMPOSIÇÃO REPRESENTATIVA) POÇO DE VISITA CIRCULAR PARA ESGOTO, EM CONCRETO PRÉ-MOLDADO, DIÂMETRO INTERNO = 1,0 M, PROFUNDIDADE ATÉ 1,50 M, INCLUINDO TAMPÃO DE FERRO FUNDIDO, DIÂMETRO DE 60 CM. AF_04/2018</v>
          </cell>
          <cell r="C1479" t="str">
            <v>UN</v>
          </cell>
          <cell r="D1479">
            <v>1351.03</v>
          </cell>
        </row>
        <row r="1480">
          <cell r="A1480">
            <v>98421</v>
          </cell>
          <cell r="B1480" t="str">
            <v>(COMPOSIÇÃO REPRESENTATIVA) POÇO DE VISITA CIRCULAR PARA ESGOTO, EM CONCRETO PRÉ-MOLDADO, DIÂMETRO INTERNO = 1,0 M, PROFUNDIDADE DE 1,50 A 2,00 M, INCLUINDO TAMPÃO DE FERRO FUNDIDO, DIÂMETRO DE 60 CM. AF_04/2018</v>
          </cell>
          <cell r="C1480" t="str">
            <v>UN</v>
          </cell>
          <cell r="D1480">
            <v>1493.47</v>
          </cell>
        </row>
        <row r="1481">
          <cell r="A1481">
            <v>98422</v>
          </cell>
          <cell r="B1481" t="str">
            <v>(COMPOSIÇÃO REPRESENTATIVA) POÇO DE VISITA CIRCULAR PARA ESGOTO, EM CONCRETO PRÉ-MOLDADO, DIÂMETRO INTERNO = 1,0 M, PROFUNDIDADE DE 2,00 A 2,50 M, INCLUINDO TAMPÃO DE FERRO FUNDIDO, DIÂMETRO DE 60 CM. AF_04/2018</v>
          </cell>
          <cell r="C1481" t="str">
            <v>UN</v>
          </cell>
          <cell r="D1481">
            <v>1635.92</v>
          </cell>
        </row>
        <row r="1482">
          <cell r="A1482">
            <v>98423</v>
          </cell>
          <cell r="B1482" t="str">
            <v>(COMPOSIÇÃO REPRESENTATIVA) POÇO DE VISITA CIRCULAR PARA ESGOTO, EM CONCRETO PRÉ-MOLDADO, DIÂMETRO INTERNO = 1,0 M, PROFUNDIDADE DE 2,50 A 3,00 M, INCLUINDO TAMPÃO DE FERRO FUNDIDO, DIÂMETRO DE 60 CM. AF_04/2018</v>
          </cell>
          <cell r="C1482" t="str">
            <v>UN</v>
          </cell>
          <cell r="D1482">
            <v>1713.88</v>
          </cell>
        </row>
        <row r="1483">
          <cell r="A1483">
            <v>98424</v>
          </cell>
          <cell r="B1483" t="str">
            <v>(COMPOSIÇÃO REPRESENTATIVA) POÇO DE VISITA CIRCULAR PARA ESGOTO, EM CONCRETO PRÉ-MOLDADO, DIÂMETRO INTERNO = 1,0 M, PROFUNDIDADE DE 3,00 A 3,50 M, INCLUINDO TAMPÃO DE FERRO FUNDIDO, DIÂMETRO DE 60 CM. AF_04/2018</v>
          </cell>
          <cell r="C1483" t="str">
            <v>UN</v>
          </cell>
          <cell r="D1483">
            <v>1791.84</v>
          </cell>
        </row>
        <row r="1484">
          <cell r="A1484">
            <v>98425</v>
          </cell>
          <cell r="B1484" t="str">
            <v>(COMPOSIÇÃO REPRESENTATIVA) POÇO DE VISITA CIRCULAR PARA ESGOTO, EM ALVENARIA COM TIJOLOS CERÂMICOS MACIÇOS, DIÂMETRO INTERNO = 1,2 M, PROFUNDIDADE ATÉ 1,50 M, EXCLUINDO TAMPÃO. AF_04/2018</v>
          </cell>
          <cell r="C1484" t="str">
            <v>UN</v>
          </cell>
          <cell r="D1484">
            <v>2319.5100000000002</v>
          </cell>
        </row>
        <row r="1485">
          <cell r="A1485">
            <v>98426</v>
          </cell>
          <cell r="B1485" t="str">
            <v>(COMPOSIÇÃO REPRESENTATIVA) POÇO DE VISITA CIRCULAR PARA ESGOTO, EM ALVENARIA COM TIJOLOS CERÂMICOS MACIÇOS, DIÂMETRO INTERNO = 1,2 M, PROFUNDIDADE DE 1,50 A 2,00 M, EXCLUINDO TAMPÃO. AF_04/2018</v>
          </cell>
          <cell r="C1485" t="str">
            <v>UN</v>
          </cell>
          <cell r="D1485">
            <v>2933.71</v>
          </cell>
        </row>
        <row r="1486">
          <cell r="A1486">
            <v>98427</v>
          </cell>
          <cell r="B1486" t="str">
            <v>(COMPOSIÇÃO REPRESENTATIVA) POÇO DE VISITA CIRCULAR PARA ESGOTO, EM ALVENARIA COM TIJOLOS CERÂMICOS MACIÇOS, DIÂMETRO INTERNO = 1,2 M, PROFUNDIDADE DE 2,00 A 2,50 M, EXCLUINDO TAMPÃO. AF_04/2018</v>
          </cell>
          <cell r="C1486" t="str">
            <v>UN</v>
          </cell>
          <cell r="D1486">
            <v>3547.92</v>
          </cell>
        </row>
        <row r="1487">
          <cell r="A1487">
            <v>98428</v>
          </cell>
          <cell r="B1487" t="str">
            <v>(COMPOSIÇÃO REPRESENTATIVA) POÇO DE VISITA CIRCULAR PARA ESGOTO, EM ALVENARIA COM TIJOLOS CERÂMICOS MACIÇOS, DIÂMETRO INTERNO = 1,2 M, PROFUNDIDADE DE 2,50 A 3,00 M, EXCLUINDO TAMPÃO. AF_04/2018</v>
          </cell>
          <cell r="C1487" t="str">
            <v>UN</v>
          </cell>
          <cell r="D1487">
            <v>3901.65</v>
          </cell>
        </row>
        <row r="1488">
          <cell r="A1488">
            <v>98429</v>
          </cell>
          <cell r="B1488" t="str">
            <v>(COMPOSIÇÃO REPRESENTATIVA) POÇO DE VISITA CIRCULAR PARA ESGOTO, EM ALVENARIA COM TIJOLOS CERÂMICOS MACIÇOS, DIÂMETRO INTERNO = 1,2 M, PROFUNDIDADE DE 3,00 A 3,50 M, EXCLUINDO TAMPÃO. AF_04/2018</v>
          </cell>
          <cell r="C1488" t="str">
            <v>UN</v>
          </cell>
          <cell r="D1488">
            <v>4255.3900000000003</v>
          </cell>
        </row>
        <row r="1489">
          <cell r="A1489">
            <v>98430</v>
          </cell>
          <cell r="B1489" t="str">
            <v>(COMPOSIÇÃO REPRESENTATIVA) POÇO DE VISITA CIRCULAR PARA ESGOTO, EM ALVENARIA COM TIJOLOS CERÂMICOS MACIÇOS, DIÂMETRO INTERNO = 1,2 M, PROFUNDIDADE ATÉ 1,50 M, INCLUINDO TAMPÃO DE FERRO FUNDIDO, DIÂMETRO DE 60 CM. AF_04/2018</v>
          </cell>
          <cell r="C1489" t="str">
            <v>UN</v>
          </cell>
          <cell r="D1489">
            <v>2871.96</v>
          </cell>
        </row>
        <row r="1490">
          <cell r="A1490">
            <v>98431</v>
          </cell>
          <cell r="B1490" t="str">
            <v>(COMPOSIÇÃO REPRESENTATIVA) POÇO DE VISITA CIRCULAR PARA ESGOTO, EM ALVENARIA COM TIJOLOS CERÂMICOS MACIÇOS, DIÂMETRO INTERNO = 1,2 M, PROFUNDIDADE DE 1,50 A 2,00 M, INCLUINDO TAMPÃO DE FERRO FUNDIDO, DIÂMETRO DE 60 CM. AF_04/2018</v>
          </cell>
          <cell r="C1490" t="str">
            <v>UN</v>
          </cell>
          <cell r="D1490">
            <v>3486.16</v>
          </cell>
        </row>
        <row r="1491">
          <cell r="A1491">
            <v>98432</v>
          </cell>
          <cell r="B1491" t="str">
            <v>(COMPOSIÇÃO REPRESENTATIVA) POÇO DE VISITA CIRCULAR PARA ESGOTO, EM ALVENARIA COM TIJOLOS CERÂMICOS MACIÇOS, DIÂMETRO INTERNO = 1,2 M, PROFUNDIDADE DE 2,00 A 2,50 M, INCLUINDO TAMPÃO DE FERRO FUNDIDO, DIÂMETRO DE 60 CM. AF_04/2018</v>
          </cell>
          <cell r="C1491" t="str">
            <v>UN</v>
          </cell>
          <cell r="D1491">
            <v>4100.37</v>
          </cell>
        </row>
        <row r="1492">
          <cell r="A1492">
            <v>98433</v>
          </cell>
          <cell r="B1492" t="str">
            <v>(COMPOSIÇÃO REPRESENTATIVA) POÇO DE VISITA CIRCULAR PARA ESGOTO, EM ALVENARIA COM TIJOLOS CERÂMICOS MACIÇOS, DIÂMETRO INTERNO = 1,2 M, PROFUNDIDADE DE 2,50 A 3,00 M, INCLUINDO TAMPÃO DE FERRO FUNDIDO, DIÂMETRO DE 60 CM. AF_04/2018</v>
          </cell>
          <cell r="C1492" t="str">
            <v>UN</v>
          </cell>
          <cell r="D1492">
            <v>4454.1000000000004</v>
          </cell>
        </row>
        <row r="1493">
          <cell r="A1493">
            <v>98434</v>
          </cell>
          <cell r="B1493" t="str">
            <v>(COMPOSIÇÃO REPRESENTATIVA) POÇO DE VISITA CIRCULAR PARA ESGOTO, EM ALVENARIA COM TIJOLOS CERÂMICOS MACIÇOS, DIÂMETRO INTERNO = 1,2 M, PROFUNDIDADE DE 3,00 A 3,50 M, INCLUINDO TAMPÃO DE FERRO FUNDIDO, DIÂMETRO DE 60 CM. AF_04/2018</v>
          </cell>
          <cell r="C1493" t="str">
            <v>UN</v>
          </cell>
          <cell r="D1493">
            <v>4807.84</v>
          </cell>
        </row>
        <row r="1494">
          <cell r="A1494">
            <v>99240</v>
          </cell>
          <cell r="B1494" t="str">
            <v>ACRÉSCIMO PARA POÇO DE VISITA CIRCULAR PARA DRENAGEM, EM CONCRETO PRÉ-MOLDADO, DIÂMETRO INTERNO = 1,2 M. AF_12/2020</v>
          </cell>
          <cell r="C1494" t="str">
            <v>M</v>
          </cell>
          <cell r="D1494">
            <v>373.47</v>
          </cell>
        </row>
        <row r="1495">
          <cell r="A1495">
            <v>99241</v>
          </cell>
          <cell r="B1495" t="str">
            <v>ACRÉSCIMO PARA POÇO DE VISITA RETANGULAR PARA DRENAGEM, EM ALVENARIA COM BLOCOS DE CONCRETO, DIMENSÕES INTERNAS = 1,5X1,5 M. AF_12/2020</v>
          </cell>
          <cell r="C1495" t="str">
            <v>M</v>
          </cell>
          <cell r="D1495">
            <v>1261.77</v>
          </cell>
        </row>
        <row r="1496">
          <cell r="A1496">
            <v>99242</v>
          </cell>
          <cell r="B1496" t="str">
            <v>BASE PARA POÇO DE VISITA CIRCULAR PARA DRENAGEM, EM ALVENARIA COM TIJOLOS CERÂMICOS MACIÇOS, DIÂMETRO INTERNO = 1,2 M, PROFUNDIDADE = 1,45 M, EXCLUINDO TAMPÃO. AF_12/2020</v>
          </cell>
          <cell r="C1496" t="str">
            <v>UN</v>
          </cell>
          <cell r="D1496">
            <v>2232.9299999999998</v>
          </cell>
        </row>
        <row r="1497">
          <cell r="A1497">
            <v>99243</v>
          </cell>
          <cell r="B1497" t="str">
            <v>ACRÉSCIMO PARA POÇO DE VISITA CIRCULAR PARA DRENAGEM, EM ALVENARIA COM TIJOLOS CERÂMICOS MACIÇOS, DIÂMETRO INTERNO = 1,2 M. AF_12/2020</v>
          </cell>
          <cell r="C1497" t="str">
            <v>M</v>
          </cell>
          <cell r="D1497">
            <v>1146.42</v>
          </cell>
        </row>
        <row r="1498">
          <cell r="A1498">
            <v>99244</v>
          </cell>
          <cell r="B1498" t="str">
            <v>BASE PARA POÇO DE VISITA RETANGULAR PARA DRENAGEM, EM ALVENARIA COM BLOCOS DE CONCRETO, DIMENSÕES INTERNAS = 1,5X2 M, PROFUNDIDADE = 1,45 M, EXCLUINDO TAMPÃO. AF_12/2020</v>
          </cell>
          <cell r="C1498" t="str">
            <v>UN</v>
          </cell>
          <cell r="D1498">
            <v>3785.03</v>
          </cell>
        </row>
        <row r="1499">
          <cell r="A1499">
            <v>99246</v>
          </cell>
          <cell r="B1499" t="str">
            <v>ACRÉSCIMO PARA POÇO DE VISITA CIRCULAR PARA DRENAGEM, EM CONCRETO PRÉ-MOLDADO, DIÂMETRO INTERNO = 1,5 M. AF_12/2020</v>
          </cell>
          <cell r="C1499" t="str">
            <v>M</v>
          </cell>
          <cell r="D1499">
            <v>531.61</v>
          </cell>
        </row>
        <row r="1500">
          <cell r="A1500">
            <v>99247</v>
          </cell>
          <cell r="B1500" t="str">
            <v>ACRÉSCIMO PARA POÇO DE VISITA RETANGULAR PARA DRENAGEM, EM ALVENARIA COM BLOCOS DE CONCRETO, DIMENSÕES INTERNAS = 1,5X2 M. AF_12/2020</v>
          </cell>
          <cell r="C1500" t="str">
            <v>M</v>
          </cell>
          <cell r="D1500">
            <v>1437.88</v>
          </cell>
        </row>
        <row r="1501">
          <cell r="A1501">
            <v>99248</v>
          </cell>
          <cell r="B1501" t="str">
            <v>BASE PARA POÇO DE VISITA CIRCULAR PARA DRENAGEM, EM ALVENARIA COM TIJOLOS CERÂMICOS MACIÇOS, DIÂMETRO INTERNO = 1,5 M, PROFUNDIDADE = 1,45 M, EXCLUINDO TAMPÃO. AF_12/2020</v>
          </cell>
          <cell r="C1501" t="str">
            <v>UN</v>
          </cell>
          <cell r="D1501">
            <v>3406.31</v>
          </cell>
        </row>
        <row r="1502">
          <cell r="A1502">
            <v>99249</v>
          </cell>
          <cell r="B1502" t="str">
            <v>ACRÉSCIMO PARA POÇO DE VISITA CIRCULAR PARA DRENAGEM, EM ALVENARIA COM TIJOLOS CERÂMICOS MACIÇOS, DIÂMETRO INTERNO = 1,5 M. AF_12/2020</v>
          </cell>
          <cell r="C1502" t="str">
            <v>M</v>
          </cell>
          <cell r="D1502">
            <v>1396.25</v>
          </cell>
        </row>
        <row r="1503">
          <cell r="A1503">
            <v>99252</v>
          </cell>
          <cell r="B1503" t="str">
            <v>BASE PARA POÇO DE VISITA RETANGULAR PARA DRENAGEM, EM ALVENARIA COM BLOCOS DE CONCRETO, DIMENSÕES INTERNAS = 1X1 M, PROFUNDIDADE = 1,45 M, EXCLUINDO TAMPÃO. AF_12/2020</v>
          </cell>
          <cell r="C1503" t="str">
            <v>UN</v>
          </cell>
          <cell r="D1503">
            <v>1960.23</v>
          </cell>
        </row>
        <row r="1504">
          <cell r="A1504">
            <v>99254</v>
          </cell>
          <cell r="B1504" t="str">
            <v>ACRÉSCIMO PARA POÇO DE VISITA RETANGULAR PARA DRENAGEM, EM ALVENARIA COM BLOCOS DE CONCRETO, DIMENSÕES INTERNAS = 1X1 M. AF_12/2020</v>
          </cell>
          <cell r="C1504" t="str">
            <v>M</v>
          </cell>
          <cell r="D1504">
            <v>909.55</v>
          </cell>
        </row>
        <row r="1505">
          <cell r="A1505">
            <v>99256</v>
          </cell>
          <cell r="B1505" t="str">
            <v>BASE PARA POÇO DE VISITA RETANGULAR PARA DRENAGEM, EM ALVENARIA COM BLOCOS DE CONCRETO, DIMENSÕES INTERNAS = 1,5X2,5 M, PROFUNDIDADE = 1,45 M, EXCLUINDO TAMPÃO. AF_12/2020</v>
          </cell>
          <cell r="C1505" t="str">
            <v>UN</v>
          </cell>
          <cell r="D1505">
            <v>4463.05</v>
          </cell>
        </row>
        <row r="1506">
          <cell r="A1506">
            <v>99259</v>
          </cell>
          <cell r="B1506" t="str">
            <v>BASE PARA POÇO DE VISITA RETANGULAR PARA DRENAGEM, EM ALVENARIA COM BLOCOS DE CONCRETO, DIMENSÕES INTERNAS = 1X1,5 M, PROFUNDIDADE = 1,45 M, EXCLUINDO TAMPÃO. AF_12/2020</v>
          </cell>
          <cell r="C1506" t="str">
            <v>UN</v>
          </cell>
          <cell r="D1506">
            <v>2487.67</v>
          </cell>
        </row>
        <row r="1507">
          <cell r="A1507">
            <v>99261</v>
          </cell>
          <cell r="B1507" t="str">
            <v>ACRÉSCIMO PARA POÇO DE VISITA RETANGULAR PARA DRENAGEM, EM ALVENARIA COM BLOCOS DE CONCRETO, DIMENSÕES INTERNAS = 1X1,5 M. AF_12/2020</v>
          </cell>
          <cell r="C1507" t="str">
            <v>M</v>
          </cell>
          <cell r="D1507">
            <v>1085.6600000000001</v>
          </cell>
        </row>
        <row r="1508">
          <cell r="A1508">
            <v>99263</v>
          </cell>
          <cell r="B1508" t="str">
            <v>ACRÉSCIMO PARA POÇO DE VISITA RETANGULAR PARA DRENAGEM, EM ALVENARIA COM BLOCOS DE CONCRETO, DIMENSÕES INTERNAS = 1,5X2,5 M. AF_12/2020</v>
          </cell>
          <cell r="C1508" t="str">
            <v>M</v>
          </cell>
          <cell r="D1508">
            <v>1614.04</v>
          </cell>
        </row>
        <row r="1509">
          <cell r="A1509">
            <v>99265</v>
          </cell>
          <cell r="B1509" t="str">
            <v>BASE PARA POÇO DE VISITA RETANGULAR PARA DRENAGEM, EM ALVENARIA COM BLOCOS DE CONCRETO, DIMENSÕES INTERNAS = 1X2 M, PROFUNDIDADE = 1,45 M, EXCLUINDO TAMPÃO. AF_12/2020</v>
          </cell>
          <cell r="C1509" t="str">
            <v>UN</v>
          </cell>
          <cell r="D1509">
            <v>3014.95</v>
          </cell>
        </row>
        <row r="1510">
          <cell r="A1510">
            <v>99266</v>
          </cell>
          <cell r="B1510" t="str">
            <v>ACRÉSCIMO PARA POÇO DE VISITA RETANGULAR PARA DRENAGEM, EM ALVENARIA COM BLOCOS DE CONCRETO, DIMENSÕES INTERNAS = 1X2 M. AF_12/2020</v>
          </cell>
          <cell r="C1510" t="str">
            <v>M</v>
          </cell>
          <cell r="D1510">
            <v>1261.77</v>
          </cell>
        </row>
        <row r="1511">
          <cell r="A1511">
            <v>99267</v>
          </cell>
          <cell r="B1511" t="str">
            <v>BASE PARA POÇO DE VISITA RETANGULAR PARA DRENAGEM, EM ALVENARIA COM BLOCOS DE CONCRETO, DIMENSÕES INTERNAS = 1X2,5 M, PROFUNDIDADE = 1,45 M, EXCLUINDO TAMPÃO. AF_12/2020</v>
          </cell>
          <cell r="C1511" t="str">
            <v>UN</v>
          </cell>
          <cell r="D1511">
            <v>3544.68</v>
          </cell>
        </row>
        <row r="1512">
          <cell r="A1512">
            <v>99268</v>
          </cell>
          <cell r="B1512" t="str">
            <v>POÇO DE INSPEÇÃO CIRCULAR PARA DRENAGEM, EM CONCRETO PRÉ-MOLDADO, DIÂMETRO INTERNO = 0,6 M, PROFUNDIDADE = 1 M, EXCLUINDO TAMPÃO. AF_12/2020</v>
          </cell>
          <cell r="C1512" t="str">
            <v>UN</v>
          </cell>
          <cell r="D1512">
            <v>296.29000000000002</v>
          </cell>
        </row>
        <row r="1513">
          <cell r="A1513">
            <v>99269</v>
          </cell>
          <cell r="B1513" t="str">
            <v>ACRÉSCIMO PARA POÇO DE VISITA RETANGULAR PARA DRENAGEM, EM ALVENARIA COM BLOCOS DE CONCRETO, DIMENSÕES INTERNAS = 1X2,5 M. AF_12/2020</v>
          </cell>
          <cell r="C1513" t="str">
            <v>M</v>
          </cell>
          <cell r="D1513">
            <v>1437.88</v>
          </cell>
        </row>
        <row r="1514">
          <cell r="A1514">
            <v>99270</v>
          </cell>
          <cell r="B1514" t="str">
            <v>POÇO DE INSPEÇÃO CIRCULAR PARA DRENAGEM, EM CONCRETO PRÉ-MOLDADO, DIÂMETRO INTERNO = 0,6 M, PROFUNDIDADE = 1,5 M, EXCLUINDO TAMPÃO. AF_12/2020</v>
          </cell>
          <cell r="C1514" t="str">
            <v>UN</v>
          </cell>
          <cell r="D1514">
            <v>384.2</v>
          </cell>
        </row>
        <row r="1515">
          <cell r="A1515">
            <v>99271</v>
          </cell>
          <cell r="B1515" t="str">
            <v>BASE PARA POÇO DE VISITA RETANGULAR PARA DRENAGEM, EM ALVENARIA COM BLOCOS DE CONCRETO, DIMENSÕES INTERNAS = 1,5X3 M, PROFUNDIDADE = 1,45 M, EXCLUINDO TAMPÃO. AF_12/2020</v>
          </cell>
          <cell r="C1515" t="str">
            <v>UN</v>
          </cell>
          <cell r="D1515">
            <v>5125.1400000000003</v>
          </cell>
        </row>
        <row r="1516">
          <cell r="A1516">
            <v>99272</v>
          </cell>
          <cell r="B1516" t="str">
            <v>POÇO DE INSPEÇÃO CIRCULAR PARA DRENAGEM, EM ALVENARIA COM TIJOLOS CERÂMICOS MACIÇOS, DIÂMETRO INTERNO = 0,6 M, PROFUNDIDADE = 1 M, EXCLUINDO TAMPÃO. AF_12/2020</v>
          </cell>
          <cell r="C1516" t="str">
            <v>UN</v>
          </cell>
          <cell r="D1516">
            <v>814.09</v>
          </cell>
        </row>
        <row r="1517">
          <cell r="A1517">
            <v>99273</v>
          </cell>
          <cell r="B1517" t="str">
            <v>POÇO DE INSPEÇÃO CIRCULAR PARA DRENAGEM, EM ALVENARIA COM TIJOLOS CERÂMICOS MACIÇOS, DIÂMETRO INTERNO = 0,6 M, PROFUNDIDADE = 1,5 M, EXCLUINDO TAMPÃO. AF_12/2020</v>
          </cell>
          <cell r="C1517" t="str">
            <v>UN</v>
          </cell>
          <cell r="D1517">
            <v>1142.83</v>
          </cell>
        </row>
        <row r="1518">
          <cell r="A1518">
            <v>99274</v>
          </cell>
          <cell r="B1518" t="str">
            <v>BASE PARA POÇO DE VISITA RETANGULAR PARA DRENAGEM, EM ALVENARIA COM BLOCOS DE CONCRETO, DIMENSÕES INTERNAS = 1X3 M, PROFUNDIDADE = 1,45 M, EXCLUINDO TAMPÃO. AF_12/2020</v>
          </cell>
          <cell r="C1518" t="str">
            <v>UN</v>
          </cell>
          <cell r="D1518">
            <v>4088.68</v>
          </cell>
        </row>
        <row r="1519">
          <cell r="A1519">
            <v>99275</v>
          </cell>
          <cell r="B1519" t="str">
            <v>BASE PARA POÇO DE VISITA CIRCULAR PARA DRENAGEM, EM CONCRETO PRÉ-MOLDADO, DIÂMETRO INTERNO = 0,8 M, PROFUNDIDADE = 1,45 M, EXCLUINDO TAMPÃO. AF_12/2020</v>
          </cell>
          <cell r="C1519" t="str">
            <v>UN</v>
          </cell>
          <cell r="D1519">
            <v>611.19000000000005</v>
          </cell>
        </row>
        <row r="1520">
          <cell r="A1520">
            <v>99276</v>
          </cell>
          <cell r="B1520" t="str">
            <v>ACRÉSCIMO PARA POÇO DE VISITA RETANGULAR PARA DRENAGEM, EM ALVENARIA COM BLOCOS DE CONCRETO, DIMENSÕES INTERNAS = 1,5X3 M. AF_12/2020</v>
          </cell>
          <cell r="C1520" t="str">
            <v>M</v>
          </cell>
          <cell r="D1520">
            <v>1790.13</v>
          </cell>
        </row>
        <row r="1521">
          <cell r="A1521">
            <v>99277</v>
          </cell>
          <cell r="B1521" t="str">
            <v>ACRÉSCIMO PARA POÇO DE VISITA RETANGULAR PARA DRENAGEM, EM ALVENARIA COM BLOCOS DE CONCRETO, DIMENSÕES INTERNAS = 1X3 M. AF_12/2020</v>
          </cell>
          <cell r="C1521" t="str">
            <v>M</v>
          </cell>
          <cell r="D1521">
            <v>1614.04</v>
          </cell>
        </row>
        <row r="1522">
          <cell r="A1522">
            <v>99278</v>
          </cell>
          <cell r="B1522" t="str">
            <v>ACRÉSCIMO PARA POÇO DE VISITA CIRCULAR PARA DRENAGEM, EM CONCRETO PRÉ-MOLDADO, DIÂMETRO INTERNO = 0,8 M. AF_12/2020</v>
          </cell>
          <cell r="C1522" t="str">
            <v>M</v>
          </cell>
          <cell r="D1522">
            <v>215.29</v>
          </cell>
        </row>
        <row r="1523">
          <cell r="A1523">
            <v>99279</v>
          </cell>
          <cell r="B1523" t="str">
            <v>BASE PARA POÇO DE VISITA RETANGULAR PARA DRENAGEM, EM ALVENARIA COM BLOCOS DE CONCRETO, DIMENSÕES INTERNAS = 1X3,5 M, PROFUNDIDADE = 1,45 M, EXCLUINDO TAMPÃO. AF_12/2020</v>
          </cell>
          <cell r="C1523" t="str">
            <v>UN</v>
          </cell>
          <cell r="D1523">
            <v>4618.46</v>
          </cell>
        </row>
        <row r="1524">
          <cell r="A1524">
            <v>99280</v>
          </cell>
          <cell r="B1524" t="str">
            <v>BASE PARA POÇO DE VISITA CIRCULAR PARA DRENAGEM, EM ALVENARIA COM TIJOLOS CERÂMICOS MACIÇOS, DIÂMETRO INTERNO = 0,8 M, PROFUNDIDADE = 1,45 M, EXCLUINDO TAMPÃO. AF_12/2020</v>
          </cell>
          <cell r="C1524" t="str">
            <v>UN</v>
          </cell>
          <cell r="D1524">
            <v>1506.85</v>
          </cell>
        </row>
        <row r="1525">
          <cell r="A1525">
            <v>99281</v>
          </cell>
          <cell r="B1525" t="str">
            <v>ACRÉSCIMO PARA POÇO DE VISITA RETANGULAR PARA DRENAGEM, EM ALVENARIA COM BLOCOS DE CONCRETO, DIMENSÕES INTERNAS = 1X3,5 M. AF_12/2020</v>
          </cell>
          <cell r="C1525" t="str">
            <v>M</v>
          </cell>
          <cell r="D1525">
            <v>1790.13</v>
          </cell>
        </row>
        <row r="1526">
          <cell r="A1526">
            <v>99282</v>
          </cell>
          <cell r="B1526" t="str">
            <v>ACRÉSCIMO PARA POÇO DE VISITA RETANGULAR PARA DRENAGEM, EM ALVENARIA COM BLOCOS DE CONCRETO, DIMENSÕES INTERNAS = 2,5X2,5 M. AF_12/2020</v>
          </cell>
          <cell r="C1526" t="str">
            <v>M</v>
          </cell>
          <cell r="D1526">
            <v>1985.92</v>
          </cell>
        </row>
        <row r="1527">
          <cell r="A1527">
            <v>99283</v>
          </cell>
          <cell r="B1527" t="str">
            <v>ACRÉSCIMO PARA POÇO DE VISITA CIRCULAR PARA DRENAGEM, EM ALVENARIA COM TIJOLOS CERÂMICOS MACIÇOS, DIÂMETRO INTERNO = 0,8 M. AF_12/2020</v>
          </cell>
          <cell r="C1527" t="str">
            <v>M</v>
          </cell>
          <cell r="D1527">
            <v>813.3</v>
          </cell>
        </row>
        <row r="1528">
          <cell r="A1528">
            <v>99284</v>
          </cell>
          <cell r="B1528" t="str">
            <v>BASE PARA POÇO DE VISITA RETANGULAR PARA DRENAGEM, EM ALVENARIA COM BLOCOS DE CONCRETO, DIMENSÕES INTERNAS = 1,5X3,5 M, PROFUNDIDADE = 1,45 M, EXCLUINDO TAMPÃO. AF_12/2020</v>
          </cell>
          <cell r="C1528" t="str">
            <v>UN</v>
          </cell>
          <cell r="D1528">
            <v>5795.26</v>
          </cell>
        </row>
        <row r="1529">
          <cell r="A1529">
            <v>99285</v>
          </cell>
          <cell r="B1529" t="str">
            <v>BASE PARA POÇO DE VISITA CIRCULAR PARA DRENAGEM, EM CONCRETO PRÉ-MOLDADO, DIÂMETRO INTERNO = 1 M, PROFUNDIDADE = 1,45 M, EXCLUINDO TAMPÃO. AF_05/2018</v>
          </cell>
          <cell r="C1529" t="str">
            <v>UN</v>
          </cell>
          <cell r="D1529">
            <v>885.03</v>
          </cell>
        </row>
        <row r="1530">
          <cell r="A1530">
            <v>99286</v>
          </cell>
          <cell r="B1530" t="str">
            <v>BASE PARA POÇO DE VISITA RETANGULAR PARA DRENAGEM, EM ALVENARIA COM BLOCOS DE CONCRETO, DIMENSÕES INTERNAS = 1X4 M, PROFUNDIDADE = 1,45 M, EXCLUINDO TAMPÃO. AF_12/2020</v>
          </cell>
          <cell r="C1530" t="str">
            <v>UN</v>
          </cell>
          <cell r="D1530">
            <v>5145.45</v>
          </cell>
        </row>
        <row r="1531">
          <cell r="A1531">
            <v>99287</v>
          </cell>
          <cell r="B1531" t="str">
            <v>BASE PARA POÇO DE VISITA RETANGULAR PARA DRENAGEM, EM ALVENARIA COM BLOCOS DE CONCRETO, DIMENSÕES INTERNAS = 2,5X3 M, PROFUNDIDADE = 1,45 M, EXCLUINDO TAMPÃO. AF_12/2020</v>
          </cell>
          <cell r="C1531" t="str">
            <v>UN</v>
          </cell>
          <cell r="D1531">
            <v>7363.15</v>
          </cell>
        </row>
        <row r="1532">
          <cell r="A1532">
            <v>99288</v>
          </cell>
          <cell r="B1532" t="str">
            <v>ACRÉSCIMO PARA POÇO DE VISITA CIRCULAR PARA DRENAGEM, EM CONCRETO PRÉ-MOLDADO, DIÂMETRO INTERNO = 1 M. AF_12/2020</v>
          </cell>
          <cell r="C1532" t="str">
            <v>M</v>
          </cell>
          <cell r="D1532">
            <v>340.68</v>
          </cell>
        </row>
        <row r="1533">
          <cell r="A1533">
            <v>99289</v>
          </cell>
          <cell r="B1533" t="str">
            <v>ACRÉSCIMO PARA POÇO DE VISITA RETANGULAR PARA DRENAGEM, EM ALVENARIA COM BLOCOS DE CONCRETO, DIMENSÕES INTERNAS = 1X4 M. AF_12/2020</v>
          </cell>
          <cell r="C1533" t="str">
            <v>M</v>
          </cell>
          <cell r="D1533">
            <v>1944</v>
          </cell>
        </row>
        <row r="1534">
          <cell r="A1534">
            <v>99290</v>
          </cell>
          <cell r="B1534" t="str">
            <v>BASE PARA POÇO DE VISITA RETANGULAR PARA DRENAGEM, EM ALVENARIA COM BLOCOS DE CONCRETO, DIMENSÕES INTERNAS = 1,5X1,5 M, PROFUNDIDADE = 1,45 M, EXCLUINDO TAMPÃO. AF_12/2020</v>
          </cell>
          <cell r="C1534" t="str">
            <v>UN</v>
          </cell>
          <cell r="D1534">
            <v>3099.93</v>
          </cell>
        </row>
        <row r="1535">
          <cell r="A1535">
            <v>99291</v>
          </cell>
          <cell r="B1535" t="str">
            <v>ACRÉSCIMO PARA POÇO DE VISITA RETANGULAR PARA DRENAGEM, EM ALVENARIA COM BLOCOS DE CONCRETO, DIMENSÕES INTERNAS = 1,5X3,5 M. AF_12/2020</v>
          </cell>
          <cell r="C1535" t="str">
            <v>M</v>
          </cell>
          <cell r="D1535">
            <v>1966.26</v>
          </cell>
        </row>
        <row r="1536">
          <cell r="A1536">
            <v>99292</v>
          </cell>
          <cell r="B1536" t="str">
            <v>BASE PARA POÇO DE VISITA CIRCULAR PARA DRENAGEM, EM ALVENARIA COM TIJOLOS CERÂMICOS MACIÇOS, DIÂMETRO INTERNO = 1 M, PROFUNDIDADE = 1,45 M, EXCLUINDO TAMPÃO. AF_12/2020</v>
          </cell>
          <cell r="C1536" t="str">
            <v>UN</v>
          </cell>
          <cell r="D1536">
            <v>1867.39</v>
          </cell>
        </row>
        <row r="1537">
          <cell r="A1537">
            <v>99293</v>
          </cell>
          <cell r="B1537" t="str">
            <v>ACRÉSCIMO PARA POÇO DE VISITA CIRCULAR PARA DRENAGEM, EM ALVENARIA COM TIJOLOS CERÂMICOS MACIÇOS, DIÂMETRO INTERNO = 1 M. AF_12/2020</v>
          </cell>
          <cell r="C1537" t="str">
            <v>M</v>
          </cell>
          <cell r="D1537">
            <v>979.84</v>
          </cell>
        </row>
        <row r="1538">
          <cell r="A1538">
            <v>99294</v>
          </cell>
          <cell r="B1538" t="str">
            <v>BASE PARA POÇO DE VISITA RETANGULAR PARA DRENAGEM, EM ALVENARIA COM BLOCOS DE CONCRETO, DIMENSÕES INTERNAS = 1,5X4 M, PROFUNDIDADE = 1,45 M, EXCLUINDO TAMPÃO. AF_12/2020</v>
          </cell>
          <cell r="C1538" t="str">
            <v>UN</v>
          </cell>
          <cell r="D1538">
            <v>6429.76</v>
          </cell>
        </row>
        <row r="1539">
          <cell r="A1539">
            <v>99296</v>
          </cell>
          <cell r="B1539" t="str">
            <v>ACRÉSCIMO PARA POÇO DE VISITA RETANGULAR PARA DRENAGEM, EM ALVENARIA COM BLOCOS DE CONCRETO, DIMENSÕES INTERNAS = 2,5X3 M. AF_12/2020</v>
          </cell>
          <cell r="C1539" t="str">
            <v>M</v>
          </cell>
          <cell r="D1539">
            <v>2161.9899999999998</v>
          </cell>
        </row>
        <row r="1540">
          <cell r="A1540">
            <v>99297</v>
          </cell>
          <cell r="B1540" t="str">
            <v>ACRÉSCIMO PARA POÇO DE VISITA RETANGULAR PARA DRENAGEM, EM ALVENARIA COM BLOCOS DE CONCRETO, DIMENSÕES INTERNAS = 1,5X4 M. AF_12/2020</v>
          </cell>
          <cell r="C1540" t="str">
            <v>M</v>
          </cell>
          <cell r="D1540">
            <v>2158.59</v>
          </cell>
        </row>
        <row r="1541">
          <cell r="A1541">
            <v>99298</v>
          </cell>
          <cell r="B1541" t="str">
            <v>BASE PARA POÇO DE VISITA RETANGULAR PARA DRENAGEM, EM ALVENARIA COM BLOCOS DE CONCRETO, DIMENSÕES INTERNAS = 2,5X3,5 M, PROFUNDIDADE = 1,45 M, EXCLUINDO TAMPÃO. AF_12/2020</v>
          </cell>
          <cell r="C1541" t="str">
            <v>UN</v>
          </cell>
          <cell r="D1541">
            <v>8336.75</v>
          </cell>
        </row>
        <row r="1542">
          <cell r="A1542">
            <v>99299</v>
          </cell>
          <cell r="B1542" t="str">
            <v>ACRÉSCIMO PARA POÇO DE VISITA RETANGULAR PARA DRENAGEM, EM ALVENARIA COM BLOCOS DE CONCRETO, DIMENSÕES INTERNAS = 2,5X3,5 M. AF_12/2020</v>
          </cell>
          <cell r="C1542" t="str">
            <v>M</v>
          </cell>
          <cell r="D1542">
            <v>2338.0700000000002</v>
          </cell>
        </row>
        <row r="1543">
          <cell r="A1543">
            <v>99300</v>
          </cell>
          <cell r="B1543" t="str">
            <v>BASE PARA POÇO DE VISITA RETANGULAR PARA DRENAGEM, EM ALVENARIA COM BLOCOS DE CONCRETO, DIMENSÕES INTERNAS = 2,5X4 M, PROFUNDIDADE = 1,45 M, EXCLUINDO TAMPÃO. AF_12/2020</v>
          </cell>
          <cell r="C1543" t="str">
            <v>UN</v>
          </cell>
          <cell r="D1543">
            <v>9310.58</v>
          </cell>
        </row>
        <row r="1544">
          <cell r="A1544">
            <v>99301</v>
          </cell>
          <cell r="B1544" t="str">
            <v>BASE PARA POÇO DE VISITA RETANGULAR PARA DRENAGEM, EM ALVENARIA COM BLOCOS DE CONCRETO, DIMENSÕES INTERNAS = 2X2 M, PROFUNDIDADE = 1,45 M, EXCLUINDO TAMPÃO. AF_12/2020</v>
          </cell>
          <cell r="C1544" t="str">
            <v>UN</v>
          </cell>
          <cell r="D1544">
            <v>4593.17</v>
          </cell>
        </row>
        <row r="1545">
          <cell r="A1545">
            <v>99302</v>
          </cell>
          <cell r="B1545" t="str">
            <v>ACRÉSCIMO PARA POÇO DE VISITA RETANGULAR PARA DRENAGEM, EM ALVENARIA COM BLOCOS DE CONCRETO, DIMENSÕES INTERNAS = 2,5X4 M. AF_12/2020</v>
          </cell>
          <cell r="C1545" t="str">
            <v>M</v>
          </cell>
          <cell r="D1545">
            <v>2517.5700000000002</v>
          </cell>
        </row>
        <row r="1546">
          <cell r="A1546">
            <v>99303</v>
          </cell>
          <cell r="B1546" t="str">
            <v>BASE PARA POÇO DE VISITA RETANGULAR PARA DRENAGEM, EM ALVENARIA COM BLOCOS DE CONCRETO, DIMENSÕES INTERNAS = 3X3 M, PROFUNDIDADE = 1,45 M, EXCLUINDO TAMPÃO. AF_12/2020</v>
          </cell>
          <cell r="C1546" t="str">
            <v>UN</v>
          </cell>
          <cell r="D1546">
            <v>8515.84</v>
          </cell>
        </row>
        <row r="1547">
          <cell r="A1547">
            <v>99304</v>
          </cell>
          <cell r="B1547" t="str">
            <v>ACRÉSCIMO PARA POÇO DE VISITA RETANGULAR PARA DRENAGEM, EM ALVENARIA COM BLOCOS DE CONCRETO, DIMENSÕES INTERNAS = 3X3 M. AF_12/2020</v>
          </cell>
          <cell r="C1547" t="str">
            <v>M</v>
          </cell>
          <cell r="D1547">
            <v>2341.46</v>
          </cell>
        </row>
        <row r="1548">
          <cell r="A1548">
            <v>99305</v>
          </cell>
          <cell r="B1548" t="str">
            <v>BASE PARA POÇO DE VISITA RETANGULAR PARA DRENAGEM, EM ALVENARIA COM BLOCOS DE CONCRETO, DIMENSÕES INTERNAS = 3X3,5 M, PROFUNDIDADE = 1,45 M, EXCLUINDO TAMPÃO. AF_12/2020</v>
          </cell>
          <cell r="C1548" t="str">
            <v>UN</v>
          </cell>
          <cell r="D1548">
            <v>9637.81</v>
          </cell>
        </row>
        <row r="1549">
          <cell r="A1549">
            <v>99306</v>
          </cell>
          <cell r="B1549" t="str">
            <v>ACRÉSCIMO PARA POÇO DE VISITA RETANGULAR PARA DRENAGEM, EM ALVENARIA COM BLOCOS DE CONCRETO, DIMENSÕES INTERNAS = 3X3,5 M. AF_12/2020</v>
          </cell>
          <cell r="C1549" t="str">
            <v>M</v>
          </cell>
          <cell r="D1549">
            <v>2517.5700000000002</v>
          </cell>
        </row>
        <row r="1550">
          <cell r="A1550">
            <v>99307</v>
          </cell>
          <cell r="B1550" t="str">
            <v>ACRÉSCIMO PARA POÇO DE VISITA RETANGULAR PARA DRENAGEM, EM ALVENARIA COM BLOCOS DE CONCRETO, DIMENSÕES INTERNAS = 2X2 M. AF_12/2020</v>
          </cell>
          <cell r="C1550" t="str">
            <v>M</v>
          </cell>
          <cell r="D1550">
            <v>1688.8</v>
          </cell>
        </row>
        <row r="1551">
          <cell r="A1551">
            <v>99308</v>
          </cell>
          <cell r="B1551" t="str">
            <v>BASE PARA POÇO DE VISITA RETANGULAR PARA DRENAGEM, EM ALVENARIA COM BLOCOS DE CONCRETO, DIMENSÕES INTERNAS = 3X4 M, PROFUNDIDADE = 1,45 M, EXCLUINDO TAMPÃO. AF_12/2020</v>
          </cell>
          <cell r="C1551" t="str">
            <v>UN</v>
          </cell>
          <cell r="D1551">
            <v>10757.7</v>
          </cell>
        </row>
        <row r="1552">
          <cell r="A1552">
            <v>99309</v>
          </cell>
          <cell r="B1552" t="str">
            <v>ACRÉSCIMO PARA POÇO DE VISITA RETANGULAR PARA DRENAGEM, EM ALVENARIA COM BLOCOS DE CONCRETO, DIMENSÕES INTERNAS = 3X4 M. AF_12/2020</v>
          </cell>
          <cell r="C1552" t="str">
            <v>M</v>
          </cell>
          <cell r="D1552">
            <v>2697.08</v>
          </cell>
        </row>
        <row r="1553">
          <cell r="A1553">
            <v>99310</v>
          </cell>
          <cell r="B1553" t="str">
            <v>BASE PARA POÇO DE VISITA RETANGULAR PARA DRENAGEM, EM ALVENARIA COM BLOCOS DE CONCRETO, DIMENSÕES INTERNAS = 3,5X3,5 M, PROFUNDIDADE = 1,45 M, EXCLUINDO TAMPÃO. AF_12/2020</v>
          </cell>
          <cell r="C1553" t="str">
            <v>UN</v>
          </cell>
          <cell r="D1553">
            <v>10941.05</v>
          </cell>
        </row>
        <row r="1554">
          <cell r="A1554">
            <v>99311</v>
          </cell>
          <cell r="B1554" t="str">
            <v>ACRÉSCIMO PARA POÇO DE VISITA RETANGULAR PARA DRENAGEM, EM ALVENARIA COM BLOCOS DE CONCRETO, DIMENSÕES INTERNAS = 3,5X3,5 M. AF_12/2020</v>
          </cell>
          <cell r="C1554" t="str">
            <v>M</v>
          </cell>
          <cell r="D1554">
            <v>2697.08</v>
          </cell>
        </row>
        <row r="1555">
          <cell r="A1555">
            <v>99312</v>
          </cell>
          <cell r="B1555" t="str">
            <v>BASE PARA POÇO DE VISITA RETANGULAR PARA DRENAGEM, EM ALVENARIA COM BLOCOS DE CONCRETO, DIMENSÕES INTERNAS = 2X2,5 M, PROFUNDIDADE = 1,45 M, EXCLUINDO TAMPÃO. AF_12/2020</v>
          </cell>
          <cell r="C1555" t="str">
            <v>UN</v>
          </cell>
          <cell r="D1555">
            <v>5395.51</v>
          </cell>
        </row>
        <row r="1556">
          <cell r="A1556">
            <v>99313</v>
          </cell>
          <cell r="B1556" t="str">
            <v>BASE PARA POÇO DE VISITA RETANGULAR PARA DRENAGEM, EM ALVENARIA COM BLOCOS DE CONCRETO, DIMENSÕES INTERNAS = 3,5X4 M, PROFUNDIDADE = 1,45 M, EXCLUINDO TAMPÃO. AF_12/2020</v>
          </cell>
          <cell r="C1556" t="str">
            <v>UN</v>
          </cell>
          <cell r="D1556">
            <v>12208.85</v>
          </cell>
        </row>
        <row r="1557">
          <cell r="A1557">
            <v>99314</v>
          </cell>
          <cell r="B1557" t="str">
            <v>ACRÉSCIMO PARA POÇO DE VISITA RETANGULAR PARA DRENAGEM, EM ALVENARIA COM BLOCOS DE CONCRETO, DIMENSÕES INTERNAS = 3,5X4 M. AF_12/2020</v>
          </cell>
          <cell r="C1557" t="str">
            <v>M</v>
          </cell>
          <cell r="D1557">
            <v>2876.59</v>
          </cell>
        </row>
        <row r="1558">
          <cell r="A1558">
            <v>99315</v>
          </cell>
          <cell r="B1558" t="str">
            <v>BASE PARA POÇO DE VISITA RETANGULAR PARA DRENAGEM, EM ALVENARIA COM BLOCOS DE CONCRETO, DIMENSÕES INTERNAS = 4X4 M, PROFUNDIDADE = 1,45 M, EXCLUINDO TAMPÃO. AF_12/2020</v>
          </cell>
          <cell r="C1558" t="str">
            <v>UN</v>
          </cell>
          <cell r="D1558">
            <v>13658.04</v>
          </cell>
        </row>
        <row r="1559">
          <cell r="A1559">
            <v>99317</v>
          </cell>
          <cell r="B1559" t="str">
            <v>ACRÉSCIMO PARA POÇO DE VISITA RETANGULAR PARA DRENAGEM, EM ALVENARIA COM BLOCOS DE CONCRETO, DIMENSÕES INTERNAS = 2X2,5 M. AF_12/2020</v>
          </cell>
          <cell r="C1559" t="str">
            <v>M</v>
          </cell>
          <cell r="D1559">
            <v>1806.37</v>
          </cell>
        </row>
        <row r="1560">
          <cell r="A1560">
            <v>99318</v>
          </cell>
          <cell r="B1560" t="str">
            <v>CHAMINÉ CIRCULAR PARA POÇO DE VISITA PARA DRENAGEM, EM CONCRETO PRÉ-MOLDADO, DIÂMETRO INTERNO = 0,6 M. AF_12/2020</v>
          </cell>
          <cell r="C1560" t="str">
            <v>M</v>
          </cell>
          <cell r="D1560">
            <v>155.1</v>
          </cell>
        </row>
        <row r="1561">
          <cell r="A1561">
            <v>99319</v>
          </cell>
          <cell r="B1561" t="str">
            <v>CHAMINÉ CIRCULAR PARA POÇO DE VISITA PARA DRENAGEM, EM ALVENARIA COM TIJOLOS CERÂMICOS MACIÇOS, DIÂMETRO INTERNO = 0,6 M. AF_12/2020</v>
          </cell>
          <cell r="C1561" t="str">
            <v>M</v>
          </cell>
          <cell r="D1561">
            <v>653.11</v>
          </cell>
        </row>
        <row r="1562">
          <cell r="A1562">
            <v>99320</v>
          </cell>
          <cell r="B1562" t="str">
            <v>BASE PARA POÇO DE VISITA RETANGULAR PARA DRENAGEM, EM ALVENARIA COM BLOCOS DE CONCRETO, DIMENSÕES INTERNAS = 2X3 M, PROFUNDIDADE = 1,45 M, EXCLUINDO TAMPÃO. AF_12/2020</v>
          </cell>
          <cell r="C1562" t="str">
            <v>UN</v>
          </cell>
          <cell r="D1562">
            <v>6231.1</v>
          </cell>
        </row>
        <row r="1563">
          <cell r="A1563">
            <v>99321</v>
          </cell>
          <cell r="B1563" t="str">
            <v>ACRÉSCIMO PARA POÇO DE VISITA RETANGULAR PARA DRENAGEM, EM ALVENARIA COM BLOCOS DE CONCRETO, DIMENSÕES INTERNAS = 2X3 M. AF_12/2020</v>
          </cell>
          <cell r="C1563" t="str">
            <v>M</v>
          </cell>
          <cell r="D1563">
            <v>1982.53</v>
          </cell>
        </row>
        <row r="1564">
          <cell r="A1564">
            <v>99322</v>
          </cell>
          <cell r="B1564" t="str">
            <v>BASE PARA POÇO DE VISITA RETANGULAR PARA DRENAGEM, EM ALVENARIA COM BLOCOS DE CONCRETO, DIMENSÕES INTERNAS = 2X3,5 M, PROFUNDIDADE = 1,45 M, EXCLUINDO TAMPÃO. AF_12/2020</v>
          </cell>
          <cell r="C1564" t="str">
            <v>UN</v>
          </cell>
          <cell r="D1564">
            <v>7037.62</v>
          </cell>
        </row>
        <row r="1565">
          <cell r="A1565">
            <v>99323</v>
          </cell>
          <cell r="B1565" t="str">
            <v>ACRÉSCIMO PARA POÇO DE VISITA RETANGULAR PARA DRENAGEM, EM ALVENARIA COM BLOCOS DE CONCRETO, DIMENSÕES INTERNAS = 2X3,5 M. AF_12/2020</v>
          </cell>
          <cell r="C1565" t="str">
            <v>M</v>
          </cell>
          <cell r="D1565">
            <v>2158.59</v>
          </cell>
        </row>
        <row r="1566">
          <cell r="A1566">
            <v>99324</v>
          </cell>
          <cell r="B1566" t="str">
            <v>BASE PARA POÇO DE VISITA RETANGULAR PARA DRENAGEM, EM ALVENARIA COM BLOCOS DE CONCRETO, DIMENSÕES INTERNAS = 2X4 M, PROFUNDIDADE = 1,45 M, EXCLUINDO TAMPÃO. AF_12/2020</v>
          </cell>
          <cell r="C1566" t="str">
            <v>UN</v>
          </cell>
          <cell r="D1566">
            <v>7844.2</v>
          </cell>
        </row>
        <row r="1567">
          <cell r="A1567">
            <v>99325</v>
          </cell>
          <cell r="B1567" t="str">
            <v>ACRÉSCIMO PARA POÇO DE VISITA RETANGULAR PARA DRENAGEM, EM ALVENARIA COM BLOCOS DE CONCRETO, DIMENSÕES INTERNAS = 2X4 M. AF_12/2020</v>
          </cell>
          <cell r="C1567" t="str">
            <v>M</v>
          </cell>
          <cell r="D1567">
            <v>2338.0700000000002</v>
          </cell>
        </row>
        <row r="1568">
          <cell r="A1568">
            <v>99326</v>
          </cell>
          <cell r="B1568" t="str">
            <v>BASE PARA POÇO DE VISITA RETANGULAR PARA DRENAGEM, EM ALVENARIA COM BLOCOS DE CONCRETO, DIMENSÕES INTERNAS = 2,5X2,5 M, PROFUNDIDADE = 1,45 M, EXCLUINDO TAMPÃO. AF_12/2020</v>
          </cell>
          <cell r="C1568" t="str">
            <v>UN</v>
          </cell>
          <cell r="D1568">
            <v>6389.18</v>
          </cell>
        </row>
        <row r="1569">
          <cell r="A1569">
            <v>99327</v>
          </cell>
          <cell r="B1569" t="str">
            <v>ACRÉSCIMO PARA POÇO DE VISITA RETANGULAR PARA DRENAGEM, EM ALVENARIA COM BLOCOS DE CONCRETO, DIMENSÕES INTERNAS = 4X4 M. AF_12/2020</v>
          </cell>
          <cell r="C1569" t="str">
            <v>M</v>
          </cell>
          <cell r="D1569">
            <v>3022.9</v>
          </cell>
        </row>
        <row r="1570">
          <cell r="A1570">
            <v>101800</v>
          </cell>
          <cell r="B1570" t="str">
            <v>CAIXA COM GRELHA RETANGULAR DE FERRO FUNDIDO, EM ALVENARIA COM TIJOLOS CERÂMICOS MACIÇOS, DIMENSÕES INTERNAS: 0,30 X 1,00 X 1,00. AF_12/2020</v>
          </cell>
          <cell r="C1570" t="str">
            <v>UN</v>
          </cell>
          <cell r="D1570">
            <v>1055.73</v>
          </cell>
        </row>
        <row r="1571">
          <cell r="A1571">
            <v>101801</v>
          </cell>
          <cell r="B1571" t="str">
            <v>CAIXA COM GRELHA RETANGULAR DE FERRO FUNDIDO, EM ALVENARIA COM BLOCOS DE CONCRETO, DIMENSÕES INTERNAS: 0,30 X 1,00 X 1,00. AF_12/2020</v>
          </cell>
          <cell r="C1571" t="str">
            <v>UN</v>
          </cell>
          <cell r="D1571">
            <v>854.68</v>
          </cell>
        </row>
        <row r="1572">
          <cell r="A1572">
            <v>101806</v>
          </cell>
          <cell r="B1572" t="str">
            <v>CAIXA ENTERRADA DISTRIBUIDORA DE VAZÃO (SUMIDOUROS MÚLTIPLOS), RETANGULAR, EM ALVENARIA COM TIJOLOS MACIÇOS, DIMENSÕES INTERNAS: 0,60 X 0,60 X 0,50 M. AF_12/2020</v>
          </cell>
          <cell r="C1572" t="str">
            <v>UN</v>
          </cell>
          <cell r="D1572">
            <v>385.91</v>
          </cell>
        </row>
        <row r="1573">
          <cell r="A1573">
            <v>101807</v>
          </cell>
          <cell r="B1573" t="str">
            <v>CAIXA ENTERRADA DISTRIBUIDORA DE VAZÃO (SUMIDOUROS MÚLTIPLOS), RETANGULAR, EM ALVENARIA COM BLOCOS DE CONCRETO, DIMENSÕES INTERNAS: 0,60 X 0,60 X 0,50 M. AF_12/2020</v>
          </cell>
          <cell r="C1573" t="str">
            <v>UN</v>
          </cell>
          <cell r="D1573">
            <v>352.89</v>
          </cell>
        </row>
        <row r="1574">
          <cell r="A1574">
            <v>101808</v>
          </cell>
          <cell r="B1574" t="str">
            <v>CAIXA ENTERRADA DISTRIBUIDORA DE VAZÃO (SUMIDOUROS MÚLTIPLOS), RETANGULAR, EM CONCRETO PRÉ-MOLDADO, DIMENSÕES INTERNAS: 0,60 X 0,60 X 0,50 M. AF_12/2020</v>
          </cell>
          <cell r="C1574" t="str">
            <v>UN</v>
          </cell>
          <cell r="D1574">
            <v>288.01</v>
          </cell>
        </row>
        <row r="1575">
          <cell r="A1575">
            <v>101809</v>
          </cell>
          <cell r="B1575" t="str">
            <v>BASE PARA POCO DE VISITA RETANGULAR PARA ESGOTO E DRENAGEM, EM CONCRETO ESTRUTURAL, DIMENSÕES INTERNAS DE 90X150 M, PROFUNDIDADE DE 1,25 M, EXCLUINDO TAMPÃO. AF_12/2020</v>
          </cell>
          <cell r="C1575" t="str">
            <v>UN</v>
          </cell>
          <cell r="D1575">
            <v>2270.04</v>
          </cell>
        </row>
        <row r="1576">
          <cell r="A1576">
            <v>102139</v>
          </cell>
          <cell r="B1576" t="str">
            <v>BASE PARA POÇO DE VISITA CIRCULAR PARA  ESGOTO, EM CONCRETO PRÉ-MOLDADO, DIÂMETRO INTERNO = 1,2 M, PROFUNDIDADE = 1,45 M, EXCLUINDO TAMPÃO. AF_12/2020</v>
          </cell>
          <cell r="C1576" t="str">
            <v>UN</v>
          </cell>
          <cell r="D1576">
            <v>1121.68</v>
          </cell>
        </row>
        <row r="1577">
          <cell r="A1577">
            <v>102140</v>
          </cell>
          <cell r="B1577" t="str">
            <v>BASE PARA POÇO DE VISITA CIRCULAR PARA DRENAGEM, EM ALVENARIA COM TIJOLOS CERÂMICOS MACIÇOS, DIÂMETRO INTERNO = 1 M, PROFUNDIDADE = 1,45 M, EXCLUINDO TAMPÃO. AF_12/2020</v>
          </cell>
          <cell r="C1577" t="str">
            <v>UN</v>
          </cell>
          <cell r="D1577">
            <v>1254.53</v>
          </cell>
        </row>
        <row r="1578">
          <cell r="A1578">
            <v>102141</v>
          </cell>
          <cell r="B1578" t="str">
            <v>BASE PARA POÇO DE VISITA CIRCULAR PARA  ESGOTO, EM CONCRETO PRÉ-MOLDADO, DIÂMETRO INTERNO = 1,5 M, PROFUNDIDADE = 1,45 M, EXCLUINDO TAMPÃO. AF_12/2020</v>
          </cell>
          <cell r="C1578" t="str">
            <v>UN</v>
          </cell>
          <cell r="D1578">
            <v>1775.74</v>
          </cell>
        </row>
        <row r="1579">
          <cell r="A1579">
            <v>102142</v>
          </cell>
          <cell r="B1579" t="str">
            <v>BASE PARA POÇO DE VISITA CIRCULAR PARA DRENAGEM, EM CONCRETO PRÉ-MOLDADO, DIÂMETRO INTERNO = 1,5 M, PROFUNDIDADE = 1,45 M, EXCLUINDO TAMPÃO. AF_12/2020</v>
          </cell>
          <cell r="C1579" t="str">
            <v>UN</v>
          </cell>
          <cell r="D1579">
            <v>1741.4</v>
          </cell>
        </row>
        <row r="1580">
          <cell r="A1580">
            <v>94263</v>
          </cell>
          <cell r="B1580" t="str">
            <v>GUIA (MEIO-FIO) CONCRETO, MOLDADA  IN LOCO  EM TRECHO RETO COM EXTRUSORA, 13 CM BASE X 22 CM ALTURA. AF_06/2016</v>
          </cell>
          <cell r="C1580" t="str">
            <v>M</v>
          </cell>
          <cell r="D1580">
            <v>23.61</v>
          </cell>
        </row>
        <row r="1581">
          <cell r="A1581">
            <v>94264</v>
          </cell>
          <cell r="B1581" t="str">
            <v>GUIA (MEIO-FIO) CONCRETO, MOLDADA  IN LOCO  EM TRECHO CURVO COM EXTRUSORA, 13 CM BASE X 22 CM ALTURA. AF_06/2016</v>
          </cell>
          <cell r="C1581" t="str">
            <v>M</v>
          </cell>
          <cell r="D1581">
            <v>26.26</v>
          </cell>
        </row>
        <row r="1582">
          <cell r="A1582">
            <v>94265</v>
          </cell>
          <cell r="B1582" t="str">
            <v>GUIA (MEIO-FIO) CONCRETO, MOLDADA  IN LOCO  EM TRECHO RETO COM EXTRUSORA, 15 CM BASE X 30 CM ALTURA. AF_06/2016</v>
          </cell>
          <cell r="C1582" t="str">
            <v>M</v>
          </cell>
          <cell r="D1582">
            <v>30.81</v>
          </cell>
        </row>
        <row r="1583">
          <cell r="A1583">
            <v>94266</v>
          </cell>
          <cell r="B1583" t="str">
            <v>GUIA (MEIO-FIO) CONCRETO, MOLDADA  IN LOCO  EM TRECHO CURVO COM EXTRUSORA, 15 CM BASE X 30 CM ALTURA. AF_06/2016</v>
          </cell>
          <cell r="C1583" t="str">
            <v>M</v>
          </cell>
          <cell r="D1583">
            <v>33.840000000000003</v>
          </cell>
        </row>
        <row r="1584">
          <cell r="A1584">
            <v>94267</v>
          </cell>
          <cell r="B1584" t="str">
            <v>GUIA (MEIO-FIO) E SARJETA CONJUGADOS DE CONCRETO, MOLDADA  IN LOCO  EM TRECHO RETO COM EXTRUSORA, 45 CM BASE (15 CM BASE DA GUIA + 30 CM BASE DA SARJETA) X 22 CM ALTURA. AF_06/2016</v>
          </cell>
          <cell r="C1584" t="str">
            <v>M</v>
          </cell>
          <cell r="D1584">
            <v>36.81</v>
          </cell>
        </row>
        <row r="1585">
          <cell r="A1585">
            <v>94268</v>
          </cell>
          <cell r="B1585" t="str">
            <v>GUIA (MEIO-FIO) E SARJETA CONJUGADOS DE CONCRETO, MOLDADA  IN LOCO  EM TRECHO CURVO COM EXTRUSORA, 45 CM BASE (15 CM BASE DA GUIA + 30 CM BASE DA SARJETA) X 22 CM ALTURA. AF_06/2016</v>
          </cell>
          <cell r="C1585" t="str">
            <v>M</v>
          </cell>
          <cell r="D1585">
            <v>40.14</v>
          </cell>
        </row>
        <row r="1586">
          <cell r="A1586">
            <v>94269</v>
          </cell>
          <cell r="B1586" t="str">
            <v>GUIA (MEIO-FIO) E SARJETA CONJUGADOS DE CONCRETO, MOLDADA  IN LOCO  EM TRECHO RETO COM EXTRUSORA, 60 CM BASE (15 CM BASE DA GUIA + 45 CM BASE DA SARJETA) X 26 CM ALTURA. AF_06/2016</v>
          </cell>
          <cell r="C1586" t="str">
            <v>M</v>
          </cell>
          <cell r="D1586">
            <v>52.44</v>
          </cell>
        </row>
        <row r="1587">
          <cell r="A1587">
            <v>94270</v>
          </cell>
          <cell r="B1587" t="str">
            <v>GUIA (MEIO-FIO) E SARJETA CONJUGADOS DE CONCRETO, MOLDADA IN LOCO  EM TRECHO CURVO COM EXTRUSORA, 60 CM BASE (15 CM BASE DA GUIA + 45 CM BASE DA SARJETA) X 26 CM ALTURA. AF_06/2016</v>
          </cell>
          <cell r="C1587" t="str">
            <v>M</v>
          </cell>
          <cell r="D1587">
            <v>57.09</v>
          </cell>
        </row>
        <row r="1588">
          <cell r="A1588">
            <v>94271</v>
          </cell>
          <cell r="B1588" t="str">
            <v>GUIA (MEIO-FIO) E SARJETA CONJUGADOS DE CONCRETO, MOLDADA  IN LOCO  EM TRECHO RETO COM EXTRUSORA, 65 CM BASE (15 CM BASE DA GUIA + 50 CM BASE DA SARJETA) X 26 CM ALTURA. AF_06/2016</v>
          </cell>
          <cell r="C1588" t="str">
            <v>M</v>
          </cell>
          <cell r="D1588">
            <v>63.9</v>
          </cell>
        </row>
        <row r="1589">
          <cell r="A1589">
            <v>94272</v>
          </cell>
          <cell r="B1589" t="str">
            <v>GUIA (MEIO-FIO) E SARJETA CONJUGADOS DE CONCRETO, MOLDADA  IN LOCO  EM TRECHO CURVO COM EXTRUSORA, 65 CM BASE (15 CM BASE DA GUIA + 50 CM BASE DA SARJETA) X 26 CM ALTURA. AF_06/2016</v>
          </cell>
          <cell r="C1589" t="str">
            <v>M</v>
          </cell>
          <cell r="D1589">
            <v>70.09</v>
          </cell>
        </row>
        <row r="1590">
          <cell r="A1590">
            <v>94273</v>
          </cell>
          <cell r="B1590" t="str">
            <v>ASSENTAMENTO DE GUIA (MEIO-FIO) EM TRECHO RETO, CONFECCIONADA EM CONCRETO PRÉ-FABRICADO, DIMENSÕES 100X15X13X30 CM (COMPRIMENTO X BASE INFERIOR X BASE SUPERIOR X ALTURA), PARA VIAS URBANAS (USO VIÁRIO). AF_06/2016</v>
          </cell>
          <cell r="C1590" t="str">
            <v>M</v>
          </cell>
          <cell r="D1590">
            <v>36.119999999999997</v>
          </cell>
        </row>
        <row r="1591">
          <cell r="A1591">
            <v>94274</v>
          </cell>
          <cell r="B1591" t="str">
            <v>ASSENTAMENTO DE GUIA (MEIO-FIO) EM TRECHO CURVO, CONFECCIONADA EM CONCRETO PRÉ-FABRICADO, DIMENSÕES 100X15X13X30 CM (COMPRIMENTO X BASE INFERIOR X BASE SUPERIOR X ALTURA), PARA VIAS URBANAS (USO VIÁRIO). AF_06/2016</v>
          </cell>
          <cell r="C1591" t="str">
            <v>M</v>
          </cell>
          <cell r="D1591">
            <v>39.049999999999997</v>
          </cell>
        </row>
        <row r="1592">
          <cell r="A1592">
            <v>94275</v>
          </cell>
          <cell r="B1592" t="str">
            <v>ASSENTAMENTO DE GUIA (MEIO-FIO) EM TRECHO RETO, CONFECCIONADA EM CONCRETO PRÉ-FABRICADO, DIMENSÕES 100X15X13X20 CM (COMPRIMENTO X BASE INFERIOR X BASE SUPERIOR X ALTURA), PARA URBANIZAÇÃO INTERNA DE EMPREENDIMENTOS. AF_06/2016_P</v>
          </cell>
          <cell r="C1592" t="str">
            <v>M</v>
          </cell>
          <cell r="D1592">
            <v>34.44</v>
          </cell>
        </row>
        <row r="1593">
          <cell r="A1593">
            <v>94276</v>
          </cell>
          <cell r="B1593" t="str">
            <v>ASSENTAMENTO DE GUIA (MEIO-FIO) EM TRECHO CURVO, CONFECCIONADA EM CONCRETO PRÉ-FABRICADO, DIMENSÕES 100X15X13X20 CM (COMPRIMENTO X BASE INFERIOR X BASE SUPERIOR X ALTURA), PARA URBANIZAÇÃO INTERNA DE EMPREENDIMENTOS. AF_06/2016_P</v>
          </cell>
          <cell r="C1593" t="str">
            <v>M</v>
          </cell>
          <cell r="D1593">
            <v>37.39</v>
          </cell>
        </row>
        <row r="1594">
          <cell r="A1594">
            <v>94281</v>
          </cell>
          <cell r="B1594" t="str">
            <v>EXECUÇÃO DE SARJETA DE CONCRETO USINADO, MOLDADA  IN LOCO  EM TRECHO RETO, 30 CM BASE X 15 CM ALTURA. AF_06/2016</v>
          </cell>
          <cell r="C1594" t="str">
            <v>M</v>
          </cell>
          <cell r="D1594">
            <v>37.4</v>
          </cell>
        </row>
        <row r="1595">
          <cell r="A1595">
            <v>94282</v>
          </cell>
          <cell r="B1595" t="str">
            <v>EXECUÇÃO DE SARJETA DE CONCRETO USINADO, MOLDADA  IN LOCO  EM TRECHO CURVO, 30 CM BASE X 15 CM ALTURA. AF_06/2016</v>
          </cell>
          <cell r="C1595" t="str">
            <v>M</v>
          </cell>
          <cell r="D1595">
            <v>46.37</v>
          </cell>
        </row>
        <row r="1596">
          <cell r="A1596">
            <v>94283</v>
          </cell>
          <cell r="B1596" t="str">
            <v>EXECUÇÃO DE SARJETA DE CONCRETO USINADO, MOLDADA  IN LOCO  EM TRECHO RETO, 45 CM BASE X 15 CM ALTURA. AF_06/2016</v>
          </cell>
          <cell r="C1596" t="str">
            <v>M</v>
          </cell>
          <cell r="D1596">
            <v>48.15</v>
          </cell>
        </row>
        <row r="1597">
          <cell r="A1597">
            <v>94284</v>
          </cell>
          <cell r="B1597" t="str">
            <v>EXECUÇÃO DE SARJETA DE CONCRETO USINADO, MOLDADA  IN LOCO  EM TRECHO CURVO, 45 CM BASE X 15 CM ALTURA. AF_06/2016</v>
          </cell>
          <cell r="C1597" t="str">
            <v>M</v>
          </cell>
          <cell r="D1597">
            <v>57.12</v>
          </cell>
        </row>
        <row r="1598">
          <cell r="A1598">
            <v>94285</v>
          </cell>
          <cell r="B1598" t="str">
            <v>EXECUÇÃO DE SARJETA DE CONCRETO USINADO, MOLDADA  IN LOCO  EM TRECHO RETO, 60 CM BASE X 15 CM ALTURA. AF_06/2016</v>
          </cell>
          <cell r="C1598" t="str">
            <v>M</v>
          </cell>
          <cell r="D1598">
            <v>58.49</v>
          </cell>
        </row>
        <row r="1599">
          <cell r="A1599">
            <v>94286</v>
          </cell>
          <cell r="B1599" t="str">
            <v>EXECUÇÃO DE SARJETA DE CONCRETO USINADO, MOLDADA  IN LOCO  EM TRECHO CURVO, 60 CM BASE X 15 CM ALTURA. AF_06/2016</v>
          </cell>
          <cell r="C1599" t="str">
            <v>M</v>
          </cell>
          <cell r="D1599">
            <v>67.459999999999994</v>
          </cell>
        </row>
        <row r="1600">
          <cell r="A1600">
            <v>94287</v>
          </cell>
          <cell r="B1600" t="str">
            <v>EXECUÇÃO DE SARJETA DE CONCRETO USINADO, MOLDADA  IN LOCO  EM TRECHO RETO, 30 CM BASE X 10 CM ALTURA. AF_06/2016</v>
          </cell>
          <cell r="C1600" t="str">
            <v>M</v>
          </cell>
          <cell r="D1600">
            <v>29.34</v>
          </cell>
        </row>
        <row r="1601">
          <cell r="A1601">
            <v>94288</v>
          </cell>
          <cell r="B1601" t="str">
            <v>EXECUÇÃO DE SARJETA DE CONCRETO USINADO, MOLDADA  IN LOCO  EM TRECHO CURVO, 30 CM BASE X 10 CM ALTURA. AF_06/2016</v>
          </cell>
          <cell r="C1601" t="str">
            <v>M</v>
          </cell>
          <cell r="D1601">
            <v>37.19</v>
          </cell>
        </row>
        <row r="1602">
          <cell r="A1602">
            <v>94289</v>
          </cell>
          <cell r="B1602" t="str">
            <v>EXECUÇÃO DE SARJETA DE CONCRETO USINADO, MOLDADA  IN LOCO  EM TRECHO RETO, 45 CM BASE X 10 CM ALTURA. AF_06/2016</v>
          </cell>
          <cell r="C1602" t="str">
            <v>M</v>
          </cell>
          <cell r="D1602">
            <v>37.11</v>
          </cell>
        </row>
        <row r="1603">
          <cell r="A1603">
            <v>94290</v>
          </cell>
          <cell r="B1603" t="str">
            <v>EXECUÇÃO DE SARJETA DE CONCRETO USINADO, MOLDADA  IN LOCO  EM TRECHO CURVO, 45 CM BASE X 10 CM ALTURA. AF_06/2016</v>
          </cell>
          <cell r="C1603" t="str">
            <v>M</v>
          </cell>
          <cell r="D1603">
            <v>44.94</v>
          </cell>
        </row>
        <row r="1604">
          <cell r="A1604">
            <v>94291</v>
          </cell>
          <cell r="B1604" t="str">
            <v>EXECUÇÃO DE SARJETA DE CONCRETO USINADO, MOLDADA  IN LOCO  EM TRECHO RETO, 60 CM BASE X 10 CM ALTURA. AF_06/2016</v>
          </cell>
          <cell r="C1604" t="str">
            <v>M</v>
          </cell>
          <cell r="D1604">
            <v>44.46</v>
          </cell>
        </row>
        <row r="1605">
          <cell r="A1605">
            <v>94292</v>
          </cell>
          <cell r="B1605" t="str">
            <v>EXECUÇÃO DE SARJETA DE CONCRETO USINADO, MOLDADA  IN LOCO  EM TRECHO CURVO, 60 CM BASE X 10 CM ALTURA. AF_06/2016</v>
          </cell>
          <cell r="C1605" t="str">
            <v>M</v>
          </cell>
          <cell r="D1605">
            <v>52.3</v>
          </cell>
        </row>
        <row r="1606">
          <cell r="A1606">
            <v>94293</v>
          </cell>
          <cell r="B1606" t="str">
            <v>EXECUÇÃO DE SARJETÃO DE CONCRETO USINADO, MOLDADA  IN LOCO  EM TRECHO RETO, 100 CM BASE X 20 CM ALTURA. AF_06/2016</v>
          </cell>
          <cell r="C1606" t="str">
            <v>M</v>
          </cell>
          <cell r="D1606">
            <v>115.19</v>
          </cell>
        </row>
        <row r="1607">
          <cell r="A1607">
            <v>94294</v>
          </cell>
          <cell r="B1607" t="str">
            <v>EXECUÇÃO DE ESCORAS DE CONCRETO PARA CONTENÇÃO DE GUIAS PRÉ-FABRICADAS. AF_06/2016</v>
          </cell>
          <cell r="C1607" t="str">
            <v>M</v>
          </cell>
          <cell r="D1607">
            <v>7.15</v>
          </cell>
        </row>
        <row r="1608">
          <cell r="A1608">
            <v>101570</v>
          </cell>
          <cell r="B1608" t="str">
            <v>ESCORAMENTO DE VALA, TIPO PONTALETEAMENTO, COM PROFUNDIDADE DE 0 A 1,5 M, LARGURA MENOR QUE 1,5 M. AF_08/2020</v>
          </cell>
          <cell r="C1608" t="str">
            <v>M2</v>
          </cell>
          <cell r="D1608">
            <v>14.84</v>
          </cell>
        </row>
        <row r="1609">
          <cell r="A1609">
            <v>101571</v>
          </cell>
          <cell r="B1609" t="str">
            <v>ESCORAMENTO DE VALA, TIPO PONTALETEAMENTO, COM PROFUNDIDADE DE 0 A 1,5 M, LARGURA MAIOR OU IGUAL A 1,5 M E MENOR QUE 2,5 M. AF_08/2020</v>
          </cell>
          <cell r="C1609" t="str">
            <v>M2</v>
          </cell>
          <cell r="D1609">
            <v>20.58</v>
          </cell>
        </row>
        <row r="1610">
          <cell r="A1610">
            <v>101572</v>
          </cell>
          <cell r="B1610" t="str">
            <v>ESCORAMENTO DE VALA, TIPO PONTALETEAMENTO, COM PROFUNDIDADE DE 1,5 A 3,0 M, LARGURA MENOR QUE 1,5 M. AF_08/2020</v>
          </cell>
          <cell r="C1610" t="str">
            <v>M2</v>
          </cell>
          <cell r="D1610">
            <v>11.56</v>
          </cell>
        </row>
        <row r="1611">
          <cell r="A1611">
            <v>101573</v>
          </cell>
          <cell r="B1611" t="str">
            <v>ESCORAMENTO DE VALA, TIPO PONTALETEAMENTO, COM PROFUNDIDADE DE 1,5 A 3,0 M, LARGURA MAIOR OU IGUAL A 1,5 M E MENOR QUE 2,5 M. AF_08/2020</v>
          </cell>
          <cell r="C1611" t="str">
            <v>M2</v>
          </cell>
          <cell r="D1611">
            <v>17.309999999999999</v>
          </cell>
        </row>
        <row r="1612">
          <cell r="A1612">
            <v>101574</v>
          </cell>
          <cell r="B1612" t="str">
            <v>ESCORAMENTO DE VALA, TIPO PONTALETEAMENTO, COM PROFUNDIDADE DE 3,0 A 4,5 M, LARGURA MENOR QUE 1,5 M. AF_08/2020</v>
          </cell>
          <cell r="C1612" t="str">
            <v>M2</v>
          </cell>
          <cell r="D1612">
            <v>8.7100000000000009</v>
          </cell>
        </row>
        <row r="1613">
          <cell r="A1613">
            <v>101575</v>
          </cell>
          <cell r="B1613" t="str">
            <v>ESCORAMENTO DE VALA, TIPO PONTALETEAMENTO, COM PROFUNDIDADE DE 3,0 A 4,5 M, LARGURA MAIOR OU IGUAL A 1,5 M E MENOR QUE 2,5 M. AF_08/2020</v>
          </cell>
          <cell r="C1613" t="str">
            <v>M2</v>
          </cell>
          <cell r="D1613">
            <v>14.58</v>
          </cell>
        </row>
        <row r="1614">
          <cell r="A1614">
            <v>101576</v>
          </cell>
          <cell r="B1614" t="str">
            <v>ESCORAMENTO DE VALA, TIPO DESCONTÍNUO, COM PROFUNDIDADE DE 0 A 1,5 M, LARGURA MENOR QUE 1,5 M. AF_08/2020</v>
          </cell>
          <cell r="C1614" t="str">
            <v>M2</v>
          </cell>
          <cell r="D1614">
            <v>25.04</v>
          </cell>
        </row>
        <row r="1615">
          <cell r="A1615">
            <v>101577</v>
          </cell>
          <cell r="B1615" t="str">
            <v>ESCORAMENTO DE VALA, TIPO DESCONTÍNUO, COM PROFUNDIDADE DE 0 A 1,5 M, LARGURA MAIOR OU IGUAL A 1,5 M E MENOR QUE 2,5 M. AF_08/2020</v>
          </cell>
          <cell r="C1615" t="str">
            <v>M2</v>
          </cell>
          <cell r="D1615">
            <v>32.39</v>
          </cell>
        </row>
        <row r="1616">
          <cell r="A1616">
            <v>101578</v>
          </cell>
          <cell r="B1616" t="str">
            <v>ESCORAMENTO DE VALA, TIPO DESCONTÍNUO, COM PROFUNDIDADE DE 1,5 M A 3,0 M, LARGURA MENOR QUE 1,5 M. AF_08/2020</v>
          </cell>
          <cell r="C1616" t="str">
            <v>M2</v>
          </cell>
          <cell r="D1616">
            <v>20.420000000000002</v>
          </cell>
        </row>
        <row r="1617">
          <cell r="A1617">
            <v>101579</v>
          </cell>
          <cell r="B1617" t="str">
            <v>ESCORAMENTO DE VALA, TIPO DESCONTÍNUO, COM PROFUNDIDADE DE 1,5 A 3,0 M, LARGURA MAIOR OU IGUAL A 1,5 M E MENOR QUE 2,5 M. AF_08/2020</v>
          </cell>
          <cell r="C1617" t="str">
            <v>M2</v>
          </cell>
          <cell r="D1617">
            <v>27.76</v>
          </cell>
        </row>
        <row r="1618">
          <cell r="A1618">
            <v>101580</v>
          </cell>
          <cell r="B1618" t="str">
            <v>ESCORAMENTO DE VALA, TIPO DESCONTÍNUO, COM PROFUNDIDADE DE 3,0 A 4,5 M, LARGURA MENOR QUE 1,5 M. AF_08/2020</v>
          </cell>
          <cell r="C1618" t="str">
            <v>M2</v>
          </cell>
          <cell r="D1618">
            <v>17.52</v>
          </cell>
        </row>
        <row r="1619">
          <cell r="A1619">
            <v>101581</v>
          </cell>
          <cell r="B1619" t="str">
            <v>ESCORAMENTO DE VALA, TIPO DESCONTÍNUO, COM PROFUNDIDADE DE 3,0 A 4,5 M, LARGURA MAIOR OU IGUAL A 1,5 E MENOR QUE 2,5 M. AF_08/2020</v>
          </cell>
          <cell r="C1619" t="str">
            <v>M2</v>
          </cell>
          <cell r="D1619">
            <v>24.99</v>
          </cell>
        </row>
        <row r="1620">
          <cell r="A1620">
            <v>101582</v>
          </cell>
          <cell r="B1620" t="str">
            <v>ESCORAMENTO DE VALA, TIPO CONTÍNUO, COM PROFUNDIDADE DE 0 A 1,5 M, LARGURA MENOR QUE 1,5 M. AF_08/2020</v>
          </cell>
          <cell r="C1620" t="str">
            <v>M2</v>
          </cell>
          <cell r="D1620">
            <v>40.840000000000003</v>
          </cell>
        </row>
        <row r="1621">
          <cell r="A1621">
            <v>101583</v>
          </cell>
          <cell r="B1621" t="str">
            <v>ESCORAMENTO DE VALA, TIPO CONTÍNUO, COM PROFUNDIDADE DE 0 A 1,5 M, LARGURA MAIOR OU IGUAL A 1,5 M E MENOR QUE 2,5 M. AF_08/2020</v>
          </cell>
          <cell r="C1621" t="str">
            <v>M2</v>
          </cell>
          <cell r="D1621">
            <v>52.26</v>
          </cell>
        </row>
        <row r="1622">
          <cell r="A1622">
            <v>101584</v>
          </cell>
          <cell r="B1622" t="str">
            <v>ESCORAMENTO DE VALA, TIPO CONTÍNUO, COM PROFUNDIDADE DE 1,5 M A 3,0 M, LARGURA MENOR QUE 1,5 M. AF_08/2020</v>
          </cell>
          <cell r="C1622" t="str">
            <v>M2</v>
          </cell>
          <cell r="D1622">
            <v>33.15</v>
          </cell>
        </row>
        <row r="1623">
          <cell r="A1623">
            <v>101585</v>
          </cell>
          <cell r="B1623" t="str">
            <v>ESCORAMENTO DE VALA, TIPO CONTÍNUO, COM PROFUNDIDADE DE 1,5 A 3,0 M, LARGURA MAIOR OU IGUAL A 1,5 M E MENOR QUE 2,5 M. AF_08/2020</v>
          </cell>
          <cell r="C1623" t="str">
            <v>M2</v>
          </cell>
          <cell r="D1623">
            <v>44.57</v>
          </cell>
        </row>
        <row r="1624">
          <cell r="A1624">
            <v>101586</v>
          </cell>
          <cell r="B1624" t="str">
            <v>ESCORAMENTO DE VALA, TIPO CONTÍNUO, COM PROFUNDIDADE DE 3,0 A 4,5 M, LARGURA MENOR QUE 1,5 M. AF_08/2020</v>
          </cell>
          <cell r="C1624" t="str">
            <v>M2</v>
          </cell>
          <cell r="D1624">
            <v>27.84</v>
          </cell>
        </row>
        <row r="1625">
          <cell r="A1625">
            <v>101587</v>
          </cell>
          <cell r="B1625" t="str">
            <v>ESCORAMENTO DE VALA, TIPO CONTÍNUO, COM PROFUNDIDADE DE 3,0 A 4,5 M, LARGURA MAIOR OU IGUAL A 1,5 E MENOR QUE 2,5 M. AF_08/2020</v>
          </cell>
          <cell r="C1625" t="str">
            <v>M2</v>
          </cell>
          <cell r="D1625">
            <v>39.39</v>
          </cell>
        </row>
        <row r="1626">
          <cell r="A1626">
            <v>101588</v>
          </cell>
          <cell r="B1626" t="str">
            <v>ESCORAMENTO DE VALA, TIPO CONTÍNUO COM PERFIL METÁLICO "U", COM PROFUNDIDADE DE 0 A 1,5 M, LARGURA MENOR QUE 1,5 M. AF_08/2020</v>
          </cell>
          <cell r="C1626" t="str">
            <v>M2</v>
          </cell>
          <cell r="D1626">
            <v>62.45</v>
          </cell>
        </row>
        <row r="1627">
          <cell r="A1627">
            <v>101589</v>
          </cell>
          <cell r="B1627" t="str">
            <v>ESCORAMENTO DE VALA,TIPO CONTÍNUO COM PERFIL METÁLICO "U", COM PROFUNDIDADE DE 0 A 1,5 M, LARGURA MAIOR OU IGUAL A 1,5 E MENOR QUE 2,5 M. AF_08/2020</v>
          </cell>
          <cell r="C1627" t="str">
            <v>M2</v>
          </cell>
          <cell r="D1627">
            <v>91.29</v>
          </cell>
        </row>
        <row r="1628">
          <cell r="A1628">
            <v>101590</v>
          </cell>
          <cell r="B1628" t="str">
            <v>ESCORAMENTO DE VALA, TIPO CONTÍNUO COM PERFIL METÁLICO "U", COM PROFUNDIDADE DE 1,5 A 3,0 M, LARGURA MENOR QUE 1,5 M. AF_08/2020</v>
          </cell>
          <cell r="C1628" t="str">
            <v>M2</v>
          </cell>
          <cell r="D1628">
            <v>47.13</v>
          </cell>
        </row>
        <row r="1629">
          <cell r="A1629">
            <v>101591</v>
          </cell>
          <cell r="B1629" t="str">
            <v>ESCORAMENTO DE VALA, TIPO CONTÍNUO COM PERFIL METÁLICO "U", COM PROFUNDIDADE DE 1,5 A 3,0 M, LARGURA MAIOR OU IGUAL 1,5 M E MENOR QUE 2,5 M. AF_08/2020</v>
          </cell>
          <cell r="C1629" t="str">
            <v>M2</v>
          </cell>
          <cell r="D1629">
            <v>75.97</v>
          </cell>
        </row>
        <row r="1630">
          <cell r="A1630">
            <v>101592</v>
          </cell>
          <cell r="B1630" t="str">
            <v>ESCORAMENTO DE VALA, TIPO CONTÍNUO COM PERFIL METÁLICO "U", COM PROFUNDIDADE DE 3,0 A 4,5 M, LARGURA MENOR QUE 1,5 M. AF_08/2020</v>
          </cell>
          <cell r="C1630" t="str">
            <v>M2</v>
          </cell>
          <cell r="D1630">
            <v>32.72</v>
          </cell>
        </row>
        <row r="1631">
          <cell r="A1631">
            <v>101593</v>
          </cell>
          <cell r="B1631" t="str">
            <v>ESCORAMENTO DE VALA, TIPO CONTÍNUO COM PERFIL METÁLICO "U", COM PROFUNDIDADE DE 3,0 A 4,5 M, LARGURA MAIOR OU IGUAL A 1,5 M E MENOR QUE 2,5 M. AF_08/2020</v>
          </cell>
          <cell r="C1631" t="str">
            <v>M2</v>
          </cell>
          <cell r="D1631">
            <v>61.66</v>
          </cell>
        </row>
        <row r="1632">
          <cell r="A1632">
            <v>101600</v>
          </cell>
          <cell r="B1632" t="str">
            <v>ESCORAMENTO DE VALA, TIPO BLINDAGEM, COM PROFUNDIDADE DE 0 A 1,5 M, LARGURA MENOR QUE 1,5 M - EXECUÇÃO, NÃO INCLUI MATERIAL. AF_08/2020</v>
          </cell>
          <cell r="C1632" t="str">
            <v>M2</v>
          </cell>
          <cell r="D1632">
            <v>11.81</v>
          </cell>
        </row>
        <row r="1633">
          <cell r="A1633">
            <v>101601</v>
          </cell>
          <cell r="B1633" t="str">
            <v>ESCORAMENTO DE VALA, TIPO BLINDAGEM COM PROFUNDIDADE DE 0 A 1,5 M, LARGURA MAIOR OU IGUAL A 1,5 M E MENOR QUE 2,5 M - EXECUÇÃO, NÃO INCLUI MATERIAL. AF_08/2020</v>
          </cell>
          <cell r="C1633" t="str">
            <v>M2</v>
          </cell>
          <cell r="D1633">
            <v>17.47</v>
          </cell>
        </row>
        <row r="1634">
          <cell r="A1634">
            <v>101602</v>
          </cell>
          <cell r="B1634" t="str">
            <v>ESCORAMENTO DE VALA, TIPO BLINDAGEM, COM PROFUNDIDADE DE 1,5 A 3,0 M, LARGURA MENOR QUE 1,5 M - EXECUÇÃO, NÃO INCLUI MATERIAL. AF_08/2020</v>
          </cell>
          <cell r="C1634" t="str">
            <v>M2</v>
          </cell>
          <cell r="D1634">
            <v>8.76</v>
          </cell>
        </row>
        <row r="1635">
          <cell r="A1635">
            <v>101603</v>
          </cell>
          <cell r="B1635" t="str">
            <v>ESCORAMENTO DE VALA, TIPO BLINDAGEM, COM PROFUNDIDADE DE 1,5 A 3,0 M, LARGURA MAIOR OU IGUAL A 1,5 M E MENOR QUE 2,5 M - EXECUÇÃO, NÃO INCLUI MATERIAL. AF_08/2020</v>
          </cell>
          <cell r="C1635" t="str">
            <v>M2</v>
          </cell>
          <cell r="D1635">
            <v>14.43</v>
          </cell>
        </row>
        <row r="1636">
          <cell r="A1636">
            <v>101604</v>
          </cell>
          <cell r="B1636" t="str">
            <v>ESCORAMENTO DE VALA, TIPO BLINDAGEM, COM PROFUNDIDADE DE 3,0 A 4,5 M, LARGURA MENOR QUE 1,5 M - EXECUÇÃO, NÃO INCLUI MATERIAL. AF_08/2020</v>
          </cell>
          <cell r="C1636" t="str">
            <v>M2</v>
          </cell>
          <cell r="D1636">
            <v>5.73</v>
          </cell>
        </row>
        <row r="1637">
          <cell r="A1637">
            <v>101605</v>
          </cell>
          <cell r="B1637" t="str">
            <v>ESCORAMENTO DE VALA, TIPO BLINDAGEM, COM PROFUNDIDADE DE 3,0 A 4,5 M, LARGURA MAIOR OU IGUAL A 1,5 M E MENOR QUE 2,5 M - EXECUÇÃO, NÃO INCLUI MATERIAL. AF_08/2020</v>
          </cell>
          <cell r="C1637" t="str">
            <v>M2</v>
          </cell>
          <cell r="D1637">
            <v>11.39</v>
          </cell>
        </row>
        <row r="1638">
          <cell r="A1638">
            <v>90788</v>
          </cell>
          <cell r="B1638" t="str">
            <v>KIT DE PORTA-PRONTA DE MADEIRA EM ACABAMENTO MELAMÍNICO BRANCO, FOLHA LEVE OU MÉDIA, 60X210CM, EXCLUSIVE FECHADURA, FIXAÇÃO COM PREENCHIMENTO PARCIAL DE ESPUMA EXPANSIVA - FORNECIMENTO E INSTALAÇÃO. AF_12/2019</v>
          </cell>
          <cell r="C1638" t="str">
            <v>UN</v>
          </cell>
          <cell r="D1638">
            <v>484.85</v>
          </cell>
        </row>
        <row r="1639">
          <cell r="A1639">
            <v>90789</v>
          </cell>
          <cell r="B1639" t="str">
            <v>KIT DE PORTA-PRONTA DE MADEIRA EM ACABAMENTO MELAMÍNICO BRANCO, FOLHA LEVE OU MÉDIA, 70X210CM, EXCLUSIVE FECHADURA, FIXAÇÃO COM PREENCHIMENTO PARCIAL DE ESPUMA EXPANSIVA - FORNECIMENTO E INSTALAÇÃO. AF_12/2019</v>
          </cell>
          <cell r="C1639" t="str">
            <v>UN</v>
          </cell>
          <cell r="D1639">
            <v>486.03</v>
          </cell>
        </row>
        <row r="1640">
          <cell r="A1640">
            <v>90790</v>
          </cell>
          <cell r="B1640" t="str">
            <v>KIT DE PORTA-PRONTA DE MADEIRA EM ACABAMENTO MELAMÍNICO BRANCO, FOLHA LEVE OU MÉDIA, 80X210CM, EXCLUSIVE FECHADURA, FIXAÇÃO COM PREENCHIMENTO PARCIAL DE ESPUMA EXPANSIVA - FORNECIMENTO E INSTALAÇÃO. AF_12/2019</v>
          </cell>
          <cell r="C1640" t="str">
            <v>UN</v>
          </cell>
          <cell r="D1640">
            <v>501.31</v>
          </cell>
        </row>
        <row r="1641">
          <cell r="A1641">
            <v>90791</v>
          </cell>
          <cell r="B1641" t="str">
            <v>KIT DE PORTA-PRONTA DE MADEIRA EM ACABAMENTO MELAMÍNICO BRANCO, FOLHA PESADA OU SUPERPESADA, 80X210CM, FIXAÇÃO COM PREENCHIMENTO PARCIAL DE ESPUMA EXPANSIVA - FORNECIMENTO E INSTALAÇÃO. AF_12/2019</v>
          </cell>
          <cell r="C1641" t="str">
            <v>UN</v>
          </cell>
          <cell r="D1641">
            <v>587.27</v>
          </cell>
        </row>
        <row r="1642">
          <cell r="A1642">
            <v>90793</v>
          </cell>
          <cell r="B1642" t="str">
            <v>KIT DE PORTA-PRONTA DE MADEIRA EM ACABAMENTO MELAMÍNICO BRANCO, FOLHA PESADA OU SUPERPESADA, 90X210CM, FIXAÇÃO COM PREENCHIMENTO TOTAL DE ESPUMA EXPANSIVA - FORNECIMENTO E INSTALAÇÃO. AF_12/2019</v>
          </cell>
          <cell r="C1642" t="str">
            <v>UN</v>
          </cell>
          <cell r="D1642">
            <v>629.28</v>
          </cell>
        </row>
        <row r="1643">
          <cell r="A1643">
            <v>90794</v>
          </cell>
          <cell r="B1643" t="str">
            <v>KIT DE PORTA-PRONTA DE MADEIRA EM ACABAMENTO MELAMÍNICO BRANCO, FOLHA LEVE OU MÉDIA, E BATENTE METÁLICO, 60X210CM, FIXAÇÃO COM ARGAMASSA - FORNECIMENTO E INSTALAÇÃO. AF_12/2019</v>
          </cell>
          <cell r="C1643" t="str">
            <v>UN</v>
          </cell>
          <cell r="D1643">
            <v>424.92</v>
          </cell>
        </row>
        <row r="1644">
          <cell r="A1644">
            <v>90795</v>
          </cell>
          <cell r="B1644" t="str">
            <v>KIT DE PORTA-PRONTA DE MADEIRA EM ACABAMENTO MELAMÍNICO BRANCO, FOLHA LEVE OU MÉDIA, E BATENTE METÁLICO, 70X210CM, FIXAÇÃO COM ARGAMASSA - FORNECIMENTO E INSTALAÇÃO. AF_12/2019</v>
          </cell>
          <cell r="C1644" t="str">
            <v>UN</v>
          </cell>
          <cell r="D1644">
            <v>429.99</v>
          </cell>
        </row>
        <row r="1645">
          <cell r="A1645">
            <v>90796</v>
          </cell>
          <cell r="B1645" t="str">
            <v>KIT DE PORTA-PRONTA DE MADEIRA EM ACABAMENTO MELAMÍNICO BRANCO, FOLHA LEVE OU MÉDIA, E BATENTE METÁLICO, 80X210CM, FIXAÇÃO COM ARGAMASSA - FORNECIMENTO E INSTALAÇÃO. AF_12/2019</v>
          </cell>
          <cell r="C1645" t="str">
            <v>UN</v>
          </cell>
          <cell r="D1645">
            <v>435.07</v>
          </cell>
        </row>
        <row r="1646">
          <cell r="A1646">
            <v>90797</v>
          </cell>
          <cell r="B1646" t="str">
            <v>KIT DE PORTA-PRONTA DE MADEIRA EM ACABAMENTO MELAMÍNICO BRANCO, FOLHA LEVE OU MÉDIA, E BATENTE METÁLICO, 90X210CM, FIXAÇÃO COM ARGAMASSA - FORNECIMENTO E INSTALAÇÃO. AF_12/2019</v>
          </cell>
          <cell r="C1646" t="str">
            <v>UN</v>
          </cell>
          <cell r="D1646">
            <v>440.15</v>
          </cell>
        </row>
        <row r="1647">
          <cell r="A1647">
            <v>90798</v>
          </cell>
          <cell r="B1647" t="str">
            <v>KIT DE PORTA-PRONTA DE MADEIRA EM ACABAMENTO MELAMÍNICO BRANCO, FOLHA PESADA OU SUPERPESADA, E BATENTE METÁLICO, 80X210CM, FIXAÇÃO COM ARGAMASSA - FORNECIMENTO E INSTALAÇÃO. AF_12/2019</v>
          </cell>
          <cell r="C1647" t="str">
            <v>UN</v>
          </cell>
          <cell r="D1647">
            <v>632.11</v>
          </cell>
        </row>
        <row r="1648">
          <cell r="A1648">
            <v>90799</v>
          </cell>
          <cell r="B1648" t="str">
            <v>KIT DE PORTA-PRONTA DE MADEIRA EM ACABAMENTO MELAMÍNICO BRANCO, FOLHA PESADA OU SUPERPESADA, E BATENTE METÁLICO, 90X210CM, FIXAÇÃO COM ARGAMASSA - FORNECIMENTO E INSTALAÇÃO. AF_12/2019</v>
          </cell>
          <cell r="C1648" t="str">
            <v>UN</v>
          </cell>
          <cell r="D1648">
            <v>652.91</v>
          </cell>
        </row>
        <row r="1649">
          <cell r="A1649">
            <v>90801</v>
          </cell>
          <cell r="B1649" t="str">
            <v>BATENTE PARA PORTA DE MADEIRA, PADRÃO MÉDIO - FORNECIMENTO E MONTAGEM. AF_12/2019</v>
          </cell>
          <cell r="C1649" t="str">
            <v>UN</v>
          </cell>
          <cell r="D1649">
            <v>192.07</v>
          </cell>
        </row>
        <row r="1650">
          <cell r="A1650">
            <v>90806</v>
          </cell>
          <cell r="B1650" t="str">
            <v>BATENTE PARA PORTA DE MADEIRA, FIXAÇÃO COM ARGAMASSA, PADRÃO MÉDIO - FORNECIMENTO E INSTALAÇÃO. AF_12/2019_P</v>
          </cell>
          <cell r="C1650" t="str">
            <v>UN</v>
          </cell>
          <cell r="D1650">
            <v>257.54000000000002</v>
          </cell>
        </row>
        <row r="1651">
          <cell r="A1651">
            <v>90820</v>
          </cell>
          <cell r="B1651" t="str">
            <v>PORTA DE MADEIRA PARA PINTURA, SEMI-OCA (LEVE OU MÉDIA), 60X210CM, ESPESSURA DE 3,5CM, INCLUSO DOBRADIÇAS - FORNECIMENTO E INSTALAÇÃO. AF_12/2019</v>
          </cell>
          <cell r="C1651" t="str">
            <v>UN</v>
          </cell>
          <cell r="D1651">
            <v>219.55</v>
          </cell>
        </row>
        <row r="1652">
          <cell r="A1652">
            <v>90821</v>
          </cell>
          <cell r="B1652" t="str">
            <v>PORTA DE MADEIRA PARA PINTURA, SEMI-OCA (LEVE OU MÉDIA), 70X210CM, ESPESSURA DE 3,5CM, INCLUSO DOBRADIÇAS - FORNECIMENTO E INSTALAÇÃO. AF_12/2019</v>
          </cell>
          <cell r="C1652" t="str">
            <v>UN</v>
          </cell>
          <cell r="D1652">
            <v>223.89</v>
          </cell>
        </row>
        <row r="1653">
          <cell r="A1653">
            <v>90822</v>
          </cell>
          <cell r="B1653" t="str">
            <v>PORTA DE MADEIRA PARA PINTURA, SEMI-OCA (LEVE OU MÉDIA), 80X210CM, ESPESSURA DE 3,5CM, INCLUSO DOBRADIÇAS - FORNECIMENTO E INSTALAÇÃO. AF_12/2019</v>
          </cell>
          <cell r="C1653" t="str">
            <v>UN</v>
          </cell>
          <cell r="D1653">
            <v>238.12</v>
          </cell>
        </row>
        <row r="1654">
          <cell r="A1654">
            <v>90823</v>
          </cell>
          <cell r="B1654" t="str">
            <v>PORTA DE MADEIRA PARA PINTURA, SEMI-OCA (LEVE OU MÉDIA), 90X210CM, ESPESSURA DE 3,5CM, INCLUSO DOBRADIÇAS - FORNECIMENTO E INSTALAÇÃO. AF_12/2019</v>
          </cell>
          <cell r="C1654" t="str">
            <v>UN</v>
          </cell>
          <cell r="D1654">
            <v>284.92</v>
          </cell>
        </row>
        <row r="1655">
          <cell r="A1655">
            <v>90824</v>
          </cell>
          <cell r="B1655" t="str">
            <v>PORTA DE MADEIRA PARA PINTURA, SEMI-OCA (PESADA OU SUPERPESADA), 80X210CM, ESPESSURA DE 3,5CM, INCLUSO DOBRADIÇAS - FORNECIMENTO E INSTALAÇÃO. AF_12/2019</v>
          </cell>
          <cell r="C1655" t="str">
            <v>UN</v>
          </cell>
          <cell r="D1655">
            <v>393.59</v>
          </cell>
        </row>
        <row r="1656">
          <cell r="A1656">
            <v>90825</v>
          </cell>
          <cell r="B1656" t="str">
            <v>PORTA DE MADEIRA, MACIÇA (PESADA OU SUPERPESADA), 90X210CM, ESPESSURA DE 3,5CM, INCLUSO DOBRADIÇAS - FORNECIMENTO E INSTALAÇÃO. AF_12/2019</v>
          </cell>
          <cell r="C1656" t="str">
            <v>UN</v>
          </cell>
          <cell r="D1656">
            <v>434.71</v>
          </cell>
        </row>
        <row r="1657">
          <cell r="A1657">
            <v>90830</v>
          </cell>
          <cell r="B1657" t="str">
            <v>FECHADURA DE EMBUTIR COM CILINDRO, EXTERNA, COMPLETA, ACABAMENTO PADRÃO MÉDIO, INCLUSO EXECUÇÃO DE FURO - FORNECIMENTO E INSTALAÇÃO. AF_12/2019</v>
          </cell>
          <cell r="C1657" t="str">
            <v>UN</v>
          </cell>
          <cell r="D1657">
            <v>121.48</v>
          </cell>
        </row>
        <row r="1658">
          <cell r="A1658">
            <v>90831</v>
          </cell>
          <cell r="B1658" t="str">
            <v>FECHADURA DE EMBUTIR PARA PORTA DE BANHEIRO, COMPLETA, ACABAMENTO PADRÃO MÉDIO, INCLUSO EXECUÇÃO DE FURO - FORNECIMENTO E INSTALAÇÃO. AF_12/2019</v>
          </cell>
          <cell r="C1658" t="str">
            <v>UN</v>
          </cell>
          <cell r="D1658">
            <v>106.6</v>
          </cell>
        </row>
        <row r="1659">
          <cell r="A1659">
            <v>90841</v>
          </cell>
          <cell r="B1659" t="str">
            <v>KIT DE PORTA DE MADEIRA PARA PINTURA, SEMI-OCA (LEVE OU MÉDIA), PADRÃO MÉDIO, 60X210CM, ESPESSURA DE 3,5CM, ITENS INCLUSOS: DOBRADIÇAS, MONTAGEM E INSTALAÇÃO DO BATENTE, FECHADURA COM EXECUÇÃO DO FURO - FORNECIMENTO E INSTALAÇÃO. AF_12/2019</v>
          </cell>
          <cell r="C1659" t="str">
            <v>UN</v>
          </cell>
          <cell r="D1659">
            <v>642.53</v>
          </cell>
        </row>
        <row r="1660">
          <cell r="A1660">
            <v>90842</v>
          </cell>
          <cell r="B1660" t="str">
            <v>KIT DE PORTA DE MADEIRA PARA PINTURA, SEMI-OCA (LEVE OU MÉDIA), PADRÃO MÉDIO, 70X210CM, ESPESSURA DE 3,5CM, ITENS INCLUSOS: DOBRADIÇAS, MONTAGEM E INSTALAÇÃO DO BATENTE, FECHADURA COM EXECUÇÃO DO FURO - FORNECIMENTO E INSTALAÇÃO. AF_12/2019</v>
          </cell>
          <cell r="C1660" t="str">
            <v>UN</v>
          </cell>
          <cell r="D1660">
            <v>648.1</v>
          </cell>
        </row>
        <row r="1661">
          <cell r="A1661">
            <v>90843</v>
          </cell>
          <cell r="B1661" t="str">
            <v>KIT DE PORTA DE MADEIRA PARA PINTURA, SEMI-OCA (LEVE OU MÉDIA), PADRÃO MÉDIO, 80X210CM, ESPESSURA DE 3,5CM, ITENS INCLUSOS: DOBRADIÇAS, MONTAGEM E INSTALAÇÃO DO BATENTE, FECHADURA COM EXECUÇÃO DO FURO - FORNECIMENTO E INSTALAÇÃO. AF_12/2019</v>
          </cell>
          <cell r="C1661" t="str">
            <v>UN</v>
          </cell>
          <cell r="D1661">
            <v>678.44</v>
          </cell>
        </row>
        <row r="1662">
          <cell r="A1662">
            <v>90844</v>
          </cell>
          <cell r="B1662" t="str">
            <v>KIT DE PORTA DE MADEIRA PARA PINTURA, SEMI-OCA (LEVE OU MÉDIA), PADRÃO MÉDIO, 90X210CM, ESPESSURA DE 3,5CM, ITENS INCLUSOS: DOBRADIÇAS, MONTAGEM E INSTALAÇÃO DO BATENTE, FECHADURA COM EXECUÇÃO DO FURO - FORNECIMENTO E INSTALAÇÃO. AF_12/2019</v>
          </cell>
          <cell r="C1662" t="str">
            <v>UN</v>
          </cell>
          <cell r="D1662">
            <v>726.46</v>
          </cell>
        </row>
        <row r="1663">
          <cell r="A1663">
            <v>90845</v>
          </cell>
          <cell r="B1663" t="str">
            <v>KIT DE PORTA DE MADEIRA PARA PINTURA, SEMI-OCA (PESADA OU SUPERPESADA), PADRÃO MÉDIO, 80X210CM, ESPESSURA DE 3,5CM, ITENS INCLUSOS: DOBRADIÇAS, MONTAGEM E INSTALAÇÃO DO BATENTE, FECHADURA COM EXECUÇÃO DO FURO - FORNECIMENTO E INSTALAÇÃO. AF_12/2019</v>
          </cell>
          <cell r="C1663" t="str">
            <v>UN</v>
          </cell>
          <cell r="D1663">
            <v>833.91</v>
          </cell>
        </row>
        <row r="1664">
          <cell r="A1664">
            <v>90846</v>
          </cell>
          <cell r="B1664" t="str">
            <v>KIT DE PORTA DE MADEIRA PARA PINTURA, SEMI-OCA (PESADA OU SUPERPESADA), PADRÃO MÉDIO, 90X210CM, ESPESSURA DE 3,5CM, ITENS INCLUSOS: DOBRADIÇAS, MONTAGEM E INSTALAÇÃO DO BATENTE, FECHADURA COM EXECUÇÃO DO FURO - FORNECIMENTO E INSTALAÇÃO. AF_12/2019</v>
          </cell>
          <cell r="C1664" t="str">
            <v>UN</v>
          </cell>
          <cell r="D1664">
            <v>876.25</v>
          </cell>
        </row>
        <row r="1665">
          <cell r="A1665">
            <v>90847</v>
          </cell>
          <cell r="B1665" t="str">
            <v>KIT DE PORTA DE MADEIRA PARA PINTURA, SEMI-OCA (LEVE OU MÉDIA), PADRÃO MÉDIO, 60X210CM, ESPESSURA DE 3,5CM, ITENS INCLUSOS: DOBRADIÇAS, MONTAGEM E INSTALAÇÃO DO BATENTE, SEM FECHADURA - FORNECIMENTO E INSTALAÇÃO. AF_12/2019</v>
          </cell>
          <cell r="C1665" t="str">
            <v>UN</v>
          </cell>
          <cell r="D1665">
            <v>535.92999999999995</v>
          </cell>
        </row>
        <row r="1666">
          <cell r="A1666">
            <v>90848</v>
          </cell>
          <cell r="B1666" t="str">
            <v>KIT DE PORTA DE MADEIRA PARA PINTURA, SEMI-OCA (LEVE OU MÉDIA), PADRÃO MÉDIO, 70X210CM, ESPESSURA DE 3,5CM, ITENS INCLUSOS: DOBRADIÇAS, MONTAGEM E INSTALAÇÃO DO BATENTE, SEM FECHADURA - FORNECIMENTO E INSTALAÇÃO. AF_12/2019</v>
          </cell>
          <cell r="C1666" t="str">
            <v>UN</v>
          </cell>
          <cell r="D1666">
            <v>541.5</v>
          </cell>
        </row>
        <row r="1667">
          <cell r="A1667">
            <v>90849</v>
          </cell>
          <cell r="B1667" t="str">
            <v>KIT DE PORTA DE MADEIRA PARA PINTURA, SEMI-OCA (LEVE OU MÉDIA), PADRÃO MÉDIO, 80X210CM, ESPESSURA DE 3,5CM, ITENS INCLUSOS: DOBRADIÇAS, MONTAGEM E INSTALAÇÃO DO BATENTE, SEM FECHADURA - FORNECIMENTO E INSTALAÇÃO. AF_12/2019</v>
          </cell>
          <cell r="C1667" t="str">
            <v>UN</v>
          </cell>
          <cell r="D1667">
            <v>556.96</v>
          </cell>
        </row>
        <row r="1668">
          <cell r="A1668">
            <v>90850</v>
          </cell>
          <cell r="B1668" t="str">
            <v>KIT DE PORTA DE MADEIRA PARA PINTURA, SEMI-OCA (LEVE OU MÉDIA), PADRÃO MÉDIO, 90X210CM, ESPESSURA DE 3,5CM, ITENS INCLUSOS: DOBRADIÇAS, MONTAGEM E INSTALAÇÃO DO BATENTE, SEM FECHADURA - FORNECIMENTO E INSTALAÇÃO. AF_12/2019</v>
          </cell>
          <cell r="C1668" t="str">
            <v>UN</v>
          </cell>
          <cell r="D1668">
            <v>604.98</v>
          </cell>
        </row>
        <row r="1669">
          <cell r="A1669">
            <v>90851</v>
          </cell>
          <cell r="B1669" t="str">
            <v>KIT DE PORTA DE MADEIRA PARA PINTURA, SEMI-OCA (PESADA OU SUPERPESADA), PADRÃO MÉDIO, 80X210CM, ESPESSURA DE 3,5CM, ITENS INCLUSOS: DOBRADIÇAS, MONTAGEM E INSTALAÇÃO DO BATENTE, SEM FECHADURA - FORNECIMENTO E INSTALAÇÃO. AF_12/2019</v>
          </cell>
          <cell r="C1669" t="str">
            <v>UN</v>
          </cell>
          <cell r="D1669">
            <v>712.43</v>
          </cell>
        </row>
        <row r="1670">
          <cell r="A1670">
            <v>90852</v>
          </cell>
          <cell r="B1670" t="str">
            <v>KIT DE PORTA DE MADEIRA PARA PINTURA, SEMI-OCA (PESADA OU SUPERPESADA), PADRÃO MÉDIO, 90X210CM, ESPESSURA DE 3,5CM, ITENS INCLUSOS: DOBRADIÇAS, MONTAGEM E INSTALAÇÃO DO BATENTE, SEM FECHADURA - FORNECIMENTO E INSTALAÇÃO. AF_12/2019</v>
          </cell>
          <cell r="C1670" t="str">
            <v>UN</v>
          </cell>
          <cell r="D1670">
            <v>754.77</v>
          </cell>
        </row>
        <row r="1671">
          <cell r="A1671">
            <v>91009</v>
          </cell>
          <cell r="B1671" t="str">
            <v>PORTA DE MADEIRA PARA VERNIZ, SEMI-OCA (LEVE OU MÉDIA), 60X210CM, ESPESSURA DE 3,5CM, INCLUSO DOBRADIÇAS - FORNECIMENTO E INSTALAÇÃO. AF_12/2019</v>
          </cell>
          <cell r="C1671" t="str">
            <v>UN</v>
          </cell>
          <cell r="D1671">
            <v>226.07</v>
          </cell>
        </row>
        <row r="1672">
          <cell r="A1672">
            <v>91010</v>
          </cell>
          <cell r="B1672" t="str">
            <v>PORTA DE MADEIRA PARA VERNIZ, SEMI-OCA (LEVE OU MÉDIA), 70X210CM, ESPESSURA DE 3,5CM, INCLUSO DOBRADIÇAS - FORNECIMENTO E INSTALAÇÃO. AF_12/2019</v>
          </cell>
          <cell r="C1672" t="str">
            <v>UN</v>
          </cell>
          <cell r="D1672">
            <v>230.72</v>
          </cell>
        </row>
        <row r="1673">
          <cell r="A1673">
            <v>91011</v>
          </cell>
          <cell r="B1673" t="str">
            <v>PORTA DE MADEIRA PARA VERNIZ, SEMI-OCA (LEVE OU MÉDIA), 80X210CM, ESPESSURA DE 3,5CM, INCLUSO DOBRADIÇAS - FORNECIMENTO E INSTALAÇÃO. AF_12/2019</v>
          </cell>
          <cell r="C1673" t="str">
            <v>UN</v>
          </cell>
          <cell r="D1673">
            <v>264.60000000000002</v>
          </cell>
        </row>
        <row r="1674">
          <cell r="A1674">
            <v>91012</v>
          </cell>
          <cell r="B1674" t="str">
            <v>PORTA DE MADEIRA PARA VERNIZ, SEMI-OCA (LEVE OU MÉDIA), 90X210CM, ESPESSURA DE 3,5CM, INCLUSO DOBRADIÇAS - FORNECIMENTO E INSTALAÇÃO. AF_12/2019</v>
          </cell>
          <cell r="C1674" t="str">
            <v>UN</v>
          </cell>
          <cell r="D1674">
            <v>290.7</v>
          </cell>
        </row>
        <row r="1675">
          <cell r="A1675">
            <v>91013</v>
          </cell>
          <cell r="B1675" t="str">
            <v>KIT DE PORTA DE MADEIRA PARA VERNIZ, SEMI-OCA (LEVE OU MÉDIA), PADRÃO MÉDIO, 60X210CM, ESPESSURA DE 3,5CM, ITENS INCLUSOS: DOBRADIÇAS, MONTAGEM E INSTALAÇÃO DO BATENTE, SEM FECHADURA - FORNECIMENTO E INSTALAÇÃO. AF_12/2019</v>
          </cell>
          <cell r="C1675" t="str">
            <v>UN</v>
          </cell>
          <cell r="D1675">
            <v>542.45000000000005</v>
          </cell>
        </row>
        <row r="1676">
          <cell r="A1676">
            <v>91014</v>
          </cell>
          <cell r="B1676" t="str">
            <v>KIT DE PORTA DE MADEIRA PARA VERNIZ, SEMI-OCA (LEVE OU MÉDIA), PADRÃO MÉDIO, 70X210CM, ESPESSURA DE 3,5CM, ITENS INCLUSOS: DOBRADIÇAS, MONTAGEM E INSTALAÇÃO DO BATENTE, SEM FECHADURA - FORNECIMENTO E INSTALAÇÃO. AF_12/2019</v>
          </cell>
          <cell r="C1676" t="str">
            <v>UN</v>
          </cell>
          <cell r="D1676">
            <v>548.33000000000004</v>
          </cell>
        </row>
        <row r="1677">
          <cell r="A1677">
            <v>91015</v>
          </cell>
          <cell r="B1677" t="str">
            <v>KIT DE PORTA DE MADEIRA PARA VERNIZ, SEMI-OCA (LEVE OU MÉDIA), PADRÃO MÉDIO, 80X210CM, ESPESSURA DE 3,5CM, ITENS INCLUSOS: DOBRADIÇAS, MONTAGEM E INSTALAÇÃO DO BATENTE, SEM FECHADURA - FORNECIMENTO E INSTALAÇÃO. AF_12/2019</v>
          </cell>
          <cell r="C1677" t="str">
            <v>UN</v>
          </cell>
          <cell r="D1677">
            <v>583.44000000000005</v>
          </cell>
        </row>
        <row r="1678">
          <cell r="A1678">
            <v>91016</v>
          </cell>
          <cell r="B1678" t="str">
            <v>KIT DE PORTA DE MADEIRA PARA VERNIZ, SEMI-OCA (LEVE OU MÉDIA), PADRÃO MÉDIO, 90X210CM, ESPESSURA DE 3,5CM, ITENS INCLUSOS: DOBRADIÇAS, MONTAGEM E INSTALAÇÃO DO BATENTE, SEM FECHADURA - FORNECIMENTO E INSTALAÇÃO. AF_12/2019</v>
          </cell>
          <cell r="C1678" t="str">
            <v>UN</v>
          </cell>
          <cell r="D1678">
            <v>610.76</v>
          </cell>
        </row>
        <row r="1679">
          <cell r="A1679">
            <v>91287</v>
          </cell>
          <cell r="B1679" t="str">
            <v>BATENTE PARA PORTA DE MADEIRA, PADRÃO POPULAR - FORNECIMENTO E MONTAGEM. AF_12/2019</v>
          </cell>
          <cell r="C1679" t="str">
            <v>UN</v>
          </cell>
          <cell r="D1679">
            <v>150.29</v>
          </cell>
        </row>
        <row r="1680">
          <cell r="A1680">
            <v>91292</v>
          </cell>
          <cell r="B1680" t="str">
            <v>BATENTE PARA PORTA DE MADEIRA, FIXAÇÃO COM ARGAMASSA, PADRÃO POPULAR. FORNECIMENTO E INSTALAÇÃO. AF_12/2019_P</v>
          </cell>
          <cell r="C1680" t="str">
            <v>UN</v>
          </cell>
          <cell r="D1680">
            <v>215.76</v>
          </cell>
        </row>
        <row r="1681">
          <cell r="A1681">
            <v>91295</v>
          </cell>
          <cell r="B1681" t="str">
            <v>PORTA DE MADEIRA FRISADA, SEMI-OCA (LEVE OU MÉDIA), 60X210CM, ESPESSURA DE 3CM, INCLUSO DOBRADIÇAS - FORNECIMENTO E INSTALAÇÃO. AF_12/2019</v>
          </cell>
          <cell r="C1681" t="str">
            <v>UN</v>
          </cell>
          <cell r="D1681">
            <v>231.72</v>
          </cell>
        </row>
        <row r="1682">
          <cell r="A1682">
            <v>91296</v>
          </cell>
          <cell r="B1682" t="str">
            <v>PORTA DE MADEIRA FRISADA, SEMI-OCA (LEVE OU MÉDIA), 70X210CM, ESPESSURA DE 3CM, INCLUSO DOBRADIÇAS - FORNECIMENTO E INSTALAÇÃO. AF_12/2019</v>
          </cell>
          <cell r="C1682" t="str">
            <v>UN</v>
          </cell>
          <cell r="D1682">
            <v>246.5</v>
          </cell>
        </row>
        <row r="1683">
          <cell r="A1683">
            <v>91297</v>
          </cell>
          <cell r="B1683" t="str">
            <v>PORTA DE MADEIRA FRISADA, SEMI-OCA (LEVE OU MÉDIA), 80X210CM, ESPESSURA DE 3,5CM, INCLUSO DOBRADIÇAS - FORNECIMENTO E INSTALAÇÃO. AF_12/2019</v>
          </cell>
          <cell r="C1683" t="str">
            <v>UN</v>
          </cell>
          <cell r="D1683">
            <v>268.36</v>
          </cell>
        </row>
        <row r="1684">
          <cell r="A1684">
            <v>91298</v>
          </cell>
          <cell r="B1684" t="str">
            <v>PORTA DE MADEIRA TIPO VENEZIANA, 80X210CM, ESPESSURA DE 3CM, INCLUSO DOBRADIÇAS - FORNECIMENTO E INSTALAÇÃO. AF_12/2019</v>
          </cell>
          <cell r="C1684" t="str">
            <v>UN</v>
          </cell>
          <cell r="D1684">
            <v>550.57000000000005</v>
          </cell>
        </row>
        <row r="1685">
          <cell r="A1685">
            <v>91299</v>
          </cell>
          <cell r="B1685" t="str">
            <v>PORTA DE MADEIRA, TIPO MEXICANA, MACIÇA (PESADA OU SUPERPESADA), 80X210CM, ESPESSURA DE 3,5CM, INCLUSO DOBRADIÇAS - FORNECIMENTO E INSTALAÇÃO. AF_12/2019</v>
          </cell>
          <cell r="C1685" t="str">
            <v>UN</v>
          </cell>
          <cell r="D1685">
            <v>759.6</v>
          </cell>
        </row>
        <row r="1686">
          <cell r="A1686">
            <v>91304</v>
          </cell>
          <cell r="B1686" t="str">
            <v>FECHADURA DE EMBUTIR COM CILINDRO, EXTERNA, COMPLETA, ACABAMENTO PADRÃO POPULAR, INCLUSO EXECUÇÃO DE FURO - FORNECIMENTO E INSTALAÇÃO. AF_12/2019</v>
          </cell>
          <cell r="C1686" t="str">
            <v>UN</v>
          </cell>
          <cell r="D1686">
            <v>73.64</v>
          </cell>
        </row>
        <row r="1687">
          <cell r="A1687">
            <v>91305</v>
          </cell>
          <cell r="B1687" t="str">
            <v>FECHADURA DE EMBUTIR PARA PORTA DE BANHEIRO, COMPLETA, ACABAMENTO PADRÃO POPULAR, INCLUSO EXECUÇÃO DE FURO - FORNECIMENTO E INSTALAÇÃO. AF_12/2019</v>
          </cell>
          <cell r="C1687" t="str">
            <v>UN</v>
          </cell>
          <cell r="D1687">
            <v>73.69</v>
          </cell>
        </row>
        <row r="1688">
          <cell r="A1688">
            <v>91306</v>
          </cell>
          <cell r="B1688" t="str">
            <v>FECHADURA DE EMBUTIR PARA PORTAS INTERNAS, COMPLETA, ACABAMENTO PADRÃO MÉDIO, COM EXECUÇÃO DE FURO - FORNECIMENTO E INSTALAÇÃO. AF_12/2019</v>
          </cell>
          <cell r="C1688" t="str">
            <v>UN</v>
          </cell>
          <cell r="D1688">
            <v>106.6</v>
          </cell>
        </row>
        <row r="1689">
          <cell r="A1689">
            <v>91307</v>
          </cell>
          <cell r="B1689" t="str">
            <v>FECHADURA DE EMBUTIR PARA PORTAS INTERNAS, COMPLETA, ACABAMENTO PADRÃO POPULAR, COM EXECUÇÃO DE FURO - FORNECIMENTO E INSTALAÇÃO. AF_12/2019</v>
          </cell>
          <cell r="C1689" t="str">
            <v>UN</v>
          </cell>
          <cell r="D1689">
            <v>62.58</v>
          </cell>
        </row>
        <row r="1690">
          <cell r="A1690">
            <v>91312</v>
          </cell>
          <cell r="B1690" t="str">
            <v>KIT DE PORTA DE MADEIRA PARA PINTURA, SEMI-OCA (LEVE OU MÉDIA), PADRÃO POPULAR, 60X210CM, ESPESSURA DE 3,5CM, ITENS INCLUSOS: DOBRADIÇAS, MONTAGEM E INSTALAÇÃO DO BATENTE, FECHADURA COM EXECUÇÃO DO FURO - FORNECIMENTO E INSTALAÇÃO. AF_12/2019</v>
          </cell>
          <cell r="C1690" t="str">
            <v>UN</v>
          </cell>
          <cell r="D1690">
            <v>558.04999999999995</v>
          </cell>
        </row>
        <row r="1691">
          <cell r="A1691">
            <v>91313</v>
          </cell>
          <cell r="B1691" t="str">
            <v>KIT DE PORTA DE MADEIRA PARA PINTURA, SEMI-OCA (LEVE OU MÉDIA), PADRÃO POPULAR, 70X210CM, ESPESSURA DE 3,5CM, ITENS INCLUSOS: DOBRADIÇAS, MONTAGEM E INSTALAÇÃO DO BATENTE, FECHADURA COM EXECUÇÃO DO FURO - FORNECIMENTO E INSTALAÇÃO. AF_12/2019</v>
          </cell>
          <cell r="C1691" t="str">
            <v>UN</v>
          </cell>
          <cell r="D1691">
            <v>552.29999999999995</v>
          </cell>
        </row>
        <row r="1692">
          <cell r="A1692">
            <v>91314</v>
          </cell>
          <cell r="B1692" t="str">
            <v>KIT DE PORTA DE MADEIRA PARA PINTURA, SEMI-OCA (LEVE OU MÉDIA), PADRÃO POPULAR, 80X210CM, ESPESSURA DE 3,5CM, ITENS INCLUSOS: DOBRADIÇAS, MONTAGEM E INSTALAÇÃO DO BATENTE, FECHADURA COM EXECUÇÃO DO FURO - FORNECIMENTO E INSTALAÇÃO. AF_12/2019</v>
          </cell>
          <cell r="C1692" t="str">
            <v>UN</v>
          </cell>
          <cell r="D1692">
            <v>578.62</v>
          </cell>
        </row>
        <row r="1693">
          <cell r="A1693">
            <v>91315</v>
          </cell>
          <cell r="B1693" t="str">
            <v>KIT DE PORTA DE MADEIRA PARA PINTURA, SEMI-OCA (LEVE OU MÉDIA), PADRÃO POPULAR, 90X210CM, ESPESSURA DE 3,5CM, ITENS INCLUSOS: DOBRADIÇAS, MONTAGEM E INSTALAÇÃO DO BATENTE, FECHADURA COM EXECUÇÃO DO FURO - FORNECIMENTO E INSTALAÇÃO. AF_12/2019</v>
          </cell>
          <cell r="C1693" t="str">
            <v>UN</v>
          </cell>
          <cell r="D1693">
            <v>626.44000000000005</v>
          </cell>
        </row>
        <row r="1694">
          <cell r="A1694">
            <v>91316</v>
          </cell>
          <cell r="B1694" t="str">
            <v>KIT DE PORTA DE MADEIRA PARA PINTURA, SEMI-OCA (PESADA OU SUPERPESADA), PADRÃO POPULAR, 80X210CM, ESPESSURA DE 3,5CM, ITENS INCLUSOS: DOBRADIÇAS, MONTAGEM E INSTALAÇÃO DO BATENTE, FECHADURA COM EXECUÇÃO DO FURO - FORNECIMENTO E INSTALAÇÃO. AF_12/2019</v>
          </cell>
          <cell r="C1694" t="str">
            <v>UN</v>
          </cell>
          <cell r="D1694">
            <v>734.09</v>
          </cell>
        </row>
        <row r="1695">
          <cell r="A1695">
            <v>91317</v>
          </cell>
          <cell r="B1695" t="str">
            <v>KIT DE PORTA DE MADEIRA PARA PINTURA, SEMI-OCA (PESADA OU SUPERPESADA), PADRÃO POPULAR, 90X210CM, ESPESSURA DE 3,5CM, ITENS INCLUSOS: DOBRADIÇAS, MONTAGEM E INSTALAÇÃO DO BATENTE, FECHADURA COM EXECUÇÃO DO FURO - FORNECIMENTO E INSTALAÇÃO. AF_12/2019</v>
          </cell>
          <cell r="C1695" t="str">
            <v>UN</v>
          </cell>
          <cell r="D1695">
            <v>776.23</v>
          </cell>
        </row>
        <row r="1696">
          <cell r="A1696">
            <v>91318</v>
          </cell>
          <cell r="B1696" t="str">
            <v>KIT DE PORTA DE MADEIRA PARA PINTURA, SEMI-OCA (LEVE OU MÉDIA), PADRÃO POPULAR, 60X210CM, ESPESSURA DE 3,5CM, ITENS INCLUSOS: DOBRADIÇAS, MONTAGEM E INSTALAÇÃO DO BATENTE, SEM FECHADURA - FORNECIMENTO E INSTALAÇÃO. AF_12/2019</v>
          </cell>
          <cell r="C1696" t="str">
            <v>UN</v>
          </cell>
          <cell r="D1696">
            <v>484.36</v>
          </cell>
        </row>
        <row r="1697">
          <cell r="A1697">
            <v>91319</v>
          </cell>
          <cell r="B1697" t="str">
            <v>KIT DE PORTA DE MADEIRA PARA PINTURA, SEMI-OCA (LEVE OU MÉDIA), PADRÃO POPULAR, 70X210CM, ESPESSURA DE 3,5CM, ITENS INCLUSOS: DOBRADIÇAS, MONTAGEM E INSTALAÇÃO DO BATENTE, SEM FECHADURA - FORNECIMENTO E INSTALAÇÃO. AF_12/2019</v>
          </cell>
          <cell r="C1697" t="str">
            <v>UN</v>
          </cell>
          <cell r="D1697">
            <v>489.72</v>
          </cell>
        </row>
        <row r="1698">
          <cell r="A1698">
            <v>91320</v>
          </cell>
          <cell r="B1698" t="str">
            <v>KIT DE PORTA DE MADEIRA PARA PINTURA, SEMI-OCA (LEVE OU MÉDIA), PADRÃO POPULAR, 80X210CM, ESPESSURA DE 3,5CM, ITENS INCLUSOS: DOBRADIÇAS, MONTAGEM E INSTALAÇÃO DO BATENTE, SEM FECHADURA - FORNECIMENTO E INSTALAÇÃO. AF_12/2019</v>
          </cell>
          <cell r="C1698" t="str">
            <v>UN</v>
          </cell>
          <cell r="D1698">
            <v>504.98</v>
          </cell>
        </row>
        <row r="1699">
          <cell r="A1699">
            <v>91321</v>
          </cell>
          <cell r="B1699" t="str">
            <v>KIT DE PORTA DE MADEIRA PARA PINTURA, SEMI-OCA (LEVE OU MÉDIA), PADRÃO POPULAR, 90X210CM, ESPESSURA DE 3,5CM, ITENS INCLUSOS: DOBRADIÇAS, MONTAGEM E INSTALAÇÃO DO BATENTE, SEM FECHADURA - FORNECIMENTO E INSTALAÇÃO. AF_12/2019</v>
          </cell>
          <cell r="C1699" t="str">
            <v>UN</v>
          </cell>
          <cell r="D1699">
            <v>552.79999999999995</v>
          </cell>
        </row>
        <row r="1700">
          <cell r="A1700">
            <v>91322</v>
          </cell>
          <cell r="B1700" t="str">
            <v>KIT DE PORTA DE MADEIRA PARA PINTURA, SEMI-OCA (PESADA OU SUPERPESADA), PADRÃO POPULAR, 80X210CM, ESPESSURA DE 3,5CM, ITENS INCLUSOS: DOBRADIÇAS, MONTAGEM E INSTALAÇÃO DO BATENTE, SEM FECHADURA - FORNECIMENTO E INSTALAÇÃO. AF_12/2019</v>
          </cell>
          <cell r="C1700" t="str">
            <v>UN</v>
          </cell>
          <cell r="D1700">
            <v>660.45</v>
          </cell>
        </row>
        <row r="1701">
          <cell r="A1701">
            <v>91323</v>
          </cell>
          <cell r="B1701" t="str">
            <v>KIT DE PORTA DE MADEIRA PARA PINTURA, SEMI-OCA (PESADA OU SUPERPESADA), PADRÃO POPULAR, 90X210CM, ESPESSURA DE 3,5CM, ITENS INCLUSOS: DOBRADIÇAS, MONTAGEM E INSTALAÇÃO DO BATENTE, SEM FECHADURA - FORNECIMENTO E INSTALAÇÃO. AF_12/2019</v>
          </cell>
          <cell r="C1701" t="str">
            <v>UN</v>
          </cell>
          <cell r="D1701">
            <v>702.59</v>
          </cell>
        </row>
        <row r="1702">
          <cell r="A1702">
            <v>91324</v>
          </cell>
          <cell r="B1702" t="str">
            <v>KIT DE PORTA DE MADEIRA PARA VERNIZ, SEMI-OCA (LEVE OU MÉDIA), PADRÃO POPULAR, 60X210CM, ESPESSURA DE 3,5CM, ITENS INCLUSOS: DOBRADIÇAS, MONTAGEM E INSTALAÇÃO DO BATENTE, SEM FECHADURA - FORNECIMENTO E INSTALAÇÃO. AF_12/2019</v>
          </cell>
          <cell r="C1702" t="str">
            <v>UN</v>
          </cell>
          <cell r="D1702">
            <v>490.88</v>
          </cell>
        </row>
        <row r="1703">
          <cell r="A1703">
            <v>91325</v>
          </cell>
          <cell r="B1703" t="str">
            <v>KIT DE PORTA DE MADEIRA PARA VERNIZ, SEMI-OCA (LEVE OU MÉDIA), PADRÃO POPULAR, 70X210CM, ESPESSURA DE 3,5CM, ITENS INCLUSOS: DOBRADIÇAS, MONTAGEM E INSTALAÇÃO DO BATENTE, SEM FECHADURA - FORNECIMENTO E INSTALAÇÃO. AF_12/2019</v>
          </cell>
          <cell r="C1703" t="str">
            <v>UN</v>
          </cell>
          <cell r="D1703">
            <v>496.55</v>
          </cell>
        </row>
        <row r="1704">
          <cell r="A1704">
            <v>91326</v>
          </cell>
          <cell r="B1704" t="str">
            <v>KIT DE PORTA DE MADEIRA PARA VERNIZ, SEMI-OCA (LEVE OU MÉDIA), PADRÃO POPULAR, 80X210CM, ESPESSURA DE 3,5CM, ITENS INCLUSOS: DOBRADIÇAS, MONTAGEM E INSTALAÇÃO DO BATENTE, SEM FECHADURA - FORNECIMENTO E INSTALAÇÃO. AF_12/2019</v>
          </cell>
          <cell r="C1704" t="str">
            <v>UN</v>
          </cell>
          <cell r="D1704">
            <v>531.46</v>
          </cell>
        </row>
        <row r="1705">
          <cell r="A1705">
            <v>91327</v>
          </cell>
          <cell r="B1705" t="str">
            <v>KIT DE PORTA DE MADEIRA PARA VERNIZ, SEMI-OCA (LEVE OU MÉDIA), PADRÃO POPULAR, 90X210CM, ESPESSURA DE 3,5CM, ITENS INCLUSOS: DOBRADIÇAS, MONTAGEM E INSTALAÇÃO DO BATENTE, SEM FECHADURA - FORNECIMENTO E INSTALAÇÃO. AF_12/2019</v>
          </cell>
          <cell r="C1705" t="str">
            <v>UN</v>
          </cell>
          <cell r="D1705">
            <v>558.58000000000004</v>
          </cell>
        </row>
        <row r="1706">
          <cell r="A1706">
            <v>91328</v>
          </cell>
          <cell r="B1706" t="str">
            <v>KIT DE PORTA DE MADEIRA FRISADA, SEMI-OCA (LEVE OU MÉDIA), PADRÃO MÉDIO 60X210CM, ESPESSURA DE 3CM, ITENS INCLUSOS: DOBRADIÇAS, MONTAGEM E INSTALAÇÃO DO BATENTE, SEM FECHADURA - FORNECIMENTO E INSTALAÇÃO. AF_12/2019</v>
          </cell>
          <cell r="C1706" t="str">
            <v>UN</v>
          </cell>
          <cell r="D1706">
            <v>548.1</v>
          </cell>
        </row>
        <row r="1707">
          <cell r="A1707">
            <v>91329</v>
          </cell>
          <cell r="B1707" t="str">
            <v>KIT DE PORTA DE MADEIRA FRISADA, SEMI-OCA (LEVE OU MÉDIA), PADRÃO POPULAR, 60X210CM, ESPESSURA DE 3CM, ITENS INCLUSOS: DOBRADIÇAS, MONTAGEM E INSTALAÇÃO DO BATENTE, SEM FECHADURA - FORNECIMENTO E INSTALAÇÃO. AF_12/2019</v>
          </cell>
          <cell r="C1707" t="str">
            <v>UN</v>
          </cell>
          <cell r="D1707">
            <v>496.53</v>
          </cell>
        </row>
        <row r="1708">
          <cell r="A1708">
            <v>91330</v>
          </cell>
          <cell r="B1708" t="str">
            <v>KIT DE PORTA DE MADEIRA FRISADA, SEMI-OCA (LEVE OU MÉDIA), PADRÃO MÉDIO, 70X210CM, ESPESSURA DE 3CM, ITENS INCLUSOS: DOBRADIÇAS, MONTAGEM E INSTALAÇÃO DO BATENTE, SEM FECHADURA - FORNECIMENTO E INSTALAÇÃO. AF_12/2019</v>
          </cell>
          <cell r="C1708" t="str">
            <v>UN</v>
          </cell>
          <cell r="D1708">
            <v>564.11</v>
          </cell>
        </row>
        <row r="1709">
          <cell r="A1709">
            <v>91331</v>
          </cell>
          <cell r="B1709" t="str">
            <v>KIT DE PORTA DE MADEIRA FRISADA, SEMI-OCA (LEVE OU MÉDIA), PADRÃO POPULAR, 70X210CM, ESPESSURA DE 3CM, ITENS INCLUSOS: DOBRADIÇAS, MONTAGEM E INSTALAÇÃO DO BATENTE, SEM FECHADURA - FORNECIMENTO E INSTALAÇÃO. AF_12/2019</v>
          </cell>
          <cell r="C1709" t="str">
            <v>UN</v>
          </cell>
          <cell r="D1709">
            <v>512.33000000000004</v>
          </cell>
        </row>
        <row r="1710">
          <cell r="A1710">
            <v>91332</v>
          </cell>
          <cell r="B1710" t="str">
            <v>KIT DE PORTA DE MADEIRA FRISADA, SEMI-OCA (LEVE OU MÉDIA), PADRÃO MÉDIO, 80X210CM, ESPESSURA DE 3,5CM, ITENS INCLUSOS: DOBRADIÇAS, MONTAGEM E INSTALAÇÃO DO BATENTE, SEM FECHADURA - FORNECIMENTO E INSTALAÇÃO. AF_12/2019</v>
          </cell>
          <cell r="C1710" t="str">
            <v>UN</v>
          </cell>
          <cell r="D1710">
            <v>587.20000000000005</v>
          </cell>
        </row>
        <row r="1711">
          <cell r="A1711">
            <v>91333</v>
          </cell>
          <cell r="B1711" t="str">
            <v>KIT DE PORTA DE MADEIRA FRISADA, SEMI-OCA (LEVE OU MÉDIA), PADRÃO POPULAR, 80X210CM, ESPESSURA DE 3,5CM, ITENS INCLUSOS: DOBRADIÇAS, MONTAGEM E INSTALAÇÃO DO BATENTE, SEM FECHADURA - FORNECIMENTO E INSTALAÇÃO. AF_12/2019</v>
          </cell>
          <cell r="C1711" t="str">
            <v>UN</v>
          </cell>
          <cell r="D1711">
            <v>535.22</v>
          </cell>
        </row>
        <row r="1712">
          <cell r="A1712">
            <v>91334</v>
          </cell>
          <cell r="B1712" t="str">
            <v>KIT DE PORTA DE MADEIRA TIPO VENEZIANA, PADRÃO MÉDIO, 80X210CM, ESPESSURA DE 3CM, ITENS INCLUSOS: DOBRADIÇAS, MONTAGEM E INSTALAÇÃO DO BATENTE, SEM FECHADURA - FORNECIMENTO E INSTALAÇÃO. AF_12/2019</v>
          </cell>
          <cell r="C1712" t="str">
            <v>UN</v>
          </cell>
          <cell r="D1712">
            <v>869.41</v>
          </cell>
        </row>
        <row r="1713">
          <cell r="A1713">
            <v>91335</v>
          </cell>
          <cell r="B1713" t="str">
            <v>KIT DE PORTA DE MADEIRA TIPO VENEZIANA, PADRÃO POPULAR, 80X210CM, ESPESSURA DE 3CM, ITENS INCLUSOS: DOBRADIÇAS, MONTAGEM E INSTALAÇÃO DO BATENTE, SEM FECHADURA - FORNECIMENTO E INSTALAÇÃO. AF_12/2019</v>
          </cell>
          <cell r="C1713" t="str">
            <v>UN</v>
          </cell>
          <cell r="D1713">
            <v>817.43</v>
          </cell>
        </row>
        <row r="1714">
          <cell r="A1714">
            <v>91336</v>
          </cell>
          <cell r="B1714" t="str">
            <v>KIT DE PORTA DE MADEIRA TIPO MEXICANA, MACIÇA (PESADA OU SUPERPESADA), PADRÃO MÉDIO, 80X210CM, ESPESSURA DE 3CM, ITENS INCLUSOS: DOBRADIÇAS, MONTAGEM E INSTALAÇÃO DO BATENTE, SEM FECHADURA - FORNECIMENTO E INSTALAÇÃO. AF_12/2019</v>
          </cell>
          <cell r="C1714" t="str">
            <v>UN</v>
          </cell>
          <cell r="D1714">
            <v>1078.44</v>
          </cell>
        </row>
        <row r="1715">
          <cell r="A1715">
            <v>91337</v>
          </cell>
          <cell r="B1715" t="str">
            <v>KIT DE PORTA DE MADEIRA TIPO MEXICANA, MACIÇA (PESADA OU SUPERPESADA), PADRÃO POPULAR, 80X210CM, ESPESSURA DE 3CM, ITENS INCLUSOS: DOBRADIÇAS, MONTAGEM E INSTALAÇÃO DO BATENTE, SEM FECHADURA - FORNECIMENTO E INSTALAÇÃO. AF_12/2019</v>
          </cell>
          <cell r="C1715" t="str">
            <v>UN</v>
          </cell>
          <cell r="D1715">
            <v>1026.46</v>
          </cell>
        </row>
        <row r="1716">
          <cell r="A1716">
            <v>100659</v>
          </cell>
          <cell r="B1716" t="str">
            <v>ALIZAR DE 5X1,5CM PARA PORTA FIXADO COM PREGOS, PADRÃO MÉDIO - FORNECIMENTO E INSTALAÇÃO. AF_12/2019</v>
          </cell>
          <cell r="C1716" t="str">
            <v>M</v>
          </cell>
          <cell r="D1716">
            <v>6.13</v>
          </cell>
        </row>
        <row r="1717">
          <cell r="A1717">
            <v>100660</v>
          </cell>
          <cell r="B1717" t="str">
            <v>ALIZAR DE 5X1,5CM PARA PORTA FIXADO COM PREGOS, PADRÃO POPULAR - FORNECIMENTO E INSTALAÇÃO. AF_12/2019</v>
          </cell>
          <cell r="C1717" t="str">
            <v>M</v>
          </cell>
          <cell r="D1717">
            <v>5.1100000000000003</v>
          </cell>
        </row>
        <row r="1718">
          <cell r="A1718">
            <v>100675</v>
          </cell>
          <cell r="B1718" t="str">
            <v>KIT DE PORTA-PRONTA DE MADEIRA EM ACABAMENTO MELAMÍNICO BRANCO, FOLHA LEVE OU MÉDIA, 90X210, EXCLUSIVE FECHADURA, FIXAÇÃO COM PREENCHIMENTO TOTAL DE ESPUMA EXPANSIVA - FORNECIMENTO E INSTALAÇÃO. AF_12/2019</v>
          </cell>
          <cell r="C1718" t="str">
            <v>UN</v>
          </cell>
          <cell r="D1718">
            <v>561.5</v>
          </cell>
        </row>
        <row r="1719">
          <cell r="A1719">
            <v>100676</v>
          </cell>
          <cell r="B1719" t="str">
            <v>BATENTE PARA PORTA COM BANDEIRA, FIXAÇÃO COM PARAFUSO E BUCHA. AF_12/2019</v>
          </cell>
          <cell r="C1719" t="str">
            <v>UN</v>
          </cell>
          <cell r="D1719">
            <v>130.44</v>
          </cell>
        </row>
        <row r="1720">
          <cell r="A1720">
            <v>100678</v>
          </cell>
          <cell r="B1720" t="str">
            <v>KIT DE PORTA DE MADEIRA PARA VERNIZ, SEMI-OCA (LEVE OU MÉDIA), PADRÃO MÉDIO, 60X210CM, ESPESSURA DE 3,5CM, ITENS INCLUSOS: DOBRADIÇAS, MONTAGEM E INSTALAÇÃO DE BATENTE, FECHADURA COM EXECUÇÃO DO FURO - FORNECIMENTO E INSTALAÇÃO. AF_12/2019</v>
          </cell>
          <cell r="C1720" t="str">
            <v>UN</v>
          </cell>
          <cell r="D1720">
            <v>649.04999999999995</v>
          </cell>
        </row>
        <row r="1721">
          <cell r="A1721">
            <v>100679</v>
          </cell>
          <cell r="B1721" t="str">
            <v>KIT DE PORTA DE MADEIRA PARA VERNIZ, SEMI-OCA (LEVE OU MÉDIA), PADRÃO POPULAR, 60X210CM, ESPESSURA DE 3,5CM, ITENS INCLUSOS: DOBRADIÇAS, MONTAGEM E INSTALAÇÃO DE BATENTE, FECHADURA COM EXECUÇÃO DO FURO - FORNECIMENTO E INSTALAÇÃO. AF_12/2019</v>
          </cell>
          <cell r="C1721" t="str">
            <v>UN</v>
          </cell>
          <cell r="D1721">
            <v>564.57000000000005</v>
          </cell>
        </row>
        <row r="1722">
          <cell r="A1722">
            <v>100680</v>
          </cell>
          <cell r="B1722" t="str">
            <v>KIT DE PORTA DE MADEIRA PARA VERNIZ, SEMI-OCA (LEVE OU MÉDIA), PADRÃO MÉDIO, 70X210CM, ESPESSURA DE 3,5CM, ITENS INCLUSOS: DOBRADIÇAS, MONTAGEM E INSTALAÇÃO DE BATENTE, FECHADURA COM EXECUÇÃO DO FURO - FORNECIMENTO E INSTALAÇÃO. AF_12/2019</v>
          </cell>
          <cell r="C1722" t="str">
            <v>UN</v>
          </cell>
          <cell r="D1722">
            <v>654.92999999999995</v>
          </cell>
        </row>
        <row r="1723">
          <cell r="A1723">
            <v>100681</v>
          </cell>
          <cell r="B1723" t="str">
            <v>KIT DE PORTA DE MADEIRA FRISADA, SEMI-OCA (LEVE OU MÉDIA), PADRÃO MÉDIO, 70X210CM, ESPESSURA DE 3CM, ITENS INCLUSOS: DOBRADIÇAS, MONTAGEM E INSTALAÇÃO DE BATENTE, FECHADURA COM EXECUÇÃO DO FURO - FORNECIMENTO E INSTALAÇÃO. AF_12/2019</v>
          </cell>
          <cell r="C1723" t="str">
            <v>UN</v>
          </cell>
          <cell r="D1723">
            <v>670.71</v>
          </cell>
        </row>
        <row r="1724">
          <cell r="A1724">
            <v>100682</v>
          </cell>
          <cell r="B1724" t="str">
            <v>KIT DE PORTA DE MADEIRA FRISADA, SEMI-OCA (LEVE OU MÉDIA), PADRÃO POPULAR, 70X210CM, ESPESSURA DE 3CM, ITENS INCLUSOS: DOBRADIÇAS, MONTAGEM E INSTALAÇÃO DE BATENTE, FECHADURA COM EXECUÇÃO DO FURO - FORNECIMENTO E INSTALAÇÃO. AF_12/2019</v>
          </cell>
          <cell r="C1724" t="str">
            <v>UN</v>
          </cell>
          <cell r="D1724">
            <v>574.91</v>
          </cell>
        </row>
        <row r="1725">
          <cell r="A1725">
            <v>100683</v>
          </cell>
          <cell r="B1725" t="str">
            <v>KIT DE PORTA DE MADEIRA PARA VERNIZ, SEMI-OCA (LEVE OU MÉDIA), PADRÃO MÉDIO, 80X210CM, ESPESSURA DE 3,5CM, ITENS INCLUSOS: DOBRADIÇAS, MONTAGEM E INSTALAÇÃO DE BATENTE, FECHADURA COM EXECUÇÃO DO FURO - FORNECIMENTO E INSTALAÇÃO. AF_12/2019</v>
          </cell>
          <cell r="C1725" t="str">
            <v>UN</v>
          </cell>
          <cell r="D1725">
            <v>704.92</v>
          </cell>
        </row>
        <row r="1726">
          <cell r="A1726">
            <v>100684</v>
          </cell>
          <cell r="B1726" t="str">
            <v>KIT DE PORTA DE MADEIRA PARA VERNIZ, SEMI-OCA (LEVE OU MÉDIA), PADRÃO POPULAR, 80X210CM, ESPESSURA DE 3,5CM, ITENS INCLUSOS: DOBRADIÇAS, MONTAGEM E INSTALAÇÃO DE BATENTE, FECHADURA COM EXECUÇÃO DO FURO - FORNECIMENTO E INSTALAÇÃO. AF_12/2019</v>
          </cell>
          <cell r="C1726" t="str">
            <v>UN</v>
          </cell>
          <cell r="D1726">
            <v>605.1</v>
          </cell>
        </row>
        <row r="1727">
          <cell r="A1727">
            <v>100685</v>
          </cell>
          <cell r="B1727" t="str">
            <v>KIT DE PORTA DE MADEIRA PARA VERNIZ, SEMI-OCA (LEVE OU MÉDIA), PADRÃO MÉDIO, 90X210CM, ESPESSURA DE 3,5CM, ITENS INCLUSOS: DOBRADIÇAS, MONTAGEM E INSTALAÇÃO DE BATENTE, FECHADURA COM EXECUÇÃO DO FURO - FORNECIMENTO E INSTALAÇÃO. AF_12/2019</v>
          </cell>
          <cell r="C1727" t="str">
            <v>UN</v>
          </cell>
          <cell r="D1727">
            <v>732.24</v>
          </cell>
        </row>
        <row r="1728">
          <cell r="A1728">
            <v>100686</v>
          </cell>
          <cell r="B1728" t="str">
            <v>KIT DE PORTA DE MADEIRA PARA VERNIZ, SEMI-OCA (LEVE OU MÉDIA), PADRÃO POPULAR, 90X210CM, ESPESSURA DE 3CM, ITENS INCLUSOS: DOBRADIÇAS, MONTAGEM E INSTALAÇÃO DE BATENTE, FECHADURA COM EXECUÇÃO DO FURO - FORNECIMENTO E INSTALAÇÃO. AF_12/2019</v>
          </cell>
          <cell r="C1728" t="str">
            <v>UN</v>
          </cell>
          <cell r="D1728">
            <v>632.22</v>
          </cell>
        </row>
        <row r="1729">
          <cell r="A1729">
            <v>100687</v>
          </cell>
          <cell r="B1729" t="str">
            <v>KIT DE PORTA DE MADEIRA FRISADA, SEMI-OCA (LEVE OU MÉDIA), PADRÃO MÉDIO, 60X210CM, ESPESSURA DE 3,5CM, ITENS INCLUSOS: DOBRADIÇAS, MONTAGEM E INSTALAÇÃO DE BATENTE, FECHADURA COM EXECUÇÃO DO FURO - FORNECIMENTO E INSTALAÇÃO. AF_12/2019</v>
          </cell>
          <cell r="C1729" t="str">
            <v>UN</v>
          </cell>
          <cell r="D1729">
            <v>654.70000000000005</v>
          </cell>
        </row>
        <row r="1730">
          <cell r="A1730">
            <v>100688</v>
          </cell>
          <cell r="B1730" t="str">
            <v>KIT DE PORTA DE MADEIRA FRISADA, SEMI-OCA (LEVE OU MÉDIA), PADRÃO POPULAR, 60X210CM, ESPESSURA DE 3CM, ITENS INCLUSOS: DOBRADIÇAS, MONTAGEM E INSTALAÇÃO DE BATENTE, FECHADURA COM EXECUÇÃO DO FURO - FORNECIMENTO E INSTALAÇÃO. AF_12/2019</v>
          </cell>
          <cell r="C1730" t="str">
            <v>UN</v>
          </cell>
          <cell r="D1730">
            <v>570.22</v>
          </cell>
        </row>
        <row r="1731">
          <cell r="A1731">
            <v>100689</v>
          </cell>
          <cell r="B1731" t="str">
            <v>KIT DE PORTA DE MADEIRA FRISADA, SEMI-OCA (LEVE OU MÉDIA), PADRÃO MÉDIO, 80X210CM, ESPESSURA DE 3,5CM, ITENS INCLUSOS: DOBRADIÇAS, MONTAGEM E INSTALAÇÃO DE BATENTE, FECHADURA COM EXECUÇÃO DO FURO - FORNECIMENTO E INSTALAÇÃO. AF_12/2019</v>
          </cell>
          <cell r="C1731" t="str">
            <v>UN</v>
          </cell>
          <cell r="D1731">
            <v>708.68</v>
          </cell>
        </row>
        <row r="1732">
          <cell r="A1732">
            <v>100690</v>
          </cell>
          <cell r="B1732" t="str">
            <v>KIT DE PORTA DE MADEIRA FRISADA, SEMI-OCA (LEVE OU MÉDIA), PADRÃO POPULAR, 80X210CM, ESPESSURA DE 3,5CM, ITENS INCLUSOS: DOBRADIÇAS, MONTAGEM E INSTALAÇÃO DE BATENTE, FECHADURA COM EXECUÇÃO DO FURO - FORNECIMENTO E INSTALAÇÃO. AF_12/2019</v>
          </cell>
          <cell r="C1732" t="str">
            <v>UN</v>
          </cell>
          <cell r="D1732">
            <v>608.86</v>
          </cell>
        </row>
        <row r="1733">
          <cell r="A1733">
            <v>100691</v>
          </cell>
          <cell r="B1733" t="str">
            <v>KIT DE PORTA DE MADEIRA TIPO VENEZIANA, 80X210CM (ESPESSURA DE 3CM), PADRÃO MÉDIO, ITENS INCLUSOS: DOBRADIÇAS, MONTAGEM E INSTALAÇÃO DE BATENTE, FECHADURA COM EXECUÇÃO DO FURO - FORNECIMENTO E INSTALAÇÃO. AF_12/2019</v>
          </cell>
          <cell r="C1733" t="str">
            <v>UN</v>
          </cell>
          <cell r="D1733">
            <v>990.89</v>
          </cell>
        </row>
        <row r="1734">
          <cell r="A1734">
            <v>100692</v>
          </cell>
          <cell r="B1734" t="str">
            <v>KIT DE PORTA DE MADEIRA TIPO VENEZIANA, 80X210CM (ESPESSURA DE 3CM), PADRÃO POPULAR, ITENS INCLUSOS: DOBRADIÇAS, MONTAGEM E INSTALAÇÃO DE BATENTE, FECHADURA COM EXECUÇÃO DO FURO - FORNECIMENTO E INSTALAÇÃO. AF_12/2019</v>
          </cell>
          <cell r="C1734" t="str">
            <v>UN</v>
          </cell>
          <cell r="D1734">
            <v>891.07</v>
          </cell>
        </row>
        <row r="1735">
          <cell r="A1735">
            <v>100693</v>
          </cell>
          <cell r="B1735" t="str">
            <v>KIT DE PORTA DE MADEIRA TIPO MEXICANA, MACIÇA (PESADA OU SUPERPESADA), PADRÃO MÉDIO, 80X210CM, ESPESSURA DE 3,5CM, ITENS INCLUSOS: DOBRADIÇAS, MONTAGEM E INSTALAÇÃO DE BATENTE, FECHADURA COM EXECUÇÃO DO FURO - FORNECIMENTO E INSTALAÇÃO. AF_12/2019</v>
          </cell>
          <cell r="C1735" t="str">
            <v>UN</v>
          </cell>
          <cell r="D1735">
            <v>1199.92</v>
          </cell>
        </row>
        <row r="1736">
          <cell r="A1736">
            <v>100694</v>
          </cell>
          <cell r="B1736" t="str">
            <v>KIT DE PORTA DE MADEIRA TIPO MEXICANA, MACIÇA (PESADA OU SUPERPESADA), PADRÃO POPULAR, 80X210CM, ESPESSURA DE 3,5CM, ITENS INCLUSOS: DOBRADIÇAS, MONTAGEM E INSTALAÇÃO DE BATENTE, FECHADURA COM EXECUÇÃO DO FURO - FORNECIMENTO E INSTALAÇÃO. AF_12/2019</v>
          </cell>
          <cell r="C1736" t="str">
            <v>UN</v>
          </cell>
          <cell r="D1736">
            <v>1100.0999999999999</v>
          </cell>
        </row>
        <row r="1737">
          <cell r="A1737">
            <v>100695</v>
          </cell>
          <cell r="B1737" t="str">
            <v>RECOLOCAÇÃO DE FOLHAS DE PORTA DE MADEIRA LEVE OU MÉDIA DE 60CM DE LARGURA, CONSIDERANDO REAPROVEITAMENTO DO MATERIAL. AF_12/2019</v>
          </cell>
          <cell r="C1737" t="str">
            <v>UN</v>
          </cell>
          <cell r="D1737">
            <v>40.479999999999997</v>
          </cell>
        </row>
        <row r="1738">
          <cell r="A1738">
            <v>100696</v>
          </cell>
          <cell r="B1738" t="str">
            <v>RECOLOCAÇÃO DE FOLHAS DE PORTA DE MADEIRA LEVE OU MÉDIA DE 70CM DE LARGURA, CONSIDERANDO REAPROVEITAMENTO DO MATERIAL. AF_12/2019</v>
          </cell>
          <cell r="C1738" t="str">
            <v>UN</v>
          </cell>
          <cell r="D1738">
            <v>45.05</v>
          </cell>
        </row>
        <row r="1739">
          <cell r="A1739">
            <v>100697</v>
          </cell>
          <cell r="B1739" t="str">
            <v>RECOLOCAÇÃO DE FOLHAS DE PORTA DE MADEIRA LEVE OU MÉDIA DE 80CM DE LARGURA, CONSIDERANDO REAPROVEITAMENTO DO MATERIAL. AF_12/2019</v>
          </cell>
          <cell r="C1739" t="str">
            <v>UN</v>
          </cell>
          <cell r="D1739">
            <v>49.63</v>
          </cell>
        </row>
        <row r="1740">
          <cell r="A1740">
            <v>100698</v>
          </cell>
          <cell r="B1740" t="str">
            <v>RECOLOCAÇÃO DE FOLHAS DE PORTA DE MADEIRA LEVE OU MÉDIA DE 90CM DE LARGURA, CONSIDERANDO REAPROVEITAMENTO DO MATERIAL. AF_12/2019</v>
          </cell>
          <cell r="C1740" t="str">
            <v>UN</v>
          </cell>
          <cell r="D1740">
            <v>54.19</v>
          </cell>
        </row>
        <row r="1741">
          <cell r="A1741">
            <v>100699</v>
          </cell>
          <cell r="B1741" t="str">
            <v>RECOLOCAÇÃO DE FOLHAS DE PORTA DE MADEIRA PESADA OU SUPERPESADA DE 80CM DE LARGURA, CONSIDERANDO REAPROVEITAMENTO DO MATERIAL. AF_12/2019</v>
          </cell>
          <cell r="C1741" t="str">
            <v>UN</v>
          </cell>
          <cell r="D1741">
            <v>64.41</v>
          </cell>
        </row>
        <row r="1742">
          <cell r="A1742">
            <v>100700</v>
          </cell>
          <cell r="B1742" t="str">
            <v>PORTA DE MADEIRA COMPENSADA LISA PARA PINTURA, 120X210X3,5CM, 2 FOLHAS, INCLUSO ADUELA 2A, ALIZAR 2A E DOBRADIÇAS. AF_12/2019</v>
          </cell>
          <cell r="C1742" t="str">
            <v>UN</v>
          </cell>
          <cell r="D1742">
            <v>530.76</v>
          </cell>
        </row>
        <row r="1743">
          <cell r="A1743">
            <v>100712</v>
          </cell>
          <cell r="B1743" t="str">
            <v>KIT DE PORTA DE MADEIRA PARA VERNIZ, SEMI-OCA (LEVE OU MÉDIA), PADRÃO POPULAR, 70X210CM, ESPESSURA DE 3,5CM, ITENS INCLUSOS: DOBRADIÇAS, MONTAGEM E INSTALAÇÃO DE BATENTE, FECHADURA COM EXECUÇÃO DO FURO - FORNECIMENTO E INSTALAÇÃO. AF_12/2019</v>
          </cell>
          <cell r="C1743" t="str">
            <v>UN</v>
          </cell>
          <cell r="D1743">
            <v>559.13</v>
          </cell>
        </row>
        <row r="1744">
          <cell r="A1744">
            <v>100665</v>
          </cell>
          <cell r="B1744" t="str">
            <v>JANELA DE MADEIRA - CEDRINHO/ANGELIM OU EQUIVALENTE DA REGIÃO - DE ABRIR COM 4 FOLHAS (2 VENEZIANAS E 2 GUILHOTINAS PARA VIDRO), COM BATENTE, ALIZAR E FERRAGENS. EXCLUSIVE VIDROS, ACABAMENTO E CONTRAMARCO. FORNECIMENTO E INSTALAÇÃO. AF_12/2019</v>
          </cell>
          <cell r="C1744" t="str">
            <v>M2</v>
          </cell>
          <cell r="D1744">
            <v>701.82</v>
          </cell>
        </row>
        <row r="1745">
          <cell r="A1745">
            <v>100666</v>
          </cell>
          <cell r="B1745" t="str">
            <v>JANELA DE MADEIRA (PINUS/EUCALIPTO OU EQUIV.) DE ABRIR COM 4 FOLHAS (2 VENEZIANAS E 2 GUILHOTINAS PARA VIDRO), COM BATENTE, ALIZAR E FERRAGENS. EXCLUSIVE VIDROS, ACABAMENTO E CONTRAMARCO. FORNECIMENTO E INSTALAÇÃO. AF_12/2019</v>
          </cell>
          <cell r="C1745" t="str">
            <v>M2</v>
          </cell>
          <cell r="D1745">
            <v>554.59</v>
          </cell>
        </row>
        <row r="1746">
          <cell r="A1746">
            <v>100667</v>
          </cell>
          <cell r="B1746" t="str">
            <v>JANELA DE MADEIRA (IMBUIA/CEDRO OU EQUIV.) DE ABRIR COM 4 FOLHAS (2 VENEZIANAS E 2 GUILHOTINAS PARA VIDRO), COM BATENTE, ALIZAR E FERRAGENS. EXCLUSIVE VIDROS, ACABAMENTO E CONTRAMARCO. FORNECIMENTO E INSTALAÇÃO. AF_12/2019</v>
          </cell>
          <cell r="C1746" t="str">
            <v>M2</v>
          </cell>
          <cell r="D1746">
            <v>909.95</v>
          </cell>
        </row>
        <row r="1747">
          <cell r="A1747">
            <v>100668</v>
          </cell>
          <cell r="B1747" t="str">
            <v>JANELA DE MADEIRA (CEDRINHO/ANGELIM OU EQUIV.) TIPO MAXIM-AR, PARA VIDRO, COM BATENTE, ALIZAR E FERRAGENS. EXCLUSIVE VIDRO, ACABAMENTO E CONTRAMARCO. FORNECIMENTO E INSTALAÇÃO. AF_12/2019</v>
          </cell>
          <cell r="C1747" t="str">
            <v>M2</v>
          </cell>
          <cell r="D1747">
            <v>1103.49</v>
          </cell>
        </row>
        <row r="1748">
          <cell r="A1748">
            <v>100669</v>
          </cell>
          <cell r="B1748" t="str">
            <v>JANELA DE MADEIRA (PINUS/EUCALIPTO OU EQUIV.) TIPO BASCULANTE COM 2 FOLHAS PARA VIDRO, COM BATENTE, ALIZAR E FERRAGENS. EXCLUSIVE VIDROS, ACABAMENTO E CONTRAMARCO. FORNECIMENTO E INSTALAÇÃO. AF_12/2019</v>
          </cell>
          <cell r="C1748" t="str">
            <v>M2</v>
          </cell>
          <cell r="D1748">
            <v>649.29</v>
          </cell>
        </row>
        <row r="1749">
          <cell r="A1749">
            <v>100670</v>
          </cell>
          <cell r="B1749" t="str">
            <v>JANELA DE MADEIRA (CEDRINHO/ANGELIM OU EQUIV.) DE CORRER COM 6 FOLHAS (2 VENEZ. FIXAS, 2 VENEZ. DE CORRER E 2 DE CORRER PARA VIDRO), COM BATENTE, ALIZAR E FERRAGENS. EXCLUSIVE VIDROS, ACABAMENTO E CONTRAMARCO. FORNECIMENTO E INSTALAÇÃO. AF_12/2019</v>
          </cell>
          <cell r="C1749" t="str">
            <v>M2</v>
          </cell>
          <cell r="D1749">
            <v>872.95</v>
          </cell>
        </row>
        <row r="1750">
          <cell r="A1750">
            <v>100671</v>
          </cell>
          <cell r="B1750" t="str">
            <v>JANELA DE MADEIRA (IMBUIA/CEDRO OU EQUIV) DE CORRER COM 6 FOLHAS (2 VENEZIANAS FIXAS, 2 VENEZIANAS DE CORRER E 2 DE CORRER PARA VIDRO), COM BATENTE, ALIZAR E FERRAGENS. EXCLUSIVE VIDROS, ACABAMENTO E CONTRAMARCO. FORNECIMENTO E INSTALAÇÃO. AF_12/2019</v>
          </cell>
          <cell r="C1750" t="str">
            <v>M2</v>
          </cell>
          <cell r="D1750">
            <v>1084.51</v>
          </cell>
        </row>
        <row r="1751">
          <cell r="A1751">
            <v>100672</v>
          </cell>
          <cell r="B1751" t="str">
            <v>JANELA DE MADEIRA (PINUS/EUCALIPTO OU EQUIV.) DE CORRER COM 6 FOLHAS (2 VENEZ. FIXAS, 2 VENEZ. DE CORRER E 2 DE CORRER PARA VIDRO), COM BATENTE, ALIZAR E FERRAGENS. EXCLUSIVE VIDROS, ACABAMENTO E CONTRAMARCO. FORNECIMENTO EINSTALAÇÃO. AF_12/2019</v>
          </cell>
          <cell r="C1751" t="str">
            <v>M2</v>
          </cell>
          <cell r="D1751">
            <v>698.5</v>
          </cell>
        </row>
        <row r="1752">
          <cell r="A1752">
            <v>100701</v>
          </cell>
          <cell r="B1752" t="str">
            <v>PORTA DE FERRO, DE ABRIR, TIPO GRADE COM CHAPA, COM GUARNIÇÕES. AF_12/2019</v>
          </cell>
          <cell r="C1752" t="str">
            <v>M2</v>
          </cell>
          <cell r="D1752">
            <v>404.92</v>
          </cell>
        </row>
        <row r="1753">
          <cell r="A1753">
            <v>94559</v>
          </cell>
          <cell r="B1753" t="str">
            <v>JANELA DE AÇO TIPO BASCULANTE PARA VIDROS, COM BATENTE, FERRAGENS E PINTURA ANTICORROSIVA. EXCLUSIVE VIDROS, ACABAMENTO, ALIZAR E CONTRAMARCO. FORNECIMENTO E INSTALAÇÃO. AF_12/2019</v>
          </cell>
          <cell r="C1753" t="str">
            <v>M2</v>
          </cell>
          <cell r="D1753">
            <v>538.05999999999995</v>
          </cell>
        </row>
        <row r="1754">
          <cell r="A1754">
            <v>94560</v>
          </cell>
          <cell r="B1754" t="str">
            <v>JANELA DE AÇO DE CORRER COM 2 FOLHAS PARA VIDRO, COM VIDROS, BATENTE, FERRAGENS E PINTURAS ANTICORROSIVA E DE ACABAMENTO. EXCLUSIVE ALIZAR E CONTRAMARCO. FORNECIMENTO E INSTALAÇÃO. AF_12/2019</v>
          </cell>
          <cell r="C1754" t="str">
            <v>M2</v>
          </cell>
          <cell r="D1754">
            <v>485.96</v>
          </cell>
        </row>
        <row r="1755">
          <cell r="A1755">
            <v>94562</v>
          </cell>
          <cell r="B1755" t="str">
            <v>JANELA DE AÇO DE CORRER COM 4 FOLHAS PARA VIDRO, COM BATENTE, FERRAGENS E PINTURA ANTICORROSIVA. EXCLUSIVE VIDROS, ALIZAR E CONTRAMARCO. FORNECIMENTO E INSTALAÇÃO. AF_12/2019</v>
          </cell>
          <cell r="C1755" t="str">
            <v>M2</v>
          </cell>
          <cell r="D1755">
            <v>510.21</v>
          </cell>
        </row>
        <row r="1756">
          <cell r="A1756">
            <v>94563</v>
          </cell>
          <cell r="B1756" t="str">
            <v>JANELA DE AÇO DE CORRER COM 6 FOLHAS (4 VENEZIANAS E 2 PARA VIDRO), COM VIDROS, BATENTE, FERRAGENS E PINTURAS ANTICORROSIVA E DE ACABAMENTO. EXCLUSIVE ALIZAR E CONTRAMARCO. FORNECIMENTO E INSTALAÇÃO. AF_12/2019</v>
          </cell>
          <cell r="C1756" t="str">
            <v>M2</v>
          </cell>
          <cell r="D1756">
            <v>640.84</v>
          </cell>
        </row>
        <row r="1757">
          <cell r="A1757">
            <v>94587</v>
          </cell>
          <cell r="B1757" t="str">
            <v>CONTRAMARCO DE AÇO, FIXAÇÃO COM ARGAMASSA - FORNECIMENTO E INSTALAÇÃO. AF_12/2019</v>
          </cell>
          <cell r="C1757" t="str">
            <v>M</v>
          </cell>
          <cell r="D1757">
            <v>50.17</v>
          </cell>
        </row>
        <row r="1758">
          <cell r="A1758">
            <v>94588</v>
          </cell>
          <cell r="B1758" t="str">
            <v>CONTRAMARCO DE AÇO, FIXAÇÃO COM PARAFUSO - FORNECIMENTO E INSTALAÇÃO. AF_12/2019</v>
          </cell>
          <cell r="C1758" t="str">
            <v>M</v>
          </cell>
          <cell r="D1758">
            <v>46.04</v>
          </cell>
        </row>
        <row r="1759">
          <cell r="A1759">
            <v>99837</v>
          </cell>
          <cell r="B1759" t="str">
            <v>GUARDA-CORPO DE AÇO GALVANIZADO DE 1,10M, MONTANTES TUBULARES DE 1.1/4" ESPAÇADOS DE 1,20M, TRAVESSA SUPERIOR DE 1.1/2", GRADIL FORMADO POR TUBOS HORIZONTAIS DE 1" E VERTICAIS DE 3/4", FIXADO COM CHUMBADOR MECÂNICO. AF_04/2019_P</v>
          </cell>
          <cell r="C1759" t="str">
            <v>M</v>
          </cell>
          <cell r="D1759">
            <v>415.32</v>
          </cell>
        </row>
        <row r="1760">
          <cell r="A1760">
            <v>99839</v>
          </cell>
          <cell r="B1760" t="str">
            <v>GUARDA-CORPO DE AÇO GALVANIZADO DE 1,10M DE ALTURA, MONTANTES TUBULARES DE 1.1/2 ESPAÇADOS DE 1,20M, TRAVESSA SUPERIOR DE 2, GRADIL FORMADO POR BARRAS CHATAS EM FERRO DE 32X4,8MM, FIXADO COM CHUMBADOR MECÂNICO. AF_04/2019_P</v>
          </cell>
          <cell r="C1760" t="str">
            <v>M</v>
          </cell>
          <cell r="D1760">
            <v>340.96</v>
          </cell>
        </row>
        <row r="1761">
          <cell r="A1761">
            <v>99841</v>
          </cell>
          <cell r="B1761" t="str">
            <v>GUARDA-CORPO PANORÂMICO COM PERFIS DE ALUMÍNIO E VIDRO LAMINADO 8 MM, FIXADO COM CHUMBADOR MECÂNICO. AF_04/2019_P</v>
          </cell>
          <cell r="C1761" t="str">
            <v>M</v>
          </cell>
          <cell r="D1761">
            <v>909.85</v>
          </cell>
        </row>
        <row r="1762">
          <cell r="A1762">
            <v>99855</v>
          </cell>
          <cell r="B1762" t="str">
            <v>CORRIMÃO SIMPLES, DIÂMETRO EXTERNO = 1 1/2", EM AÇO GALVANIZADO. AF_04/2019_P</v>
          </cell>
          <cell r="C1762" t="str">
            <v>M</v>
          </cell>
          <cell r="D1762">
            <v>77.45</v>
          </cell>
        </row>
        <row r="1763">
          <cell r="A1763">
            <v>99857</v>
          </cell>
          <cell r="B1763" t="str">
            <v>CORRIMÃO SIMPLES, DIÂMETRO EXTERNO = 1 1/2", EM ALUMÍNIO. AF_04/2019_P</v>
          </cell>
          <cell r="C1763" t="str">
            <v>M</v>
          </cell>
          <cell r="D1763">
            <v>70.56</v>
          </cell>
        </row>
        <row r="1764">
          <cell r="A1764">
            <v>99861</v>
          </cell>
          <cell r="B1764" t="str">
            <v>GRADIL EM FERRO FIXADO EM VÃOS DE JANELAS, FORMADO POR BARRAS CHATAS DE 25X4,8 MM. AF_04/2019</v>
          </cell>
          <cell r="C1764" t="str">
            <v>M2</v>
          </cell>
          <cell r="D1764">
            <v>425.81</v>
          </cell>
        </row>
        <row r="1765">
          <cell r="A1765">
            <v>99862</v>
          </cell>
          <cell r="B1765" t="str">
            <v>GRADIL EM ALUMÍNIO FIXADO EM VÃOS DE JANELAS, FORMADO POR TUBOS DE 3/4". AF_04/2019</v>
          </cell>
          <cell r="C1765" t="str">
            <v>M2</v>
          </cell>
          <cell r="D1765">
            <v>479.24</v>
          </cell>
        </row>
        <row r="1766">
          <cell r="A1766">
            <v>90838</v>
          </cell>
          <cell r="B1766" t="str">
            <v>PORTA CORTA-FOGO 90X210X4CM - FORNECIMENTO E INSTALAÇÃO. AF_12/2019</v>
          </cell>
          <cell r="C1766" t="str">
            <v>UN</v>
          </cell>
          <cell r="D1766">
            <v>912.43</v>
          </cell>
        </row>
        <row r="1767">
          <cell r="A1767">
            <v>91338</v>
          </cell>
          <cell r="B1767" t="str">
            <v>PORTA DE ALUMÍNIO DE ABRIR COM LAMBRI, COM GUARNIÇÃO, FIXAÇÃO COM PARAFUSOS - FORNECIMENTO E INSTALAÇÃO. AF_12/2019</v>
          </cell>
          <cell r="C1767" t="str">
            <v>M2</v>
          </cell>
          <cell r="D1767">
            <v>614.92999999999995</v>
          </cell>
        </row>
        <row r="1768">
          <cell r="A1768">
            <v>91341</v>
          </cell>
          <cell r="B1768" t="str">
            <v>PORTA EM ALUMÍNIO DE ABRIR TIPO VENEZIANA COM GUARNIÇÃO, FIXAÇÃO COM PARAFUSOS - FORNECIMENTO E INSTALAÇÃO. AF_12/2019</v>
          </cell>
          <cell r="C1768" t="str">
            <v>M2</v>
          </cell>
          <cell r="D1768">
            <v>455.2</v>
          </cell>
        </row>
        <row r="1769">
          <cell r="A1769">
            <v>94805</v>
          </cell>
          <cell r="B1769" t="str">
            <v>PORTA DE ALUMÍNIO DE ABRIR PARA VIDRO SEM GUARNIÇÃO, 87X210CM, FIXAÇÃO COM PARAFUSOS, INCLUSIVE VIDROS - FORNECIMENTO E INSTALAÇÃO. AF_12/2019</v>
          </cell>
          <cell r="C1769" t="str">
            <v>UN</v>
          </cell>
          <cell r="D1769">
            <v>717.44</v>
          </cell>
        </row>
        <row r="1770">
          <cell r="A1770">
            <v>94806</v>
          </cell>
          <cell r="B1770" t="str">
            <v>PORTA EM AÇO DE ABRIR PARA VIDRO SEM GUARNIÇÃO, 87X210CM, FIXAÇÃO COM PARAFUSOS, EXCLUSIVE VIDROS - FORNECIMENTO E INSTALAÇÃO. AF_12/2019</v>
          </cell>
          <cell r="C1770" t="str">
            <v>UN</v>
          </cell>
          <cell r="D1770">
            <v>441.96</v>
          </cell>
        </row>
        <row r="1771">
          <cell r="A1771">
            <v>94807</v>
          </cell>
          <cell r="B1771" t="str">
            <v>PORTA EM AÇO DE ABRIR TIPO VENEZIANA SEM GUARNIÇÃO, 87X210CM, FIXAÇÃO COM PARAFUSOS - FORNECIMENTO E INSTALAÇÃO. AF_12/2019</v>
          </cell>
          <cell r="C1771" t="str">
            <v>UN</v>
          </cell>
          <cell r="D1771">
            <v>528.48</v>
          </cell>
        </row>
        <row r="1772">
          <cell r="A1772">
            <v>100702</v>
          </cell>
          <cell r="B1772" t="str">
            <v>PORTA DE CORRER DE ALUMÍNIO, COM DUAS FOLHAS PARA VIDRO, INCLUSO VIDRO LISO INCOLOR, FECHADURA E PUXADOR, SEM ALIZAR. AF_12/2019</v>
          </cell>
          <cell r="C1772" t="str">
            <v>M2</v>
          </cell>
          <cell r="D1772">
            <v>364.83</v>
          </cell>
        </row>
        <row r="1773">
          <cell r="A1773">
            <v>102188</v>
          </cell>
          <cell r="B1773" t="str">
            <v>MOLA HIDRAULICA DE PISO PARA PORTA DE VIDRO TEMPERADO. AF_01/2021</v>
          </cell>
          <cell r="C1773" t="str">
            <v>UN</v>
          </cell>
          <cell r="D1773">
            <v>660.79</v>
          </cell>
        </row>
        <row r="1774">
          <cell r="A1774">
            <v>102189</v>
          </cell>
          <cell r="B1774" t="str">
            <v>JOGO DE FERRAGENS CROMADAS PARA PORTA DE VIDRO TEMPERADO, UMA FOLHA COMPOSTO DE DOBRADICAS SUPERIOR E INFERIOR, TRINCO, FECHADURA, CONTRA FECHADURA COM CAPUCHINHO SEM MOLA E PUXADOR. AF_01/2021</v>
          </cell>
          <cell r="C1774" t="str">
            <v>UN</v>
          </cell>
          <cell r="D1774">
            <v>172.11</v>
          </cell>
        </row>
        <row r="1775">
          <cell r="A1775">
            <v>100703</v>
          </cell>
          <cell r="B1775" t="str">
            <v>PUXADOR CENTRAL PARA ESQUADRIA DE MADEIRA. AF_12/2019</v>
          </cell>
          <cell r="C1775" t="str">
            <v>UN</v>
          </cell>
          <cell r="D1775">
            <v>25.38</v>
          </cell>
        </row>
        <row r="1776">
          <cell r="A1776">
            <v>100704</v>
          </cell>
          <cell r="B1776" t="str">
            <v>PORTA CADEADO ZINCADO OXIDADO PRETO COM CADEADO DE AÇO INOX, LARGURA DE *50* MM. AF_12/2019</v>
          </cell>
          <cell r="C1776" t="str">
            <v>UN</v>
          </cell>
          <cell r="D1776">
            <v>54.82</v>
          </cell>
        </row>
        <row r="1777">
          <cell r="A1777">
            <v>100705</v>
          </cell>
          <cell r="B1777" t="str">
            <v>TARJETA TIPO LIVRE/OCUPADO PARA PORTA DE BANHEIRO. AF_12/2019</v>
          </cell>
          <cell r="C1777" t="str">
            <v>UN</v>
          </cell>
          <cell r="D1777">
            <v>61.38</v>
          </cell>
        </row>
        <row r="1778">
          <cell r="A1778">
            <v>100706</v>
          </cell>
          <cell r="B1778" t="str">
            <v>CREMONA EM LATÃO CROMADO OU POLIDO, COMPLETA. AF_12/2019</v>
          </cell>
          <cell r="C1778" t="str">
            <v>UN</v>
          </cell>
          <cell r="D1778">
            <v>52.59</v>
          </cell>
        </row>
        <row r="1779">
          <cell r="A1779">
            <v>100707</v>
          </cell>
          <cell r="B1779" t="str">
            <v>FECHO DE EMBUTIR TIPO UNHA 22CM. AF_12/2019</v>
          </cell>
          <cell r="C1779" t="str">
            <v>UN</v>
          </cell>
          <cell r="D1779">
            <v>115.95</v>
          </cell>
        </row>
        <row r="1780">
          <cell r="A1780">
            <v>100708</v>
          </cell>
          <cell r="B1780" t="str">
            <v>FECHO DE EMBUTIR TIPO UNHA 40CM. AF_12/2019</v>
          </cell>
          <cell r="C1780" t="str">
            <v>UN</v>
          </cell>
          <cell r="D1780">
            <v>146.12</v>
          </cell>
        </row>
        <row r="1781">
          <cell r="A1781">
            <v>100709</v>
          </cell>
          <cell r="B1781" t="str">
            <v>DOBRADIÇA EM AÇO/FERRO, 3" X 21/2", E=1,9 A 2MM, SEN ANEL, CROMADO OU ZINCADO, TAMPA BOLA, COM PARAFUSOS. AF_12/2019</v>
          </cell>
          <cell r="C1781" t="str">
            <v>UN</v>
          </cell>
          <cell r="D1781">
            <v>35.56</v>
          </cell>
        </row>
        <row r="1782">
          <cell r="A1782">
            <v>100710</v>
          </cell>
          <cell r="B1782" t="str">
            <v>DOBRADIÇA TIPO VAI E VEM EM LATÃO POLIDO 3". AF_12/2019</v>
          </cell>
          <cell r="C1782" t="str">
            <v>UN</v>
          </cell>
          <cell r="D1782">
            <v>98.82</v>
          </cell>
        </row>
        <row r="1783">
          <cell r="A1783">
            <v>102151</v>
          </cell>
          <cell r="B1783" t="str">
            <v>INSTALAÇÃO DE VIDRO LISO INCOLOR, E = 3 MM, EM ESQUADRIA DE MADEIRA, FIXADO COM BAGUETE. AF_01/2021</v>
          </cell>
          <cell r="C1783" t="str">
            <v>M2</v>
          </cell>
          <cell r="D1783">
            <v>122.38</v>
          </cell>
        </row>
        <row r="1784">
          <cell r="A1784">
            <v>102152</v>
          </cell>
          <cell r="B1784" t="str">
            <v>INSTALAÇÃO DE VIDRO LISO, E = 4 MM, EM ESQUADRIA DE MADEIRA, FIXADO COM BAGUETE. AF_01/2021</v>
          </cell>
          <cell r="C1784" t="str">
            <v>M2</v>
          </cell>
          <cell r="D1784">
            <v>152.87</v>
          </cell>
        </row>
        <row r="1785">
          <cell r="A1785">
            <v>102153</v>
          </cell>
          <cell r="B1785" t="str">
            <v>INSTALAÇÃO DE VIDRO LISO FUME, E = 4 MM, EM ESQUADRIA DE MADEIRA, FIXADO COM BAGUETE. AF_01/2021</v>
          </cell>
          <cell r="C1785" t="str">
            <v>M2</v>
          </cell>
          <cell r="D1785">
            <v>193.54</v>
          </cell>
        </row>
        <row r="1786">
          <cell r="A1786">
            <v>102154</v>
          </cell>
          <cell r="B1786" t="str">
            <v>INSTALAÇÃO DE VIDRO LISO INCOLOR, E = 5 MM, EM ESQUADRIA DE MADEIRA, FIXADO COM BAGUETE. AF_01/2021</v>
          </cell>
          <cell r="C1786" t="str">
            <v>M2</v>
          </cell>
          <cell r="D1786">
            <v>167.2</v>
          </cell>
        </row>
        <row r="1787">
          <cell r="A1787">
            <v>102155</v>
          </cell>
          <cell r="B1787" t="str">
            <v>INSTALAÇÃO DE VIDRO LISO FUME, E = 5 MM, EM ESQUADRIA DE MADEIRA, FIXADO COM BAGUETE. AF_01/2021</v>
          </cell>
          <cell r="C1787" t="str">
            <v>M2</v>
          </cell>
          <cell r="D1787">
            <v>200.45</v>
          </cell>
        </row>
        <row r="1788">
          <cell r="A1788">
            <v>102156</v>
          </cell>
          <cell r="B1788" t="str">
            <v>INSTALAÇÃO DE VIDRO LISO INCOLOR, E = 6 MM, EM ESQUADRIA DE MADEIRA, FIXADO COM BAGUETE. AF_01/2021</v>
          </cell>
          <cell r="C1788" t="str">
            <v>M2</v>
          </cell>
          <cell r="D1788">
            <v>191.92</v>
          </cell>
        </row>
        <row r="1789">
          <cell r="A1789">
            <v>102157</v>
          </cell>
          <cell r="B1789" t="str">
            <v>INSTALAÇÃO DE VIDRO LISO FUME, E = 6 MM, EM ESQUADRIA DE MADEIRA, FIXADO COM BAGUETE. AF_01/2021</v>
          </cell>
          <cell r="C1789" t="str">
            <v>M2</v>
          </cell>
          <cell r="D1789">
            <v>263.08999999999997</v>
          </cell>
        </row>
        <row r="1790">
          <cell r="A1790">
            <v>102158</v>
          </cell>
          <cell r="B1790" t="str">
            <v>INSTALAÇÃO DE VIDRO LISO INCOLOR, E = 8 MM, EM ESQUADRIA DE MADEIRA, FIXADO COM BAGUETE. AF_01/2021</v>
          </cell>
          <cell r="C1790" t="str">
            <v>M2</v>
          </cell>
          <cell r="D1790">
            <v>266.3</v>
          </cell>
        </row>
        <row r="1791">
          <cell r="A1791">
            <v>102159</v>
          </cell>
          <cell r="B1791" t="str">
            <v>INSTALAÇÃO DE VIDRO LISO INCOLOR, E = 10 MM, EM ESQUADRIA DE MADEIRA, FIXADO COM BAGUETE. AF_01/2021</v>
          </cell>
          <cell r="C1791" t="str">
            <v>M2</v>
          </cell>
          <cell r="D1791">
            <v>317.39999999999998</v>
          </cell>
        </row>
        <row r="1792">
          <cell r="A1792">
            <v>102160</v>
          </cell>
          <cell r="B1792" t="str">
            <v>INSTALAÇÃO DE VIDRO IMPRESSO, E = 4 MM, EM ESQUADRIA DE MADEIRA, FIXADO COM BAGUETE. AF_01/2021</v>
          </cell>
          <cell r="C1792" t="str">
            <v>M2</v>
          </cell>
          <cell r="D1792">
            <v>132.54</v>
          </cell>
        </row>
        <row r="1793">
          <cell r="A1793">
            <v>102161</v>
          </cell>
          <cell r="B1793" t="str">
            <v>INSTALAÇÃO DE VIDRO LISO INCOLOR, E = 3 MM, EM ESQUADRIA DE ALUMÍNIO OU PVC, FIXADO COM BAGUETE. AF_01/2021_P</v>
          </cell>
          <cell r="C1793" t="str">
            <v>M2</v>
          </cell>
          <cell r="D1793">
            <v>190.28</v>
          </cell>
        </row>
        <row r="1794">
          <cell r="A1794">
            <v>102162</v>
          </cell>
          <cell r="B1794" t="str">
            <v>INSTALAÇÃO DE VIDRO LISO INCOLOR, E = 4 MM, EM ESQUADRIA DE ALUMÍNIO OU PVC, FIXADO COM BAGUETE. AF_01/2021_P</v>
          </cell>
          <cell r="C1794" t="str">
            <v>M2</v>
          </cell>
          <cell r="D1794">
            <v>220.77</v>
          </cell>
        </row>
        <row r="1795">
          <cell r="A1795">
            <v>102163</v>
          </cell>
          <cell r="B1795" t="str">
            <v>INSTALAÇÃO DE VIDRO LISO FUME, E = 4 MM, EM ESQUADRIA DE ALUMÍNIO OU PVC, FIXADO COM BAGUETE. AF_01/2021_P</v>
          </cell>
          <cell r="C1795" t="str">
            <v>M2</v>
          </cell>
          <cell r="D1795">
            <v>261.44</v>
          </cell>
        </row>
        <row r="1796">
          <cell r="A1796">
            <v>102164</v>
          </cell>
          <cell r="B1796" t="str">
            <v>INSTALAÇÃO DE VIDRO LISO INCOLOR, E = 5 MM, EM ESQUADRIA DE ALUMÍNIO OU PVC, FIXADO COM BAGUETE. AF_01/2021_P</v>
          </cell>
          <cell r="C1796" t="str">
            <v>M2</v>
          </cell>
          <cell r="D1796">
            <v>222.62</v>
          </cell>
        </row>
        <row r="1797">
          <cell r="A1797">
            <v>102165</v>
          </cell>
          <cell r="B1797" t="str">
            <v>INSTALAÇÃO DE VIDRO LISO FUME, E = 5 MM, EM ESQUADRIA DE ALUMÍNIO OU PVC, FIXADO COM BAGUETE. AF_01/2021_P</v>
          </cell>
          <cell r="C1797" t="str">
            <v>M2</v>
          </cell>
          <cell r="D1797">
            <v>255.87</v>
          </cell>
        </row>
        <row r="1798">
          <cell r="A1798">
            <v>102166</v>
          </cell>
          <cell r="B1798" t="str">
            <v>INSTALAÇÃO DE VIDRO LISO INCOLOR, E = 6 MM, EM ESQUADRIA DE ALUMÍNIO OU PVC, FIXADO COM BAGUETE. AF_01/2021_P</v>
          </cell>
          <cell r="C1798" t="str">
            <v>M2</v>
          </cell>
          <cell r="D1798">
            <v>234.83</v>
          </cell>
        </row>
        <row r="1799">
          <cell r="A1799">
            <v>102167</v>
          </cell>
          <cell r="B1799" t="str">
            <v>INSTALAÇÃO DE VIDRO LISO FUME, E = 6 MM, EM ESQUADRIA DE ALUMÍNIO OU PVC, FIXADO COM BAGUETE. AF_01/2021_P</v>
          </cell>
          <cell r="C1799" t="str">
            <v>M2</v>
          </cell>
          <cell r="D1799">
            <v>306</v>
          </cell>
        </row>
        <row r="1800">
          <cell r="A1800">
            <v>102168</v>
          </cell>
          <cell r="B1800" t="str">
            <v>INSTALAÇÃO DE VIDRO LISO INCOLOR, E = 8 MM, EM ESQUADRIA DE ALUMÍNIO OU PVC, FIXADO COM BAGUETE. AF_01/2021_P</v>
          </cell>
          <cell r="C1800" t="str">
            <v>M2</v>
          </cell>
          <cell r="D1800">
            <v>298.11</v>
          </cell>
        </row>
        <row r="1801">
          <cell r="A1801">
            <v>102169</v>
          </cell>
          <cell r="B1801" t="str">
            <v>INSTALAÇÃO DE VIDRO LISO INCOLOR, E = 10 MM, EM ESQUADRIA DE ALUMÍNIO OU PVC, FIXADO COM BAGUETE. AF_01/2021_P</v>
          </cell>
          <cell r="C1801" t="str">
            <v>M2</v>
          </cell>
          <cell r="D1801">
            <v>345.08</v>
          </cell>
        </row>
        <row r="1802">
          <cell r="A1802">
            <v>102170</v>
          </cell>
          <cell r="B1802" t="str">
            <v>INSTALAÇÃO DE VIDRO IMPRESSO, E = 4 MM, EM ESQUADRIA DE ALUMÍNIO OU PVC, FIXADO COM BAGUETE. AF_01/2021_P</v>
          </cell>
          <cell r="C1802" t="str">
            <v>M2</v>
          </cell>
          <cell r="D1802">
            <v>200.44</v>
          </cell>
        </row>
        <row r="1803">
          <cell r="A1803">
            <v>102171</v>
          </cell>
          <cell r="B1803" t="str">
            <v>INSTALAÇÃO DE VIDRO ARAMADO, E = 6 MM, EM ESQUADRIA DE ALUMÍNIO OU PVC, FIXADO COM BAGUETE. AF_01/2021_P</v>
          </cell>
          <cell r="C1803" t="str">
            <v>M2</v>
          </cell>
          <cell r="D1803">
            <v>385.28</v>
          </cell>
        </row>
        <row r="1804">
          <cell r="A1804">
            <v>102172</v>
          </cell>
          <cell r="B1804" t="str">
            <v>INSTALAÇÃO DE VIDRO ARAMADO, E = 7 MM, EM ESQUADRIA DE ALUMÍNIO OU PVC, FIXADO COM BAGUETE. AF_01/2021_P</v>
          </cell>
          <cell r="C1804" t="str">
            <v>M2</v>
          </cell>
          <cell r="D1804">
            <v>377.16</v>
          </cell>
        </row>
        <row r="1805">
          <cell r="A1805">
            <v>102176</v>
          </cell>
          <cell r="B1805" t="str">
            <v>INSTALAÇÃO DE VIDRO LAMINADO, E = 8 MM (4+4), ENCAIXADO EM PERFIL U. AF_01/2021_P</v>
          </cell>
          <cell r="C1805" t="str">
            <v>M2</v>
          </cell>
          <cell r="D1805">
            <v>714.38</v>
          </cell>
        </row>
        <row r="1806">
          <cell r="A1806">
            <v>102177</v>
          </cell>
          <cell r="B1806" t="str">
            <v>INSTALAÇÃO DE VIDRO LAMINADO, E = 12 MM (4+4+4), ENCAIXADO EM PERFIL U. AF_01/2021_P</v>
          </cell>
          <cell r="C1806" t="str">
            <v>M2</v>
          </cell>
          <cell r="D1806">
            <v>1437.1</v>
          </cell>
        </row>
        <row r="1807">
          <cell r="A1807">
            <v>102178</v>
          </cell>
          <cell r="B1807" t="str">
            <v>INSTALAÇÃO DE VIDRO LAMINADO, E = 15 MM (5+5+5), ENCAIXADO EM PERFIL U. AF_01/2021_P</v>
          </cell>
          <cell r="C1807" t="str">
            <v>M2</v>
          </cell>
          <cell r="D1807">
            <v>1649.32</v>
          </cell>
        </row>
        <row r="1808">
          <cell r="A1808">
            <v>102179</v>
          </cell>
          <cell r="B1808" t="str">
            <v>INSTALAÇÃO DE VIDRO TEMPERADO, E = 6 MM, ENCAIXADO EM PERFIL U. AF_01/2021_P</v>
          </cell>
          <cell r="C1808" t="str">
            <v>M2</v>
          </cell>
          <cell r="D1808">
            <v>268.02</v>
          </cell>
        </row>
        <row r="1809">
          <cell r="A1809">
            <v>102180</v>
          </cell>
          <cell r="B1809" t="str">
            <v>INSTALAÇÃO DE VIDRO TEMPERADO, E = 8 MM, ENCAIXADO EM PERFIL U. AF_01/2021_P</v>
          </cell>
          <cell r="C1809" t="str">
            <v>M2</v>
          </cell>
          <cell r="D1809">
            <v>307.60000000000002</v>
          </cell>
        </row>
        <row r="1810">
          <cell r="A1810">
            <v>102181</v>
          </cell>
          <cell r="B1810" t="str">
            <v>INSTALAÇÃO DE VIDRO TEMPERADO, E = 10 MM, ENCAIXADO EM PERFIL U. AF_01/2021_P</v>
          </cell>
          <cell r="C1810" t="str">
            <v>M2</v>
          </cell>
          <cell r="D1810">
            <v>362.33</v>
          </cell>
        </row>
        <row r="1811">
          <cell r="A1811">
            <v>102182</v>
          </cell>
          <cell r="B1811" t="str">
            <v>PORTA PIVOTANTE DE VIDRO TEMPERADO, 90X210 CM, ESPESSURA 10 MM, INCLUSIVE ACESSÓRIOS. AF_01/2021</v>
          </cell>
          <cell r="C1811" t="str">
            <v>UN</v>
          </cell>
          <cell r="D1811">
            <v>730.44</v>
          </cell>
        </row>
        <row r="1812">
          <cell r="A1812">
            <v>102183</v>
          </cell>
          <cell r="B1812" t="str">
            <v>PORTA PIVOTANTE DE VIDRO TEMPERADO, 2 FOLHAS DE 90X210 CM, ESPESSURA DE 10MM, INCLUSIVE ACESSÓRIOS. AF_01/2021</v>
          </cell>
          <cell r="C1812" t="str">
            <v>UN</v>
          </cell>
          <cell r="D1812">
            <v>1468.53</v>
          </cell>
        </row>
        <row r="1813">
          <cell r="A1813">
            <v>102184</v>
          </cell>
          <cell r="B1813" t="str">
            <v>PORTA DE ABRIR COM MOLA HIDRÁULICA, EM VIDRO TEMPERADO, 90X210 CM, ESPESSURA 10 MM, INCLUSIVE ACESSÓRIOS. AF_01/2021</v>
          </cell>
          <cell r="C1813" t="str">
            <v>UN</v>
          </cell>
          <cell r="D1813">
            <v>1376.97</v>
          </cell>
        </row>
        <row r="1814">
          <cell r="A1814">
            <v>102185</v>
          </cell>
          <cell r="B1814" t="str">
            <v>PORTA DE ABRIR COM MOLA HIDRÁULICA, EM VIDRO TEMPERADO, 2 FOLHAS DE 90X210 CM, ESPESSURA DD 10MM, INCLUSIVE ACESSÓRIOS. AF_01/2021</v>
          </cell>
          <cell r="C1814" t="str">
            <v>UN</v>
          </cell>
          <cell r="D1814">
            <v>2761.4</v>
          </cell>
        </row>
        <row r="1815">
          <cell r="A1815">
            <v>102190</v>
          </cell>
          <cell r="B1815" t="str">
            <v>REMOÇÃO DE VIDRO LISO COMUM DE ESQUADRIA COM BAGUETE DE MADEIRA. AF_01/2021</v>
          </cell>
          <cell r="C1815" t="str">
            <v>M2</v>
          </cell>
          <cell r="D1815">
            <v>11.78</v>
          </cell>
        </row>
        <row r="1816">
          <cell r="A1816">
            <v>102191</v>
          </cell>
          <cell r="B1816" t="str">
            <v>REMOÇÃO DE VIDRO LISO COMUM DE ESQUADRIA COM BAGUETE DE ALUMÍNIO OU PVC. AF_01/2021</v>
          </cell>
          <cell r="C1816" t="str">
            <v>M2</v>
          </cell>
          <cell r="D1816">
            <v>14.31</v>
          </cell>
        </row>
        <row r="1817">
          <cell r="A1817">
            <v>102192</v>
          </cell>
          <cell r="B1817" t="str">
            <v>REMOÇÃO DE VIDRO TEMPERADO FIXADO EM PERFIL U. AF_01/2021</v>
          </cell>
          <cell r="C1817" t="str">
            <v>M2</v>
          </cell>
          <cell r="D1817">
            <v>10.210000000000001</v>
          </cell>
        </row>
        <row r="1818">
          <cell r="A1818">
            <v>94569</v>
          </cell>
          <cell r="B1818" t="str">
            <v>JANELA DE ALUMÍNIO TIPO MAXIM-AR, COM VIDROS, BATENTE E FERRAGENS. EXCLUSIVE ALIZAR, ACABAMENTO E CONTRAMARCO. FORNECIMENTO E INSTALAÇÃO. AF_12/2019</v>
          </cell>
          <cell r="C1818" t="str">
            <v>M2</v>
          </cell>
          <cell r="D1818">
            <v>428.87</v>
          </cell>
        </row>
        <row r="1819">
          <cell r="A1819">
            <v>94570</v>
          </cell>
          <cell r="B1819" t="str">
            <v>JANELA DE ALUMÍNIO DE CORRER COM 2 FOLHAS PARA VIDROS, COM VIDROS, BATENTE, ACABAMENTO COM ACETATO OU BRILHANTE E FERRAGENS. EXCLUSIVE ALIZAR E CONTRAMARCO. FORNECIMENTO E INSTALAÇÃO. AF_12/2019</v>
          </cell>
          <cell r="C1819" t="str">
            <v>M2</v>
          </cell>
          <cell r="D1819">
            <v>268.07</v>
          </cell>
        </row>
        <row r="1820">
          <cell r="A1820">
            <v>94572</v>
          </cell>
          <cell r="B1820" t="str">
            <v>JANELA DE ALUMÍNIO DE CORRER COM 3 FOLHAS (2 VENEZIANAS E 1 PARA VIDRO), COM VIDROS, BATENTE E FERRAGENS. EXCLUSIVE ACABAMENTO, ALIZAR E CONTRAMARCO. FORNECIMENTO E INSTALAÇÃO. AF_12/2019</v>
          </cell>
          <cell r="C1820" t="str">
            <v>M2</v>
          </cell>
          <cell r="D1820">
            <v>400.51</v>
          </cell>
        </row>
        <row r="1821">
          <cell r="A1821">
            <v>94573</v>
          </cell>
          <cell r="B1821" t="str">
            <v>JANELA DE ALUMÍNIO DE CORRER COM 4 FOLHAS PARA VIDROS, COM VIDROS, BATENTE, ACABAMENTO COM ACETATO OU BRILHANTE E FERRAGENS. EXCLUSIVE ALIZAR E CONTRAMARCO. FORNECIMENTO E INSTALAÇÃO. AF_12/2019</v>
          </cell>
          <cell r="C1821" t="str">
            <v>M2</v>
          </cell>
          <cell r="D1821">
            <v>309.06</v>
          </cell>
        </row>
        <row r="1822">
          <cell r="A1822">
            <v>94580</v>
          </cell>
          <cell r="B1822" t="str">
            <v>JANELA DE ALUMÍNIO DE CORRER COM 6 FOLHAS (2 VENEZIANAS FIXAS, 2 VENEZIANAS DE CORRER E 2 PARA VIDRO), COM VIDROS, BATENTE, ACABAMENTO COM ACETATO OU BRILHANTE E FERRAGENS. EXCLUSIVE ALIZAR E CONTRAMARCO. FORNECIMENTO E INSTALAÇÃO. AF_12/2019</v>
          </cell>
          <cell r="C1822" t="str">
            <v>M2</v>
          </cell>
          <cell r="D1822">
            <v>453.71</v>
          </cell>
        </row>
        <row r="1823">
          <cell r="A1823">
            <v>100674</v>
          </cell>
          <cell r="B1823" t="str">
            <v>JANELA FIXA DE ALUMÍNIO PARA VIDRO, COM VIDRO, BATENTE E FERRAGENS. EXCLUSIVE ACABAMENTO, ALIZAR E CONTRAMARCO. FORNECIMENTO E INSTALAÇÃO. AF_12/2019</v>
          </cell>
          <cell r="C1823" t="str">
            <v>M2</v>
          </cell>
          <cell r="D1823">
            <v>293.76</v>
          </cell>
        </row>
        <row r="1824">
          <cell r="A1824">
            <v>101096</v>
          </cell>
          <cell r="B1824" t="str">
            <v>TUBULÃO A CÉU ABERTO, DIÂMETRO DO FUSTE DE 70CM, ESCAVAÇÃO MANUAL, SEM ALARGAMENTO DE BASE, CONCRETO FEITO EM OBRA E LANÇADO COM JERICA. AF_05/2020</v>
          </cell>
          <cell r="C1824" t="str">
            <v>M3</v>
          </cell>
          <cell r="D1824">
            <v>1061.23</v>
          </cell>
        </row>
        <row r="1825">
          <cell r="A1825">
            <v>101097</v>
          </cell>
          <cell r="B1825" t="str">
            <v>TUBULÃO A CÉU ABERTO, DIÂMETRO DO FUSTE DE 80CM, ESCAVAÇÃO MANUAL, SEM ALARGAMENTO DE BASE, CONCRETO FEITO EM OBRA E LANÇADO COM JERICA. AF_05/2020</v>
          </cell>
          <cell r="C1825" t="str">
            <v>M3</v>
          </cell>
          <cell r="D1825">
            <v>1008.68</v>
          </cell>
        </row>
        <row r="1826">
          <cell r="A1826">
            <v>101098</v>
          </cell>
          <cell r="B1826" t="str">
            <v>TUBULÃO A CÉU ABERTO, DIÂMETRO DO FUSTE DE 100CM, ESCAVAÇÃO MANUAL, SEM ALARGAMENTO DE BASE, CONCRETO FEITO EM OBRA E LANÇADO COM JERICA. AF_05/2020</v>
          </cell>
          <cell r="C1826" t="str">
            <v>M3</v>
          </cell>
          <cell r="D1826">
            <v>942.64</v>
          </cell>
        </row>
        <row r="1827">
          <cell r="A1827">
            <v>101099</v>
          </cell>
          <cell r="B1827" t="str">
            <v>TUBULÃO A CÉU ABERTO, DIÂMETRO DO FUSTE DE 120CM, ESCAVAÇÃO MANUAL, SEM ALARGAMENTO DE BASE, CONCRETO FEITO EM OBRA E LANÇADO COM JERICA. AF_05/2020</v>
          </cell>
          <cell r="C1827" t="str">
            <v>M3</v>
          </cell>
          <cell r="D1827">
            <v>862.67</v>
          </cell>
        </row>
        <row r="1828">
          <cell r="A1828">
            <v>101100</v>
          </cell>
          <cell r="B1828" t="str">
            <v>TUBULÃO A CÉU ABERTO, DIÂMETRO DO FUSTE DE 70CM, ESCAVAÇÃO MECÂNICA, SEM ALARGAMENTO DE BASE, CONCRETO FEITO EM OBRA E LANÇADO COM JERICA. AF_05/2020</v>
          </cell>
          <cell r="C1828" t="str">
            <v>M3</v>
          </cell>
          <cell r="D1828">
            <v>783.38</v>
          </cell>
        </row>
        <row r="1829">
          <cell r="A1829">
            <v>101101</v>
          </cell>
          <cell r="B1829" t="str">
            <v>TUBULÃO A CÉU ABERTO, DIÂMETRO DO FUSTE DE 80CM, ESCAVAÇÃO MECÂNICA, SEM ALARGAMENTO DE BASE, CONCRETO FEITO EM OBRA E LANÇADO COM JERICA. AF_05/2020</v>
          </cell>
          <cell r="C1829" t="str">
            <v>M3</v>
          </cell>
          <cell r="D1829">
            <v>768.93</v>
          </cell>
        </row>
        <row r="1830">
          <cell r="A1830">
            <v>101102</v>
          </cell>
          <cell r="B1830" t="str">
            <v>TUBULÃO A CÉU ABERTO, DIÂMETRO DO FUSTE DE 100CM, ESCAVAÇÃO MECÂNICA, SEM ALARGAMENTO DE BASE, CONCRETO FEITO EM OBRA E LANÇADO COM JERICA. AF_05/2020</v>
          </cell>
          <cell r="C1830" t="str">
            <v>M3</v>
          </cell>
          <cell r="D1830">
            <v>755.34</v>
          </cell>
        </row>
        <row r="1831">
          <cell r="A1831">
            <v>101103</v>
          </cell>
          <cell r="B1831" t="str">
            <v>TUBULÃO A CÉU ABERTO, DIÂMETRO DO FUSTE DE 120CM, ESCAVAÇÃO MECÂNICA, SEM ALARGAMENTO DE BASE, CONCRETO FEITO EM OBRA E LANÇADO COM JERICA. AF_05/2020</v>
          </cell>
          <cell r="C1831" t="str">
            <v>M3</v>
          </cell>
          <cell r="D1831">
            <v>709.44</v>
          </cell>
        </row>
        <row r="1832">
          <cell r="A1832">
            <v>101104</v>
          </cell>
          <cell r="B1832" t="str">
            <v>TUBULÃO A CÉU ABERTO, DIÂMETRO DO FUSTE DE 70CM, ESCAVAÇÃO MANUAL, SEM ALARGAMENTO DE BASE, CONCRETO USINADO E LANÇADO COM BOMBA OU DIRETAMENTE DO CAMINHÃO. AF_05/2020</v>
          </cell>
          <cell r="C1832" t="str">
            <v>M3</v>
          </cell>
          <cell r="D1832">
            <v>961.97</v>
          </cell>
        </row>
        <row r="1833">
          <cell r="A1833">
            <v>101105</v>
          </cell>
          <cell r="B1833" t="str">
            <v>TUBULÃO A CÉU ABERTO, DIÂMETRO DO FUSTE DE 80CM, ESCAVAÇÃO MANUAL, SEM ALARGAMENTO DE BASE, CONCRETO USINADO E LANÇADO COM BOMBA OU DIRETAMENTE DO CAMINHÃO. AF_05/2020</v>
          </cell>
          <cell r="C1833" t="str">
            <v>M3</v>
          </cell>
          <cell r="D1833">
            <v>911.2</v>
          </cell>
        </row>
        <row r="1834">
          <cell r="A1834">
            <v>101106</v>
          </cell>
          <cell r="B1834" t="str">
            <v>TUBULÃO A CÉU ABERTO, DIÂMETRO DO FUSTE DE 100CM, ESCAVAÇÃO MANUAL, SEM ALARGAMENTO DE BASE, CONCRETO USINADO E LANÇADO COM BOMBA OU DIRETAMENTE DO CAMINHÃO. AF_05/2020</v>
          </cell>
          <cell r="C1834" t="str">
            <v>M3</v>
          </cell>
          <cell r="D1834">
            <v>848.13</v>
          </cell>
        </row>
        <row r="1835">
          <cell r="A1835">
            <v>101107</v>
          </cell>
          <cell r="B1835" t="str">
            <v>TUBULÃO A CÉU ABERTO, DIÂMETRO DO FUSTE DE 120CM, ESCAVAÇÃO MANUAL, SEM ALARGAMENTO DE BASE, CONCRETO USINADO E LANÇADO COM BOMBA OU DIRETAMENTE DO CAMINHÃO. AF_05/2020</v>
          </cell>
          <cell r="C1835" t="str">
            <v>M3</v>
          </cell>
          <cell r="D1835">
            <v>771.7</v>
          </cell>
        </row>
        <row r="1836">
          <cell r="A1836">
            <v>101108</v>
          </cell>
          <cell r="B1836" t="str">
            <v>TUBULÃO A CÉU ABERTO, DIÂMETRO DO FUSTE DE 70CM, ESCAVAÇÃO MECÂNICA, SEM ALARGAMENTO DE BASE, CONCRETO USINADO E LANÇADO COM BOMBA OU DIRETAMENTE DO CAMINHÃO. AF_05/2020</v>
          </cell>
          <cell r="C1836" t="str">
            <v>M3</v>
          </cell>
          <cell r="D1836">
            <v>679.38</v>
          </cell>
        </row>
        <row r="1837">
          <cell r="A1837">
            <v>101109</v>
          </cell>
          <cell r="B1837" t="str">
            <v>TUBULÃO A CÉU ABERTO, DIÂMETRO DO FUSTE DE 80CM, ESCAVAÇÃO MECÂNICA, SEM ALARGAMENTO DE BASE, CONCRETO USINADO E LANÇADO COM BOMBA OU DIRETAMENTE DO CAMINHÃO. AF_05/2020</v>
          </cell>
          <cell r="C1837" t="str">
            <v>M3</v>
          </cell>
          <cell r="D1837">
            <v>666.98</v>
          </cell>
        </row>
        <row r="1838">
          <cell r="A1838">
            <v>101110</v>
          </cell>
          <cell r="B1838" t="str">
            <v>TUBULÃO A CÉU ABERTO, DIÂMETRO DO FUSTE DE 100CM, ESCAVAÇÃO MECÂNICA, SEM ALARGAMENTO DE BASE, CONCRETO USINADO E LANÇADO COM BOMBA OU DIRETAMENTE DO CAMINHÃO. AF_05/2020</v>
          </cell>
          <cell r="C1838" t="str">
            <v>M3</v>
          </cell>
          <cell r="D1838">
            <v>656.89</v>
          </cell>
        </row>
        <row r="1839">
          <cell r="A1839">
            <v>101111</v>
          </cell>
          <cell r="B1839" t="str">
            <v>TUBULÃO A CÉU ABERTO, DIÂMETRO DO FUSTE DE 120CM, ESCAVAÇÃO MECÂNICA, SEM ALARGAMENTO DE BASE, CONCRETO USINADO E LANÇADO COM BOMBA OU DIRETAMENTE DO CAMINHÃO. AF_05/2020</v>
          </cell>
          <cell r="C1839" t="str">
            <v>M3</v>
          </cell>
          <cell r="D1839">
            <v>615.05999999999995</v>
          </cell>
        </row>
        <row r="1840">
          <cell r="A1840">
            <v>101112</v>
          </cell>
          <cell r="B1840" t="str">
            <v>ALARGAMENTO DE BASE DE TUBULÃO A CÉU ABERTO, ESCAVAÇÃO MANUAL, CONCRETO FEITO EM OBRA E LANÇADO COM JERICA. AF_05/2020</v>
          </cell>
          <cell r="C1840" t="str">
            <v>M3</v>
          </cell>
          <cell r="D1840">
            <v>728.76</v>
          </cell>
        </row>
        <row r="1841">
          <cell r="A1841">
            <v>101113</v>
          </cell>
          <cell r="B1841" t="str">
            <v>ALARGAMENTO DE BASE DE TUBULÃO A CÉU ABERTO, ESCAVAÇÃO MANUAL, CONCRETO USINADO E LANÇADO COM BOMBA OU DIRETAMENTE DO CAMINHÃO. AF_05/2020</v>
          </cell>
          <cell r="C1841" t="str">
            <v>M3</v>
          </cell>
          <cell r="D1841">
            <v>630.97</v>
          </cell>
        </row>
        <row r="1842">
          <cell r="A1842">
            <v>95601</v>
          </cell>
          <cell r="B1842" t="str">
            <v>ARRASAMENTO MECANICO DE ESTACA DE CONCRETO ARMADO, DIAMETROS DE ATÉ 40 CM. AF_11/2016</v>
          </cell>
          <cell r="C1842" t="str">
            <v>UN</v>
          </cell>
          <cell r="D1842">
            <v>21.51</v>
          </cell>
        </row>
        <row r="1843">
          <cell r="A1843">
            <v>95602</v>
          </cell>
          <cell r="B1843" t="str">
            <v>ARRASAMENTO MECANICO DE ESTACA DE CONCRETO ARMADO, DIAMETROS DE 41 CM A 60 CM. AF_11/2016</v>
          </cell>
          <cell r="C1843" t="str">
            <v>UN</v>
          </cell>
          <cell r="D1843">
            <v>27.34</v>
          </cell>
        </row>
        <row r="1844">
          <cell r="A1844">
            <v>95603</v>
          </cell>
          <cell r="B1844" t="str">
            <v>ARRASAMENTO MECANICO DE ESTACA DE CONCRETO ARMADO, DIAMETROS DE 61 CM A 80 CM. AF_11/2016</v>
          </cell>
          <cell r="C1844" t="str">
            <v>UN</v>
          </cell>
          <cell r="D1844">
            <v>35.89</v>
          </cell>
        </row>
        <row r="1845">
          <cell r="A1845">
            <v>95604</v>
          </cell>
          <cell r="B1845" t="str">
            <v>ARRASAMENTO MECANICO DE ESTACA DE CONCRETO ARMADO, DIAMETROS DE 81 CM A 100 CM. AF_11/2016</v>
          </cell>
          <cell r="C1845" t="str">
            <v>UN</v>
          </cell>
          <cell r="D1845">
            <v>47.25</v>
          </cell>
        </row>
        <row r="1846">
          <cell r="A1846">
            <v>95605</v>
          </cell>
          <cell r="B1846" t="str">
            <v>ARRASAMENTO MECANICO DE ESTACA DE CONCRETO ARMADO, DIAMETROS DE 101 CM A 150 CM. AF_11/2016</v>
          </cell>
          <cell r="C1846" t="str">
            <v>UN</v>
          </cell>
          <cell r="D1846">
            <v>74.08</v>
          </cell>
        </row>
        <row r="1847">
          <cell r="A1847">
            <v>95607</v>
          </cell>
          <cell r="B1847" t="str">
            <v>ARRASAMENTO DE ESTACA METÁLICA, PERFIL LAMINADO TIPO I FAMÍLIA 250. AF_11/2016</v>
          </cell>
          <cell r="C1847" t="str">
            <v>UN</v>
          </cell>
          <cell r="D1847">
            <v>5.09</v>
          </cell>
        </row>
        <row r="1848">
          <cell r="A1848">
            <v>95608</v>
          </cell>
          <cell r="B1848" t="str">
            <v>ARRASAMENTO DE ESTACA METÁLICA, PERFIL LAMINADO TIPO H FAMÍLIA 250. AF_11/2016</v>
          </cell>
          <cell r="C1848" t="str">
            <v>UN</v>
          </cell>
          <cell r="D1848">
            <v>5.88</v>
          </cell>
        </row>
        <row r="1849">
          <cell r="A1849">
            <v>95609</v>
          </cell>
          <cell r="B1849" t="str">
            <v>ARRASAMENTO DE ESTACA METÁLICA, PERFIL LAMINADO TIPO H FAMÍLIA 310. AF_11/2016</v>
          </cell>
          <cell r="C1849" t="str">
            <v>UN</v>
          </cell>
          <cell r="D1849">
            <v>6.54</v>
          </cell>
        </row>
        <row r="1850">
          <cell r="A1850">
            <v>100651</v>
          </cell>
          <cell r="B1850" t="str">
            <v>ESTACA HÉLICE CONTÍNUA, DIÂMETRO DE 30 CM, INCLUSO CONCRETO FCK=30MPA E ARMADURA MÍNIMA (EXCLUSIVE MOBILIZAÇÃO, DESMOBILIZAÇÃO E BOMBEAMENTO). AF_12/2019</v>
          </cell>
          <cell r="C1850" t="str">
            <v>M</v>
          </cell>
          <cell r="D1850">
            <v>98.79</v>
          </cell>
        </row>
        <row r="1851">
          <cell r="A1851">
            <v>100652</v>
          </cell>
          <cell r="B1851" t="str">
            <v>ESTACA HÉLICE CONTÍNUA , DIÂMETRO DE 50 CM, INCLUSO CONCRETO FCK=30MPA E ARMADURA MÍNIMA (EXCLUSIVE MOBILIZAÇÃO, DESMOBILIZAÇÃO E BOMBEAMENTO). AF_12/2019</v>
          </cell>
          <cell r="C1851" t="str">
            <v>M</v>
          </cell>
          <cell r="D1851">
            <v>185.5</v>
          </cell>
        </row>
        <row r="1852">
          <cell r="A1852">
            <v>100653</v>
          </cell>
          <cell r="B1852" t="str">
            <v>ESTACA HÉLICE CONTÍNUA, DIÂMETRO DE 70 CM, INCLUSO CONCRETO FCK=30MPA E ARMADURA MÍNIMA (EXCLUSIVE MOBILIZAÇÃO, DESMOBILIZAÇÃO E BOMBEAMENTO). AF_12/2019</v>
          </cell>
          <cell r="C1852" t="str">
            <v>M</v>
          </cell>
          <cell r="D1852">
            <v>308.61</v>
          </cell>
        </row>
        <row r="1853">
          <cell r="A1853">
            <v>100654</v>
          </cell>
          <cell r="B1853" t="str">
            <v>ESTACA HÉLICE CONTÍNUA, DIÂMETRO DE 80 CM, INCLUSO CONCRETO FCK=30MPA E ARMADURA MÍNIMA (EXCLUSIVE MOBILIZAÇÃO, DESMOBILIZAÇÃO E BOMBEAMENTO). AF_12/2019.</v>
          </cell>
          <cell r="C1853" t="str">
            <v>M</v>
          </cell>
          <cell r="D1853">
            <v>431.03</v>
          </cell>
        </row>
        <row r="1854">
          <cell r="A1854">
            <v>100655</v>
          </cell>
          <cell r="B1854" t="str">
            <v>ESTACA HÉLICE CONTÍNUA, DIÂMETRO DE 90 CM, INCLUSO CONCRETO FCK=30MPA E ARMADURA MÍNIMA (EXCLUSIVE MOBILIZAÇÃO, DESMOBILIZAÇÃO E BOMBEAMENTO). AF_12/2019.</v>
          </cell>
          <cell r="C1854" t="str">
            <v>M</v>
          </cell>
          <cell r="D1854">
            <v>491.45</v>
          </cell>
        </row>
        <row r="1855">
          <cell r="A1855">
            <v>100656</v>
          </cell>
          <cell r="B1855" t="str">
            <v>ESTACA PRÉ-MOLDADA DE CONCRETO, SEÇÃO QUADRADA, CAPACIDADE DE 25 TONELADAS, INCLUSO EMENDA (EXCLUSIVE MOBILIZAÇÃO E DESMOBILIZAÇÃO). AF_12/2019</v>
          </cell>
          <cell r="C1855" t="str">
            <v>M</v>
          </cell>
          <cell r="D1855">
            <v>79.42</v>
          </cell>
        </row>
        <row r="1856">
          <cell r="A1856">
            <v>100657</v>
          </cell>
          <cell r="B1856" t="str">
            <v>ESTACA PRÉ-MOLDADA DE CONCRETO SEÇÃO QUADRADA, CAPACIDADE DE 50 TONELADAS, INCLUSO EMENDA (EXCLUSIVE MOBILIZAÇÃO E DESMOBILIZAÇÃO). AF_12/2019</v>
          </cell>
          <cell r="C1856" t="str">
            <v>M</v>
          </cell>
          <cell r="D1856">
            <v>102.06</v>
          </cell>
        </row>
        <row r="1857">
          <cell r="A1857">
            <v>100658</v>
          </cell>
          <cell r="B1857" t="str">
            <v>ESTACA PRÉ-MOLDADA DE CONCRETO CENTRIFUGADO, SEÇÃO CIRCULAR, CAPACIDADE DE 100 TONELADAS, INCLUSO EMENDA (EXCLUSIVE MOBILIZAÇÃO E DESMOBILIZAÇÃO). AF_12/2019</v>
          </cell>
          <cell r="C1857" t="str">
            <v>M</v>
          </cell>
          <cell r="D1857">
            <v>233.26</v>
          </cell>
        </row>
        <row r="1858">
          <cell r="A1858">
            <v>100889</v>
          </cell>
          <cell r="B1858" t="str">
            <v>ESTACA METÁLICA PARA FUNDAÇÃO, UTILIZANDO PERFIL LAMINADO HP250X62 (EXCLUSIVE MOBILIZAÇÃO E DESMOBILIZAÇÃO). AF_01/2020</v>
          </cell>
          <cell r="C1858" t="str">
            <v>KG</v>
          </cell>
          <cell r="D1858">
            <v>11.27</v>
          </cell>
        </row>
        <row r="1859">
          <cell r="A1859">
            <v>100890</v>
          </cell>
          <cell r="B1859" t="str">
            <v>ESTACA METÁLICA PARA FUNDAÇÃO, UTILIZANDO PERFIL LAMINADO HP310X79 (EXCLUSIVE MOBILIZAÇÃO E DESMOBILIZAÇÃO). AF_01/2020</v>
          </cell>
          <cell r="C1859" t="str">
            <v>KG</v>
          </cell>
          <cell r="D1859">
            <v>11.14</v>
          </cell>
        </row>
        <row r="1860">
          <cell r="A1860">
            <v>100892</v>
          </cell>
          <cell r="B1860" t="str">
            <v>ESTACA METÁLICA PARA CONTENÇÃO, UTILIZANDO PERFIL LAMINADO W250X32,7 (EXCLUSIVE MOBILIZAÇÃO E DESMOBILIZAÇÃO). AF_01/2020</v>
          </cell>
          <cell r="C1860" t="str">
            <v>KG</v>
          </cell>
          <cell r="D1860">
            <v>10.75</v>
          </cell>
        </row>
        <row r="1861">
          <cell r="A1861">
            <v>100893</v>
          </cell>
          <cell r="B1861" t="str">
            <v>ESTACA METÁLICA PARA CONTENÇÃO, UTILIZANDO PERFIL LAMINADO W250X38,5 (EXCLUSIVE MOBILIZAÇÃO E DESMOBILIZAÇÃO). AF_01/2020</v>
          </cell>
          <cell r="C1861" t="str">
            <v>KG</v>
          </cell>
          <cell r="D1861">
            <v>10.59</v>
          </cell>
        </row>
        <row r="1862">
          <cell r="A1862">
            <v>100894</v>
          </cell>
          <cell r="B1862" t="str">
            <v>ESTACA METÁLICA PARA CONTENÇÃO, UTILIZANDO PERFIL LAMINADO W250X44,8 (EXCLUSIVE MOBILIZAÇÃO E DESMOBILIZAÇÃO). AF_01/2020</v>
          </cell>
          <cell r="C1862" t="str">
            <v>KG</v>
          </cell>
          <cell r="D1862">
            <v>10.5</v>
          </cell>
        </row>
        <row r="1863">
          <cell r="A1863">
            <v>100896</v>
          </cell>
          <cell r="B1863" t="str">
            <v>ESTACA ESCAVADA MECANICAMENTE, SEM FLUIDO ESTABILIZANTE, COM 25CM DE DIÂMETRO, CONCRETO LANÇADO POR CAMINHÃO BETONEIRA (EXCLUSIVE MOBILIZAÇÃO E DESMOBILIZAÇÃO). AF_01/2020</v>
          </cell>
          <cell r="C1863" t="str">
            <v>M</v>
          </cell>
          <cell r="D1863">
            <v>43.57</v>
          </cell>
        </row>
        <row r="1864">
          <cell r="A1864">
            <v>100897</v>
          </cell>
          <cell r="B1864" t="str">
            <v>ESTACA ESCAVADA MECANICAMENTE, SEM FLUIDO ESTABILIZANTE, COM 40CM DE DIÂMETRO, CONCRETO LANÇADO POR CAMINHÃO BETONEIRA (EXCLUSIVE MOBILIZAÇÃO E DESMOBILIZAÇÃO). AF_01/2020</v>
          </cell>
          <cell r="C1864" t="str">
            <v>M</v>
          </cell>
          <cell r="D1864">
            <v>83.38</v>
          </cell>
        </row>
        <row r="1865">
          <cell r="A1865">
            <v>100898</v>
          </cell>
          <cell r="B1865" t="str">
            <v>ESTACA ESCAVADA MECANICAMENTE, SEM FLUIDO ESTABILIZANTE, COM 60CM DE DIÂMETRO, CONCRETO LANÇADO POR CAMINHÃO BETONEIRA (EXCLUSIVE MOBILIZAÇÃO E DESMOBILIZAÇÃO). AF_01/2020</v>
          </cell>
          <cell r="C1865" t="str">
            <v>M</v>
          </cell>
          <cell r="D1865">
            <v>159.49</v>
          </cell>
        </row>
        <row r="1866">
          <cell r="A1866">
            <v>100899</v>
          </cell>
          <cell r="B1866" t="str">
            <v>ESTACA ESCAVADA MECANICAMENTE, SEM FLUIDO ESTABILIZANTE, COM 25CM DE DIÂMETRO, CONCRETO LANÇADO MANUALMENTE (EXCLUSIVE MOBILIZAÇÃO E DESMOBILIZAÇÃO). AF_01/2020</v>
          </cell>
          <cell r="C1866" t="str">
            <v>M</v>
          </cell>
          <cell r="D1866">
            <v>60.39</v>
          </cell>
        </row>
        <row r="1867">
          <cell r="A1867">
            <v>100900</v>
          </cell>
          <cell r="B1867" t="str">
            <v>ESTACA ESCAVADA MECANICAMENTE, SEM FLUIDO ESTABILIZANTE, COM 60CM DE DIÂMETRO, CONCRETO LANÇADO POR BOMBA LANÇA (EXCLUSIVE MOBILIZAÇÃO E DESMOBILIZAÇÃO). AF_01/2020</v>
          </cell>
          <cell r="C1867" t="str">
            <v>M</v>
          </cell>
          <cell r="D1867">
            <v>181.8</v>
          </cell>
        </row>
        <row r="1868">
          <cell r="A1868">
            <v>100929</v>
          </cell>
          <cell r="B1868" t="str">
            <v>ESTACA RAÍZ, DIÂMETRO DE 20CM, SEM PRESENÇA DE ROCHA (EXCLUSIVE MOBILIZAÇÃO E DESMOBILIZAÇÃO). AF_03/2020</v>
          </cell>
          <cell r="C1868" t="str">
            <v>M</v>
          </cell>
          <cell r="D1868">
            <v>238.1</v>
          </cell>
        </row>
        <row r="1869">
          <cell r="A1869">
            <v>100930</v>
          </cell>
          <cell r="B1869" t="str">
            <v>ESTACA RAÍZ, DIÂMETRO DE 31CM, SEM PRESENÇA DE ROCHA (EXCLUSIVE MOBILIZAÇÃO E DESMOBILIZAÇÃO). AF_03/2020</v>
          </cell>
          <cell r="C1869" t="str">
            <v>M</v>
          </cell>
          <cell r="D1869">
            <v>347.06</v>
          </cell>
        </row>
        <row r="1870">
          <cell r="A1870">
            <v>100931</v>
          </cell>
          <cell r="B1870" t="str">
            <v>ESTACA RAÍZ, DIÂMETRO DE 40CM, SEM PRESENÇA DE ROCHA (EXCLUSIVE MOBILIZAÇÃO E DESMOBILIZAÇÃO). AF_03/2020</v>
          </cell>
          <cell r="C1870" t="str">
            <v>M</v>
          </cell>
          <cell r="D1870">
            <v>434.99</v>
          </cell>
        </row>
        <row r="1871">
          <cell r="A1871">
            <v>100932</v>
          </cell>
          <cell r="B1871" t="str">
            <v>ESTACA RAÍZ, DIÂMETRO DE 45CM, SEM PRESENÇA DE ROCHA (EXCLUSIVE MOBILIZAÇÃO E DESMOBILIZAÇÃO). AF_03/2020</v>
          </cell>
          <cell r="C1871" t="str">
            <v>M</v>
          </cell>
          <cell r="D1871">
            <v>592.1</v>
          </cell>
        </row>
        <row r="1872">
          <cell r="A1872">
            <v>100933</v>
          </cell>
          <cell r="B1872" t="str">
            <v>ESTACA RAÍZ, DIÂMETRO DE 20CM, PERFURADA EM ROCHA (EXCLUSIVE MOBILIZAÇÃO E DESMOBILIZAÇÃO). AF_03/2020</v>
          </cell>
          <cell r="C1872" t="str">
            <v>M</v>
          </cell>
          <cell r="D1872">
            <v>291.51</v>
          </cell>
        </row>
        <row r="1873">
          <cell r="A1873">
            <v>100934</v>
          </cell>
          <cell r="B1873" t="str">
            <v>ESTACA RAÍZ, DIÂMETRO DE 31CM, PERFURADA EM ROCHA (EXCLUSIVE MOBILIZAÇÃO E DESMOBILIZAÇÃO). AF_03/2020</v>
          </cell>
          <cell r="C1873" t="str">
            <v>M</v>
          </cell>
          <cell r="D1873">
            <v>413.79</v>
          </cell>
        </row>
        <row r="1874">
          <cell r="A1874">
            <v>100935</v>
          </cell>
          <cell r="B1874" t="str">
            <v>ESTACA RAÍZ, DIÂMETRO DE 40CM, PERFURADA EM ROCHA (EXCLUSIVE MOBILIZAÇÃO E DESMOBILIZAÇÃO). AF_03/2020</v>
          </cell>
          <cell r="C1874" t="str">
            <v>M</v>
          </cell>
          <cell r="D1874">
            <v>518.95000000000005</v>
          </cell>
        </row>
        <row r="1875">
          <cell r="A1875">
            <v>100936</v>
          </cell>
          <cell r="B1875" t="str">
            <v>ESTACA RAÍZ, DIÂMETRO DE 45CM, PERFURADA EM ROCHA (EXCLUSIVE MOBILIZAÇÃO E DESMOBILIZAÇÃO). AF_03/2020</v>
          </cell>
          <cell r="C1875" t="str">
            <v>M</v>
          </cell>
          <cell r="D1875">
            <v>690.01</v>
          </cell>
        </row>
        <row r="1876">
          <cell r="A1876">
            <v>101173</v>
          </cell>
          <cell r="B1876" t="str">
            <v>ESTACA BROCA DE CONCRETO, DIÂMETRO DE 20CM, ESCAVAÇÃO MANUAL COM TRADO CONCHA, COM ARMADURA DE ARRANQUE. AF_05/2020</v>
          </cell>
          <cell r="C1876" t="str">
            <v>M</v>
          </cell>
          <cell r="D1876">
            <v>49.14</v>
          </cell>
        </row>
        <row r="1877">
          <cell r="A1877">
            <v>101174</v>
          </cell>
          <cell r="B1877" t="str">
            <v>ESTACA BROCA DE CONCRETO, DIÂMETRO DE 25CM, ESCAVAÇÃO MANUAL COM TRADO CONCHA, COM ARMADURA DE ARRANQUE. AF_05/2020</v>
          </cell>
          <cell r="C1877" t="str">
            <v>M</v>
          </cell>
          <cell r="D1877">
            <v>66.91</v>
          </cell>
        </row>
        <row r="1878">
          <cell r="A1878">
            <v>101175</v>
          </cell>
          <cell r="B1878" t="str">
            <v>ESTACA BROCA DE CONCRETO, DIÂMETRO DE 30CM, ESCAVAÇÃO MANUAL COM TRADO CONCHA, COM ARMADURA DE ARRANQUE. AF_05/2020</v>
          </cell>
          <cell r="C1878" t="str">
            <v>M</v>
          </cell>
          <cell r="D1878">
            <v>91.36</v>
          </cell>
        </row>
        <row r="1879">
          <cell r="A1879">
            <v>101176</v>
          </cell>
          <cell r="B1879" t="str">
            <v>ESTACA BROCA DE CONCRETO, DIÂMETRO DE 30CM, ESCAVAÇÃO MANUAL COM TRADO CONCHA, INTEIRAMENTE ARMADA. AF_05/2020</v>
          </cell>
          <cell r="C1879" t="str">
            <v>M</v>
          </cell>
          <cell r="D1879">
            <v>122</v>
          </cell>
        </row>
        <row r="1880">
          <cell r="A1880">
            <v>95240</v>
          </cell>
          <cell r="B1880" t="str">
            <v>LASTRO DE CONCRETO MAGRO, APLICADO EM PISOS OU RADIERS, ESPESSURA DE 3 CM. AF_07/2016</v>
          </cell>
          <cell r="C1880" t="str">
            <v>M2</v>
          </cell>
          <cell r="D1880">
            <v>14.27</v>
          </cell>
        </row>
        <row r="1881">
          <cell r="A1881">
            <v>95241</v>
          </cell>
          <cell r="B1881" t="str">
            <v>LASTRO DE CONCRETO MAGRO, APLICADO EM PISOS OU RADIERS, ESPESSURA DE 5 CM. AF_07/2016</v>
          </cell>
          <cell r="C1881" t="str">
            <v>M2</v>
          </cell>
          <cell r="D1881">
            <v>23.8</v>
          </cell>
        </row>
        <row r="1882">
          <cell r="A1882">
            <v>96616</v>
          </cell>
          <cell r="B1882" t="str">
            <v>LASTRO DE CONCRETO MAGRO, APLICADO EM BLOCOS DE COROAMENTO OU SAPATAS. AF_08/2017</v>
          </cell>
          <cell r="C1882" t="str">
            <v>M3</v>
          </cell>
          <cell r="D1882">
            <v>493.65</v>
          </cell>
        </row>
        <row r="1883">
          <cell r="A1883">
            <v>96617</v>
          </cell>
          <cell r="B1883" t="str">
            <v>LASTRO DE CONCRETO MAGRO, APLICADO EM BLOCOS DE COROAMENTO OU SAPATAS, ESPESSURA DE 3 CM. AF_08/2017</v>
          </cell>
          <cell r="C1883" t="str">
            <v>M2</v>
          </cell>
          <cell r="D1883">
            <v>14.79</v>
          </cell>
        </row>
        <row r="1884">
          <cell r="A1884">
            <v>96619</v>
          </cell>
          <cell r="B1884" t="str">
            <v>LASTRO DE CONCRETO MAGRO, APLICADO EM BLOCOS DE COROAMENTO OU SAPATAS, ESPESSURA DE 5 CM. AF_08/2017</v>
          </cell>
          <cell r="C1884" t="str">
            <v>M2</v>
          </cell>
          <cell r="D1884">
            <v>24.67</v>
          </cell>
        </row>
        <row r="1885">
          <cell r="A1885">
            <v>96620</v>
          </cell>
          <cell r="B1885" t="str">
            <v>LASTRO DE CONCRETO MAGRO, APLICADO EM PISOS OU RADIERS. AF_08/2017</v>
          </cell>
          <cell r="C1885" t="str">
            <v>M3</v>
          </cell>
          <cell r="D1885">
            <v>476.34</v>
          </cell>
        </row>
        <row r="1886">
          <cell r="A1886">
            <v>96621</v>
          </cell>
          <cell r="B1886" t="str">
            <v>LASTRO COM MATERIAL GRANULAR, APLICAÇÃO EM BLOCOS DE COROAMENTO, ESPESSURA DE *5 CM*. AF_08/2017</v>
          </cell>
          <cell r="C1886" t="str">
            <v>M3</v>
          </cell>
          <cell r="D1886">
            <v>146.15</v>
          </cell>
        </row>
        <row r="1887">
          <cell r="A1887">
            <v>96622</v>
          </cell>
          <cell r="B1887" t="str">
            <v>LASTRO COM MATERIAL GRANULAR, APLICAÇÃO EM PISOS OU RADIERS, ESPESSURA DE *5 CM*. AF_08/2017</v>
          </cell>
          <cell r="C1887" t="str">
            <v>M3</v>
          </cell>
          <cell r="D1887">
            <v>95.17</v>
          </cell>
        </row>
        <row r="1888">
          <cell r="A1888">
            <v>96623</v>
          </cell>
          <cell r="B1888" t="str">
            <v>LASTRO COM MATERIAL GRANULAR, APLICADO EM BLOCOS DE COROAMENTO, ESPESSURA DE *10 CM*. AF_08/2017</v>
          </cell>
          <cell r="C1888" t="str">
            <v>M3</v>
          </cell>
          <cell r="D1888">
            <v>134.30000000000001</v>
          </cell>
        </row>
        <row r="1889">
          <cell r="A1889">
            <v>96624</v>
          </cell>
          <cell r="B1889" t="str">
            <v>LASTRO COM MATERIAL GRANULAR (PEDRA BRITADA N.2), APLICADO EM PISOS OU RADIERS, ESPESSURA DE *10 CM*. AF_08/2017</v>
          </cell>
          <cell r="C1889" t="str">
            <v>M3</v>
          </cell>
          <cell r="D1889">
            <v>90.98</v>
          </cell>
        </row>
        <row r="1890">
          <cell r="A1890">
            <v>97082</v>
          </cell>
          <cell r="B1890" t="str">
            <v>ESCAVAÇÃO MANUAL DE VIGA DE BORDA PARA RADIER. AF_09/2017</v>
          </cell>
          <cell r="C1890" t="str">
            <v>M3</v>
          </cell>
          <cell r="D1890">
            <v>42.97</v>
          </cell>
        </row>
        <row r="1891">
          <cell r="A1891">
            <v>97083</v>
          </cell>
          <cell r="B1891" t="str">
            <v>COMPACTAÇÃO MECÂNICA DE SOLO PARA EXECUÇÃO DE RADIER, COM COMPACTADOR DE SOLOS A PERCUSSÃO. AF_09/2017</v>
          </cell>
          <cell r="C1891" t="str">
            <v>M2</v>
          </cell>
          <cell r="D1891">
            <v>2.29</v>
          </cell>
        </row>
        <row r="1892">
          <cell r="A1892">
            <v>97084</v>
          </cell>
          <cell r="B1892" t="str">
            <v>COMPACTAÇÃO MECÂNICA DE SOLO PARA EXECUÇÃO DE RADIER, COM COMPACTADOR DE SOLOS TIPO PLACA VIBRATÓRIA. AF_09/2017</v>
          </cell>
          <cell r="C1892" t="str">
            <v>M2</v>
          </cell>
          <cell r="D1892">
            <v>0.47</v>
          </cell>
        </row>
        <row r="1893">
          <cell r="A1893">
            <v>97086</v>
          </cell>
          <cell r="B1893" t="str">
            <v>FABRICAÇÃO, MONTAGEM E DESMONTAGEM DE FORMA PARA RADIER, EM MADEIRA SERRADA, 4 UTILIZAÇÕES. AF_09/2017</v>
          </cell>
          <cell r="C1893" t="str">
            <v>M2</v>
          </cell>
          <cell r="D1893">
            <v>83.45</v>
          </cell>
        </row>
        <row r="1894">
          <cell r="A1894">
            <v>97087</v>
          </cell>
          <cell r="B1894" t="str">
            <v>CAMADA SEPARADORA PARA EXECUÇÃO DE RADIER, EM LONA PLÁSTICA. AF_09/2017</v>
          </cell>
          <cell r="C1894" t="str">
            <v>M2</v>
          </cell>
          <cell r="D1894">
            <v>2.11</v>
          </cell>
        </row>
        <row r="1895">
          <cell r="A1895">
            <v>97088</v>
          </cell>
          <cell r="B1895" t="str">
            <v>ARMAÇÃO PARA EXECUÇÃO DE RADIER, COM USO DE TELA Q-92. AF_09/2017</v>
          </cell>
          <cell r="C1895" t="str">
            <v>KG</v>
          </cell>
          <cell r="D1895">
            <v>12.82</v>
          </cell>
        </row>
        <row r="1896">
          <cell r="A1896">
            <v>97089</v>
          </cell>
          <cell r="B1896" t="str">
            <v>ARMAÇÃO PARA EXECUÇÃO DE RADIER, COM USO DE TELA Q-113. AF_09/2017</v>
          </cell>
          <cell r="C1896" t="str">
            <v>KG</v>
          </cell>
          <cell r="D1896">
            <v>11.72</v>
          </cell>
        </row>
        <row r="1897">
          <cell r="A1897">
            <v>97090</v>
          </cell>
          <cell r="B1897" t="str">
            <v>ARMAÇÃO PARA EXECUÇÃO DE RADIER, COM USO DE TELA Q-138. AF_09/2017</v>
          </cell>
          <cell r="C1897" t="str">
            <v>KG</v>
          </cell>
          <cell r="D1897">
            <v>11.5</v>
          </cell>
        </row>
        <row r="1898">
          <cell r="A1898">
            <v>97091</v>
          </cell>
          <cell r="B1898" t="str">
            <v>ARMAÇÃO PARA EXECUÇÃO DE RADIER, COM USO DE TELA Q-159. AF_09/2017</v>
          </cell>
          <cell r="C1898" t="str">
            <v>KG</v>
          </cell>
          <cell r="D1898">
            <v>11.14</v>
          </cell>
        </row>
        <row r="1899">
          <cell r="A1899">
            <v>97092</v>
          </cell>
          <cell r="B1899" t="str">
            <v>ARMAÇÃO PARA EXECUÇÃO DE RADIER, COM USO DE TELA Q-196. AF_09/2017</v>
          </cell>
          <cell r="C1899" t="str">
            <v>KG</v>
          </cell>
          <cell r="D1899">
            <v>10.78</v>
          </cell>
        </row>
        <row r="1900">
          <cell r="A1900">
            <v>97093</v>
          </cell>
          <cell r="B1900" t="str">
            <v>ARMAÇÃO PARA EXECUÇÃO DE RADIER, COM USO DE TELA Q-283. AF_09/2017</v>
          </cell>
          <cell r="C1900" t="str">
            <v>KG</v>
          </cell>
          <cell r="D1900">
            <v>10.1</v>
          </cell>
        </row>
        <row r="1901">
          <cell r="A1901">
            <v>97094</v>
          </cell>
          <cell r="B1901" t="str">
            <v>CONCRETAGEM DE RADIER, PISO OU LAJE SOBRE SOLO, FCK 30 MPA, PARA ESPESSURA DE 10 CM - LANÇAMENTO, ADENSAMENTO E ACABAMENTO. AF_09/2017</v>
          </cell>
          <cell r="C1901" t="str">
            <v>M3</v>
          </cell>
          <cell r="D1901">
            <v>437.31</v>
          </cell>
        </row>
        <row r="1902">
          <cell r="A1902">
            <v>97095</v>
          </cell>
          <cell r="B1902" t="str">
            <v>CONCRETAGEM DE RADIER, PISO OU LAJE SOBRE SOLO, FCK 30 MPA, PARA ESPESSURA DE 15 CM - LANÇAMENTO, ADENSAMENTO E ACABAMENTO. AF_09/2017</v>
          </cell>
          <cell r="C1902" t="str">
            <v>M3</v>
          </cell>
          <cell r="D1902">
            <v>410.66</v>
          </cell>
        </row>
        <row r="1903">
          <cell r="A1903">
            <v>97096</v>
          </cell>
          <cell r="B1903" t="str">
            <v>CONCRETAGEM DE RADIER, PISO OU LAJE SOBRE SOLO, FCK 30 MPA, PARA ESPESSURA DE 20 CM - LANÇAMENTO, ADENSAMENTO E ACABAMENTO. AF_09/2017</v>
          </cell>
          <cell r="C1903" t="str">
            <v>M3</v>
          </cell>
          <cell r="D1903">
            <v>396.97</v>
          </cell>
        </row>
        <row r="1904">
          <cell r="A1904">
            <v>97097</v>
          </cell>
          <cell r="B1904" t="str">
            <v>ACABAMENTO POLIDO PARA PISO DE CONCRETO ARMADO DE ALTA RESISTÊNCIA. AF_09/2017</v>
          </cell>
          <cell r="C1904" t="str">
            <v>M2</v>
          </cell>
          <cell r="D1904">
            <v>32.86</v>
          </cell>
        </row>
        <row r="1905">
          <cell r="A1905">
            <v>97101</v>
          </cell>
          <cell r="B1905" t="str">
            <v>EXECUÇÃO DE RADIER, ESPESSURA DE 10 CM, FCK = 30 MPA, COM USO DE FORMAS EM MADEIRA SERRADA. AF_09/2017</v>
          </cell>
          <cell r="C1905" t="str">
            <v>M2</v>
          </cell>
          <cell r="D1905">
            <v>129.1</v>
          </cell>
        </row>
        <row r="1906">
          <cell r="A1906">
            <v>97102</v>
          </cell>
          <cell r="B1906" t="str">
            <v>EXECUÇÃO DE RADIER, ESPESSURA DE 15 CM, FCK = 30 MPA, COM USO DE FORMAS EM MADEIRA SERRADA. AF_09/2017</v>
          </cell>
          <cell r="C1906" t="str">
            <v>M2</v>
          </cell>
          <cell r="D1906">
            <v>148.63</v>
          </cell>
        </row>
        <row r="1907">
          <cell r="A1907">
            <v>97103</v>
          </cell>
          <cell r="B1907" t="str">
            <v>EXECUÇÃO DE RADIER, ESPESSURA DE 20 CM, FCK = 30 MPA, COM USO DE FORMAS EM MADEIRA SERRADA. AF_09/2017</v>
          </cell>
          <cell r="C1907" t="str">
            <v>M2</v>
          </cell>
          <cell r="D1907">
            <v>194.28</v>
          </cell>
        </row>
        <row r="1908">
          <cell r="A1908">
            <v>100322</v>
          </cell>
          <cell r="B1908" t="str">
            <v>LASTRO COM MATERIAL GRANULAR (PEDRA BRITADA N.3), APLICADO EM PISOS OU RADIERS, ESPESSURA DE *10 CM*. AF_07/2019</v>
          </cell>
          <cell r="C1908" t="str">
            <v>M3</v>
          </cell>
          <cell r="D1908">
            <v>86.95</v>
          </cell>
        </row>
        <row r="1909">
          <cell r="A1909">
            <v>100323</v>
          </cell>
          <cell r="B1909" t="str">
            <v>LASTRO COM MATERIAL GRANULAR (AREIA MÉDIA), APLICADO EM PISOS OU RADIERS, ESPESSURA DE *10 CM*. AF_07/2019</v>
          </cell>
          <cell r="C1909" t="str">
            <v>M3</v>
          </cell>
          <cell r="D1909">
            <v>125.87</v>
          </cell>
        </row>
        <row r="1910">
          <cell r="A1910">
            <v>100324</v>
          </cell>
          <cell r="B1910" t="str">
            <v>LASTRO COM MATERIAL GRANULAR (PEDRA BRITADA N.1 E PEDRA BRITADA N.2), APLICADO EM PISOS OU RADIERS, ESPESSURA DE *10 CM*. AF_07/2019</v>
          </cell>
          <cell r="C1910" t="str">
            <v>M3</v>
          </cell>
          <cell r="D1910">
            <v>90.8</v>
          </cell>
        </row>
        <row r="1911">
          <cell r="A1911">
            <v>90996</v>
          </cell>
          <cell r="B1911" t="str">
            <v>FORMAS MANUSEÁVEIS PARA PAREDES DE CONCRETO MOLDADAS IN LOCO, DE EDIFICAÇÕES DE MULTIPLOS PAVIMENTO, EM PLATIBANDA. AF_06/2015</v>
          </cell>
          <cell r="C1911" t="str">
            <v>M2</v>
          </cell>
          <cell r="D1911">
            <v>12.75</v>
          </cell>
        </row>
        <row r="1912">
          <cell r="A1912">
            <v>90997</v>
          </cell>
          <cell r="B1912" t="str">
            <v>FORMAS MANUSEÁVEIS PARA PAREDES DE CONCRETO MOLDADAS IN LOCO, DE EDIFICAÇÕES DE MULTIPLOS PAVIMENTOS, EM FACES INTERNAS DE PAREDES. AF_06/2015</v>
          </cell>
          <cell r="C1912" t="str">
            <v>M2</v>
          </cell>
          <cell r="D1912">
            <v>16.829999999999998</v>
          </cell>
        </row>
        <row r="1913">
          <cell r="A1913">
            <v>90998</v>
          </cell>
          <cell r="B1913" t="str">
            <v>FORMAS MANUSEÁVEIS PARA PAREDES DE CONCRETO MOLDADAS IN LOCO, DE EDIFICAÇÕES DE MULTIPLOS PAVIMENTOS, EM LAJES. AF_06/2015</v>
          </cell>
          <cell r="C1913" t="str">
            <v>M2</v>
          </cell>
          <cell r="D1913">
            <v>20.03</v>
          </cell>
        </row>
        <row r="1914">
          <cell r="A1914">
            <v>91000</v>
          </cell>
          <cell r="B1914" t="str">
            <v>FORMAS MANUSEÁVEIS PARA PAREDES DE CONCRETO MOLDADAS IN LOCO, DE EDIFICAÇÕES DE MULTIPLOS PAVIMENTOS, EM PANOS DE FACHADA COM VÃOS. AF_06/2015</v>
          </cell>
          <cell r="C1914" t="str">
            <v>M2</v>
          </cell>
          <cell r="D1914">
            <v>15.61</v>
          </cell>
        </row>
        <row r="1915">
          <cell r="A1915">
            <v>91002</v>
          </cell>
          <cell r="B1915" t="str">
            <v>FORMAS MANUSEÁVEIS PARA PAREDES DE CONCRETO MOLDADAS IN LOCO, DE EDIFICAÇÕES DE MULTIPLOS PAVIMENTOS, EM PANOS DE FACHADA SEM VÃOS. AF_06/2015</v>
          </cell>
          <cell r="C1915" t="str">
            <v>M2</v>
          </cell>
          <cell r="D1915">
            <v>14.47</v>
          </cell>
        </row>
        <row r="1916">
          <cell r="A1916">
            <v>91003</v>
          </cell>
          <cell r="B1916" t="str">
            <v>FORMAS MANUSEÁVEIS PARA PAREDES DE CONCRETO MOLDADAS IN LOCO, DE EDIFICAÇÕES DE MULTIPLOS PAVIMENTOS, EM PANOS DE FACHADA COM VARANDAS. AF_06/2015</v>
          </cell>
          <cell r="C1916" t="str">
            <v>M2</v>
          </cell>
          <cell r="D1916">
            <v>16.53</v>
          </cell>
        </row>
        <row r="1917">
          <cell r="A1917">
            <v>91004</v>
          </cell>
          <cell r="B1917" t="str">
            <v>FORMAS MANUSEÁVEIS PARA PAREDES DE CONCRETO MOLDADAS IN LOCO, DE EDIFICAÇÕES DE PAVIMENTO ÚNICO, EM FACES INTERNAS DE PAREDES. AF_06/2015</v>
          </cell>
          <cell r="C1917" t="str">
            <v>M2</v>
          </cell>
          <cell r="D1917">
            <v>12.97</v>
          </cell>
        </row>
        <row r="1918">
          <cell r="A1918">
            <v>91005</v>
          </cell>
          <cell r="B1918" t="str">
            <v>FORMAS MANUSEÁVEIS PARA PAREDES DE CONCRETO MOLDADAS IN LOCO, DE EDIFICAÇÕES DE PAVIMENTO ÚNICO, EM LAJES. AF_06/2015</v>
          </cell>
          <cell r="C1918" t="str">
            <v>M2</v>
          </cell>
          <cell r="D1918">
            <v>15.36</v>
          </cell>
        </row>
        <row r="1919">
          <cell r="A1919">
            <v>91006</v>
          </cell>
          <cell r="B1919" t="str">
            <v>FORMAS MANUSEÁVEIS PARA PAREDES DE CONCRETO MOLDADAS IN LOCO, DE EDIFICAÇÕES DE PAVIMENTO ÚNICO, EM PANOS DE FACHADA COM VÃOS. AF_06/2015</v>
          </cell>
          <cell r="C1919" t="str">
            <v>M2</v>
          </cell>
          <cell r="D1919">
            <v>12.07</v>
          </cell>
        </row>
        <row r="1920">
          <cell r="A1920">
            <v>91007</v>
          </cell>
          <cell r="B1920" t="str">
            <v>FORMAS MANUSEÁVEIS PARA PAREDES DE CONCRETO MOLDADAS IN LOCO, DE EDIFICAÇÕES DE PAVIMENTO ÚNICO, EM PANOS DE FACHADA SEM VÃOS. AF_06/2015</v>
          </cell>
          <cell r="C1920" t="str">
            <v>M2</v>
          </cell>
          <cell r="D1920">
            <v>10.92</v>
          </cell>
        </row>
        <row r="1921">
          <cell r="A1921">
            <v>91008</v>
          </cell>
          <cell r="B1921" t="str">
            <v>FORMAS MANUSEÁVEIS PARA PAREDES DE CONCRETO MOLDADAS IN LOCO, DE EDIFICAÇÕES DE PAVIMENTO ÚNICO, EM PANOS DE FACHADA COM VARANDA. AF_06/2015</v>
          </cell>
          <cell r="C1921" t="str">
            <v>M2</v>
          </cell>
          <cell r="D1921">
            <v>12.99</v>
          </cell>
        </row>
        <row r="1922">
          <cell r="A1922">
            <v>92263</v>
          </cell>
          <cell r="B1922" t="str">
            <v>FABRICAÇÃO DE FÔRMA PARA PILARES E ESTRUTURAS SIMILARES, EM CHAPA DE MADEIRA COMPENSADA RESINADA, E = 17 MM. AF_09/2020</v>
          </cell>
          <cell r="C1922" t="str">
            <v>M2</v>
          </cell>
          <cell r="D1922">
            <v>132.69999999999999</v>
          </cell>
        </row>
        <row r="1923">
          <cell r="A1923">
            <v>92264</v>
          </cell>
          <cell r="B1923" t="str">
            <v>FABRICAÇÃO DE FÔRMA PARA PILARES E ESTRUTURAS SIMILARES, EM CHAPA DE MADEIRA COMPENSADA PLASTIFICADA, E = 18 MM. AF_09/2020</v>
          </cell>
          <cell r="C1923" t="str">
            <v>M2</v>
          </cell>
          <cell r="D1923">
            <v>135.09</v>
          </cell>
        </row>
        <row r="1924">
          <cell r="A1924">
            <v>92265</v>
          </cell>
          <cell r="B1924" t="str">
            <v>FABRICAÇÃO DE FÔRMA PARA VIGAS, EM CHAPA DE MADEIRA COMPENSADA RESINADA, E = 17 MM. AF_09/2020</v>
          </cell>
          <cell r="C1924" t="str">
            <v>M2</v>
          </cell>
          <cell r="D1924">
            <v>93.73</v>
          </cell>
        </row>
        <row r="1925">
          <cell r="A1925">
            <v>92266</v>
          </cell>
          <cell r="B1925" t="str">
            <v>FABRICAÇÃO DE FÔRMA PARA VIGAS, EM CHAPA DE MADEIRA COMPENSADA PLASTIFICADA, E = 18 MM. AF_09/2020</v>
          </cell>
          <cell r="C1925" t="str">
            <v>M2</v>
          </cell>
          <cell r="D1925">
            <v>95.78</v>
          </cell>
        </row>
        <row r="1926">
          <cell r="A1926">
            <v>92267</v>
          </cell>
          <cell r="B1926" t="str">
            <v>FABRICAÇÃO DE FÔRMA PARA LAJES, EM CHAPA DE MADEIRA COMPENSADA RESINADA, E = 17 MM. AF_09/2020</v>
          </cell>
          <cell r="C1926" t="str">
            <v>M2</v>
          </cell>
          <cell r="D1926">
            <v>39.369999999999997</v>
          </cell>
        </row>
        <row r="1927">
          <cell r="A1927">
            <v>92268</v>
          </cell>
          <cell r="B1927" t="str">
            <v>FABRICAÇÃO DE FÔRMA PARA LAJES, EM CHAPA DE MADEIRA COMPENSADA PLASTIFICADA, E = 18 MM. AF_09/2020</v>
          </cell>
          <cell r="C1927" t="str">
            <v>M2</v>
          </cell>
          <cell r="D1927">
            <v>41.25</v>
          </cell>
        </row>
        <row r="1928">
          <cell r="A1928">
            <v>92269</v>
          </cell>
          <cell r="B1928" t="str">
            <v>FABRICAÇÃO DE FÔRMA PARA PILARES E ESTRUTURAS SIMILARES, EM MADEIRA SERRADA, E=25 MM. AF_09/2020</v>
          </cell>
          <cell r="C1928" t="str">
            <v>M2</v>
          </cell>
          <cell r="D1928">
            <v>127.88</v>
          </cell>
        </row>
        <row r="1929">
          <cell r="A1929">
            <v>92270</v>
          </cell>
          <cell r="B1929" t="str">
            <v>FABRICAÇÃO DE FÔRMA PARA VIGAS, COM MADEIRA SERRADA, E = 25 MM. AF_09/2020</v>
          </cell>
          <cell r="C1929" t="str">
            <v>M2</v>
          </cell>
          <cell r="D1929">
            <v>102.67</v>
          </cell>
        </row>
        <row r="1930">
          <cell r="A1930">
            <v>92271</v>
          </cell>
          <cell r="B1930" t="str">
            <v>FABRICAÇÃO DE FÔRMA PARA LAJES, EM MADEIRA SERRADA, E=25 MM. AF_09/2020</v>
          </cell>
          <cell r="C1930" t="str">
            <v>M2</v>
          </cell>
          <cell r="D1930">
            <v>55.98</v>
          </cell>
        </row>
        <row r="1931">
          <cell r="A1931">
            <v>92272</v>
          </cell>
          <cell r="B1931" t="str">
            <v>FABRICAÇÃO DE ESCORAS DE VIGA DO TIPO GARFO, EM MADEIRA. AF_09/2020</v>
          </cell>
          <cell r="C1931" t="str">
            <v>M</v>
          </cell>
          <cell r="D1931">
            <v>29.53</v>
          </cell>
        </row>
        <row r="1932">
          <cell r="A1932">
            <v>92273</v>
          </cell>
          <cell r="B1932" t="str">
            <v>FABRICAÇÃO DE ESCORAS DO TIPO PONTALETE, EM MADEIRA, PARA PÉ-DIREITO SIMPLES. AF_09/2020</v>
          </cell>
          <cell r="C1932" t="str">
            <v>M</v>
          </cell>
          <cell r="D1932">
            <v>14.24</v>
          </cell>
        </row>
        <row r="1933">
          <cell r="A1933">
            <v>92409</v>
          </cell>
          <cell r="B1933" t="str">
            <v>MONTAGEM E DESMONTAGEM DE FÔRMA DE PILARES RETANGULARES E ESTRUTURAS SIMILARES, PÉ-DIREITO SIMPLES, EM MADEIRA SERRADA, 1 UTILIZAÇÃO. AF_09/2020</v>
          </cell>
          <cell r="C1933" t="str">
            <v>M2</v>
          </cell>
          <cell r="D1933">
            <v>194.21</v>
          </cell>
        </row>
        <row r="1934">
          <cell r="A1934">
            <v>92411</v>
          </cell>
          <cell r="B1934" t="str">
            <v>MONTAGEM E DESMONTAGEM DE FÔRMA DE PILARES RETANGULARES E ESTRUTURAS SIMILARES, PÉ-DIREITO SIMPLES, EM MADEIRA SERRADA, 2 UTILIZAÇÕES. AF_09/2020</v>
          </cell>
          <cell r="C1934" t="str">
            <v>M2</v>
          </cell>
          <cell r="D1934">
            <v>124.13</v>
          </cell>
        </row>
        <row r="1935">
          <cell r="A1935">
            <v>92413</v>
          </cell>
          <cell r="B1935" t="str">
            <v>MONTAGEM E DESMONTAGEM DE FÔRMA DE PILARES RETANGULARES E ESTRUTURAS SIMILARES, PÉ-DIREITO SIMPLES, EM MADEIRA SERRADA, 4 UTILIZAÇÕES. AF_09/2020</v>
          </cell>
          <cell r="C1935" t="str">
            <v>M2</v>
          </cell>
          <cell r="D1935">
            <v>78.650000000000006</v>
          </cell>
        </row>
        <row r="1936">
          <cell r="A1936">
            <v>92415</v>
          </cell>
          <cell r="B1936" t="str">
            <v>MONTAGEM E DESMONTAGEM DE FÔRMA DE PILARES RETANGULARES E ESTRUTURAS SIMILARES, PÉ-DIREITO SIMPLES, EM CHAPA DE MADEIRA COMPENSADA RESINADA, 2 UTILIZAÇÕES. AF_09/2020</v>
          </cell>
          <cell r="C1936" t="str">
            <v>M2</v>
          </cell>
          <cell r="D1936">
            <v>99.66</v>
          </cell>
        </row>
        <row r="1937">
          <cell r="A1937">
            <v>92417</v>
          </cell>
          <cell r="B1937" t="str">
            <v>MONTAGEM E DESMONTAGEM DE FÔRMA DE PILARES RETANGULARES E ESTRUTURAS SIMILARES, PÉ-DIREITO DUPLO, EM CHAPA DE MADEIRA COMPENSADA RESINADA, 2 UTILIZAÇÕES. AF_09/2020</v>
          </cell>
          <cell r="C1937" t="str">
            <v>M2</v>
          </cell>
          <cell r="D1937">
            <v>114.86</v>
          </cell>
        </row>
        <row r="1938">
          <cell r="A1938">
            <v>92419</v>
          </cell>
          <cell r="B1938" t="str">
            <v>MONTAGEM E DESMONTAGEM DE FÔRMA DE PILARES RETANGULARES E ESTRUTURAS SIMILARES, PÉ-DIREITO SIMPLES, EM CHAPA DE MADEIRA COMPENSADA RESINADA, 4 UTILIZAÇÕES. AF_09/2020</v>
          </cell>
          <cell r="C1938" t="str">
            <v>M2</v>
          </cell>
          <cell r="D1938">
            <v>59.49</v>
          </cell>
        </row>
        <row r="1939">
          <cell r="A1939">
            <v>92421</v>
          </cell>
          <cell r="B1939" t="str">
            <v>MONTAGEM E DESMONTAGEM DE FÔRMA DE PILARES RETANGULARES E ESTRUTURAS SIMILARES, PÉ-DIREITO DUPLO, EM CHAPA DE MADEIRA COMPENSADA RESINADA, 4 UTILIZAÇÕES. AF_09/2020</v>
          </cell>
          <cell r="C1939" t="str">
            <v>M2</v>
          </cell>
          <cell r="D1939">
            <v>71.150000000000006</v>
          </cell>
        </row>
        <row r="1940">
          <cell r="A1940">
            <v>92423</v>
          </cell>
          <cell r="B1940" t="str">
            <v>MONTAGEM E DESMONTAGEM DE FÔRMA DE PILARES RETANGULARES E ESTRUTURAS SIMILARES, PÉ-DIREITO SIMPLES, EM CHAPA DE MADEIRA COMPENSADA RESINADA, 6 UTILIZAÇÕES. AF_09/2020</v>
          </cell>
          <cell r="C1940" t="str">
            <v>M2</v>
          </cell>
          <cell r="D1940">
            <v>47.14</v>
          </cell>
        </row>
        <row r="1941">
          <cell r="A1941">
            <v>92425</v>
          </cell>
          <cell r="B1941" t="str">
            <v>MONTAGEM E DESMONTAGEM DE FÔRMA DE PILARES RETANGULARES E ESTRUTURAS SIMILARES, PÉ-DIREITO DUPLO, EM CHAPA DE MADEIRA COMPENSADA RESINADA, 6 UTILIZAÇÕES. AF_09/2020</v>
          </cell>
          <cell r="C1941" t="str">
            <v>M2</v>
          </cell>
          <cell r="D1941">
            <v>57.29</v>
          </cell>
        </row>
        <row r="1942">
          <cell r="A1942">
            <v>92427</v>
          </cell>
          <cell r="B1942" t="str">
            <v>MONTAGEM E DESMONTAGEM DE FÔRMA DE PILARES RETANGULARES E ESTRUTURAS SIMILARES, PÉ-DIREITO SIMPLES, EM CHAPA DE MADEIRA COMPENSADA RESINADA, 8 UTILIZAÇÕES. AF_09/2020</v>
          </cell>
          <cell r="C1942" t="str">
            <v>M2</v>
          </cell>
          <cell r="D1942">
            <v>40.9</v>
          </cell>
        </row>
        <row r="1943">
          <cell r="A1943">
            <v>92429</v>
          </cell>
          <cell r="B1943" t="str">
            <v>MONTAGEM E DESMONTAGEM DE FÔRMA DE PILARES RETANGULARES E ESTRUTURAS SIMILARES, PÉ-DIREITO DUPLO, EM CHAPA DE MADEIRA COMPENSADA RESINADA, 8 UTILIZAÇÕES. AF_09/2020</v>
          </cell>
          <cell r="C1943" t="str">
            <v>M2</v>
          </cell>
          <cell r="D1943">
            <v>50.3</v>
          </cell>
        </row>
        <row r="1944">
          <cell r="A1944">
            <v>92431</v>
          </cell>
          <cell r="B1944" t="str">
            <v>MONTAGEM E DESMONTAGEM DE FÔRMA DE PILARES RETANGULARES E ESTRUTURAS SIMILARES, PÉ-DIREITO SIMPLES, EM CHAPA DE MADEIRA COMPENSADA PLASTIFICADA, 10 UTILIZAÇÕES. AF_09/2020</v>
          </cell>
          <cell r="C1944" t="str">
            <v>M2</v>
          </cell>
          <cell r="D1944">
            <v>34.44</v>
          </cell>
        </row>
        <row r="1945">
          <cell r="A1945">
            <v>92433</v>
          </cell>
          <cell r="B1945" t="str">
            <v>MONTAGEM E DESMONTAGEM DE FÔRMA DE PILARES RETANGULARES E ESTRUTURAS SIMILARES, PÉ-DIREITO DUPLO, EM CHAPA DE MADEIRA COMPENSADA PLASTIFICADA, 10 UTILIZAÇÕES. AF_09/2020</v>
          </cell>
          <cell r="C1945" t="str">
            <v>M2</v>
          </cell>
          <cell r="D1945">
            <v>43.36</v>
          </cell>
        </row>
        <row r="1946">
          <cell r="A1946">
            <v>92435</v>
          </cell>
          <cell r="B1946" t="str">
            <v>MONTAGEM E DESMONTAGEM DE FÔRMA DE PILARES RETANGULARES E ESTRUTURAS SIMILARES, PÉ-DIREITO SIMPLES, EM CHAPA DE MADEIRA COMPENSADA PLASTIFICADA, 12 UTILIZAÇÕES. AF_09/2020</v>
          </cell>
          <cell r="C1946" t="str">
            <v>M2</v>
          </cell>
          <cell r="D1946">
            <v>32.47</v>
          </cell>
        </row>
        <row r="1947">
          <cell r="A1947">
            <v>92437</v>
          </cell>
          <cell r="B1947" t="str">
            <v>MONTAGEM E DESMONTAGEM DE FÔRMA DE PILARES RETANGULARES E ESTRUTURAS SIMILARES, PÉ-DIREITO DUPLO, EM CHAPA DE MADEIRA COMPENSADA PLASTIFICADA, 12 UTILIZAÇÕES. AF_09/2020</v>
          </cell>
          <cell r="C1947" t="str">
            <v>M2</v>
          </cell>
          <cell r="D1947">
            <v>41.09</v>
          </cell>
        </row>
        <row r="1948">
          <cell r="A1948">
            <v>92439</v>
          </cell>
          <cell r="B1948" t="str">
            <v>MONTAGEM E DESMONTAGEM DE FÔRMA DE PILARES RETANGULARES E ESTRUTURAS SIMILARES, PÉ-DIREITO SIMPLES, EM CHAPA DE MADEIRA COMPENSADA PLASTIFICADA, 14 UTILIZAÇÕES. AF_09/2020</v>
          </cell>
          <cell r="C1948" t="str">
            <v>M2</v>
          </cell>
          <cell r="D1948">
            <v>31.05</v>
          </cell>
        </row>
        <row r="1949">
          <cell r="A1949">
            <v>92441</v>
          </cell>
          <cell r="B1949" t="str">
            <v>MONTAGEM E DESMONTAGEM DE FÔRMA DE PILARES RETANGULARES E ESTRUTURAS SIMILARES, PÉ-DIREITO DUPLO, EM CHAPA DE MADEIRA COMPENSADA PLASTIFICADA, 14 UTILIZAÇÕES. AF_09/2020</v>
          </cell>
          <cell r="C1949" t="str">
            <v>M2</v>
          </cell>
          <cell r="D1949">
            <v>39.46</v>
          </cell>
        </row>
        <row r="1950">
          <cell r="A1950">
            <v>92443</v>
          </cell>
          <cell r="B1950" t="str">
            <v>MONTAGEM E DESMONTAGEM DE FÔRMA DE PILARES RETANGULARES E ESTRUTURAS SIMILARES, PÉ-DIREITO SIMPLES, EM CHAPA DE MADEIRA COMPENSADA PLASTIFICADA, 18 UTILIZAÇÕES. AF_09/2020</v>
          </cell>
          <cell r="C1950" t="str">
            <v>M2</v>
          </cell>
          <cell r="D1950">
            <v>28.03</v>
          </cell>
        </row>
        <row r="1951">
          <cell r="A1951">
            <v>92445</v>
          </cell>
          <cell r="B1951" t="str">
            <v>MONTAGEM E DESMONTAGEM DE FÔRMA DE PILARES RETANGULARES E ESTRUTURAS SIMILARES, PÉ-DIREITO DUPLO, EM CHAPA DE MADEIRA COMPENSADA PLASTIFICADA, 18 UTILIZAÇÕES. AF_09/2020</v>
          </cell>
          <cell r="C1951" t="str">
            <v>M2</v>
          </cell>
          <cell r="D1951">
            <v>36.15</v>
          </cell>
        </row>
        <row r="1952">
          <cell r="A1952">
            <v>92446</v>
          </cell>
          <cell r="B1952" t="str">
            <v>MONTAGEM E DESMONTAGEM DE FÔRMA DE VIGA, ESCORAMENTO COM PONTALETE DE MADEIRA, PÉ-DIREITO SIMPLES, EM MADEIRA SERRADA, 1 UTILIZAÇÃO. AF_09/2020</v>
          </cell>
          <cell r="C1952" t="str">
            <v>M2</v>
          </cell>
          <cell r="D1952">
            <v>190.87</v>
          </cell>
        </row>
        <row r="1953">
          <cell r="A1953">
            <v>92447</v>
          </cell>
          <cell r="B1953" t="str">
            <v>MONTAGEM E DESMONTAGEM DE FÔRMA DE VIGA, ESCORAMENTO COM PONTALETE DE MADEIRA, PÉ-DIREITO SIMPLES, EM MADEIRA SERRADA, 2 UTILIZAÇÕES. AF_09/2020</v>
          </cell>
          <cell r="C1953" t="str">
            <v>M2</v>
          </cell>
          <cell r="D1953">
            <v>135.41</v>
          </cell>
        </row>
        <row r="1954">
          <cell r="A1954">
            <v>92448</v>
          </cell>
          <cell r="B1954" t="str">
            <v>MONTAGEM E DESMONTAGEM DE FÔRMA DE VIGA, ESCORAMENTO COM PONTALETE DE MADEIRA, PÉ-DIREITO SIMPLES, EM MADEIRA SERRADA, 4 UTILIZAÇÕES. AF_09/2020</v>
          </cell>
          <cell r="C1954" t="str">
            <v>M2</v>
          </cell>
          <cell r="D1954">
            <v>109.58</v>
          </cell>
        </row>
        <row r="1955">
          <cell r="A1955">
            <v>92449</v>
          </cell>
          <cell r="B1955" t="str">
            <v>MONTAGEM E DESMONTAGEM DE FÔRMA DE VIGA, ESCORAMENTO COM GARFO DE MADEIRA, PÉ-DIREITO DUPLO, EM CHAPA DE MADEIRA RESINADA, 2 UTILIZAÇÕES. AF_09/2020</v>
          </cell>
          <cell r="C1955" t="str">
            <v>M2</v>
          </cell>
          <cell r="D1955">
            <v>207.95</v>
          </cell>
        </row>
        <row r="1956">
          <cell r="A1956">
            <v>92450</v>
          </cell>
          <cell r="B1956" t="str">
            <v>MONTAGEM E DESMONTAGEM DE FÔRMA DE VIGA, ESCORAMENTO METÁLICO, PÉ-DIREITO DUPLO, EM CHAPA DE MADEIRA RESINADA, 2 UTILIZAÇÕES. AF_09/2020</v>
          </cell>
          <cell r="C1956" t="str">
            <v>M2</v>
          </cell>
          <cell r="D1956">
            <v>182.62</v>
          </cell>
        </row>
        <row r="1957">
          <cell r="A1957">
            <v>92451</v>
          </cell>
          <cell r="B1957" t="str">
            <v>MONTAGEM E DESMONTAGEM DE FÔRMA DE VIGA, ESCORAMENTO COM GARFO DE MADEIRA, PÉ-DIREITO SIMPLES, EM CHAPA DE MADEIRA RESINADA, 2 UTILIZAÇÕES. AF_09/2020</v>
          </cell>
          <cell r="C1957" t="str">
            <v>M2</v>
          </cell>
          <cell r="D1957">
            <v>140.88</v>
          </cell>
        </row>
        <row r="1958">
          <cell r="A1958">
            <v>92452</v>
          </cell>
          <cell r="B1958" t="str">
            <v>MONTAGEM E DESMONTAGEM DE FÔRMA DE VIGA, ESCORAMENTO METÁLICO, PÉ-DIREITO SIMPLES, EM CHAPA DE MADEIRA RESINADA, 2 UTILIZAÇÕES. AF_09/2020</v>
          </cell>
          <cell r="C1958" t="str">
            <v>M2</v>
          </cell>
          <cell r="D1958">
            <v>113.12</v>
          </cell>
        </row>
        <row r="1959">
          <cell r="A1959">
            <v>92453</v>
          </cell>
          <cell r="B1959" t="str">
            <v>MONTAGEM E DESMONTAGEM DE FÔRMA DE VIGA, ESCORAMENTO COM GARFO DE MADEIRA, PÉ-DIREITO DUPLO, EM CHAPA DE MADEIRA RESINADA, 4 UTILIZAÇÕES. AF_09/2020</v>
          </cell>
          <cell r="C1959" t="str">
            <v>M2</v>
          </cell>
          <cell r="D1959">
            <v>178.68</v>
          </cell>
        </row>
        <row r="1960">
          <cell r="A1960">
            <v>92454</v>
          </cell>
          <cell r="B1960" t="str">
            <v>MONTAGEM E DESMONTAGEM DE FÔRMA DE VIGA, ESCORAMENTO METÁLICO, PÉ-DIREITO DUPLO, EM CHAPA DE MADEIRA RESINADA, 4 UTILIZAÇÕES. AF_09/2020</v>
          </cell>
          <cell r="C1960" t="str">
            <v>M2</v>
          </cell>
          <cell r="D1960">
            <v>159.52000000000001</v>
          </cell>
        </row>
        <row r="1961">
          <cell r="A1961">
            <v>92455</v>
          </cell>
          <cell r="B1961" t="str">
            <v>MONTAGEM E DESMONTAGEM DE FÔRMA DE VIGA, ESCORAMENTO COM GARFO DE MADEIRA, PÉ-DIREITO SIMPLES, EM CHAPA DE MADEIRA RESINADA, 4 UTILIZAÇÕES. AF_09/2020</v>
          </cell>
          <cell r="C1961" t="str">
            <v>M2</v>
          </cell>
          <cell r="D1961">
            <v>115.7</v>
          </cell>
        </row>
        <row r="1962">
          <cell r="A1962">
            <v>92456</v>
          </cell>
          <cell r="B1962" t="str">
            <v>MONTAGEM E DESMONTAGEM DE FÔRMA DE VIGA, ESCORAMENTO METÁLICO, PÉ-DIREITO SIMPLES, EM CHAPA DE MADEIRA RESINADA, 4 UTILIZAÇÕES. AF_09/2020</v>
          </cell>
          <cell r="C1962" t="str">
            <v>M2</v>
          </cell>
          <cell r="D1962">
            <v>89.17</v>
          </cell>
        </row>
        <row r="1963">
          <cell r="A1963">
            <v>92457</v>
          </cell>
          <cell r="B1963" t="str">
            <v>MONTAGEM E DESMONTAGEM DE FÔRMA DE VIGA, ESCORAMENTO COM GARFO DE MADEIRA, PÉ-DIREITO DUPLO, EM CHAPA DE MADEIRA RESINADA, 6 UTILIZAÇÕES. AF_09/2020</v>
          </cell>
          <cell r="C1963" t="str">
            <v>M2</v>
          </cell>
          <cell r="D1963">
            <v>154.76</v>
          </cell>
        </row>
        <row r="1964">
          <cell r="A1964">
            <v>92458</v>
          </cell>
          <cell r="B1964" t="str">
            <v>MONTAGEM E DESMONTAGEM DE FÔRMA DE VIGA, ESCORAMENTO METÁLICO, PÉ-DIREITO DUPLO, EM CHAPA DE MADEIRA RESINADA, 6 UTILIZAÇÕES. AF_12/2015</v>
          </cell>
          <cell r="C1964" t="str">
            <v>M2</v>
          </cell>
          <cell r="D1964">
            <v>145.08000000000001</v>
          </cell>
        </row>
        <row r="1965">
          <cell r="A1965">
            <v>92459</v>
          </cell>
          <cell r="B1965" t="str">
            <v>MONTAGEM E DESMONTAGEM DE FÔRMA DE VIGA, ESCORAMENTO COM GARFO DE MADEIRA, PÉ-DIREITO SIMPLES, EM CHAPA DE MADEIRA RESINADA, 6 UTILIZAÇÕES. AF_09/2020</v>
          </cell>
          <cell r="C1965" t="str">
            <v>M2</v>
          </cell>
          <cell r="D1965">
            <v>97.84</v>
          </cell>
        </row>
        <row r="1966">
          <cell r="A1966">
            <v>92460</v>
          </cell>
          <cell r="B1966" t="str">
            <v>MONTAGEM E DESMONTAGEM DE FÔRMA DE VIGA, ESCORAMENTO METÁLICO, PÉ-DIREITO SIMPLES, EM CHAPA DE MADEIRA RESINADA, 6 UTILIZAÇÕES. AF_09/2020</v>
          </cell>
          <cell r="C1966" t="str">
            <v>M2</v>
          </cell>
          <cell r="D1966">
            <v>72.11</v>
          </cell>
        </row>
        <row r="1967">
          <cell r="A1967">
            <v>92461</v>
          </cell>
          <cell r="B1967" t="str">
            <v>MONTAGEM E DESMONTAGEM DE FÔRMA DE VIGA, ESCORAMENTO COM GARFO DE MADEIRA, PÉ-DIREITO DUPLO, EM CHAPA DE MADEIRA RESINADA, 8 UTILIZAÇÕES. AF_09/2020</v>
          </cell>
          <cell r="C1967" t="str">
            <v>M2</v>
          </cell>
          <cell r="D1967">
            <v>142.75</v>
          </cell>
        </row>
        <row r="1968">
          <cell r="A1968">
            <v>92462</v>
          </cell>
          <cell r="B1968" t="str">
            <v>MONTAGEM E DESMONTAGEM DE FÔRMA DE VIGA, ESCORAMENTO METÁLICO, PÉ-DIREITO DUPLO, EM CHAPA DE MADEIRA RESINADA, 8 UTILIZAÇÕES. AF_09/2020</v>
          </cell>
          <cell r="C1968" t="str">
            <v>M2</v>
          </cell>
          <cell r="D1968">
            <v>136.18</v>
          </cell>
        </row>
        <row r="1969">
          <cell r="A1969">
            <v>92463</v>
          </cell>
          <cell r="B1969" t="str">
            <v>MONTAGEM E DESMONTAGEM DE FÔRMA DE VIGA, ESCORAMENTO COM GARFO DE MADEIRA, PÉ-DIREITO SIMPLES, EM CHAPA DE MADEIRA RESINADA, 8 UTILIZAÇÕES. AF_09/2020</v>
          </cell>
          <cell r="C1969" t="str">
            <v>M2</v>
          </cell>
          <cell r="D1969">
            <v>88.57</v>
          </cell>
        </row>
        <row r="1970">
          <cell r="A1970">
            <v>92464</v>
          </cell>
          <cell r="B1970" t="str">
            <v>MONTAGEM E DESMONTAGEM DE FÔRMA DE VIGA, ESCORAMENTO METÁLICO, PÉ-DIREITO SIMPLES, EM CHAPA DE MADEIRA RESINADA, 8 UTILIZAÇÕES. AF_09/2020</v>
          </cell>
          <cell r="C1970" t="str">
            <v>M2</v>
          </cell>
          <cell r="D1970">
            <v>65.63</v>
          </cell>
        </row>
        <row r="1971">
          <cell r="A1971">
            <v>92465</v>
          </cell>
          <cell r="B1971" t="str">
            <v>MONTAGEM E DESMONTAGEM DE FÔRMA DE VIGA, ESCORAMENTO COM GARFO DE MADEIRA, PÉ-DIREITO DUPLO, EM CHAPA DE MADEIRA PLASTIFICADA, 10 UTILIZAÇÕES. AF_09/2020</v>
          </cell>
          <cell r="C1971" t="str">
            <v>M2</v>
          </cell>
          <cell r="D1971">
            <v>108.07</v>
          </cell>
        </row>
        <row r="1972">
          <cell r="A1972">
            <v>92466</v>
          </cell>
          <cell r="B1972" t="str">
            <v>MONTAGEM E DESMONTAGEM DE FÔRMA DE VIGA, ESCORAMENTO METÁLICO, PÉ-DIREITO DUPLO, EM CHAPA DE MADEIRA PLASTIFICADA, 10 UTILIZAÇÕES. AF_09/2020</v>
          </cell>
          <cell r="C1972" t="str">
            <v>M2</v>
          </cell>
          <cell r="D1972">
            <v>126.87</v>
          </cell>
        </row>
        <row r="1973">
          <cell r="A1973">
            <v>92467</v>
          </cell>
          <cell r="B1973" t="str">
            <v>MONTAGEM E DESMONTAGEM DE FÔRMA DE VIGA, ESCORAMENTO COM GARFO DE MADEIRA, PÉ-DIREITO SIMPLES, EM CHAPA DE MADEIRA PLASTIFICADA, 10 UTILIZAÇÕES. AF_09/2020</v>
          </cell>
          <cell r="C1973" t="str">
            <v>M2</v>
          </cell>
          <cell r="D1973">
            <v>67.7</v>
          </cell>
        </row>
        <row r="1974">
          <cell r="A1974">
            <v>92468</v>
          </cell>
          <cell r="B1974" t="str">
            <v>MONTAGEM E DESMONTAGEM DE FÔRMA DE VIGA, ESCORAMENTO METÁLICO, PÉ-DIREITO SIMPLES, EM CHAPA DE MADEIRA PLASTIFICADA, 10 UTILIZAÇÕES. AF_09/2020</v>
          </cell>
          <cell r="C1974" t="str">
            <v>M2</v>
          </cell>
          <cell r="D1974">
            <v>56.32</v>
          </cell>
        </row>
        <row r="1975">
          <cell r="A1975">
            <v>92469</v>
          </cell>
          <cell r="B1975" t="str">
            <v>MONTAGEM E DESMONTAGEM DE FÔRMA DE VIGA, ESCORAMENTO COM GARFO DE MADEIRA, PÉ-DIREITO DUPLO, EM CHAPA DE MADEIRA PLASTIFICADA, 12 UTILIZAÇÕES. AF_09/2020</v>
          </cell>
          <cell r="C1975" t="str">
            <v>M2</v>
          </cell>
          <cell r="D1975">
            <v>98.19</v>
          </cell>
        </row>
        <row r="1976">
          <cell r="A1976">
            <v>92470</v>
          </cell>
          <cell r="B1976" t="str">
            <v>MONTAGEM E DESMONTAGEM DE FÔRMA DE VIGA, ESCORAMENTO METÁLICO, PÉ-DIREITO DUPLO, EM CHAPA DE MADEIRA PLASTIFICADA, 12 UTILIZAÇÕES. AF_09/2020</v>
          </cell>
          <cell r="C1976" t="str">
            <v>M2</v>
          </cell>
          <cell r="D1976">
            <v>122.53</v>
          </cell>
        </row>
        <row r="1977">
          <cell r="A1977">
            <v>92471</v>
          </cell>
          <cell r="B1977" t="str">
            <v>MONTAGEM E DESMONTAGEM DE FÔRMA DE VIGA, ESCORAMENTO COM GARFO DE MADEIRA, PÉ-DIREITO SIMPLES, EM CHAPA DE MADEIRA PLASTIFICADA, 12 UTILIZAÇÕES. AF_09/2020</v>
          </cell>
          <cell r="C1977" t="str">
            <v>M2</v>
          </cell>
          <cell r="D1977">
            <v>61.62</v>
          </cell>
        </row>
        <row r="1978">
          <cell r="A1978">
            <v>92472</v>
          </cell>
          <cell r="B1978" t="str">
            <v>MONTAGEM E DESMONTAGEM DE FÔRMA DE VIGA, ESCORAMENTO METÁLICO, PÉ-DIREITO SIMPLES, EM CHAPA DE MADEIRA PLASTIFICADA, 12 UTILIZAÇÕES. AF_09/2020</v>
          </cell>
          <cell r="C1978" t="str">
            <v>M2</v>
          </cell>
          <cell r="D1978">
            <v>52.45</v>
          </cell>
        </row>
        <row r="1979">
          <cell r="A1979">
            <v>92473</v>
          </cell>
          <cell r="B1979" t="str">
            <v>MONTAGEM E DESMONTAGEM DE FÔRMA DE VIGA, ESCORAMENTO COM GARFO DE MADEIRA, PÉ-DIREITO DUPLO, EM CHAPA DE MADEIRA PLASTIFICADA, 14 UTILIZAÇÕES. AF_09/2020</v>
          </cell>
          <cell r="C1979" t="str">
            <v>M2</v>
          </cell>
          <cell r="D1979">
            <v>90.24</v>
          </cell>
        </row>
        <row r="1980">
          <cell r="A1980">
            <v>92474</v>
          </cell>
          <cell r="B1980" t="str">
            <v>MONTAGEM E DESMONTAGEM DE FÔRMA DE VIGA, ESCORAMENTO METÁLICO, PÉ-DIREITO DUPLO, EM CHAPA DE MADEIRA PLASTIFICADA, 14 UTILIZAÇÕES. AF_09/2020</v>
          </cell>
          <cell r="C1980" t="str">
            <v>M2</v>
          </cell>
          <cell r="D1980">
            <v>118.78</v>
          </cell>
        </row>
        <row r="1981">
          <cell r="A1981">
            <v>92475</v>
          </cell>
          <cell r="B1981" t="str">
            <v>MONTAGEM E DESMONTAGEM DE FÔRMA DE VIGA, ESCORAMENTO COM GARFO DE MADEIRA, PÉ-DIREITO SIMPLES, EM CHAPA DE MADEIRA PLASTIFICADA, 14 UTILIZAÇÕES. AF_09/2020</v>
          </cell>
          <cell r="C1981" t="str">
            <v>M2</v>
          </cell>
          <cell r="D1981">
            <v>56.71</v>
          </cell>
        </row>
        <row r="1982">
          <cell r="A1982">
            <v>92476</v>
          </cell>
          <cell r="B1982" t="str">
            <v>MONTAGEM E DESMONTAGEM DE FÔRMA DE VIGA, ESCORAMENTO METÁLICO, PÉ-DIREITO SIMPLES, EM CHAPA DE MADEIRA PLASTIFICADA, 14 UTILIZAÇÕES. AF_09/2020</v>
          </cell>
          <cell r="C1982" t="str">
            <v>M2</v>
          </cell>
          <cell r="D1982">
            <v>49.18</v>
          </cell>
        </row>
        <row r="1983">
          <cell r="A1983">
            <v>92477</v>
          </cell>
          <cell r="B1983" t="str">
            <v>MONTAGEM E DESMONTAGEM DE FÔRMA DE VIGA, ESCORAMENTO COM GARFO DE MADEIRA, PÉ-DIREITO DUPLO, EM CHAPA DE MADEIRA PLASTIFICADA, 18 UTILIZAÇÕES. AF_09/2020</v>
          </cell>
          <cell r="C1983" t="str">
            <v>M2</v>
          </cell>
          <cell r="D1983">
            <v>73.14</v>
          </cell>
        </row>
        <row r="1984">
          <cell r="A1984">
            <v>92478</v>
          </cell>
          <cell r="B1984" t="str">
            <v>MONTAGEM E DESMONTAGEM DE FÔRMA DE VIGA, ESCORAMENTO METÁLICO, PÉ-DIREITO DUPLO, EM CHAPA DE MADEIRA PLASTIFICADA, 18 UTILIZAÇÕES. AF_09/2020</v>
          </cell>
          <cell r="C1984" t="str">
            <v>M2</v>
          </cell>
          <cell r="D1984">
            <v>111.39</v>
          </cell>
        </row>
        <row r="1985">
          <cell r="A1985">
            <v>92479</v>
          </cell>
          <cell r="B1985" t="str">
            <v>MONTAGEM E DESMONTAGEM DE FÔRMA DE VIGA, ESCORAMENTO COM GARFO DE MADEIRA, PÉ-DIREITO SIMPLES, EM CHAPA DE MADEIRA PLASTIFICADA, 18 UTILIZAÇÕES. AF_09/2020</v>
          </cell>
          <cell r="C1985" t="str">
            <v>M2</v>
          </cell>
          <cell r="D1985">
            <v>46.14</v>
          </cell>
        </row>
        <row r="1986">
          <cell r="A1986">
            <v>92480</v>
          </cell>
          <cell r="B1986" t="str">
            <v>MONTAGEM E DESMONTAGEM DE FÔRMA DE VIGA, ESCORAMENTO METÁLICO, PÉ-DIREITO SIMPLES, EM CHAPA DE MADEIRA PLASTIFICADA, 18 UTILIZAÇÕES. AF_09/2020</v>
          </cell>
          <cell r="C1986" t="str">
            <v>M2</v>
          </cell>
          <cell r="D1986">
            <v>42.62</v>
          </cell>
        </row>
        <row r="1987">
          <cell r="A1987">
            <v>92482</v>
          </cell>
          <cell r="B1987" t="str">
            <v>MONTAGEM E DESMONTAGEM DE FÔRMA DE LAJE MACIÇA, PÉ-DIREITO SIMPLES, EM MADEIRA SERRADA, 1 UTILIZAÇÃO. AF_09/2020</v>
          </cell>
          <cell r="C1987" t="str">
            <v>M2</v>
          </cell>
          <cell r="D1987">
            <v>198.91</v>
          </cell>
        </row>
        <row r="1988">
          <cell r="A1988">
            <v>92484</v>
          </cell>
          <cell r="B1988" t="str">
            <v>MONTAGEM E DESMONTAGEM DE FÔRMA DE LAJE MACIÇA, PÉ-DIREITO SIMPLES, EM MADEIRA SERRADA, 2 UTILIZAÇÕES. AF_09/2020</v>
          </cell>
          <cell r="C1988" t="str">
            <v>M2</v>
          </cell>
          <cell r="D1988">
            <v>146.76</v>
          </cell>
        </row>
        <row r="1989">
          <cell r="A1989">
            <v>92486</v>
          </cell>
          <cell r="B1989" t="str">
            <v>MONTAGEM E DESMONTAGEM DE FÔRMA DE LAJE MACIÇA, PÉ-DIREITO SIMPLES, EM MADEIRA SERRADA, 4 UTILIZAÇÕES. AF_09/2020</v>
          </cell>
          <cell r="C1989" t="str">
            <v>M2</v>
          </cell>
          <cell r="D1989">
            <v>104.48</v>
          </cell>
        </row>
        <row r="1990">
          <cell r="A1990">
            <v>92488</v>
          </cell>
          <cell r="B1990" t="str">
            <v>MONTAGEM E DESMONTAGEM DE FÔRMA DE LAJE NERVURADA COM CUBETA E ASSOALHO, PÉ-DIREITO DUPLO, EM CHAPA DE MADEIRA COMPENSADA RESINADA, 8 UTILIZAÇÕES. AF_09/2020</v>
          </cell>
          <cell r="C1990" t="str">
            <v>M2</v>
          </cell>
          <cell r="D1990">
            <v>54.99</v>
          </cell>
        </row>
        <row r="1991">
          <cell r="A1991">
            <v>92490</v>
          </cell>
          <cell r="B1991" t="str">
            <v>MONTAGEM E DESMONTAGEM DE FÔRMA DE LAJE NERVURADA COM CUBETA E ASSOALHO, PÉ-DIREITO SIMPLES, EM CHAPA DE MADEIRA COMPENSADA RESINADA, 8 UTILIZAÇÕES. AF_09/2020</v>
          </cell>
          <cell r="C1991" t="str">
            <v>M2</v>
          </cell>
          <cell r="D1991">
            <v>34.51</v>
          </cell>
        </row>
        <row r="1992">
          <cell r="A1992">
            <v>92492</v>
          </cell>
          <cell r="B1992" t="str">
            <v>MONTAGEM E DESMONTAGEM DE FÔRMA DE LAJE NERVURADA COM CUBETA E ASSOALHO, PÉ-DIREITO DUPLO, EM CHAPA DE MADEIRA COMPENSADA RESINADA, 10 UTILIZAÇÕES. AF_09/2020</v>
          </cell>
          <cell r="C1992" t="str">
            <v>M2</v>
          </cell>
          <cell r="D1992">
            <v>52.33</v>
          </cell>
        </row>
        <row r="1993">
          <cell r="A1993">
            <v>92494</v>
          </cell>
          <cell r="B1993" t="str">
            <v>MONTAGEM E DESMONTAGEM DE FÔRMA DE LAJE NERVURADA COM CUBETA E ASSOALHO, PÉ-DIREITO SIMPLES, EM CHAPA DE MADEIRA COMPENSADA RESINADA, 10 UTILIZAÇÕES. AF_09/2020</v>
          </cell>
          <cell r="C1993" t="str">
            <v>M2</v>
          </cell>
          <cell r="D1993">
            <v>32.19</v>
          </cell>
        </row>
        <row r="1994">
          <cell r="A1994">
            <v>92496</v>
          </cell>
          <cell r="B1994" t="str">
            <v>MONTAGEM E DESMONTAGEM DE FÔRMA DE LAJE NERVURADA COM CUBETA E ASSOALHO, PÉ-DIREITO DUPLO, EM CHAPA DE MADEIRA COMPENSADA RESINADA, 12 UTILIZAÇÕES. AF_09/2020</v>
          </cell>
          <cell r="C1994" t="str">
            <v>M2</v>
          </cell>
          <cell r="D1994">
            <v>50.53</v>
          </cell>
        </row>
        <row r="1995">
          <cell r="A1995">
            <v>92498</v>
          </cell>
          <cell r="B1995" t="str">
            <v>MONTAGEM E DESMONTAGEM DE FÔRMA DE LAJE NERVURADA COM CUBETA E ASSOALHO, PÉ-DIREITO SIMPLES, EM CHAPA DE MADEIRA COMPENSADA RESINADA, 12 UTILIZAÇÕES. AF_09/2020</v>
          </cell>
          <cell r="C1995" t="str">
            <v>M2</v>
          </cell>
          <cell r="D1995">
            <v>30.63</v>
          </cell>
        </row>
        <row r="1996">
          <cell r="A1996">
            <v>92500</v>
          </cell>
          <cell r="B1996" t="str">
            <v>MONTAGEM E DESMONTAGEM DE FÔRMA DE LAJE NERVURADA COM CUBETA E ASSOALHO, PÉ-DIREITO DUPLO, EM CHAPA DE MADEIRA COMPENSADA RESINADA, 14 UTILIZAÇÕES. AF_09/2020</v>
          </cell>
          <cell r="C1996" t="str">
            <v>M2</v>
          </cell>
          <cell r="D1996">
            <v>49.52</v>
          </cell>
        </row>
        <row r="1997">
          <cell r="A1997">
            <v>92502</v>
          </cell>
          <cell r="B1997" t="str">
            <v>MONTAGEM E DESMONTAGEM DE FÔRMA DE LAJE NERVURADA COM CUBETA E ASSOALHO, PÉ-DIREITO SIMPLES, EM CHAPA DE MADEIRA COMPENSADA RESINADA, 14 UTILIZAÇÕES. AF_09/2020</v>
          </cell>
          <cell r="C1997" t="str">
            <v>M2</v>
          </cell>
          <cell r="D1997">
            <v>29.78</v>
          </cell>
        </row>
        <row r="1998">
          <cell r="A1998">
            <v>92504</v>
          </cell>
          <cell r="B1998" t="str">
            <v>MONTAGEM E DESMONTAGEM DE FÔRMA DE LAJE NERVURADA COM CUBETA E ASSOALHO, PÉ-DIREITO DUPLO, EM CHAPA DE MADEIRA COMPENSADA RESINADA, 18 UTILIZAÇÕES. AF_09/2020</v>
          </cell>
          <cell r="C1998" t="str">
            <v>M2</v>
          </cell>
          <cell r="D1998">
            <v>34.44</v>
          </cell>
        </row>
        <row r="1999">
          <cell r="A1999">
            <v>92506</v>
          </cell>
          <cell r="B1999" t="str">
            <v>MONTAGEM E DESMONTAGEM DE FÔRMA DE LAJE NERVURADA COM CUBETA E ASSOALHO, PÉ-DIREITO SIMPLES, EM CHAPA DE MADEIRA COMPENSADA RESINADA, 18 UTILIZAÇÕES. AF_09/2020</v>
          </cell>
          <cell r="C1999" t="str">
            <v>M2</v>
          </cell>
          <cell r="D1999">
            <v>28.26</v>
          </cell>
        </row>
        <row r="2000">
          <cell r="A2000">
            <v>92508</v>
          </cell>
          <cell r="B2000" t="str">
            <v>MONTAGEM E DESMONTAGEM DE FÔRMA DE LAJE MACIÇA, PÉ-DIREITO DUPLO, EM CHAPA DE MADEIRA COMPENSADA RESINADA, 2 UTILIZAÇÕES. AF_09/2020</v>
          </cell>
          <cell r="C2000" t="str">
            <v>M2</v>
          </cell>
          <cell r="D2000">
            <v>64.39</v>
          </cell>
        </row>
        <row r="2001">
          <cell r="A2001">
            <v>92510</v>
          </cell>
          <cell r="B2001" t="str">
            <v>MONTAGEM E DESMONTAGEM DE FÔRMA DE LAJE MACIÇA, PÉ-DIREITO SIMPLES, EM CHAPA DE MADEIRA COMPENSADA RESINADA, 2 UTILIZAÇÕES. AF_09/2020</v>
          </cell>
          <cell r="C2001" t="str">
            <v>M2</v>
          </cell>
          <cell r="D2001">
            <v>40.64</v>
          </cell>
        </row>
        <row r="2002">
          <cell r="A2002">
            <v>92512</v>
          </cell>
          <cell r="B2002" t="str">
            <v>MONTAGEM E DESMONTAGEM DE FÔRMA DE LAJE MACIÇA, PÉ-DIREITO DUPLO, EM CHAPA DE MADEIRA COMPENSADA RESINADA, 4 UTILIZAÇÕES. AF_09/2020</v>
          </cell>
          <cell r="C2002" t="str">
            <v>M2</v>
          </cell>
          <cell r="D2002">
            <v>49.38</v>
          </cell>
        </row>
        <row r="2003">
          <cell r="A2003">
            <v>92514</v>
          </cell>
          <cell r="B2003" t="str">
            <v>MONTAGEM E DESMONTAGEM DE FÔRMA DE LAJE MACIÇA, PÉ-DIREITO SIMPLES, EM CHAPA DE MADEIRA COMPENSADA RESINADA, 4 UTILIZAÇÕES. AF_09/2020</v>
          </cell>
          <cell r="C2003" t="str">
            <v>M2</v>
          </cell>
          <cell r="D2003">
            <v>28.02</v>
          </cell>
        </row>
        <row r="2004">
          <cell r="A2004">
            <v>92515</v>
          </cell>
          <cell r="B2004" t="str">
            <v>MONTAGEM E DESMONTAGEM DE FÔRMA DE LAJE MACIÇA, PÉ-DIREITO DUPLO, EM CHAPA DE MADEIRA COMPENSADA RESINADA, 6 UTILIZAÇÕES. AF_09/2020</v>
          </cell>
          <cell r="C2004" t="str">
            <v>M2</v>
          </cell>
          <cell r="D2004">
            <v>43.08</v>
          </cell>
        </row>
        <row r="2005">
          <cell r="A2005">
            <v>92518</v>
          </cell>
          <cell r="B2005" t="str">
            <v>MONTAGEM E DESMONTAGEM DE FÔRMA DE LAJE MACIÇA, PÉ-DIREITO SIMPLES, EM CHAPA DE MADEIRA COMPENSADA RESINADA, 6 UTILIZAÇÕES. AF_09/2020</v>
          </cell>
          <cell r="C2005" t="str">
            <v>M2</v>
          </cell>
          <cell r="D2005">
            <v>22.8</v>
          </cell>
        </row>
        <row r="2006">
          <cell r="A2006">
            <v>92520</v>
          </cell>
          <cell r="B2006" t="str">
            <v>MONTAGEM E DESMONTAGEM DE FÔRMA DE LAJE MACIÇA, PÉ-DIREITO DUPLO, EM CHAPA DE MADEIRA COMPENSADA RESINADA, 8 UTILIZAÇÕES. AF_09/2020</v>
          </cell>
          <cell r="C2006" t="str">
            <v>M2</v>
          </cell>
          <cell r="D2006">
            <v>39.86</v>
          </cell>
        </row>
        <row r="2007">
          <cell r="A2007">
            <v>92522</v>
          </cell>
          <cell r="B2007" t="str">
            <v>MONTAGEM E DESMONTAGEM DE FÔRMA DE LAJE MACIÇA, PÉ-DIREITO SIMPLES, EM CHAPA DE MADEIRA COMPENSADA RESINADA, 8 UTILIZAÇÕES. AF_09/2020</v>
          </cell>
          <cell r="C2007" t="str">
            <v>M2</v>
          </cell>
          <cell r="D2007">
            <v>20.09</v>
          </cell>
        </row>
        <row r="2008">
          <cell r="A2008">
            <v>92524</v>
          </cell>
          <cell r="B2008" t="str">
            <v>MONTAGEM E DESMONTAGEM DE FÔRMA DE LAJE MACIÇA, PÉ-DIREITO DUPLO, EM CHAPA DE MADEIRA COMPENSADA PLASTIFICADA, 10 UTILIZAÇÕES. AF-09/2020</v>
          </cell>
          <cell r="C2008" t="str">
            <v>M2</v>
          </cell>
          <cell r="D2008">
            <v>37.01</v>
          </cell>
        </row>
        <row r="2009">
          <cell r="A2009">
            <v>92526</v>
          </cell>
          <cell r="B2009" t="str">
            <v>MONTAGEM E DESMONTAGEM DE FÔRMA DE LAJE MACIÇA, PÉ-DIREITO SIMPLES, EM CHAPA DE MADEIRA COMPENSADA PLASTIFICADA, 10 UTILIZAÇÕES. AF_09/2020</v>
          </cell>
          <cell r="C2009" t="str">
            <v>M2</v>
          </cell>
          <cell r="D2009">
            <v>17.55</v>
          </cell>
        </row>
        <row r="2010">
          <cell r="A2010">
            <v>92528</v>
          </cell>
          <cell r="B2010" t="str">
            <v>MONTAGEM E DESMONTAGEM DE FÔRMA DE LAJE MACIÇA, PÉ-DIREITO DUPLO, EM CHAPA DE MADEIRA COMPENSADA PLASTIFICADA, 12 UTILIZAÇÕES. AF_09/2020</v>
          </cell>
          <cell r="C2010" t="str">
            <v>M2</v>
          </cell>
          <cell r="D2010">
            <v>35.93</v>
          </cell>
        </row>
        <row r="2011">
          <cell r="A2011">
            <v>92530</v>
          </cell>
          <cell r="B2011" t="str">
            <v>MONTAGEM E DESMONTAGEM DE FÔRMA DE LAJE MACIÇA, PÉ-DIREITO SIMPLES, EM CHAPA DE MADEIRA COMPENSADA PLASTIFICADA, 12 UTILIZAÇÕES. AF_09/2020</v>
          </cell>
          <cell r="C2011" t="str">
            <v>M2</v>
          </cell>
          <cell r="D2011">
            <v>16.68</v>
          </cell>
        </row>
        <row r="2012">
          <cell r="A2012">
            <v>92532</v>
          </cell>
          <cell r="B2012" t="str">
            <v>MONTAGEM E DESMONTAGEM DE FÔRMA DE LAJE MACIÇA, PÉ-DIREITO DUPLO, EM CHAPA DE MADEIRA COMPENSADA PLASTIFICADA, 14 UTILIZAÇÕES. AF_09/2020</v>
          </cell>
          <cell r="C2012" t="str">
            <v>M2</v>
          </cell>
          <cell r="D2012">
            <v>35.1</v>
          </cell>
        </row>
        <row r="2013">
          <cell r="A2013">
            <v>92534</v>
          </cell>
          <cell r="B2013" t="str">
            <v>MONTAGEM E DESMONTAGEM DE FÔRMA DE LAJE MACIÇA, PÉ-DIREITO SIMPLES, EM CHAPA DE MADEIRA COMPENSADA PLASTIFICADA, 14 UTILIZAÇÕES. AF_09/2020</v>
          </cell>
          <cell r="C2013" t="str">
            <v>M2</v>
          </cell>
          <cell r="D2013">
            <v>16.04</v>
          </cell>
        </row>
        <row r="2014">
          <cell r="A2014">
            <v>92536</v>
          </cell>
          <cell r="B2014" t="str">
            <v>MONTAGEM E DESMONTAGEM DE FÔRMA DE LAJE MACIÇA, PÉ-DIREITO DUPLO, EM CHAPA DE MADEIRA COMPENSADA PLASTIFICADA, 18 UTILIZAÇÕES. AF_09/2020</v>
          </cell>
          <cell r="C2014" t="str">
            <v>M2</v>
          </cell>
          <cell r="D2014">
            <v>33.630000000000003</v>
          </cell>
        </row>
        <row r="2015">
          <cell r="A2015">
            <v>92538</v>
          </cell>
          <cell r="B2015" t="str">
            <v>MONTAGEM E DESMONTAGEM DE FÔRMA DE LAJE MACIÇA, PÉ-DIREITO SIMPLES, EM CHAPA DE MADEIRA COMPENSADA PLASTIFICADA, 18 UTILIZAÇÕES. AF_09/2020</v>
          </cell>
          <cell r="C2015" t="str">
            <v>M2</v>
          </cell>
          <cell r="D2015">
            <v>14.75</v>
          </cell>
        </row>
        <row r="2016">
          <cell r="A2016">
            <v>96252</v>
          </cell>
          <cell r="B2016" t="str">
            <v>FABRICAÇÃO DE FÔRMA PARA PILARES CIRCULARES, EM CHAPA DE MADEIRA COMPENSADA RESINADA. AF_06/2017</v>
          </cell>
          <cell r="C2016" t="str">
            <v>M2</v>
          </cell>
          <cell r="D2016">
            <v>190.98</v>
          </cell>
        </row>
        <row r="2017">
          <cell r="A2017">
            <v>96257</v>
          </cell>
          <cell r="B2017" t="str">
            <v>MONTAGEM E DESMONTAGEM DE FÔRMA DE PILARES CIRCULARES, COM ÁREA MÉDIA DAS SEÇÕES MENOR OU IGUAL A 0,28 M², PÉ-DIREITO SIMPLES, EM MADEIRA, 2 UTILIZAÇÕES. AF_06/2017</v>
          </cell>
          <cell r="C2017" t="str">
            <v>M2</v>
          </cell>
          <cell r="D2017">
            <v>147.97999999999999</v>
          </cell>
        </row>
        <row r="2018">
          <cell r="A2018">
            <v>96258</v>
          </cell>
          <cell r="B2018" t="str">
            <v>MONTAGEM E DESMONTAGEM DE FÔRMA DE PILARES CIRCULARES, COM ÁREA MÉDIA DAS SEÇÕES MAIOR QUE 0,28 M², PÉ-DIREITO SIMPLES, EM MADEIRA, 2 UTILIZAÇÕES. AF_06/2017</v>
          </cell>
          <cell r="C2018" t="str">
            <v>M2</v>
          </cell>
          <cell r="D2018">
            <v>139.99</v>
          </cell>
        </row>
        <row r="2019">
          <cell r="A2019">
            <v>96259</v>
          </cell>
          <cell r="B2019" t="str">
            <v>MONTAGEM E DESMONTAGEM DE FÔRMA DE PILARES CIRCULARES, COM ÁREA MÉDIA DAS SEÇÕES MENOR OU IGUAL A 0,28 M², PÉ-DIREITO DUPLO, EM MADEIRA, 2 UTILIZAÇÕES. AF_06/2017</v>
          </cell>
          <cell r="C2019" t="str">
            <v>M2</v>
          </cell>
          <cell r="D2019">
            <v>164.51</v>
          </cell>
        </row>
        <row r="2020">
          <cell r="A2020">
            <v>96529</v>
          </cell>
          <cell r="B2020" t="str">
            <v>FABRICAÇÃO, MONTAGEM E DESMONTAGEM DE FÔRMA PARA SAPATA, EM MADEIRA SERRADA, E=25 MM, 1 UTILIZAÇÃO. AF_06/2017</v>
          </cell>
          <cell r="C2020" t="str">
            <v>M2</v>
          </cell>
          <cell r="D2020">
            <v>236.72</v>
          </cell>
        </row>
        <row r="2021">
          <cell r="A2021">
            <v>96530</v>
          </cell>
          <cell r="B2021" t="str">
            <v>FABRICAÇÃO, MONTAGEM E DESMONTAGEM DE FÔRMA PARA VIGA BALDRAME, EM MADEIRA SERRADA, E=25 MM, 1 UTILIZAÇÃO. AF_06/2017</v>
          </cell>
          <cell r="C2021" t="str">
            <v>M2</v>
          </cell>
          <cell r="D2021">
            <v>121.54</v>
          </cell>
        </row>
        <row r="2022">
          <cell r="A2022">
            <v>96531</v>
          </cell>
          <cell r="B2022" t="str">
            <v>FABRICAÇÃO, MONTAGEM E DESMONTAGEM DE FÔRMA PARA BLOCO DE COROAMENTO, EM MADEIRA SERRADA, E=25 MM, 2 UTILIZAÇÕES. AF_06/2017</v>
          </cell>
          <cell r="C2022" t="str">
            <v>M2</v>
          </cell>
          <cell r="D2022">
            <v>85.76</v>
          </cell>
        </row>
        <row r="2023">
          <cell r="A2023">
            <v>96532</v>
          </cell>
          <cell r="B2023" t="str">
            <v>FABRICAÇÃO, MONTAGEM E DESMONTAGEM DE FÔRMA PARA SAPATA, EM MADEIRA SERRADA, E=25 MM, 2 UTILIZAÇÕES. AF_06/2017</v>
          </cell>
          <cell r="C2023" t="str">
            <v>M2</v>
          </cell>
          <cell r="D2023">
            <v>149.16</v>
          </cell>
        </row>
        <row r="2024">
          <cell r="A2024">
            <v>96533</v>
          </cell>
          <cell r="B2024" t="str">
            <v>FABRICAÇÃO, MONTAGEM E DESMONTAGEM DE FÔRMA PARA VIGA BALDRAME, EM MADEIRA SERRADA, E=25 MM, 2 UTILIZAÇÕES. AF_06/2017</v>
          </cell>
          <cell r="C2024" t="str">
            <v>M2</v>
          </cell>
          <cell r="D2024">
            <v>75.33</v>
          </cell>
        </row>
        <row r="2025">
          <cell r="A2025">
            <v>96534</v>
          </cell>
          <cell r="B2025" t="str">
            <v>FABRICAÇÃO, MONTAGEM E DESMONTAGEM DE FÔRMA PARA BLOCO DE COROAMENTO, EM MADEIRA SERRADA, E=25 MM, 4 UTILIZAÇÕES. AF_06/2017</v>
          </cell>
          <cell r="C2025" t="str">
            <v>M2</v>
          </cell>
          <cell r="D2025">
            <v>59.89</v>
          </cell>
        </row>
        <row r="2026">
          <cell r="A2026">
            <v>96535</v>
          </cell>
          <cell r="B2026" t="str">
            <v>FABRICAÇÃO, MONTAGEM E DESMONTAGEM DE FÔRMA PARA SAPATA, EM MADEIRA SERRADA, E=25 MM, 4 UTILIZAÇÕES. AF_06/2017</v>
          </cell>
          <cell r="C2026" t="str">
            <v>M2</v>
          </cell>
          <cell r="D2026">
            <v>103.58</v>
          </cell>
        </row>
        <row r="2027">
          <cell r="A2027">
            <v>96536</v>
          </cell>
          <cell r="B2027" t="str">
            <v>FABRICAÇÃO, MONTAGEM E DESMONTAGEM DE FÔRMA PARA VIGA BALDRAME, EM MADEIRA SERRADA, E=25 MM, 4 UTILIZAÇÕES. AF_06/2017</v>
          </cell>
          <cell r="C2027" t="str">
            <v>M2</v>
          </cell>
          <cell r="D2027">
            <v>51.28</v>
          </cell>
        </row>
        <row r="2028">
          <cell r="A2028">
            <v>96537</v>
          </cell>
          <cell r="B2028" t="str">
            <v>FABRICAÇÃO, MONTAGEM E DESMONTAGEM DE FÔRMA PARA BLOCO DE COROAMENTO, EM CHAPA DE MADEIRA COMPENSADA RESINADA, E=17 MM, 2 UTILIZAÇÕES. AF_06/2017</v>
          </cell>
          <cell r="C2028" t="str">
            <v>M2</v>
          </cell>
          <cell r="D2028">
            <v>141.35</v>
          </cell>
        </row>
        <row r="2029">
          <cell r="A2029">
            <v>96538</v>
          </cell>
          <cell r="B2029" t="str">
            <v>FABRICAÇÃO, MONTAGEM E DESMONTAGEM DE FÔRMA PARA SAPATA, EM CHAPA DE MADEIRA COMPENSADA RESINADA, E=17 MM, 2 UTILIZAÇÕES. AF_06/2017</v>
          </cell>
          <cell r="C2029" t="str">
            <v>M2</v>
          </cell>
          <cell r="D2029">
            <v>211.39</v>
          </cell>
        </row>
        <row r="2030">
          <cell r="A2030">
            <v>96539</v>
          </cell>
          <cell r="B2030" t="str">
            <v>FABRICAÇÃO, MONTAGEM E DESMONTAGEM DE FÔRMA PARA VIGA BALDRAME, EM CHAPA DE MADEIRA COMPENSADA RESINADA, E=17 MM, 2 UTILIZAÇÕES. AF_06/2017</v>
          </cell>
          <cell r="C2030" t="str">
            <v>M2</v>
          </cell>
          <cell r="D2030">
            <v>95.16</v>
          </cell>
        </row>
        <row r="2031">
          <cell r="A2031">
            <v>96540</v>
          </cell>
          <cell r="B2031" t="str">
            <v>FABRICAÇÃO, MONTAGEM E DESMONTAGEM DE FÔRMA PARA BLOCO DE COROAMENTO, EM CHAPA DE MADEIRA COMPENSADA RESINADA, E=17 MM, 4 UTILIZAÇÕES. AF_06/2017</v>
          </cell>
          <cell r="C2031" t="str">
            <v>M2</v>
          </cell>
          <cell r="D2031">
            <v>96.22</v>
          </cell>
        </row>
        <row r="2032">
          <cell r="A2032">
            <v>96541</v>
          </cell>
          <cell r="B2032" t="str">
            <v>FABRICAÇÃO, MONTAGEM E DESMONTAGEM DE FÔRMA PARA SAPATA, EM CHAPA DE MADEIRA COMPENSADA RESINADA, E=17 MM, 4 UTILIZAÇÕES. AF_06/2017</v>
          </cell>
          <cell r="C2032" t="str">
            <v>M2</v>
          </cell>
          <cell r="D2032">
            <v>144.28</v>
          </cell>
        </row>
        <row r="2033">
          <cell r="A2033">
            <v>96542</v>
          </cell>
          <cell r="B2033" t="str">
            <v>FABRICAÇÃO, MONTAGEM E DESMONTAGEM DE FÔRMA PARA VIGA BALDRAME, EM CHAPA DE MADEIRA COMPENSADA RESINADA, E=17 MM, 4 UTILIZAÇÕES. AF_06/2017</v>
          </cell>
          <cell r="C2033" t="str">
            <v>M2</v>
          </cell>
          <cell r="D2033">
            <v>68.55</v>
          </cell>
        </row>
        <row r="2034">
          <cell r="A2034">
            <v>96543</v>
          </cell>
          <cell r="B2034" t="str">
            <v>ARMAÇÃO DE BLOCO, VIGA BALDRAME E SAPATA UTILIZANDO AÇO CA-60 DE 5 MM - MONTAGEM. AF_06/2017</v>
          </cell>
          <cell r="C2034" t="str">
            <v>KG</v>
          </cell>
          <cell r="D2034">
            <v>15.97</v>
          </cell>
        </row>
        <row r="2035">
          <cell r="A2035">
            <v>97747</v>
          </cell>
          <cell r="B2035" t="str">
            <v>MONTAGEM E DESMONTAGEM DE FÔRMA DE PILARES CIRCULARES, COM ÁREA MÉDIA DAS SEÇÕES MAIOR QUE 0,28 M², PÉ-DIREITO DUPLO, EM MADEIRA, 2 UTILIZAÇÕES.  AF_06/2017</v>
          </cell>
          <cell r="C2035" t="str">
            <v>M2</v>
          </cell>
          <cell r="D2035">
            <v>154.13</v>
          </cell>
        </row>
        <row r="2036">
          <cell r="A2036">
            <v>101791</v>
          </cell>
          <cell r="B2036" t="str">
            <v>FABRICAÇÃO DE ESCORAS DO TIPO PONTALETE, EM MADEIRA, PARA PÉ-DIREITO DUPLO. AF_09/2020</v>
          </cell>
          <cell r="C2036" t="str">
            <v>M</v>
          </cell>
          <cell r="D2036">
            <v>25.98</v>
          </cell>
        </row>
        <row r="2037">
          <cell r="A2037">
            <v>101792</v>
          </cell>
          <cell r="B2037" t="str">
            <v>ESCORAMENTO DE FÔRMAS DE LAJE EM MADEIRA NÃO APARELHADA, PÉ-DIREITO SIMPLES, INCLUSO TRAVAMENTO, 4 UTILIZAÇÕES. AF_09/2020</v>
          </cell>
          <cell r="C2037" t="str">
            <v>M3</v>
          </cell>
          <cell r="D2037">
            <v>13.03</v>
          </cell>
        </row>
        <row r="2038">
          <cell r="A2038">
            <v>101793</v>
          </cell>
          <cell r="B2038" t="str">
            <v>ESCORAMENTO DE FÔRMAS DE LAJE EM MADEIRA NÃO APARELHADA, PÉ-DIREITO DUPLO, INCLUSO TRAVAMENTO, 4 UTILIZAÇÕES. AF_09/2020</v>
          </cell>
          <cell r="C2038" t="str">
            <v>M3</v>
          </cell>
          <cell r="D2038">
            <v>21.48</v>
          </cell>
        </row>
        <row r="2039">
          <cell r="A2039">
            <v>101969</v>
          </cell>
          <cell r="B2039" t="str">
            <v>FABRICAÇÃO DE FÔRMA PARA ESCADAS, COM 2 LANCES EM "U" E LAJE PLANA, EM CHAPA DE MADEIRA COMPENSADA PLASTIFICADA, E=18 MM. AF_11/2020</v>
          </cell>
          <cell r="C2039" t="str">
            <v>M2</v>
          </cell>
          <cell r="D2039">
            <v>128.22999999999999</v>
          </cell>
        </row>
        <row r="2040">
          <cell r="A2040">
            <v>101971</v>
          </cell>
          <cell r="B2040" t="str">
            <v>FABRICAÇÃO DE FÔRMA PARA ESCADAS, COM 2 LANCES EM "U" E LAJE PLANA, EM CHAPA DE MADEIRA COMPENSADA RESINADA, E= 17 MM. AF_11/2020</v>
          </cell>
          <cell r="C2040" t="str">
            <v>M2</v>
          </cell>
          <cell r="D2040">
            <v>126.08</v>
          </cell>
        </row>
        <row r="2041">
          <cell r="A2041">
            <v>101973</v>
          </cell>
          <cell r="B2041" t="str">
            <v>FABRICAÇÃO DE FÔRMA PARA ESCADAS, COM 2 LANCES EM "U" E LAJE PLANA, EM MADEIRA SERRADA, E=25 MM. AF_11/2020</v>
          </cell>
          <cell r="C2041" t="str">
            <v>M2</v>
          </cell>
          <cell r="D2041">
            <v>125.41</v>
          </cell>
        </row>
        <row r="2042">
          <cell r="A2042">
            <v>101974</v>
          </cell>
          <cell r="B2042" t="str">
            <v>MONTAGEM E DESMONTAGEM DE FÔRMA PARA ESCADAS, COM 2 LANCES EM "U" E LAJE PLANA, EM MADEIRA SERRADA, 1 UTILIZAÇÃO. AF_11/2020</v>
          </cell>
          <cell r="C2042" t="str">
            <v>M2</v>
          </cell>
          <cell r="D2042">
            <v>327.62</v>
          </cell>
        </row>
        <row r="2043">
          <cell r="A2043">
            <v>101975</v>
          </cell>
          <cell r="B2043" t="str">
            <v>MONTAGEM E DESMONTAGEM DE FÔRMA PARA ESCADAS, COM 2 LANCES EM "U"  E LAJE PLANA, EM MADEIRA SERRADA, 2 UTILIZAÇÕES. AF_11/2020</v>
          </cell>
          <cell r="C2043" t="str">
            <v>M2</v>
          </cell>
          <cell r="D2043">
            <v>278.83</v>
          </cell>
        </row>
        <row r="2044">
          <cell r="A2044">
            <v>101977</v>
          </cell>
          <cell r="B2044" t="str">
            <v>MONTAGEM E DESMONTAGEM DE FÔRMA PARA ESCADAS, COM 2 LANCES EM "U" E LAJE PLANA, EM CHAPA DE MADEIRA COMPENSADA RESINADA, 2 UTILIZAÇÕES. AF_11/2020</v>
          </cell>
          <cell r="C2044" t="str">
            <v>M2</v>
          </cell>
          <cell r="D2044">
            <v>214.96</v>
          </cell>
        </row>
        <row r="2045">
          <cell r="A2045">
            <v>101980</v>
          </cell>
          <cell r="B2045" t="str">
            <v>MONTAGEM E DESMONTAGEM DE FÔRMA PARA ESCADAS, COM 2 LANCES EM "U" E LAJE PLANA, EM CHAPA DE MADEIRA COMPENSADA RESINADA, 4 UTILIZAÇÕES. AF_11/2020</v>
          </cell>
          <cell r="C2045" t="str">
            <v>M2</v>
          </cell>
          <cell r="D2045">
            <v>194.11</v>
          </cell>
        </row>
        <row r="2046">
          <cell r="A2046">
            <v>101981</v>
          </cell>
          <cell r="B2046" t="str">
            <v>MONTAGEM E DESMONTAGEM DE FÔRMA PARA ESCADAS, COM 2 LANCES EM "U" E LAJE PLANA, EM CHAPA DE MADEIRA COMPENSADA PLASTIFICADA, 6 UTILIZAÇÕES. AF_11/2020</v>
          </cell>
          <cell r="C2046" t="str">
            <v>M2</v>
          </cell>
          <cell r="D2046">
            <v>145.13999999999999</v>
          </cell>
        </row>
        <row r="2047">
          <cell r="A2047">
            <v>101982</v>
          </cell>
          <cell r="B2047" t="str">
            <v>MONTAGEM E DESMONTAGEM DE FÔRMA PARA ESCADAS, COM 2 LANCES EM "U" E LAJE PLANA, EM CHAPA DE MADEIRA COMPENSADA PLASTIFICADA, 8 UTILIZAÇÕES. AF_11/2020</v>
          </cell>
          <cell r="C2047" t="str">
            <v>M2</v>
          </cell>
          <cell r="D2047">
            <v>127.41</v>
          </cell>
        </row>
        <row r="2048">
          <cell r="A2048">
            <v>101983</v>
          </cell>
          <cell r="B2048" t="str">
            <v>MONTAGEM E DESMONTAGEM DE FÔRMA PARA ESCADAS, COM 2 LANCES EM "U" E LAJE PLANA, EM CHAPA DE MADEIRA COMPENSADA PLASTIFICADA, 10 UTILIZAÇÕES. AF_11/2020</v>
          </cell>
          <cell r="C2048" t="str">
            <v>M2</v>
          </cell>
          <cell r="D2048">
            <v>116.25</v>
          </cell>
        </row>
        <row r="2049">
          <cell r="A2049">
            <v>101985</v>
          </cell>
          <cell r="B2049" t="str">
            <v>FABRICAÇÃO DE FÔRMA PARA ESCADAS, COM 2 LANCES EM "U" E LAJE CASCATA, EM CHAPA DE MADEIRA COMPENSADA PLASTIFICADA, E=18 MM. AF_11/2020</v>
          </cell>
          <cell r="C2049" t="str">
            <v>M2</v>
          </cell>
          <cell r="D2049">
            <v>119.8</v>
          </cell>
        </row>
        <row r="2050">
          <cell r="A2050">
            <v>101986</v>
          </cell>
          <cell r="B2050" t="str">
            <v>FABRICAÇÃO DE FÔRMA PARA ESCADAS, COM 2 LANCES EM "U" E LAJE CASCATA, EM CHAPA DE MADEIRA COMPENSADA RESINADA, E= 17 MM. AF_11/2020</v>
          </cell>
          <cell r="C2050" t="str">
            <v>M2</v>
          </cell>
          <cell r="D2050">
            <v>117.08</v>
          </cell>
        </row>
        <row r="2051">
          <cell r="A2051">
            <v>101987</v>
          </cell>
          <cell r="B2051" t="str">
            <v>FABRICAÇÃO DE FÔRMA PARA ESCADAS, COM 2 LANCES EM "U" E LAJE CASCATA, EM MADEIRA SERRADA, E=25 MM. AF_11/2020</v>
          </cell>
          <cell r="C2051" t="str">
            <v>M2</v>
          </cell>
          <cell r="D2051">
            <v>141.51</v>
          </cell>
        </row>
        <row r="2052">
          <cell r="A2052">
            <v>101988</v>
          </cell>
          <cell r="B2052" t="str">
            <v>FABRICAÇÃO DE FÔRMA PARA ESCADAS, COM 2 LANCES EM "L" E LAJE PLANA, EM CHAPA DE MADEIRA COMPENSADA PLASTIFICADA, E=18 MM. AF_11/2020</v>
          </cell>
          <cell r="C2052" t="str">
            <v>M2</v>
          </cell>
          <cell r="D2052">
            <v>134.86000000000001</v>
          </cell>
        </row>
        <row r="2053">
          <cell r="A2053">
            <v>101989</v>
          </cell>
          <cell r="B2053" t="str">
            <v>FABRICAÇÃO DE FÔRMA PARA ESCADAS, COM 2 LANCES EM "L" E LAJE PLANA, EM CHAPA DE MADEIRA COMPENSADA RESINADA, E= 17 MM. AF_11/2020</v>
          </cell>
          <cell r="C2053" t="str">
            <v>M2</v>
          </cell>
          <cell r="D2053">
            <v>132.74</v>
          </cell>
        </row>
        <row r="2054">
          <cell r="A2054">
            <v>101990</v>
          </cell>
          <cell r="B2054" t="str">
            <v>FABRICAÇÃO DE FÔRMA PARA ESCADAS, COM 2 LANCES EM "L" E LAJE PLANA, EM MADEIRA SERRADA, E=25 MM. AF_11/2020</v>
          </cell>
          <cell r="C2054" t="str">
            <v>M2</v>
          </cell>
          <cell r="D2054">
            <v>134.71</v>
          </cell>
        </row>
        <row r="2055">
          <cell r="A2055">
            <v>101991</v>
          </cell>
          <cell r="B2055" t="str">
            <v>FABRICAÇÃO DE FÔRMA PARA ESCADAS, COM 2 LANCES EM "L" E LAJE CASCATA, EM CHAPA DE MADEIRA COMPENSADA PLASTIFICADA, E=18 MM. AF_11/2020</v>
          </cell>
          <cell r="C2055" t="str">
            <v>M2</v>
          </cell>
          <cell r="D2055">
            <v>121.91</v>
          </cell>
        </row>
        <row r="2056">
          <cell r="A2056">
            <v>101992</v>
          </cell>
          <cell r="B2056" t="str">
            <v>FABRICAÇÃO DE FÔRMA PARA ESCADAS, COM 2 LANCES EM "L" E LAJE CASCATA, EM CHAPA DE MADEIRA COMPENSADA RESINADA, E= 17 MM. AF_11/2020</v>
          </cell>
          <cell r="C2056" t="str">
            <v>M2</v>
          </cell>
          <cell r="D2056">
            <v>119.3</v>
          </cell>
        </row>
        <row r="2057">
          <cell r="A2057">
            <v>101993</v>
          </cell>
          <cell r="B2057" t="str">
            <v>FABRICAÇÃO DE FÔRMA PARA ESCADAS, COM 2 LANCES EM "L" E LAJE CASCATA, EM MADEIRA SERRADA, E=25 MM. AF_11/2020</v>
          </cell>
          <cell r="C2057" t="str">
            <v>M2</v>
          </cell>
          <cell r="D2057">
            <v>164.04</v>
          </cell>
        </row>
        <row r="2058">
          <cell r="A2058">
            <v>101994</v>
          </cell>
          <cell r="B2058" t="str">
            <v>FABRICAÇÃO DE FÔRMA PARA ESCADAS, COM 1 LANCE E LAJE PLANA, EM CHAPA DE MADEIRA COMPENSADA PLASTIFICADA, E=18 MM. AF_11/2020</v>
          </cell>
          <cell r="C2058" t="str">
            <v>M2</v>
          </cell>
          <cell r="D2058">
            <v>140.83000000000001</v>
          </cell>
        </row>
        <row r="2059">
          <cell r="A2059">
            <v>101995</v>
          </cell>
          <cell r="B2059" t="str">
            <v>FABRICAÇÃO DE FÔRMA PARA ESCADAS, COM 1 LANCE E LAJE PLANA, EM CHAPA DE MADEIRA COMPENSADA RESINADA, E= 17 MM. AF_11/2020</v>
          </cell>
          <cell r="C2059" t="str">
            <v>M2</v>
          </cell>
          <cell r="D2059">
            <v>138.44999999999999</v>
          </cell>
        </row>
        <row r="2060">
          <cell r="A2060">
            <v>101996</v>
          </cell>
          <cell r="B2060" t="str">
            <v>FABRICAÇÃO DE FÔRMA PARA ESCADAS, COM 1 LANCE E LAJE PLANA, EM MADEIRA SERRADA, E=25 MM. AF_11/2020</v>
          </cell>
          <cell r="C2060" t="str">
            <v>M2</v>
          </cell>
          <cell r="D2060">
            <v>143.68</v>
          </cell>
        </row>
        <row r="2061">
          <cell r="A2061">
            <v>101997</v>
          </cell>
          <cell r="B2061" t="str">
            <v>FABRICAÇÃO DE FÔRMA PARA ESCADAS, COM 1 LANCE E LAJE CASCATA, EM CHAPA DE MADEIRA COMPENSADA PLASTIFICADA, E=18 MM. AF_11/2020</v>
          </cell>
          <cell r="C2061" t="str">
            <v>M2</v>
          </cell>
          <cell r="D2061">
            <v>120.1</v>
          </cell>
        </row>
        <row r="2062">
          <cell r="A2062">
            <v>101998</v>
          </cell>
          <cell r="B2062" t="str">
            <v>FABRICAÇÃO DE FÔRMA PARA ESCADAS, COM 1 LANCE E LAJE CASCATA, EM CHAPA DE MADEIRA COMPENSADA RESINADA, E= 17 MM. AF_11/2020</v>
          </cell>
          <cell r="C2062" t="str">
            <v>M2</v>
          </cell>
          <cell r="D2062">
            <v>117.44</v>
          </cell>
        </row>
        <row r="2063">
          <cell r="A2063">
            <v>101999</v>
          </cell>
          <cell r="B2063" t="str">
            <v>FABRICAÇÃO DE FÔRMA PARA ESCADAS, COM 1 LANCE E LAJE CASCATA, EM MADEIRA SERRADA, E=25 MM. AF_11/2020</v>
          </cell>
          <cell r="C2063" t="str">
            <v>M2</v>
          </cell>
          <cell r="D2063">
            <v>174.78</v>
          </cell>
        </row>
        <row r="2064">
          <cell r="A2064">
            <v>102000</v>
          </cell>
          <cell r="B2064" t="str">
            <v>MONTAGEM E DESMONTAGEM DE FÔRMA PARA ESCADAS, COM 2 LANCES EM "U" E LAJE CASCATA, EM MADEIRA SERRADA, 1 UTILIZAÇÃO. AF_11/2020</v>
          </cell>
          <cell r="C2064" t="str">
            <v>M2</v>
          </cell>
          <cell r="D2064">
            <v>316.75</v>
          </cell>
        </row>
        <row r="2065">
          <cell r="A2065">
            <v>102001</v>
          </cell>
          <cell r="B2065" t="str">
            <v>MONTAGEM E DESMONTAGEM DE FÔRMA PARA ESCADAS, COM 2 LANCES EM "U" E LAJE CASCATA, EM MADEIRA SERRADA, 2 UTILIZAÇÕES. AF_11/2020</v>
          </cell>
          <cell r="C2065" t="str">
            <v>M2</v>
          </cell>
          <cell r="D2065">
            <v>271.68</v>
          </cell>
        </row>
        <row r="2066">
          <cell r="A2066">
            <v>102002</v>
          </cell>
          <cell r="B2066" t="str">
            <v>MONTAGEM E DESMONTAGEM DE FÔRMA PARA ESCADAS, COM 2 LANCES EM "U" E LAJE CASCATA, EM CHAPA DE MADEIRA COMPENSADA RESINADA, 2 UTILIZAÇÕES. AF_11/2020</v>
          </cell>
          <cell r="C2066" t="str">
            <v>M2</v>
          </cell>
          <cell r="D2066">
            <v>207.62</v>
          </cell>
        </row>
        <row r="2067">
          <cell r="A2067">
            <v>102003</v>
          </cell>
          <cell r="B2067" t="str">
            <v>MONTAGEM E DESMONTAGEM DE FÔRMA PARA ESCADAS, COM 2 LANCES EM "U" E LAJE CASCATA, EM CHAPA DE MADEIRA COMPENSADA RESINADA, 4 UTILIZAÇÕES. AF_11/2020</v>
          </cell>
          <cell r="C2067" t="str">
            <v>M2</v>
          </cell>
          <cell r="D2067">
            <v>188.45</v>
          </cell>
        </row>
        <row r="2068">
          <cell r="A2068">
            <v>102004</v>
          </cell>
          <cell r="B2068" t="str">
            <v>MONTAGEM E DESMONTAGEM DE FÔRMA PARA ESCADAS, COM 2 LANCES EM "U" E LAJE CASCATA, EM CHAPA DE MADEIRA COMPENSADA PLASTIFICADA, 6 UTILIZAÇÕES. AF_11/2020</v>
          </cell>
          <cell r="C2068" t="str">
            <v>M2</v>
          </cell>
          <cell r="D2068">
            <v>140.58000000000001</v>
          </cell>
        </row>
        <row r="2069">
          <cell r="A2069">
            <v>102005</v>
          </cell>
          <cell r="B2069" t="str">
            <v>MONTAGEM E DESMONTAGEM DE FÔRMA PARA ESCADAS, COM 2 LANCES EM "U" E LAJE CASCATA, EM CHAPA DE MADEIRA COMPENSADA PLASTIFICADA, 8 UTILIZAÇÕES. AF_11/2020</v>
          </cell>
          <cell r="C2069" t="str">
            <v>M2</v>
          </cell>
          <cell r="D2069">
            <v>123.77</v>
          </cell>
        </row>
        <row r="2070">
          <cell r="A2070">
            <v>102006</v>
          </cell>
          <cell r="B2070" t="str">
            <v>MONTAGEM E DESMONTAGEM DE FÔRMA PARA ESCADAS, COM 2 LANCES EM "U" E LAJE CASCATA, EM CHAPA DE MADEIRA COMPENSADA PLASTIFICADA, 10 UTILIZAÇÕES. AF_11/2020</v>
          </cell>
          <cell r="C2070" t="str">
            <v>M2</v>
          </cell>
          <cell r="D2070">
            <v>113.21</v>
          </cell>
        </row>
        <row r="2071">
          <cell r="A2071">
            <v>102007</v>
          </cell>
          <cell r="B2071" t="str">
            <v>MONTAGEM E DESMONTAGEM DE FÔRMA PARA ESCADAS, COM 2 LANCES EM "L" E LAJE PLANA, EM MADEIRA SERRADA, 1 UTILIZAÇÃO. AF_11/2020</v>
          </cell>
          <cell r="C2071" t="str">
            <v>M2</v>
          </cell>
          <cell r="D2071">
            <v>321.2</v>
          </cell>
        </row>
        <row r="2072">
          <cell r="A2072">
            <v>102008</v>
          </cell>
          <cell r="B2072" t="str">
            <v>MONTAGEM E DESMONTAGEM DE FÔRMA PARA ESCADAS, COM 2 LANCES EM "L" E LAJE PLANA, EM MADEIRA SERRADA, 2 UTILIZAÇÕES. AF_11/2020</v>
          </cell>
          <cell r="C2072" t="str">
            <v>M2</v>
          </cell>
          <cell r="D2072">
            <v>268.92</v>
          </cell>
        </row>
        <row r="2073">
          <cell r="A2073">
            <v>102009</v>
          </cell>
          <cell r="B2073" t="str">
            <v>MONTAGEM E DESMONTAGEM DE FÔRMA PARA ESCADAS, COM 2 LANCES EM "L" E LAJE PLANA, EM CHAPA DE MADEIRA COMPENSADA RESINADA, 2 UTILIZAÇÕES. AF_11/2020</v>
          </cell>
          <cell r="C2073" t="str">
            <v>M2</v>
          </cell>
          <cell r="D2073">
            <v>218.04</v>
          </cell>
        </row>
        <row r="2074">
          <cell r="A2074">
            <v>102010</v>
          </cell>
          <cell r="B2074" t="str">
            <v>MONTAGEM E DESMONTAGEM DE FÔRMA PARA ESCADAS, COM 2 LANCES EM "L" E LAJE PLANA, EM CHAPA DE MADEIRA COMPENSADA RESINADA, 4 UTILIZAÇÕES. AF_11/2020</v>
          </cell>
          <cell r="C2074" t="str">
            <v>M2</v>
          </cell>
          <cell r="D2074">
            <v>195.57</v>
          </cell>
        </row>
        <row r="2075">
          <cell r="A2075">
            <v>102011</v>
          </cell>
          <cell r="B2075" t="str">
            <v>MONTAGEM E DESMONTAGEM DE FÔRMA PARA ESCADAS, COM 2 LANCES EM "L" E LAJE PLANA, EM CHAPA DE MADEIRA COMPENSADA PLASTIFICADA, 6 UTILIZAÇÕES. AF_11/2020</v>
          </cell>
          <cell r="C2075" t="str">
            <v>M2</v>
          </cell>
          <cell r="D2075">
            <v>145.61000000000001</v>
          </cell>
        </row>
        <row r="2076">
          <cell r="A2076">
            <v>102012</v>
          </cell>
          <cell r="B2076" t="str">
            <v>MONTAGEM E DESMONTAGEM DE FÔRMA PARA ESCADAS, COM 2 LANCES EM "L" E LAJE PLANA, EM CHAPA DE MADEIRA COMPENSADA PLASTIFICADA, 8 UTILIZAÇÕES. AF_11/2020</v>
          </cell>
          <cell r="C2076" t="str">
            <v>M2</v>
          </cell>
          <cell r="D2076">
            <v>127.14</v>
          </cell>
        </row>
        <row r="2077">
          <cell r="A2077">
            <v>102013</v>
          </cell>
          <cell r="B2077" t="str">
            <v>MONTAGEM E DESMONTAGEM DE FÔRMA PARA ESCADAS, COM 2 LANCES EM "L" E LAJE PLANA, EM CHAPA DE MADEIRA COMPENSADA PLASTIFICADA, 10 UTILIZAÇÕES. AF_11/2020</v>
          </cell>
          <cell r="C2077" t="str">
            <v>M2</v>
          </cell>
          <cell r="D2077">
            <v>116.87</v>
          </cell>
        </row>
        <row r="2078">
          <cell r="A2078">
            <v>102014</v>
          </cell>
          <cell r="B2078" t="str">
            <v>MONTAGEM E DESMONTAGEM DE FÔRMA PARA ESCADAS, COM 2 LANCES EM "L" E LAJE CASCATA, EM MADEIRA SERRADA, 1 UTILIZAÇÃO. AF_11/2020</v>
          </cell>
          <cell r="C2078" t="str">
            <v>M2</v>
          </cell>
          <cell r="D2078">
            <v>338.72</v>
          </cell>
        </row>
        <row r="2079">
          <cell r="A2079">
            <v>102015</v>
          </cell>
          <cell r="B2079" t="str">
            <v>MONTAGEM E DESMONTAGEM DE FÔRMA PARA ESCADAS, COM 2 LANCES EM "L" E LAJE CASCATA, EM MADEIRA SERRADA, 2 UTILIZAÇÕES. AF_11/2020</v>
          </cell>
          <cell r="C2079" t="str">
            <v>M2</v>
          </cell>
          <cell r="D2079">
            <v>283.87</v>
          </cell>
        </row>
        <row r="2080">
          <cell r="A2080">
            <v>102016</v>
          </cell>
          <cell r="B2080" t="str">
            <v>MONTAGEM E DESMONTAGEM DE FÔRMA PARA ESCADAS, COM 2 LANCES EM "L" E LAJE CASCATA, EM CHAPA DE MADEIRA COMPENSADA RESINADA, 2 UTILIZAÇÕES. AF_11/2020</v>
          </cell>
          <cell r="C2080" t="str">
            <v>M2</v>
          </cell>
          <cell r="D2080">
            <v>207.2</v>
          </cell>
        </row>
        <row r="2081">
          <cell r="A2081">
            <v>102017</v>
          </cell>
          <cell r="B2081" t="str">
            <v>MONTAGEM E DESMONTAGEM DE FÔRMA PARA ESCADAS, COM 2 LANCES EM "L" E LAJE CASCATA, EM CHAPA DE MADEIRA COMPENSADA RESINADA, 4 UTILIZAÇÕES. AF_11/2020</v>
          </cell>
          <cell r="C2081" t="str">
            <v>M2</v>
          </cell>
          <cell r="D2081">
            <v>186.75</v>
          </cell>
        </row>
        <row r="2082">
          <cell r="A2082">
            <v>102036</v>
          </cell>
          <cell r="B2082" t="str">
            <v>MONTAGEM E DESMONTAGEM DE FÔRMA PARA ESCADAS, COM 2 LANCES EM "L" E LAJE CASCATA, EM CHAPA DE MADEIRA COMPENSADA PLASTIFICADA, 6 UTILIZAÇÕES. AF_11/2020</v>
          </cell>
          <cell r="C2082" t="str">
            <v>M2</v>
          </cell>
          <cell r="D2082">
            <v>139.15</v>
          </cell>
        </row>
        <row r="2083">
          <cell r="A2083">
            <v>102037</v>
          </cell>
          <cell r="B2083" t="str">
            <v>MONTAGEM E DESMONTAGEM DE FÔRMA PARA ESCADAS, COM 2 LANCES EM "L" E LAJE CASCATA, EM CHAPA DE MADEIRA COMPENSADA PLASTIFICADA, 8 UTILIZAÇÕES. AF_11/2020</v>
          </cell>
          <cell r="C2083" t="str">
            <v>M2</v>
          </cell>
          <cell r="D2083">
            <v>122.11</v>
          </cell>
        </row>
        <row r="2084">
          <cell r="A2084">
            <v>102038</v>
          </cell>
          <cell r="B2084" t="str">
            <v>MONTAGEM E DESMONTAGEM DE FÔRMA PARA ESCADAS, COM 2 LANCES EM "L" E LAJE CASCATA, EM CHAPA DE MADEIRA COMPENSADA PLASTIFICADA, 10 UTILIZAÇÕES. AF_11/2020</v>
          </cell>
          <cell r="C2084" t="str">
            <v>M2</v>
          </cell>
          <cell r="D2084">
            <v>112.62</v>
          </cell>
        </row>
        <row r="2085">
          <cell r="A2085">
            <v>102039</v>
          </cell>
          <cell r="B2085" t="str">
            <v>MONTAGEM E DESMONTAGEM DE FÔRMA PARA ESCADAS, COM 1 LANCE E LAJE PLANA, EM MADEIRA SERRADA, 1 UTILIZAÇÃO. AF_11/2020</v>
          </cell>
          <cell r="C2085" t="str">
            <v>M2</v>
          </cell>
          <cell r="D2085">
            <v>330.8</v>
          </cell>
        </row>
        <row r="2086">
          <cell r="A2086">
            <v>102040</v>
          </cell>
          <cell r="B2086" t="str">
            <v>MONTAGEM E DESMONTAGEM DE FÔRMA PARA ESCADAS, COM 1 LANCE E LAJE PLANA, EM MADEIRA SERRADA, 2 UTILIZAÇÕES. AF_11/2020</v>
          </cell>
          <cell r="C2086" t="str">
            <v>M2</v>
          </cell>
          <cell r="D2086">
            <v>276.02</v>
          </cell>
        </row>
        <row r="2087">
          <cell r="A2087">
            <v>102041</v>
          </cell>
          <cell r="B2087" t="str">
            <v>MONTAGEM E DESMONTAGEM DE FÔRMA PARA ESCADAS, COM 1 LANCE E LAJE PLANA, EM CHAPA DE MADEIRA COMPENSADA RESINADA, 2 UTILIZAÇÕES. AF_11/2020</v>
          </cell>
          <cell r="C2087" t="str">
            <v>M2</v>
          </cell>
          <cell r="D2087">
            <v>220.03</v>
          </cell>
        </row>
        <row r="2088">
          <cell r="A2088">
            <v>102042</v>
          </cell>
          <cell r="B2088" t="str">
            <v>MONTAGEM E DESMONTAGEM DE FÔRMA PARA ESCADAS, COM 1 LANCE E LAJE PLANA, EM CHAPA DE MADEIRA COMPENSADA RESINADA, 4 UTILIZAÇÕES. AF_11/2020</v>
          </cell>
          <cell r="C2088" t="str">
            <v>M2</v>
          </cell>
          <cell r="D2088">
            <v>195.83</v>
          </cell>
        </row>
        <row r="2089">
          <cell r="A2089">
            <v>102043</v>
          </cell>
          <cell r="B2089" t="str">
            <v>MONTAGEM E DESMONTAGEM DE FÔRMA PARA ESCADAS, COM 1 LANCE E LAJE PLANA, EM CHAPA DE MADEIRA COMPENSADA PLASTIFICADA, 6 UTILIZAÇÕES. AF_11/2020</v>
          </cell>
          <cell r="C2089" t="str">
            <v>M2</v>
          </cell>
          <cell r="D2089">
            <v>145.47</v>
          </cell>
        </row>
        <row r="2090">
          <cell r="A2090">
            <v>102044</v>
          </cell>
          <cell r="B2090" t="str">
            <v>MONTAGEM E DESMONTAGEM DE FÔRMA PARA ESCADAS, COM 1 LANCE E LAJE PLANA, EM CHAPA DE MADEIRA COMPENSADA PLASTIFICADA, 8 UTILIZAÇÕES. AF_11/2020</v>
          </cell>
          <cell r="C2090" t="str">
            <v>M2</v>
          </cell>
          <cell r="D2090">
            <v>127.75</v>
          </cell>
        </row>
        <row r="2091">
          <cell r="A2091">
            <v>102045</v>
          </cell>
          <cell r="B2091" t="str">
            <v>MONTAGEM E DESMONTAGEM DE FÔRMA PARA ESCADAS, COM 1 LANCE E LAJE PLANA, EM CHAPA DE MADEIRA COMPENSADA PLASTIFICADA, 10 UTILIZAÇÕES. AF_11/2020</v>
          </cell>
          <cell r="C2091" t="str">
            <v>M2</v>
          </cell>
          <cell r="D2091">
            <v>117.12</v>
          </cell>
        </row>
        <row r="2092">
          <cell r="A2092">
            <v>102046</v>
          </cell>
          <cell r="B2092" t="str">
            <v>MONTAGEM E DESMONTAGEM DE FÔRMA PARA ESCADAS, COM 1 LANCE E LAJE CASCATA, EM MADEIRA SERRADA, 1 UTILIZAÇÃO. AF_11/2020</v>
          </cell>
          <cell r="C2092" t="str">
            <v>M2</v>
          </cell>
          <cell r="D2092">
            <v>339.91</v>
          </cell>
        </row>
        <row r="2093">
          <cell r="A2093">
            <v>102047</v>
          </cell>
          <cell r="B2093" t="str">
            <v>MONTAGEM E DESMONTAGEM DE FÔRMA PARA ESCADAS, COM 1 LANCE E LAJE CASCATA, EM MADEIRA SERRADA, 2 UTILIZAÇÕES. AF_11/2020</v>
          </cell>
          <cell r="C2093" t="str">
            <v>M2</v>
          </cell>
          <cell r="D2093">
            <v>289.06</v>
          </cell>
        </row>
        <row r="2094">
          <cell r="A2094">
            <v>102048</v>
          </cell>
          <cell r="B2094" t="str">
            <v>MONTAGEM E DESMONTAGEM DE FÔRMA PARA ESCADAS, COM 1 LANCE E LAJE CASCATA, EM CHAPA DE MADEIRA COMPENSADA RESINADA, 2 UTILIZAÇÕES. AF_11/2020</v>
          </cell>
          <cell r="C2094" t="str">
            <v>M2</v>
          </cell>
          <cell r="D2094">
            <v>203.54</v>
          </cell>
        </row>
        <row r="2095">
          <cell r="A2095">
            <v>102049</v>
          </cell>
          <cell r="B2095" t="str">
            <v>MONTAGEM E DESMONTAGEM DE FÔRMA PARA ESCADAS, COM 1 LANCE E LAJE CASCATA, EM CHAPA DE MADEIRA COMPENSADA RESINADA, 4 UTILIZAÇÕES. AF_11/2020</v>
          </cell>
          <cell r="C2095" t="str">
            <v>M2</v>
          </cell>
          <cell r="D2095">
            <v>181.49</v>
          </cell>
        </row>
        <row r="2096">
          <cell r="A2096">
            <v>102050</v>
          </cell>
          <cell r="B2096" t="str">
            <v>MONTAGEM E DESMONTAGEM DE FÔRMA PARA ESCADAS, COM 1 LANCE E LAJE CASCATA, EM CHAPA DE MADEIRA COMPENSADA PLASTIFICADA, 6 UTILIZAÇÕES. AF_11/2020</v>
          </cell>
          <cell r="C2096" t="str">
            <v>M2</v>
          </cell>
          <cell r="D2096">
            <v>135.72</v>
          </cell>
        </row>
        <row r="2097">
          <cell r="A2097">
            <v>102051</v>
          </cell>
          <cell r="B2097" t="str">
            <v>MONTAGEM E DESMONTAGEM DE FÔRMA PARA ESCADAS, COM 1 LANCE E LAJE CASCATA, EM CHAPA DE MADEIRA COMPENSADA PLASTIFICADA, 8 UTILIZAÇÕES. AF_11/2020</v>
          </cell>
          <cell r="C2097" t="str">
            <v>M2</v>
          </cell>
          <cell r="D2097">
            <v>118.88</v>
          </cell>
        </row>
        <row r="2098">
          <cell r="A2098">
            <v>102052</v>
          </cell>
          <cell r="B2098" t="str">
            <v>MONTAGEM E DESMONTAGEM DE FÔRMA PARA ESCADAS, COM 1 LANCE E LAJE CASCATA, EM CHAPA DE MADEIRA COMPENSADA PLASTIFICADA, 10 UTILIZAÇÕES. AF_11/2020</v>
          </cell>
          <cell r="C2098" t="str">
            <v>M2</v>
          </cell>
          <cell r="D2098">
            <v>109.49</v>
          </cell>
        </row>
        <row r="2099">
          <cell r="A2099">
            <v>102059</v>
          </cell>
          <cell r="B2099" t="str">
            <v>MONTAGEM E DESMONTAGEM DE FÔRMA PARA ESCADA DUPLA COM 2 LANCES EM "X" E LAJE PLANA, EM MADEIRA SERRADA, 1 UTILIZAÇÃO. AF_11/2020</v>
          </cell>
          <cell r="C2099" t="str">
            <v>M2</v>
          </cell>
          <cell r="D2099">
            <v>313.13</v>
          </cell>
        </row>
        <row r="2100">
          <cell r="A2100">
            <v>102060</v>
          </cell>
          <cell r="B2100" t="str">
            <v>MONTAGEM E DESMONTAGEM DE FÔRMA PARA ESCADA DUPLA COM 2 LANCES EM "X" E LAJE PLANA, EM MADEIRA SERRADA, 2 UTILIZAÇÕES. AF_11/2020</v>
          </cell>
          <cell r="C2100" t="str">
            <v>M2</v>
          </cell>
          <cell r="D2100">
            <v>263.7</v>
          </cell>
        </row>
        <row r="2101">
          <cell r="A2101">
            <v>102061</v>
          </cell>
          <cell r="B2101" t="str">
            <v>MONTAGEM E DESMONTAGEM DE FÔRMA PARA ESCADA DUPLA COM 2 LANCES EM "X" E LAJE PLANA, EM CHAPA DE MADEIRA COMPENSADA RESINADA, 2 UTILIZAÇÕES. AF_11/2020</v>
          </cell>
          <cell r="C2101" t="str">
            <v>M2</v>
          </cell>
          <cell r="D2101">
            <v>203.89</v>
          </cell>
        </row>
        <row r="2102">
          <cell r="A2102">
            <v>102062</v>
          </cell>
          <cell r="B2102" t="str">
            <v>MONTAGEM E DESMONTAGEM DE FÔRMA PARA ESCADA DUPLA COM 2 LANCES EM "X" E LAJE PLANA, EM CHAPA DE MADEIRA COMPENSADA RESINADA, 4 UTILIZAÇÕES. AF_11/2020</v>
          </cell>
          <cell r="C2102" t="str">
            <v>M2</v>
          </cell>
          <cell r="D2102">
            <v>184.92</v>
          </cell>
        </row>
        <row r="2103">
          <cell r="A2103">
            <v>102063</v>
          </cell>
          <cell r="B2103" t="str">
            <v>MONTAGEM E DESMONTAGEM DE FÔRMA PARA ESCADA DUPLA COM 2 LANCES EM "X" E LAJE PLANA, EM CHAPA DE MADEIRA COMPENSADA PLASTIFICADA, 6 UTILIZAÇÕES. AF_11/2020</v>
          </cell>
          <cell r="C2103" t="str">
            <v>M2</v>
          </cell>
          <cell r="D2103">
            <v>135.81</v>
          </cell>
        </row>
        <row r="2104">
          <cell r="A2104">
            <v>102064</v>
          </cell>
          <cell r="B2104" t="str">
            <v>MONTAGEM E DESMONTAGEM DE FÔRMA PARA ESCADA DUPLA COM 2 LANCES EM "X" E LAJE PLANA, EM CHAPA DE MADEIRA COMPENSADA PLASTIFICADA, 8 UTILIZAÇÕES. AF_11/2020</v>
          </cell>
          <cell r="C2104" t="str">
            <v>M2</v>
          </cell>
          <cell r="D2104">
            <v>117.79</v>
          </cell>
        </row>
        <row r="2105">
          <cell r="A2105">
            <v>102065</v>
          </cell>
          <cell r="B2105" t="str">
            <v>MONTAGEM E DESMONTAGEM DE FÔRMA PARA ESCADA DUPLA COM 2 LANCES EM "X" E LAJE PLANA, EM CHAPA DE MADEIRA COMPENSADA PLASTIFICADA, 10 UTILIZAÇÕES. AF_11/2020</v>
          </cell>
          <cell r="C2105" t="str">
            <v>M2</v>
          </cell>
          <cell r="D2105">
            <v>107.8</v>
          </cell>
        </row>
        <row r="2106">
          <cell r="A2106">
            <v>102066</v>
          </cell>
          <cell r="B2106" t="str">
            <v>MONTAGEM E DESMONTAGEM DE FÔRMA PARA ESCADA DUPLA COM 2 LANCES EM "X" E LAJE CASCATA, EM MADEIRA SERRADA, 1 UTILIZAÇÃO. AF_11/2020</v>
          </cell>
          <cell r="C2106" t="str">
            <v>M2</v>
          </cell>
          <cell r="D2106">
            <v>309.37</v>
          </cell>
        </row>
        <row r="2107">
          <cell r="A2107">
            <v>102067</v>
          </cell>
          <cell r="B2107" t="str">
            <v>MONTAGEM E DESMONTAGEM DE FÔRMA PARA ESCADA DUPLA COM 2 LANCES EM "X" E LAJE CASCATA, EM MADEIRA SERRADA, 2 UTILIZAÇÕES. AF_11/2020</v>
          </cell>
          <cell r="C2107" t="str">
            <v>M2</v>
          </cell>
          <cell r="D2107">
            <v>264.24</v>
          </cell>
        </row>
        <row r="2108">
          <cell r="A2108">
            <v>102068</v>
          </cell>
          <cell r="B2108" t="str">
            <v>MONTAGEM E DESMONTAGEM DE FÔRMA PARA ESCADA DUPLA COM 2 LANCES EM "X" E LAJE CASCATA, EM CHAPA DE MADEIRA COMPENSADA RESINADA, 2 UTILIZAÇÕES. AF_11/2020</v>
          </cell>
          <cell r="C2108" t="str">
            <v>M2</v>
          </cell>
          <cell r="D2108">
            <v>185.49</v>
          </cell>
        </row>
        <row r="2109">
          <cell r="A2109">
            <v>102069</v>
          </cell>
          <cell r="B2109" t="str">
            <v>MONTAGEM E DESMONTAGEM DE FÔRMA PARA ESCADA DUPLA COM 2 LANCES EM "X" E LAJE CASCATA, EM CHAPA DE MADEIRA COMPENSADA RESINADA, 4 UTILIZAÇÕES. AF_11/2020</v>
          </cell>
          <cell r="C2109" t="str">
            <v>M2</v>
          </cell>
          <cell r="D2109">
            <v>168.56</v>
          </cell>
        </row>
        <row r="2110">
          <cell r="A2110">
            <v>102070</v>
          </cell>
          <cell r="B2110" t="str">
            <v>MONTAGEM E DESMONTAGEM DE FÔRMA PARA ESCADA DUPLA COM 2 LANCES EM "X" E LAJE CASCATA, EM CHAPA DE MADEIRA COMPENSADA PLASTIFICADA, 6 UTILIZAÇÕES. AF_11/2020</v>
          </cell>
          <cell r="C2110" t="str">
            <v>M2</v>
          </cell>
          <cell r="D2110">
            <v>124.6</v>
          </cell>
        </row>
        <row r="2111">
          <cell r="A2111">
            <v>102071</v>
          </cell>
          <cell r="B2111" t="str">
            <v>MONTAGEM E DESMONTAGEM DE FÔRMA PARA ESCADA DUPLA COM 2 LANCES EM "X" E LAJE CASCATA, EM CHAPA DE MADEIRA COMPENSADA PLASTIFICADA, 8 UTILIZAÇÕES. AF_11/2020</v>
          </cell>
          <cell r="C2111" t="str">
            <v>M2</v>
          </cell>
          <cell r="D2111">
            <v>108.94</v>
          </cell>
        </row>
        <row r="2112">
          <cell r="A2112">
            <v>102072</v>
          </cell>
          <cell r="B2112" t="str">
            <v>MONTAGEM E DESMONTAGEM DE FÔRMA PARA ESCADA DUPLA COM 2 LANCES EM "X" E LAJE CASCATA, EM CHAPA DE MADEIRA COMPENSADA PLASTIFICADA, 10 UTILIZAÇÕES. AF_11/2020</v>
          </cell>
          <cell r="C2112" t="str">
            <v>M2</v>
          </cell>
          <cell r="D2112">
            <v>108.45</v>
          </cell>
        </row>
        <row r="2113">
          <cell r="A2113">
            <v>102073</v>
          </cell>
          <cell r="B2113" t="str">
            <v>ESCADA EM CONCRETO ARMADO MOLDADO IN LOCO, FCK 20 MPA, COM 1 LANCE E LAJE PLANA, FÔRMA EM CHAPA DE MADEIRA COMPENSADA RESINADA. AF_11/2020</v>
          </cell>
          <cell r="C2113" t="str">
            <v>M3</v>
          </cell>
          <cell r="D2113">
            <v>2734.16</v>
          </cell>
        </row>
        <row r="2114">
          <cell r="A2114">
            <v>102074</v>
          </cell>
          <cell r="B2114" t="str">
            <v>ESCADA EM CONCRETO ARMADO MOLDADO IN LOCO, FCK 20 MPA, COM 2 LANCES EM "U" E LAJE PLANA, FÔRMA EM CHAPA DE MADEIRA COMPENSADA RESINADA. AF_11/2020</v>
          </cell>
          <cell r="C2114" t="str">
            <v>M3</v>
          </cell>
          <cell r="D2114">
            <v>3395.46</v>
          </cell>
        </row>
        <row r="2115">
          <cell r="A2115">
            <v>102075</v>
          </cell>
          <cell r="B2115" t="str">
            <v>ESCADA EM CONCRETO ARMADO MOLDADO IN LOCO, FCK 20 MPA, COM 2 LANCES EM "L" E LAJE PLANA, FÔRMA EM CHAPA DE MADEIRA COMPENSADA RESINADA. AF_11/2020</v>
          </cell>
          <cell r="C2115" t="str">
            <v>M3</v>
          </cell>
          <cell r="D2115">
            <v>3608.02</v>
          </cell>
        </row>
        <row r="2116">
          <cell r="A2116">
            <v>102076</v>
          </cell>
          <cell r="B2116" t="str">
            <v>ESCADA EM CONCRETO ARMADO MOLDADO IN LOCO, FCK 20 MPA, COM 2 LANCES EM "X" E LAJE PLANA, FÔRMA EM CHAPA DE MADEIRA COMPENSADA RESINADA. AF_11/2020</v>
          </cell>
          <cell r="C2116" t="str">
            <v>M3</v>
          </cell>
          <cell r="D2116">
            <v>3699.38</v>
          </cell>
        </row>
        <row r="2117">
          <cell r="A2117">
            <v>102077</v>
          </cell>
          <cell r="B2117" t="str">
            <v>ESCADA EM CONCRETO ARMADO MOLDADO IN LOCO, FCK 20 MPA, COM 1 LANCE E LAJE CASCATA, FÔRMA EM CHAPA DE MADEIRA COMPENSADA RESINADA. AF_11/2020</v>
          </cell>
          <cell r="C2117" t="str">
            <v>M3</v>
          </cell>
          <cell r="D2117">
            <v>3980.8</v>
          </cell>
        </row>
        <row r="2118">
          <cell r="A2118">
            <v>102078</v>
          </cell>
          <cell r="B2118" t="str">
            <v>ESCADA EM CONCRETO ARMADO MOLDADO IN LOCO, FCK 20 MPA, COM 2 LANCES EM "U" E LAJE CASCATA, FÔRMA EM CHAPA DE MADEIRA COMPENSADA RESINADA. AF_11/2020</v>
          </cell>
          <cell r="C2118" t="str">
            <v>M3</v>
          </cell>
          <cell r="D2118">
            <v>3994.01</v>
          </cell>
        </row>
        <row r="2119">
          <cell r="A2119">
            <v>102079</v>
          </cell>
          <cell r="B2119" t="str">
            <v>ESCADA EM CONCRETO ARMADO MOLDADO IN LOCO, FCK 20 MPA, COM 2 LANCES EM "L" E LAJE CASCATA, FÔRMA EM CHAPA DE MADEIRA COMPENSADA RESINADA. AF_11/2020</v>
          </cell>
          <cell r="C2119" t="str">
            <v>M3</v>
          </cell>
          <cell r="D2119">
            <v>3900.12</v>
          </cell>
        </row>
        <row r="2120">
          <cell r="A2120">
            <v>102080</v>
          </cell>
          <cell r="B2120" t="str">
            <v>ESCADA EM CONCRETO ARMADO MOLDADO IN LOCO, FCK 20 MPA, COM 2 LANCES EM "X" E LAJE CASCATA, FÔRMA EM CHAPA DE MADEIRA COMPENSADA RESINADA. AF_11/2020</v>
          </cell>
          <cell r="C2120" t="str">
            <v>M3</v>
          </cell>
          <cell r="D2120">
            <v>3469.14</v>
          </cell>
        </row>
        <row r="2121">
          <cell r="A2121">
            <v>102086</v>
          </cell>
          <cell r="B2121" t="str">
            <v>FABRICAÇÃO DE FÔRMA PARA ESCADA DUPLA COM 2 LANCES EM "X" E LAJE PLANA, EM CHAPA DE MADEIRA COMPENSADA PLASTIFICADA, E=18 MM. AF_11/2020</v>
          </cell>
          <cell r="C2121" t="str">
            <v>M2</v>
          </cell>
          <cell r="D2121">
            <v>136.18</v>
          </cell>
        </row>
        <row r="2122">
          <cell r="A2122">
            <v>102087</v>
          </cell>
          <cell r="B2122" t="str">
            <v>FABRICAÇÃO DE FÔRMA PARA ESCADA DUPLA COM 2 LANCES EM "X" E LAJE PLANA, EM CHAPA DE MADEIRA COMPENSADA RESINADA, E= 17 MM. AF_11/2020</v>
          </cell>
          <cell r="C2122" t="str">
            <v>M2</v>
          </cell>
          <cell r="D2122">
            <v>133.94999999999999</v>
          </cell>
        </row>
        <row r="2123">
          <cell r="A2123">
            <v>102088</v>
          </cell>
          <cell r="B2123" t="str">
            <v>FABRICAÇÃO DE FÔRMA PARA ESCADA DUPLA COM 2 LANCES EM X E LAJE PLANA, EM MADEIRA SERRADA, E=25 MM. AF_11/2020</v>
          </cell>
          <cell r="C2123" t="str">
            <v>M2</v>
          </cell>
          <cell r="D2123">
            <v>134.86000000000001</v>
          </cell>
        </row>
        <row r="2124">
          <cell r="A2124">
            <v>102089</v>
          </cell>
          <cell r="B2124" t="str">
            <v>FABRICAÇÃO DE FÔRMA PARA ESCADA DUPLA COM 2 LANCES EM "X" E LAJE CASCATA, EM CHAPA DE MADEIRA COMPENSADA PLASTIFICADA, E=18 MM. AF_11/2020</v>
          </cell>
          <cell r="C2124" t="str">
            <v>M2</v>
          </cell>
          <cell r="D2124">
            <v>114.7</v>
          </cell>
        </row>
        <row r="2125">
          <cell r="A2125">
            <v>102090</v>
          </cell>
          <cell r="B2125" t="str">
            <v>FABRICAÇÃO DE FÔRMA PARA ESCADA DUPLA COM 2 LANCES EM "X" E LAJE CASCATA, EM CHAPA DE MADEIRA COMPENSADA RESINADA, E= 17 MM. AF_11/2020</v>
          </cell>
          <cell r="C2125" t="str">
            <v>M2</v>
          </cell>
          <cell r="D2125">
            <v>112.18</v>
          </cell>
        </row>
        <row r="2126">
          <cell r="A2126">
            <v>102091</v>
          </cell>
          <cell r="B2126" t="str">
            <v>FABRICAÇÃO DE FÔRMA PARA ESCADA DUPLA COM 2 LANCES EM X E LAJE CASCATA, EM MADEIRA SERRADA, E=25 MM. AF_11/2020</v>
          </cell>
          <cell r="C2126" t="str">
            <v>M2</v>
          </cell>
          <cell r="D2126">
            <v>150.22</v>
          </cell>
        </row>
        <row r="2127">
          <cell r="A2127">
            <v>89996</v>
          </cell>
          <cell r="B2127" t="str">
            <v>ARMAÇÃO VERTICAL DE ALVENARIA ESTRUTURAL; DIÂMETRO DE 10,0 MM. AF_01/2015</v>
          </cell>
          <cell r="C2127" t="str">
            <v>KG</v>
          </cell>
          <cell r="D2127">
            <v>10.96</v>
          </cell>
        </row>
        <row r="2128">
          <cell r="A2128">
            <v>89997</v>
          </cell>
          <cell r="B2128" t="str">
            <v>ARMAÇÃO VERTICAL DE ALVENARIA ESTRUTURAL; DIÂMETRO DE 12,5 MM. AF_01/2015</v>
          </cell>
          <cell r="C2128" t="str">
            <v>KG</v>
          </cell>
          <cell r="D2128">
            <v>9.09</v>
          </cell>
        </row>
        <row r="2129">
          <cell r="A2129">
            <v>89998</v>
          </cell>
          <cell r="B2129" t="str">
            <v>ARMAÇÃO DE CINTA DE ALVENARIA ESTRUTURAL; DIÂMETRO DE 10,0 MM. AF_01/2015</v>
          </cell>
          <cell r="C2129" t="str">
            <v>KG</v>
          </cell>
          <cell r="D2129">
            <v>10.58</v>
          </cell>
        </row>
        <row r="2130">
          <cell r="A2130">
            <v>89999</v>
          </cell>
          <cell r="B2130" t="str">
            <v>ARMAÇÃO DE VERGA E CONTRAVERGA DE ALVENARIA ESTRUTURAL; DIÂMETRO DE 8,0 MM. AF_01/2015</v>
          </cell>
          <cell r="C2130" t="str">
            <v>KG</v>
          </cell>
          <cell r="D2130">
            <v>14.07</v>
          </cell>
        </row>
        <row r="2131">
          <cell r="A2131">
            <v>90000</v>
          </cell>
          <cell r="B2131" t="str">
            <v>ARMAÇÃO DE VERGA E CONTRAVERGA DE ALVENARIA ESTRUTURAL; DIÂMETRO DE 10,0 MM. AF_01/2015</v>
          </cell>
          <cell r="C2131" t="str">
            <v>KG</v>
          </cell>
          <cell r="D2131">
            <v>11.95</v>
          </cell>
        </row>
        <row r="2132">
          <cell r="A2132">
            <v>91593</v>
          </cell>
          <cell r="B2132" t="str">
            <v>ARMAÇÃO DO SISTEMA DE PAREDES DE CONCRETO, EXECUTADA EM PAREDES DE EDIFICAÇÕES DE MÚLTIPLOS PAVIMENTOS, TELA Q-138. AF_06/2019</v>
          </cell>
          <cell r="C2132" t="str">
            <v>KG</v>
          </cell>
          <cell r="D2132">
            <v>8.06</v>
          </cell>
        </row>
        <row r="2133">
          <cell r="A2133">
            <v>91594</v>
          </cell>
          <cell r="B2133" t="str">
            <v>ARMAÇÃO DO SISTEMA DE PAREDES DE CONCRETO, EXECUTADA EM PAREDES DE EDIFICAÇÕES TÉRREAS OU DE MÚLTIPLOS PAVIMENTOS, TELA Q-92. AF_06/2019</v>
          </cell>
          <cell r="C2133" t="str">
            <v>KG</v>
          </cell>
          <cell r="D2133">
            <v>8.36</v>
          </cell>
        </row>
        <row r="2134">
          <cell r="A2134">
            <v>91595</v>
          </cell>
          <cell r="B2134" t="str">
            <v>ARMAÇÃO DO SISTEMA DE PAREDES DE CONCRETO, EXECUTADA EM PAREDES DE EDIFICAÇÕES TÉRREAS, TELA Q-61. AF_06/2019</v>
          </cell>
          <cell r="C2134" t="str">
            <v>KG</v>
          </cell>
          <cell r="D2134">
            <v>8.82</v>
          </cell>
        </row>
        <row r="2135">
          <cell r="A2135">
            <v>91596</v>
          </cell>
          <cell r="B2135" t="str">
            <v>ARMAÇÃO DO SISTEMA DE PAREDES DE CONCRETO, EXECUTADA COMO ARMADURA POSITIVA DE LAJES, TELA Q-138. AF_06/2019</v>
          </cell>
          <cell r="C2135" t="str">
            <v>KG</v>
          </cell>
          <cell r="D2135">
            <v>8.27</v>
          </cell>
        </row>
        <row r="2136">
          <cell r="A2136">
            <v>91597</v>
          </cell>
          <cell r="B2136" t="str">
            <v>ARMAÇÃO DO SISTEMA DE PAREDES DE CONCRETO, EXECUTADA COMO ARMADURA NEGATIVA DE LAJES, TELA T-196. AF_06/2019</v>
          </cell>
          <cell r="C2136" t="str">
            <v>KG</v>
          </cell>
          <cell r="D2136">
            <v>5.88</v>
          </cell>
        </row>
        <row r="2137">
          <cell r="A2137">
            <v>91598</v>
          </cell>
          <cell r="B2137" t="str">
            <v>ARMAÇÃO DO SISTEMA DE PAREDES DE CONCRETO, EXECUTADA COMO ARMADURA POSITIVA DE LAJES, TELA Q-113. AF_06/2019</v>
          </cell>
          <cell r="C2137" t="str">
            <v>KG</v>
          </cell>
          <cell r="D2137">
            <v>8.1199999999999992</v>
          </cell>
        </row>
        <row r="2138">
          <cell r="A2138">
            <v>91599</v>
          </cell>
          <cell r="B2138" t="str">
            <v>ARMAÇÃO DO SISTEMA DE PAREDES DE CONCRETO, EXECUTADA COMO ARMADURA NEGATIVA DE LAJES, TELA L-159. AF_06/2019</v>
          </cell>
          <cell r="C2138" t="str">
            <v>KG</v>
          </cell>
          <cell r="D2138">
            <v>6.15</v>
          </cell>
        </row>
        <row r="2139">
          <cell r="A2139">
            <v>91600</v>
          </cell>
          <cell r="B2139" t="str">
            <v>ARMAÇÃO DO SISTEMA DE PAREDES DE CONCRETO, EXECUTADA EM PLATIBANDAS, TELA Q-92. AF_06/2019</v>
          </cell>
          <cell r="C2139" t="str">
            <v>KG</v>
          </cell>
          <cell r="D2139">
            <v>10.02</v>
          </cell>
        </row>
        <row r="2140">
          <cell r="A2140">
            <v>91601</v>
          </cell>
          <cell r="B2140" t="str">
            <v>ARMAÇÃO DO SISTEMA DE PAREDES DE CONCRETO, EXECUTADA COMO REFORÇO, VERGALHÃO DE 6,3 MM DE DIÂMETRO. AF_06/2019</v>
          </cell>
          <cell r="C2140" t="str">
            <v>KG</v>
          </cell>
          <cell r="D2140">
            <v>12.68</v>
          </cell>
        </row>
        <row r="2141">
          <cell r="A2141">
            <v>91602</v>
          </cell>
          <cell r="B2141" t="str">
            <v>ARMAÇÃO DO SISTEMA DE PAREDES DE CONCRETO, EXECUTADA COMO REFORÇO, VERGALHÃO DE 8,0 MM DE DIÂMETRO. AF_06/2019</v>
          </cell>
          <cell r="C2141" t="str">
            <v>KG</v>
          </cell>
          <cell r="D2141">
            <v>12.03</v>
          </cell>
        </row>
        <row r="2142">
          <cell r="A2142">
            <v>91603</v>
          </cell>
          <cell r="B2142" t="str">
            <v>ARMAÇÃO DO SISTEMA DE PAREDES DE CONCRETO, EXECUTADA COMO REFORÇO, VERGALHÃO DE 10,0 MM DE DIÂMETRO. AF_06/2019</v>
          </cell>
          <cell r="C2142" t="str">
            <v>KG</v>
          </cell>
          <cell r="D2142">
            <v>11.37</v>
          </cell>
        </row>
        <row r="2143">
          <cell r="A2143">
            <v>92759</v>
          </cell>
          <cell r="B2143" t="str">
            <v>ARMAÇÃO DE PILAR OU VIGA DE UMA ESTRUTURA CONVENCIONAL DE CONCRETO ARMADO EM UM EDIFÍCIO DE MÚLTIPLOS PAVIMENTOS UTILIZANDO AÇO CA-60 DE 5,0 MM - MONTAGEM. AF_12/2015</v>
          </cell>
          <cell r="C2143" t="str">
            <v>KG</v>
          </cell>
          <cell r="D2143">
            <v>13.96</v>
          </cell>
        </row>
        <row r="2144">
          <cell r="A2144">
            <v>92760</v>
          </cell>
          <cell r="B2144" t="str">
            <v>ARMAÇÃO DE PILAR OU VIGA DE UMA ESTRUTURA CONVENCIONAL DE CONCRETO ARMADO EM UM EDIFÍCIO DE MÚLTIPLOS PAVIMENTOS UTILIZANDO AÇO CA-50 DE 6,3 MM - MONTAGEM. AF_12/2015</v>
          </cell>
          <cell r="C2144" t="str">
            <v>KG</v>
          </cell>
          <cell r="D2144">
            <v>13.69</v>
          </cell>
        </row>
        <row r="2145">
          <cell r="A2145">
            <v>92761</v>
          </cell>
          <cell r="B2145" t="str">
            <v>ARMAÇÃO DE PILAR OU VIGA DE UMA ESTRUTURA CONVENCIONAL DE CONCRETO ARMADO EM UM EDIFÍCIO DE MÚLTIPLOS PAVIMENTOS UTILIZANDO AÇO CA-50 DE 8,0 MM - MONTAGEM. AF_12/2015</v>
          </cell>
          <cell r="C2145" t="str">
            <v>KG</v>
          </cell>
          <cell r="D2145">
            <v>13.21</v>
          </cell>
        </row>
        <row r="2146">
          <cell r="A2146">
            <v>92762</v>
          </cell>
          <cell r="B2146" t="str">
            <v>ARMAÇÃO DE PILAR OU VIGA DE UMA ESTRUTURA CONVENCIONAL DE CONCRETO ARMADO EM UM EDIFÍCIO DE MÚLTIPLOS PAVIMENTOS UTILIZANDO AÇO CA-50 DE 10,0 MM - MONTAGEM. AF_12/2015</v>
          </cell>
          <cell r="C2146" t="str">
            <v>KG</v>
          </cell>
          <cell r="D2146">
            <v>12.01</v>
          </cell>
        </row>
        <row r="2147">
          <cell r="A2147">
            <v>92763</v>
          </cell>
          <cell r="B2147" t="str">
            <v>ARMAÇÃO DE PILAR OU VIGA DE UMA ESTRUTURA CONVENCIONAL DE CONCRETO ARMADO EM UM EDIFÍCIO DE MÚLTIPLOS PAVIMENTOS UTILIZANDO AÇO CA-50 DE 12,5 MM - MONTAGEM. AF_12/2015</v>
          </cell>
          <cell r="C2147" t="str">
            <v>KG</v>
          </cell>
          <cell r="D2147">
            <v>10.220000000000001</v>
          </cell>
        </row>
        <row r="2148">
          <cell r="A2148">
            <v>92764</v>
          </cell>
          <cell r="B2148" t="str">
            <v>ARMAÇÃO DE PILAR OU VIGA DE UMA ESTRUTURA CONVENCIONAL DE CONCRETO ARMADO EM UM EDIFÍCIO DE MÚLTIPLOS PAVIMENTOS UTILIZANDO AÇO CA-50 DE 16,0 MM - MONTAGEM. AF_12/2015</v>
          </cell>
          <cell r="C2148" t="str">
            <v>KG</v>
          </cell>
          <cell r="D2148">
            <v>9.8699999999999992</v>
          </cell>
        </row>
        <row r="2149">
          <cell r="A2149">
            <v>92765</v>
          </cell>
          <cell r="B2149" t="str">
            <v>ARMAÇÃO DE PILAR OU VIGA DE UMA ESTRUTURA CONVENCIONAL DE CONCRETO ARMADO EM UM EDIFÍCIO DE MÚLTIPLOS PAVIMENTOS UTILIZANDO AÇO CA-50 DE 20,0 MM - MONTAGEM. AF_12/2015</v>
          </cell>
          <cell r="C2149" t="str">
            <v>KG</v>
          </cell>
          <cell r="D2149">
            <v>11.26</v>
          </cell>
        </row>
        <row r="2150">
          <cell r="A2150">
            <v>92766</v>
          </cell>
          <cell r="B2150" t="str">
            <v>ARMAÇÃO DE PILAR OU VIGA DE UMA ESTRUTURA CONVENCIONAL DE CONCRETO ARMADO EM UM EDIFÍCIO DE MÚLTIPLOS PAVIMENTOS UTILIZANDO AÇO CA-50 DE 25,0 MM - MONTAGEM. AF_12/2015</v>
          </cell>
          <cell r="C2150" t="str">
            <v>KG</v>
          </cell>
          <cell r="D2150">
            <v>11.1</v>
          </cell>
        </row>
        <row r="2151">
          <cell r="A2151">
            <v>92767</v>
          </cell>
          <cell r="B2151" t="str">
            <v>ARMAÇÃO DE LAJE DE UMA ESTRUTURA CONVENCIONAL DE CONCRETO ARMADO EM UM EDIFÍCIO DE MÚLTIPLOS PAVIMENTOS UTILIZANDO AÇO CA-60 DE 4,2 MM - MONTAGEM. AF_12/2015</v>
          </cell>
          <cell r="C2151" t="str">
            <v>KG</v>
          </cell>
          <cell r="D2151">
            <v>14.12</v>
          </cell>
        </row>
        <row r="2152">
          <cell r="A2152">
            <v>92768</v>
          </cell>
          <cell r="B2152" t="str">
            <v>ARMAÇÃO DE LAJE DE UMA ESTRUTURA CONVENCIONAL DE CONCRETO ARMADO EM UM EDIFÍCIO DE MÚLTIPLOS PAVIMENTOS UTILIZANDO AÇO CA-60 DE 5,0 MM - MONTAGEM. AF_12/2015</v>
          </cell>
          <cell r="C2152" t="str">
            <v>KG</v>
          </cell>
          <cell r="D2152">
            <v>12.91</v>
          </cell>
        </row>
        <row r="2153">
          <cell r="A2153">
            <v>92769</v>
          </cell>
          <cell r="B2153" t="str">
            <v>ARMAÇÃO DE LAJE DE UMA ESTRUTURA CONVENCIONAL DE CONCRETO ARMADO EM UM EDIFÍCIO DE MÚLTIPLOS PAVIMENTOS UTILIZANDO AÇO CA-50 DE 6,3 MM - MONTAGEM. AF_12/2015</v>
          </cell>
          <cell r="C2153" t="str">
            <v>KG</v>
          </cell>
          <cell r="D2153">
            <v>12.9</v>
          </cell>
        </row>
        <row r="2154">
          <cell r="A2154">
            <v>92770</v>
          </cell>
          <cell r="B2154" t="str">
            <v>ARMAÇÃO DE LAJE DE UMA ESTRUTURA CONVENCIONAL DE CONCRETO ARMADO EM UM EDIFÍCIO DE MÚLTIPLOS PAVIMENTOS UTILIZANDO AÇO CA-50 DE 8,0 MM - MONTAGEM. AF_12/2015</v>
          </cell>
          <cell r="C2154" t="str">
            <v>KG</v>
          </cell>
          <cell r="D2154">
            <v>12.61</v>
          </cell>
        </row>
        <row r="2155">
          <cell r="A2155">
            <v>92771</v>
          </cell>
          <cell r="B2155" t="str">
            <v>ARMAÇÃO DE LAJE DE UMA ESTRUTURA CONVENCIONAL DE CONCRETO ARMADO EM UM EDIFÍCIO DE MÚLTIPLOS PAVIMENTOS UTILIZANDO AÇO CA-50 DE 10,0 MM - MONTAGEM. AF_12/2015</v>
          </cell>
          <cell r="C2155" t="str">
            <v>KG</v>
          </cell>
          <cell r="D2155">
            <v>11.54</v>
          </cell>
        </row>
        <row r="2156">
          <cell r="A2156">
            <v>92772</v>
          </cell>
          <cell r="B2156" t="str">
            <v>ARMAÇÃO DE LAJE DE UMA ESTRUTURA CONVENCIONAL DE CONCRETO ARMADO EM UM EDIFÍCIO DE MÚLTIPLOS PAVIMENTOS UTILIZANDO AÇO CA-50 DE 12,5 MM - MONTAGEM. AF_12/2015</v>
          </cell>
          <cell r="C2156" t="str">
            <v>KG</v>
          </cell>
          <cell r="D2156">
            <v>9.85</v>
          </cell>
        </row>
        <row r="2157">
          <cell r="A2157">
            <v>92773</v>
          </cell>
          <cell r="B2157" t="str">
            <v>ARMAÇÃO DE LAJE DE UMA ESTRUTURA CONVENCIONAL DE CONCRETO ARMADO EM UM EDIFÍCIO DE MÚLTIPLOS PAVIMENTOS UTILIZANDO AÇO CA-50 DE 16,0 MM - MONTAGEM. AF_12/2015</v>
          </cell>
          <cell r="C2157" t="str">
            <v>KG</v>
          </cell>
          <cell r="D2157">
            <v>9.61</v>
          </cell>
        </row>
        <row r="2158">
          <cell r="A2158">
            <v>92774</v>
          </cell>
          <cell r="B2158" t="str">
            <v>ARMAÇÃO DE LAJE DE UMA ESTRUTURA CONVENCIONAL DE CONCRETO ARMADO EM UM EDIFÍCIO DE MÚLTIPLOS PAVIMENTOS UTILIZANDO AÇO CA-50 DE 20,0 MM - MONTAGEM. AF_12/2015</v>
          </cell>
          <cell r="C2158" t="str">
            <v>KG</v>
          </cell>
          <cell r="D2158">
            <v>11.09</v>
          </cell>
        </row>
        <row r="2159">
          <cell r="A2159">
            <v>92775</v>
          </cell>
          <cell r="B2159" t="str">
            <v>ARMAÇÃO DE PILAR OU VIGA DE UMA ESTRUTURA CONVENCIONAL DE CONCRETO ARMADO EM UMA EDIFICAÇÃO TÉRREA OU SOBRADO UTILIZANDO AÇO CA-60 DE 5,0 MM - MONTAGEM. AF_12/2015</v>
          </cell>
          <cell r="C2159" t="str">
            <v>KG</v>
          </cell>
          <cell r="D2159">
            <v>16.02</v>
          </cell>
        </row>
        <row r="2160">
          <cell r="A2160">
            <v>92776</v>
          </cell>
          <cell r="B2160" t="str">
            <v>ARMAÇÃO DE PILAR OU VIGA DE UMA ESTRUTURA CONVENCIONAL DE CONCRETO ARMADO EM UMA EDIFICAÇÃO TÉRREA OU SOBRADO UTILIZANDO AÇO CA-50 DE 6,3 MM - MONTAGEM. AF_12/2015</v>
          </cell>
          <cell r="C2160" t="str">
            <v>KG</v>
          </cell>
          <cell r="D2160">
            <v>15.26</v>
          </cell>
        </row>
        <row r="2161">
          <cell r="A2161">
            <v>92777</v>
          </cell>
          <cell r="B2161" t="str">
            <v>ARMAÇÃO DE PILAR OU VIGA DE UMA ESTRUTURA CONVENCIONAL DE CONCRETO ARMADO EM UMA EDIFICAÇÃO TÉRREA OU SOBRADO UTILIZANDO AÇO CA-50 DE 8,0 MM - MONTAGEM. AF_12/2015</v>
          </cell>
          <cell r="C2161" t="str">
            <v>KG</v>
          </cell>
          <cell r="D2161">
            <v>14.38</v>
          </cell>
        </row>
        <row r="2162">
          <cell r="A2162">
            <v>92778</v>
          </cell>
          <cell r="B2162" t="str">
            <v>ARMAÇÃO DE PILAR OU VIGA DE UMA ESTRUTURA CONVENCIONAL DE CONCRETO ARMADO EM UMA EDIFICAÇÃO TÉRREA OU SOBRADO UTILIZANDO AÇO CA-50 DE 10,0 MM - MONTAGEM. AF_12/2015</v>
          </cell>
          <cell r="C2162" t="str">
            <v>KG</v>
          </cell>
          <cell r="D2162">
            <v>12.88</v>
          </cell>
        </row>
        <row r="2163">
          <cell r="A2163">
            <v>92779</v>
          </cell>
          <cell r="B2163" t="str">
            <v>ARMAÇÃO DE PILAR OU VIGA DE UMA ESTRUTURA CONVENCIONAL DE CONCRETO ARMADO EM UMA EDIFICAÇÃO TÉRREA OU SOBRADO UTILIZANDO AÇO CA-50 DE 12,5 MM - MONTAGEM. AF_12/2015</v>
          </cell>
          <cell r="C2163" t="str">
            <v>KG</v>
          </cell>
          <cell r="D2163">
            <v>10.87</v>
          </cell>
        </row>
        <row r="2164">
          <cell r="A2164">
            <v>92780</v>
          </cell>
          <cell r="B2164" t="str">
            <v>ARMAÇÃO DE PILAR OU VIGA DE UMA ESTRUTURA CONVENCIONAL DE CONCRETO ARMADO EM UMA EDIFICAÇÃO TÉRREA OU SOBRADO UTILIZANDO AÇO CA-50 DE 16,0 MM - MONTAGEM. AF_12/2015</v>
          </cell>
          <cell r="C2164" t="str">
            <v>KG</v>
          </cell>
          <cell r="D2164">
            <v>10.3</v>
          </cell>
        </row>
        <row r="2165">
          <cell r="A2165">
            <v>92781</v>
          </cell>
          <cell r="B2165" t="str">
            <v>ARMAÇÃO DE PILAR OU VIGA DE UMA ESTRUTURA CONVENCIONAL DE CONCRETO ARMADO EM UMA EDIFICAÇÃO TÉRREA OU SOBRADO UTILIZANDO AÇO CA-50 DE 20,0 MM - MONTAGEM. AF_12/2015</v>
          </cell>
          <cell r="C2165" t="str">
            <v>KG</v>
          </cell>
          <cell r="D2165">
            <v>11.55</v>
          </cell>
        </row>
        <row r="2166">
          <cell r="A2166">
            <v>92782</v>
          </cell>
          <cell r="B2166" t="str">
            <v>ARMAÇÃO DE PILAR OU VIGA DE UMA ESTRUTURA CONVENCIONAL DE CONCRETO ARMADO EM UMA EDIFICAÇÃO TÉRREA OU SOBRADO UTILIZANDO AÇO CA-50 DE 25,0 MM - MONTAGEM. AF_12/2015</v>
          </cell>
          <cell r="C2166" t="str">
            <v>KG</v>
          </cell>
          <cell r="D2166">
            <v>11.27</v>
          </cell>
        </row>
        <row r="2167">
          <cell r="A2167">
            <v>92783</v>
          </cell>
          <cell r="B2167" t="str">
            <v>ARMAÇÃO DE LAJE DE UMA ESTRUTURA CONVENCIONAL DE CONCRETO ARMADO EM UMA EDIFICAÇÃO TÉRREA OU SOBRADO UTILIZANDO AÇO CA-60 DE 4,2 MM - MONTAGEM. AF_12/2015</v>
          </cell>
          <cell r="C2167" t="str">
            <v>KG</v>
          </cell>
          <cell r="D2167">
            <v>15.86</v>
          </cell>
        </row>
        <row r="2168">
          <cell r="A2168">
            <v>92784</v>
          </cell>
          <cell r="B2168" t="str">
            <v>ARMAÇÃO DE LAJE DE UMA ESTRUTURA CONVENCIONAL DE CONCRETO ARMADO EM UMA EDIFICAÇÃO TÉRREA OU SOBRADO UTILIZANDO AÇO CA-60 DE 5,0 MM - MONTAGEM. AF_12/2015</v>
          </cell>
          <cell r="C2168" t="str">
            <v>KG</v>
          </cell>
          <cell r="D2168">
            <v>14.33</v>
          </cell>
        </row>
        <row r="2169">
          <cell r="A2169">
            <v>92785</v>
          </cell>
          <cell r="B2169" t="str">
            <v>ARMAÇÃO DE LAJE DE UMA ESTRUTURA CONVENCIONAL DE CONCRETO ARMADO EM UMA EDIFICAÇÃO TÉRREA OU SOBRADO UTILIZANDO AÇO CA-50 DE 6,3 MM - MONTAGEM. AF_12/2015</v>
          </cell>
          <cell r="C2169" t="str">
            <v>KG</v>
          </cell>
          <cell r="D2169">
            <v>13.97</v>
          </cell>
        </row>
        <row r="2170">
          <cell r="A2170">
            <v>92786</v>
          </cell>
          <cell r="B2170" t="str">
            <v>ARMAÇÃO DE LAJE DE UMA ESTRUTURA CONVENCIONAL DE CONCRETO ARMADO EM UMA EDIFICAÇÃO TÉRREA OU SOBRADO UTILIZANDO AÇO CA-50 DE 8,0 MM - MONTAGEM. AF_12/2015</v>
          </cell>
          <cell r="C2170" t="str">
            <v>KG</v>
          </cell>
          <cell r="D2170">
            <v>13.4</v>
          </cell>
        </row>
        <row r="2171">
          <cell r="A2171">
            <v>92787</v>
          </cell>
          <cell r="B2171" t="str">
            <v>ARMAÇÃO DE LAJE DE UMA ESTRUTURA CONVENCIONAL DE CONCRETO ARMADO EM UMA EDIFICAÇÃO TÉRREA OU SOBRADO UTILIZANDO AÇO CA-50 DE 10,0 MM - MONTAGEM. AF_12/2015</v>
          </cell>
          <cell r="C2171" t="str">
            <v>KG</v>
          </cell>
          <cell r="D2171">
            <v>12.11</v>
          </cell>
        </row>
        <row r="2172">
          <cell r="A2172">
            <v>92788</v>
          </cell>
          <cell r="B2172" t="str">
            <v>ARMAÇÃO DE LAJE DE UMA ESTRUTURA CONVENCIONAL DE CONCRETO ARMADO EM UMA EDIFICAÇÃO TÉRREA OU SOBRADO UTILIZANDO AÇO CA-50 DE 12,5 MM - MONTAGEM. AF_12/2015</v>
          </cell>
          <cell r="C2172" t="str">
            <v>KG</v>
          </cell>
          <cell r="D2172">
            <v>10.27</v>
          </cell>
        </row>
        <row r="2173">
          <cell r="A2173">
            <v>92789</v>
          </cell>
          <cell r="B2173" t="str">
            <v>ARMAÇÃO DE LAJE DE UMA ESTRUTURA CONVENCIONAL DE CONCRETO ARMADO EM UMA EDIFICAÇÃO TÉRREA OU SOBRADO UTILIZANDO AÇO CA-50 DE 16,0 MM - MONTAGEM. AF_12/2015</v>
          </cell>
          <cell r="C2173" t="str">
            <v>KG</v>
          </cell>
          <cell r="D2173">
            <v>9.8699999999999992</v>
          </cell>
        </row>
        <row r="2174">
          <cell r="A2174">
            <v>92790</v>
          </cell>
          <cell r="B2174" t="str">
            <v>ARMAÇÃO DE LAJE DE UMA ESTRUTURA CONVENCIONAL DE CONCRETO ARMADO EM UMA EDIFICAÇÃO TÉRREA OU SOBRADO UTILIZANDO AÇO CA-50 DE 20,0 MM - MONTAGEM. AF_12/2015</v>
          </cell>
          <cell r="C2174" t="str">
            <v>KG</v>
          </cell>
          <cell r="D2174">
            <v>11.24</v>
          </cell>
        </row>
        <row r="2175">
          <cell r="A2175">
            <v>92791</v>
          </cell>
          <cell r="B2175" t="str">
            <v>CORTE E DOBRA DE AÇO CA-60, DIÂMETRO DE 5,0 MM, UTILIZADO EM ESTRUTURAS DIVERSAS, EXCETO LAJES. AF_12/2015</v>
          </cell>
          <cell r="C2175" t="str">
            <v>KG</v>
          </cell>
          <cell r="D2175">
            <v>10.82</v>
          </cell>
        </row>
        <row r="2176">
          <cell r="A2176">
            <v>92792</v>
          </cell>
          <cell r="B2176" t="str">
            <v>CORTE E DOBRA DE AÇO CA-50, DIÂMETRO DE 6,3 MM, UTILIZADO EM ESTRUTURAS DIVERSAS, EXCETO LAJES. AF_12/2015</v>
          </cell>
          <cell r="C2176" t="str">
            <v>KG</v>
          </cell>
          <cell r="D2176">
            <v>11.18</v>
          </cell>
        </row>
        <row r="2177">
          <cell r="A2177">
            <v>92793</v>
          </cell>
          <cell r="B2177" t="str">
            <v>CORTE E DOBRA DE AÇO CA-50, DIÂMETRO DE 8,0 MM, UTILIZADO EM ESTRUTURAS DIVERSAS, EXCETO LAJES. AF_12/2015</v>
          </cell>
          <cell r="C2177" t="str">
            <v>KG</v>
          </cell>
          <cell r="D2177">
            <v>11.22</v>
          </cell>
        </row>
        <row r="2178">
          <cell r="A2178">
            <v>92794</v>
          </cell>
          <cell r="B2178" t="str">
            <v>CORTE E DOBRA DE AÇO CA-50, DIÂMETRO DE 10,0 MM, UTILIZADO EM ESTRUTURAS DIVERSAS, EXCETO LAJES. AF_12/2015</v>
          </cell>
          <cell r="C2178" t="str">
            <v>KG</v>
          </cell>
          <cell r="D2178">
            <v>10.41</v>
          </cell>
        </row>
        <row r="2179">
          <cell r="A2179">
            <v>92795</v>
          </cell>
          <cell r="B2179" t="str">
            <v>CORTE E DOBRA DE AÇO CA-50, DIÂMETRO DE 12,5 MM, UTILIZADO EM ESTRUTURAS DIVERSAS, EXCETO LAJES. AF_12/2015</v>
          </cell>
          <cell r="C2179" t="str">
            <v>KG</v>
          </cell>
          <cell r="D2179">
            <v>8.94</v>
          </cell>
        </row>
        <row r="2180">
          <cell r="A2180">
            <v>92796</v>
          </cell>
          <cell r="B2180" t="str">
            <v>CORTE E DOBRA DE AÇO CA-50, DIÂMETRO DE 16,0 MM, UTILIZADO EM ESTRUTURAS DIVERSAS, EXCETO LAJES. AF_12/2015</v>
          </cell>
          <cell r="C2180" t="str">
            <v>KG</v>
          </cell>
          <cell r="D2180">
            <v>8.8699999999999992</v>
          </cell>
        </row>
        <row r="2181">
          <cell r="A2181">
            <v>92797</v>
          </cell>
          <cell r="B2181" t="str">
            <v>CORTE E DOBRA DE AÇO CA-50, DIÂMETRO DE 20,0 MM, UTILIZADO EM ESTRUTURAS DIVERSAS, EXCETO LAJES. AF_12/2015</v>
          </cell>
          <cell r="C2181" t="str">
            <v>KG</v>
          </cell>
          <cell r="D2181">
            <v>10.46</v>
          </cell>
        </row>
        <row r="2182">
          <cell r="A2182">
            <v>92798</v>
          </cell>
          <cell r="B2182" t="str">
            <v>CORTE E DOBRA DE AÇO CA-50, DIÂMETRO DE 25,0 MM, UTILIZADO EM ESTRUTURAS DIVERSAS, EXCETO LAJES. AF_12/2015</v>
          </cell>
          <cell r="C2182" t="str">
            <v>KG</v>
          </cell>
          <cell r="D2182">
            <v>10.45</v>
          </cell>
        </row>
        <row r="2183">
          <cell r="A2183">
            <v>92799</v>
          </cell>
          <cell r="B2183" t="str">
            <v>CORTE E DOBRA DE AÇO CA-60, DIÂMETRO DE 4,2 MM, UTILIZADO EM LAJE. AF_12/2015</v>
          </cell>
          <cell r="C2183" t="str">
            <v>KG</v>
          </cell>
          <cell r="D2183">
            <v>11.14</v>
          </cell>
        </row>
        <row r="2184">
          <cell r="A2184">
            <v>92800</v>
          </cell>
          <cell r="B2184" t="str">
            <v>CORTE E DOBRA DE AÇO CA-60, DIÂMETRO DE 5,0 MM, UTILIZADO EM LAJE. AF_12/2015</v>
          </cell>
          <cell r="C2184" t="str">
            <v>KG</v>
          </cell>
          <cell r="D2184">
            <v>10.43</v>
          </cell>
        </row>
        <row r="2185">
          <cell r="A2185">
            <v>92801</v>
          </cell>
          <cell r="B2185" t="str">
            <v>CORTE E DOBRA DE AÇO CA-50, DIÂMETRO DE 6,3 MM, UTILIZADO EM LAJE. AF_12/2015</v>
          </cell>
          <cell r="C2185" t="str">
            <v>KG</v>
          </cell>
          <cell r="D2185">
            <v>10.96</v>
          </cell>
        </row>
        <row r="2186">
          <cell r="A2186">
            <v>92802</v>
          </cell>
          <cell r="B2186" t="str">
            <v>CORTE E DOBRA DE AÇO CA-50, DIÂMETRO DE 8,0 MM, UTILIZADO EM LAJE. AF_12/2015</v>
          </cell>
          <cell r="C2186" t="str">
            <v>KG</v>
          </cell>
          <cell r="D2186">
            <v>11.1</v>
          </cell>
        </row>
        <row r="2187">
          <cell r="A2187">
            <v>92803</v>
          </cell>
          <cell r="B2187" t="str">
            <v>CORTE E DOBRA DE AÇO CA-50, DIÂMETRO DE 10,0 MM, UTILIZADO EM LAJE. AF_12/2015</v>
          </cell>
          <cell r="C2187" t="str">
            <v>KG</v>
          </cell>
          <cell r="D2187">
            <v>10.34</v>
          </cell>
        </row>
        <row r="2188">
          <cell r="A2188">
            <v>92804</v>
          </cell>
          <cell r="B2188" t="str">
            <v>CORTE E DOBRA DE AÇO CA-50, DIÂMETRO DE 12,5 MM, UTILIZADO EM LAJE. AF_12/2015</v>
          </cell>
          <cell r="C2188" t="str">
            <v>KG</v>
          </cell>
          <cell r="D2188">
            <v>8.89</v>
          </cell>
        </row>
        <row r="2189">
          <cell r="A2189">
            <v>92805</v>
          </cell>
          <cell r="B2189" t="str">
            <v>CORTE E DOBRA DE AÇO CA-50, DIÂMETRO DE 16,0 MM, UTILIZADO EM LAJE. AF_12/2015</v>
          </cell>
          <cell r="C2189" t="str">
            <v>KG</v>
          </cell>
          <cell r="D2189">
            <v>8.85</v>
          </cell>
        </row>
        <row r="2190">
          <cell r="A2190">
            <v>92806</v>
          </cell>
          <cell r="B2190" t="str">
            <v>CORTE E DOBRA DE AÇO CA-50, DIÂMETRO DE 20,0 MM, UTILIZADO EM LAJE. AF_12/2015</v>
          </cell>
          <cell r="C2190" t="str">
            <v>KG</v>
          </cell>
          <cell r="D2190">
            <v>10.45</v>
          </cell>
        </row>
        <row r="2191">
          <cell r="A2191">
            <v>92875</v>
          </cell>
          <cell r="B2191" t="str">
            <v>CORTE E DOBRA DE AÇO CA-25, DIÂMETRO DE 6,3 MM. AF_12/2015</v>
          </cell>
          <cell r="C2191" t="str">
            <v>KG</v>
          </cell>
          <cell r="D2191">
            <v>10.25</v>
          </cell>
        </row>
        <row r="2192">
          <cell r="A2192">
            <v>92876</v>
          </cell>
          <cell r="B2192" t="str">
            <v>CORTE E DOBRA DE AÇO CA-25, DIÂMETRO DE 8,0 MM. AF_12/2015</v>
          </cell>
          <cell r="C2192" t="str">
            <v>KG</v>
          </cell>
          <cell r="D2192">
            <v>10.199999999999999</v>
          </cell>
        </row>
        <row r="2193">
          <cell r="A2193">
            <v>92877</v>
          </cell>
          <cell r="B2193" t="str">
            <v>CORTE E DOBRA DE AÇO CA-25, DIÂMETRO DE 10,0 MM. AF_12/2015</v>
          </cell>
          <cell r="C2193" t="str">
            <v>KG</v>
          </cell>
          <cell r="D2193">
            <v>11.17</v>
          </cell>
        </row>
        <row r="2194">
          <cell r="A2194">
            <v>92878</v>
          </cell>
          <cell r="B2194" t="str">
            <v>CORTE E DOBRA DE AÇO CA-25, DIÂMETRO DE 12,5 MM. AF_12/2015</v>
          </cell>
          <cell r="C2194" t="str">
            <v>KG</v>
          </cell>
          <cell r="D2194">
            <v>11.06</v>
          </cell>
        </row>
        <row r="2195">
          <cell r="A2195">
            <v>92879</v>
          </cell>
          <cell r="B2195" t="str">
            <v>CORTE E DOBRA DE AÇO CA-25, DIÂMETRO DE 16,0 MM. AF_12/2015</v>
          </cell>
          <cell r="C2195" t="str">
            <v>KG</v>
          </cell>
          <cell r="D2195">
            <v>10.99</v>
          </cell>
        </row>
        <row r="2196">
          <cell r="A2196">
            <v>92880</v>
          </cell>
          <cell r="B2196" t="str">
            <v>CORTE E DOBRA DE AÇO CA-25, DIÂMETRO DE 20,0 MM. AF_12/2015</v>
          </cell>
          <cell r="C2196" t="str">
            <v>KG</v>
          </cell>
          <cell r="D2196">
            <v>11.25</v>
          </cell>
        </row>
        <row r="2197">
          <cell r="A2197">
            <v>92881</v>
          </cell>
          <cell r="B2197" t="str">
            <v>CORTE E DOBRA DE AÇO CA-25, DIÂMETRO DE 25,0 MM. AF_12/2015</v>
          </cell>
          <cell r="C2197" t="str">
            <v>KG</v>
          </cell>
          <cell r="D2197">
            <v>11.24</v>
          </cell>
        </row>
        <row r="2198">
          <cell r="A2198">
            <v>92882</v>
          </cell>
          <cell r="B2198" t="str">
            <v>ARMAÇÃO UTILIZANDO AÇO CA-25 DE 6,3 MM - MONTAGEM. AF_12/2015</v>
          </cell>
          <cell r="C2198" t="str">
            <v>KG</v>
          </cell>
          <cell r="D2198">
            <v>12.76</v>
          </cell>
        </row>
        <row r="2199">
          <cell r="A2199">
            <v>92883</v>
          </cell>
          <cell r="B2199" t="str">
            <v>ARMAÇÃO UTILIZANDO AÇO CA-25 DE 8,0 MM - MONTAGEM. AF_12/2015</v>
          </cell>
          <cell r="C2199" t="str">
            <v>KG</v>
          </cell>
          <cell r="D2199">
            <v>12.19</v>
          </cell>
        </row>
        <row r="2200">
          <cell r="A2200">
            <v>92884</v>
          </cell>
          <cell r="B2200" t="str">
            <v>ARMAÇÃO UTILIZANDO AÇO CA-25 DE 10,0 MM - MONTAGEM. AF_12/2015</v>
          </cell>
          <cell r="C2200" t="str">
            <v>KG</v>
          </cell>
          <cell r="D2200">
            <v>12.77</v>
          </cell>
        </row>
        <row r="2201">
          <cell r="A2201">
            <v>92885</v>
          </cell>
          <cell r="B2201" t="str">
            <v>ARMAÇÃO UTILIZANDO AÇO CA-25 DE 12,5 MM - MONTAGEM. AF_12/2015</v>
          </cell>
          <cell r="C2201" t="str">
            <v>KG</v>
          </cell>
          <cell r="D2201">
            <v>12.34</v>
          </cell>
        </row>
        <row r="2202">
          <cell r="A2202">
            <v>92886</v>
          </cell>
          <cell r="B2202" t="str">
            <v>ARMAÇÃO UTILIZANDO AÇO CA-25 DE 16,0 MM - MONTAGEM. AF_12/2015</v>
          </cell>
          <cell r="C2202" t="str">
            <v>KG</v>
          </cell>
          <cell r="D2202">
            <v>11.99</v>
          </cell>
        </row>
        <row r="2203">
          <cell r="A2203">
            <v>92887</v>
          </cell>
          <cell r="B2203" t="str">
            <v>ARMAÇÃO UTILIZANDO AÇO CA-25 DE 20,0 MM - MONTAGEM. AF_12/2015</v>
          </cell>
          <cell r="C2203" t="str">
            <v>KG</v>
          </cell>
          <cell r="D2203">
            <v>12.05</v>
          </cell>
        </row>
        <row r="2204">
          <cell r="A2204">
            <v>92888</v>
          </cell>
          <cell r="B2204" t="str">
            <v>ARMAÇÃO UTILIZANDO AÇO CA-25 DE 25,0 MM - MONTAGEM. AF_12/2015</v>
          </cell>
          <cell r="C2204" t="str">
            <v>KG</v>
          </cell>
          <cell r="D2204">
            <v>11.89</v>
          </cell>
        </row>
        <row r="2205">
          <cell r="A2205">
            <v>92915</v>
          </cell>
          <cell r="B2205" t="str">
            <v>ARMAÇÃO DE ESTRUTURAS DE CONCRETO ARMADO, EXCETO VIGAS, PILARES, LAJES E FUNDAÇÕES, UTILIZANDO AÇO CA-60 DE 5,0 MM - MONTAGEM. AF_12/2015</v>
          </cell>
          <cell r="C2205" t="str">
            <v>KG</v>
          </cell>
          <cell r="D2205">
            <v>15</v>
          </cell>
        </row>
        <row r="2206">
          <cell r="A2206">
            <v>92916</v>
          </cell>
          <cell r="B2206" t="str">
            <v>ARMAÇÃO DE ESTRUTURAS DE CONCRETO ARMADO, EXCETO VIGAS, PILARES, LAJES E FUNDAÇÕES, UTILIZANDO AÇO CA-50 DE 6,3 MM - MONTAGEM. AF_12/2015</v>
          </cell>
          <cell r="C2206" t="str">
            <v>KG</v>
          </cell>
          <cell r="D2206">
            <v>14.48</v>
          </cell>
        </row>
        <row r="2207">
          <cell r="A2207">
            <v>92917</v>
          </cell>
          <cell r="B2207" t="str">
            <v>ARMAÇÃO DE ESTRUTURAS DE CONCRETO ARMADO, EXCETO VIGAS, PILARES, LAJES E FUNDAÇÕES, UTILIZANDO AÇO CA-50 DE 8,0 MM - MONTAGEM. AF_12/2015</v>
          </cell>
          <cell r="C2207" t="str">
            <v>KG</v>
          </cell>
          <cell r="D2207">
            <v>13.79</v>
          </cell>
        </row>
        <row r="2208">
          <cell r="A2208">
            <v>92919</v>
          </cell>
          <cell r="B2208" t="str">
            <v>ARMAÇÃO DE ESTRUTURAS DE CONCRETO ARMADO, EXCETO VIGAS, PILARES, LAJES E FUNDAÇÕES, UTILIZANDO AÇO CA-50 DE 10,0 MM - MONTAGEM. AF_12/2015</v>
          </cell>
          <cell r="C2208" t="str">
            <v>KG</v>
          </cell>
          <cell r="D2208">
            <v>12.45</v>
          </cell>
        </row>
        <row r="2209">
          <cell r="A2209">
            <v>92921</v>
          </cell>
          <cell r="B2209" t="str">
            <v>ARMAÇÃO DE ESTRUTURAS DE CONCRETO ARMADO, EXCETO VIGAS, PILARES, LAJES E FUNDAÇÕES, UTILIZANDO AÇO CA-50 DE 12,5 MM - MONTAGEM. AF_12/2015</v>
          </cell>
          <cell r="C2209" t="str">
            <v>KG</v>
          </cell>
          <cell r="D2209">
            <v>10.54</v>
          </cell>
        </row>
        <row r="2210">
          <cell r="A2210">
            <v>92922</v>
          </cell>
          <cell r="B2210" t="str">
            <v>ARMAÇÃO DE ESTRUTURAS DE CONCRETO ARMADO, EXCETO VIGAS, PILARES, LAJES E FUNDAÇÕES, UTILIZANDO AÇO CA-50 DE 16,0 MM - MONTAGEM. AF_12/2015</v>
          </cell>
          <cell r="C2210" t="str">
            <v>KG</v>
          </cell>
          <cell r="D2210">
            <v>10.08</v>
          </cell>
        </row>
        <row r="2211">
          <cell r="A2211">
            <v>92923</v>
          </cell>
          <cell r="B2211" t="str">
            <v>ARMAÇÃO DE ESTRUTURAS DE CONCRETO ARMADO, EXCETO VIGAS, PILARES, LAJES E FUNDAÇÕES, UTILIZANDO AÇO CA-50 DE 20,0 MM - MONTAGEM. AF_12/2015</v>
          </cell>
          <cell r="C2211" t="str">
            <v>KG</v>
          </cell>
          <cell r="D2211">
            <v>11.41</v>
          </cell>
        </row>
        <row r="2212">
          <cell r="A2212">
            <v>92924</v>
          </cell>
          <cell r="B2212" t="str">
            <v>ARMAÇÃO DE ESTRUTURAS DE CONCRETO ARMADO, EXCETO VIGAS, PILARES, LAJES E FUNDAÇÕES, UTILIZANDO AÇO CA-50 DE 25,0 MM - MONTAGEM. AF_12/2015</v>
          </cell>
          <cell r="C2212" t="str">
            <v>KG</v>
          </cell>
          <cell r="D2212">
            <v>11.18</v>
          </cell>
        </row>
        <row r="2213">
          <cell r="A2213">
            <v>95445</v>
          </cell>
          <cell r="B2213" t="str">
            <v>CORTE E DOBRA DE AÇO CA-60, DIÂMETRO DE 5,0 MM, UTILIZADO EM ESTRIBO CONTÍNUO HELICOIDAL. AF_10/2016</v>
          </cell>
          <cell r="C2213" t="str">
            <v>KG</v>
          </cell>
          <cell r="D2213">
            <v>9.18</v>
          </cell>
        </row>
        <row r="2214">
          <cell r="A2214">
            <v>95446</v>
          </cell>
          <cell r="B2214" t="str">
            <v>CORTE E DOBRA DE AÇO CA-50, DIÂMETRO DE 6,3 MM, UTILIZADO EM ESTRIBO CONTÍNUO HELICOIDAL. AF_10/2016</v>
          </cell>
          <cell r="C2214" t="str">
            <v>KG</v>
          </cell>
          <cell r="D2214">
            <v>10.039999999999999</v>
          </cell>
        </row>
        <row r="2215">
          <cell r="A2215">
            <v>95448</v>
          </cell>
          <cell r="B2215" t="str">
            <v>CORTE E DOBRA DE AÇO CA-50, DIÂMERO DE 32 MM, UTILIZADO EM ESTRUTURAS DIVERSAS, EXCETO LAJE. AF_10/2016</v>
          </cell>
          <cell r="C2215" t="str">
            <v>KG</v>
          </cell>
          <cell r="D2215">
            <v>11.48</v>
          </cell>
        </row>
        <row r="2216">
          <cell r="A2216">
            <v>95576</v>
          </cell>
          <cell r="B2216" t="str">
            <v>MONTAGEM DE ARMADURA LONGITUDINAL/TRANSVERSAL DE ESTACAS DE SEÇÃO CIRCULAR, DIÂMETRO = 8,0 MM. AF_11/2016</v>
          </cell>
          <cell r="C2216" t="str">
            <v>KG</v>
          </cell>
          <cell r="D2216">
            <v>13.3</v>
          </cell>
        </row>
        <row r="2217">
          <cell r="A2217">
            <v>95577</v>
          </cell>
          <cell r="B2217" t="str">
            <v>MONTAGEM DE ARMADURA LONGITUDINAL DE ESTACAS DE SEÇÃO CIRCULAR, DIÂMETRO = 10,0 MM. AF_11/2016</v>
          </cell>
          <cell r="C2217" t="str">
            <v>KG</v>
          </cell>
          <cell r="D2217">
            <v>12.15</v>
          </cell>
        </row>
        <row r="2218">
          <cell r="A2218">
            <v>95578</v>
          </cell>
          <cell r="B2218" t="str">
            <v>MONTAGEM DE ARMADURA LONGITUDINAL/TRANSVERSAL DE ESTACAS DE SEÇÃO CIRCULAR, DIÂMETRO = 12,5 MM. AF_11/2016</v>
          </cell>
          <cell r="C2218" t="str">
            <v>KG</v>
          </cell>
          <cell r="D2218">
            <v>10.41</v>
          </cell>
        </row>
        <row r="2219">
          <cell r="A2219">
            <v>95579</v>
          </cell>
          <cell r="B2219" t="str">
            <v>MONTAGEM DE ARMADURA LONGITUDINAL DE ESTACAS DE SEÇÃO CIRCULAR, DIÂMETRO = 16,0 MM. AF_11/2016</v>
          </cell>
          <cell r="C2219" t="str">
            <v>KG</v>
          </cell>
          <cell r="D2219">
            <v>10.1</v>
          </cell>
        </row>
        <row r="2220">
          <cell r="A2220">
            <v>95580</v>
          </cell>
          <cell r="B2220" t="str">
            <v>MONTAGEM DE ARMADURA LONGITUDINAL DE ESTACAS DE SEÇÃO CIRCULAR, DIÂMETRO = 20,0 MM. AF_11/2016</v>
          </cell>
          <cell r="C2220" t="str">
            <v>KG</v>
          </cell>
          <cell r="D2220">
            <v>11.52</v>
          </cell>
        </row>
        <row r="2221">
          <cell r="A2221">
            <v>95581</v>
          </cell>
          <cell r="B2221" t="str">
            <v>MONTAGEM DE ARMADURA LONGITUDINAL DE ESTACAS DE SEÇÃO CIRCULAR, DIÂMETRO = 25,0 MM. AF_11/2016</v>
          </cell>
          <cell r="C2221" t="str">
            <v>KG</v>
          </cell>
          <cell r="D2221">
            <v>11.37</v>
          </cell>
        </row>
        <row r="2222">
          <cell r="A2222">
            <v>95582</v>
          </cell>
          <cell r="B2222" t="str">
            <v>MONTAGEM DE ARMADURA LONGITUDINAL DE ESTACAS DE SEÇÃO CIRCULAR, DIÂMETRO = 32,0 MM. AF_11/2016</v>
          </cell>
          <cell r="C2222" t="str">
            <v>KG</v>
          </cell>
          <cell r="D2222">
            <v>12.29</v>
          </cell>
        </row>
        <row r="2223">
          <cell r="A2223">
            <v>95583</v>
          </cell>
          <cell r="B2223" t="str">
            <v>MONTAGEM DE ARMADURA TRANSVERSAL DE ESTACAS DE SEÇÃO CIRCULAR, DIÂMETRO = 5,0 MM. AF_11/2016</v>
          </cell>
          <cell r="C2223" t="str">
            <v>KG</v>
          </cell>
          <cell r="D2223">
            <v>15.05</v>
          </cell>
        </row>
        <row r="2224">
          <cell r="A2224">
            <v>95584</v>
          </cell>
          <cell r="B2224" t="str">
            <v>MONTAGEM DE ARMADURA TRANSVERSAL DE ESTACAS DE SEÇÃO CIRCULAR, DIÂMETRO = 6,3 MM. AF_11/2016</v>
          </cell>
          <cell r="C2224" t="str">
            <v>KG</v>
          </cell>
          <cell r="D2224">
            <v>13.82</v>
          </cell>
        </row>
        <row r="2225">
          <cell r="A2225">
            <v>95585</v>
          </cell>
          <cell r="B2225" t="str">
            <v>MONTAGEM DE ARMADURA LONGITUDINAL/TRANSVERSAL DE ESTACAS DE SEÇÃO RETANGULAR (BARRETE), DIÂMETRO = 8,0 MM. AF_11/2016</v>
          </cell>
          <cell r="C2225" t="str">
            <v>KG</v>
          </cell>
          <cell r="D2225">
            <v>13.65</v>
          </cell>
        </row>
        <row r="2226">
          <cell r="A2226">
            <v>95586</v>
          </cell>
          <cell r="B2226" t="str">
            <v>MONTAGEM DE ARMADURA LONGITUDINAL DE ESTACAS DE SEÇÃO RETANGULAR (BARRETE), DIÂMETRO = 10,0 MM. AF_11/2016</v>
          </cell>
          <cell r="C2226" t="str">
            <v>KG</v>
          </cell>
          <cell r="D2226">
            <v>12.41</v>
          </cell>
        </row>
        <row r="2227">
          <cell r="A2227">
            <v>95587</v>
          </cell>
          <cell r="B2227" t="str">
            <v>MONTAGEM DE ARMADURA LONGITUDINAL/TRANSVERSAL DE ESTACAS DE SEÇÃO RETANGULAR (BARRETE), DIÂMETRO = 12,5 MM. AF_11/2016</v>
          </cell>
          <cell r="C2227" t="str">
            <v>KG</v>
          </cell>
          <cell r="D2227">
            <v>10.64</v>
          </cell>
        </row>
        <row r="2228">
          <cell r="A2228">
            <v>95588</v>
          </cell>
          <cell r="B2228" t="str">
            <v>MONTAGEM DE ARMADURA LONGITUDINAL DE ESTACAS DE SEÇÃO RETANGULAR (BARRETE), DIÂMETRO = 16,0 MM. AF_11/2016</v>
          </cell>
          <cell r="C2228" t="str">
            <v>KG</v>
          </cell>
          <cell r="D2228">
            <v>10.27</v>
          </cell>
        </row>
        <row r="2229">
          <cell r="A2229">
            <v>95589</v>
          </cell>
          <cell r="B2229" t="str">
            <v>MONTAGEM DE ARMADURA LONGITUDINAL DE ESTACAS DE SEÇÃO RETANGULAR (BARRETE), DIÂMETRO = 20,0 MM. AF_11/2016</v>
          </cell>
          <cell r="C2229" t="str">
            <v>KG</v>
          </cell>
          <cell r="D2229">
            <v>11.67</v>
          </cell>
        </row>
        <row r="2230">
          <cell r="A2230">
            <v>95590</v>
          </cell>
          <cell r="B2230" t="str">
            <v>MONTAGEM DE ARMADURA LONGITUDINAL DE ESTACAS DE SEÇÃO RETANGULAR (BARRETE), DIÂMETRO = 25,0 MM. AF_11/2016</v>
          </cell>
          <cell r="C2230" t="str">
            <v>KG</v>
          </cell>
          <cell r="D2230">
            <v>11.49</v>
          </cell>
        </row>
        <row r="2231">
          <cell r="A2231">
            <v>95591</v>
          </cell>
          <cell r="B2231" t="str">
            <v>MONTAGEM DE ARMADURA LONGITUDINAL DE ESTACAS DE SEÇÃO RETANGULAR (BARRETE), DIÂMETRO = 32,0 MM. AF_11/2016</v>
          </cell>
          <cell r="C2231" t="str">
            <v>KG</v>
          </cell>
          <cell r="D2231">
            <v>12.37</v>
          </cell>
        </row>
        <row r="2232">
          <cell r="A2232">
            <v>95592</v>
          </cell>
          <cell r="B2232" t="str">
            <v>MONTAGEM DE ARMADURA TRANSVERSAL DE ESTACAS DE SEÇÃO RETANGULAR (BARRETE), DIÂMETRO = 5,0 MM. AF_11/2016</v>
          </cell>
          <cell r="C2232" t="str">
            <v>KG</v>
          </cell>
          <cell r="D2232">
            <v>17.8</v>
          </cell>
        </row>
        <row r="2233">
          <cell r="A2233">
            <v>95593</v>
          </cell>
          <cell r="B2233" t="str">
            <v>MONTAGEM DE ARMADURA TRANSVERSAL DE ESTACAS DE SEÇÃO RETANGULAR (BARRETE), DIÂMETRO = 6,3 MM. AF_11/2016</v>
          </cell>
          <cell r="C2233" t="str">
            <v>KG</v>
          </cell>
          <cell r="D2233">
            <v>15.64</v>
          </cell>
        </row>
        <row r="2234">
          <cell r="A2234">
            <v>95943</v>
          </cell>
          <cell r="B2234" t="str">
            <v>ARMAÇÃO DE ESCADA, DE UMA ESTRUTURA CONVENCIONAL DE CONCRETO ARMADO UTILIZANDO AÇO CA-60 DE 5,0 MM - MONTAGEM. AF_11/2020</v>
          </cell>
          <cell r="C2234" t="str">
            <v>KG</v>
          </cell>
          <cell r="D2234">
            <v>18.489999999999998</v>
          </cell>
        </row>
        <row r="2235">
          <cell r="A2235">
            <v>95944</v>
          </cell>
          <cell r="B2235" t="str">
            <v>ARMAÇÃO DE ESCADA, DE UMA ESTRUTURA CONVENCIONAL DE CONCRETO ARMADO UTILIZANDO AÇO CA-50 DE 6,3 MM - MONTAGEM. AF_11/2020</v>
          </cell>
          <cell r="C2235" t="str">
            <v>KG</v>
          </cell>
          <cell r="D2235">
            <v>17.579999999999998</v>
          </cell>
        </row>
        <row r="2236">
          <cell r="A2236">
            <v>95945</v>
          </cell>
          <cell r="B2236" t="str">
            <v>ARMAÇÃO DE ESCADA, DE UMA ESTRUTURA CONVENCIONAL DE CONCRETO ARMADO UTILIZANDO AÇO CA-50 DE 8,0 MM - MONTAGEM. AF_11/2020</v>
          </cell>
          <cell r="C2236" t="str">
            <v>KG</v>
          </cell>
          <cell r="D2236">
            <v>15.2</v>
          </cell>
        </row>
        <row r="2237">
          <cell r="A2237">
            <v>95946</v>
          </cell>
          <cell r="B2237" t="str">
            <v>ARMAÇÃO DE ESCADA, DE UMA ESTRUTURA CONVENCIONAL DE CONCRETO ARMADO UTILIZANDO AÇO CA-50 DE 10,0 MM - MONTAGEM. AF_11/2020</v>
          </cell>
          <cell r="C2237" t="str">
            <v>KG</v>
          </cell>
          <cell r="D2237">
            <v>12.77</v>
          </cell>
        </row>
        <row r="2238">
          <cell r="A2238">
            <v>95947</v>
          </cell>
          <cell r="B2238" t="str">
            <v>ARMAÇÃO DE ESCADA, DE UMA ESTRUTURA CONVENCIONAL DE CONCRETO ARMADO UTILIZANDO AÇO CA-50 DE 12,5 MM - MONTAGEM. AF_11/2020</v>
          </cell>
          <cell r="C2238" t="str">
            <v>KG</v>
          </cell>
          <cell r="D2238">
            <v>10.220000000000001</v>
          </cell>
        </row>
        <row r="2239">
          <cell r="A2239">
            <v>95948</v>
          </cell>
          <cell r="B2239" t="str">
            <v>ARMAÇÃO DE ESCADA, DE UMA ESTRUTURA CONVENCIONAL DE CONCRETO ARMADO UTILIZANDO AÇO CA-50 DE 16,0 MM - MONTAGEM. AF_11/2020</v>
          </cell>
          <cell r="C2239" t="str">
            <v>KG</v>
          </cell>
          <cell r="D2239">
            <v>9.4499999999999993</v>
          </cell>
        </row>
        <row r="2240">
          <cell r="A2240">
            <v>96544</v>
          </cell>
          <cell r="B2240" t="str">
            <v>ARMAÇÃO DE BLOCO, VIGA BALDRAME OU SAPATA UTILIZANDO AÇO CA-50 DE 6,3 MM - MONTAGEM. AF_06/2017</v>
          </cell>
          <cell r="C2240" t="str">
            <v>KG</v>
          </cell>
          <cell r="D2240">
            <v>15.22</v>
          </cell>
        </row>
        <row r="2241">
          <cell r="A2241">
            <v>96545</v>
          </cell>
          <cell r="B2241" t="str">
            <v>ARMAÇÃO DE BLOCO, VIGA BALDRAME OU SAPATA UTILIZANDO AÇO CA-50 DE 8 MM - MONTAGEM. AF_06/2017</v>
          </cell>
          <cell r="C2241" t="str">
            <v>KG</v>
          </cell>
          <cell r="D2241">
            <v>14.39</v>
          </cell>
        </row>
        <row r="2242">
          <cell r="A2242">
            <v>96546</v>
          </cell>
          <cell r="B2242" t="str">
            <v>ARMAÇÃO DE BLOCO, VIGA BALDRAME OU SAPATA UTILIZANDO AÇO CA-50 DE 10 MM - MONTAGEM. AF_06/2017</v>
          </cell>
          <cell r="C2242" t="str">
            <v>KG</v>
          </cell>
          <cell r="D2242">
            <v>12.94</v>
          </cell>
        </row>
        <row r="2243">
          <cell r="A2243">
            <v>96547</v>
          </cell>
          <cell r="B2243" t="str">
            <v>ARMAÇÃO DE BLOCO, VIGA BALDRAME OU SAPATA UTILIZANDO AÇO CA-50 DE 12,5 MM - MONTAGEM. AF_06/2017</v>
          </cell>
          <cell r="C2243" t="str">
            <v>KG</v>
          </cell>
          <cell r="D2243">
            <v>10.97</v>
          </cell>
        </row>
        <row r="2244">
          <cell r="A2244">
            <v>96548</v>
          </cell>
          <cell r="B2244" t="str">
            <v>ARMAÇÃO DE BLOCO, VIGA BALDRAME OU SAPATA UTILIZANDO AÇO CA-50 DE 16 MM - MONTAGEM. AF_06/2017</v>
          </cell>
          <cell r="C2244" t="str">
            <v>KG</v>
          </cell>
          <cell r="D2244">
            <v>10.46</v>
          </cell>
        </row>
        <row r="2245">
          <cell r="A2245">
            <v>96549</v>
          </cell>
          <cell r="B2245" t="str">
            <v>ARMAÇÃO DE BLOCO, VIGA BALDRAME OU SAPATA UTILIZANDO AÇO CA-50 DE 20 MM - MONTAGEM. AF_06/2017</v>
          </cell>
          <cell r="C2245" t="str">
            <v>KG</v>
          </cell>
          <cell r="D2245">
            <v>11.74</v>
          </cell>
        </row>
        <row r="2246">
          <cell r="A2246">
            <v>96550</v>
          </cell>
          <cell r="B2246" t="str">
            <v>ARMAÇÃO DE BLOCO, VIGA BALDRAME OU SAPATA UTILIZANDO AÇO CA-50 DE 25 MM - MONTAGEM. AF_06/2017</v>
          </cell>
          <cell r="C2246" t="str">
            <v>KG</v>
          </cell>
          <cell r="D2246">
            <v>11.49</v>
          </cell>
        </row>
        <row r="2247">
          <cell r="A2247">
            <v>100066</v>
          </cell>
          <cell r="B2247" t="str">
            <v>ARMAÇÃO DO SISTEMA DE PAREDES DE CONCRETO, EXECUTADA COMO ARMADURA POSITIVA DE LAJES, TELA Q-196. AF_06/2019</v>
          </cell>
          <cell r="C2247" t="str">
            <v>KG</v>
          </cell>
          <cell r="D2247">
            <v>8.1999999999999993</v>
          </cell>
        </row>
        <row r="2248">
          <cell r="A2248">
            <v>100067</v>
          </cell>
          <cell r="B2248" t="str">
            <v>ARMAÇÃO DO SISTEMA DE PAREDES DE CONCRETO, EXECUTADA COMO REFORÇO, VERGALHÃO DE 5,0 MM DE DIÂMETRO. AF_06/2019</v>
          </cell>
          <cell r="C2248" t="str">
            <v>KG</v>
          </cell>
          <cell r="D2248">
            <v>12.01</v>
          </cell>
        </row>
        <row r="2249">
          <cell r="A2249">
            <v>100068</v>
          </cell>
          <cell r="B2249" t="str">
            <v>ARMAÇÃO DO SISTEMA DE PAREDES DE CONCRETO, EXECUTADA COMO REFORÇO, VERGALHÃO DE 12,5 MM DE DIÂMETRO. AF_06/2019</v>
          </cell>
          <cell r="C2249" t="str">
            <v>KG</v>
          </cell>
          <cell r="D2249">
            <v>9.7799999999999994</v>
          </cell>
        </row>
        <row r="2250">
          <cell r="A2250">
            <v>89993</v>
          </cell>
          <cell r="B2250" t="str">
            <v>GRAUTEAMENTO VERTICAL EM ALVENARIA ESTRUTURAL. AF_01/2015</v>
          </cell>
          <cell r="C2250" t="str">
            <v>M3</v>
          </cell>
          <cell r="D2250">
            <v>712.97</v>
          </cell>
        </row>
        <row r="2251">
          <cell r="A2251">
            <v>89994</v>
          </cell>
          <cell r="B2251" t="str">
            <v>GRAUTEAMENTO DE CINTA INTERMEDIÁRIA OU DE CONTRAVERGA EM ALVENARIA ESTRUTURAL. AF_01/2015</v>
          </cell>
          <cell r="C2251" t="str">
            <v>M3</v>
          </cell>
          <cell r="D2251">
            <v>616.05999999999995</v>
          </cell>
        </row>
        <row r="2252">
          <cell r="A2252">
            <v>89995</v>
          </cell>
          <cell r="B2252" t="str">
            <v>GRAUTEAMENTO DE CINTA SUPERIOR OU DE VERGA EM ALVENARIA ESTRUTURAL. AF_01/2015</v>
          </cell>
          <cell r="C2252" t="str">
            <v>M3</v>
          </cell>
          <cell r="D2252">
            <v>688.19</v>
          </cell>
        </row>
        <row r="2253">
          <cell r="A2253">
            <v>90278</v>
          </cell>
          <cell r="B2253" t="str">
            <v>GRAUTE FGK=15 MPA; TRAÇO 1:0,04:2,0:2,4 (CIMENTO/ CAL/ AREIA GROSSA/ BRITA 0) - PREPARO MECÂNICO COM BETONEIRA 400 L. AF_02/2015</v>
          </cell>
          <cell r="C2253" t="str">
            <v>M3</v>
          </cell>
          <cell r="D2253">
            <v>375.97</v>
          </cell>
        </row>
        <row r="2254">
          <cell r="A2254">
            <v>90279</v>
          </cell>
          <cell r="B2254" t="str">
            <v>GRAUTE FGK=20 MPA; TRAÇO 1:0,04:1,6:1,9 (CIMENTO/ CAL/ AREIA GROSSA/ BRITA 0) - PREPARO MECÂNICO COM BETONEIRA 400 L. AF_02/2015</v>
          </cell>
          <cell r="C2254" t="str">
            <v>M3</v>
          </cell>
          <cell r="D2254">
            <v>398.97</v>
          </cell>
        </row>
        <row r="2255">
          <cell r="A2255">
            <v>90280</v>
          </cell>
          <cell r="B2255" t="str">
            <v>GRAUTE FGK=25 MPA; TRAÇO 1:0,02:1,2:1,5 (CIMENTO/ CAL/ AREIA GROSSA/ BRITA 0) - PREPARO MECÂNICO COM BETONEIRA 400 L. AF_02/2015</v>
          </cell>
          <cell r="C2255" t="str">
            <v>M3</v>
          </cell>
          <cell r="D2255">
            <v>446.62</v>
          </cell>
        </row>
        <row r="2256">
          <cell r="A2256">
            <v>90281</v>
          </cell>
          <cell r="B2256" t="str">
            <v>GRAUTE FGK=30 MPA; TRAÇO 1:0,02:0,8:1,1 (CIMENTO/ CAL/ AREIA GROSSA/ BRITA 0) - PREPARO MECÂNICO COM BETONEIRA 400 L. AF_02/2015</v>
          </cell>
          <cell r="C2256" t="str">
            <v>M3</v>
          </cell>
          <cell r="D2256">
            <v>510.62</v>
          </cell>
        </row>
        <row r="2257">
          <cell r="A2257">
            <v>90282</v>
          </cell>
          <cell r="B2257" t="str">
            <v>GRAUTE FGK=15 MPA; TRAÇO 1:2,0:2,4 (CIMENTO/ AREIA GROSSA/ BRITA 0/ ADITIVO) - PREPARO MECÂNICO COM BETONEIRA 400 L. AF_02/2015</v>
          </cell>
          <cell r="C2257" t="str">
            <v>M3</v>
          </cell>
          <cell r="D2257">
            <v>381.91</v>
          </cell>
        </row>
        <row r="2258">
          <cell r="A2258">
            <v>90283</v>
          </cell>
          <cell r="B2258" t="str">
            <v>GRAUTE FGK=20 MPA; TRAÇO 1:1,6:1,9 (CIMENTO/ AREIA GROSSA/ BRITA 0/ ADITIVO) - PREPARO MECÂNICO COM BETONEIRA 400 L. AF_02/2015</v>
          </cell>
          <cell r="C2258" t="str">
            <v>M3</v>
          </cell>
          <cell r="D2258">
            <v>406.54</v>
          </cell>
        </row>
        <row r="2259">
          <cell r="A2259">
            <v>90284</v>
          </cell>
          <cell r="B2259" t="str">
            <v>GRAUTE FGK=25 MPA; TRAÇO 1:1,2:1,5 (CIMENTO/ AREIA GROSSA/ BRITA 0/ ADITIVO) - PREPARO MECÂNICO COM BETONEIRA 400 L. AF_02/2015</v>
          </cell>
          <cell r="C2259" t="str">
            <v>M3</v>
          </cell>
          <cell r="D2259">
            <v>455.61</v>
          </cell>
        </row>
        <row r="2260">
          <cell r="A2260">
            <v>90285</v>
          </cell>
          <cell r="B2260" t="str">
            <v>GRAUTE FGK=30 MPA; TRAÇO 1:0,8:1,1 (CIMENTO/ AREIA GROSSA/ BRITA 0/ ADITIVO) - PREPARO MECÂNICO COM BETONEIRA 400 L. AF_02/2015</v>
          </cell>
          <cell r="C2260" t="str">
            <v>M3</v>
          </cell>
          <cell r="D2260">
            <v>523.15</v>
          </cell>
        </row>
        <row r="2261">
          <cell r="A2261">
            <v>90853</v>
          </cell>
          <cell r="B2261" t="str">
            <v>CONCRETAGEM DE LAJES EM EDIFICAÇÕES UNIFAMILIARES FEITAS COM SISTEMA DE FÔRMAS MANUSEÁVEIS, COM CONCRETO USINADO BOMBEÁVEL FCK 20 MPA - LANÇAMENTO, ADENSAMENTO E ACABAMENTO. AF_06/2015</v>
          </cell>
          <cell r="C2261" t="str">
            <v>M3</v>
          </cell>
          <cell r="D2261">
            <v>440.38</v>
          </cell>
        </row>
        <row r="2262">
          <cell r="A2262">
            <v>90854</v>
          </cell>
          <cell r="B2262" t="str">
            <v>CONCRETAGEM DE PAREDES EM EDIFICAÇÕES UNIFAMILIARES FEITAS COM SISTEMA DE FÔRMAS MANUSEÁVEIS, COM CONCRETO USINADO BOMBEÁVEL FCK 20 MPA - LANÇAMENTO, ADENSAMENTO E ACABAMENTO. AF_06/2015</v>
          </cell>
          <cell r="C2262" t="str">
            <v>M3</v>
          </cell>
          <cell r="D2262">
            <v>427.06</v>
          </cell>
        </row>
        <row r="2263">
          <cell r="A2263">
            <v>90855</v>
          </cell>
          <cell r="B2263" t="str">
            <v>CONCRETAGEM DE PLATIBANDA EM EDIFICAÇÕES UNIFAMILIARES FEITAS COM SISTEMA DE FÔRMAS MANUSEÁVEIS, COM CONCRETO USINADO BOMBEÁVEL FCK 20 MPA - LANÇAMENTO, ADENSAMENTO E ACABAMENTO. AF_06/2015</v>
          </cell>
          <cell r="C2263" t="str">
            <v>M3</v>
          </cell>
          <cell r="D2263">
            <v>466.23</v>
          </cell>
        </row>
        <row r="2264">
          <cell r="A2264">
            <v>90856</v>
          </cell>
          <cell r="B2264" t="str">
            <v>CONCRETAGEM DE LAJES EM EDIFICAÇÕES MULTIFAMILIARES FEITAS COM SISTEMA DE FÔRMAS MANUSEÁVEIS, COM CONCRETO USINADO BOMBEÁVEL FCK 20 MPA - LANÇAMENTO, ADENSAMENTO E ACABAMENTO. AF_06/2015</v>
          </cell>
          <cell r="C2264" t="str">
            <v>M3</v>
          </cell>
          <cell r="D2264">
            <v>443.69</v>
          </cell>
        </row>
        <row r="2265">
          <cell r="A2265">
            <v>90857</v>
          </cell>
          <cell r="B2265" t="str">
            <v>CONCRETAGEM DE PAREDES EM EDIFICAÇÕES MULTIFAMILIARES FEITAS COM SISTEMA DE FÔRMAS MANUSEÁVEIS, COM CONCRETO USINADO BOMBEÁVEL FCK 20 MPA - LANÇAMENTO, ADENSAMENTO E ACABAMENTO. AF_06/2015</v>
          </cell>
          <cell r="C2265" t="str">
            <v>M3</v>
          </cell>
          <cell r="D2265">
            <v>429.26</v>
          </cell>
        </row>
        <row r="2266">
          <cell r="A2266">
            <v>90858</v>
          </cell>
          <cell r="B2266" t="str">
            <v>CONCRETAGEM DE PLATIBANDA EM EDIFICAÇÕES MULTIFAMILIARES FEITAS COM SISTEMA DE FÔRMAS MANUSEÁVEIS, COM CONCRETO USINADO BOMBEÁVEL FCK 20 MPA - LANÇAMENTO, ADENSAMENTO E ACABAMENTO. AF_06/2015</v>
          </cell>
          <cell r="C2266" t="str">
            <v>M3</v>
          </cell>
          <cell r="D2266">
            <v>481.49</v>
          </cell>
        </row>
        <row r="2267">
          <cell r="A2267">
            <v>90859</v>
          </cell>
          <cell r="B2267" t="str">
            <v>CONCRETAGEM DE PLATIBANDA EM EDIFICAÇÕES UNIFAMILIARES FEITAS COM SISTEMA DE FÔRMAS MANUSEÁVEIS, COM CONCRETO USINADO AUTOADENSÁVEL FCK 20 MPA - LANÇAMENTO E ACABAMENTO. AF_06/2015</v>
          </cell>
          <cell r="C2267" t="str">
            <v>M3</v>
          </cell>
          <cell r="D2267">
            <v>442.49</v>
          </cell>
        </row>
        <row r="2268">
          <cell r="A2268">
            <v>90860</v>
          </cell>
          <cell r="B2268" t="str">
            <v>CONCRETAGEM DE PLATIBANDA EM EDIFICAÇÕES MULTIFAMILIARES FEITAS COM SISTEMA DE FÔRMAS MANUSEÁVEIS, COM CONCRETO USINADO AUTOADENSÁVEL FCK 20 MPA - LANÇAMENTO E ACABAMENTO. AF_06/2015</v>
          </cell>
          <cell r="C2268" t="str">
            <v>M3</v>
          </cell>
          <cell r="D2268">
            <v>447.1</v>
          </cell>
        </row>
        <row r="2269">
          <cell r="A2269">
            <v>90861</v>
          </cell>
          <cell r="B2269" t="str">
            <v>CONCRETAGEM DE EDIFICAÇÕES (PAREDES E LAJES) FEITAS COM SISTEMA DE FÔRMAS MANUSEÁVEIS, COM CONCRETO USINADO BOMBEÁVEL FCK 20 MPA - LANÇAMENTO, ADENSAMENTO E ACABAMENTO. AF_06/2015</v>
          </cell>
          <cell r="C2269" t="str">
            <v>M3</v>
          </cell>
          <cell r="D2269">
            <v>433.35</v>
          </cell>
        </row>
        <row r="2270">
          <cell r="A2270">
            <v>90862</v>
          </cell>
          <cell r="B2270" t="str">
            <v>CONCRETAGEM DE EDIFICAÇÕES (PAREDES E LAJES) FEITAS COM SISTEMA DE FÔRMAS MANUSEÁVEIS, COM CONCRETO USINADO AUTOADENSÁVEL FCK 20 MPA - LANÇAMENTO E ACABAMENTO. AF_06/2015</v>
          </cell>
          <cell r="C2270" t="str">
            <v>M3</v>
          </cell>
          <cell r="D2270">
            <v>416.29</v>
          </cell>
        </row>
        <row r="2271">
          <cell r="A2271">
            <v>92718</v>
          </cell>
          <cell r="B2271" t="str">
            <v>CONCRETAGEM DE PILARES, FCK = 25 MPA,  COM USO DE BALDES EM EDIFICAÇÃO COM SEÇÃO MÉDIA DE PILARES MENOR OU IGUAL A 0,25 M² - LANÇAMENTO, ADENSAMENTO E ACABAMENTO. AF_12/2015</v>
          </cell>
          <cell r="C2271" t="str">
            <v>M3</v>
          </cell>
          <cell r="D2271">
            <v>507.89</v>
          </cell>
        </row>
        <row r="2272">
          <cell r="A2272">
            <v>92719</v>
          </cell>
          <cell r="B2272" t="str">
            <v>CONCRETAGEM DE PILARES, FCK = 25 MPA, COM USO DE GRUA EM EDIFICAÇÃO COM SEÇÃO MÉDIA DE PILARES MENOR OU IGUAL A 0,25 M² - LANÇAMENTO, ADENSAMENTO E ACABAMENTO. AF_12/2015</v>
          </cell>
          <cell r="C2272" t="str">
            <v>M3</v>
          </cell>
          <cell r="D2272">
            <v>385.97</v>
          </cell>
        </row>
        <row r="2273">
          <cell r="A2273">
            <v>92720</v>
          </cell>
          <cell r="B2273" t="str">
            <v>CONCRETAGEM DE PILARES, FCK = 25 MPA, COM USO DE BOMBA EM EDIFICAÇÃO COM SEÇÃO MÉDIA DE PILARES MENOR OU IGUAL A 0,25 M² - LANÇAMENTO, ADENSAMENTO E ACABAMENTO. AF_12/2015</v>
          </cell>
          <cell r="C2273" t="str">
            <v>M3</v>
          </cell>
          <cell r="D2273">
            <v>411.95</v>
          </cell>
        </row>
        <row r="2274">
          <cell r="A2274">
            <v>92721</v>
          </cell>
          <cell r="B2274" t="str">
            <v>CONCRETAGEM DE PILARES, FCK = 25 MPA, COM USO DE GRUA EM EDIFICAÇÃO COM SEÇÃO MÉDIA DE PILARES MAIOR QUE 0,25 M² - LANÇAMENTO, ADENSAMENTO E ACABAMENTO. AF_12/2015</v>
          </cell>
          <cell r="C2274" t="str">
            <v>M3</v>
          </cell>
          <cell r="D2274">
            <v>378.51</v>
          </cell>
        </row>
        <row r="2275">
          <cell r="A2275">
            <v>92722</v>
          </cell>
          <cell r="B2275" t="str">
            <v>CONCRETAGEM DE PILARES, FCK = 25 MPA, COM USO DE BOMBA EM EDIFICAÇÃO COM SEÇÃO MÉDIA DE PILARES MAIOR QUE 0,25 M² - LANÇAMENTO, ADENSAMENTO E ACABAMENTO. AF_12/2015</v>
          </cell>
          <cell r="C2275" t="str">
            <v>M3</v>
          </cell>
          <cell r="D2275">
            <v>408.84</v>
          </cell>
        </row>
        <row r="2276">
          <cell r="A2276">
            <v>92723</v>
          </cell>
          <cell r="B2276" t="str">
            <v>CONCRETAGEM DE VIGAS E LAJES, FCK=20 MPA, PARA LAJES PREMOLDADAS COM USO DE BOMBA EM EDIFICAÇÃO COM ÁREA MÉDIA DE LAJES MENOR OU IGUAL A 20 M² - LANÇAMENTO, ADENSAMENTO E ACABAMENTO. AF_12/2015</v>
          </cell>
          <cell r="C2276" t="str">
            <v>M3</v>
          </cell>
          <cell r="D2276">
            <v>400.49</v>
          </cell>
        </row>
        <row r="2277">
          <cell r="A2277">
            <v>92724</v>
          </cell>
          <cell r="B2277" t="str">
            <v>CONCRETAGEM DE VIGAS E LAJES, FCK=20 MPA, PARA LAJES PREMOLDADAS COM USO DE BOMBA EM EDIFICAÇÃO COM ÁREA MÉDIA DE LAJES MAIOR QUE 20 M² - LANÇAMENTO, ADENSAMENTO E ACABAMENTO. AF_12/2015</v>
          </cell>
          <cell r="C2277" t="str">
            <v>M3</v>
          </cell>
          <cell r="D2277">
            <v>397.76</v>
          </cell>
        </row>
        <row r="2278">
          <cell r="A2278">
            <v>92725</v>
          </cell>
          <cell r="B2278" t="str">
            <v>CONCRETAGEM DE VIGAS E LAJES, FCK=20 MPA, PARA LAJES MACIÇAS OU NERVURADAS COM USO DE BOMBA EM EDIFICAÇÃO COM ÁREA MÉDIA DE LAJES MENOR OU IGUAL A 20 M² - LANÇAMENTO, ADENSAMENTO E ACABAMENTO. AF_12/2015</v>
          </cell>
          <cell r="C2278" t="str">
            <v>M3</v>
          </cell>
          <cell r="D2278">
            <v>396.62</v>
          </cell>
        </row>
        <row r="2279">
          <cell r="A2279">
            <v>92726</v>
          </cell>
          <cell r="B2279" t="str">
            <v>CONCRETAGEM DE VIGAS E LAJES, FCK=20 MPA, PARA LAJES MACIÇAS OU NERVURADAS COM USO DE BOMBA EM EDIFICAÇÃO COM ÁREA MÉDIA DE LAJES MAIOR QUE 20 M² - LANÇAMENTO, ADENSAMENTO E ACABAMENTO. AF_12/2015</v>
          </cell>
          <cell r="C2279" t="str">
            <v>M3</v>
          </cell>
          <cell r="D2279">
            <v>394.69</v>
          </cell>
        </row>
        <row r="2280">
          <cell r="A2280">
            <v>92727</v>
          </cell>
          <cell r="B2280" t="str">
            <v>CONCRETAGEM DE VIGAS E LAJES, FCK=20 MPA, PARA LAJES PREMOLDADAS COM JERICAS EM ELEVADOR DE CABO EM EDIFICAÇÃO DE MULTIPAVIMENTOS ATÉ 16 ANDARES, COM ÁREA MÉDIA DE LAJES MENOR OU IGUAL A 20 M² - LANÇAMENTO, ADENSAMENTO E ACABAMENTO. AF_12/2015</v>
          </cell>
          <cell r="C2280" t="str">
            <v>M3</v>
          </cell>
          <cell r="D2280">
            <v>453.39</v>
          </cell>
        </row>
        <row r="2281">
          <cell r="A2281">
            <v>92728</v>
          </cell>
          <cell r="B2281" t="str">
            <v>CONCRETAGEM DE VIGAS E LAJES, FCK=20 MPA, PARA LAJES PREMOLDADAS COM JERICAS EM ELEVADOR DE CABO EM EDIFICAÇÃO DE MULTIPAVIMENTOS ATÉ 16 ANDARES, COM ÁREA MÉDIA DE LAJES MAIOR QUE 20 M² - LANÇAMENTO, ADENSAMENTO E ACABAMENTO. AF_12/2015</v>
          </cell>
          <cell r="C2281" t="str">
            <v>M3</v>
          </cell>
          <cell r="D2281">
            <v>433.93</v>
          </cell>
        </row>
        <row r="2282">
          <cell r="A2282">
            <v>92729</v>
          </cell>
          <cell r="B2282" t="str">
            <v>CONCRETAGEM DE VIGAS E LAJES, FCK=20 MPA, PARA LAJES MACIÇAS OU NERVURADAS COM JERICAS EM ELEVADOR DE CABO EM EDIFICAÇÃO DE ATÉ 16 ANDARES, COM ÁREA MÉDIA DE LAJES MENOR OU IGUAL A 20 M² - LANÇAMENTO, ADENSAMENTO E ACABAMENTO. AF_12/2015</v>
          </cell>
          <cell r="C2282" t="str">
            <v>M3</v>
          </cell>
          <cell r="D2282">
            <v>425.67</v>
          </cell>
        </row>
        <row r="2283">
          <cell r="A2283">
            <v>92730</v>
          </cell>
          <cell r="B2283" t="str">
            <v>CONCRETAGEM DE VIGAS E LAJES, FCK=20 MPA, PARA LAJES MACIÇAS OU NERVURADAS COM JERICAS EM ELEVADOR DE CABO EM EDIFICAÇÃO DE MULTIPAVIMENTOS ATÉ 16 ANDARES, COM ÁREA MÉDIA DE LAJES MAIOR QUE 20 M² - LANÇAMENTO, ADENSAMENTO E ACABAMENTO. AF_12/2015</v>
          </cell>
          <cell r="C2283" t="str">
            <v>M3</v>
          </cell>
          <cell r="D2283">
            <v>411.93</v>
          </cell>
        </row>
        <row r="2284">
          <cell r="A2284">
            <v>92731</v>
          </cell>
          <cell r="B2284" t="str">
            <v>CONCRETAGEM DE VIGAS E LAJES, FCK=20 MPA, PARA LAJES PREMOLDADAS COM JERICAS EM CREMALHEIRA EM EDIFICAÇÃO DE MULTIPAVIMENTOS ATÉ 16 ANDARES, COM ÁREA MÉDIA DE LAJES MENOR OU IGUAL A 20 M² - LANÇAMENTO, ADENSAMENTO E ACABAMENTO. AF_12/2015</v>
          </cell>
          <cell r="C2284" t="str">
            <v>M3</v>
          </cell>
          <cell r="D2284">
            <v>427.9</v>
          </cell>
        </row>
        <row r="2285">
          <cell r="A2285">
            <v>92732</v>
          </cell>
          <cell r="B2285" t="str">
            <v>CONCRETAGEM DE VIGAS E LAJES, FCK=20 MPA, PARA LAJES PREMOLDADAS COM JERICAS EM CREMALHEIRA EM EDIFICAÇÃO DE MULTIPAVIMENTOS ATÉ 16 ANDARES, COM ÁREA MÉDIA DE LAJES MAIOR QUE 20 M² - LANÇAMENTO, ADENSAMENTO E ACABAMENTO. AF_12/2015</v>
          </cell>
          <cell r="C2285" t="str">
            <v>M3</v>
          </cell>
          <cell r="D2285">
            <v>414.55</v>
          </cell>
        </row>
        <row r="2286">
          <cell r="A2286">
            <v>92733</v>
          </cell>
          <cell r="B2286" t="str">
            <v>CONCRETAGEM DE VIGAS E LAJES, FCK=20 MPA, PARA LAJES MACIÇAS OU NERVURADAS COM JERICAS EM CREMALHEIRA EM EDIFICAÇÃO DE MULTIPAVIMENTOS ATÉ 16 ANDARES, COM ÁREA MÉDIA DE LAJES MENOR OU IGUAL A 20 M² - LANÇAMENTO, ADENSAMENTO E ACABAMENTO. AF_12/2015</v>
          </cell>
          <cell r="C2286" t="str">
            <v>M3</v>
          </cell>
          <cell r="D2286">
            <v>408.85</v>
          </cell>
        </row>
        <row r="2287">
          <cell r="A2287">
            <v>92734</v>
          </cell>
          <cell r="B2287" t="str">
            <v>CONCRETAGEM DE VIGAS E LAJES, FCK=20 MPA, PARA LAJES MACIÇAS OU NERVURADAS COM JERICAS EM CREMALHEIRA EM EDIFICAÇÃO DE MULTIPAVIMENTOS ATÉ 16 ANDARES, COM ÁREA MÉDIA DE LAJES MAIOR QUE 20 M² - LANÇAMENTO, ADENSAMENTO E ACABAMENTO. AF_12/2015</v>
          </cell>
          <cell r="C2287" t="str">
            <v>M3</v>
          </cell>
          <cell r="D2287">
            <v>399.45</v>
          </cell>
        </row>
        <row r="2288">
          <cell r="A2288">
            <v>92735</v>
          </cell>
          <cell r="B2288" t="str">
            <v>CONCRETAGEM DE VIGAS E LAJES, FCK=20 MPA, PARA LAJES PREMOLDADAS COM GRUA DE CAÇAMBA DE 350 L EM EDIFICAÇÃO DE MULTIPAVIMENTOS ATÉ 16 ANDARES, COM ÁREA MÉDIA DE LAJES MENOR OU IGUAL A 20 M² - LANÇAMENTO, ADENSAMENTO E ACABAMENTO. AF_12/2015</v>
          </cell>
          <cell r="C2288" t="str">
            <v>M3</v>
          </cell>
          <cell r="D2288">
            <v>404.54</v>
          </cell>
        </row>
        <row r="2289">
          <cell r="A2289">
            <v>92736</v>
          </cell>
          <cell r="B2289" t="str">
            <v>CONCRETAGEM DE VIGAS E LAJES, FCK=20 MPA, PARA LAJES PREMOLDADAS COM GRUA DE CAÇAMBA DE 350 L EM EDIFICAÇÃO DE MULTIPAVIMENTOS ATÉ 16 ANDARES, COM ÁREA MÉDIA DE LAJES MAIOR QUE 20 M² - LANÇAMENTO, ADENSAMENTO E ACABAMENTO. AF_12/2015</v>
          </cell>
          <cell r="C2289" t="str">
            <v>M3</v>
          </cell>
          <cell r="D2289">
            <v>394.41</v>
          </cell>
        </row>
        <row r="2290">
          <cell r="A2290">
            <v>92739</v>
          </cell>
          <cell r="B2290" t="str">
            <v>CONCRETAGEM DE VIGAS E LAJES, FCK=20 MPA, PARA LAJES MACIÇAS OU NERVURADAS COM GRUA DE CAÇAMBA DE 500 L EM EDIFICAÇÃO DE MULTIPAVIMENTOS ATÉ 16 ANDARES, COM ÁREA MÉDIA DE LAJES MENOR OU IGUAL A 20 M² - LANÇAMENTO, ADENSAMENTO E ACABAMENTO. AF_12/2015</v>
          </cell>
          <cell r="C2290" t="str">
            <v>M3</v>
          </cell>
          <cell r="D2290">
            <v>379.71</v>
          </cell>
        </row>
        <row r="2291">
          <cell r="A2291">
            <v>92740</v>
          </cell>
          <cell r="B2291" t="str">
            <v>CONCRETAGEM DE VIGAS E LAJES, FCK=20 MPA, PARA LAJES MACIÇAS OU NERVURADAS COM GRUA DE CAÇAMBA DE 500 L EM EDIFICAÇÃO DE MULTIPAVIMENTOS ATÉ 16 ANDARES, COM ÁREA MÉDIA DE LAJES MAIOR QUE 20 M² - LANÇAMENTO, ADENSAMENTO E ACABAMENTO. AF_12/2015</v>
          </cell>
          <cell r="C2291" t="str">
            <v>M3</v>
          </cell>
          <cell r="D2291">
            <v>374.71</v>
          </cell>
        </row>
        <row r="2292">
          <cell r="A2292">
            <v>92741</v>
          </cell>
          <cell r="B2292" t="str">
            <v>CONCRETAGEM DE VIGAS E LAJES, FCK=20 MPA, PARA QUALQUER TIPO DE LAJE COM BALDES EM EDIFICAÇÃO TÉRREA, COM ÁREA MÉDIA DE LAJES MENOR OU IGUAL A 20 M² - LANÇAMENTO, ADENSAMENTO E ACABAMENTO. AF_12/2015</v>
          </cell>
          <cell r="C2292" t="str">
            <v>M3</v>
          </cell>
          <cell r="D2292">
            <v>559.92999999999995</v>
          </cell>
        </row>
        <row r="2293">
          <cell r="A2293">
            <v>92742</v>
          </cell>
          <cell r="B2293" t="str">
            <v>CONCRETAGEM DE VIGAS E LAJES, FCK=20 MPA, PARA QUALQUER TIPO DE LAJE COM BALDES EM EDIFICAÇÃO DE MULTIPAVIMENTOS ATÉ 04 ANDARES, COM ÁREA MÉDIA DE LAJES MENOR OU IGUAL A 20 M² - LANÇAMENTO, ADENSAMENTO E ACABAMENTO. AF_12/2015</v>
          </cell>
          <cell r="C2293" t="str">
            <v>M3</v>
          </cell>
          <cell r="D2293">
            <v>754.54</v>
          </cell>
        </row>
        <row r="2294">
          <cell r="A2294">
            <v>92873</v>
          </cell>
          <cell r="B2294" t="str">
            <v>LANÇAMENTO COM USO DE BALDES, ADENSAMENTO E ACABAMENTO DE CONCRETO EM ESTRUTURAS. AF_12/2015</v>
          </cell>
          <cell r="C2294" t="str">
            <v>M3</v>
          </cell>
          <cell r="D2294">
            <v>150.74</v>
          </cell>
        </row>
        <row r="2295">
          <cell r="A2295">
            <v>92874</v>
          </cell>
          <cell r="B2295" t="str">
            <v>LANÇAMENTO COM USO DE BOMBA, ADENSAMENTO E ACABAMENTO DE CONCRETO EM ESTRUTURAS. AF_12/2015</v>
          </cell>
          <cell r="C2295" t="str">
            <v>M3</v>
          </cell>
          <cell r="D2295">
            <v>25.03</v>
          </cell>
        </row>
        <row r="2296">
          <cell r="A2296">
            <v>94962</v>
          </cell>
          <cell r="B2296" t="str">
            <v>CONCRETO MAGRO PARA LASTRO, TRAÇO 1:4,5:4,5 (CIMENTO/ AREIA MÉDIA/ BRITA 1)  - PREPARO MECÂNICO COM BETONEIRA 400 L. AF_07/2016</v>
          </cell>
          <cell r="C2296" t="str">
            <v>M3</v>
          </cell>
          <cell r="D2296">
            <v>317.29000000000002</v>
          </cell>
        </row>
        <row r="2297">
          <cell r="A2297">
            <v>94963</v>
          </cell>
          <cell r="B2297" t="str">
            <v>CONCRETO FCK = 15MPA, TRAÇO 1:3,4:3,5 (CIMENTO/ AREIA MÉDIA/ BRITA 1)  - PREPARO MECÂNICO COM BETONEIRA 400 L. AF_07/2016</v>
          </cell>
          <cell r="C2297" t="str">
            <v>M3</v>
          </cell>
          <cell r="D2297">
            <v>354.65</v>
          </cell>
        </row>
        <row r="2298">
          <cell r="A2298">
            <v>94964</v>
          </cell>
          <cell r="B2298" t="str">
            <v>CONCRETO FCK = 20MPA, TRAÇO 1:2,7:3 (CIMENTO/ AREIA MÉDIA/ BRITA 1)  - PREPARO MECÂNICO COM BETONEIRA 400 L. AF_07/2016</v>
          </cell>
          <cell r="C2298" t="str">
            <v>M3</v>
          </cell>
          <cell r="D2298">
            <v>389.31</v>
          </cell>
        </row>
        <row r="2299">
          <cell r="A2299">
            <v>94965</v>
          </cell>
          <cell r="B2299" t="str">
            <v>CONCRETO FCK = 25MPA, TRAÇO 1:2,3:2,7 (CIMENTO/ AREIA MÉDIA/ BRITA 1)  - PREPARO MECÂNICO COM BETONEIRA 400 L. AF_07/2016</v>
          </cell>
          <cell r="C2299" t="str">
            <v>M3</v>
          </cell>
          <cell r="D2299">
            <v>405.79</v>
          </cell>
        </row>
        <row r="2300">
          <cell r="A2300">
            <v>94966</v>
          </cell>
          <cell r="B2300" t="str">
            <v>CONCRETO FCK = 30MPA, TRAÇO 1:2,1:2,5 (CIMENTO/ AREIA MÉDIA/ BRITA 1)  - PREPARO MECÂNICO COM BETONEIRA 400 L. AF_07/2016</v>
          </cell>
          <cell r="C2300" t="str">
            <v>M3</v>
          </cell>
          <cell r="D2300">
            <v>420.86</v>
          </cell>
        </row>
        <row r="2301">
          <cell r="A2301">
            <v>94967</v>
          </cell>
          <cell r="B2301" t="str">
            <v>CONCRETO FCK = 40MPA, TRAÇO 1:1,6:1,9 (CIMENTO/ AREIA MÉDIA/ BRITA 1)  - PREPARO MECÂNICO COM BETONEIRA 400 L. AF_07/2016</v>
          </cell>
          <cell r="C2301" t="str">
            <v>M3</v>
          </cell>
          <cell r="D2301">
            <v>484.21</v>
          </cell>
        </row>
        <row r="2302">
          <cell r="A2302">
            <v>94968</v>
          </cell>
          <cell r="B2302" t="str">
            <v>CONCRETO MAGRO PARA LASTRO, TRAÇO 1:4,5:4,5 (CIMENTO/ AREIA MÉDIA/ BRITA 1)  - PREPARO MECÂNICO COM BETONEIRA 600 L. AF_07/2016</v>
          </cell>
          <cell r="C2302" t="str">
            <v>M3</v>
          </cell>
          <cell r="D2302">
            <v>314.08</v>
          </cell>
        </row>
        <row r="2303">
          <cell r="A2303">
            <v>94969</v>
          </cell>
          <cell r="B2303" t="str">
            <v>CONCRETO FCK = 15MPA, TRAÇO 1:3,4:3,5 (CIMENTO/ AREIA MÉDIA/ BRITA 1)  - PREPARO MECÂNICO COM BETONEIRA 600 L. AF_07/2016</v>
          </cell>
          <cell r="C2303" t="str">
            <v>M3</v>
          </cell>
          <cell r="D2303">
            <v>348.73</v>
          </cell>
        </row>
        <row r="2304">
          <cell r="A2304">
            <v>94970</v>
          </cell>
          <cell r="B2304" t="str">
            <v>CONCRETO FCK = 20MPA, TRAÇO 1:2,7:3 (CIMENTO/ AREIA MÉDIA/ BRITA 1)  - PREPARO MECÂNICO COM BETONEIRA 600 L. AF_07/2016</v>
          </cell>
          <cell r="C2304" t="str">
            <v>M3</v>
          </cell>
          <cell r="D2304">
            <v>378.31</v>
          </cell>
        </row>
        <row r="2305">
          <cell r="A2305">
            <v>94971</v>
          </cell>
          <cell r="B2305" t="str">
            <v>CONCRETO FCK = 25MPA, TRAÇO 1:2,3:2,7 (CIMENTO/ AREIA MÉDIA/ BRITA 1)  - PREPARO MECÂNICO COM BETONEIRA 600 L. AF_07/2016</v>
          </cell>
          <cell r="C2305" t="str">
            <v>M3</v>
          </cell>
          <cell r="D2305">
            <v>399.92</v>
          </cell>
        </row>
        <row r="2306">
          <cell r="A2306">
            <v>94972</v>
          </cell>
          <cell r="B2306" t="str">
            <v>CONCRETO FCK = 30MPA, TRAÇO 1:2,1:2,5 (CIMENTO/ AREIA MÉDIA/ BRITA 1)  - PREPARO MECÂNICO COM BETONEIRA 600 L. AF_07/2016</v>
          </cell>
          <cell r="C2306" t="str">
            <v>M3</v>
          </cell>
          <cell r="D2306">
            <v>414.83</v>
          </cell>
        </row>
        <row r="2307">
          <cell r="A2307">
            <v>94973</v>
          </cell>
          <cell r="B2307" t="str">
            <v>CONCRETO FCK = 40MPA, TRAÇO 1:1,6:1,9 (CIMENTO/ AREIA MÉDIA/ BRITA 1)  - PREPARO MECÂNICO COM BETONEIRA 600 L. AF_07/2016</v>
          </cell>
          <cell r="C2307" t="str">
            <v>M3</v>
          </cell>
          <cell r="D2307">
            <v>476.86</v>
          </cell>
        </row>
        <row r="2308">
          <cell r="A2308">
            <v>94974</v>
          </cell>
          <cell r="B2308" t="str">
            <v>CONCRETO MAGRO PARA LASTRO, TRAÇO 1:4,5:4,5 (CIMENTO/ AREIA MÉDIA/ BRITA 1)  - PREPARO MANUAL. AF_07/2016</v>
          </cell>
          <cell r="C2308" t="str">
            <v>M3</v>
          </cell>
          <cell r="D2308">
            <v>401.94</v>
          </cell>
        </row>
        <row r="2309">
          <cell r="A2309">
            <v>94975</v>
          </cell>
          <cell r="B2309" t="str">
            <v>CONCRETO FCK = 15MPA, TRAÇO 1:3,4:3,5 (CIMENTO/ AREIA MÉDIA/ BRITA 1)  - PREPARO MANUAL. AF_07/2016</v>
          </cell>
          <cell r="C2309" t="str">
            <v>M3</v>
          </cell>
          <cell r="D2309">
            <v>437.06</v>
          </cell>
        </row>
        <row r="2310">
          <cell r="A2310">
            <v>96555</v>
          </cell>
          <cell r="B2310" t="str">
            <v>CONCRETAGEM DE BLOCOS DE COROAMENTO E VIGAS BALDRAME, FCK 30 MPA, COM USO DE JERICA  LANÇAMENTO, ADENSAMENTO E ACABAMENTO. AF_06/2017</v>
          </cell>
          <cell r="C2310" t="str">
            <v>M3</v>
          </cell>
          <cell r="D2310">
            <v>557.82000000000005</v>
          </cell>
        </row>
        <row r="2311">
          <cell r="A2311">
            <v>96556</v>
          </cell>
          <cell r="B2311" t="str">
            <v>CONCRETAGEM DE SAPATAS, FCK 30 MPA, COM USO DE JERICA  LANÇAMENTO, ADENSAMENTO E ACABAMENTO. AF_06/2017</v>
          </cell>
          <cell r="C2311" t="str">
            <v>M3</v>
          </cell>
          <cell r="D2311">
            <v>616.75</v>
          </cell>
        </row>
        <row r="2312">
          <cell r="A2312">
            <v>96557</v>
          </cell>
          <cell r="B2312" t="str">
            <v>CONCRETAGEM DE BLOCOS DE COROAMENTO E VIGAS BALDRAMES, FCK 30 MPA, COM USO DE BOMBA  LANÇAMENTO, ADENSAMENTO E ACABAMENTO. AF_06/2017</v>
          </cell>
          <cell r="C2312" t="str">
            <v>M3</v>
          </cell>
          <cell r="D2312">
            <v>430.68</v>
          </cell>
        </row>
        <row r="2313">
          <cell r="A2313">
            <v>96558</v>
          </cell>
          <cell r="B2313" t="str">
            <v>CONCRETAGEM DE SAPATAS, FCK 30 MPA, COM USO DE BOMBA  LANÇAMENTO, ADENSAMENTO E ACABAMENTO. AF_11/2016</v>
          </cell>
          <cell r="C2313" t="str">
            <v>M3</v>
          </cell>
          <cell r="D2313">
            <v>436.02</v>
          </cell>
        </row>
        <row r="2314">
          <cell r="A2314">
            <v>99235</v>
          </cell>
          <cell r="B2314" t="str">
            <v>CONCRETAGEM DE EDIFICAÇÕES (PAREDES E LAJES) FEITAS COM SISTEMA DE FÔRMAS MANUSEÁVEIS, COM CONCRETO USINADO AUTOADENSÁVEL FCK 25 MPA - LANÇAMENTO E ACABAMENTO. AF_06/2015</v>
          </cell>
          <cell r="C2314" t="str">
            <v>M3</v>
          </cell>
          <cell r="D2314">
            <v>420.8</v>
          </cell>
        </row>
        <row r="2315">
          <cell r="A2315">
            <v>99431</v>
          </cell>
          <cell r="B2315" t="str">
            <v>CONCRETAGEM DE LAJES EM EDIFICAÇÕES UNIFAMILIARES FEITAS COM SISTEMA DE FÔRMAS MANUSEÁVEIS, COM CONCRETO USINADO BOMBEÁVEL FCK 25 MPA - LANÇAMENTO, ADENSAMENTO E ACABAMENTO (EXCLUSIVE BOMBA LANÇA). AF_06/2015</v>
          </cell>
          <cell r="C2315" t="str">
            <v>M3</v>
          </cell>
          <cell r="D2315">
            <v>438.58</v>
          </cell>
        </row>
        <row r="2316">
          <cell r="A2316">
            <v>99432</v>
          </cell>
          <cell r="B2316" t="str">
            <v>CONCRETAGEM DE PAREDES EM EDIFICAÇÕES UNIFAMILIARES FEITAS COM SISTEMA DE FÔRMAS MANUSEÁVEIS, COM CONCRETO USINADO BOMBEÁVEL FCK 25 MPA - LANÇAMENTO, ADENSAMENTO E ACABAMENTO (EXCLUSIVE BOMBA LANÇA). AF_06/2015</v>
          </cell>
          <cell r="C2316" t="str">
            <v>M3</v>
          </cell>
          <cell r="D2316">
            <v>415.52</v>
          </cell>
        </row>
        <row r="2317">
          <cell r="A2317">
            <v>99433</v>
          </cell>
          <cell r="B2317" t="str">
            <v>CONCRETAGEM DE PLATIBANDA EM EDIFICAÇÕES UNIFAMILIARES FEITAS COM SISTEMA DE FÔRMAS MANUSEÁVEIS, COM CONCRETO USINADO BOMBEÁVEL FCK 25 MPA, - LANÇAMENTO, ADENSAMENTO E ACABAMENTO (EXCLUSIVE BOMBA LANÇA). AF_06/2015</v>
          </cell>
          <cell r="C2317" t="str">
            <v>M3</v>
          </cell>
          <cell r="D2317">
            <v>464.37</v>
          </cell>
        </row>
        <row r="2318">
          <cell r="A2318">
            <v>99434</v>
          </cell>
          <cell r="B2318" t="str">
            <v>CONCRETAGEM DE LAJES EM EDIFICAÇÕES MULTIFAMILIARES FEITAS COM SISTEMA DE FÔRMAS MANUSEÁVEIS, COM CONCRETO USINADO BOMBEÁVEL FCK 25 MPA - LANÇAMENTO, ADENSAMENTO E ACABAMENTO (EXCLUSIVE BOMBA LANÇA). AF_06/2015</v>
          </cell>
          <cell r="C2318" t="str">
            <v>M3</v>
          </cell>
          <cell r="D2318">
            <v>441.89</v>
          </cell>
        </row>
        <row r="2319">
          <cell r="A2319">
            <v>99435</v>
          </cell>
          <cell r="B2319" t="str">
            <v>CONCRETAGEM DE PAREDES EM EDIFICAÇÕES MULTIFAMILIARES FEITAS COM SISTEMA DE FÔRMAS MANUSEÁVEIS, COM CONCRETO USINADO BOMBEÁVEL FCK 25 MPA - LANÇAMENTO, ADENSAMENTO E ACABAMENTO (EXCLUSIVE BOMBA LANÇA). AF_06/2015</v>
          </cell>
          <cell r="C2319" t="str">
            <v>M3</v>
          </cell>
          <cell r="D2319">
            <v>427.51</v>
          </cell>
        </row>
        <row r="2320">
          <cell r="A2320">
            <v>99436</v>
          </cell>
          <cell r="B2320" t="str">
            <v>CONCRETAGEM DE PLATIBANDA EM EDIFICAÇÕES MULTIFAMILIARES FEITAS COM SISTEMA DE FÔRMAS MANUSEÁVEIS, COM CONCRETO USINADO BOMBEÁVEL FCK 25 MPA - LANÇAMENTO, ADENSAMENTO E ACABAMENTO (EXCLUSIVE BOMBA LANÇA). AF_06/2015</v>
          </cell>
          <cell r="C2320" t="str">
            <v>M3</v>
          </cell>
          <cell r="D2320">
            <v>479.63</v>
          </cell>
        </row>
        <row r="2321">
          <cell r="A2321">
            <v>99437</v>
          </cell>
          <cell r="B2321" t="str">
            <v>CONCRETAGEM DE PLATIBANDA EM EDIFICAÇÕES UNIFAMILIARES FEITAS COM SISTEMA DE FÔRMAS MANUSEÁVEIS, COM CONCRETO USINADO AUTOADENSÁVEL FCK 25 MPA - LANÇAMENTO E ACABAMENTO. AF_06/2015</v>
          </cell>
          <cell r="C2321" t="str">
            <v>M3</v>
          </cell>
          <cell r="D2321">
            <v>447.25</v>
          </cell>
        </row>
        <row r="2322">
          <cell r="A2322">
            <v>99438</v>
          </cell>
          <cell r="B2322" t="str">
            <v>CONCRETAGEM DE PLATIBANDA EM EDIFICAÇÕES MULTIFAMILIARES FEITAS COM SISTEMA DE FÔRMAS MANUSEÁVEIS, COM CONCRETO USINADO AUTOADENSÁVEL FCK 25 MPA - LANÇAMENTO E ACABAMENTO. AF_06/2015</v>
          </cell>
          <cell r="C2322" t="str">
            <v>M3</v>
          </cell>
          <cell r="D2322">
            <v>451.86</v>
          </cell>
        </row>
        <row r="2323">
          <cell r="A2323">
            <v>99439</v>
          </cell>
          <cell r="B2323" t="str">
            <v>CONCRETAGEM DE EDIFICAÇÕES (PAREDES E LAJES) FEITAS COM SISTEMA DE FÔRMAS MANUSEÁVEIS, COM CONCRETO USINADO BOMBEÁVEL FCK 25 MPA - LANÇAMENTO, ADENSAMENTO E ACABAMENTO (EXCLUSIVE BOMBA LANÇA). AF_06/2015</v>
          </cell>
          <cell r="C2323" t="str">
            <v>M3</v>
          </cell>
          <cell r="D2323">
            <v>431.58</v>
          </cell>
        </row>
        <row r="2324">
          <cell r="A2324">
            <v>101963</v>
          </cell>
          <cell r="B2324" t="str">
            <v>LAJE PRÉ-MOLDADA UNIDIRECIONAL, BIAPOIADA, PARA PISO, ENCHIMENTO EM CERÂMICA, VIGOTA CONVENCIONAL, ALTURA TOTAL DA LAJE (ENCHIMENTO+CAPA) = (8+4). AF_11/2020</v>
          </cell>
          <cell r="C2324" t="str">
            <v>M2</v>
          </cell>
          <cell r="D2324">
            <v>127.12</v>
          </cell>
        </row>
        <row r="2325">
          <cell r="A2325">
            <v>101964</v>
          </cell>
          <cell r="B2325" t="str">
            <v>LAJE PRÉ-MOLDADA UNIDIRECIONAL, BIAPOIADA, PARA FORRO, ENCHIMENTO EM CERÂMICA, VIGOTA CONVENCIONAL, ALTURA TOTAL DA LAJE (ENCHIMENTO+CAPA) = (8+3). AF_11/2020</v>
          </cell>
          <cell r="C2325" t="str">
            <v>M2</v>
          </cell>
          <cell r="D2325">
            <v>118.18</v>
          </cell>
        </row>
        <row r="2326">
          <cell r="A2326">
            <v>101165</v>
          </cell>
          <cell r="B2326" t="str">
            <v>ALVENARIA DE EMBASAMENTO COM BLOCO ESTRUTURAL DE CONCRETO, DE 14X19X29CM E ARGAMASSA DE ASSENTAMENTO COM PREPARO EM BETONEIRA. AF_05/2020</v>
          </cell>
          <cell r="C2326" t="str">
            <v>M3</v>
          </cell>
          <cell r="D2326">
            <v>673.49</v>
          </cell>
        </row>
        <row r="2327">
          <cell r="A2327">
            <v>101166</v>
          </cell>
          <cell r="B2327" t="str">
            <v>ALVENARIA DE EMBASAMENTO COM BLOCO ESTRUTURAL DE CERÂMICA, DE 14X19X29CM E ARGAMASSA DE ASSENTAMENTO COM PREPARO EM BETONEIRA. AF_05/2020</v>
          </cell>
          <cell r="C2327" t="str">
            <v>M3</v>
          </cell>
          <cell r="D2327">
            <v>454.21</v>
          </cell>
        </row>
        <row r="2328">
          <cell r="A2328">
            <v>98576</v>
          </cell>
          <cell r="B2328" t="str">
            <v>TRATAMENTO DE JUNTA DE DILATAÇÃO COM MANTA ASFÁLTICA ADERIDA COM MAÇARICO. AF_06/2018</v>
          </cell>
          <cell r="C2328" t="str">
            <v>M</v>
          </cell>
          <cell r="D2328">
            <v>15.4</v>
          </cell>
        </row>
        <row r="2329">
          <cell r="A2329">
            <v>93182</v>
          </cell>
          <cell r="B2329" t="str">
            <v>VERGA PRÉ-MOLDADA PARA JANELAS COM ATÉ 1,5 M DE VÃO. AF_03/2016</v>
          </cell>
          <cell r="C2329" t="str">
            <v>M</v>
          </cell>
          <cell r="D2329">
            <v>34.46</v>
          </cell>
        </row>
        <row r="2330">
          <cell r="A2330">
            <v>93183</v>
          </cell>
          <cell r="B2330" t="str">
            <v>VERGA PRÉ-MOLDADA PARA JANELAS COM MAIS DE 1,5 M DE VÃO. AF_03/2016</v>
          </cell>
          <cell r="C2330" t="str">
            <v>M</v>
          </cell>
          <cell r="D2330">
            <v>44.55</v>
          </cell>
        </row>
        <row r="2331">
          <cell r="A2331">
            <v>93184</v>
          </cell>
          <cell r="B2331" t="str">
            <v>VERGA PRÉ-MOLDADA PARA PORTAS COM ATÉ 1,5 M DE VÃO. AF_03/2016</v>
          </cell>
          <cell r="C2331" t="str">
            <v>M</v>
          </cell>
          <cell r="D2331">
            <v>25.39</v>
          </cell>
        </row>
        <row r="2332">
          <cell r="A2332">
            <v>93185</v>
          </cell>
          <cell r="B2332" t="str">
            <v>VERGA PRÉ-MOLDADA PARA PORTAS COM MAIS DE 1,5 M DE VÃO. AF_03/2016</v>
          </cell>
          <cell r="C2332" t="str">
            <v>M</v>
          </cell>
          <cell r="D2332">
            <v>43.95</v>
          </cell>
        </row>
        <row r="2333">
          <cell r="A2333">
            <v>93186</v>
          </cell>
          <cell r="B2333" t="str">
            <v>VERGA MOLDADA IN LOCO EM CONCRETO PARA JANELAS COM ATÉ 1,5 M DE VÃO. AF_03/2016</v>
          </cell>
          <cell r="C2333" t="str">
            <v>M</v>
          </cell>
          <cell r="D2333">
            <v>61.7</v>
          </cell>
        </row>
        <row r="2334">
          <cell r="A2334">
            <v>93187</v>
          </cell>
          <cell r="B2334" t="str">
            <v>VERGA MOLDADA IN LOCO EM CONCRETO PARA JANELAS COM MAIS DE 1,5 M DE VÃO. AF_03/2016</v>
          </cell>
          <cell r="C2334" t="str">
            <v>M</v>
          </cell>
          <cell r="D2334">
            <v>70.959999999999994</v>
          </cell>
        </row>
        <row r="2335">
          <cell r="A2335">
            <v>93188</v>
          </cell>
          <cell r="B2335" t="str">
            <v>VERGA MOLDADA IN LOCO EM CONCRETO PARA PORTAS COM ATÉ 1,5 M DE VÃO. AF_03/2016</v>
          </cell>
          <cell r="C2335" t="str">
            <v>M</v>
          </cell>
          <cell r="D2335">
            <v>59.76</v>
          </cell>
        </row>
        <row r="2336">
          <cell r="A2336">
            <v>93189</v>
          </cell>
          <cell r="B2336" t="str">
            <v>VERGA MOLDADA IN LOCO EM CONCRETO PARA PORTAS COM MAIS DE 1,5 M DE VÃO. AF_03/2016</v>
          </cell>
          <cell r="C2336" t="str">
            <v>M</v>
          </cell>
          <cell r="D2336">
            <v>72.06</v>
          </cell>
        </row>
        <row r="2337">
          <cell r="A2337">
            <v>93190</v>
          </cell>
          <cell r="B2337" t="str">
            <v>VERGA MOLDADA IN LOCO COM UTILIZAÇÃO DE BLOCOS CANALETA PARA JANELAS COM ATÉ 1,5 M DE VÃO. AF_03/2016</v>
          </cell>
          <cell r="C2337" t="str">
            <v>M</v>
          </cell>
          <cell r="D2337">
            <v>35.880000000000003</v>
          </cell>
        </row>
        <row r="2338">
          <cell r="A2338">
            <v>93191</v>
          </cell>
          <cell r="B2338" t="str">
            <v>VERGA MOLDADA IN LOCO COM UTILIZAÇÃO DE BLOCOS CANALETA PARA JANELAS COM MAIS DE 1,5 M DE VÃO. AF_03/2016</v>
          </cell>
          <cell r="C2338" t="str">
            <v>M</v>
          </cell>
          <cell r="D2338">
            <v>37.79</v>
          </cell>
        </row>
        <row r="2339">
          <cell r="A2339">
            <v>93192</v>
          </cell>
          <cell r="B2339" t="str">
            <v>VERGA MOLDADA IN LOCO COM UTILIZAÇÃO DE BLOCOS CANALETA PARA PORTAS COM ATÉ 1,5 M DE VÃO. AF_03/2016</v>
          </cell>
          <cell r="C2339" t="str">
            <v>M</v>
          </cell>
          <cell r="D2339">
            <v>41.29</v>
          </cell>
        </row>
        <row r="2340">
          <cell r="A2340">
            <v>93193</v>
          </cell>
          <cell r="B2340" t="str">
            <v>VERGA MOLDADA IN LOCO COM UTILIZAÇÃO DE BLOCOS CANALETA PARA PORTAS COM MAIS DE 1,5 M DE VÃO. AF_03/2016</v>
          </cell>
          <cell r="C2340" t="str">
            <v>M</v>
          </cell>
          <cell r="D2340">
            <v>38.96</v>
          </cell>
        </row>
        <row r="2341">
          <cell r="A2341">
            <v>93194</v>
          </cell>
          <cell r="B2341" t="str">
            <v>CONTRAVERGA PRÉ-MOLDADA PARA VÃOS DE ATÉ 1,5 M DE COMPRIMENTO. AF_03/2016</v>
          </cell>
          <cell r="C2341" t="str">
            <v>M</v>
          </cell>
          <cell r="D2341">
            <v>33.840000000000003</v>
          </cell>
        </row>
        <row r="2342">
          <cell r="A2342">
            <v>93195</v>
          </cell>
          <cell r="B2342" t="str">
            <v>CONTRAVERGA PRÉ-MOLDADA PARA VÃOS DE MAIS DE 1,5 M DE COMPRIMENTO. AF_03/2016</v>
          </cell>
          <cell r="C2342" t="str">
            <v>M</v>
          </cell>
          <cell r="D2342">
            <v>40.75</v>
          </cell>
        </row>
        <row r="2343">
          <cell r="A2343">
            <v>93196</v>
          </cell>
          <cell r="B2343" t="str">
            <v>CONTRAVERGA MOLDADA IN LOCO EM CONCRETO PARA VÃOS DE ATÉ 1,5 M DE COMPRIMENTO. AF_03/2016</v>
          </cell>
          <cell r="C2343" t="str">
            <v>M</v>
          </cell>
          <cell r="D2343">
            <v>58.73</v>
          </cell>
        </row>
        <row r="2344">
          <cell r="A2344">
            <v>93197</v>
          </cell>
          <cell r="B2344" t="str">
            <v>CONTRAVERGA MOLDADA IN LOCO EM CONCRETO PARA VÃOS DE MAIS DE 1,5 M DE COMPRIMENTO. AF_03/2016</v>
          </cell>
          <cell r="C2344" t="str">
            <v>M</v>
          </cell>
          <cell r="D2344">
            <v>65.72</v>
          </cell>
        </row>
        <row r="2345">
          <cell r="A2345">
            <v>93198</v>
          </cell>
          <cell r="B2345" t="str">
            <v>CONTRAVERGA MOLDADA IN LOCO COM UTILIZAÇÃO DE BLOCOS CANALETA PARA VÃOS DE ATÉ 1,5 M DE COMPRIMENTO. AF_03/2016</v>
          </cell>
          <cell r="C2345" t="str">
            <v>M</v>
          </cell>
          <cell r="D2345">
            <v>31.17</v>
          </cell>
        </row>
        <row r="2346">
          <cell r="A2346">
            <v>93199</v>
          </cell>
          <cell r="B2346" t="str">
            <v>CONTRAVERGA MOLDADA IN LOCO COM UTILIZAÇÃO DE BLOCOS CANALETA PARA VÃOS DE MAIS DE 1,5 M DE COMPRIMENTO. AF_03/2016</v>
          </cell>
          <cell r="C2346" t="str">
            <v>M</v>
          </cell>
          <cell r="D2346">
            <v>30.75</v>
          </cell>
        </row>
        <row r="2347">
          <cell r="A2347">
            <v>93200</v>
          </cell>
          <cell r="B2347" t="str">
            <v>FIXAÇÃO (ENCUNHAMENTO) DE ALVENARIA DE VEDAÇÃO COM ARGAMASSA APLICADA COM BISNAGA. AF_03/2016</v>
          </cell>
          <cell r="C2347" t="str">
            <v>M</v>
          </cell>
          <cell r="D2347">
            <v>2.46</v>
          </cell>
        </row>
        <row r="2348">
          <cell r="A2348">
            <v>93201</v>
          </cell>
          <cell r="B2348" t="str">
            <v>FIXAÇÃO (ENCUNHAMENTO) DE ALVENARIA DE VEDAÇÃO COM ARGAMASSA APLICADA COM COLHER. AF_03/2016</v>
          </cell>
          <cell r="C2348" t="str">
            <v>M</v>
          </cell>
          <cell r="D2348">
            <v>4.7300000000000004</v>
          </cell>
        </row>
        <row r="2349">
          <cell r="A2349">
            <v>93202</v>
          </cell>
          <cell r="B2349" t="str">
            <v>FIXAÇÃO (ENCUNHAMENTO) DE ALVENARIA DE VEDAÇÃO COM TIJOLO MACIÇO. AF_03/2016</v>
          </cell>
          <cell r="C2349" t="str">
            <v>M</v>
          </cell>
          <cell r="D2349">
            <v>18.46</v>
          </cell>
        </row>
        <row r="2350">
          <cell r="A2350">
            <v>93203</v>
          </cell>
          <cell r="B2350" t="str">
            <v>FIXAÇÃO (ENCUNHAMENTO) DE ALVENARIA DE VEDAÇÃO COM ESPUMA DE POLIURETANO EXPANSIVA. AF_03/2016</v>
          </cell>
          <cell r="C2350" t="str">
            <v>M</v>
          </cell>
          <cell r="D2350">
            <v>13.55</v>
          </cell>
        </row>
        <row r="2351">
          <cell r="A2351">
            <v>93204</v>
          </cell>
          <cell r="B2351" t="str">
            <v>CINTA DE AMARRAÇÃO DE ALVENARIA MOLDADA IN LOCO EM CONCRETO. AF_03/2016</v>
          </cell>
          <cell r="C2351" t="str">
            <v>M</v>
          </cell>
          <cell r="D2351">
            <v>45.31</v>
          </cell>
        </row>
        <row r="2352">
          <cell r="A2352">
            <v>93205</v>
          </cell>
          <cell r="B2352" t="str">
            <v>CINTA DE AMARRAÇÃO DE ALVENARIA MOLDADA IN LOCO COM UTILIZAÇÃO DE BLOCOS CANALETA. AF_03/2016</v>
          </cell>
          <cell r="C2352" t="str">
            <v>M</v>
          </cell>
          <cell r="D2352">
            <v>30.85</v>
          </cell>
        </row>
        <row r="2353">
          <cell r="A2353">
            <v>95952</v>
          </cell>
          <cell r="B2353" t="str">
            <v>(COMPOSIÇÃO REPRESENTATIVA) EXECUÇÃO DE ESTRUTURAS DE CONCRETO ARMADO CONVENCIONAL, PARA EDIFICAÇÃO HABITACIONAL MULTIFAMILIAR (PRÉDIO), FCK = 25 MPA. AF_01/2017</v>
          </cell>
          <cell r="C2353" t="str">
            <v>M3</v>
          </cell>
          <cell r="D2353">
            <v>1788.1</v>
          </cell>
        </row>
        <row r="2354">
          <cell r="A2354">
            <v>95953</v>
          </cell>
          <cell r="B2354" t="str">
            <v>(COMPOSIÇÃO REPRESENTATIVA) EXECUÇÃO DE ESTRUTURAS DE CONCRETO ARMADO, PARA EDIFICAÇÃO HABITACIONAL UNIFAMILIAR COM DOIS PAVIMENTOS (CASA ISOLADA), FCK = 25 MPA. AF_01/2017</v>
          </cell>
          <cell r="C2354" t="str">
            <v>M3</v>
          </cell>
          <cell r="D2354">
            <v>2880.72</v>
          </cell>
        </row>
        <row r="2355">
          <cell r="A2355">
            <v>95954</v>
          </cell>
          <cell r="B2355" t="str">
            <v>(COMPOSIÇÃO REPRESENTATIVA) EXECUÇÃO DE ESTRUTURAS DE CONCRETO ARMADO, PARA EDIFICAÇÃO HABITACIONAL UNIFAMILIAR COM DOIS PAVIMENTOS (CASA EM EMPREENDIMENTOS), FCK = 25 MPA. AF_01/2017</v>
          </cell>
          <cell r="C2355" t="str">
            <v>M3</v>
          </cell>
          <cell r="D2355">
            <v>1994.3</v>
          </cell>
        </row>
        <row r="2356">
          <cell r="A2356">
            <v>95955</v>
          </cell>
          <cell r="B2356" t="str">
            <v>(COMPOSIÇÃO REPRESENTATIVA) EXECUÇÃO DE ESTRUTURAS DE CONCRETO ARMADO, PARA EDIFICAÇÃO HABITACIONAL UNIFAMILIAR TÉRREA (CASA ISOLADA), FCK = 25 MPA. AF_01/2017</v>
          </cell>
          <cell r="C2356" t="str">
            <v>M3</v>
          </cell>
          <cell r="D2356">
            <v>2519.88</v>
          </cell>
        </row>
        <row r="2357">
          <cell r="A2357">
            <v>95956</v>
          </cell>
          <cell r="B2357" t="str">
            <v>(COMPOSIÇÃO REPRESENTATIVA) EXECUÇÃO DE ESTRUTURAS DE CONCRETO ARMADO, PARA EDIFICAÇÃO HABITACIONAL UNIFAMILIAR TÉRREA (CASA EM EMPREENDIMENTOS), FCK = 25 MPA. AF_01/2017</v>
          </cell>
          <cell r="C2357" t="str">
            <v>M3</v>
          </cell>
          <cell r="D2357">
            <v>1939.32</v>
          </cell>
        </row>
        <row r="2358">
          <cell r="A2358">
            <v>95957</v>
          </cell>
          <cell r="B2358" t="str">
            <v>(COMPOSIÇÃO REPRESENTATIVA) EXECUÇÃO DE ESTRUTURAS DE CONCRETO ARMADO, PARA EDIFICAÇÃO INSTITUCIONAL TÉRREA, FCK = 25 MPA. AF_01/2017</v>
          </cell>
          <cell r="C2358" t="str">
            <v>M3</v>
          </cell>
          <cell r="D2358">
            <v>2627.05</v>
          </cell>
        </row>
        <row r="2359">
          <cell r="A2359">
            <v>95969</v>
          </cell>
          <cell r="B2359" t="str">
            <v>(COMPOSIÇÃO REPRESENTATIVA) EXECUÇÃO DE ESCADA EM CONCRETO ARMADO, MOLDADA IN LOCO, FCK = 25 MPA. AF_02/2017</v>
          </cell>
          <cell r="C2359" t="str">
            <v>M3</v>
          </cell>
          <cell r="D2359">
            <v>2506.61</v>
          </cell>
        </row>
        <row r="2360">
          <cell r="A2360">
            <v>97733</v>
          </cell>
          <cell r="B2360" t="str">
            <v>PEÇA RETANGULAR PRÉ-MOLDADA, VOLUME DE CONCRETO DE ATÉ 10 LITROS, TAXA DE AÇO APROXIMADA DE 30KG/M³. AF_01/2018</v>
          </cell>
          <cell r="C2360" t="str">
            <v>M3</v>
          </cell>
          <cell r="D2360">
            <v>2598.29</v>
          </cell>
        </row>
        <row r="2361">
          <cell r="A2361">
            <v>97734</v>
          </cell>
          <cell r="B2361" t="str">
            <v>PEÇA RETANGULAR PRÉ-MOLDADA, VOLUME DE CONCRETO DE 10 A 30 LITROS, TAXA DE AÇO APROXIMADA DE 30KG/M³. AF_01/2018</v>
          </cell>
          <cell r="C2361" t="str">
            <v>M3</v>
          </cell>
          <cell r="D2361">
            <v>2236.2199999999998</v>
          </cell>
        </row>
        <row r="2362">
          <cell r="A2362">
            <v>97735</v>
          </cell>
          <cell r="B2362" t="str">
            <v>PEÇA RETANGULAR PRÉ-MOLDADA, VOLUME DE CONCRETO DE 30 A 100 LITROS, TAXA DE AÇO APROXIMADA DE 30KG/M³. AF_01/2018</v>
          </cell>
          <cell r="C2362" t="str">
            <v>M3</v>
          </cell>
          <cell r="D2362">
            <v>1889.61</v>
          </cell>
        </row>
        <row r="2363">
          <cell r="A2363">
            <v>97736</v>
          </cell>
          <cell r="B2363" t="str">
            <v>PEÇA RETANGULAR PRÉ-MOLDADA, VOLUME DE CONCRETO ACIMA DE 100 LITROS, TAXA DE AÇO APROXIMADA DE 30KG/M³. AF_01/2018</v>
          </cell>
          <cell r="C2363" t="str">
            <v>M3</v>
          </cell>
          <cell r="D2363">
            <v>1262.81</v>
          </cell>
        </row>
        <row r="2364">
          <cell r="A2364">
            <v>97737</v>
          </cell>
          <cell r="B2364" t="str">
            <v>PEÇA RETANGULAR PRÉ-MOLDADA, VOLUME DE CONCRETO DE 30 A 70 LITROS , TAXA DE AÇO APROXIMADA DE 70KG/M³. AF_01/2018</v>
          </cell>
          <cell r="C2364" t="str">
            <v>M3</v>
          </cell>
          <cell r="D2364">
            <v>2698.42</v>
          </cell>
        </row>
        <row r="2365">
          <cell r="A2365">
            <v>97738</v>
          </cell>
          <cell r="B2365" t="str">
            <v>PEÇA CIRCULAR PRÉ-MOLDADA, VOLUME DE CONCRETO DE 10 A 30 LITROS, TAXA DE FIBRA DE POLIPROPILENO APROXIMADA DE 6 KG/M³. AF_01/2018_P</v>
          </cell>
          <cell r="C2365" t="str">
            <v>M3</v>
          </cell>
          <cell r="D2365">
            <v>3621.97</v>
          </cell>
        </row>
        <row r="2366">
          <cell r="A2366">
            <v>97739</v>
          </cell>
          <cell r="B2366" t="str">
            <v>PEÇA CIRCULAR PRÉ-MOLDADA, VOLUME DE CONCRETO DE 30 A 100 LITROS, TAXA DE AÇO APROXIMADA DE 30KG/M³. AF_01/2018</v>
          </cell>
          <cell r="C2366" t="str">
            <v>M3</v>
          </cell>
          <cell r="D2366">
            <v>2196.5300000000002</v>
          </cell>
        </row>
        <row r="2367">
          <cell r="A2367">
            <v>97740</v>
          </cell>
          <cell r="B2367" t="str">
            <v>PEÇA CIRCULAR PRÉ-MOLDADA, VOLUME DE CONCRETO ACIMA DE 100 LITROS, TAXA DE AÇO APROXIMADA DE 30KG/M³. AF_01/2018</v>
          </cell>
          <cell r="C2367" t="str">
            <v>M3</v>
          </cell>
          <cell r="D2367">
            <v>1682.16</v>
          </cell>
        </row>
        <row r="2368">
          <cell r="A2368">
            <v>98615</v>
          </cell>
          <cell r="B2368" t="str">
            <v>CONTENÇÃO EM CORTINA COM ESTACAS ESPAÇADAS COM 30 CM DE DIÂMETRO E PROFUNDIDADE MENOR OU IGUAL A 10 M. AF_06/2018</v>
          </cell>
          <cell r="C2368" t="str">
            <v>M2</v>
          </cell>
          <cell r="D2368">
            <v>96.27</v>
          </cell>
        </row>
        <row r="2369">
          <cell r="A2369">
            <v>98616</v>
          </cell>
          <cell r="B2369" t="str">
            <v>CONTENÇÃO EM CORTINA COM ESTACAS ESPAÇADAS COM 30 CM DE DIÂMETRO E PROFUNDIDADE MAIOR QUE 10 M E MENOR OU IGUAL A 15 M. AF_06/2018</v>
          </cell>
          <cell r="C2369" t="str">
            <v>M2</v>
          </cell>
          <cell r="D2369">
            <v>75.12</v>
          </cell>
        </row>
        <row r="2370">
          <cell r="A2370">
            <v>98617</v>
          </cell>
          <cell r="B2370" t="str">
            <v>CONTENÇÃO EM CORTINA COM ESTACAS ESPAÇADAS COM 30 CM DE DIÂMETRO E PROFUNDIDADE MAIOR QUE 15 M. AF_06/2018</v>
          </cell>
          <cell r="C2370" t="str">
            <v>M2</v>
          </cell>
          <cell r="D2370">
            <v>69.3</v>
          </cell>
        </row>
        <row r="2371">
          <cell r="A2371">
            <v>98618</v>
          </cell>
          <cell r="B2371" t="str">
            <v>CONTENÇÃO EM CORTINA COM ESTACAS ESPAÇADAS COM 40 CM DE DIÂMETRO E PROFUNDIDADE MENOR OU IGUAL A 10 M. AF_06/2018</v>
          </cell>
          <cell r="C2371" t="str">
            <v>M2</v>
          </cell>
          <cell r="D2371">
            <v>95.2</v>
          </cell>
        </row>
        <row r="2372">
          <cell r="A2372">
            <v>98619</v>
          </cell>
          <cell r="B2372" t="str">
            <v>CONTENÇÃO EM CORTINA COM ESTACAS ESPAÇADAS COM 40 CM DE DIÂMETRO E PROFUNDIDADE MAIOR QUE 10 M E MENOR OU IGUAL A 15 M. AF_06/2018</v>
          </cell>
          <cell r="C2372" t="str">
            <v>M2</v>
          </cell>
          <cell r="D2372">
            <v>86.42</v>
          </cell>
        </row>
        <row r="2373">
          <cell r="A2373">
            <v>98620</v>
          </cell>
          <cell r="B2373" t="str">
            <v>CONTENÇÃO EM CORTINA COM ESTACAS ESPAÇADAS COM 40 CM DE DIÂMETRO E PROFUNDIDADE MAIOR QUE 15 M. AF_06/2018</v>
          </cell>
          <cell r="C2373" t="str">
            <v>M2</v>
          </cell>
          <cell r="D2373">
            <v>81.97</v>
          </cell>
        </row>
        <row r="2374">
          <cell r="A2374">
            <v>98621</v>
          </cell>
          <cell r="B2374" t="str">
            <v>CONTENÇÃO EM CORTINA COM ESTACAS ESPAÇADAS COM 50 CM DE DIÂMETRO E PROFUNDIDADE MENOR OU IGUAL A 10 M. AF_06/2018</v>
          </cell>
          <cell r="C2374" t="str">
            <v>M2</v>
          </cell>
          <cell r="D2374">
            <v>107.6</v>
          </cell>
        </row>
        <row r="2375">
          <cell r="A2375">
            <v>98622</v>
          </cell>
          <cell r="B2375" t="str">
            <v>CONTENÇÃO EM CORTINA COM ESTACAS ESPAÇADAS COM 50 CM DE DIÂMETRO E PROFUNDIDADE MAIOR QUE 10 M E MENOR OU IGUAL A 15 M. AF_06/2018</v>
          </cell>
          <cell r="C2375" t="str">
            <v>M2</v>
          </cell>
          <cell r="D2375">
            <v>100.53</v>
          </cell>
        </row>
        <row r="2376">
          <cell r="A2376">
            <v>98623</v>
          </cell>
          <cell r="B2376" t="str">
            <v>CONTENÇÃO EM CORTINA COM ESTACAS ESPAÇADAS COM 50 CM DE DIÂMETRO E PROFUNDIDADE MAIOR QUE 15 M. AF_06/2018</v>
          </cell>
          <cell r="C2376" t="str">
            <v>M2</v>
          </cell>
          <cell r="D2376">
            <v>96.93</v>
          </cell>
        </row>
        <row r="2377">
          <cell r="A2377">
            <v>98624</v>
          </cell>
          <cell r="B2377" t="str">
            <v>CONTENÇÃO EM CORTINA COM ESTACAS ESPAÇADAS COM 60 CM DE DIÂMETRO E PROFUNDIDADE MENOR OU IGUAL A 10 M. AF_06/2018</v>
          </cell>
          <cell r="C2377" t="str">
            <v>M2</v>
          </cell>
          <cell r="D2377">
            <v>121.22</v>
          </cell>
        </row>
        <row r="2378">
          <cell r="A2378">
            <v>98625</v>
          </cell>
          <cell r="B2378" t="str">
            <v>CONTENÇÃO EM CORTINA COM ESTACAS ESPAÇADAS COM 60 CM DE DIÂMETRO E PROFUNDIDADE MAIOR QUE 10 M E MENOR OU IGUAL A 15 M. AF_06/2018</v>
          </cell>
          <cell r="C2378" t="str">
            <v>M2</v>
          </cell>
          <cell r="D2378">
            <v>115.25</v>
          </cell>
        </row>
        <row r="2379">
          <cell r="A2379">
            <v>98626</v>
          </cell>
          <cell r="B2379" t="str">
            <v>CONTENÇÃO EM CORTINA COM ESTACAS ESPAÇADAS COM 60 CM DE DIÂMETRO E PROFUNDIDADE MAIOR QUE 15 M. AF_06/2018</v>
          </cell>
          <cell r="C2379" t="str">
            <v>M2</v>
          </cell>
          <cell r="D2379">
            <v>112.17</v>
          </cell>
        </row>
        <row r="2380">
          <cell r="A2380">
            <v>98655</v>
          </cell>
          <cell r="B2380" t="str">
            <v>EXECUÇÃO DE MURETA GUIA PARA CONTENÇÃO/ FUNDAÇÃO COM 30 CM DE ESPESSURA. AF_06/2018</v>
          </cell>
          <cell r="C2380" t="str">
            <v>M</v>
          </cell>
          <cell r="D2380">
            <v>552.79</v>
          </cell>
        </row>
        <row r="2381">
          <cell r="A2381">
            <v>98656</v>
          </cell>
          <cell r="B2381" t="str">
            <v>EXECUÇÃO DE MURETA GUIA PARA CONTENÇÃO/ FUNDAÇÃO COM 40 CM DE ESPESSURA. AF_06/2018</v>
          </cell>
          <cell r="C2381" t="str">
            <v>M</v>
          </cell>
          <cell r="D2381">
            <v>560.12</v>
          </cell>
        </row>
        <row r="2382">
          <cell r="A2382">
            <v>98657</v>
          </cell>
          <cell r="B2382" t="str">
            <v>EXECUÇÃO DE MURETA GUIA PARA CONTENÇÃO/ FUNDAÇÃO COM 50 CM DE ESPESSURA. AF_06/2018</v>
          </cell>
          <cell r="C2382" t="str">
            <v>M</v>
          </cell>
          <cell r="D2382">
            <v>567.45000000000005</v>
          </cell>
        </row>
        <row r="2383">
          <cell r="A2383">
            <v>98658</v>
          </cell>
          <cell r="B2383" t="str">
            <v>EXECUÇÃO DE MURETA GUIA PARA CONTENÇÃO/ FUNDAÇÃO COM 60 CM DE ESPESSURA. AF_06/2018</v>
          </cell>
          <cell r="C2383" t="str">
            <v>M</v>
          </cell>
          <cell r="D2383">
            <v>574.77</v>
          </cell>
        </row>
        <row r="2384">
          <cell r="A2384">
            <v>98659</v>
          </cell>
          <cell r="B2384" t="str">
            <v>EXECUÇÃO DE MURETA GUIA PARA CONTENÇÃO/ FUNDAÇÃO COM 80 CM DE ESPESSURA. AF_06/2018</v>
          </cell>
          <cell r="C2384" t="str">
            <v>M</v>
          </cell>
          <cell r="D2384">
            <v>589.42999999999995</v>
          </cell>
        </row>
        <row r="2385">
          <cell r="A2385">
            <v>98746</v>
          </cell>
          <cell r="B2385" t="str">
            <v>SOLDA DE TOPO EM CHAPA/PERFIL/TUBO DE AÇO CHANFRADO, ESPESSURA=1/4''. AF_06/2018</v>
          </cell>
          <cell r="C2385" t="str">
            <v>M</v>
          </cell>
          <cell r="D2385">
            <v>43.65</v>
          </cell>
        </row>
        <row r="2386">
          <cell r="A2386">
            <v>98749</v>
          </cell>
          <cell r="B2386" t="str">
            <v>SOLDA DE TOPO EM CHAPA/PERFIL/TUBO DE AÇO CHANFRADO, ESPESSURA=5/16''. AF_06/2018</v>
          </cell>
          <cell r="C2386" t="str">
            <v>M</v>
          </cell>
          <cell r="D2386">
            <v>52.01</v>
          </cell>
        </row>
        <row r="2387">
          <cell r="A2387">
            <v>98750</v>
          </cell>
          <cell r="B2387" t="str">
            <v>SOLDA DE TOPO EM CHAPA/PERFIL/TUBO DE AÇO CHANFRADO, ESPESSURA=3/8''. AF_06/2018</v>
          </cell>
          <cell r="C2387" t="str">
            <v>M</v>
          </cell>
          <cell r="D2387">
            <v>62.12</v>
          </cell>
        </row>
        <row r="2388">
          <cell r="A2388">
            <v>98751</v>
          </cell>
          <cell r="B2388" t="str">
            <v>SOLDA DE TOPO EM CHAPA/PERFIL/TUBO DE AÇO CHANFRADO, ESPESSURA=1/2''. AF_06/2018</v>
          </cell>
          <cell r="C2388" t="str">
            <v>M</v>
          </cell>
          <cell r="D2388">
            <v>88.49</v>
          </cell>
        </row>
        <row r="2389">
          <cell r="A2389">
            <v>98752</v>
          </cell>
          <cell r="B2389" t="str">
            <v>SOLDA DE TOPO EM CHAPA/PERFIL/TUBO DE AÇO CHANFRADO, ESPESSURA=5/8''. AF_06/2018</v>
          </cell>
          <cell r="C2389" t="str">
            <v>M</v>
          </cell>
          <cell r="D2389">
            <v>120.23</v>
          </cell>
        </row>
        <row r="2390">
          <cell r="A2390">
            <v>98753</v>
          </cell>
          <cell r="B2390" t="str">
            <v>SOLDA DE TOPO EM CHAPA/PERFIL/TUBO DE AÇO CHANFRADO, ESPESSURA=3/4''. AF_06/2018</v>
          </cell>
          <cell r="C2390" t="str">
            <v>M</v>
          </cell>
          <cell r="D2390">
            <v>159.66999999999999</v>
          </cell>
        </row>
        <row r="2391">
          <cell r="A2391">
            <v>100763</v>
          </cell>
          <cell r="B2391" t="str">
            <v>VIGA METÁLICA EM PERFIL LAMINADO OU SOLDADO EM AÇO ESTRUTURAL, COM CONEXÕES PARAFUSADAS, INCLUSOS MÃO DE OBRA, TRANSPORTE E IÇAMENTO UTILIZANDO GUINDASTE - FORNECIMENTO E INSTALAÇÃO. AF_01/2020_P</v>
          </cell>
          <cell r="C2391" t="str">
            <v>KG</v>
          </cell>
          <cell r="D2391">
            <v>12.97</v>
          </cell>
        </row>
        <row r="2392">
          <cell r="A2392">
            <v>100764</v>
          </cell>
          <cell r="B2392" t="str">
            <v>VIGA METÁLICA EM PERFIL LAMINADO OU SOLDADO EM AÇO ESTRUTURAL, COM CONEXÕES SOLDADAS, INCLUSOS MÃO DE OBRA, TRANSPORTE E IÇAMENTO UTILIZANDO GUINDASTE - FORNECIMENTO E INSTALAÇÃO. AF_01/2020_P</v>
          </cell>
          <cell r="C2392" t="str">
            <v>KG</v>
          </cell>
          <cell r="D2392">
            <v>12.72</v>
          </cell>
        </row>
        <row r="2393">
          <cell r="A2393">
            <v>100765</v>
          </cell>
          <cell r="B2393" t="str">
            <v>PILAR METÁLICO PERFIL LAMINADO/SOLDADO EM AÇO ESTRUTURAL, COM CONEXÕES PARAFUSADAS, INCLUSOS MÃO DE OBRA, TRANSPORTE E IÇAMENTO UTILIZANDO GUINDASTE - FORNECIMENTO E INSTALAÇÃO. AF_01/2020_P</v>
          </cell>
          <cell r="C2393" t="str">
            <v>KG</v>
          </cell>
          <cell r="D2393">
            <v>12.08</v>
          </cell>
        </row>
        <row r="2394">
          <cell r="A2394">
            <v>100766</v>
          </cell>
          <cell r="B2394" t="str">
            <v>PILAR METÁLICO PERFIL LAMINADO OU SOLDADO EM AÇO ESTRUTURAL, COM CONEXÕES SOLDADAS, INCLUSOS MÃO DE OBRA, TRANSPORTE E IÇAMENTO UTILIZANDO GUINDASTE - FORNECIMENTO E INSTALAÇÃO. AF_01/2020</v>
          </cell>
          <cell r="C2394" t="str">
            <v>KG</v>
          </cell>
          <cell r="D2394">
            <v>12.16</v>
          </cell>
        </row>
        <row r="2395">
          <cell r="A2395">
            <v>100767</v>
          </cell>
          <cell r="B2395" t="str">
            <v>CONTRAVENTAMENTO COM CANTONEIRAS DE AÇO, ABAS IGUAIS, COM CONEXÕES PARAFUSADAS, INCLUSOS MÃO DE OBRA, TRANSPORTE E IÇAMENTO UTILIZANDO TALHA MANUAL, PARA EDIFÍCIOS DE ATÉ 2 PAVIMENTOS - FORNECIMENTO E INSTALAÇÃO. AF_01/2020_P</v>
          </cell>
          <cell r="C2395" t="str">
            <v>KG</v>
          </cell>
          <cell r="D2395">
            <v>13.62</v>
          </cell>
        </row>
        <row r="2396">
          <cell r="A2396">
            <v>100768</v>
          </cell>
          <cell r="B2396" t="str">
            <v>CONTRAVENTAMENTO COM CANTONEIRAS DE AÇO, ABAS IGUAIS, COM CONEXÕES SOLDADAS, INCLUSOS MÃO DE OBRA, TRANSPORTE E IÇAMENTO UTILIZANDO TALHA MANUAL, PARA EDIFÍCIOS DE ATÉ 2 PAVIMENTOS - FORNECIMENTO E INSTALAÇÃO. AF_01/2020</v>
          </cell>
          <cell r="C2396" t="str">
            <v>KG</v>
          </cell>
          <cell r="D2396">
            <v>18.16</v>
          </cell>
        </row>
        <row r="2397">
          <cell r="A2397">
            <v>100769</v>
          </cell>
          <cell r="B2397" t="str">
            <v>CONTRAVENTAMENTO COM CANTONEIRAS DE AÇO, ABAS IGUAIS, COM CONEXÕES PARAFUSADAS, INCLUSOS MÃO DE OBRA, TRANSPORTE E IÇAMENTO UTILIZANDO GUINDASTE, PARA EDIFÍCIOS DE 3 A 5 PAVIMENTOS - FORNECIMENTO E INSTALAÇÃO. AF_01/2020_P</v>
          </cell>
          <cell r="C2397" t="str">
            <v>KG</v>
          </cell>
          <cell r="D2397">
            <v>18.829999999999998</v>
          </cell>
        </row>
        <row r="2398">
          <cell r="A2398">
            <v>100770</v>
          </cell>
          <cell r="B2398" t="str">
            <v>CONTRAVENTAMENTO COM CANTONEIRAS DE AÇO, ABAS IGUAIS, COM CONEXÕES SOLDADAS, INCLUSOS MÃO DE OBRA, TRANSPORTE E IÇAMENTO UTILIZANDO GUINDASTE, PARA EDIFÍCIOS DE 3 A 5 PAVIMENTOS - FORNECIMENTO E INSTALAÇÃO. AF_01/2020</v>
          </cell>
          <cell r="C2398" t="str">
            <v>KG</v>
          </cell>
          <cell r="D2398">
            <v>17.920000000000002</v>
          </cell>
        </row>
        <row r="2399">
          <cell r="A2399">
            <v>100771</v>
          </cell>
          <cell r="B2399" t="str">
            <v>CONTRAVENTAMENTO COM CANTONEIRAS DE AÇO, ABAS IGUAIS, COM CONEXÕES PARAFUSADAS, INCLUSOS MÃO DE OBRA, TRANSPORTE E IÇAMENTO UTILIZANDO GRUA, PARA EDIFÍCIOS DE 6 A 10 PAVIMENTOS - FORNECIMENTO E INSTALAÇÃO. AF_01/2020_P</v>
          </cell>
          <cell r="C2399" t="str">
            <v>KG</v>
          </cell>
          <cell r="D2399">
            <v>21.13</v>
          </cell>
        </row>
        <row r="2400">
          <cell r="A2400">
            <v>100772</v>
          </cell>
          <cell r="B2400" t="str">
            <v>CONTRAVENTAMENTO COM CANTONEIRAS DE AÇO, ABAS IGUAIS, COM CONEXÕES SOLDADAS, INCLUSOS MÃO DE OBRA, TRANSPORTE E IÇAMENTO UTILIZANDO GRUA, PARA EDIFÍCIOS DE 6 A 10 PAVIMENTOS - FORNECIMENTO E INSTALAÇÃO. AF_01/2020</v>
          </cell>
          <cell r="C2400" t="str">
            <v>KG</v>
          </cell>
          <cell r="D2400">
            <v>12.69</v>
          </cell>
        </row>
        <row r="2401">
          <cell r="A2401">
            <v>100773</v>
          </cell>
          <cell r="B2401" t="str">
            <v>ESTRUTURA TRELIÇADA DE COBERTURA, TIPO ARCO, COM LIGAÇÕES SOLDADAS, INCLUSOS PERFIS METÁLICOS, CHAPAS METÁLICAS, MÃO DE OBRA E TRANSPORTE COM GUINDASTE - FORNECIMENTO E INSTALAÇÃO. AF_01/2020_P</v>
          </cell>
          <cell r="C2401" t="str">
            <v>KG</v>
          </cell>
          <cell r="D2401">
            <v>15.62</v>
          </cell>
        </row>
        <row r="2402">
          <cell r="A2402">
            <v>100774</v>
          </cell>
          <cell r="B2402" t="str">
            <v>ESTRUTURA TRELIÇADA DE COBERTURA, TIPO SHED, COM LIGAÇÕES SOLDADAS, INCLUSOS PERFIS METÁLICOS, CHAPAS METÁLICAS, MÃO DE OBRA E TRANSPORTE COM GUINDASTE - FORNECIMENTO E INSTALAÇÃO. AF_01/2020_P</v>
          </cell>
          <cell r="C2402" t="str">
            <v>KG</v>
          </cell>
          <cell r="D2402">
            <v>9.19</v>
          </cell>
        </row>
        <row r="2403">
          <cell r="A2403">
            <v>100775</v>
          </cell>
          <cell r="B2403" t="str">
            <v>ESTRUTURA TRELIÇADA DE COBERTURA, TIPO FINK, COM LIGAÇÕES SOLDADAS, INCLUSOS PERFIS METÁLICOS, CHAPAS METÁLICAS, MÃO DE OBRA E TRANSPORTE COM GUINDASTE - FORNECIMENTO E INSTALAÇÃO. AF_01/2020_P</v>
          </cell>
          <cell r="C2403" t="str">
            <v>KG</v>
          </cell>
          <cell r="D2403">
            <v>10.94</v>
          </cell>
        </row>
        <row r="2404">
          <cell r="A2404">
            <v>100776</v>
          </cell>
          <cell r="B2404" t="str">
            <v>ESTRUTURA TRELIÇADA DE COBERTURA, TIPO ARCO, COM LIGAÇÕES PARAFUSADAS, INCLUSOS PERFIS METÁLICOS, CHAPAS METÁLICAS, MÃO DE OBRA E TRANSPORTE COM GUINDASTE - FORNECIMENTO E INSTALAÇÃO. AF_01/2020_P</v>
          </cell>
          <cell r="C2404" t="str">
            <v>KG</v>
          </cell>
          <cell r="D2404">
            <v>15.73</v>
          </cell>
        </row>
        <row r="2405">
          <cell r="A2405">
            <v>100777</v>
          </cell>
          <cell r="B2405" t="str">
            <v>ESTRUTURA TRELIÇADA DE COBERTURA, TIPO SHED, COM LIGAÇÕES PARAFUSADAS, INCLUSOS PERFIS METÁLICOS, CHAPAS METÁLICAS, MÃO DE OBRA E TRANSPORTE COM GUINDASTE - FORNECIMENTO E INSTALAÇÃO. AF_01/2020_P</v>
          </cell>
          <cell r="C2405" t="str">
            <v>KG</v>
          </cell>
          <cell r="D2405">
            <v>11.92</v>
          </cell>
        </row>
        <row r="2406">
          <cell r="A2406">
            <v>100778</v>
          </cell>
          <cell r="B2406" t="str">
            <v>ESTRUTURA TRELIÇADA DE COBERTURA, TIPO FINK, COM LIGAÇÕES PARAFUSADAS, INCLUSOS PERFIS METÁLICOS, CHAPAS METÁLICAS, MÃO DE OBRA E TRANSPORTE COM GUINDASTE - FORNECIMENTO E INSTALAÇÃO. AF_01/2020_P</v>
          </cell>
          <cell r="C2406" t="str">
            <v>KG</v>
          </cell>
          <cell r="D2406">
            <v>7.96</v>
          </cell>
        </row>
        <row r="2407">
          <cell r="A2407">
            <v>98560</v>
          </cell>
          <cell r="B2407" t="str">
            <v>IMPERMEABILIZAÇÃO DE PISO COM ARGAMASSA DE CIMENTO E AREIA, COM ADITIVO IMPERMEABILIZANTE, E = 2CM. AF_06/2018</v>
          </cell>
          <cell r="C2407" t="str">
            <v>M2</v>
          </cell>
          <cell r="D2407">
            <v>37.369999999999997</v>
          </cell>
        </row>
        <row r="2408">
          <cell r="A2408">
            <v>98561</v>
          </cell>
          <cell r="B2408" t="str">
            <v>IMPERMEABILIZAÇÃO DE PAREDES COM ARGAMASSA DE CIMENTO E AREIA, COM ADITIVO IMPERMEABILIZANTE, E = 2CM. AF_06/2018</v>
          </cell>
          <cell r="C2408" t="str">
            <v>M2</v>
          </cell>
          <cell r="D2408">
            <v>33.15</v>
          </cell>
        </row>
        <row r="2409">
          <cell r="A2409">
            <v>98562</v>
          </cell>
          <cell r="B2409" t="str">
            <v>IMPERMEABILIZAÇÃO DE FLOREIRA OU VIGA BALDRAME COM ARGAMASSA DE CIMENTO E AREIA, COM ADITIVO IMPERMEABILIZANTE, E = 2 CM. AF_06/2018</v>
          </cell>
          <cell r="C2409" t="str">
            <v>M2</v>
          </cell>
          <cell r="D2409">
            <v>33.93</v>
          </cell>
        </row>
        <row r="2410">
          <cell r="A2410">
            <v>98555</v>
          </cell>
          <cell r="B2410" t="str">
            <v>IMPERMEABILIZAÇÃO DE SUPERFÍCIE COM ARGAMASSA POLIMÉRICA / MEMBRANA ACRÍLICA, 3 DEMÃOS. AF_06/2018</v>
          </cell>
          <cell r="C2410" t="str">
            <v>M2</v>
          </cell>
          <cell r="D2410">
            <v>20.92</v>
          </cell>
        </row>
        <row r="2411">
          <cell r="A2411">
            <v>98556</v>
          </cell>
          <cell r="B2411" t="str">
            <v>IMPERMEABILIZAÇÃO DE SUPERFÍCIE COM ARGAMASSA POLIMÉRICA / MEMBRANA ACRÍLICA, 4 DEMÃOS, REFORÇADA COM VÉU DE POLIÉSTER (MAV). AF_06/2018</v>
          </cell>
          <cell r="C2411" t="str">
            <v>M2</v>
          </cell>
          <cell r="D2411">
            <v>37.68</v>
          </cell>
        </row>
        <row r="2412">
          <cell r="A2412">
            <v>98558</v>
          </cell>
          <cell r="B2412" t="str">
            <v>TRATAMENTO DE RALO OU PONTO EMERGENTE COM ARGAMASSA POLIMÉRICA / MEMBRANA ACRÍLICA REFORÇADO COM VÉU DE POLIÉSTER (MAV). AF_06/2018</v>
          </cell>
          <cell r="C2412" t="str">
            <v>UN</v>
          </cell>
          <cell r="D2412">
            <v>5.76</v>
          </cell>
        </row>
        <row r="2413">
          <cell r="A2413">
            <v>98559</v>
          </cell>
          <cell r="B2413" t="str">
            <v>TRATAMENTO DE RODAPÉ COM VÉU DE POLIÉSTER. AF_06/2018</v>
          </cell>
          <cell r="C2413" t="str">
            <v>M</v>
          </cell>
          <cell r="D2413">
            <v>3.11</v>
          </cell>
        </row>
        <row r="2414">
          <cell r="A2414">
            <v>98546</v>
          </cell>
          <cell r="B2414" t="str">
            <v>IMPERMEABILIZAÇÃO DE SUPERFÍCIE COM MANTA ASFÁLTICA, UMA CAMADA, INCLUSIVE APLICAÇÃO DE PRIMER ASFÁLTICO, E=3MM. AF_06/2018</v>
          </cell>
          <cell r="C2414" t="str">
            <v>M2</v>
          </cell>
          <cell r="D2414">
            <v>72.72</v>
          </cell>
        </row>
        <row r="2415">
          <cell r="A2415">
            <v>98547</v>
          </cell>
          <cell r="B2415" t="str">
            <v>IMPERMEABILIZAÇÃO DE SUPERFÍCIE COM MANTA ASFÁLTICA, DUAS CAMADAS, INCLUSIVE APLICAÇÃO DE PRIMER ASFÁLTICO, E=3MM E E=4MM. AF_06/2018</v>
          </cell>
          <cell r="C2415" t="str">
            <v>M2</v>
          </cell>
          <cell r="D2415">
            <v>132.12</v>
          </cell>
        </row>
        <row r="2416">
          <cell r="A2416">
            <v>98553</v>
          </cell>
          <cell r="B2416" t="str">
            <v>IMPERMEABILIZAÇÃO DE SUPERFÍCIE COM MEMBRANA À BASE DE POLIURETANO, 2 DEMÃOS. AF_06/2018</v>
          </cell>
          <cell r="C2416" t="str">
            <v>M2</v>
          </cell>
          <cell r="D2416">
            <v>115.87</v>
          </cell>
        </row>
        <row r="2417">
          <cell r="A2417">
            <v>98554</v>
          </cell>
          <cell r="B2417" t="str">
            <v>IMPERMEABILIZAÇÃO DE SUPERFÍCIE COM MEMBRANA À BASE DE RESINA ACRÍLICA, 3 DEMÃOS. AF_06/2018</v>
          </cell>
          <cell r="C2417" t="str">
            <v>M2</v>
          </cell>
          <cell r="D2417">
            <v>37.14</v>
          </cell>
        </row>
        <row r="2418">
          <cell r="A2418">
            <v>98557</v>
          </cell>
          <cell r="B2418" t="str">
            <v>IMPERMEABILIZAÇÃO DE SUPERFÍCIE COM EMULSÃO ASFÁLTICA, 2 DEMÃOS AF_06/2018</v>
          </cell>
          <cell r="C2418" t="str">
            <v>M2</v>
          </cell>
          <cell r="D2418">
            <v>35.799999999999997</v>
          </cell>
        </row>
        <row r="2419">
          <cell r="A2419">
            <v>98563</v>
          </cell>
          <cell r="B2419" t="str">
            <v>PROTEÇÃO MECÂNICA DE SUPERFÍCIE HORIZONTAL COM ARGAMASSA DE CIMENTO E AREIA, TRAÇO 1:3, E=2CM. AF_06/2018</v>
          </cell>
          <cell r="C2419" t="str">
            <v>M2</v>
          </cell>
          <cell r="D2419">
            <v>26.6</v>
          </cell>
        </row>
        <row r="2420">
          <cell r="A2420">
            <v>98564</v>
          </cell>
          <cell r="B2420" t="str">
            <v>PROTEÇÃO MECÂNICA DE SUPERFÍCIE VERTICAL COM ARGAMASSA DE CIMENTO E AREIA, TRAÇO 1:3, E=2CM. AF_06/2018</v>
          </cell>
          <cell r="C2420" t="str">
            <v>M2</v>
          </cell>
          <cell r="D2420">
            <v>39.82</v>
          </cell>
        </row>
        <row r="2421">
          <cell r="A2421">
            <v>98565</v>
          </cell>
          <cell r="B2421" t="str">
            <v>PROTEÇÃO MECÂNICA DE SUPERFICIE HORIZONTAL COM ARGAMASSA DE CIMENTO E AREIA, TRAÇO 1:3, E=3CM. AF_06/2018</v>
          </cell>
          <cell r="C2421" t="str">
            <v>M2</v>
          </cell>
          <cell r="D2421">
            <v>38.21</v>
          </cell>
        </row>
        <row r="2422">
          <cell r="A2422">
            <v>98566</v>
          </cell>
          <cell r="B2422" t="str">
            <v>PROTEÇÃO MECÂNICA DE SUPERFÍCIE VERTICAL COM ARGAMASSA DE CIMENTO E AREIA, TRAÇO 1:3, E=3CM. AF_06/2018</v>
          </cell>
          <cell r="C2422" t="str">
            <v>M2</v>
          </cell>
          <cell r="D2422">
            <v>51.42</v>
          </cell>
        </row>
        <row r="2423">
          <cell r="A2423">
            <v>98567</v>
          </cell>
          <cell r="B2423" t="str">
            <v>PROTEÇÃO MECÂNICA DE SUPERFICIE HORIZONTAL COM ARGAMASSA DE CIMENTO E AREIA, TRAÇO 1:3, E=4CM. AF_06/2018</v>
          </cell>
          <cell r="C2423" t="str">
            <v>M2</v>
          </cell>
          <cell r="D2423">
            <v>49.2</v>
          </cell>
        </row>
        <row r="2424">
          <cell r="A2424">
            <v>98568</v>
          </cell>
          <cell r="B2424" t="str">
            <v>PROTEÇÃO MECÂNICA DE SUPERFÍCIE VERTICAL COM ARGAMASSA DE CIMENTO E AREIA, TRAÇO 1:3, E=4CM. AF_06/2018</v>
          </cell>
          <cell r="C2424" t="str">
            <v>M2</v>
          </cell>
          <cell r="D2424">
            <v>62.39</v>
          </cell>
        </row>
        <row r="2425">
          <cell r="A2425">
            <v>98569</v>
          </cell>
          <cell r="B2425" t="str">
            <v>PROTEÇÃO MECÂNICA DE SUPERFICIE HORIZONTAL COM ARGAMASSA DE CIMENTO E AREIA, TRAÇO 1:3, E=5CM. AF_06/2018</v>
          </cell>
          <cell r="C2425" t="str">
            <v>M2</v>
          </cell>
          <cell r="D2425">
            <v>60.79</v>
          </cell>
        </row>
        <row r="2426">
          <cell r="A2426">
            <v>98570</v>
          </cell>
          <cell r="B2426" t="str">
            <v>PROTEÇÃO MECÂNICA DE SUPERFÍCIE VERTICAL COM ARGAMASSA DE CIMENTO E AREIA, TRAÇO 1:3, E=5CM. AF_06/2018</v>
          </cell>
          <cell r="C2426" t="str">
            <v>M2</v>
          </cell>
          <cell r="D2426">
            <v>74.02</v>
          </cell>
        </row>
        <row r="2427">
          <cell r="A2427">
            <v>98571</v>
          </cell>
          <cell r="B2427" t="str">
            <v>PROTEÇÃO MECÂNICA DE SUPERFICIE HORIZONTAL COM CONCRETO 15 MPA, E=4CM. AF_06/2018</v>
          </cell>
          <cell r="C2427" t="str">
            <v>M2</v>
          </cell>
          <cell r="D2427">
            <v>28.25</v>
          </cell>
        </row>
        <row r="2428">
          <cell r="A2428">
            <v>98572</v>
          </cell>
          <cell r="B2428" t="str">
            <v>PROTEÇÃO MECÂNICA DE SUPERFICIE HORIZONTAL COM CONCRETO 15 MPA, E=5CM. AF_06/2018</v>
          </cell>
          <cell r="C2428" t="str">
            <v>M2</v>
          </cell>
          <cell r="D2428">
            <v>34.86</v>
          </cell>
        </row>
        <row r="2429">
          <cell r="A2429">
            <v>98573</v>
          </cell>
          <cell r="B2429" t="str">
            <v>PROTEÇÃO MECÂNICA DE SUPERFÍCIE VERTICAL COM CONCRETO 15 MPA, E=5CM. AF_06/2018</v>
          </cell>
          <cell r="C2429" t="str">
            <v>M2</v>
          </cell>
          <cell r="D2429">
            <v>47.78</v>
          </cell>
        </row>
        <row r="2430">
          <cell r="A2430">
            <v>91831</v>
          </cell>
          <cell r="B2430" t="str">
            <v>ELETRODUTO FLEXÍVEL CORRUGADO, PVC, DN 20 MM (1/2"), PARA CIRCUITOS TERMINAIS, INSTALADO EM FORRO - FORNECIMENTO E INSTALAÇÃO. AF_12/2015</v>
          </cell>
          <cell r="C2430" t="str">
            <v>M</v>
          </cell>
          <cell r="D2430">
            <v>5.82</v>
          </cell>
        </row>
        <row r="2431">
          <cell r="A2431">
            <v>91833</v>
          </cell>
          <cell r="B2431" t="str">
            <v>ELETRODUTO FLEXÍVEL CORRUGADO REFORÇADO, PVC, DN 20 MM (1/2"), PARA CIRCUITOS TERMINAIS, INSTALADO EM FORRO - FORNECIMENTO E INSTALAÇÃO. AF_12/2015</v>
          </cell>
          <cell r="C2431" t="str">
            <v>M</v>
          </cell>
          <cell r="D2431">
            <v>6.29</v>
          </cell>
        </row>
        <row r="2432">
          <cell r="A2432">
            <v>91834</v>
          </cell>
          <cell r="B2432" t="str">
            <v>ELETRODUTO FLEXÍVEL CORRUGADO, PVC, DN 25 MM (3/4"), PARA CIRCUITOS TERMINAIS, INSTALADO EM FORRO - FORNECIMENTO E INSTALAÇÃO. AF_12/2015</v>
          </cell>
          <cell r="C2432" t="str">
            <v>M</v>
          </cell>
          <cell r="D2432">
            <v>6.5</v>
          </cell>
        </row>
        <row r="2433">
          <cell r="A2433">
            <v>91835</v>
          </cell>
          <cell r="B2433" t="str">
            <v>ELETRODUTO FLEXÍVEL CORRUGADO REFORÇADO, PVC, DN 25 MM (3/4"), PARA CIRCUITOS TERMINAIS, INSTALADO EM FORRO - FORNECIMENTO E INSTALAÇÃO. AF_12/2015</v>
          </cell>
          <cell r="C2433" t="str">
            <v>M</v>
          </cell>
          <cell r="D2433">
            <v>7.68</v>
          </cell>
        </row>
        <row r="2434">
          <cell r="A2434">
            <v>91836</v>
          </cell>
          <cell r="B2434" t="str">
            <v>ELETRODUTO FLEXÍVEL CORRUGADO, PVC, DN 32 MM (1"), PARA CIRCUITOS TERMINAIS, INSTALADO EM FORRO - FORNECIMENTO E INSTALAÇÃO. AF_12/2015</v>
          </cell>
          <cell r="C2434" t="str">
            <v>M</v>
          </cell>
          <cell r="D2434">
            <v>8.76</v>
          </cell>
        </row>
        <row r="2435">
          <cell r="A2435">
            <v>91837</v>
          </cell>
          <cell r="B2435" t="str">
            <v>ELETRODUTO FLEXÍVEL CORRUGADO REFORÇADO, PVC, DN 32 MM (1"), PARA CIRCUITOS TERMINAIS, INSTALADO EM FORRO - FORNECIMENTO E INSTALAÇÃO. AF_12/2015</v>
          </cell>
          <cell r="C2435" t="str">
            <v>M</v>
          </cell>
          <cell r="D2435">
            <v>11.52</v>
          </cell>
        </row>
        <row r="2436">
          <cell r="A2436">
            <v>91839</v>
          </cell>
          <cell r="B2436" t="str">
            <v>ELETRODUTO FLEXÍVEL LISO, PEAD, DN 32 MM (1"), PARA CIRCUITOS TERMINAIS, INSTALADO EM FORRO - FORNECIMENTO E INSTALAÇÃO. AF_12/2015</v>
          </cell>
          <cell r="C2436" t="str">
            <v>M</v>
          </cell>
          <cell r="D2436">
            <v>8.5500000000000007</v>
          </cell>
        </row>
        <row r="2437">
          <cell r="A2437">
            <v>91840</v>
          </cell>
          <cell r="B2437" t="str">
            <v>ELETRODUTO FLEXÍVEL CORRUGADO, PEAD, DN 40 MM (1 1/4"), PARA CIRCUITOS TERMINAIS, INSTALADO EM FORRO - FORNECIMENTO E INSTALAÇÃO. AF_12/2015</v>
          </cell>
          <cell r="C2437" t="str">
            <v>M</v>
          </cell>
          <cell r="D2437">
            <v>11.17</v>
          </cell>
        </row>
        <row r="2438">
          <cell r="A2438">
            <v>91841</v>
          </cell>
          <cell r="B2438" t="str">
            <v>ELETRODUTO FLEXÍVEL LISO, PEAD, DN 40 MM (1 1/4"), PARA CIRCUITOS TERMINAIS, INSTALADO EM FORRO - FORNECIMENTO E INSTALAÇÃO. AF_12/2015</v>
          </cell>
          <cell r="C2438" t="str">
            <v>M</v>
          </cell>
          <cell r="D2438">
            <v>10.32</v>
          </cell>
        </row>
        <row r="2439">
          <cell r="A2439">
            <v>91842</v>
          </cell>
          <cell r="B2439" t="str">
            <v>ELETRODUTO FLEXÍVEL CORRUGADO, PVC, DN 20 MM (1/2"), PARA CIRCUITOS TERMINAIS, INSTALADO EM LAJE - FORNECIMENTO E INSTALAÇÃO. AF_12/2015</v>
          </cell>
          <cell r="C2439" t="str">
            <v>M</v>
          </cell>
          <cell r="D2439">
            <v>4.4400000000000004</v>
          </cell>
        </row>
        <row r="2440">
          <cell r="A2440">
            <v>91843</v>
          </cell>
          <cell r="B2440" t="str">
            <v>ELETRODUTO FLEXÍVEL CORRUGADO REFORÇADO, PVC, DN 20 MM (1/2"), PARA CIRCUITOS TERMINAIS, INSTALADO EM LAJE - FORNECIMENTO E INSTALAÇÃO. AF_12/2015</v>
          </cell>
          <cell r="C2440" t="str">
            <v>M</v>
          </cell>
          <cell r="D2440">
            <v>4.91</v>
          </cell>
        </row>
        <row r="2441">
          <cell r="A2441">
            <v>91844</v>
          </cell>
          <cell r="B2441" t="str">
            <v>ELETRODUTO FLEXÍVEL CORRUGADO, PVC, DN 25 MM (3/4"), PARA CIRCUITOS TERMINAIS, INSTALADO EM LAJE - FORNECIMENTO E INSTALAÇÃO. AF_12/2015</v>
          </cell>
          <cell r="C2441" t="str">
            <v>M</v>
          </cell>
          <cell r="D2441">
            <v>5.12</v>
          </cell>
        </row>
        <row r="2442">
          <cell r="A2442">
            <v>91845</v>
          </cell>
          <cell r="B2442" t="str">
            <v>ELETRODUTO FLEXÍVEL CORRUGADO REFORÇADO, PVC, DN 25 MM (3/4"), PARA CIRCUITOS TERMINAIS, INSTALADO EM LAJE - FORNECIMENTO E INSTALAÇÃO. AF_12/2015</v>
          </cell>
          <cell r="C2442" t="str">
            <v>M</v>
          </cell>
          <cell r="D2442">
            <v>6.3</v>
          </cell>
        </row>
        <row r="2443">
          <cell r="A2443">
            <v>91846</v>
          </cell>
          <cell r="B2443" t="str">
            <v>ELETRODUTO FLEXÍVEL CORRUGADO, PVC, DN 32 MM (1"), PARA CIRCUITOS TERMINAIS, INSTALADO EM LAJE - FORNECIMENTO E INSTALAÇÃO. AF_12/2015</v>
          </cell>
          <cell r="C2443" t="str">
            <v>M</v>
          </cell>
          <cell r="D2443">
            <v>7.38</v>
          </cell>
        </row>
        <row r="2444">
          <cell r="A2444">
            <v>91847</v>
          </cell>
          <cell r="B2444" t="str">
            <v>ELETRODUTO FLEXÍVEL CORRUGADO REFORÇADO, PVC, DN 32 MM (1"), PARA CIRCUITOS TERMINAIS, INSTALADO EM LAJE - FORNECIMENTO E INSTALAÇÃO. AF_12/2015</v>
          </cell>
          <cell r="C2444" t="str">
            <v>M</v>
          </cell>
          <cell r="D2444">
            <v>10.14</v>
          </cell>
        </row>
        <row r="2445">
          <cell r="A2445">
            <v>91849</v>
          </cell>
          <cell r="B2445" t="str">
            <v>ELETRODUTO FLEXÍVEL LISO, PEAD, DN 32 MM (1"), PARA CIRCUITOS TERMINAIS, INSTALADO EM LAJE - FORNECIMENTO E INSTALAÇÃO. AF_12/2015</v>
          </cell>
          <cell r="C2445" t="str">
            <v>M</v>
          </cell>
          <cell r="D2445">
            <v>7.17</v>
          </cell>
        </row>
        <row r="2446">
          <cell r="A2446">
            <v>91850</v>
          </cell>
          <cell r="B2446" t="str">
            <v>ELETRODUTO FLEXÍVEL CORRUGADO, PEAD, DN 40 MM (1 1/4"), PARA CIRCUITOS TERMINAIS, INSTALADO EM LAJE - FORNECIMENTO E INSTALAÇÃO. AF_12/2015</v>
          </cell>
          <cell r="C2446" t="str">
            <v>M</v>
          </cell>
          <cell r="D2446">
            <v>9.83</v>
          </cell>
        </row>
        <row r="2447">
          <cell r="A2447">
            <v>91851</v>
          </cell>
          <cell r="B2447" t="str">
            <v>ELETRODUTO FLEXÍVEL LISO, PEAD, DN 40 MM (1 1/4"), PARA CIRCUITOS TERMINAIS, INSTALADO EM LAJE - FORNECIMENTO E INSTALAÇÃO. AF_12/2015</v>
          </cell>
          <cell r="C2447" t="str">
            <v>M</v>
          </cell>
          <cell r="D2447">
            <v>8.98</v>
          </cell>
        </row>
        <row r="2448">
          <cell r="A2448">
            <v>91852</v>
          </cell>
          <cell r="B2448" t="str">
            <v>ELETRODUTO FLEXÍVEL CORRUGADO, PVC, DN 20 MM (1/2"), PARA CIRCUITOS TERMINAIS, INSTALADO EM PAREDE - FORNECIMENTO E INSTALAÇÃO. AF_12/2015</v>
          </cell>
          <cell r="C2448" t="str">
            <v>M</v>
          </cell>
          <cell r="D2448">
            <v>6.15</v>
          </cell>
        </row>
        <row r="2449">
          <cell r="A2449">
            <v>91853</v>
          </cell>
          <cell r="B2449" t="str">
            <v>ELETRODUTO FLEXÍVEL CORRUGADO REFORÇADO, PVC, DN 20 MM (1/2"), PARA CIRCUITOS TERMINAIS, INSTALADO EM PAREDE - FORNECIMENTO E INSTALAÇÃO. AF_12/2015</v>
          </cell>
          <cell r="C2449" t="str">
            <v>M</v>
          </cell>
          <cell r="D2449">
            <v>6.57</v>
          </cell>
        </row>
        <row r="2450">
          <cell r="A2450">
            <v>91854</v>
          </cell>
          <cell r="B2450" t="str">
            <v>ELETRODUTO FLEXÍVEL CORRUGADO, PVC, DN 25 MM (3/4"), PARA CIRCUITOS TERMINAIS, INSTALADO EM PAREDE - FORNECIMENTO E INSTALAÇÃO. AF_12/2015</v>
          </cell>
          <cell r="C2450" t="str">
            <v>M</v>
          </cell>
          <cell r="D2450">
            <v>6.79</v>
          </cell>
        </row>
        <row r="2451">
          <cell r="A2451">
            <v>91855</v>
          </cell>
          <cell r="B2451" t="str">
            <v>ELETRODUTO FLEXÍVEL CORRUGADO REFORÇADO, PVC, DN 25 MM (3/4"), PARA CIRCUITOS TERMINAIS, INSTALADO EM PAREDE - FORNECIMENTO E INSTALAÇÃO. AF_12/2015</v>
          </cell>
          <cell r="C2451" t="str">
            <v>M</v>
          </cell>
          <cell r="D2451">
            <v>7.88</v>
          </cell>
        </row>
        <row r="2452">
          <cell r="A2452">
            <v>91856</v>
          </cell>
          <cell r="B2452" t="str">
            <v>ELETRODUTO FLEXÍVEL CORRUGADO, PVC, DN 32 MM (1"), PARA CIRCUITOS TERMINAIS, INSTALADO EM PAREDE - FORNECIMENTO E INSTALAÇÃO. AF_12/2015</v>
          </cell>
          <cell r="C2452" t="str">
            <v>M</v>
          </cell>
          <cell r="D2452">
            <v>8.92</v>
          </cell>
        </row>
        <row r="2453">
          <cell r="A2453">
            <v>91857</v>
          </cell>
          <cell r="B2453" t="str">
            <v>ELETRODUTO FLEXÍVEL CORRUGADO REFORÇADO, PVC, DN 32 MM (1"), PARA CIRCUITOS TERMINAIS, INSTALADO EM PAREDE - FORNECIMENTO E INSTALAÇÃO. AF_12/2015</v>
          </cell>
          <cell r="C2453" t="str">
            <v>M</v>
          </cell>
          <cell r="D2453">
            <v>11.48</v>
          </cell>
        </row>
        <row r="2454">
          <cell r="A2454">
            <v>91859</v>
          </cell>
          <cell r="B2454" t="str">
            <v>ELETRODUTO FLEXÍVEL LISO, PEAD, DN 32 MM (1"), PARA CIRCUITOS TERMINAIS, INSTALADO EM PAREDE - FORNECIMENTO E INSTALAÇÃO. AF_12/2015</v>
          </cell>
          <cell r="C2454" t="str">
            <v>M</v>
          </cell>
          <cell r="D2454">
            <v>8.73</v>
          </cell>
        </row>
        <row r="2455">
          <cell r="A2455">
            <v>91860</v>
          </cell>
          <cell r="B2455" t="str">
            <v>ELETRODUTO FLEXÍVEL CORRUGADO, PEAD, DN 40 MM (1 1/4"), PARA CIRCUITOS TERMINAIS, INSTALADO EM PAREDE - FORNECIMENTO E INSTALAÇÃO. AF_12/2015</v>
          </cell>
          <cell r="C2455" t="str">
            <v>M</v>
          </cell>
          <cell r="D2455">
            <v>11.24</v>
          </cell>
        </row>
        <row r="2456">
          <cell r="A2456">
            <v>91861</v>
          </cell>
          <cell r="B2456" t="str">
            <v>ELETRODUTO FLEXÍVEL LISO, PEAD, DN 40 MM (1 1/4"), PARA CIRCUITOS TERMINAIS, INSTALADO EM PAREDE - FORNECIMENTO E INSTALAÇÃO. AF_12/2015</v>
          </cell>
          <cell r="C2456" t="str">
            <v>M</v>
          </cell>
          <cell r="D2456">
            <v>10.46</v>
          </cell>
        </row>
        <row r="2457">
          <cell r="A2457">
            <v>91862</v>
          </cell>
          <cell r="B2457" t="str">
            <v>ELETRODUTO RÍGIDO ROSCÁVEL, PVC, DN 20 MM (1/2"), PARA CIRCUITOS TERMINAIS, INSTALADO EM FORRO - FORNECIMENTO E INSTALAÇÃO. AF_12/2015</v>
          </cell>
          <cell r="C2457" t="str">
            <v>M</v>
          </cell>
          <cell r="D2457">
            <v>7.26</v>
          </cell>
        </row>
        <row r="2458">
          <cell r="A2458">
            <v>91863</v>
          </cell>
          <cell r="B2458" t="str">
            <v>ELETRODUTO RÍGIDO ROSCÁVEL, PVC, DN 25 MM (3/4"), PARA CIRCUITOS TERMINAIS, INSTALADO EM FORRO - FORNECIMENTO E INSTALAÇÃO. AF_12/2015</v>
          </cell>
          <cell r="C2458" t="str">
            <v>M</v>
          </cell>
          <cell r="D2458">
            <v>8.59</v>
          </cell>
        </row>
        <row r="2459">
          <cell r="A2459">
            <v>91864</v>
          </cell>
          <cell r="B2459" t="str">
            <v>ELETRODUTO RÍGIDO ROSCÁVEL, PVC, DN 32 MM (1"), PARA CIRCUITOS TERMINAIS, INSTALADO EM FORRO - FORNECIMENTO E INSTALAÇÃO. AF_12/2015</v>
          </cell>
          <cell r="C2459" t="str">
            <v>M</v>
          </cell>
          <cell r="D2459">
            <v>11.62</v>
          </cell>
        </row>
        <row r="2460">
          <cell r="A2460">
            <v>91865</v>
          </cell>
          <cell r="B2460" t="str">
            <v>ELETRODUTO RÍGIDO ROSCÁVEL, PVC, DN 40 MM (1 1/4"), PARA CIRCUITOS TERMINAIS, INSTALADO EM FORRO - FORNECIMENTO E INSTALAÇÃO. AF_12/2015</v>
          </cell>
          <cell r="C2460" t="str">
            <v>M</v>
          </cell>
          <cell r="D2460">
            <v>14.59</v>
          </cell>
        </row>
        <row r="2461">
          <cell r="A2461">
            <v>91866</v>
          </cell>
          <cell r="B2461" t="str">
            <v>ELETRODUTO RÍGIDO ROSCÁVEL, PVC, DN 20 MM (1/2"), PARA CIRCUITOS TERMINAIS, INSTALADO EM LAJE - FORNECIMENTO E INSTALAÇÃO. AF_12/2015</v>
          </cell>
          <cell r="C2461" t="str">
            <v>M</v>
          </cell>
          <cell r="D2461">
            <v>5.97</v>
          </cell>
        </row>
        <row r="2462">
          <cell r="A2462">
            <v>91867</v>
          </cell>
          <cell r="B2462" t="str">
            <v>ELETRODUTO RÍGIDO ROSCÁVEL, PVC, DN 25 MM (3/4"), PARA CIRCUITOS TERMINAIS, INSTALADO EM LAJE - FORNECIMENTO E INSTALAÇÃO. AF_12/2015</v>
          </cell>
          <cell r="C2462" t="str">
            <v>M</v>
          </cell>
          <cell r="D2462">
            <v>7.32</v>
          </cell>
        </row>
        <row r="2463">
          <cell r="A2463">
            <v>91868</v>
          </cell>
          <cell r="B2463" t="str">
            <v>ELETRODUTO RÍGIDO ROSCÁVEL, PVC, DN 32 MM (1"), PARA CIRCUITOS TERMINAIS, INSTALADO EM LAJE - FORNECIMENTO E INSTALAÇÃO. AF_12/2015</v>
          </cell>
          <cell r="C2463" t="str">
            <v>M</v>
          </cell>
          <cell r="D2463">
            <v>10.34</v>
          </cell>
        </row>
        <row r="2464">
          <cell r="A2464">
            <v>91869</v>
          </cell>
          <cell r="B2464" t="str">
            <v>ELETRODUTO RÍGIDO ROSCÁVEL, PVC, DN 40 MM (1 1/4"), PARA CIRCUITOS TERMINAIS, INSTALADO EM LAJE - FORNECIMENTO E INSTALAÇÃO. AF_12/2015</v>
          </cell>
          <cell r="C2464" t="str">
            <v>M</v>
          </cell>
          <cell r="D2464">
            <v>13.32</v>
          </cell>
        </row>
        <row r="2465">
          <cell r="A2465">
            <v>91870</v>
          </cell>
          <cell r="B2465" t="str">
            <v>ELETRODUTO RÍGIDO ROSCÁVEL, PVC, DN 20 MM (1/2"), PARA CIRCUITOS TERMINAIS, INSTALADO EM PAREDE - FORNECIMENTO E INSTALAÇÃO. AF_12/2015</v>
          </cell>
          <cell r="C2465" t="str">
            <v>M</v>
          </cell>
          <cell r="D2465">
            <v>8.16</v>
          </cell>
        </row>
        <row r="2466">
          <cell r="A2466">
            <v>91871</v>
          </cell>
          <cell r="B2466" t="str">
            <v>ELETRODUTO RÍGIDO ROSCÁVEL, PVC, DN 25 MM (3/4"), PARA CIRCUITOS TERMINAIS, INSTALADO EM PAREDE - FORNECIMENTO E INSTALAÇÃO. AF_12/2015</v>
          </cell>
          <cell r="C2466" t="str">
            <v>M</v>
          </cell>
          <cell r="D2466">
            <v>9.51</v>
          </cell>
        </row>
        <row r="2467">
          <cell r="A2467">
            <v>91872</v>
          </cell>
          <cell r="B2467" t="str">
            <v>ELETRODUTO RÍGIDO ROSCÁVEL, PVC, DN 32 MM (1"), PARA CIRCUITOS TERMINAIS, INSTALADO EM PAREDE - FORNECIMENTO E INSTALAÇÃO. AF_12/2015</v>
          </cell>
          <cell r="C2467" t="str">
            <v>M</v>
          </cell>
          <cell r="D2467">
            <v>12.54</v>
          </cell>
        </row>
        <row r="2468">
          <cell r="A2468">
            <v>91873</v>
          </cell>
          <cell r="B2468" t="str">
            <v>ELETRODUTO RÍGIDO ROSCÁVEL, PVC, DN 40 MM (1 1/4"), PARA CIRCUITOS TERMINAIS, INSTALADO EM PAREDE - FORNECIMENTO E INSTALAÇÃO. AF_12/2015</v>
          </cell>
          <cell r="C2468" t="str">
            <v>M</v>
          </cell>
          <cell r="D2468">
            <v>15.48</v>
          </cell>
        </row>
        <row r="2469">
          <cell r="A2469">
            <v>93008</v>
          </cell>
          <cell r="B2469" t="str">
            <v>ELETRODUTO RÍGIDO ROSCÁVEL, PVC, DN 50 MM (1 1/2") - FORNECIMENTO E INSTALAÇÃO. AF_12/2015</v>
          </cell>
          <cell r="C2469" t="str">
            <v>M</v>
          </cell>
          <cell r="D2469">
            <v>13.46</v>
          </cell>
        </row>
        <row r="2470">
          <cell r="A2470">
            <v>93009</v>
          </cell>
          <cell r="B2470" t="str">
            <v>ELETRODUTO RÍGIDO ROSCÁVEL, PVC, DN 60 MM (2") - FORNECIMENTO E INSTALAÇÃO. AF_12/2015</v>
          </cell>
          <cell r="C2470" t="str">
            <v>M</v>
          </cell>
          <cell r="D2470">
            <v>20.239999999999998</v>
          </cell>
        </row>
        <row r="2471">
          <cell r="A2471">
            <v>93010</v>
          </cell>
          <cell r="B2471" t="str">
            <v>ELETRODUTO RÍGIDO ROSCÁVEL, PVC, DN 75 MM (2 1/2") - FORNECIMENTO E INSTALAÇÃO. AF_12/2015</v>
          </cell>
          <cell r="C2471" t="str">
            <v>M</v>
          </cell>
          <cell r="D2471">
            <v>28.41</v>
          </cell>
        </row>
        <row r="2472">
          <cell r="A2472">
            <v>93011</v>
          </cell>
          <cell r="B2472" t="str">
            <v>ELETRODUTO RÍGIDO ROSCÁVEL, PVC, DN 85 MM (3") - FORNECIMENTO E INSTALAÇÃO. AF_12/2015</v>
          </cell>
          <cell r="C2472" t="str">
            <v>M</v>
          </cell>
          <cell r="D2472">
            <v>34.909999999999997</v>
          </cell>
        </row>
        <row r="2473">
          <cell r="A2473">
            <v>93012</v>
          </cell>
          <cell r="B2473" t="str">
            <v>ELETRODUTO RÍGIDO ROSCÁVEL, PVC, DN 110 MM (4") - FORNECIMENTO E INSTALAÇÃO. AF_12/2015</v>
          </cell>
          <cell r="C2473" t="str">
            <v>M</v>
          </cell>
          <cell r="D2473">
            <v>53.15</v>
          </cell>
        </row>
        <row r="2474">
          <cell r="A2474">
            <v>95726</v>
          </cell>
          <cell r="B2474" t="str">
            <v>ELETRODUTO RÍGIDO SOLDÁVEL, PVC, DN 20 MM (½), APARENTE, INSTALADO EM TETO - FORNECIMENTO E INSTALAÇÃO. AF_11/2016_P</v>
          </cell>
          <cell r="C2474" t="str">
            <v>M</v>
          </cell>
          <cell r="D2474">
            <v>4.87</v>
          </cell>
        </row>
        <row r="2475">
          <cell r="A2475">
            <v>95727</v>
          </cell>
          <cell r="B2475" t="str">
            <v>ELETRODUTO RÍGIDO SOLDÁVEL, PVC, DN 25 MM (3/4), APARENTE, INSTALADO EM TETO - FORNECIMENTO E INSTALAÇÃO. AF_11/2016_P</v>
          </cell>
          <cell r="C2475" t="str">
            <v>M</v>
          </cell>
          <cell r="D2475">
            <v>5.62</v>
          </cell>
        </row>
        <row r="2476">
          <cell r="A2476">
            <v>95728</v>
          </cell>
          <cell r="B2476" t="str">
            <v>ELETRODUTO RÍGIDO SOLDÁVEL, PVC, DN 32 MM (1), APARENTE, INSTALADO EM TETO - FORNECIMENTO E INSTALAÇÃO. AF_11/2016_P</v>
          </cell>
          <cell r="C2476" t="str">
            <v>M</v>
          </cell>
          <cell r="D2476">
            <v>7.28</v>
          </cell>
        </row>
        <row r="2477">
          <cell r="A2477">
            <v>95729</v>
          </cell>
          <cell r="B2477" t="str">
            <v>ELETRODUTO RÍGIDO SOLDÁVEL, PVC, DN 20 MM (½), APARENTE, INSTALADO EM PAREDE - FORNECIMENTO E INSTALAÇÃO. AF_11/2016_P</v>
          </cell>
          <cell r="C2477" t="str">
            <v>M</v>
          </cell>
          <cell r="D2477">
            <v>6.26</v>
          </cell>
        </row>
        <row r="2478">
          <cell r="A2478">
            <v>95730</v>
          </cell>
          <cell r="B2478" t="str">
            <v>ELETRODUTO RÍGIDO SOLDÁVEL, PVC, DN 25 MM (3/4), APARENTE, INSTALADO EM PAREDE - FORNECIMENTO E INSTALAÇÃO. AF_11/2016_P</v>
          </cell>
          <cell r="C2478" t="str">
            <v>M</v>
          </cell>
          <cell r="D2478">
            <v>7.01</v>
          </cell>
        </row>
        <row r="2479">
          <cell r="A2479">
            <v>95731</v>
          </cell>
          <cell r="B2479" t="str">
            <v>ELETRODUTO RÍGIDO SOLDÁVEL, PVC, DN 32 MM (1), APARENTE, INSTALADO EM PAREDE - FORNECIMENTO E INSTALAÇÃO. AF_11/2016_P</v>
          </cell>
          <cell r="C2479" t="str">
            <v>M</v>
          </cell>
          <cell r="D2479">
            <v>8.67</v>
          </cell>
        </row>
        <row r="2480">
          <cell r="A2480">
            <v>95732</v>
          </cell>
          <cell r="B2480" t="str">
            <v>LUVA PARA ELETRODUTO, PVC, SOLDÁVEL, DN 20 MM (1/2), APARENTE, INSTALADA EM TETO - FORNECIMENTO E INSTALAÇÃO. AF_11/2016_P</v>
          </cell>
          <cell r="C2480" t="str">
            <v>UN</v>
          </cell>
          <cell r="D2480">
            <v>3.35</v>
          </cell>
        </row>
        <row r="2481">
          <cell r="A2481">
            <v>95745</v>
          </cell>
          <cell r="B2481" t="str">
            <v>ELETRODUTO DE AÇO GALVANIZADO, CLASSE LEVE, DN 20 MM (3/4), APARENTE, INSTALADO EM TETO - FORNECIMENTO E INSTALAÇÃO. AF_11/2016_P</v>
          </cell>
          <cell r="C2481" t="str">
            <v>M</v>
          </cell>
          <cell r="D2481">
            <v>15.7</v>
          </cell>
        </row>
        <row r="2482">
          <cell r="A2482">
            <v>95746</v>
          </cell>
          <cell r="B2482" t="str">
            <v>ELETRODUTO DE AÇO GALVANIZADO, CLASSE LEVE, DN 25 MM (1), APARENTE, INSTALADO EM TETO - FORNECIMENTO E INSTALAÇÃO. AF_11/2016_P</v>
          </cell>
          <cell r="C2482" t="str">
            <v>M</v>
          </cell>
          <cell r="D2482">
            <v>19.559999999999999</v>
          </cell>
        </row>
        <row r="2483">
          <cell r="A2483">
            <v>95747</v>
          </cell>
          <cell r="B2483" t="str">
            <v>ELETRODUTO DE AÇO GALVANIZADO, CLASSE SEMI PESADO, DN 32 MM (1 1/4), APARENTE, INSTALADO EM TETO - FORNECIMENTO E INSTALAÇÃO. AF_11/2016_P</v>
          </cell>
          <cell r="C2483" t="str">
            <v>M</v>
          </cell>
          <cell r="D2483">
            <v>32.68</v>
          </cell>
        </row>
        <row r="2484">
          <cell r="A2484">
            <v>95748</v>
          </cell>
          <cell r="B2484" t="str">
            <v>ELETRODUTO DE AÇO GALVANIZADO, CLASSE SEMI PESADO, DN 40 MM (1 1/2 ), APARENTE, INSTALADO EM TETO - FORNECIMENTO E INSTALAÇÃO. AF_11/2016_P</v>
          </cell>
          <cell r="C2484" t="str">
            <v>M</v>
          </cell>
          <cell r="D2484">
            <v>35.229999999999997</v>
          </cell>
        </row>
        <row r="2485">
          <cell r="A2485">
            <v>95749</v>
          </cell>
          <cell r="B2485" t="str">
            <v>ELETRODUTO DE AÇO GALVANIZADO, CLASSE LEVE, DN 20 MM (3/4), APARENTE, INSTALADO EM PAREDE - FORNECIMENTO E INSTALAÇÃO. AF_11/2016_P</v>
          </cell>
          <cell r="C2485" t="str">
            <v>M</v>
          </cell>
          <cell r="D2485">
            <v>20.23</v>
          </cell>
        </row>
        <row r="2486">
          <cell r="A2486">
            <v>95750</v>
          </cell>
          <cell r="B2486" t="str">
            <v>ELETRODUTO DE AÇO GALVANIZADO, CLASSE LEVE, DN 25 MM (1), APARENTE, INSTALADO EM PAREDE - FORNECIMENTO E INSTALAÇÃO. AF_11/2016_P</v>
          </cell>
          <cell r="C2486" t="str">
            <v>M</v>
          </cell>
          <cell r="D2486">
            <v>24</v>
          </cell>
        </row>
        <row r="2487">
          <cell r="A2487">
            <v>95751</v>
          </cell>
          <cell r="B2487" t="str">
            <v>ELETRODUTO DE AÇO GALVANIZADO, CLASSE SEMI PESADO, DN 32 MM (1 1/4), APARENTE, INSTALADO EM PAREDE - FORNECIMENTO E INSTALAÇÃO. AF_11/2016_P</v>
          </cell>
          <cell r="C2487" t="str">
            <v>M</v>
          </cell>
          <cell r="D2487">
            <v>36.979999999999997</v>
          </cell>
        </row>
        <row r="2488">
          <cell r="A2488">
            <v>95752</v>
          </cell>
          <cell r="B2488" t="str">
            <v>ELETRODUTO DE AÇO GALVANIZADO, CLASSE SEMI PESADO, DN 40 MM (1 1/2  ), APARENTE, INSTALADO EM PAREDE - FORNECIMENTO E INSTALAÇÃO. AF_11/2016_P</v>
          </cell>
          <cell r="C2488" t="str">
            <v>M</v>
          </cell>
          <cell r="D2488">
            <v>39.36</v>
          </cell>
        </row>
        <row r="2489">
          <cell r="A2489">
            <v>97667</v>
          </cell>
          <cell r="B2489" t="str">
            <v>ELETRODUTO FLEXÍVEL CORRUGADO, PEAD, DN 50 (1 ½)  - FORNECIMENTO E INSTALAÇÃO. AF_04/2016</v>
          </cell>
          <cell r="C2489" t="str">
            <v>M</v>
          </cell>
          <cell r="D2489">
            <v>8.33</v>
          </cell>
        </row>
        <row r="2490">
          <cell r="A2490">
            <v>97668</v>
          </cell>
          <cell r="B2490" t="str">
            <v>ELETRODUTO FLEXÍVEL CORRUGADO, PEAD, DN 63 (2")  - FORNECIMENTO E INSTALAÇÃO. AF_04/2016</v>
          </cell>
          <cell r="C2490" t="str">
            <v>M</v>
          </cell>
          <cell r="D2490">
            <v>12.5</v>
          </cell>
        </row>
        <row r="2491">
          <cell r="A2491">
            <v>97669</v>
          </cell>
          <cell r="B2491" t="str">
            <v>ELETRODUTO FLEXÍVEL CORRUGADO, PEAD, DN 90 (3) - FORNECIMENTO E INSTALAÇÃO. AF_04/2016</v>
          </cell>
          <cell r="C2491" t="str">
            <v>M</v>
          </cell>
          <cell r="D2491">
            <v>19.13</v>
          </cell>
        </row>
        <row r="2492">
          <cell r="A2492">
            <v>97670</v>
          </cell>
          <cell r="B2492" t="str">
            <v>ELETRODUTO FLEXÍVEL CORRUGADO, PEAD, DN 100 (4) - FORNECIMENTO E INSTALAÇÃO. AF_04/2016</v>
          </cell>
          <cell r="C2492" t="str">
            <v>M</v>
          </cell>
          <cell r="D2492">
            <v>25.26</v>
          </cell>
        </row>
        <row r="2493">
          <cell r="A2493">
            <v>91874</v>
          </cell>
          <cell r="B2493" t="str">
            <v>LUVA PARA ELETRODUTO, PVC, ROSCÁVEL, DN 20 MM (1/2"), PARA CIRCUITOS TERMINAIS, INSTALADA EM FORRO - FORNECIMENTO E INSTALAÇÃO. AF_12/2015</v>
          </cell>
          <cell r="C2493" t="str">
            <v>UN</v>
          </cell>
          <cell r="D2493">
            <v>3.55</v>
          </cell>
        </row>
        <row r="2494">
          <cell r="A2494">
            <v>91875</v>
          </cell>
          <cell r="B2494" t="str">
            <v>LUVA PARA ELETRODUTO, PVC, ROSCÁVEL, DN 25 MM (3/4"), PARA CIRCUITOS TERMINAIS, INSTALADA EM FORRO - FORNECIMENTO E INSTALAÇÃO. AF_12/2015</v>
          </cell>
          <cell r="C2494" t="str">
            <v>UN</v>
          </cell>
          <cell r="D2494">
            <v>4.7300000000000004</v>
          </cell>
        </row>
        <row r="2495">
          <cell r="A2495">
            <v>91876</v>
          </cell>
          <cell r="B2495" t="str">
            <v>LUVA PARA ELETRODUTO, PVC, ROSCÁVEL, DN 32 MM (1"), PARA CIRCUITOS TERMINAIS, INSTALADA EM FORRO - FORNECIMENTO E INSTALAÇÃO. AF_12/2015</v>
          </cell>
          <cell r="C2495" t="str">
            <v>UN</v>
          </cell>
          <cell r="D2495">
            <v>6.27</v>
          </cell>
        </row>
        <row r="2496">
          <cell r="A2496">
            <v>91877</v>
          </cell>
          <cell r="B2496" t="str">
            <v>LUVA PARA ELETRODUTO, PVC, ROSCÁVEL, DN 40 MM (1 1/4"), PARA CIRCUITOS TERMINAIS, INSTALADA EM FORRO - FORNECIMENTO E INSTALAÇÃO. AF_12/2015</v>
          </cell>
          <cell r="C2496" t="str">
            <v>UN</v>
          </cell>
          <cell r="D2496">
            <v>8.43</v>
          </cell>
        </row>
        <row r="2497">
          <cell r="A2497">
            <v>91878</v>
          </cell>
          <cell r="B2497" t="str">
            <v>LUVA PARA ELETRODUTO, PVC, ROSCÁVEL, DN 20 MM (1/2"), PARA CIRCUITOS TERMINAIS, INSTALADA EM LAJE - FORNECIMENTO E INSTALAÇÃO. AF_12/2015</v>
          </cell>
          <cell r="C2497" t="str">
            <v>UN</v>
          </cell>
          <cell r="D2497">
            <v>4.49</v>
          </cell>
        </row>
        <row r="2498">
          <cell r="A2498">
            <v>91879</v>
          </cell>
          <cell r="B2498" t="str">
            <v>LUVA PARA ELETRODUTO, PVC, ROSCÁVEL, DN 25 MM (3/4"), PARA CIRCUITOS TERMINAIS, INSTALADA EM LAJE - FORNECIMENTO E INSTALAÇÃO. AF_12/2015</v>
          </cell>
          <cell r="C2498" t="str">
            <v>UN</v>
          </cell>
          <cell r="D2498">
            <v>5.65</v>
          </cell>
        </row>
        <row r="2499">
          <cell r="A2499">
            <v>91880</v>
          </cell>
          <cell r="B2499" t="str">
            <v>LUVA PARA ELETRODUTO, PVC, ROSCÁVEL, DN 32 MM (1"), PARA CIRCUITOS TERMINAIS, INSTALADA EM LAJE - FORNECIMENTO E INSTALAÇÃO. AF_12/2015</v>
          </cell>
          <cell r="C2499" t="str">
            <v>UN</v>
          </cell>
          <cell r="D2499">
            <v>7.22</v>
          </cell>
        </row>
        <row r="2500">
          <cell r="A2500">
            <v>91881</v>
          </cell>
          <cell r="B2500" t="str">
            <v>LUVA PARA ELETRODUTO, PVC, ROSCÁVEL, DN 40 MM (1 1/4"), PARA CIRCUITOS TERMINAIS, INSTALADA EM LAJE - FORNECIMENTO E INSTALAÇÃO. AF_12/2015</v>
          </cell>
          <cell r="C2500" t="str">
            <v>UN</v>
          </cell>
          <cell r="D2500">
            <v>9.39</v>
          </cell>
        </row>
        <row r="2501">
          <cell r="A2501">
            <v>91882</v>
          </cell>
          <cell r="B2501" t="str">
            <v>LUVA PARA ELETRODUTO, PVC, ROSCÁVEL, DN 20 MM (1/2"), PARA CIRCUITOS TERMINAIS, INSTALADA EM PAREDE - FORNECIMENTO E INSTALAÇÃO. AF_12/2015</v>
          </cell>
          <cell r="C2501" t="str">
            <v>UN</v>
          </cell>
          <cell r="D2501">
            <v>5.51</v>
          </cell>
        </row>
        <row r="2502">
          <cell r="A2502">
            <v>91884</v>
          </cell>
          <cell r="B2502" t="str">
            <v>LUVA PARA ELETRODUTO, PVC, ROSCÁVEL, DN 25 MM (3/4"), PARA CIRCUITOS TERMINAIS, INSTALADA EM PAREDE - FORNECIMENTO E INSTALAÇÃO. AF_12/2015</v>
          </cell>
          <cell r="C2502" t="str">
            <v>UN</v>
          </cell>
          <cell r="D2502">
            <v>6.44</v>
          </cell>
        </row>
        <row r="2503">
          <cell r="A2503">
            <v>91885</v>
          </cell>
          <cell r="B2503" t="str">
            <v>LUVA PARA ELETRODUTO, PVC, ROSCÁVEL, DN 32 MM (1"), PARA CIRCUITOS TERMINAIS, INSTALADA EM PAREDE - FORNECIMENTO E INSTALAÇÃO. AF_12/2015</v>
          </cell>
          <cell r="C2503" t="str">
            <v>UN</v>
          </cell>
          <cell r="D2503">
            <v>7.68</v>
          </cell>
        </row>
        <row r="2504">
          <cell r="A2504">
            <v>91886</v>
          </cell>
          <cell r="B2504" t="str">
            <v>LUVA PARA ELETRODUTO, PVC, ROSCÁVEL, DN 40 MM (1 1/4"), PARA CIRCUITOS TERMINAIS, INSTALADA EM PAREDE - FORNECIMENTO E INSTALAÇÃO. AF_12/2015</v>
          </cell>
          <cell r="C2504" t="str">
            <v>UN</v>
          </cell>
          <cell r="D2504">
            <v>9.48</v>
          </cell>
        </row>
        <row r="2505">
          <cell r="A2505">
            <v>91887</v>
          </cell>
          <cell r="B2505" t="str">
            <v>CURVA 90 GRAUS PARA ELETRODUTO, PVC, ROSCÁVEL, DN 20 MM (1/2"), PARA CIRCUITOS TERMINAIS, INSTALADA EM FORRO - FORNECIMENTO E INSTALAÇÃO. AF_12/2015</v>
          </cell>
          <cell r="C2505" t="str">
            <v>UN</v>
          </cell>
          <cell r="D2505">
            <v>6.89</v>
          </cell>
        </row>
        <row r="2506">
          <cell r="A2506">
            <v>91889</v>
          </cell>
          <cell r="B2506" t="str">
            <v>CURVA 180 GRAUS PARA ELETRODUTO, PVC, ROSCÁVEL, DN 20 MM (1/2"), PARA CIRCUITOS TERMINAIS, INSTALADA EM FORRO - FORNECIMENTO E INSTALAÇÃO. AF_12/2015</v>
          </cell>
          <cell r="C2506" t="str">
            <v>UN</v>
          </cell>
          <cell r="D2506">
            <v>6.58</v>
          </cell>
        </row>
        <row r="2507">
          <cell r="A2507">
            <v>91890</v>
          </cell>
          <cell r="B2507" t="str">
            <v>CURVA 90 GRAUS PARA ELETRODUTO, PVC, ROSCÁVEL, DN 25 MM (3/4"), PARA CIRCUITOS TERMINAIS, INSTALADA EM FORRO - FORNECIMENTO E INSTALAÇÃO. AF_12/2015</v>
          </cell>
          <cell r="C2507" t="str">
            <v>UN</v>
          </cell>
          <cell r="D2507">
            <v>8.08</v>
          </cell>
        </row>
        <row r="2508">
          <cell r="A2508">
            <v>91892</v>
          </cell>
          <cell r="B2508" t="str">
            <v>CURVA 180 GRAUS PARA ELETRODUTO, PVC, ROSCÁVEL, DN 25 MM (3/4"), PARA CIRCUITOS TERMINAIS, INSTALADA EM FORRO - FORNECIMENTO E INSTALAÇÃO. AF_12/2015</v>
          </cell>
          <cell r="C2508" t="str">
            <v>UN</v>
          </cell>
          <cell r="D2508">
            <v>10.1</v>
          </cell>
        </row>
        <row r="2509">
          <cell r="A2509">
            <v>91893</v>
          </cell>
          <cell r="B2509" t="str">
            <v>CURVA 90 GRAUS PARA ELETRODUTO, PVC, ROSCÁVEL, DN 32 MM (1"), PARA CIRCUITOS TERMINAIS, INSTALADA EM FORRO - FORNECIMENTO E INSTALAÇÃO. AF_12/2015</v>
          </cell>
          <cell r="C2509" t="str">
            <v>UN</v>
          </cell>
          <cell r="D2509">
            <v>11.14</v>
          </cell>
        </row>
        <row r="2510">
          <cell r="A2510">
            <v>91895</v>
          </cell>
          <cell r="B2510" t="str">
            <v>CURVA 180 GRAUS PARA ELETRODUTO, PVC, ROSCÁVEL, DN 32 MM (1"), PARA CIRCUITOS TERMINAIS, INSTALADA EM FORRO - FORNECIMENTO E INSTALAÇÃO. AF_12/2015</v>
          </cell>
          <cell r="C2510" t="str">
            <v>UN</v>
          </cell>
          <cell r="D2510">
            <v>13.2</v>
          </cell>
        </row>
        <row r="2511">
          <cell r="A2511">
            <v>91896</v>
          </cell>
          <cell r="B2511" t="str">
            <v>CURVA 90 GRAUS PARA ELETRODUTO, PVC, ROSCÁVEL, DN 40 MM (1 1/4"), PARA CIRCUITOS TERMINAIS, INSTALADA EM FORRO - FORNECIMENTO E INSTALAÇÃO. AF_12/2015</v>
          </cell>
          <cell r="C2511" t="str">
            <v>UN</v>
          </cell>
          <cell r="D2511">
            <v>13.5</v>
          </cell>
        </row>
        <row r="2512">
          <cell r="A2512">
            <v>91898</v>
          </cell>
          <cell r="B2512" t="str">
            <v>CURVA 180 GRAUS PARA ELETRODUTO, PVC, ROSCÁVEL, DN 40 MM (1 1/4"), PARA CIRCUITOS TERMINAIS, INSTALADA EM FORRO - FORNECIMENTO E INSTALAÇÃO. AF_12/2015</v>
          </cell>
          <cell r="C2512" t="str">
            <v>UN</v>
          </cell>
          <cell r="D2512">
            <v>15.71</v>
          </cell>
        </row>
        <row r="2513">
          <cell r="A2513">
            <v>91899</v>
          </cell>
          <cell r="B2513" t="str">
            <v>CURVA 90 GRAUS PARA ELETRODUTO, PVC, ROSCÁVEL, DN 20 MM (1/2"), PARA CIRCUITOS TERMINAIS, INSTALADA EM LAJE - FORNECIMENTO E INSTALAÇÃO. AF_12/2015</v>
          </cell>
          <cell r="C2513" t="str">
            <v>UN</v>
          </cell>
          <cell r="D2513">
            <v>8.27</v>
          </cell>
        </row>
        <row r="2514">
          <cell r="A2514">
            <v>91901</v>
          </cell>
          <cell r="B2514" t="str">
            <v>CURVA 180 GRAUS PARA ELETRODUTO, PVC, ROSCÁVEL, DN 20 MM (1/2"), PARA CIRCUITOS TERMINAIS, INSTALADA EM LAJE - FORNECIMENTO E INSTALAÇÃO. AF_12/2015</v>
          </cell>
          <cell r="C2514" t="str">
            <v>UN</v>
          </cell>
          <cell r="D2514">
            <v>7.96</v>
          </cell>
        </row>
        <row r="2515">
          <cell r="A2515">
            <v>91902</v>
          </cell>
          <cell r="B2515" t="str">
            <v>CURVA 90 GRAUS PARA ELETRODUTO, PVC, ROSCÁVEL, DN 25 MM (3/4"), PARA CIRCUITOS TERMINAIS, INSTALADA EM LAJE - FORNECIMENTO E INSTALAÇÃO. AF_12/2015</v>
          </cell>
          <cell r="C2515" t="str">
            <v>UN</v>
          </cell>
          <cell r="D2515">
            <v>9.4499999999999993</v>
          </cell>
        </row>
        <row r="2516">
          <cell r="A2516">
            <v>91904</v>
          </cell>
          <cell r="B2516" t="str">
            <v>CURVA 180 GRAUS PARA ELETRODUTO, PVC, ROSCÁVEL, DN 25 MM (3/4"), PARA CIRCUITOS TERMINAIS, INSTALADA EM LAJE - FORNECIMENTO E INSTALAÇÃO. AF_12/2015</v>
          </cell>
          <cell r="C2516" t="str">
            <v>UN</v>
          </cell>
          <cell r="D2516">
            <v>11.47</v>
          </cell>
        </row>
        <row r="2517">
          <cell r="A2517">
            <v>91905</v>
          </cell>
          <cell r="B2517" t="str">
            <v>CURVA 90 GRAUS PARA ELETRODUTO, PVC, ROSCÁVEL, DN 32 MM (1"), PARA CIRCUITOS TERMINAIS, INSTALADA EM LAJE - FORNECIMENTO E INSTALAÇÃO. AF_12/2015</v>
          </cell>
          <cell r="C2517" t="str">
            <v>UN</v>
          </cell>
          <cell r="D2517">
            <v>12.53</v>
          </cell>
        </row>
        <row r="2518">
          <cell r="A2518">
            <v>91907</v>
          </cell>
          <cell r="B2518" t="str">
            <v>CURVA 180 GRAUS PARA ELETRODUTO, PVC, ROSCÁVEL, DN 32 MM (1), PARA CIRCUITOS TERMINAIS, INSTALADA EM LAJE - FORNECIMENTO E INSTALAÇÃO. AF_12/2015</v>
          </cell>
          <cell r="C2518" t="str">
            <v>UN</v>
          </cell>
          <cell r="D2518">
            <v>14.59</v>
          </cell>
        </row>
        <row r="2519">
          <cell r="A2519">
            <v>91908</v>
          </cell>
          <cell r="B2519" t="str">
            <v>CURVA 90 GRAUS PARA ELETRODUTO, PVC, ROSCÁVEL, DN 40 MM (1 1/4"), PARA CIRCUITOS TERMINAIS, INSTALADA EM LAJE - FORNECIMENTO E INSTALAÇÃO. AF_12/2015</v>
          </cell>
          <cell r="C2519" t="str">
            <v>UN</v>
          </cell>
          <cell r="D2519">
            <v>14.91</v>
          </cell>
        </row>
        <row r="2520">
          <cell r="A2520">
            <v>91910</v>
          </cell>
          <cell r="B2520" t="str">
            <v>CURVA 180 GRAUS PARA ELETRODUTO, PVC, ROSCÁVEL, DN 40 MM (1 1/4"), PARA CIRCUITOS TERMINAIS, INSTALADA EM LAJE - FORNECIMENTO E INSTALAÇÃO. AF_12/2015</v>
          </cell>
          <cell r="C2520" t="str">
            <v>UN</v>
          </cell>
          <cell r="D2520">
            <v>17.12</v>
          </cell>
        </row>
        <row r="2521">
          <cell r="A2521">
            <v>91911</v>
          </cell>
          <cell r="B2521" t="str">
            <v>CURVA 90 GRAUS PARA ELETRODUTO, PVC, ROSCÁVEL, DN 20 MM (1/2"), PARA CIRCUITOS TERMINAIS, INSTALADA EM PAREDE - FORNECIMENTO E INSTALAÇÃO. AF_12/2015</v>
          </cell>
          <cell r="C2521" t="str">
            <v>UN</v>
          </cell>
          <cell r="D2521">
            <v>9.84</v>
          </cell>
        </row>
        <row r="2522">
          <cell r="A2522">
            <v>91913</v>
          </cell>
          <cell r="B2522" t="str">
            <v>CURVA 180 GRAUS PARA ELETRODUTO, PVC, ROSCÁVEL, DN 20 MM (1/2"), PARA CIRCUITOS TERMINAIS, INSTALADA EM PAREDE - FORNECIMENTO E INSTALAÇÃO. AF_12/2015</v>
          </cell>
          <cell r="C2522" t="str">
            <v>UN</v>
          </cell>
          <cell r="D2522">
            <v>9.5299999999999994</v>
          </cell>
        </row>
        <row r="2523">
          <cell r="A2523">
            <v>91914</v>
          </cell>
          <cell r="B2523" t="str">
            <v>CURVA 90 GRAUS PARA ELETRODUTO, PVC, ROSCÁVEL, DN 25 MM (3/4"), PARA CIRCUITOS TERMINAIS, INSTALADA EM PAREDE - FORNECIMENTO E INSTALAÇÃO. AF_12/2015</v>
          </cell>
          <cell r="C2523" t="str">
            <v>UN</v>
          </cell>
          <cell r="D2523">
            <v>10.66</v>
          </cell>
        </row>
        <row r="2524">
          <cell r="A2524">
            <v>91916</v>
          </cell>
          <cell r="B2524" t="str">
            <v>CURVA 180 GRAUS PARA ELETRODUTO, PVC, ROSCÁVEL, DN 25 MM (3/4"), PARA CIRCUITOS TERMINAIS, INSTALADA EM PAREDE - FORNECIMENTO E INSTALAÇÃO. AF_12/2015</v>
          </cell>
          <cell r="C2524" t="str">
            <v>UN</v>
          </cell>
          <cell r="D2524">
            <v>12.68</v>
          </cell>
        </row>
        <row r="2525">
          <cell r="A2525">
            <v>91917</v>
          </cell>
          <cell r="B2525" t="str">
            <v>CURVA 90 GRAUS PARA ELETRODUTO, PVC, ROSCÁVEL, DN 32 MM (1"), PARA CIRCUITOS TERMINAIS, INSTALADA EM PAREDE - FORNECIMENTO E INSTALAÇÃO. AF_12/2015</v>
          </cell>
          <cell r="C2525" t="str">
            <v>UN</v>
          </cell>
          <cell r="D2525">
            <v>13.24</v>
          </cell>
        </row>
        <row r="2526">
          <cell r="A2526">
            <v>91919</v>
          </cell>
          <cell r="B2526" t="str">
            <v>CURVA 180 GRAUS PARA ELETRODUTO, PVC, ROSCÁVEL, DN 32 MM (1), PARA CIRCUITOS TERMINAIS, INSTALADA EM PAREDE - FORNECIMENTO E INSTALAÇÃO. AF_12/2015</v>
          </cell>
          <cell r="C2526" t="str">
            <v>UN</v>
          </cell>
          <cell r="D2526">
            <v>15.3</v>
          </cell>
        </row>
        <row r="2527">
          <cell r="A2527">
            <v>91920</v>
          </cell>
          <cell r="B2527" t="str">
            <v>CURVA 90 GRAUS PARA ELETRODUTO, PVC, ROSCÁVEL, DN 40 MM (1 1/4"), PARA CIRCUITOS TERMINAIS, INSTALADA EM PAREDE - FORNECIMENTO E INSTALAÇÃO. AF_12/2015</v>
          </cell>
          <cell r="C2527" t="str">
            <v>UN</v>
          </cell>
          <cell r="D2527">
            <v>15.07</v>
          </cell>
        </row>
        <row r="2528">
          <cell r="A2528">
            <v>91922</v>
          </cell>
          <cell r="B2528" t="str">
            <v>CURVA 180 GRAUS PARA ELETRODUTO, PVC, ROSCÁVEL, DN 40 MM (1 1/4"), PARA CIRCUITOS TERMINAIS, INSTALADA EM PAREDE - FORNECIMENTO E INSTALAÇÃO. AF_12/2015</v>
          </cell>
          <cell r="C2528" t="str">
            <v>UN</v>
          </cell>
          <cell r="D2528">
            <v>17.28</v>
          </cell>
        </row>
        <row r="2529">
          <cell r="A2529">
            <v>93013</v>
          </cell>
          <cell r="B2529" t="str">
            <v>LUVA PARA ELETRODUTO, PVC, ROSCÁVEL, DN 50 MM (1 1/2") - FORNECIMENTO E INSTALAÇÃO. AF_12/2015</v>
          </cell>
          <cell r="C2529" t="str">
            <v>UN</v>
          </cell>
          <cell r="D2529">
            <v>11</v>
          </cell>
        </row>
        <row r="2530">
          <cell r="A2530">
            <v>93014</v>
          </cell>
          <cell r="B2530" t="str">
            <v>LUVA PARA ELETRODUTO, PVC, ROSCÁVEL, DN 60 MM (2") - FORNECIMENTO E INSTALAÇÃO. AF_12/2015</v>
          </cell>
          <cell r="C2530" t="str">
            <v>UN</v>
          </cell>
          <cell r="D2530">
            <v>13.76</v>
          </cell>
        </row>
        <row r="2531">
          <cell r="A2531">
            <v>93015</v>
          </cell>
          <cell r="B2531" t="str">
            <v>LUVA PARA ELETRODUTO, PVC, ROSCÁVEL, DN 75 MM (2 1/2") - FORNECIMENTO E INSTALAÇÃO. AF_12/2015</v>
          </cell>
          <cell r="C2531" t="str">
            <v>UN</v>
          </cell>
          <cell r="D2531">
            <v>21.89</v>
          </cell>
        </row>
        <row r="2532">
          <cell r="A2532">
            <v>93016</v>
          </cell>
          <cell r="B2532" t="str">
            <v>LUVA PARA ELETRODUTO, PVC, ROSCÁVEL, DN 85 MM (3") - FORNECIMENTO E INSTALAÇÃO. AF_12/2015</v>
          </cell>
          <cell r="C2532" t="str">
            <v>UN</v>
          </cell>
          <cell r="D2532">
            <v>27.04</v>
          </cell>
        </row>
        <row r="2533">
          <cell r="A2533">
            <v>93017</v>
          </cell>
          <cell r="B2533" t="str">
            <v>LUVA PARA ELETRODUTO, PVC, ROSCÁVEL, DN 110 MM (4") - FORNECIMENTO E INSTALAÇÃO. AF_12/2015</v>
          </cell>
          <cell r="C2533" t="str">
            <v>UN</v>
          </cell>
          <cell r="D2533">
            <v>41.79</v>
          </cell>
        </row>
        <row r="2534">
          <cell r="A2534">
            <v>93018</v>
          </cell>
          <cell r="B2534" t="str">
            <v>CURVA 90 GRAUS PARA ELETRODUTO, PVC, ROSCÁVEL, DN 50 MM (1 1/2") - FORNECIMENTO E INSTALAÇÃO. AF_12/2015</v>
          </cell>
          <cell r="C2534" t="str">
            <v>UN</v>
          </cell>
          <cell r="D2534">
            <v>16.88</v>
          </cell>
        </row>
        <row r="2535">
          <cell r="A2535">
            <v>93020</v>
          </cell>
          <cell r="B2535" t="str">
            <v>CURVA 90 GRAUS PARA ELETRODUTO, PVC, ROSCÁVEL, DN 60 MM (2") - FORNECIMENTO E INSTALAÇÃO. AF_12/2015</v>
          </cell>
          <cell r="C2535" t="str">
            <v>UN</v>
          </cell>
          <cell r="D2535">
            <v>22.23</v>
          </cell>
        </row>
        <row r="2536">
          <cell r="A2536">
            <v>93022</v>
          </cell>
          <cell r="B2536" t="str">
            <v>CURVA 90 GRAUS PARA ELETRODUTO, PVC, ROSCÁVEL, DN 75 MM (2 1/2") - FORNECIMENTO E INSTALAÇÃO. AF_12/2015</v>
          </cell>
          <cell r="C2536" t="str">
            <v>UN</v>
          </cell>
          <cell r="D2536">
            <v>39.520000000000003</v>
          </cell>
        </row>
        <row r="2537">
          <cell r="A2537">
            <v>93024</v>
          </cell>
          <cell r="B2537" t="str">
            <v>CURVA 90 GRAUS PARA ELETRODUTO, PVC, ROSCÁVEL, DN 85 MM (3") - FORNECIMENTO E INSTALAÇÃO. AF_12/2015</v>
          </cell>
          <cell r="C2537" t="str">
            <v>UN</v>
          </cell>
          <cell r="D2537">
            <v>41.2</v>
          </cell>
        </row>
        <row r="2538">
          <cell r="A2538">
            <v>93026</v>
          </cell>
          <cell r="B2538" t="str">
            <v>CURVA 90 GRAUS PARA ELETRODUTO, PVC, ROSCÁVEL, DN 110 MM (4") - FORNECIMENTO E INSTALAÇÃO. AF_12/2015</v>
          </cell>
          <cell r="C2538" t="str">
            <v>UN</v>
          </cell>
          <cell r="D2538">
            <v>69.91</v>
          </cell>
        </row>
        <row r="2539">
          <cell r="A2539">
            <v>95733</v>
          </cell>
          <cell r="B2539" t="str">
            <v>LUVA PARA ELETRODUTO, PVC, SOLDÁVEL, DN 25 MM (3/4), APARENTE, INSTALADA EM TETO - FORNECIMENTO E INSTALAÇÃO. AF_11/2016_P</v>
          </cell>
          <cell r="C2539" t="str">
            <v>UN</v>
          </cell>
          <cell r="D2539">
            <v>4.4000000000000004</v>
          </cell>
        </row>
        <row r="2540">
          <cell r="A2540">
            <v>95734</v>
          </cell>
          <cell r="B2540" t="str">
            <v>LUVA PARA ELETRODUTO, PVC, SOLDÁVEL, DN 32 MM (1), APARENTE, INSTALADA EM TETO - FORNECIMENTO E INSTALAÇÃO. AF_11/2016_P</v>
          </cell>
          <cell r="C2540" t="str">
            <v>UN</v>
          </cell>
          <cell r="D2540">
            <v>5.89</v>
          </cell>
        </row>
        <row r="2541">
          <cell r="A2541">
            <v>95735</v>
          </cell>
          <cell r="B2541" t="str">
            <v>LUVA PARA ELETRODUTO, PVC, SOLDÁVEL, DN 20 MM (1/2), APARENTE, INSTALADA EM PAREDE - FORNECIMENTO E INSTALAÇÃO. AF_11/2016_P</v>
          </cell>
          <cell r="C2541" t="str">
            <v>UN</v>
          </cell>
          <cell r="D2541">
            <v>4.79</v>
          </cell>
        </row>
        <row r="2542">
          <cell r="A2542">
            <v>95736</v>
          </cell>
          <cell r="B2542" t="str">
            <v>LUVA PARA ELETRODUTO, PVC, SOLDÁVEL, DN 25 MM (3/4), APARENTE, INSTALADA EM PAREDE - FORNECIMENTO E INSTALAÇÃO. AF_11/2016_P</v>
          </cell>
          <cell r="C2542" t="str">
            <v>UN</v>
          </cell>
          <cell r="D2542">
            <v>5.68</v>
          </cell>
        </row>
        <row r="2543">
          <cell r="A2543">
            <v>95738</v>
          </cell>
          <cell r="B2543" t="str">
            <v>LUVA PARA ELETRODUTO, PVC, SOLDÁVEL, DN 32 MM (1), APARENTE, INSTALADA EM PAREDE - FORNECIMENTO E INSTALAÇÃO. AF_11/2016_P</v>
          </cell>
          <cell r="C2543" t="str">
            <v>UN</v>
          </cell>
          <cell r="D2543">
            <v>6.93</v>
          </cell>
        </row>
        <row r="2544">
          <cell r="A2544">
            <v>95753</v>
          </cell>
          <cell r="B2544" t="str">
            <v>LUVA DE EMENDA PARA ELETRODUTO, AÇO GALVANIZADO, DN 20 MM (3/4  ), APARENTE, INSTALADA EM TETO - FORNECIMENTO E INSTALAÇÃO. AF_11/2016_P</v>
          </cell>
          <cell r="C2544" t="str">
            <v>UN</v>
          </cell>
          <cell r="D2544">
            <v>5.0999999999999996</v>
          </cell>
        </row>
        <row r="2545">
          <cell r="A2545">
            <v>95754</v>
          </cell>
          <cell r="B2545" t="str">
            <v>LUVA DE EMENDA PARA ELETRODUTO, AÇO GALVANIZADO, DN 25 MM (1''), APARENTE, INSTALADA EM TETO - FORNECIMENTO E INSTALAÇÃO. AF_11/2016_P</v>
          </cell>
          <cell r="C2545" t="str">
            <v>UN</v>
          </cell>
          <cell r="D2545">
            <v>6.34</v>
          </cell>
        </row>
        <row r="2546">
          <cell r="A2546">
            <v>95755</v>
          </cell>
          <cell r="B2546" t="str">
            <v>LUVA DE EMENDA PARA ELETRODUTO, AÇO GALVANIZADO, DN 32 MM (1 1/4''), APARENTE, INSTALADA EM TETO - FORNECIMENTO E INSTALAÇÃO. AF_11/2016_P</v>
          </cell>
          <cell r="C2546" t="str">
            <v>UN</v>
          </cell>
          <cell r="D2546">
            <v>9.17</v>
          </cell>
        </row>
        <row r="2547">
          <cell r="A2547">
            <v>95756</v>
          </cell>
          <cell r="B2547" t="str">
            <v>LUVA DE EMENDA PARA ELETRODUTO, AÇO GALVANIZADO, DN 40 MM (1 1/2''), APARENTE, INSTALADA EM TETO - FORNECIMENTO E INSTALAÇÃO. AF_11/2016_P</v>
          </cell>
          <cell r="C2547" t="str">
            <v>UN</v>
          </cell>
          <cell r="D2547">
            <v>12.26</v>
          </cell>
        </row>
        <row r="2548">
          <cell r="A2548">
            <v>95757</v>
          </cell>
          <cell r="B2548" t="str">
            <v>LUVA DE EMENDA PARA ELETRODUTO, AÇO GALVANIZADO, DN 20 MM (3/4''), APARENTE, INSTALADA EM PAREDE - FORNECIMENTO E INSTALAÇÃO. AF_11/2016_P</v>
          </cell>
          <cell r="C2548" t="str">
            <v>UN</v>
          </cell>
          <cell r="D2548">
            <v>7.63</v>
          </cell>
        </row>
        <row r="2549">
          <cell r="A2549">
            <v>95758</v>
          </cell>
          <cell r="B2549" t="str">
            <v>LUVA DE EMENDA PARA ELETRODUTO, AÇO GALVANIZADO, DN 25 MM (1''), APARENTE, INSTALADA EM PAREDE - FORNECIMENTO E INSTALAÇÃO. AF_11/2016_P</v>
          </cell>
          <cell r="C2549" t="str">
            <v>UN</v>
          </cell>
          <cell r="D2549">
            <v>8.57</v>
          </cell>
        </row>
        <row r="2550">
          <cell r="A2550">
            <v>95759</v>
          </cell>
          <cell r="B2550" t="str">
            <v>LUVA DE EMENDA PARA ELETRODUTO, AÇO GALVANIZADO, DN 32 MM (1 1/4''), APARENTE, INSTALADA EM PAREDE - FORNECIMENTO E INSTALAÇÃO. AF_11/2016_P</v>
          </cell>
          <cell r="C2550" t="str">
            <v>UN</v>
          </cell>
          <cell r="D2550">
            <v>10.99</v>
          </cell>
        </row>
        <row r="2551">
          <cell r="A2551">
            <v>95760</v>
          </cell>
          <cell r="B2551" t="str">
            <v>LUVA DE EMENDA PARA ELETRODUTO, AÇO GALVANIZADO, DN 40 MM (1 1/2''), APARENTE, INSTALADA EM PAREDE - FORNECIMENTO E INSTALAÇÃO. AF_11/2016_P</v>
          </cell>
          <cell r="C2551" t="str">
            <v>UN</v>
          </cell>
          <cell r="D2551">
            <v>13.59</v>
          </cell>
        </row>
        <row r="2552">
          <cell r="A2552">
            <v>97559</v>
          </cell>
          <cell r="B2552" t="str">
            <v>CURVA 135 GRAUS PARA ELETRODUTO, PVC, ROSCÁVEL, DN 25 MM (3/4), PARA CIRCUITOS TERMINAIS, INSTALADA EM FORRO - FORNECIMENTO E INSTALAÇÃO. AF_12/2015</v>
          </cell>
          <cell r="C2552" t="str">
            <v>UN</v>
          </cell>
          <cell r="D2552">
            <v>7.85</v>
          </cell>
        </row>
        <row r="2553">
          <cell r="A2553">
            <v>97562</v>
          </cell>
          <cell r="B2553" t="str">
            <v>CURVA 135 GRAUS PARA ELETRODUTO, PVC, ROSCÁVEL, DN 25 MM (3/4), PARA CIRCUITOS TERMINAIS, INSTALADA EM LAJE - FORNECIMENTO E INSTALAÇÃO. AF_12/2015</v>
          </cell>
          <cell r="C2553" t="str">
            <v>UN</v>
          </cell>
          <cell r="D2553">
            <v>9.2200000000000006</v>
          </cell>
        </row>
        <row r="2554">
          <cell r="A2554">
            <v>97564</v>
          </cell>
          <cell r="B2554" t="str">
            <v>CURVA 135 GRAUS PARA ELETRODUTO, PVC, ROSCÁVEL, DN 25 MM (3/4), PARA CIRCUITOS TERMINAIS, INSTALADA EM PAREDE - FORNECIMENTO E INSTALAÇÃO. AF_12/2015</v>
          </cell>
          <cell r="C2554" t="str">
            <v>UN</v>
          </cell>
          <cell r="D2554">
            <v>10.43</v>
          </cell>
        </row>
        <row r="2555">
          <cell r="A2555">
            <v>91924</v>
          </cell>
          <cell r="B2555" t="str">
            <v>CABO DE COBRE FLEXÍVEL ISOLADO, 1,5 MM², ANTI-CHAMA 450/750 V, PARA CIRCUITOS TERMINAIS - FORNECIMENTO E INSTALAÇÃO. AF_12/2015</v>
          </cell>
          <cell r="C2555" t="str">
            <v>M</v>
          </cell>
          <cell r="D2555">
            <v>2.2200000000000002</v>
          </cell>
        </row>
        <row r="2556">
          <cell r="A2556">
            <v>91925</v>
          </cell>
          <cell r="B2556" t="str">
            <v>CABO DE COBRE FLEXÍVEL ISOLADO, 1,5 MM², ANTI-CHAMA 0,6/1,0 KV, PARA CIRCUITOS TERMINAIS - FORNECIMENTO E INSTALAÇÃO. AF_12/2015</v>
          </cell>
          <cell r="C2556" t="str">
            <v>M</v>
          </cell>
          <cell r="D2556">
            <v>3.23</v>
          </cell>
        </row>
        <row r="2557">
          <cell r="A2557">
            <v>91926</v>
          </cell>
          <cell r="B2557" t="str">
            <v>CABO DE COBRE FLEXÍVEL ISOLADO, 2,5 MM², ANTI-CHAMA 450/750 V, PARA CIRCUITOS TERMINAIS - FORNECIMENTO E INSTALAÇÃO. AF_12/2015</v>
          </cell>
          <cell r="C2557" t="str">
            <v>M</v>
          </cell>
          <cell r="D2557">
            <v>3.27</v>
          </cell>
        </row>
        <row r="2558">
          <cell r="A2558">
            <v>91927</v>
          </cell>
          <cell r="B2558" t="str">
            <v>CABO DE COBRE FLEXÍVEL ISOLADO, 2,5 MM², ANTI-CHAMA 0,6/1,0 KV, PARA CIRCUITOS TERMINAIS - FORNECIMENTO E INSTALAÇÃO. AF_12/2015</v>
          </cell>
          <cell r="C2558" t="str">
            <v>M</v>
          </cell>
          <cell r="D2558">
            <v>4.37</v>
          </cell>
        </row>
        <row r="2559">
          <cell r="A2559">
            <v>91928</v>
          </cell>
          <cell r="B2559" t="str">
            <v>CABO DE COBRE FLEXÍVEL ISOLADO, 4 MM², ANTI-CHAMA 450/750 V, PARA CIRCUITOS TERMINAIS - FORNECIMENTO E INSTALAÇÃO. AF_12/2015</v>
          </cell>
          <cell r="C2559" t="str">
            <v>M</v>
          </cell>
          <cell r="D2559">
            <v>5.37</v>
          </cell>
        </row>
        <row r="2560">
          <cell r="A2560">
            <v>91929</v>
          </cell>
          <cell r="B2560" t="str">
            <v>CABO DE COBRE FLEXÍVEL ISOLADO, 4 MM², ANTI-CHAMA 0,6/1,0 KV, PARA CIRCUITOS TERMINAIS - FORNECIMENTO E INSTALAÇÃO. AF_12/2015</v>
          </cell>
          <cell r="C2560" t="str">
            <v>M</v>
          </cell>
          <cell r="D2560">
            <v>6.16</v>
          </cell>
        </row>
        <row r="2561">
          <cell r="A2561">
            <v>91930</v>
          </cell>
          <cell r="B2561" t="str">
            <v>CABO DE COBRE FLEXÍVEL ISOLADO, 6 MM², ANTI-CHAMA 450/750 V, PARA CIRCUITOS TERMINAIS - FORNECIMENTO E INSTALAÇÃO. AF_12/2015</v>
          </cell>
          <cell r="C2561" t="str">
            <v>M</v>
          </cell>
          <cell r="D2561">
            <v>7.39</v>
          </cell>
        </row>
        <row r="2562">
          <cell r="A2562">
            <v>91931</v>
          </cell>
          <cell r="B2562" t="str">
            <v>CABO DE COBRE FLEXÍVEL ISOLADO, 6 MM², ANTI-CHAMA 0,6/1,0 KV, PARA CIRCUITOS TERMINAIS - FORNECIMENTO E INSTALAÇÃO. AF_12/2015</v>
          </cell>
          <cell r="C2562" t="str">
            <v>M</v>
          </cell>
          <cell r="D2562">
            <v>8.31</v>
          </cell>
        </row>
        <row r="2563">
          <cell r="A2563">
            <v>91932</v>
          </cell>
          <cell r="B2563" t="str">
            <v>CABO DE COBRE FLEXÍVEL ISOLADO, 10 MM², ANTI-CHAMA 450/750 V, PARA CIRCUITOS TERMINAIS - FORNECIMENTO E INSTALAÇÃO. AF_12/2015</v>
          </cell>
          <cell r="C2563" t="str">
            <v>M</v>
          </cell>
          <cell r="D2563">
            <v>12.24</v>
          </cell>
        </row>
        <row r="2564">
          <cell r="A2564">
            <v>91933</v>
          </cell>
          <cell r="B2564" t="str">
            <v>CABO DE COBRE FLEXÍVEL ISOLADO, 10 MM², ANTI-CHAMA 0,6/1,0 KV, PARA CIRCUITOS TERMINAIS - FORNECIMENTO E INSTALAÇÃO. AF_12/2015</v>
          </cell>
          <cell r="C2564" t="str">
            <v>M</v>
          </cell>
          <cell r="D2564">
            <v>13.12</v>
          </cell>
        </row>
        <row r="2565">
          <cell r="A2565">
            <v>91934</v>
          </cell>
          <cell r="B2565" t="str">
            <v>CABO DE COBRE FLEXÍVEL ISOLADO, 16 MM², ANTI-CHAMA 450/750 V, PARA CIRCUITOS TERMINAIS - FORNECIMENTO E INSTALAÇÃO. AF_12/2015</v>
          </cell>
          <cell r="C2565" t="str">
            <v>M</v>
          </cell>
          <cell r="D2565">
            <v>18.739999999999998</v>
          </cell>
        </row>
        <row r="2566">
          <cell r="A2566">
            <v>91935</v>
          </cell>
          <cell r="B2566" t="str">
            <v>CABO DE COBRE FLEXÍVEL ISOLADO, 16 MM², ANTI-CHAMA 0,6/1,0 KV, PARA CIRCUITOS TERMINAIS - FORNECIMENTO E INSTALAÇÃO. AF_12/2015</v>
          </cell>
          <cell r="C2566" t="str">
            <v>M</v>
          </cell>
          <cell r="D2566">
            <v>20.010000000000002</v>
          </cell>
        </row>
        <row r="2567">
          <cell r="A2567">
            <v>92979</v>
          </cell>
          <cell r="B2567" t="str">
            <v>CABO DE COBRE FLEXÍVEL ISOLADO, 10 MM², ANTI-CHAMA 450/750 V, PARA DISTRIBUIÇÃO - FORNECIMENTO E INSTALAÇÃO. AF_12/2015</v>
          </cell>
          <cell r="C2567" t="str">
            <v>M</v>
          </cell>
          <cell r="D2567">
            <v>8.68</v>
          </cell>
        </row>
        <row r="2568">
          <cell r="A2568">
            <v>92980</v>
          </cell>
          <cell r="B2568" t="str">
            <v>CABO DE COBRE FLEXÍVEL ISOLADO, 10 MM², ANTI-CHAMA 0,6/1,0 KV, PARA DISTRIBUIÇÃO - FORNECIMENTO E INSTALAÇÃO. AF_12/2015</v>
          </cell>
          <cell r="C2568" t="str">
            <v>M</v>
          </cell>
          <cell r="D2568">
            <v>9.44</v>
          </cell>
        </row>
        <row r="2569">
          <cell r="A2569">
            <v>92981</v>
          </cell>
          <cell r="B2569" t="str">
            <v>CABO DE COBRE FLEXÍVEL ISOLADO, 16 MM², ANTI-CHAMA 450/750 V, PARA DISTRIBUIÇÃO - FORNECIMENTO E INSTALAÇÃO. AF_12/2015</v>
          </cell>
          <cell r="C2569" t="str">
            <v>M</v>
          </cell>
          <cell r="D2569">
            <v>13.33</v>
          </cell>
        </row>
        <row r="2570">
          <cell r="A2570">
            <v>92982</v>
          </cell>
          <cell r="B2570" t="str">
            <v>CABO DE COBRE FLEXÍVEL ISOLADO, 16 MM², ANTI-CHAMA 0,6/1,0 KV, PARA DISTRIBUIÇÃO - FORNECIMENTO E INSTALAÇÃO. AF_12/2015</v>
          </cell>
          <cell r="C2570" t="str">
            <v>M</v>
          </cell>
          <cell r="D2570">
            <v>14.43</v>
          </cell>
        </row>
        <row r="2571">
          <cell r="A2571">
            <v>92983</v>
          </cell>
          <cell r="B2571" t="str">
            <v>CABO DE COBRE FLEXÍVEL ISOLADO, 25 MM², ANTI-CHAMA 450/750 V, PARA DISTRIBUIÇÃO - FORNECIMENTO E INSTALAÇÃO. AF_12/2015</v>
          </cell>
          <cell r="C2571" t="str">
            <v>M</v>
          </cell>
          <cell r="D2571">
            <v>22.57</v>
          </cell>
        </row>
        <row r="2572">
          <cell r="A2572">
            <v>92984</v>
          </cell>
          <cell r="B2572" t="str">
            <v>CABO DE COBRE FLEXÍVEL ISOLADO, 25 MM², ANTI-CHAMA 0,6/1,0 KV, PARA DISTRIBUIÇÃO - FORNECIMENTO E INSTALAÇÃO. AF_12/2015</v>
          </cell>
          <cell r="C2572" t="str">
            <v>M</v>
          </cell>
          <cell r="D2572">
            <v>23.18</v>
          </cell>
        </row>
        <row r="2573">
          <cell r="A2573">
            <v>92985</v>
          </cell>
          <cell r="B2573" t="str">
            <v>CABO DE COBRE FLEXÍVEL ISOLADO, 35 MM², ANTI-CHAMA 450/750 V, PARA DISTRIBUIÇÃO - FORNECIMENTO E INSTALAÇÃO. AF_12/2015</v>
          </cell>
          <cell r="C2573" t="str">
            <v>M</v>
          </cell>
          <cell r="D2573">
            <v>30.52</v>
          </cell>
        </row>
        <row r="2574">
          <cell r="A2574">
            <v>92986</v>
          </cell>
          <cell r="B2574" t="str">
            <v>CABO DE COBRE FLEXÍVEL ISOLADO, 35 MM², ANTI-CHAMA 0,6/1,0 KV, PARA DISTRIBUIÇÃO - FORNECIMENTO E INSTALAÇÃO. AF_12/2015</v>
          </cell>
          <cell r="C2574" t="str">
            <v>M</v>
          </cell>
          <cell r="D2574">
            <v>31.43</v>
          </cell>
        </row>
        <row r="2575">
          <cell r="A2575">
            <v>92987</v>
          </cell>
          <cell r="B2575" t="str">
            <v>CABO DE COBRE FLEXÍVEL ISOLADO, 50 MM², ANTI-CHAMA 450/750 V, PARA DISTRIBUIÇÃO - FORNECIMENTO E INSTALAÇÃO. AF_12/2015</v>
          </cell>
          <cell r="C2575" t="str">
            <v>M</v>
          </cell>
          <cell r="D2575">
            <v>44.13</v>
          </cell>
        </row>
        <row r="2576">
          <cell r="A2576">
            <v>92988</v>
          </cell>
          <cell r="B2576" t="str">
            <v>CABO DE COBRE FLEXÍVEL ISOLADO, 50 MM², ANTI-CHAMA 0,6/1,0 KV, PARA DISTRIBUIÇÃO - FORNECIMENTO E INSTALAÇÃO. AF_12/2015</v>
          </cell>
          <cell r="C2576" t="str">
            <v>M</v>
          </cell>
          <cell r="D2576">
            <v>44.24</v>
          </cell>
        </row>
        <row r="2577">
          <cell r="A2577">
            <v>92989</v>
          </cell>
          <cell r="B2577" t="str">
            <v>CABO DE COBRE FLEXÍVEL ISOLADO, 70 MM², ANTI-CHAMA 450/750 V, PARA DISTRIBUIÇÃO - FORNECIMENTO E INSTALAÇÃO. AF_12/2015</v>
          </cell>
          <cell r="C2577" t="str">
            <v>M</v>
          </cell>
          <cell r="D2577">
            <v>61.49</v>
          </cell>
        </row>
        <row r="2578">
          <cell r="A2578">
            <v>92990</v>
          </cell>
          <cell r="B2578" t="str">
            <v>CABO DE COBRE FLEXÍVEL ISOLADO, 70 MM², ANTI-CHAMA 0,6/1,0 KV, PARA DISTRIBUIÇÃO - FORNECIMENTO E INSTALAÇÃO. AF_12/2015</v>
          </cell>
          <cell r="C2578" t="str">
            <v>M</v>
          </cell>
          <cell r="D2578">
            <v>60.77</v>
          </cell>
        </row>
        <row r="2579">
          <cell r="A2579">
            <v>92991</v>
          </cell>
          <cell r="B2579" t="str">
            <v>CABO DE COBRE FLEXÍVEL ISOLADO, 95 MM², ANTI-CHAMA 450/750 V, PARA DISTRIBUIÇÃO - FORNECIMENTO E INSTALAÇÃO. AF_12/2015</v>
          </cell>
          <cell r="C2579" t="str">
            <v>M</v>
          </cell>
          <cell r="D2579">
            <v>80.3</v>
          </cell>
        </row>
        <row r="2580">
          <cell r="A2580">
            <v>92992</v>
          </cell>
          <cell r="B2580" t="str">
            <v>CABO DE COBRE FLEXÍVEL ISOLADO, 95 MM², ANTI-CHAMA 0,6/1,0 KV, PARA DISTRIBUIÇÃO - FORNECIMENTO E INSTALAÇÃO. AF_12/2015</v>
          </cell>
          <cell r="C2580" t="str">
            <v>M</v>
          </cell>
          <cell r="D2580">
            <v>80.36</v>
          </cell>
        </row>
        <row r="2581">
          <cell r="A2581">
            <v>92993</v>
          </cell>
          <cell r="B2581" t="str">
            <v>CABO DE COBRE FLEXÍVEL ISOLADO, 120 MM², ANTI-CHAMA 450/750 V, PARA DISTRIBUIÇÃO - FORNECIMENTO E INSTALAÇÃO. AF_12/2015</v>
          </cell>
          <cell r="C2581" t="str">
            <v>M</v>
          </cell>
          <cell r="D2581">
            <v>103.08</v>
          </cell>
        </row>
        <row r="2582">
          <cell r="A2582">
            <v>92994</v>
          </cell>
          <cell r="B2582" t="str">
            <v>CABO DE COBRE FLEXÍVEL ISOLADO, 120 MM², ANTI-CHAMA 0,6/1,0 KV, PARA DISTRIBUIÇÃO - FORNECIMENTO E INSTALAÇÃO. AF_12/2015</v>
          </cell>
          <cell r="C2582" t="str">
            <v>M</v>
          </cell>
          <cell r="D2582">
            <v>104.12</v>
          </cell>
        </row>
        <row r="2583">
          <cell r="A2583">
            <v>92995</v>
          </cell>
          <cell r="B2583" t="str">
            <v>CABO DE COBRE FLEXÍVEL ISOLADO, 150 MM², ANTI-CHAMA 450/750 V, PARA DISTRIBUIÇÃO - FORNECIMENTO E INSTALAÇÃO. AF_12/2015</v>
          </cell>
          <cell r="C2583" t="str">
            <v>M</v>
          </cell>
          <cell r="D2583">
            <v>128.33000000000001</v>
          </cell>
        </row>
        <row r="2584">
          <cell r="A2584">
            <v>92996</v>
          </cell>
          <cell r="B2584" t="str">
            <v>CABO DE COBRE FLEXÍVEL ISOLADO, 150 MM², ANTI-CHAMA 0,6/1,0 KV, PARA DISTRIBUIÇÃO - FORNECIMENTO E INSTALAÇÃO. AF_12/2015</v>
          </cell>
          <cell r="C2584" t="str">
            <v>M</v>
          </cell>
          <cell r="D2584">
            <v>128.69999999999999</v>
          </cell>
        </row>
        <row r="2585">
          <cell r="A2585">
            <v>92997</v>
          </cell>
          <cell r="B2585" t="str">
            <v>CABO DE COBRE FLEXÍVEL ISOLADO, 185 MM², ANTI-CHAMA 450/750 V, PARA DISTRIBUIÇÃO - FORNECIMENTO E INSTALAÇÃO. AF_12/2015</v>
          </cell>
          <cell r="C2585" t="str">
            <v>M</v>
          </cell>
          <cell r="D2585">
            <v>156</v>
          </cell>
        </row>
        <row r="2586">
          <cell r="A2586">
            <v>92998</v>
          </cell>
          <cell r="B2586" t="str">
            <v>CABO DE COBRE FLEXÍVEL ISOLADO, 185 MM², ANTI-CHAMA 0,6/1,0 KV, PARA DISTRIBUIÇÃO - FORNECIMENTO E INSTALAÇÃO. AF_12/2015</v>
          </cell>
          <cell r="C2586" t="str">
            <v>M</v>
          </cell>
          <cell r="D2586">
            <v>157.52000000000001</v>
          </cell>
        </row>
        <row r="2587">
          <cell r="A2587">
            <v>92999</v>
          </cell>
          <cell r="B2587" t="str">
            <v>CABO DE COBRE FLEXÍVEL ISOLADO, 240 MM², ANTI-CHAMA 450/750 V, PARA DISTRIBUIÇÃO - FORNECIMENTO E INSTALAÇÃO. AF_12/2015</v>
          </cell>
          <cell r="C2587" t="str">
            <v>M</v>
          </cell>
          <cell r="D2587">
            <v>205.61</v>
          </cell>
        </row>
        <row r="2588">
          <cell r="A2588">
            <v>93000</v>
          </cell>
          <cell r="B2588" t="str">
            <v>CABO DE COBRE FLEXÍVEL ISOLADO, 240 MM², ANTI-CHAMA 0,6/1,0 KV, PARA DISTRIBUIÇÃO - FORNECIMENTO E INSTALAÇÃO. AF_12/2015</v>
          </cell>
          <cell r="C2588" t="str">
            <v>M</v>
          </cell>
          <cell r="D2588">
            <v>206.88</v>
          </cell>
        </row>
        <row r="2589">
          <cell r="A2589">
            <v>93001</v>
          </cell>
          <cell r="B2589" t="str">
            <v>CABO DE COBRE RÍGIDO ISOLADO, 300 MM², ANTI-CHAMA 450/750 V, PARA DISTRIBUIÇÃO - FORNECIMENTO E INSTALAÇÃO. AF_12/2015</v>
          </cell>
          <cell r="C2589" t="str">
            <v>M</v>
          </cell>
          <cell r="D2589">
            <v>251.22</v>
          </cell>
        </row>
        <row r="2590">
          <cell r="A2590">
            <v>93002</v>
          </cell>
          <cell r="B2590" t="str">
            <v>CABO DE COBRE FLEXÍVEL ISOLADO, 300 MM², ANTI-CHAMA 0,6/1,0 KV, PARA DISTRIBUIÇÃO - FORNECIMENTO E INSTALAÇÃO. AF_12/2015</v>
          </cell>
          <cell r="C2590" t="str">
            <v>M</v>
          </cell>
          <cell r="D2590">
            <v>258.3</v>
          </cell>
        </row>
        <row r="2591">
          <cell r="A2591">
            <v>101884</v>
          </cell>
          <cell r="B2591" t="str">
            <v>CABO DE COBRE ISOLADO, 10 MM², ANTI-CHAMA 450/750 V, INSTALADO EM ELETROCALHA OU PERFILADO - FORNECIMENTO E INSTALAÇÃO. AF_10/2020</v>
          </cell>
          <cell r="C2591" t="str">
            <v>M</v>
          </cell>
          <cell r="D2591">
            <v>8.52</v>
          </cell>
        </row>
        <row r="2592">
          <cell r="A2592">
            <v>101885</v>
          </cell>
          <cell r="B2592" t="str">
            <v>CABO DE COBRE ISOLADO, 10 MM², ANTI-CHAMA 0,6/1 KV, INSTALADO EM ELETROCALHA OU PERFILADO - FORNECIMENTO E INSTALAÇÃO. AF_10/2020</v>
          </cell>
          <cell r="C2592" t="str">
            <v>M</v>
          </cell>
          <cell r="D2592">
            <v>9.2799999999999994</v>
          </cell>
        </row>
        <row r="2593">
          <cell r="A2593">
            <v>101886</v>
          </cell>
          <cell r="B2593" t="str">
            <v>CABO DE COBRE ISOLADO, 16 MM², ANTI-CHAMA 450/750 V, INSTALADO EM ELETROCALHA OU PERFILADO - FORNECIMENTO E INSTALAÇÃO. AF_10/2020</v>
          </cell>
          <cell r="C2593" t="str">
            <v>M</v>
          </cell>
          <cell r="D2593">
            <v>13.15</v>
          </cell>
        </row>
        <row r="2594">
          <cell r="A2594">
            <v>101887</v>
          </cell>
          <cell r="B2594" t="str">
            <v>CABO DE COBRE ISOLADO, 16 MM², ANTI-CHAMA 0,6/1 KV, INSTALADO EM ELETROCALHA OU PERFILADO - FORNECIMENTO E INSTALAÇÃO. AF_10/2020</v>
          </cell>
          <cell r="C2594" t="str">
            <v>M</v>
          </cell>
          <cell r="D2594">
            <v>14.25</v>
          </cell>
        </row>
        <row r="2595">
          <cell r="A2595">
            <v>101888</v>
          </cell>
          <cell r="B2595" t="str">
            <v>CABO DE COBRE ISOLADO, 25 MM², ANTI-CHAMA 450/750 V, INSTALADO EM ELETROCALHA OU PERFILADO - FORNECIMENTO E INSTALAÇÃO. AF_10/2020</v>
          </cell>
          <cell r="C2595" t="str">
            <v>M</v>
          </cell>
          <cell r="D2595">
            <v>21.1</v>
          </cell>
        </row>
        <row r="2596">
          <cell r="A2596">
            <v>101889</v>
          </cell>
          <cell r="B2596" t="str">
            <v>CABO DE COBRE ISOLADO, 25 MM², ANTI-CHAMA 0,6/1 KV, INSTALADO EM ELETROCALHA OU PERFILADO - FORNECIMENTO E INSTALAÇÃO. AF_10/2020</v>
          </cell>
          <cell r="C2596" t="str">
            <v>M</v>
          </cell>
          <cell r="D2596">
            <v>21.72</v>
          </cell>
        </row>
        <row r="2597">
          <cell r="A2597">
            <v>91936</v>
          </cell>
          <cell r="B2597" t="str">
            <v>CAIXA OCTOGONAL 4" X 4", PVC, INSTALADA EM LAJE - FORNECIMENTO E INSTALAÇÃO. AF_12/2015</v>
          </cell>
          <cell r="C2597" t="str">
            <v>UN</v>
          </cell>
          <cell r="D2597">
            <v>11.01</v>
          </cell>
        </row>
        <row r="2598">
          <cell r="A2598">
            <v>91937</v>
          </cell>
          <cell r="B2598" t="str">
            <v>CAIXA OCTOGONAL 3" X 3", PVC, INSTALADA EM LAJE - FORNECIMENTO E INSTALAÇÃO. AF_12/2015</v>
          </cell>
          <cell r="C2598" t="str">
            <v>UN</v>
          </cell>
          <cell r="D2598">
            <v>9.06</v>
          </cell>
        </row>
        <row r="2599">
          <cell r="A2599">
            <v>91939</v>
          </cell>
          <cell r="B2599" t="str">
            <v>CAIXA RETANGULAR 4" X 2" ALTA (2,00 M DO PISO), PVC, INSTALADA EM PAREDE - FORNECIMENTO E INSTALAÇÃO. AF_12/2015</v>
          </cell>
          <cell r="C2599" t="str">
            <v>UN</v>
          </cell>
          <cell r="D2599">
            <v>19.940000000000001</v>
          </cell>
        </row>
        <row r="2600">
          <cell r="A2600">
            <v>91940</v>
          </cell>
          <cell r="B2600" t="str">
            <v>CAIXA RETANGULAR 4" X 2" MÉDIA (1,30 M DO PISO), PVC, INSTALADA EM PAREDE - FORNECIMENTO E INSTALAÇÃO. AF_12/2015</v>
          </cell>
          <cell r="C2600" t="str">
            <v>UN</v>
          </cell>
          <cell r="D2600">
            <v>11.02</v>
          </cell>
        </row>
        <row r="2601">
          <cell r="A2601">
            <v>91941</v>
          </cell>
          <cell r="B2601" t="str">
            <v>CAIXA RETANGULAR 4" X 2" BAIXA (0,30 M DO PISO), PVC, INSTALADA EM PAREDE - FORNECIMENTO E INSTALAÇÃO. AF_12/2015</v>
          </cell>
          <cell r="C2601" t="str">
            <v>UN</v>
          </cell>
          <cell r="D2601">
            <v>7.68</v>
          </cell>
        </row>
        <row r="2602">
          <cell r="A2602">
            <v>91942</v>
          </cell>
          <cell r="B2602" t="str">
            <v>CAIXA RETANGULAR 4" X 4" ALTA (2,00 M DO PISO), PVC, INSTALADA EM PAREDE - FORNECIMENTO E INSTALAÇÃO. AF_12/2015</v>
          </cell>
          <cell r="C2602" t="str">
            <v>UN</v>
          </cell>
          <cell r="D2602">
            <v>25.04</v>
          </cell>
        </row>
        <row r="2603">
          <cell r="A2603">
            <v>91943</v>
          </cell>
          <cell r="B2603" t="str">
            <v>CAIXA RETANGULAR 4" X 4" MÉDIA (1,30 M DO PISO), PVC, INSTALADA EM PAREDE - FORNECIMENTO E INSTALAÇÃO. AF_12/2015</v>
          </cell>
          <cell r="C2603" t="str">
            <v>UN</v>
          </cell>
          <cell r="D2603">
            <v>14.78</v>
          </cell>
        </row>
        <row r="2604">
          <cell r="A2604">
            <v>91944</v>
          </cell>
          <cell r="B2604" t="str">
            <v>CAIXA RETANGULAR 4" X 4" BAIXA (0,30 M DO PISO), PVC, INSTALADA EM PAREDE - FORNECIMENTO E INSTALAÇÃO. AF_12/2015</v>
          </cell>
          <cell r="C2604" t="str">
            <v>UN</v>
          </cell>
          <cell r="D2604">
            <v>10.94</v>
          </cell>
        </row>
        <row r="2605">
          <cell r="A2605">
            <v>92865</v>
          </cell>
          <cell r="B2605" t="str">
            <v>CAIXA OCTOGONAL 4" X 4", METÁLICA, INSTALADA EM LAJE - FORNECIMENTO E INSTALAÇÃO. AF_12/2015</v>
          </cell>
          <cell r="C2605" t="str">
            <v>UN</v>
          </cell>
          <cell r="D2605">
            <v>8.0399999999999991</v>
          </cell>
        </row>
        <row r="2606">
          <cell r="A2606">
            <v>92866</v>
          </cell>
          <cell r="B2606" t="str">
            <v>CAIXA SEXTAVADA 3" X 3", METÁLICA, INSTALADA EM LAJE - FORNECIMENTO E INSTALAÇÃO. AF_12/2015</v>
          </cell>
          <cell r="C2606" t="str">
            <v>UN</v>
          </cell>
          <cell r="D2606">
            <v>6.21</v>
          </cell>
        </row>
        <row r="2607">
          <cell r="A2607">
            <v>92867</v>
          </cell>
          <cell r="B2607" t="str">
            <v>CAIXA RETANGULAR 4" X 2" ALTA (2,00 M DO PISO), METÁLICA, INSTALADA EM PAREDE - FORNECIMENTO E INSTALAÇÃO. AF_12/2015</v>
          </cell>
          <cell r="C2607" t="str">
            <v>UN</v>
          </cell>
          <cell r="D2607">
            <v>19.079999999999998</v>
          </cell>
        </row>
        <row r="2608">
          <cell r="A2608">
            <v>92868</v>
          </cell>
          <cell r="B2608" t="str">
            <v>CAIXA RETANGULAR 4" X 2" MÉDIA (1,30 M DO PISO), METÁLICA, INSTALADA EM PAREDE - FORNECIMENTO E INSTALAÇÃO. AF_12/2015</v>
          </cell>
          <cell r="C2608" t="str">
            <v>UN</v>
          </cell>
          <cell r="D2608">
            <v>10.16</v>
          </cell>
        </row>
        <row r="2609">
          <cell r="A2609">
            <v>92869</v>
          </cell>
          <cell r="B2609" t="str">
            <v>CAIXA RETANGULAR 4" X 2" BAIXA (0,30 M DO PISO), METÁLICA, INSTALADA EM PAREDE - FORNECIMENTO E INSTALAÇÃO. AF_12/2015</v>
          </cell>
          <cell r="C2609" t="str">
            <v>UN</v>
          </cell>
          <cell r="D2609">
            <v>6.82</v>
          </cell>
        </row>
        <row r="2610">
          <cell r="A2610">
            <v>92870</v>
          </cell>
          <cell r="B2610" t="str">
            <v>CAIXA RETANGULAR 4" X 4" ALTA (2,00 M DO PISO), METÁLICA, INSTALADA EM PAREDE - FORNECIMENTO E INSTALAÇÃO. AF_12/2015</v>
          </cell>
          <cell r="C2610" t="str">
            <v>UN</v>
          </cell>
          <cell r="D2610">
            <v>23.54</v>
          </cell>
        </row>
        <row r="2611">
          <cell r="A2611">
            <v>92871</v>
          </cell>
          <cell r="B2611" t="str">
            <v>CAIXA RETANGULAR 4" X 4" MÉDIA (1,30 M DO PISO), METÁLICA, INSTALADA EM PAREDE - FORNECIMENTO E INSTALAÇÃO. AF_12/2015</v>
          </cell>
          <cell r="C2611" t="str">
            <v>UN</v>
          </cell>
          <cell r="D2611">
            <v>13.28</v>
          </cell>
        </row>
        <row r="2612">
          <cell r="A2612">
            <v>92872</v>
          </cell>
          <cell r="B2612" t="str">
            <v>CAIXA RETANGULAR 4" X 4" BAIXA (0,30 M DO PISO), METÁLICA, INSTALADA EM PAREDE - FORNECIMENTO E INSTALAÇÃO. AF_12/2015</v>
          </cell>
          <cell r="C2612" t="str">
            <v>UN</v>
          </cell>
          <cell r="D2612">
            <v>9.44</v>
          </cell>
        </row>
        <row r="2613">
          <cell r="A2613">
            <v>95777</v>
          </cell>
          <cell r="B2613" t="str">
            <v>CONDULETE DE ALUMÍNIO, TIPO B, PARA ELETRODUTO DE AÇO GALVANIZADO DN 20 MM (3/4''), APARENTE - FORNECIMENTO E INSTALAÇÃO. AF_11/2016_P</v>
          </cell>
          <cell r="C2613" t="str">
            <v>UN</v>
          </cell>
          <cell r="D2613">
            <v>19.57</v>
          </cell>
        </row>
        <row r="2614">
          <cell r="A2614">
            <v>95778</v>
          </cell>
          <cell r="B2614" t="str">
            <v>CONDULETE DE ALUMÍNIO, TIPO C, PARA ELETRODUTO DE AÇO GALVANIZADO DN 20 MM (3/4''), APARENTE - FORNECIMENTO E INSTALAÇÃO. AF_11/2016_P</v>
          </cell>
          <cell r="C2614" t="str">
            <v>UN</v>
          </cell>
          <cell r="D2614">
            <v>20.03</v>
          </cell>
        </row>
        <row r="2615">
          <cell r="A2615">
            <v>95779</v>
          </cell>
          <cell r="B2615" t="str">
            <v>CONDULETE DE ALUMÍNIO, TIPO E, PARA ELETRODUTO DE AÇO GALVANIZADO DN 20 MM (3/4''), APARENTE - FORNECIMENTO E INSTALAÇÃO. AF_11/2016_P</v>
          </cell>
          <cell r="C2615" t="str">
            <v>UN</v>
          </cell>
          <cell r="D2615">
            <v>18.489999999999998</v>
          </cell>
        </row>
        <row r="2616">
          <cell r="A2616">
            <v>95780</v>
          </cell>
          <cell r="B2616" t="str">
            <v>CONDULETE DE ALUMÍNIO, TIPO B, PARA ELETRODUTO DE AÇO GALVANIZADO DN 25 MM (1''), APARENTE - FORNECIMENTO E INSTALAÇÃO. AF_11/2016_P</v>
          </cell>
          <cell r="C2616" t="str">
            <v>UN</v>
          </cell>
          <cell r="D2616">
            <v>22.16</v>
          </cell>
        </row>
        <row r="2617">
          <cell r="A2617">
            <v>95781</v>
          </cell>
          <cell r="B2617" t="str">
            <v>CONDULETE DE ALUMÍNIO, TIPO C, PARA ELETRODUTO DE AÇO GALVANIZADO DN 25 MM (1''), APARENTE - FORNECIMENTO E INSTALAÇÃO. AF_11/2016_P</v>
          </cell>
          <cell r="C2617" t="str">
            <v>UN</v>
          </cell>
          <cell r="D2617">
            <v>22.5</v>
          </cell>
        </row>
        <row r="2618">
          <cell r="A2618">
            <v>95782</v>
          </cell>
          <cell r="B2618" t="str">
            <v>CONDULETE DE ALUMÍNIO, TIPO E, ELETRODUTO DE AÇO GALVANIZADO DN 25 MM (1''), APARENTE - FORNECIMENTO E INSTALAÇÃO. AF_11/2016_P</v>
          </cell>
          <cell r="C2618" t="str">
            <v>UN</v>
          </cell>
          <cell r="D2618">
            <v>23.39</v>
          </cell>
        </row>
        <row r="2619">
          <cell r="A2619">
            <v>95785</v>
          </cell>
          <cell r="B2619" t="str">
            <v>CONDULETE DE ALUMÍNIO, TIPO E, PARA ELETRODUTO DE AÇO GALVANIZADO DN 32 MM (1 1/4''), APARENTE - FORNECIMENTO E INSTALAÇÃO. AF_11/2016_P</v>
          </cell>
          <cell r="C2619" t="str">
            <v>UN</v>
          </cell>
          <cell r="D2619">
            <v>26.51</v>
          </cell>
        </row>
        <row r="2620">
          <cell r="A2620">
            <v>95787</v>
          </cell>
          <cell r="B2620" t="str">
            <v>CONDULETE DE ALUMÍNIO, TIPO LR, PARA ELETRODUTO DE AÇO GALVANIZADO DN 20 MM (3/4''), APARENTE - FORNECIMENTO E INSTALAÇÃO. AF_11/2016_P</v>
          </cell>
          <cell r="C2620" t="str">
            <v>UN</v>
          </cell>
          <cell r="D2620">
            <v>19.809999999999999</v>
          </cell>
        </row>
        <row r="2621">
          <cell r="A2621">
            <v>95789</v>
          </cell>
          <cell r="B2621" t="str">
            <v>CONDULETE DE ALUMÍNIO, TIPO LR, PARA ELETRODUTO DE AÇO GALVANIZADO DN 25 MM (1''), APARENTE - FORNECIMENTO E INSTALAÇÃO. AF_11/2016_P</v>
          </cell>
          <cell r="C2621" t="str">
            <v>UN</v>
          </cell>
          <cell r="D2621">
            <v>24.36</v>
          </cell>
        </row>
        <row r="2622">
          <cell r="A2622">
            <v>95791</v>
          </cell>
          <cell r="B2622" t="str">
            <v>CONDULETE DE ALUMÍNIO, TIPO LR, PARA ELETRODUTO DE AÇO GALVANIZADO DN 32 MM (1 1/4''), APARENTE - FORNECIMENTO E INSTALAÇÃO. AF_11/2016_P</v>
          </cell>
          <cell r="C2622" t="str">
            <v>UN</v>
          </cell>
          <cell r="D2622">
            <v>31.15</v>
          </cell>
        </row>
        <row r="2623">
          <cell r="A2623">
            <v>95795</v>
          </cell>
          <cell r="B2623" t="str">
            <v>CONDULETE DE ALUMÍNIO, TIPO T, PARA ELETRODUTO DE AÇO GALVANIZADO DN 20 MM (3/4''), APARENTE - FORNECIMENTO E INSTALAÇÃO. AF_11/2016_P</v>
          </cell>
          <cell r="C2623" t="str">
            <v>UN</v>
          </cell>
          <cell r="D2623">
            <v>22.81</v>
          </cell>
        </row>
        <row r="2624">
          <cell r="A2624">
            <v>95796</v>
          </cell>
          <cell r="B2624" t="str">
            <v>CONDULETE DE ALUMÍNIO, TIPO T, PARA ELETRODUTO DE AÇO GALVANIZADO DN 25 MM (1''), APARENTE - FORNECIMENTO E INSTALAÇÃO. AF_11/2016_P</v>
          </cell>
          <cell r="C2624" t="str">
            <v>UN</v>
          </cell>
          <cell r="D2624">
            <v>28.6</v>
          </cell>
        </row>
        <row r="2625">
          <cell r="A2625">
            <v>95797</v>
          </cell>
          <cell r="B2625" t="str">
            <v>CONDULETE DE ALUMÍNIO, TIPO T, PARA ELETRODUTO DE AÇO GALVANIZADO DN 32 MM (1 1/4''), APARENTE - FORNECIMENTO E INSTALAÇÃO. AF_11/2016_P</v>
          </cell>
          <cell r="C2625" t="str">
            <v>UN</v>
          </cell>
          <cell r="D2625">
            <v>36.14</v>
          </cell>
        </row>
        <row r="2626">
          <cell r="A2626">
            <v>95801</v>
          </cell>
          <cell r="B2626" t="str">
            <v>CONDULETE DE ALUMÍNIO, TIPO X, PARA ELETRODUTO DE AÇO GALVANIZADO DN 20 MM (3/4''), APARENTE - FORNECIMENTO E INSTALAÇÃO. AF_11/2016_P</v>
          </cell>
          <cell r="C2626" t="str">
            <v>UN</v>
          </cell>
          <cell r="D2626">
            <v>27.27</v>
          </cell>
        </row>
        <row r="2627">
          <cell r="A2627">
            <v>95802</v>
          </cell>
          <cell r="B2627" t="str">
            <v>CONDULETE DE ALUMÍNIO, TIPO X, PARA ELETRODUTO DE AÇO GALVANIZADO DN 25 MM (1''), APARENTE - FORNECIMENTO E INSTALAÇÃO. AF_11/2016_P</v>
          </cell>
          <cell r="C2627" t="str">
            <v>UN</v>
          </cell>
          <cell r="D2627">
            <v>30.37</v>
          </cell>
        </row>
        <row r="2628">
          <cell r="A2628">
            <v>95803</v>
          </cell>
          <cell r="B2628" t="str">
            <v>CONDULETE DE ALUMÍNIO, TIPO X, PARA ELETRODUTO DE AÇO GALVANIZADO DN 32 MM (1 1/4''), APARENTE - FORNECIMENTO E INSTALAÇÃO. AF_11/2016_P</v>
          </cell>
          <cell r="C2628" t="str">
            <v>UN</v>
          </cell>
          <cell r="D2628">
            <v>40</v>
          </cell>
        </row>
        <row r="2629">
          <cell r="A2629">
            <v>95804</v>
          </cell>
          <cell r="B2629" t="str">
            <v>CONDULETE DE PVC, TIPO B, PARA ELETRODUTO DE PVC SOLDÁVEL DN 20 MM (1/2''), APARENTE - FORNECIMENTO E INSTALAÇÃO. AF_11/2016</v>
          </cell>
          <cell r="C2629" t="str">
            <v>UN</v>
          </cell>
          <cell r="D2629">
            <v>20.3</v>
          </cell>
        </row>
        <row r="2630">
          <cell r="A2630">
            <v>95805</v>
          </cell>
          <cell r="B2630" t="str">
            <v>CONDULETE DE PVC, TIPO B, PARA ELETRODUTO DE PVC SOLDÁVEL DN 25 MM (3/4''), APARENTE - FORNECIMENTO E INSTALAÇÃO. AF_11/2016</v>
          </cell>
          <cell r="C2630" t="str">
            <v>UN</v>
          </cell>
          <cell r="D2630">
            <v>20.46</v>
          </cell>
        </row>
        <row r="2631">
          <cell r="A2631">
            <v>95806</v>
          </cell>
          <cell r="B2631" t="str">
            <v>CONDULETE DE PVC, TIPO B, PARA ELETRODUTO DE PVC SOLDÁVEL DN 32 MM (1''), APARENTE - FORNECIMENTO E INSTALAÇÃO. AF_11/2016</v>
          </cell>
          <cell r="C2631" t="str">
            <v>UN</v>
          </cell>
          <cell r="D2631">
            <v>21.15</v>
          </cell>
        </row>
        <row r="2632">
          <cell r="A2632">
            <v>95807</v>
          </cell>
          <cell r="B2632" t="str">
            <v>CONDULETE DE PVC, TIPO LL, PARA ELETRODUTO DE PVC SOLDÁVEL DN 20 MM (1/2''), APARENTE - FORNECIMENTO E INSTALAÇÃO. AF_11/2016</v>
          </cell>
          <cell r="C2632" t="str">
            <v>UN</v>
          </cell>
          <cell r="D2632">
            <v>23.11</v>
          </cell>
        </row>
        <row r="2633">
          <cell r="A2633">
            <v>95808</v>
          </cell>
          <cell r="B2633" t="str">
            <v>CONDULETE DE PVC, TIPO LL, PARA ELETRODUTO DE PVC SOLDÁVEL DN 25 MM (3/4''), APARENTE - FORNECIMENTO E INSTALAÇÃO. AF_11/2016</v>
          </cell>
          <cell r="C2633" t="str">
            <v>UN</v>
          </cell>
          <cell r="D2633">
            <v>23.57</v>
          </cell>
        </row>
        <row r="2634">
          <cell r="A2634">
            <v>95809</v>
          </cell>
          <cell r="B2634" t="str">
            <v>CONDULETE DE PVC, TIPO LL, PARA ELETRODUTO DE PVC SOLDÁVEL DN 32 MM (1''), APARENTE - FORNECIMENTO E INSTALAÇÃO. AF_11/2016</v>
          </cell>
          <cell r="C2634" t="str">
            <v>UN</v>
          </cell>
          <cell r="D2634">
            <v>26.09</v>
          </cell>
        </row>
        <row r="2635">
          <cell r="A2635">
            <v>95810</v>
          </cell>
          <cell r="B2635" t="str">
            <v>CONDULETE DE PVC, TIPO LB, PARA ELETRODUTO DE PVC SOLDÁVEL DN 20 MM (1/2''), APARENTE - FORNECIMENTO E INSTALAÇÃO. AF_11/2016</v>
          </cell>
          <cell r="C2635" t="str">
            <v>UN</v>
          </cell>
          <cell r="D2635">
            <v>13.98</v>
          </cell>
        </row>
        <row r="2636">
          <cell r="A2636">
            <v>95811</v>
          </cell>
          <cell r="B2636" t="str">
            <v>CONDULETE DE PVC, TIPO LB, PARA ELETRODUTO DE PVC SOLDÁVEL DN 25 MM (3/4''), APARENTE - FORNECIMENTO E INSTALAÇÃO. AF_11/2016</v>
          </cell>
          <cell r="C2636" t="str">
            <v>UN</v>
          </cell>
          <cell r="D2636">
            <v>14.44</v>
          </cell>
        </row>
        <row r="2637">
          <cell r="A2637">
            <v>95812</v>
          </cell>
          <cell r="B2637" t="str">
            <v>CONDULETE DE PVC, TIPO LB, PARA ELETRODUTO DE PVC SOLDÁVEL DN 32 MM (1''), APARENTE - FORNECIMENTO E INSTALAÇÃO. AF_11/2016</v>
          </cell>
          <cell r="C2637" t="str">
            <v>UN</v>
          </cell>
          <cell r="D2637">
            <v>16.96</v>
          </cell>
        </row>
        <row r="2638">
          <cell r="A2638">
            <v>95813</v>
          </cell>
          <cell r="B2638" t="str">
            <v>CONDULETE DE PVC, TIPO TB, PARA ELETRODUTO DE PVC SOLDÁVEL DN 20 MM (1/2''), APARENTE - FORNECIMENTO E INSTALAÇÃO. AF_11/2016</v>
          </cell>
          <cell r="C2638" t="str">
            <v>UN</v>
          </cell>
          <cell r="D2638">
            <v>16.48</v>
          </cell>
        </row>
        <row r="2639">
          <cell r="A2639">
            <v>95814</v>
          </cell>
          <cell r="B2639" t="str">
            <v>CONDULETE DE PVC, TIPO TB, PARA ELETRODUTO DE PVC SOLDÁVEL DN 25 MM (3/4''), APARENTE - FORNECIMENTO E INSTALAÇÃO. AF_11/2016</v>
          </cell>
          <cell r="C2639" t="str">
            <v>UN</v>
          </cell>
          <cell r="D2639">
            <v>17.170000000000002</v>
          </cell>
        </row>
        <row r="2640">
          <cell r="A2640">
            <v>95815</v>
          </cell>
          <cell r="B2640" t="str">
            <v>CONDULETE DE PVC, TIPO TB, PARA ELETRODUTO DE PVC SOLDÁVEL DN 32 MM (1''), APARENTE - FORNECIMENTO E INSTALAÇÃO. AF_11/2016</v>
          </cell>
          <cell r="C2640" t="str">
            <v>UN</v>
          </cell>
          <cell r="D2640">
            <v>22.14</v>
          </cell>
        </row>
        <row r="2641">
          <cell r="A2641">
            <v>95816</v>
          </cell>
          <cell r="B2641" t="str">
            <v>CONDULETE DE PVC, TIPO X, PARA ELETRODUTO DE PVC SOLDÁVEL DN 20 MM (1/2''), APARENTE - FORNECIMENTO E INSTALAÇÃO. AF_11/2016</v>
          </cell>
          <cell r="C2641" t="str">
            <v>UN</v>
          </cell>
          <cell r="D2641">
            <v>28.36</v>
          </cell>
        </row>
        <row r="2642">
          <cell r="A2642">
            <v>95817</v>
          </cell>
          <cell r="B2642" t="str">
            <v>CONDULETE DE PVC, TIPO X, PARA ELETRODUTO DE PVC SOLDÁVEL DN 25 MM (3/4''), APARENTE - FORNECIMENTO E INSTALAÇÃO. AF_11/2016</v>
          </cell>
          <cell r="C2642" t="str">
            <v>UN</v>
          </cell>
          <cell r="D2642">
            <v>28.83</v>
          </cell>
        </row>
        <row r="2643">
          <cell r="A2643">
            <v>95818</v>
          </cell>
          <cell r="B2643" t="str">
            <v>CONDULETE DE PVC, TIPO X, PARA ELETRODUTO DE PVC SOLDÁVEL DN 32 MM (1''), APARENTE - FORNECIMENTO E INSTALAÇÃO. AF_11/2016</v>
          </cell>
          <cell r="C2643" t="str">
            <v>UN</v>
          </cell>
          <cell r="D2643">
            <v>35.51</v>
          </cell>
        </row>
        <row r="2644">
          <cell r="A2644">
            <v>97881</v>
          </cell>
          <cell r="B2644" t="str">
            <v>CAIXA ENTERRADA ELÉTRICA RETANGULAR, EM CONCRETO PRÉ-MOLDADO, FUNDO COM BRITA, DIMENSÕES INTERNAS: 0,3X0,3X0,3 M. AF_12/2020</v>
          </cell>
          <cell r="C2644" t="str">
            <v>UN</v>
          </cell>
          <cell r="D2644">
            <v>79.33</v>
          </cell>
        </row>
        <row r="2645">
          <cell r="A2645">
            <v>97882</v>
          </cell>
          <cell r="B2645" t="str">
            <v>CAIXA ENTERRADA ELÉTRICA RETANGULAR, EM CONCRETO PRÉ-MOLDADO, FUNDO COM BRITA, DIMENSÕES INTERNAS: 0,4X0,4X0,4 M. AF_12/2020</v>
          </cell>
          <cell r="C2645" t="str">
            <v>UN</v>
          </cell>
          <cell r="D2645">
            <v>122.86</v>
          </cell>
        </row>
        <row r="2646">
          <cell r="A2646">
            <v>97883</v>
          </cell>
          <cell r="B2646" t="str">
            <v>CAIXA ENTERRADA ELÉTRICA RETANGULAR, EM CONCRETO PRÉ-MOLDADO, FUNDO COM BRITA, DIMENSÕES INTERNAS: 0,6X0,6X0,5 M. AF_12/2020</v>
          </cell>
          <cell r="C2646" t="str">
            <v>UN</v>
          </cell>
          <cell r="D2646">
            <v>237.82</v>
          </cell>
        </row>
        <row r="2647">
          <cell r="A2647">
            <v>97884</v>
          </cell>
          <cell r="B2647" t="str">
            <v>CAIXA ENTERRADA ELÉTRICA RETANGULAR, EM CONCRETO PRÉ-MOLDADO, FUNDO COM BRITA, DIMENSÕES INTERNAS: 0,8X0,8X0,5 M. AF_12/2020</v>
          </cell>
          <cell r="C2647" t="str">
            <v>UN</v>
          </cell>
          <cell r="D2647">
            <v>456.58</v>
          </cell>
        </row>
        <row r="2648">
          <cell r="A2648">
            <v>97885</v>
          </cell>
          <cell r="B2648" t="str">
            <v>CAIXA ENTERRADA ELÉTRICA RETANGULAR, EM CONCRETO PRÉ-MOLDADO, FUNDO COM BRITA, DIMENSÕES INTERNAS: 1X1X0,5 M. AF_12/2020</v>
          </cell>
          <cell r="C2648" t="str">
            <v>UN</v>
          </cell>
          <cell r="D2648">
            <v>702.55</v>
          </cell>
        </row>
        <row r="2649">
          <cell r="A2649">
            <v>97886</v>
          </cell>
          <cell r="B2649" t="str">
            <v>CAIXA ENTERRADA ELÉTRICA RETANGULAR, EM ALVENARIA COM TIJOLOS CERÂMICOS MACIÇOS, FUNDO COM BRITA, DIMENSÕES INTERNAS: 0,3X0,3X0,3 M. AF_12/2020</v>
          </cell>
          <cell r="C2649" t="str">
            <v>UN</v>
          </cell>
          <cell r="D2649">
            <v>131.79</v>
          </cell>
        </row>
        <row r="2650">
          <cell r="A2650">
            <v>97887</v>
          </cell>
          <cell r="B2650" t="str">
            <v>CAIXA ENTERRADA ELÉTRICA RETANGULAR, EM ALVENARIA COM TIJOLOS CERÂMICOS MACIÇOS, FUNDO COM BRITA, DIMENSÕES INTERNAS: 0,4X0,4X0,4 M. AF_12/2020</v>
          </cell>
          <cell r="C2650" t="str">
            <v>UN</v>
          </cell>
          <cell r="D2650">
            <v>208.3</v>
          </cell>
        </row>
        <row r="2651">
          <cell r="A2651">
            <v>97888</v>
          </cell>
          <cell r="B2651" t="str">
            <v>CAIXA ENTERRADA ELÉTRICA RETANGULAR, EM ALVENARIA COM TIJOLOS CERÂMICOS MACIÇOS, FUNDO COM BRITA, DIMENSÕES INTERNAS: 0,6X0,6X0,6 M. AF_12/2020</v>
          </cell>
          <cell r="C2651" t="str">
            <v>UN</v>
          </cell>
          <cell r="D2651">
            <v>405.35</v>
          </cell>
        </row>
        <row r="2652">
          <cell r="A2652">
            <v>97889</v>
          </cell>
          <cell r="B2652" t="str">
            <v>CAIXA ENTERRADA ELÉTRICA RETANGULAR, EM ALVENARIA COM TIJOLOS CERÂMICOS MACIÇOS, FUNDO COM BRITA, DIMENSÕES INTERNAS: 0,8X0,8X0,6 M. AF_12/2020</v>
          </cell>
          <cell r="C2652" t="str">
            <v>UN</v>
          </cell>
          <cell r="D2652">
            <v>545.08000000000004</v>
          </cell>
        </row>
        <row r="2653">
          <cell r="A2653">
            <v>97890</v>
          </cell>
          <cell r="B2653" t="str">
            <v>CAIXA ENTERRADA ELÉTRICA RETANGULAR, EM ALVENARIA COM TIJOLOS CERÂMICOS MACIÇOS, FUNDO COM BRITA, DIMENSÕES INTERNAS: 1X1X0,6 M. AF_12/2020</v>
          </cell>
          <cell r="C2653" t="str">
            <v>UN</v>
          </cell>
          <cell r="D2653">
            <v>633.95000000000005</v>
          </cell>
        </row>
        <row r="2654">
          <cell r="A2654">
            <v>97891</v>
          </cell>
          <cell r="B2654" t="str">
            <v>CAIXA ENTERRADA ELÉTRICA RETANGULAR, EM ALVENARIA COM BLOCOS DE CONCRETO, FUNDO COM BRITA, DIMENSÕES INTERNAS: 0,4X0,4X0,4 M. AF_12/2020</v>
          </cell>
          <cell r="C2654" t="str">
            <v>UN</v>
          </cell>
          <cell r="D2654">
            <v>155.63999999999999</v>
          </cell>
        </row>
        <row r="2655">
          <cell r="A2655">
            <v>97892</v>
          </cell>
          <cell r="B2655" t="str">
            <v>CAIXA ENTERRADA ELÉTRICA RETANGULAR, EM ALVENARIA COM BLOCOS DE CONCRETO, FUNDO COM BRITA, DIMENSÕES INTERNAS: 0,6X0,6X0,6 M. AF_12/2020</v>
          </cell>
          <cell r="C2655" t="str">
            <v>UN</v>
          </cell>
          <cell r="D2655">
            <v>294.02</v>
          </cell>
        </row>
        <row r="2656">
          <cell r="A2656">
            <v>97893</v>
          </cell>
          <cell r="B2656" t="str">
            <v>CAIXA ENTERRADA ELÉTRICA RETANGULAR, EM ALVENARIA COM BLOCOS DE CONCRETO, FUNDO COM BRITA, DIMENSÕES INTERNAS: 0,8X0,8X0,6 M. AF_12/2020</v>
          </cell>
          <cell r="C2656" t="str">
            <v>UN</v>
          </cell>
          <cell r="D2656">
            <v>403.11</v>
          </cell>
        </row>
        <row r="2657">
          <cell r="A2657">
            <v>97894</v>
          </cell>
          <cell r="B2657" t="str">
            <v>CAIXA ENTERRADA ELÉTRICA RETANGULAR, EM ALVENARIA COM BLOCOS DE CONCRETO, FUNDO COM BRITA, DIMENSÕES INTERNAS: 1X1X0,6 M. AF_12/2020</v>
          </cell>
          <cell r="C2657" t="str">
            <v>UN</v>
          </cell>
          <cell r="D2657">
            <v>461.91</v>
          </cell>
        </row>
        <row r="2658">
          <cell r="A2658">
            <v>93653</v>
          </cell>
          <cell r="B2658" t="str">
            <v>DISJUNTOR MONOPOLAR TIPO DIN, CORRENTE NOMINAL DE 10A - FORNECIMENTO E INSTALAÇÃO. AF_10/2020</v>
          </cell>
          <cell r="C2658" t="str">
            <v>UN</v>
          </cell>
          <cell r="D2658">
            <v>10.77</v>
          </cell>
        </row>
        <row r="2659">
          <cell r="A2659">
            <v>93654</v>
          </cell>
          <cell r="B2659" t="str">
            <v>DISJUNTOR MONOPOLAR TIPO DIN, CORRENTE NOMINAL DE 16A - FORNECIMENTO E INSTALAÇÃO. AF_10/2020</v>
          </cell>
          <cell r="C2659" t="str">
            <v>UN</v>
          </cell>
          <cell r="D2659">
            <v>11.18</v>
          </cell>
        </row>
        <row r="2660">
          <cell r="A2660">
            <v>93655</v>
          </cell>
          <cell r="B2660" t="str">
            <v>DISJUNTOR MONOPOLAR TIPO DIN, CORRENTE NOMINAL DE 20A - FORNECIMENTO E INSTALAÇÃO. AF_10/2020</v>
          </cell>
          <cell r="C2660" t="str">
            <v>UN</v>
          </cell>
          <cell r="D2660">
            <v>12.04</v>
          </cell>
        </row>
        <row r="2661">
          <cell r="A2661">
            <v>93656</v>
          </cell>
          <cell r="B2661" t="str">
            <v>DISJUNTOR MONOPOLAR TIPO DIN, CORRENTE NOMINAL DE 25A - FORNECIMENTO E INSTALAÇÃO. AF_10/2020</v>
          </cell>
          <cell r="C2661" t="str">
            <v>UN</v>
          </cell>
          <cell r="D2661">
            <v>12.04</v>
          </cell>
        </row>
        <row r="2662">
          <cell r="A2662">
            <v>93657</v>
          </cell>
          <cell r="B2662" t="str">
            <v>DISJUNTOR MONOPOLAR TIPO DIN, CORRENTE NOMINAL DE 32A - FORNECIMENTO E INSTALAÇÃO. AF_10/2020</v>
          </cell>
          <cell r="C2662" t="str">
            <v>UN</v>
          </cell>
          <cell r="D2662">
            <v>13.05</v>
          </cell>
        </row>
        <row r="2663">
          <cell r="A2663">
            <v>93658</v>
          </cell>
          <cell r="B2663" t="str">
            <v>DISJUNTOR MONOPOLAR TIPO DIN, CORRENTE NOMINAL DE 40A - FORNECIMENTO E INSTALAÇÃO. AF_10/2020</v>
          </cell>
          <cell r="C2663" t="str">
            <v>UN</v>
          </cell>
          <cell r="D2663">
            <v>18.86</v>
          </cell>
        </row>
        <row r="2664">
          <cell r="A2664">
            <v>93659</v>
          </cell>
          <cell r="B2664" t="str">
            <v>DISJUNTOR MONOPOLAR TIPO DIN, CORRENTE NOMINAL DE 50A - FORNECIMENTO E INSTALAÇÃO. AF_10/2020</v>
          </cell>
          <cell r="C2664" t="str">
            <v>UN</v>
          </cell>
          <cell r="D2664">
            <v>20.88</v>
          </cell>
        </row>
        <row r="2665">
          <cell r="A2665">
            <v>93660</v>
          </cell>
          <cell r="B2665" t="str">
            <v>DISJUNTOR BIPOLAR TIPO DIN, CORRENTE NOMINAL DE 10A - FORNECIMENTO E INSTALAÇÃO. AF_10/2020</v>
          </cell>
          <cell r="C2665" t="str">
            <v>UN</v>
          </cell>
          <cell r="D2665">
            <v>54.54</v>
          </cell>
        </row>
        <row r="2666">
          <cell r="A2666">
            <v>93661</v>
          </cell>
          <cell r="B2666" t="str">
            <v>DISJUNTOR BIPOLAR TIPO DIN, CORRENTE NOMINAL DE 16A - FORNECIMENTO E INSTALAÇÃO. AF_10/2020</v>
          </cell>
          <cell r="C2666" t="str">
            <v>UN</v>
          </cell>
          <cell r="D2666">
            <v>55.36</v>
          </cell>
        </row>
        <row r="2667">
          <cell r="A2667">
            <v>93662</v>
          </cell>
          <cell r="B2667" t="str">
            <v>DISJUNTOR BIPOLAR TIPO DIN, CORRENTE NOMINAL DE 20A - FORNECIMENTO E INSTALAÇÃO. AF_10/2020</v>
          </cell>
          <cell r="C2667" t="str">
            <v>UN</v>
          </cell>
          <cell r="D2667">
            <v>57.07</v>
          </cell>
        </row>
        <row r="2668">
          <cell r="A2668">
            <v>93663</v>
          </cell>
          <cell r="B2668" t="str">
            <v>DISJUNTOR BIPOLAR TIPO DIN, CORRENTE NOMINAL DE 25A - FORNECIMENTO E INSTALAÇÃO. AF_10/2020</v>
          </cell>
          <cell r="C2668" t="str">
            <v>UN</v>
          </cell>
          <cell r="D2668">
            <v>57.07</v>
          </cell>
        </row>
        <row r="2669">
          <cell r="A2669">
            <v>93664</v>
          </cell>
          <cell r="B2669" t="str">
            <v>DISJUNTOR BIPOLAR TIPO DIN, CORRENTE NOMINAL DE 32A - FORNECIMENTO E INSTALAÇÃO. AF_10/2020</v>
          </cell>
          <cell r="C2669" t="str">
            <v>UN</v>
          </cell>
          <cell r="D2669">
            <v>59.1</v>
          </cell>
        </row>
        <row r="2670">
          <cell r="A2670">
            <v>93665</v>
          </cell>
          <cell r="B2670" t="str">
            <v>DISJUNTOR BIPOLAR TIPO DIN, CORRENTE NOMINAL DE 40A - FORNECIMENTO E INSTALAÇÃO. AF_10/2020</v>
          </cell>
          <cell r="C2670" t="str">
            <v>UN</v>
          </cell>
          <cell r="D2670">
            <v>61.41</v>
          </cell>
        </row>
        <row r="2671">
          <cell r="A2671">
            <v>93666</v>
          </cell>
          <cell r="B2671" t="str">
            <v>DISJUNTOR BIPOLAR TIPO DIN, CORRENTE NOMINAL DE 50A - FORNECIMENTO E INSTALAÇÃO. AF_10/2020</v>
          </cell>
          <cell r="C2671" t="str">
            <v>UN</v>
          </cell>
          <cell r="D2671">
            <v>65.45</v>
          </cell>
        </row>
        <row r="2672">
          <cell r="A2672">
            <v>93667</v>
          </cell>
          <cell r="B2672" t="str">
            <v>DISJUNTOR TRIPOLAR TIPO DIN, CORRENTE NOMINAL DE 10A - FORNECIMENTO E INSTALAÇÃO. AF_10/2020</v>
          </cell>
          <cell r="C2672" t="str">
            <v>UN</v>
          </cell>
          <cell r="D2672">
            <v>67.91</v>
          </cell>
        </row>
        <row r="2673">
          <cell r="A2673">
            <v>93668</v>
          </cell>
          <cell r="B2673" t="str">
            <v>DISJUNTOR TRIPOLAR TIPO DIN, CORRENTE NOMINAL DE 16A - FORNECIMENTO E INSTALAÇÃO. AF_10/2020</v>
          </cell>
          <cell r="C2673" t="str">
            <v>UN</v>
          </cell>
          <cell r="D2673">
            <v>69.13</v>
          </cell>
        </row>
        <row r="2674">
          <cell r="A2674">
            <v>93669</v>
          </cell>
          <cell r="B2674" t="str">
            <v>DISJUNTOR TRIPOLAR TIPO DIN, CORRENTE NOMINAL DE 20A - FORNECIMENTO E INSTALAÇÃO. AF_10/2020</v>
          </cell>
          <cell r="C2674" t="str">
            <v>UN</v>
          </cell>
          <cell r="D2674">
            <v>71.69</v>
          </cell>
        </row>
        <row r="2675">
          <cell r="A2675">
            <v>93670</v>
          </cell>
          <cell r="B2675" t="str">
            <v>DISJUNTOR TRIPOLAR TIPO DIN, CORRENTE NOMINAL DE 25A - FORNECIMENTO E INSTALAÇÃO. AF_10/2020</v>
          </cell>
          <cell r="C2675" t="str">
            <v>UN</v>
          </cell>
          <cell r="D2675">
            <v>71.69</v>
          </cell>
        </row>
        <row r="2676">
          <cell r="A2676">
            <v>93671</v>
          </cell>
          <cell r="B2676" t="str">
            <v>DISJUNTOR TRIPOLAR TIPO DIN, CORRENTE NOMINAL DE 32A - FORNECIMENTO E INSTALAÇÃO. AF_10/2020</v>
          </cell>
          <cell r="C2676" t="str">
            <v>UN</v>
          </cell>
          <cell r="D2676">
            <v>74.739999999999995</v>
          </cell>
        </row>
        <row r="2677">
          <cell r="A2677">
            <v>93672</v>
          </cell>
          <cell r="B2677" t="str">
            <v>DISJUNTOR TRIPOLAR TIPO DIN, CORRENTE NOMINAL DE 40A - FORNECIMENTO E INSTALAÇÃO. AF_10/2020</v>
          </cell>
          <cell r="C2677" t="str">
            <v>UN</v>
          </cell>
          <cell r="D2677">
            <v>79.349999999999994</v>
          </cell>
        </row>
        <row r="2678">
          <cell r="A2678">
            <v>93673</v>
          </cell>
          <cell r="B2678" t="str">
            <v>DISJUNTOR TRIPOLAR TIPO DIN, CORRENTE NOMINAL DE 50A - FORNECIMENTO E INSTALAÇÃO. AF_10/2020</v>
          </cell>
          <cell r="C2678" t="str">
            <v>UN</v>
          </cell>
          <cell r="D2678">
            <v>85.41</v>
          </cell>
        </row>
        <row r="2679">
          <cell r="A2679">
            <v>97359</v>
          </cell>
          <cell r="B2679" t="str">
            <v>QUADRO DE MEDIÇÃO GERAL DE ENERGIA COM 8 MEDIDORES - FORNECIMENTO E INSTALAÇÃO. AF_10/2020</v>
          </cell>
          <cell r="C2679" t="str">
            <v>UN</v>
          </cell>
          <cell r="D2679">
            <v>2539.6999999999998</v>
          </cell>
        </row>
        <row r="2680">
          <cell r="A2680">
            <v>97360</v>
          </cell>
          <cell r="B2680" t="str">
            <v>QUADRO DE MEDIÇÃO GERAL DE ENERGIA COM 12 MEDIDORES - FORNECIMENTO E INSTALAÇÃO. AF_10/2020</v>
          </cell>
          <cell r="C2680" t="str">
            <v>UN</v>
          </cell>
          <cell r="D2680">
            <v>4898.3900000000003</v>
          </cell>
        </row>
        <row r="2681">
          <cell r="A2681">
            <v>97361</v>
          </cell>
          <cell r="B2681" t="str">
            <v>QUADRO DE MEDIÇÃO GERAL DE ENERGIA COM 16 MEDIDORES - FORNECIMENTO E INSTALAÇÃO. AF_10/2020</v>
          </cell>
          <cell r="C2681" t="str">
            <v>UN</v>
          </cell>
          <cell r="D2681">
            <v>6531.2</v>
          </cell>
        </row>
        <row r="2682">
          <cell r="A2682">
            <v>97362</v>
          </cell>
          <cell r="B2682" t="str">
            <v>QUADRO DE MEDIÇÃO GERAL DE ENERGIA PARA BARRAMENTO BLINDADO COM 4 MEDIDORES - FORNECIMENTO E INSTALAÇÃO. AF_10/2020</v>
          </cell>
          <cell r="C2682" t="str">
            <v>UN</v>
          </cell>
          <cell r="D2682">
            <v>1803.06</v>
          </cell>
        </row>
        <row r="2683">
          <cell r="A2683">
            <v>101875</v>
          </cell>
          <cell r="B2683" t="str">
            <v>QUADRO DE DISTRIBUIÇÃO DE ENERGIA EM CHAPA DE AÇO GALVANIZADO, DE EMBUTIR, COM BARRAMENTO TRIFÁSICO, PARA 12 DISJUNTORES DIN 100A - FORNECIMENTO E INSTALAÇÃO. AF_10/2020</v>
          </cell>
          <cell r="C2683" t="str">
            <v>UN</v>
          </cell>
          <cell r="D2683">
            <v>381.61</v>
          </cell>
        </row>
        <row r="2684">
          <cell r="A2684">
            <v>101876</v>
          </cell>
          <cell r="B2684" t="str">
            <v>QUADRO DE DISTRIBUIÇÃO DE ENERGIA EM PVC, DE EMBUTIR, SEM BARRAMENTO, PARA 6 DISJUNTORES - FORNECIMENTO E INSTALAÇÃO. AF_10/2020</v>
          </cell>
          <cell r="C2684" t="str">
            <v>UN</v>
          </cell>
          <cell r="D2684">
            <v>56.78</v>
          </cell>
        </row>
        <row r="2685">
          <cell r="A2685">
            <v>101877</v>
          </cell>
          <cell r="B2685" t="str">
            <v>QUADRO DE DISTRIBUIÇÃO DE ENERGIA EM PVC, DE EMBUTIR, SEM BARRAMENTO, PARA 3 DISJUNTORES - FORNECIMENTO E INSTALAÇÃO. AF_10/2020</v>
          </cell>
          <cell r="C2685" t="str">
            <v>UN</v>
          </cell>
          <cell r="D2685">
            <v>39.049999999999997</v>
          </cell>
        </row>
        <row r="2686">
          <cell r="A2686">
            <v>101878</v>
          </cell>
          <cell r="B2686" t="str">
            <v>QUADRO DE DISTRIBUIÇÃO DE ENERGIA EM CHAPA DE AÇO GALVANIZADO, DE SOBREPOR, COM BARRAMENTO TRIFÁSICO, PARA 18 DISJUNTORES DIN 100A - FORNECIMENTO E INSTALAÇÃO. AF_10/2020</v>
          </cell>
          <cell r="C2686" t="str">
            <v>UN</v>
          </cell>
          <cell r="D2686">
            <v>516.45000000000005</v>
          </cell>
        </row>
        <row r="2687">
          <cell r="A2687">
            <v>101879</v>
          </cell>
          <cell r="B2687" t="str">
            <v>QUADRO DE DISTRIBUIÇÃO DE ENERGIA EM CHAPA DE AÇO GALVANIZADO, DE EMBUTIR, COM BARRAMENTO TRIFÁSICO, PARA 24 DISJUNTORES DIN 100A - FORNECIMENTO E INSTALAÇÃO. AF_10/2020</v>
          </cell>
          <cell r="C2687" t="str">
            <v>UN</v>
          </cell>
          <cell r="D2687">
            <v>554.82000000000005</v>
          </cell>
        </row>
        <row r="2688">
          <cell r="A2688">
            <v>101880</v>
          </cell>
          <cell r="B2688" t="str">
            <v>QUADRO DE DISTRIBUIÇÃO DE ENERGIA EM CHAPA DE AÇO GALVANIZADO, DE EMBUTIR, COM BARRAMENTO TRIFÁSICO, PARA 30 DISJUNTORES DIN 150A - FORNECIMENTO E INSTALAÇÃO. AF_10/2020</v>
          </cell>
          <cell r="C2688" t="str">
            <v>UN</v>
          </cell>
          <cell r="D2688">
            <v>638.37</v>
          </cell>
        </row>
        <row r="2689">
          <cell r="A2689">
            <v>101881</v>
          </cell>
          <cell r="B2689" t="str">
            <v>QUADRO DE DISTRIBUIÇÃO DE ENERGIA EM CHAPA DE AÇO GALVANIZADO, DE EMBUTIR, COM BARRAMENTO TRIFÁSICO, PARA 40 DISJUNTORES DIN 100A - FORNECIMENTO E INSTALAÇÃO. AF_10/2020</v>
          </cell>
          <cell r="C2689" t="str">
            <v>UN</v>
          </cell>
          <cell r="D2689">
            <v>922.26</v>
          </cell>
        </row>
        <row r="2690">
          <cell r="A2690">
            <v>101882</v>
          </cell>
          <cell r="B2690" t="str">
            <v>QUADRO DE DISTRIBUIÇÃO DE ENERGIA EM CHAPA DE AÇO GALVANIZADO, DE EMBUTIR, COM BARRAMENTO TRIFÁSICO, PARA 30 DISJUNTORES DIN 225A - FORNECIMENTO E INSTALAÇÃO. AF_10/2020</v>
          </cell>
          <cell r="C2690" t="str">
            <v>UN</v>
          </cell>
          <cell r="D2690">
            <v>1313.59</v>
          </cell>
        </row>
        <row r="2691">
          <cell r="A2691">
            <v>101883</v>
          </cell>
          <cell r="B2691" t="str">
            <v>QUADRO DE DISTRIBUIÇÃO DE ENERGIA EM CHAPA DE AÇO GALVANIZADO, DE EMBUTIR, COM BARRAMENTO TRIFÁSICO, PARA 18 DISJUNTORES DIN 100A - FORNECIMENTO E INSTALAÇÃO. AF_10/2020</v>
          </cell>
          <cell r="C2691" t="str">
            <v>UN</v>
          </cell>
          <cell r="D2691">
            <v>528.6</v>
          </cell>
        </row>
        <row r="2692">
          <cell r="A2692">
            <v>101890</v>
          </cell>
          <cell r="B2692" t="str">
            <v>DISJUNTOR MONOPOLAR TIPO NEMA, CORRENTE NOMINAL DE 10 ATÉ 30A - FORNECIMENTO E INSTALAÇÃO. AF_10/2020</v>
          </cell>
          <cell r="C2692" t="str">
            <v>UN</v>
          </cell>
          <cell r="D2692">
            <v>14.65</v>
          </cell>
        </row>
        <row r="2693">
          <cell r="A2693">
            <v>101891</v>
          </cell>
          <cell r="B2693" t="str">
            <v>DISJUNTOR MONOPOLAR TIPO NEMA, CORRENTE NOMINAL DE 35 ATÉ 50A - FORNECIMENTO E INSTALAÇÃO. AF_10/2020</v>
          </cell>
          <cell r="C2693" t="str">
            <v>UN</v>
          </cell>
          <cell r="D2693">
            <v>24.96</v>
          </cell>
        </row>
        <row r="2694">
          <cell r="A2694">
            <v>101892</v>
          </cell>
          <cell r="B2694" t="str">
            <v>DISJUNTOR BIPOLAR TIPO NEMA, CORRENTE NOMINAL DE 10 ATÉ 50A - FORNECIMENTO E INSTALAÇÃO. AF_10/2020</v>
          </cell>
          <cell r="C2694" t="str">
            <v>UN</v>
          </cell>
          <cell r="D2694">
            <v>68.02</v>
          </cell>
        </row>
        <row r="2695">
          <cell r="A2695">
            <v>101893</v>
          </cell>
          <cell r="B2695" t="str">
            <v>DISJUNTOR TRIPOLAR TIPO NEMA, CORRENTE NOMINAL DE 10 ATÉ 50A - FORNECIMENTO E INSTALAÇÃO. AF_10/2020</v>
          </cell>
          <cell r="C2695" t="str">
            <v>UN</v>
          </cell>
          <cell r="D2695">
            <v>86.46</v>
          </cell>
        </row>
        <row r="2696">
          <cell r="A2696">
            <v>101894</v>
          </cell>
          <cell r="B2696" t="str">
            <v>DISJUNTOR TRIPOLAR TIPO NEMA, CORRENTE NOMINAL DE 60 ATÉ 100A - FORNECIMENTO E INSTALAÇÃO. AF_10/2020</v>
          </cell>
          <cell r="C2696" t="str">
            <v>UN</v>
          </cell>
          <cell r="D2696">
            <v>140.5</v>
          </cell>
        </row>
        <row r="2697">
          <cell r="A2697">
            <v>101895</v>
          </cell>
          <cell r="B2697" t="str">
            <v>DISJUNTOR TERMOMAGNÉTICO TRIPOLAR , CORRENTE NOMINAL DE 125A - FORNECIMENTO E INSTALAÇÃO. AF_10/2020</v>
          </cell>
          <cell r="C2697" t="str">
            <v>UN</v>
          </cell>
          <cell r="D2697">
            <v>394.83</v>
          </cell>
        </row>
        <row r="2698">
          <cell r="A2698">
            <v>101896</v>
          </cell>
          <cell r="B2698" t="str">
            <v>DISJUNTOR TERMOMAGNÉTICO TRIPOLAR , CORRENTE NOMINAL DE 200A - FORNECIMENTO E INSTALAÇÃO. AF_10/2020</v>
          </cell>
          <cell r="C2698" t="str">
            <v>UN</v>
          </cell>
          <cell r="D2698">
            <v>602.20000000000005</v>
          </cell>
        </row>
        <row r="2699">
          <cell r="A2699">
            <v>101897</v>
          </cell>
          <cell r="B2699" t="str">
            <v>DISJUNTOR TERMOMAGNÉTICO TRIPOLAR , CORRENTE NOMINAL DE 250A - FORNECIMENTO E INSTALAÇÃO. AF_10/2020</v>
          </cell>
          <cell r="C2699" t="str">
            <v>UN</v>
          </cell>
          <cell r="D2699">
            <v>973.93</v>
          </cell>
        </row>
        <row r="2700">
          <cell r="A2700">
            <v>101898</v>
          </cell>
          <cell r="B2700" t="str">
            <v>DISJUNTOR TERMOMAGNÉTICO TRIPOLAR , CORRENTE NOMINAL DE 400A - FORNECIMENTO E INSTALAÇÃO. AF_10/2020</v>
          </cell>
          <cell r="C2700" t="str">
            <v>UN</v>
          </cell>
          <cell r="D2700">
            <v>1311.31</v>
          </cell>
        </row>
        <row r="2701">
          <cell r="A2701">
            <v>101899</v>
          </cell>
          <cell r="B2701" t="str">
            <v>DISJUNTOR TERMOMAGNÉTICO TRIPOLAR , CORRENTE NOMINAL DE 600A - FORNECIMENTO E INSTALAÇÃO. AF_10/2020</v>
          </cell>
          <cell r="C2701" t="str">
            <v>UN</v>
          </cell>
          <cell r="D2701">
            <v>2113.7800000000002</v>
          </cell>
        </row>
        <row r="2702">
          <cell r="A2702">
            <v>101900</v>
          </cell>
          <cell r="B2702" t="str">
            <v>DISJUNTOR BAIXA TENSÃO TRIPOLAR A SECO  800A/600V - FORNECIMENTO E INSTALAÇÃO. AF_10/2020</v>
          </cell>
          <cell r="C2702" t="str">
            <v>UN</v>
          </cell>
          <cell r="D2702">
            <v>4438.1099999999997</v>
          </cell>
        </row>
        <row r="2703">
          <cell r="A2703">
            <v>101901</v>
          </cell>
          <cell r="B2703" t="str">
            <v>CONTATOR TRIPOLAR I NOMINAL 12A - FORNECIMENTO E INSTALAÇÃO. AF_10/2020</v>
          </cell>
          <cell r="C2703" t="str">
            <v>UN</v>
          </cell>
          <cell r="D2703">
            <v>122.55</v>
          </cell>
        </row>
        <row r="2704">
          <cell r="A2704">
            <v>101902</v>
          </cell>
          <cell r="B2704" t="str">
            <v>CONTATOR TRIPOLAR I NOMINAL 22A - FORNECIMENTO E INSTALAÇÃO. AF_10/2020</v>
          </cell>
          <cell r="C2704" t="str">
            <v>UN</v>
          </cell>
          <cell r="D2704">
            <v>151.24</v>
          </cell>
        </row>
        <row r="2705">
          <cell r="A2705">
            <v>101903</v>
          </cell>
          <cell r="B2705" t="str">
            <v>CONTATOR TRIPOLAR I NOMINAL 38A - FORNECIMENTO E INSTALAÇÃO. AF_10/2020</v>
          </cell>
          <cell r="C2705" t="str">
            <v>UN</v>
          </cell>
          <cell r="D2705">
            <v>315.62</v>
          </cell>
        </row>
        <row r="2706">
          <cell r="A2706">
            <v>101904</v>
          </cell>
          <cell r="B2706" t="str">
            <v>CONTATOR TRIPOLAR I NOMIMAL 95A - FORNECIMENTO E INSTALAÇÃO. AF_10/2020</v>
          </cell>
          <cell r="C2706" t="str">
            <v>UN</v>
          </cell>
          <cell r="D2706">
            <v>1167.1300000000001</v>
          </cell>
        </row>
        <row r="2707">
          <cell r="A2707">
            <v>101938</v>
          </cell>
          <cell r="B2707" t="str">
            <v>CAIXA DE PROTEÇÃO PARA MEDIDOR MONOFÁSICO DE EMBUTIR - FORNECIMENTO E INSTALAÇÃO. AF_10/2020</v>
          </cell>
          <cell r="C2707" t="str">
            <v>UN</v>
          </cell>
          <cell r="D2707">
            <v>76.45</v>
          </cell>
        </row>
        <row r="2708">
          <cell r="A2708">
            <v>101946</v>
          </cell>
          <cell r="B2708" t="str">
            <v>QUADRO DE MEDIÇÃO GERAL DE ENERGIA PARA 1 MEDIDOR DE SOBREPOR - FORNECIMENTO E INSTALAÇÃO. AF_10/2020</v>
          </cell>
          <cell r="C2708" t="str">
            <v>UN</v>
          </cell>
          <cell r="D2708">
            <v>110.32</v>
          </cell>
        </row>
        <row r="2709">
          <cell r="A2709">
            <v>91945</v>
          </cell>
          <cell r="B2709" t="str">
            <v>SUPORTE PARAFUSADO COM PLACA DE ENCAIXE 4" X 2" ALTO (2,00 M DO PISO) PARA PONTO ELÉTRICO - FORNECIMENTO E INSTALAÇÃO. AF_12/2015</v>
          </cell>
          <cell r="C2709" t="str">
            <v>UN</v>
          </cell>
          <cell r="D2709">
            <v>7.63</v>
          </cell>
        </row>
        <row r="2710">
          <cell r="A2710">
            <v>91946</v>
          </cell>
          <cell r="B2710" t="str">
            <v>SUPORTE PARAFUSADO COM PLACA DE ENCAIXE 4" X 2" MÉDIO (1,30 M DO PISO) PARA PONTO ELÉTRICO - FORNECIMENTO E INSTALAÇÃO. AF_12/2015</v>
          </cell>
          <cell r="C2710" t="str">
            <v>UN</v>
          </cell>
          <cell r="D2710">
            <v>6.56</v>
          </cell>
        </row>
        <row r="2711">
          <cell r="A2711">
            <v>91947</v>
          </cell>
          <cell r="B2711" t="str">
            <v>SUPORTE PARAFUSADO COM PLACA DE ENCAIXE 4" X 2" BAIXO (0,30 M DO PISO) PARA PONTO ELÉTRICO - FORNECIMENTO E INSTALAÇÃO. AF_12/2015</v>
          </cell>
          <cell r="C2711" t="str">
            <v>UN</v>
          </cell>
          <cell r="D2711">
            <v>5.9</v>
          </cell>
        </row>
        <row r="2712">
          <cell r="A2712">
            <v>91949</v>
          </cell>
          <cell r="B2712" t="str">
            <v>SUPORTE PARAFUSADO COM PLACA DE ENCAIXE 4" X 4" ALTO (2,00 M DO PISO) PARA PONTO ELÉTRICO - FORNECIMENTO E INSTALAÇÃO. AF_12/2015</v>
          </cell>
          <cell r="C2712" t="str">
            <v>UN</v>
          </cell>
          <cell r="D2712">
            <v>12.1</v>
          </cell>
        </row>
        <row r="2713">
          <cell r="A2713">
            <v>91950</v>
          </cell>
          <cell r="B2713" t="str">
            <v>SUPORTE PARAFUSADO COM PLACA DE ENCAIXE 4" X 4" MÉDIO (1,30 M DO PISO) PARA PONTO ELÉTRICO - FORNECIMENTO E INSTALAÇÃO. AF_12/2015</v>
          </cell>
          <cell r="C2713" t="str">
            <v>UN</v>
          </cell>
          <cell r="D2713">
            <v>10.81</v>
          </cell>
        </row>
        <row r="2714">
          <cell r="A2714">
            <v>91951</v>
          </cell>
          <cell r="B2714" t="str">
            <v>SUPORTE PARAFUSADO COM PLACA DE ENCAIXE 4" X 4" BAIXO (0,30 M DO PISO) PARA PONTO ELÉTRICO - FORNECIMENTO E INSTALAÇÃO. AF_12/2015</v>
          </cell>
          <cell r="C2714" t="str">
            <v>UN</v>
          </cell>
          <cell r="D2714">
            <v>10.029999999999999</v>
          </cell>
        </row>
        <row r="2715">
          <cell r="A2715">
            <v>91952</v>
          </cell>
          <cell r="B2715" t="str">
            <v>INTERRUPTOR SIMPLES (1 MÓDULO), 10A/250V, SEM SUPORTE E SEM PLACA - FORNECIMENTO E INSTALAÇÃO. AF_12/2015</v>
          </cell>
          <cell r="C2715" t="str">
            <v>UN</v>
          </cell>
          <cell r="D2715">
            <v>14.02</v>
          </cell>
        </row>
        <row r="2716">
          <cell r="A2716">
            <v>91953</v>
          </cell>
          <cell r="B2716" t="str">
            <v>INTERRUPTOR SIMPLES (1 MÓDULO), 10A/250V, INCLUINDO SUPORTE E PLACA - FORNECIMENTO E INSTALAÇÃO. AF_12/2015</v>
          </cell>
          <cell r="C2716" t="str">
            <v>UN</v>
          </cell>
          <cell r="D2716">
            <v>20.58</v>
          </cell>
        </row>
        <row r="2717">
          <cell r="A2717">
            <v>91954</v>
          </cell>
          <cell r="B2717" t="str">
            <v>INTERRUPTOR PARALELO (1 MÓDULO), 10A/250V, SEM SUPORTE E SEM PLACA - FORNECIMENTO E INSTALAÇÃO. AF_12/2015</v>
          </cell>
          <cell r="C2717" t="str">
            <v>UN</v>
          </cell>
          <cell r="D2717">
            <v>18.760000000000002</v>
          </cell>
        </row>
        <row r="2718">
          <cell r="A2718">
            <v>91955</v>
          </cell>
          <cell r="B2718" t="str">
            <v>INTERRUPTOR PARALELO (1 MÓDULO), 10A/250V, INCLUINDO SUPORTE E PLACA - FORNECIMENTO E INSTALAÇÃO. AF_12/2015</v>
          </cell>
          <cell r="C2718" t="str">
            <v>UN</v>
          </cell>
          <cell r="D2718">
            <v>25.32</v>
          </cell>
        </row>
        <row r="2719">
          <cell r="A2719">
            <v>91956</v>
          </cell>
          <cell r="B2719" t="str">
            <v>INTERRUPTOR SIMPLES (1 MÓDULO) COM INTERRUPTOR PARALELO (1 MÓDULO), 10A/250V, SEM SUPORTE E SEM PLACA - FORNECIMENTO E INSTALAÇÃO. AF_12/2015</v>
          </cell>
          <cell r="C2719" t="str">
            <v>UN</v>
          </cell>
          <cell r="D2719">
            <v>30.79</v>
          </cell>
        </row>
        <row r="2720">
          <cell r="A2720">
            <v>91957</v>
          </cell>
          <cell r="B2720" t="str">
            <v>INTERRUPTOR SIMPLES (1 MÓDULO) COM INTERRUPTOR PARALELO (1 MÓDULO), 10A/250V, INCLUINDO SUPORTE E PLACA - FORNECIMENTO E INSTALAÇÃO. AF_12/2015</v>
          </cell>
          <cell r="C2720" t="str">
            <v>UN</v>
          </cell>
          <cell r="D2720">
            <v>37.35</v>
          </cell>
        </row>
        <row r="2721">
          <cell r="A2721">
            <v>91958</v>
          </cell>
          <cell r="B2721" t="str">
            <v>INTERRUPTOR SIMPLES (2 MÓDULOS), 10A/250V, SEM SUPORTE E SEM PLACA - FORNECIMENTO E INSTALAÇÃO. AF_12/2015</v>
          </cell>
          <cell r="C2721" t="str">
            <v>UN</v>
          </cell>
          <cell r="D2721">
            <v>26.08</v>
          </cell>
        </row>
        <row r="2722">
          <cell r="A2722">
            <v>91959</v>
          </cell>
          <cell r="B2722" t="str">
            <v>INTERRUPTOR SIMPLES (2 MÓDULOS), 10A/250V, INCLUINDO SUPORTE E PLACA - FORNECIMENTO E INSTALAÇÃO. AF_12/2015</v>
          </cell>
          <cell r="C2722" t="str">
            <v>UN</v>
          </cell>
          <cell r="D2722">
            <v>32.64</v>
          </cell>
        </row>
        <row r="2723">
          <cell r="A2723">
            <v>91960</v>
          </cell>
          <cell r="B2723" t="str">
            <v>INTERRUPTOR PARALELO (2 MÓDULOS), 10A/250V, SEM SUPORTE E SEM PLACA - FORNECIMENTO E INSTALAÇÃO. AF_12/2015</v>
          </cell>
          <cell r="C2723" t="str">
            <v>UN</v>
          </cell>
          <cell r="D2723">
            <v>35.53</v>
          </cell>
        </row>
        <row r="2724">
          <cell r="A2724">
            <v>91961</v>
          </cell>
          <cell r="B2724" t="str">
            <v>INTERRUPTOR PARALELO (2 MÓDULOS), 10A/250V, INCLUINDO SUPORTE E PLACA - FORNECIMENTO E INSTALAÇÃO. AF_12/2015</v>
          </cell>
          <cell r="C2724" t="str">
            <v>UN</v>
          </cell>
          <cell r="D2724">
            <v>42.09</v>
          </cell>
        </row>
        <row r="2725">
          <cell r="A2725">
            <v>91962</v>
          </cell>
          <cell r="B2725" t="str">
            <v>INTERRUPTOR SIMPLES (1 MÓDULO) COM INTERRUPTOR PARALELO (2 MÓDULOS), 10A/250V, SEM SUPORTE E SEM PLACA - FORNECIMENTO E INSTALAÇÃO. AF_12/2015</v>
          </cell>
          <cell r="C2725" t="str">
            <v>UN</v>
          </cell>
          <cell r="D2725">
            <v>47.6</v>
          </cell>
        </row>
        <row r="2726">
          <cell r="A2726">
            <v>91963</v>
          </cell>
          <cell r="B2726" t="str">
            <v>INTERRUPTOR SIMPLES (1 MÓDULO) COM INTERRUPTOR PARALELO (2 MÓDULOS), 10A/250V, INCLUINDO SUPORTE E PLACA - FORNECIMENTO E INSTALAÇÃO. AF_12/2015</v>
          </cell>
          <cell r="C2726" t="str">
            <v>UN</v>
          </cell>
          <cell r="D2726">
            <v>54.16</v>
          </cell>
        </row>
        <row r="2727">
          <cell r="A2727">
            <v>91964</v>
          </cell>
          <cell r="B2727" t="str">
            <v>INTERRUPTOR SIMPLES (2 MÓDULOS) COM INTERRUPTOR PARALELO (1 MÓDULO), 10A/250V, SEM SUPORTE E SEM PLACA - FORNECIMENTO E INSTALAÇÃO. AF_12/2015</v>
          </cell>
          <cell r="C2727" t="str">
            <v>UN</v>
          </cell>
          <cell r="D2727">
            <v>42.86</v>
          </cell>
        </row>
        <row r="2728">
          <cell r="A2728">
            <v>91965</v>
          </cell>
          <cell r="B2728" t="str">
            <v>INTERRUPTOR SIMPLES (2 MÓDULOS) COM INTERRUPTOR PARALELO (1 MÓDULO), 10A/250V, INCLUINDO SUPORTE E PLACA - FORNECIMENTO E INSTALAÇÃO. AF_12/2015</v>
          </cell>
          <cell r="C2728" t="str">
            <v>UN</v>
          </cell>
          <cell r="D2728">
            <v>49.42</v>
          </cell>
        </row>
        <row r="2729">
          <cell r="A2729">
            <v>91966</v>
          </cell>
          <cell r="B2729" t="str">
            <v>INTERRUPTOR SIMPLES (3 MÓDULOS), 10A/250V, SEM SUPORTE E SEM PLACA - FORNECIMENTO E INSTALAÇÃO. AF_12/2015</v>
          </cell>
          <cell r="C2729" t="str">
            <v>UN</v>
          </cell>
          <cell r="D2729">
            <v>38.14</v>
          </cell>
        </row>
        <row r="2730">
          <cell r="A2730">
            <v>91967</v>
          </cell>
          <cell r="B2730" t="str">
            <v>INTERRUPTOR SIMPLES (3 MÓDULOS), 10A/250V, INCLUINDO SUPORTE E PLACA - FORNECIMENTO E INSTALAÇÃO. AF_12/2015</v>
          </cell>
          <cell r="C2730" t="str">
            <v>UN</v>
          </cell>
          <cell r="D2730">
            <v>44.7</v>
          </cell>
        </row>
        <row r="2731">
          <cell r="A2731">
            <v>91968</v>
          </cell>
          <cell r="B2731" t="str">
            <v>INTERRUPTOR PARALELO (3 MÓDULOS), 10A/250V, SEM SUPORTE E SEM PLACA - FORNECIMENTO E INSTALAÇÃO. AF_12/2015</v>
          </cell>
          <cell r="C2731" t="str">
            <v>UN</v>
          </cell>
          <cell r="D2731">
            <v>52.3</v>
          </cell>
        </row>
        <row r="2732">
          <cell r="A2732">
            <v>91969</v>
          </cell>
          <cell r="B2732" t="str">
            <v>INTERRUPTOR PARALELO (3 MÓDULOS), 10A/250V, INCLUINDO SUPORTE E PLACA - FORNECIMENTO E INSTALAÇÃO. AF_12/2015</v>
          </cell>
          <cell r="C2732" t="str">
            <v>UN</v>
          </cell>
          <cell r="D2732">
            <v>58.86</v>
          </cell>
        </row>
        <row r="2733">
          <cell r="A2733">
            <v>91970</v>
          </cell>
          <cell r="B2733" t="str">
            <v>INTERRUPTOR SIMPLES (3 MÓDULOS) COM INTERRUPTOR PARALELO (1 MÓDULO), 10A/250V, SEM SUPORTE E SEM PLACA - FORNECIMENTO E INSTALAÇÃO. AF_12/2015</v>
          </cell>
          <cell r="C2733" t="str">
            <v>UN</v>
          </cell>
          <cell r="D2733">
            <v>55.14</v>
          </cell>
        </row>
        <row r="2734">
          <cell r="A2734">
            <v>91971</v>
          </cell>
          <cell r="B2734" t="str">
            <v>INTERRUPTOR SIMPLES (3 MÓDULOS) COM INTERRUPTOR PARALELO (1 MÓDULO), 10A/250V, INCLUINDO SUPORTE E PLACA - FORNECIMENTO E INSTALAÇÃO. AF_12/2015</v>
          </cell>
          <cell r="C2734" t="str">
            <v>UN</v>
          </cell>
          <cell r="D2734">
            <v>65.95</v>
          </cell>
        </row>
        <row r="2735">
          <cell r="A2735">
            <v>91972</v>
          </cell>
          <cell r="B2735" t="str">
            <v>INTERRUPTOR SIMPLES (2 MÓDULOS) COM INTERRUPTOR PARALELO (2 MÓDULOS), 10A/250V, SEM SUPORTE E SEM PLACA - FORNECIMENTO E INSTALAÇÃO. AF_12/2015</v>
          </cell>
          <cell r="C2735" t="str">
            <v>UN</v>
          </cell>
          <cell r="D2735">
            <v>59.89</v>
          </cell>
        </row>
        <row r="2736">
          <cell r="A2736">
            <v>91973</v>
          </cell>
          <cell r="B2736" t="str">
            <v>INTERRUPTOR SIMPLES (2 MÓDULOS) COM INTERRUPTOR PARALELO (2 MÓDULOS), 10A/250V, INCLUINDO SUPORTE E PLACA - FORNECIMENTO E INSTALAÇÃO. AF_12/2015</v>
          </cell>
          <cell r="C2736" t="str">
            <v>UN</v>
          </cell>
          <cell r="D2736">
            <v>70.7</v>
          </cell>
        </row>
        <row r="2737">
          <cell r="A2737">
            <v>91974</v>
          </cell>
          <cell r="B2737" t="str">
            <v>INTERRUPTOR SIMPLES (4 MÓDULOS), 10A/250V, SEM SUPORTE E SEM PLACA - FORNECIMENTO E INSTALAÇÃO. AF_12/2015</v>
          </cell>
          <cell r="C2737" t="str">
            <v>UN</v>
          </cell>
          <cell r="D2737">
            <v>50.4</v>
          </cell>
        </row>
        <row r="2738">
          <cell r="A2738">
            <v>91975</v>
          </cell>
          <cell r="B2738" t="str">
            <v>INTERRUPTOR SIMPLES (4 MÓDULOS), 10A/250V, INCLUINDO SUPORTE E PLACA - FORNECIMENTO E INSTALAÇÃO. AF_12/2015</v>
          </cell>
          <cell r="C2738" t="str">
            <v>UN</v>
          </cell>
          <cell r="D2738">
            <v>61.21</v>
          </cell>
        </row>
        <row r="2739">
          <cell r="A2739">
            <v>91976</v>
          </cell>
          <cell r="B2739" t="str">
            <v>INTERRUPTOR SIMPLES (6 MÓDULOS), 10A/250V, SEM SUPORTE E SEM PLACA - FORNECIMENTO E INSTALAÇÃO. AF_12/2015</v>
          </cell>
          <cell r="C2739" t="str">
            <v>UN</v>
          </cell>
          <cell r="D2739">
            <v>74.599999999999994</v>
          </cell>
        </row>
        <row r="2740">
          <cell r="A2740">
            <v>91977</v>
          </cell>
          <cell r="B2740" t="str">
            <v>INTERRUPTOR SIMPLES (6 MÓDULOS), 10A/250V, INCLUINDO SUPORTE E PLACA - FORNECIMENTO E INSTALAÇÃO. AF_12/2015</v>
          </cell>
          <cell r="C2740" t="str">
            <v>UN</v>
          </cell>
          <cell r="D2740">
            <v>85.41</v>
          </cell>
        </row>
        <row r="2741">
          <cell r="A2741">
            <v>91978</v>
          </cell>
          <cell r="B2741" t="str">
            <v>INTERRUPTOR INTERMEDIÁRIO (1 MÓDULO), 10A/250V, SEM SUPORTE E SEM PLACA - FORNECIMENTO E INSTALAÇÃO. AF_09/2017</v>
          </cell>
          <cell r="C2741" t="str">
            <v>UN</v>
          </cell>
          <cell r="D2741">
            <v>31.19</v>
          </cell>
        </row>
        <row r="2742">
          <cell r="A2742">
            <v>91979</v>
          </cell>
          <cell r="B2742" t="str">
            <v>INTERRUPTOR INTERMEDIÁRIO (1 MÓDULO), 10A/250V, INCLUINDO SUPORTE E PLACA - FORNECIMENTO E INSTALAÇÃO. AF_09/2017</v>
          </cell>
          <cell r="C2742" t="str">
            <v>UN</v>
          </cell>
          <cell r="D2742">
            <v>37.75</v>
          </cell>
        </row>
        <row r="2743">
          <cell r="A2743">
            <v>91980</v>
          </cell>
          <cell r="B2743" t="str">
            <v>INTERRUPTOR BIPOLAR (1 MÓDULO), 10A/250V, SEM SUPORTE E SEM PLACA - FORNECIMENTO E INSTALAÇÃO. AF_09/2017</v>
          </cell>
          <cell r="C2743" t="str">
            <v>UN</v>
          </cell>
          <cell r="D2743">
            <v>30.02</v>
          </cell>
        </row>
        <row r="2744">
          <cell r="A2744">
            <v>91981</v>
          </cell>
          <cell r="B2744" t="str">
            <v>INTERRUPTOR BIPOLAR (1 MÓDULO), 10A/250V, INCLUINDO SUPORTE E PLACA - FORNECIMENTO E INSTALAÇÃO. AF_09/2017</v>
          </cell>
          <cell r="C2744" t="str">
            <v>UN</v>
          </cell>
          <cell r="D2744">
            <v>36.58</v>
          </cell>
        </row>
        <row r="2745">
          <cell r="A2745">
            <v>91982</v>
          </cell>
          <cell r="B2745" t="str">
            <v>DIMMER ROTATIVO (1 MÓDULO), 220V/600W, SEM SUPORTE E SEM PLACA - FORNECIMENTO E INSTALAÇÃO. AF_09/2017</v>
          </cell>
          <cell r="C2745" t="str">
            <v>UN</v>
          </cell>
          <cell r="D2745">
            <v>81.45</v>
          </cell>
        </row>
        <row r="2746">
          <cell r="A2746">
            <v>91983</v>
          </cell>
          <cell r="B2746" t="str">
            <v>DIMMER ROTATIVO (1 MÓDULO), 220V/600W, INCLUINDO SUPORTE E PLACA - FORNECIMENTO E INSTALAÇÃO. AF_09/2017</v>
          </cell>
          <cell r="C2746" t="str">
            <v>UN</v>
          </cell>
          <cell r="D2746">
            <v>88.01</v>
          </cell>
        </row>
        <row r="2747">
          <cell r="A2747">
            <v>91984</v>
          </cell>
          <cell r="B2747" t="str">
            <v>INTERRUPTOR PULSADOR CAMPAINHA (1 MÓDULO), 10A/250V, SEM SUPORTE E SEM PLACA - FORNECIMENTO E INSTALAÇÃO. AF_09/2017</v>
          </cell>
          <cell r="C2747" t="str">
            <v>UN</v>
          </cell>
          <cell r="D2747">
            <v>12.94</v>
          </cell>
        </row>
        <row r="2748">
          <cell r="A2748">
            <v>91985</v>
          </cell>
          <cell r="B2748" t="str">
            <v>INTERRUPTOR PULSADOR CAMPAINHA (1 MÓDULO), 10A/250V, INCLUINDO SUPORTE E PLACA - FORNECIMENTO E INSTALAÇÃO. AF_09/2017</v>
          </cell>
          <cell r="C2748" t="str">
            <v>UN</v>
          </cell>
          <cell r="D2748">
            <v>19.5</v>
          </cell>
        </row>
        <row r="2749">
          <cell r="A2749">
            <v>91986</v>
          </cell>
          <cell r="B2749" t="str">
            <v>CAMPAINHA CIGARRA (1 MÓDULO), 10A/250V, SEM SUPORTE E SEM PLACA - FORNECIMENTO E INSTALAÇÃO. AF_09/2017</v>
          </cell>
          <cell r="C2749" t="str">
            <v>UN</v>
          </cell>
          <cell r="D2749">
            <v>29.33</v>
          </cell>
        </row>
        <row r="2750">
          <cell r="A2750">
            <v>91987</v>
          </cell>
          <cell r="B2750" t="str">
            <v>CAMPAINHA CIGARRA (1 MÓDULO), 10A/250V, INCLUINDO SUPORTE E PLACA - FORNECIMENTO E INSTALAÇÃO. AF_09/2017</v>
          </cell>
          <cell r="C2750" t="str">
            <v>UN</v>
          </cell>
          <cell r="D2750">
            <v>35.89</v>
          </cell>
        </row>
        <row r="2751">
          <cell r="A2751">
            <v>91988</v>
          </cell>
          <cell r="B2751" t="str">
            <v>INTERRUPTOR PULSADOR MINUTERIA (1 MÓDULO), 10A/250V, SEM SUPORTE E SEM PLACA - FORNECIMENTO E INSTALAÇÃO. AF_09/2017</v>
          </cell>
          <cell r="C2751" t="str">
            <v>UN</v>
          </cell>
          <cell r="D2751">
            <v>16.86</v>
          </cell>
        </row>
        <row r="2752">
          <cell r="A2752">
            <v>91989</v>
          </cell>
          <cell r="B2752" t="str">
            <v>INTERRUPTOR PULSADOR MINUTERIA (1 MÓDULO), 10A/250V, INCLUINDO SUPORTE E PLACA - FORNECIMENTO E INSTALAÇÃO. AF_09/2017</v>
          </cell>
          <cell r="C2752" t="str">
            <v>UN</v>
          </cell>
          <cell r="D2752">
            <v>23.42</v>
          </cell>
        </row>
        <row r="2753">
          <cell r="A2753">
            <v>91990</v>
          </cell>
          <cell r="B2753" t="str">
            <v>TOMADA ALTA DE EMBUTIR (1 MÓDULO), 2P+T 10 A, SEM SUPORTE E SEM PLACA - FORNECIMENTO E INSTALAÇÃO. AF_12/2015</v>
          </cell>
          <cell r="C2753" t="str">
            <v>UN</v>
          </cell>
          <cell r="D2753">
            <v>23.83</v>
          </cell>
        </row>
        <row r="2754">
          <cell r="A2754">
            <v>91991</v>
          </cell>
          <cell r="B2754" t="str">
            <v>TOMADA ALTA DE EMBUTIR (1 MÓDULO), 2P+T 20 A, SEM SUPORTE E SEM PLACA - FORNECIMENTO E INSTALAÇÃO. AF_12/2015</v>
          </cell>
          <cell r="C2754" t="str">
            <v>UN</v>
          </cell>
          <cell r="D2754">
            <v>25.95</v>
          </cell>
        </row>
        <row r="2755">
          <cell r="A2755">
            <v>91992</v>
          </cell>
          <cell r="B2755" t="str">
            <v>TOMADA ALTA DE EMBUTIR (1 MÓDULO), 2P+T 10 A, INCLUINDO SUPORTE E PLACA - FORNECIMENTO E INSTALAÇÃO. AF_12/2015</v>
          </cell>
          <cell r="C2755" t="str">
            <v>UN</v>
          </cell>
          <cell r="D2755">
            <v>30.39</v>
          </cell>
        </row>
        <row r="2756">
          <cell r="A2756">
            <v>91993</v>
          </cell>
          <cell r="B2756" t="str">
            <v>TOMADA ALTA DE EMBUTIR (1 MÓDULO), 2P+T 20 A, INCLUINDO SUPORTE E PLACA - FORNECIMENTO E INSTALAÇÃO. AF_12/2015</v>
          </cell>
          <cell r="C2756" t="str">
            <v>UN</v>
          </cell>
          <cell r="D2756">
            <v>32.51</v>
          </cell>
        </row>
        <row r="2757">
          <cell r="A2757">
            <v>91994</v>
          </cell>
          <cell r="B2757" t="str">
            <v>TOMADA MÉDIA DE EMBUTIR (1 MÓDULO), 2P+T 10 A, SEM SUPORTE E SEM PLACA - FORNECIMENTO E INSTALAÇÃO. AF_12/2015</v>
          </cell>
          <cell r="C2757" t="str">
            <v>UN</v>
          </cell>
          <cell r="D2757">
            <v>17.66</v>
          </cell>
        </row>
        <row r="2758">
          <cell r="A2758">
            <v>91995</v>
          </cell>
          <cell r="B2758" t="str">
            <v>TOMADA MÉDIA DE EMBUTIR (1 MÓDULO), 2P+T 20 A, SEM SUPORTE E SEM PLACA - FORNECIMENTO E INSTALAÇÃO. AF_12/2015</v>
          </cell>
          <cell r="C2758" t="str">
            <v>UN</v>
          </cell>
          <cell r="D2758">
            <v>19.78</v>
          </cell>
        </row>
        <row r="2759">
          <cell r="A2759">
            <v>91996</v>
          </cell>
          <cell r="B2759" t="str">
            <v>TOMADA MÉDIA DE EMBUTIR (1 MÓDULO), 2P+T 10 A, INCLUINDO SUPORTE E PLACA - FORNECIMENTO E INSTALAÇÃO. AF_12/2015</v>
          </cell>
          <cell r="C2759" t="str">
            <v>UN</v>
          </cell>
          <cell r="D2759">
            <v>24.22</v>
          </cell>
        </row>
        <row r="2760">
          <cell r="A2760">
            <v>91997</v>
          </cell>
          <cell r="B2760" t="str">
            <v>TOMADA MÉDIA DE EMBUTIR (1 MÓDULO), 2P+T 20 A, INCLUINDO SUPORTE E PLACA - FORNECIMENTO E INSTALAÇÃO. AF_12/2015</v>
          </cell>
          <cell r="C2760" t="str">
            <v>UN</v>
          </cell>
          <cell r="D2760">
            <v>26.34</v>
          </cell>
        </row>
        <row r="2761">
          <cell r="A2761">
            <v>91998</v>
          </cell>
          <cell r="B2761" t="str">
            <v>TOMADA BAIXA DE EMBUTIR (1 MÓDULO), 2P+T 10 A, SEM SUPORTE E SEM PLACA - FORNECIMENTO E INSTALAÇÃO. AF_12/2015</v>
          </cell>
          <cell r="C2761" t="str">
            <v>UN</v>
          </cell>
          <cell r="D2761">
            <v>15.27</v>
          </cell>
        </row>
        <row r="2762">
          <cell r="A2762">
            <v>91999</v>
          </cell>
          <cell r="B2762" t="str">
            <v>TOMADA BAIXA DE EMBUTIR (1 MÓDULO), 2P+T 20 A, SEM SUPORTE E SEM PLACA - FORNECIMENTO E INSTALAÇÃO. AF_12/2015</v>
          </cell>
          <cell r="C2762" t="str">
            <v>UN</v>
          </cell>
          <cell r="D2762">
            <v>17.39</v>
          </cell>
        </row>
        <row r="2763">
          <cell r="A2763">
            <v>92000</v>
          </cell>
          <cell r="B2763" t="str">
            <v>TOMADA BAIXA DE EMBUTIR (1 MÓDULO), 2P+T 10 A, INCLUINDO SUPORTE E PLACA - FORNECIMENTO E INSTALAÇÃO. AF_12/2015</v>
          </cell>
          <cell r="C2763" t="str">
            <v>UN</v>
          </cell>
          <cell r="D2763">
            <v>21.83</v>
          </cell>
        </row>
        <row r="2764">
          <cell r="A2764">
            <v>92001</v>
          </cell>
          <cell r="B2764" t="str">
            <v>TOMADA BAIXA DE EMBUTIR (1 MÓDULO), 2P+T 20 A, INCLUINDO SUPORTE E PLACA - FORNECIMENTO E INSTALAÇÃO. AF_12/2015</v>
          </cell>
          <cell r="C2764" t="str">
            <v>UN</v>
          </cell>
          <cell r="D2764">
            <v>23.95</v>
          </cell>
        </row>
        <row r="2765">
          <cell r="A2765">
            <v>92002</v>
          </cell>
          <cell r="B2765" t="str">
            <v>TOMADA MÉDIA DE EMBUTIR (2 MÓDULOS), 2P+T 10 A, SEM SUPORTE E SEM PLACA - FORNECIMENTO E INSTALAÇÃO. AF_12/2015</v>
          </cell>
          <cell r="C2765" t="str">
            <v>UN</v>
          </cell>
          <cell r="D2765">
            <v>33.33</v>
          </cell>
        </row>
        <row r="2766">
          <cell r="A2766">
            <v>92003</v>
          </cell>
          <cell r="B2766" t="str">
            <v>TOMADA MÉDIA DE EMBUTIR (2 MÓDULOS), 2P+T 20 A, SEM SUPORTE E SEM PLACA - FORNECIMENTO E INSTALAÇÃO. AF_12/2015</v>
          </cell>
          <cell r="C2766" t="str">
            <v>UN</v>
          </cell>
          <cell r="D2766">
            <v>37.57</v>
          </cell>
        </row>
        <row r="2767">
          <cell r="A2767">
            <v>92004</v>
          </cell>
          <cell r="B2767" t="str">
            <v>TOMADA MÉDIA DE EMBUTIR (2 MÓDULOS), 2P+T 10 A, INCLUINDO SUPORTE E PLACA - FORNECIMENTO E INSTALAÇÃO. AF_12/2015</v>
          </cell>
          <cell r="C2767" t="str">
            <v>UN</v>
          </cell>
          <cell r="D2767">
            <v>39.89</v>
          </cell>
        </row>
        <row r="2768">
          <cell r="A2768">
            <v>92005</v>
          </cell>
          <cell r="B2768" t="str">
            <v>TOMADA MÉDIA DE EMBUTIR (2 MÓDULOS), 2P+T 20 A, INCLUINDO SUPORTE E PLACA - FORNECIMENTO E INSTALAÇÃO. AF_12/2015</v>
          </cell>
          <cell r="C2768" t="str">
            <v>UN</v>
          </cell>
          <cell r="D2768">
            <v>44.13</v>
          </cell>
        </row>
        <row r="2769">
          <cell r="A2769">
            <v>92006</v>
          </cell>
          <cell r="B2769" t="str">
            <v>TOMADA BAIXA DE EMBUTIR (2 MÓDULOS), 2P+T 10 A, SEM SUPORTE E SEM PLACA - FORNECIMENTO E INSTALAÇÃO. AF_12/2015</v>
          </cell>
          <cell r="C2769" t="str">
            <v>UN</v>
          </cell>
          <cell r="D2769">
            <v>28.54</v>
          </cell>
        </row>
        <row r="2770">
          <cell r="A2770">
            <v>92007</v>
          </cell>
          <cell r="B2770" t="str">
            <v>TOMADA BAIXA DE EMBUTIR (2 MÓDULOS), 2P+T 20 A, SEM SUPORTE E SEM PLACA - FORNECIMENTO E INSTALAÇÃO. AF_12/2015</v>
          </cell>
          <cell r="C2770" t="str">
            <v>UN</v>
          </cell>
          <cell r="D2770">
            <v>32.78</v>
          </cell>
        </row>
        <row r="2771">
          <cell r="A2771">
            <v>92008</v>
          </cell>
          <cell r="B2771" t="str">
            <v>TOMADA BAIXA DE EMBUTIR (2 MÓDULOS), 2P+T 10 A, INCLUINDO SUPORTE E PLACA - FORNECIMENTO E INSTALAÇÃO. AF_12/2015</v>
          </cell>
          <cell r="C2771" t="str">
            <v>UN</v>
          </cell>
          <cell r="D2771">
            <v>35.1</v>
          </cell>
        </row>
        <row r="2772">
          <cell r="A2772">
            <v>92009</v>
          </cell>
          <cell r="B2772" t="str">
            <v>TOMADA BAIXA DE EMBUTIR (2 MÓDULOS), 2P+T 20 A, INCLUINDO SUPORTE E PLACA - FORNECIMENTO E INSTALAÇÃO. AF_12/2015</v>
          </cell>
          <cell r="C2772" t="str">
            <v>UN</v>
          </cell>
          <cell r="D2772">
            <v>39.340000000000003</v>
          </cell>
        </row>
        <row r="2773">
          <cell r="A2773">
            <v>92010</v>
          </cell>
          <cell r="B2773" t="str">
            <v>TOMADA MÉDIA DE EMBUTIR (3 MÓDULOS), 2P+T 10 A, SEM SUPORTE E SEM PLACA - FORNECIMENTO E INSTALAÇÃO. AF_12/2015</v>
          </cell>
          <cell r="C2773" t="str">
            <v>UN</v>
          </cell>
          <cell r="D2773">
            <v>49</v>
          </cell>
        </row>
        <row r="2774">
          <cell r="A2774">
            <v>92011</v>
          </cell>
          <cell r="B2774" t="str">
            <v>TOMADA MÉDIA DE EMBUTIR (3 MÓDULOS), 2P+T 20 A, SEM SUPORTE E SEM PLACA - FORNECIMENTO E INSTALAÇÃO. AF_12/2015</v>
          </cell>
          <cell r="C2774" t="str">
            <v>UN</v>
          </cell>
          <cell r="D2774">
            <v>55.36</v>
          </cell>
        </row>
        <row r="2775">
          <cell r="A2775">
            <v>92012</v>
          </cell>
          <cell r="B2775" t="str">
            <v>TOMADA MÉDIA DE EMBUTIR (3 MÓDULOS), 2P+T 10 A, INCLUINDO SUPORTE E PLACA - FORNECIMENTO E INSTALAÇÃO. AF_12/2015</v>
          </cell>
          <cell r="C2775" t="str">
            <v>UN</v>
          </cell>
          <cell r="D2775">
            <v>55.56</v>
          </cell>
        </row>
        <row r="2776">
          <cell r="A2776">
            <v>92013</v>
          </cell>
          <cell r="B2776" t="str">
            <v>TOMADA MÉDIA DE EMBUTIR (3 MÓDULOS), 2P+T 20 A, INCLUINDO SUPORTE E PLACA - FORNECIMENTO E INSTALAÇÃO. AF_12/2015</v>
          </cell>
          <cell r="C2776" t="str">
            <v>UN</v>
          </cell>
          <cell r="D2776">
            <v>61.92</v>
          </cell>
        </row>
        <row r="2777">
          <cell r="A2777">
            <v>92014</v>
          </cell>
          <cell r="B2777" t="str">
            <v>TOMADA BAIXA DE EMBUTIR (3 MÓDULOS), 2P+T 10 A, SEM SUPORTE E SEM PLACA - FORNECIMENTO E INSTALAÇÃO. AF_12/2015</v>
          </cell>
          <cell r="C2777" t="str">
            <v>UN</v>
          </cell>
          <cell r="D2777">
            <v>41.82</v>
          </cell>
        </row>
        <row r="2778">
          <cell r="A2778">
            <v>92015</v>
          </cell>
          <cell r="B2778" t="str">
            <v>TOMADA BAIXA DE EMBUTIR (3 MÓDULOS), 2P+T 20 A, SEM SUPORTE E SEM PLACA - FORNECIMENTO E INSTALAÇÃO. AF_12/2015</v>
          </cell>
          <cell r="C2778" t="str">
            <v>UN</v>
          </cell>
          <cell r="D2778">
            <v>48.18</v>
          </cell>
        </row>
        <row r="2779">
          <cell r="A2779">
            <v>92016</v>
          </cell>
          <cell r="B2779" t="str">
            <v>TOMADA BAIXA DE EMBUTIR (3 MÓDULOS), 2P+T 10 A, INCLUINDO SUPORTE E PLACA - FORNECIMENTO E INSTALAÇÃO. AF_12/2015</v>
          </cell>
          <cell r="C2779" t="str">
            <v>UN</v>
          </cell>
          <cell r="D2779">
            <v>48.38</v>
          </cell>
        </row>
        <row r="2780">
          <cell r="A2780">
            <v>92017</v>
          </cell>
          <cell r="B2780" t="str">
            <v>TOMADA BAIXA DE EMBUTIR (3 MÓDULOS), 2P+T 20 A, INCLUINDO SUPORTE E PLACA - FORNECIMENTO E INSTALAÇÃO. AF_12/2015</v>
          </cell>
          <cell r="C2780" t="str">
            <v>UN</v>
          </cell>
          <cell r="D2780">
            <v>54.74</v>
          </cell>
        </row>
        <row r="2781">
          <cell r="A2781">
            <v>92018</v>
          </cell>
          <cell r="B2781" t="str">
            <v>TOMADA BAIXA DE EMBUTIR (4 MÓDULOS), 2P+T 10 A, SEM SUPORTE E SEM PLACA - FORNECIMENTO E INSTALAÇÃO. AF_12/2015</v>
          </cell>
          <cell r="C2781" t="str">
            <v>UN</v>
          </cell>
          <cell r="D2781">
            <v>55.43</v>
          </cell>
        </row>
        <row r="2782">
          <cell r="A2782">
            <v>92019</v>
          </cell>
          <cell r="B2782" t="str">
            <v>TOMADA BAIXA DE EMBUTIR (4 MÓDULOS), 2P+T 10 A, INCLUINDO SUPORTE E PLACA - FORNECIMENTO E INSTALAÇÃO. AF_12/2015</v>
          </cell>
          <cell r="C2782" t="str">
            <v>UN</v>
          </cell>
          <cell r="D2782">
            <v>66.239999999999995</v>
          </cell>
        </row>
        <row r="2783">
          <cell r="A2783">
            <v>92020</v>
          </cell>
          <cell r="B2783" t="str">
            <v>TOMADA BAIXA DE EMBUTIR (6 MÓDULOS), 2P+T 10 A, SEM SUPORTE E SEM PLACA - FORNECIMENTO E INSTALAÇÃO. AF_12/2015</v>
          </cell>
          <cell r="C2783" t="str">
            <v>UN</v>
          </cell>
          <cell r="D2783">
            <v>82.15</v>
          </cell>
        </row>
        <row r="2784">
          <cell r="A2784">
            <v>92021</v>
          </cell>
          <cell r="B2784" t="str">
            <v>TOMADA BAIXA DE EMBUTIR (6 MÓDULOS), 2P+T 10 A, INCLUINDO SUPORTE E PLACA - FORNECIMENTO E INSTALAÇÃO. AF_12/2015</v>
          </cell>
          <cell r="C2784" t="str">
            <v>UN</v>
          </cell>
          <cell r="D2784">
            <v>92.96</v>
          </cell>
        </row>
        <row r="2785">
          <cell r="A2785">
            <v>92022</v>
          </cell>
          <cell r="B2785" t="str">
            <v>INTERRUPTOR SIMPLES (1 MÓDULO) COM 1 TOMADA DE EMBUTIR 2P+T 10 A,  SEM SUPORTE E SEM PLACA - FORNECIMENTO E INSTALAÇÃO. AF_12/2015</v>
          </cell>
          <cell r="C2785" t="str">
            <v>UN</v>
          </cell>
          <cell r="D2785">
            <v>29.69</v>
          </cell>
        </row>
        <row r="2786">
          <cell r="A2786">
            <v>92023</v>
          </cell>
          <cell r="B2786" t="str">
            <v>INTERRUPTOR SIMPLES (1 MÓDULO) COM 1 TOMADA DE EMBUTIR 2P+T 10 A,  INCLUINDO SUPORTE E PLACA - FORNECIMENTO E INSTALAÇÃO. AF_12/2015</v>
          </cell>
          <cell r="C2786" t="str">
            <v>UN</v>
          </cell>
          <cell r="D2786">
            <v>36.25</v>
          </cell>
        </row>
        <row r="2787">
          <cell r="A2787">
            <v>92024</v>
          </cell>
          <cell r="B2787" t="str">
            <v>INTERRUPTOR SIMPLES (1 MÓDULO) COM 2 TOMADAS DE EMBUTIR 2P+T 10 A,  SEM SUPORTE E SEM PLACA - FORNECIMENTO E INSTALAÇÃO. AF_12/2015</v>
          </cell>
          <cell r="C2787" t="str">
            <v>UN</v>
          </cell>
          <cell r="D2787">
            <v>45.4</v>
          </cell>
        </row>
        <row r="2788">
          <cell r="A2788">
            <v>92025</v>
          </cell>
          <cell r="B2788" t="str">
            <v>INTERRUPTOR SIMPLES (1 MÓDULO) COM 2 TOMADAS DE EMBUTIR 2P+T 10 A,  INCLUINDO SUPORTE E PLACA - FORNECIMENTO E INSTALAÇÃO. AF_12/2015</v>
          </cell>
          <cell r="C2788" t="str">
            <v>UN</v>
          </cell>
          <cell r="D2788">
            <v>51.96</v>
          </cell>
        </row>
        <row r="2789">
          <cell r="A2789">
            <v>92026</v>
          </cell>
          <cell r="B2789" t="str">
            <v>INTERRUPTOR SIMPLES (2 MÓDULOS) COM 1 TOMADA DE EMBUTIR 2P+T 10 A,  SEM SUPORTE E SEM PLACA - FORNECIMENTO E INSTALAÇÃO. AF_12/2015</v>
          </cell>
          <cell r="C2789" t="str">
            <v>UN</v>
          </cell>
          <cell r="D2789">
            <v>41.76</v>
          </cell>
        </row>
        <row r="2790">
          <cell r="A2790">
            <v>92027</v>
          </cell>
          <cell r="B2790" t="str">
            <v>INTERRUPTOR SIMPLES (2 MÓDULOS) COM 1 TOMADA DE EMBUTIR 2P+T 10 A,  INCLUINDO SUPORTE E PLACA - FORNECIMENTO E INSTALAÇÃO. AF_12/2015</v>
          </cell>
          <cell r="C2790" t="str">
            <v>UN</v>
          </cell>
          <cell r="D2790">
            <v>48.32</v>
          </cell>
        </row>
        <row r="2791">
          <cell r="A2791">
            <v>92028</v>
          </cell>
          <cell r="B2791" t="str">
            <v>INTERRUPTOR PARALELO (1 MÓDULO) COM 1 TOMADA DE EMBUTIR 2P+T 10 A,  SEM SUPORTE E SEM PLACA - FORNECIMENTO E INSTALAÇÃO. AF_12/2015</v>
          </cell>
          <cell r="C2791" t="str">
            <v>UN</v>
          </cell>
          <cell r="D2791">
            <v>34.43</v>
          </cell>
        </row>
        <row r="2792">
          <cell r="A2792">
            <v>92029</v>
          </cell>
          <cell r="B2792" t="str">
            <v>INTERRUPTOR PARALELO (1 MÓDULO) COM 1 TOMADA DE EMBUTIR 2P+T 10 A,  INCLUINDO SUPORTE E PLACA - FORNECIMENTO E INSTALAÇÃO. AF_12/2015</v>
          </cell>
          <cell r="C2792" t="str">
            <v>UN</v>
          </cell>
          <cell r="D2792">
            <v>40.99</v>
          </cell>
        </row>
        <row r="2793">
          <cell r="A2793">
            <v>92030</v>
          </cell>
          <cell r="B2793" t="str">
            <v>INTERRUPTOR PARALELO (1 MÓDULO) COM 2 TOMADAS DE EMBUTIR 2P+T 10 A,  SEM SUPORTE E SEM PLACA - FORNECIMENTO E INSTALAÇÃO. AF_12/2015</v>
          </cell>
          <cell r="C2793" t="str">
            <v>UN</v>
          </cell>
          <cell r="D2793">
            <v>50.1</v>
          </cell>
        </row>
        <row r="2794">
          <cell r="A2794">
            <v>92031</v>
          </cell>
          <cell r="B2794" t="str">
            <v>INTERRUPTOR PARALELO (1 MÓDULO) COM 2 TOMADAS DE EMBUTIR 2P+T 10 A,  INCLUINDO SUPORTE E PLACA - FORNECIMENTO E INSTALAÇÃO. AF_12/2015</v>
          </cell>
          <cell r="C2794" t="str">
            <v>UN</v>
          </cell>
          <cell r="D2794">
            <v>56.66</v>
          </cell>
        </row>
        <row r="2795">
          <cell r="A2795">
            <v>92032</v>
          </cell>
          <cell r="B2795" t="str">
            <v>INTERRUPTOR PARALELO (2 MÓDULOS) COM 1 TOMADA DE EMBUTIR 2P+T 10 A,  SEM SUPORTE E SEM PLACA - FORNECIMENTO E INSTALAÇÃO. AF_12/2015</v>
          </cell>
          <cell r="C2795" t="str">
            <v>UN</v>
          </cell>
          <cell r="D2795">
            <v>51.2</v>
          </cell>
        </row>
        <row r="2796">
          <cell r="A2796">
            <v>92033</v>
          </cell>
          <cell r="B2796" t="str">
            <v>INTERRUPTOR PARALELO (2 MÓDULOS) COM 1 TOMADA DE EMBUTIR 2P+T 10 A,  INCLUINDO SUPORTE E PLACA - FORNECIMENTO E INSTALAÇÃO. AF_12/2015</v>
          </cell>
          <cell r="C2796" t="str">
            <v>UN</v>
          </cell>
          <cell r="D2796">
            <v>57.76</v>
          </cell>
        </row>
        <row r="2797">
          <cell r="A2797">
            <v>92034</v>
          </cell>
          <cell r="B2797" t="str">
            <v>INTERRUPTOR SIMPLES (1 MÓDULO), INTERRUPTOR PARALELO (1 MÓDULO) E 1 TOMADA DE EMBUTIR 2P+T 10 A,  SEM SUPORTE E SEM PLACA - FORNECIMENTO E INSTALAÇÃO. AF_12/2015</v>
          </cell>
          <cell r="C2797" t="str">
            <v>UN</v>
          </cell>
          <cell r="D2797">
            <v>46.5</v>
          </cell>
        </row>
        <row r="2798">
          <cell r="A2798">
            <v>92035</v>
          </cell>
          <cell r="B2798" t="str">
            <v>INTERRUPTOR SIMPLES (1 MÓDULO), INTERRUPTOR PARALELO (1 MÓDULO) E 1 TOMADA DE EMBUTIR 2P+T 10 A,  INCLUINDO SUPORTE E PLACA - FORNECIMENTO E INSTALAÇÃO. AF_12/2015</v>
          </cell>
          <cell r="C2798" t="str">
            <v>UN</v>
          </cell>
          <cell r="D2798">
            <v>53.06</v>
          </cell>
        </row>
        <row r="2799">
          <cell r="A2799">
            <v>97583</v>
          </cell>
          <cell r="B2799" t="str">
            <v>LUMINÁRIA TIPO CALHA, DE SOBREPOR, COM 1 LÂMPADA TUBULAR FLUORESCENTE DE 18 W, COM REATOR DE PARTIDA RÁPIDA - FORNECIMENTO E INSTALAÇÃO. AF_02/2020</v>
          </cell>
          <cell r="C2799" t="str">
            <v>UN</v>
          </cell>
          <cell r="D2799">
            <v>52.94</v>
          </cell>
        </row>
        <row r="2800">
          <cell r="A2800">
            <v>97584</v>
          </cell>
          <cell r="B2800" t="str">
            <v>LUMINÁRIA TIPO CALHA, DE SOBREPOR, COM 1 LÂMPADA TUBULAR FLUORESCENTE DE 36 W, COM REATOR DE PARTIDA RÁPIDA - FORNECIMENTO E INSTALAÇÃO. AF_02/2020</v>
          </cell>
          <cell r="C2800" t="str">
            <v>UN</v>
          </cell>
          <cell r="D2800">
            <v>73.89</v>
          </cell>
        </row>
        <row r="2801">
          <cell r="A2801">
            <v>97585</v>
          </cell>
          <cell r="B2801" t="str">
            <v>LUMINÁRIA TIPO CALHA, DE SOBREPOR, COM 2 LÂMPADAS TUBULARES FLUORESCENTES DE 18 W, COM REATOR DE PARTIDA RÁPIDA - FORNECIMENTO E INSTALAÇÃO. AF_02/2020</v>
          </cell>
          <cell r="C2801" t="str">
            <v>UN</v>
          </cell>
          <cell r="D2801">
            <v>71.16</v>
          </cell>
        </row>
        <row r="2802">
          <cell r="A2802">
            <v>97586</v>
          </cell>
          <cell r="B2802" t="str">
            <v>LUMINÁRIA TIPO CALHA, DE SOBREPOR, COM 2 LÂMPADAS TUBULARES FLUORESCENTES DE 36 W, COM REATOR DE PARTIDA RÁPIDA - FORNECIMENTO E INSTALAÇÃO. AF_02/2020</v>
          </cell>
          <cell r="C2802" t="str">
            <v>UN</v>
          </cell>
          <cell r="D2802">
            <v>96.45</v>
          </cell>
        </row>
        <row r="2803">
          <cell r="A2803">
            <v>97587</v>
          </cell>
          <cell r="B2803" t="str">
            <v>LUMINÁRIA TIPO CALHA, DE EMBUTIR, COM 2 LÂMPADAS FLUORESCENTES DE 14 W, COM REATOR DE PARTIDA RÁPIDA - FORNECIMENTO E INSTALAÇÃO. AF_02/2020</v>
          </cell>
          <cell r="C2803" t="str">
            <v>UN</v>
          </cell>
          <cell r="D2803">
            <v>175.52</v>
          </cell>
        </row>
        <row r="2804">
          <cell r="A2804">
            <v>97589</v>
          </cell>
          <cell r="B2804" t="str">
            <v>LUMINÁRIA TIPO PLAFON EM PLÁSTICO, DE SOBREPOR, COM 1 LÂMPADA FLUORESCENTE DE 15 W, SEM REATOR - FORNECIMENTO E INSTALAÇÃO. AF_02/2020</v>
          </cell>
          <cell r="C2804" t="str">
            <v>UN</v>
          </cell>
          <cell r="D2804">
            <v>28.59</v>
          </cell>
        </row>
        <row r="2805">
          <cell r="A2805">
            <v>97590</v>
          </cell>
          <cell r="B2805" t="str">
            <v>LUMINÁRIA TIPO PLAFON REDONDO COM VIDRO FOSCO, DE SOBREPOR, COM 1 LÂMPADA FLUORESCENTE DE 15 W, SEM REATOR - FORNECIMENTO E INSTALAÇÃO. AF_02/2020</v>
          </cell>
          <cell r="C2805" t="str">
            <v>UN</v>
          </cell>
          <cell r="D2805">
            <v>63.54</v>
          </cell>
        </row>
        <row r="2806">
          <cell r="A2806">
            <v>97591</v>
          </cell>
          <cell r="B2806" t="str">
            <v>LUMINÁRIA TIPO PLAFON REDONDO COM VIDRO FOSCO, DE SOBREPOR, COM 2 LÂMPADAS FLUORESCENTES DE 15 W, SEM REATOR - FORNECIMENTO E INSTALAÇÃO. AF_02/2020</v>
          </cell>
          <cell r="C2806" t="str">
            <v>UN</v>
          </cell>
          <cell r="D2806">
            <v>84.91</v>
          </cell>
        </row>
        <row r="2807">
          <cell r="A2807">
            <v>97592</v>
          </cell>
          <cell r="B2807" t="str">
            <v>LUMINÁRIA TIPO PLAFON, DE SOBREPOR, COM 1 LÂMPADA LED DE 12/13 W, SEM REATOR - FORNECIMENTO E INSTALAÇÃO. AF_02/2020</v>
          </cell>
          <cell r="C2807" t="str">
            <v>UN</v>
          </cell>
          <cell r="D2807">
            <v>38.6</v>
          </cell>
        </row>
        <row r="2808">
          <cell r="A2808">
            <v>97593</v>
          </cell>
          <cell r="B2808" t="str">
            <v>LUMINÁRIA TIPO SPOT, DE SOBREPOR, COM 1 LÂMPADA FLUORESCENTE DE 15 W, SEM REATOR - FORNECIMENTO E INSTALAÇÃO. AF_02/2020</v>
          </cell>
          <cell r="C2808" t="str">
            <v>UN</v>
          </cell>
          <cell r="D2808">
            <v>90.23</v>
          </cell>
        </row>
        <row r="2809">
          <cell r="A2809">
            <v>97594</v>
          </cell>
          <cell r="B2809" t="str">
            <v>LUMINÁRIA TIPO SPOT, DE SOBREPOR, COM 2 LÂMPADAS FLUORESCENTES DE 15 W, SEM REATOR - FORNECIMENTO E INSTALAÇÃO. AF_02/2020</v>
          </cell>
          <cell r="C2809" t="str">
            <v>UN</v>
          </cell>
          <cell r="D2809">
            <v>85.15</v>
          </cell>
        </row>
        <row r="2810">
          <cell r="A2810">
            <v>97595</v>
          </cell>
          <cell r="B2810" t="str">
            <v>SENSOR DE PRESENÇA COM FOTOCÉLULA, FIXAÇÃO EM PAREDE - FORNECIMENTO E INSTALAÇÃO. AF_02/2020</v>
          </cell>
          <cell r="C2810" t="str">
            <v>UN</v>
          </cell>
          <cell r="D2810">
            <v>63.26</v>
          </cell>
        </row>
        <row r="2811">
          <cell r="A2811">
            <v>97596</v>
          </cell>
          <cell r="B2811" t="str">
            <v>SENSOR DE PRESENÇA SEM FOTOCÉLULA, FIXAÇÃO EM PAREDE - FORNECIMENTO E INSTALAÇÃO. AF_02/2020</v>
          </cell>
          <cell r="C2811" t="str">
            <v>UN</v>
          </cell>
          <cell r="D2811">
            <v>44.38</v>
          </cell>
        </row>
        <row r="2812">
          <cell r="A2812">
            <v>97597</v>
          </cell>
          <cell r="B2812" t="str">
            <v>SENSOR DE PRESENÇA COM FOTOCÉLULA, FIXAÇÃO EM TETO - FORNECIMENTO E INSTALAÇÃO. AF_02/2020</v>
          </cell>
          <cell r="C2812" t="str">
            <v>UN</v>
          </cell>
          <cell r="D2812">
            <v>43.61</v>
          </cell>
        </row>
        <row r="2813">
          <cell r="A2813">
            <v>97598</v>
          </cell>
          <cell r="B2813" t="str">
            <v>SENSOR DE PRESENÇA SEM FOTOCÉLULA, FIXAÇÃO EM TETO - FORNECIMENTO E INSTALAÇÃO. AF_02/2020</v>
          </cell>
          <cell r="C2813" t="str">
            <v>UN</v>
          </cell>
          <cell r="D2813">
            <v>41.2</v>
          </cell>
        </row>
        <row r="2814">
          <cell r="A2814">
            <v>97599</v>
          </cell>
          <cell r="B2814" t="str">
            <v>LUMINÁRIA DE EMERGÊNCIA, COM 30 LÂMPADAS LED DE 2 W, SEM REATOR - FORNECIMENTO E INSTALAÇÃO. AF_02/2020</v>
          </cell>
          <cell r="C2814" t="str">
            <v>UN</v>
          </cell>
          <cell r="D2814">
            <v>32.29</v>
          </cell>
        </row>
        <row r="2815">
          <cell r="A2815">
            <v>97609</v>
          </cell>
          <cell r="B2815" t="str">
            <v>LÂMPADA COMPACTA DE LED 6 W, BASE E27 - FORNECIMENTO E INSTALAÇÃO. AF_02/2020</v>
          </cell>
          <cell r="C2815" t="str">
            <v>UN</v>
          </cell>
          <cell r="D2815">
            <v>16.61</v>
          </cell>
        </row>
        <row r="2816">
          <cell r="A2816">
            <v>97610</v>
          </cell>
          <cell r="B2816" t="str">
            <v>LÂMPADA COMPACTA DE LED 10 W, BASE E27 - FORNECIMENTO E INSTALAÇÃO. AF_02/2020</v>
          </cell>
          <cell r="C2816" t="str">
            <v>UN</v>
          </cell>
          <cell r="D2816">
            <v>18.07</v>
          </cell>
        </row>
        <row r="2817">
          <cell r="A2817">
            <v>97611</v>
          </cell>
          <cell r="B2817" t="str">
            <v>LÂMPADA COMPACTA FLUORESCENTE DE 15 W, BASE E27 - FORNECIMENTO E INSTALAÇÃO. AF_02/2020</v>
          </cell>
          <cell r="C2817" t="str">
            <v>UN</v>
          </cell>
          <cell r="D2817">
            <v>18.34</v>
          </cell>
        </row>
        <row r="2818">
          <cell r="A2818">
            <v>97612</v>
          </cell>
          <cell r="B2818" t="str">
            <v>LÂMPADA COMPACTA FLUORESCENTE DE 20 W, BASE E27 - FORNECIMENTO E INSTALAÇÃO. AF_02/2020</v>
          </cell>
          <cell r="C2818" t="str">
            <v>UN</v>
          </cell>
          <cell r="D2818">
            <v>19.95</v>
          </cell>
        </row>
        <row r="2819">
          <cell r="A2819">
            <v>97613</v>
          </cell>
          <cell r="B2819" t="str">
            <v>LÂMPADA COMPACTA DE VAPOR MERCURIO 125 W, BASE E27 - FORNECIMENTO E INSTALAÇÃO. AF_02/2020</v>
          </cell>
          <cell r="C2819" t="str">
            <v>UN</v>
          </cell>
          <cell r="D2819">
            <v>25.28</v>
          </cell>
        </row>
        <row r="2820">
          <cell r="A2820">
            <v>97614</v>
          </cell>
          <cell r="B2820" t="str">
            <v>LÂMPADA COMPACTA DE VAPOR METÁLICO OVOIDE 150 W, BASE E27 - FORNECIMENTO E INSTALAÇÃO. AF_02/2020</v>
          </cell>
          <cell r="C2820" t="str">
            <v>UN</v>
          </cell>
          <cell r="D2820">
            <v>44.52</v>
          </cell>
        </row>
        <row r="2821">
          <cell r="A2821">
            <v>97615</v>
          </cell>
          <cell r="B2821" t="str">
            <v>LÂMPADA TUBULAR FLUORESCENTE T8 DE 16/18 W, BASE G13 - FORNECIMENTO E INSTALAÇÃO. AF_02/2020_P</v>
          </cell>
          <cell r="C2821" t="str">
            <v>UN</v>
          </cell>
          <cell r="D2821">
            <v>36.799999999999997</v>
          </cell>
        </row>
        <row r="2822">
          <cell r="A2822">
            <v>97616</v>
          </cell>
          <cell r="B2822" t="str">
            <v>LÂMPADA TUBULAR FLUORESCENTE T8 DE 32/36 W, BASE G13 - FORNECIMENTO E INSTALAÇÃO. AF_02/2020_P</v>
          </cell>
          <cell r="C2822" t="str">
            <v>UN</v>
          </cell>
          <cell r="D2822">
            <v>41.72</v>
          </cell>
        </row>
        <row r="2823">
          <cell r="A2823">
            <v>97617</v>
          </cell>
          <cell r="B2823" t="str">
            <v>LÂMPADA TUBULAR FLUORESCENTE T10 DE 20/40 W, BASE G13 - FORNECIMENTO E INSTALAÇÃO. AF_02/2020_P</v>
          </cell>
          <cell r="C2823" t="str">
            <v>UN</v>
          </cell>
          <cell r="D2823">
            <v>41.47</v>
          </cell>
        </row>
        <row r="2824">
          <cell r="A2824">
            <v>97618</v>
          </cell>
          <cell r="B2824" t="str">
            <v>LÂMPADA TUBULAR FLUORESCENTE T5 DE 14 W, BASE G13 - FORNECIMENTO E INSTALAÇÃO. AF_02/2020_P</v>
          </cell>
          <cell r="C2824" t="str">
            <v>UN</v>
          </cell>
          <cell r="D2824">
            <v>39.049999999999997</v>
          </cell>
        </row>
        <row r="2825">
          <cell r="A2825">
            <v>100902</v>
          </cell>
          <cell r="B2825" t="str">
            <v>LÂMPADA TUBULAR LED DE 9/10 W, BASE G13 - FORNECIMENTO E INSTALAÇÃO. AF_02/2020_P</v>
          </cell>
          <cell r="C2825" t="str">
            <v>UN</v>
          </cell>
          <cell r="D2825">
            <v>26.74</v>
          </cell>
        </row>
        <row r="2826">
          <cell r="A2826">
            <v>100903</v>
          </cell>
          <cell r="B2826" t="str">
            <v>LÂMPADA TUBULAR LED DE 18/20 W, BASE G13 - FORNECIMENTO E INSTALAÇÃO. AF_02/2020_P</v>
          </cell>
          <cell r="C2826" t="str">
            <v>UN</v>
          </cell>
          <cell r="D2826">
            <v>33.19</v>
          </cell>
        </row>
        <row r="2827">
          <cell r="A2827">
            <v>100904</v>
          </cell>
          <cell r="B2827" t="str">
            <v>LUMINÁRIA TIPO CALHA, DE SOBREPOR, COM 1 LÂMPADA TUBULAR FLUORESCENTE DE 20 W, COM REATOR DE PARTIDA CONVENCIONAL - FORNECIMENTO E INSTALAÇÃO. AF_02/2020</v>
          </cell>
          <cell r="C2827" t="str">
            <v>UN</v>
          </cell>
          <cell r="D2827">
            <v>52.94</v>
          </cell>
        </row>
        <row r="2828">
          <cell r="A2828">
            <v>100905</v>
          </cell>
          <cell r="B2828" t="str">
            <v>LUMINÁRIA DUPLA TIPO CALHA, DE SOBREPOR, COM 4 LÂMPADAS TUBULARES FLUORESCENTES DE 18 W,COM REATORES DE PARTIDA RÁPIDA - FORNECIMENTO E INSTALAÇÃO. AF_02/2020</v>
          </cell>
          <cell r="C2828" t="str">
            <v>UN</v>
          </cell>
          <cell r="D2828">
            <v>142.34</v>
          </cell>
        </row>
        <row r="2829">
          <cell r="A2829">
            <v>100906</v>
          </cell>
          <cell r="B2829" t="str">
            <v>LUMINÁRIA DUPLA TIPO CALHA, DE SOBREPOR, COM 4 LÂMPADAS TUBULARES FLUORESCENTES DE 36 W, COM REATORES DE PARTIDA RÁPIDA -FORNECIMENTO E INSTALAÇÃO. AF_02/2020</v>
          </cell>
          <cell r="C2829" t="str">
            <v>UN</v>
          </cell>
          <cell r="D2829">
            <v>192.92</v>
          </cell>
        </row>
        <row r="2830">
          <cell r="A2830">
            <v>100919</v>
          </cell>
          <cell r="B2830" t="str">
            <v>LÂMPADA FLUORESCENTE ESPIRAL BRANCA 45 W, BASE E27 - FORNECIMENTO E INSTALAÇÃO. AF_02/2020</v>
          </cell>
          <cell r="C2830" t="str">
            <v>UN</v>
          </cell>
          <cell r="D2830">
            <v>50.81</v>
          </cell>
        </row>
        <row r="2831">
          <cell r="A2831">
            <v>100920</v>
          </cell>
          <cell r="B2831" t="str">
            <v>LÂMPADA FLUORESCENTE ESPIRAL BRANCA 65 W, BASE E27 - FORNECIMENTO E INSTALAÇÃO. AF_02/2020</v>
          </cell>
          <cell r="C2831" t="str">
            <v>UN</v>
          </cell>
          <cell r="D2831">
            <v>86.3</v>
          </cell>
        </row>
        <row r="2832">
          <cell r="A2832">
            <v>100921</v>
          </cell>
          <cell r="B2832" t="str">
            <v>REATOR DE PARTIDA RÁPIDA PARA LÂMPADA FLUORESCENTE 2X40W - FORNECIMENTO E INSTALAÇÃO. AF_02/2020</v>
          </cell>
          <cell r="C2832" t="str">
            <v>UN</v>
          </cell>
          <cell r="D2832">
            <v>41.41</v>
          </cell>
        </row>
        <row r="2833">
          <cell r="A2833">
            <v>100922</v>
          </cell>
          <cell r="B2833" t="str">
            <v>REATOR DE PARTIDA RÁPIDA PARA LÂMPADA FLUORESCENTE 1X20W - FORNECIMENTO E INSTALAÇÃO. AF_02/2020</v>
          </cell>
          <cell r="C2833" t="str">
            <v>UN</v>
          </cell>
          <cell r="D2833">
            <v>29.7</v>
          </cell>
        </row>
        <row r="2834">
          <cell r="A2834">
            <v>100923</v>
          </cell>
          <cell r="B2834" t="str">
            <v>REATOR DE PARTIDA RÁPIDA PARA LÂMPADA FLUORESCENTE 1X40W - FORNECIMENTO E INSTALAÇÃO. AF_02/2020</v>
          </cell>
          <cell r="C2834" t="str">
            <v>UN</v>
          </cell>
          <cell r="D2834">
            <v>34.22</v>
          </cell>
        </row>
        <row r="2835">
          <cell r="A2835">
            <v>101489</v>
          </cell>
          <cell r="B2835" t="str">
            <v>ENTRADA DE ENERGIA ELÉTRICA, AÉREA, MONOFÁSICA, COM CAIXA DE SOBREPOR, CABO DE 10 MM2 E DISJUNTOR DIN 50A (NÃO INCLUSO O POSTE DE CONCRETO). AF_07/2020_P</v>
          </cell>
          <cell r="C2835" t="str">
            <v>UN</v>
          </cell>
          <cell r="D2835">
            <v>1067.6600000000001</v>
          </cell>
        </row>
        <row r="2836">
          <cell r="A2836">
            <v>101490</v>
          </cell>
          <cell r="B2836" t="str">
            <v>ENTRADA DE ENERGIA ELÉTRICA, AÉREA, MONOFÁSICA, COM CAIXA DE SOBREPOR, CABO DE 16 MM2 E DISJUNTOR DIN 50A (NÃO INCLUSO O POSTE DE CONCRETO). AF_07/2020_P</v>
          </cell>
          <cell r="C2836" t="str">
            <v>UN</v>
          </cell>
          <cell r="D2836">
            <v>1143.45</v>
          </cell>
        </row>
        <row r="2837">
          <cell r="A2837">
            <v>101491</v>
          </cell>
          <cell r="B2837" t="str">
            <v>ENTRADA DE ENERGIA ELÉTRICA, AÉREA, MONOFÁSICA, COM CAIXA DE SOBREPOR, CABO DE 25 MM2 E DISJUNTOR DIN 50A (NÃO INCLUSO O POSTE DE CONCRETO). AF_07/2020_P</v>
          </cell>
          <cell r="C2837" t="str">
            <v>UN</v>
          </cell>
          <cell r="D2837">
            <v>1178.32</v>
          </cell>
        </row>
        <row r="2838">
          <cell r="A2838">
            <v>101492</v>
          </cell>
          <cell r="B2838" t="str">
            <v>ENTRADA DE ENERGIA ELÉTRICA, AÉREA, MONOFÁSICA, COM CAIXA DE SOBREPOR, CABO DE 35 MM2 E DISJUNTOR DIN 50A (NÃO INCLUSO O POSTE DE CONCRETO). AF_07/2020_P</v>
          </cell>
          <cell r="C2838" t="str">
            <v>UN</v>
          </cell>
          <cell r="D2838">
            <v>1292.47</v>
          </cell>
        </row>
        <row r="2839">
          <cell r="A2839">
            <v>101493</v>
          </cell>
          <cell r="B2839" t="str">
            <v>ENTRADA DE ENERGIA ELÉTRICA, AÉREA, MONOFÁSICA, COM CAIXA DE EMBUTIR, CABO DE 10 MM2 E DISJUNTOR DIN 50A (NÃO INCLUSO O POSTE DE CONCRETO). AF_07/2020_P</v>
          </cell>
          <cell r="C2839" t="str">
            <v>UN</v>
          </cell>
          <cell r="D2839">
            <v>1057.22</v>
          </cell>
        </row>
        <row r="2840">
          <cell r="A2840">
            <v>101494</v>
          </cell>
          <cell r="B2840" t="str">
            <v>ENTRADA DE ENERGIA ELÉTRICA, AÉREA, MONOFÁSICA, COM CAIXA DE EMBUTIR, CABO DE 16 MM2 E DISJUNTOR DIN 50A (NÃO INCLUSO O POSTE DE CONCRETO). AF_07/2020_P</v>
          </cell>
          <cell r="C2840" t="str">
            <v>UN</v>
          </cell>
          <cell r="D2840">
            <v>1133.01</v>
          </cell>
        </row>
        <row r="2841">
          <cell r="A2841">
            <v>101495</v>
          </cell>
          <cell r="B2841" t="str">
            <v>ENTRADA DE ENERGIA ELÉTRICA, AÉREA, MONOFÁSICA, COM CAIXA DE EMBUTIR, CABO DE 25 MM2 E DISJUNTOR DIN 50A (NÃO INCLUSO O POSTE DE CONCRETO). AF_07/2020_P</v>
          </cell>
          <cell r="C2841" t="str">
            <v>UN</v>
          </cell>
          <cell r="D2841">
            <v>1167.8800000000001</v>
          </cell>
        </row>
        <row r="2842">
          <cell r="A2842">
            <v>101496</v>
          </cell>
          <cell r="B2842" t="str">
            <v>ENTRADA DE ENERGIA ELÉTRICA, AÉREA, MONOFÁSICA, COM CAIXA DE EMBUTIR, CABO DE 35 MM2 E DISJUNTOR DIN 50A (NÃO INCLUSO O POSTE DE CONCRETO). AF_07/2020_P</v>
          </cell>
          <cell r="C2842" t="str">
            <v>UN</v>
          </cell>
          <cell r="D2842">
            <v>1282.03</v>
          </cell>
        </row>
        <row r="2843">
          <cell r="A2843">
            <v>101497</v>
          </cell>
          <cell r="B2843" t="str">
            <v>ENTRADA DE ENERGIA ELÉTRICA, AÉREA, BIFÁSICA, COM CAIXA DE SOBREPOR, CABO DE 10 MM2 E DISJUNTOR DIN 50A (NÃO INCLUSO O POSTE DE CONCRETO). AF_07/2020_P</v>
          </cell>
          <cell r="C2843" t="str">
            <v>UN</v>
          </cell>
          <cell r="D2843">
            <v>1267.26</v>
          </cell>
        </row>
        <row r="2844">
          <cell r="A2844">
            <v>101498</v>
          </cell>
          <cell r="B2844" t="str">
            <v>ENTRADA DE ENERGIA ELÉTRICA, AÉREA, BIFÁSICA, COM CAIXA DE SOBREPOR, CABO DE 16 MM2 E DISJUNTOR DIN 50A (NÃO INCLUSO O POSTE DE CONCRETO). AF_07/2020_P</v>
          </cell>
          <cell r="C2844" t="str">
            <v>UN</v>
          </cell>
          <cell r="D2844">
            <v>1381.98</v>
          </cell>
        </row>
        <row r="2845">
          <cell r="A2845">
            <v>101499</v>
          </cell>
          <cell r="B2845" t="str">
            <v>ENTRADA DE ENERGIA ELÉTRICA, AÉREA, BIFÁSICA, COM CAIXA DE SOBREPOR, CABO DE 25 MM2 E DISJUNTOR DIN 50A (NÃO INCLUSO O POSTE DE CONCRETO). AF_07/2020_P</v>
          </cell>
          <cell r="C2845" t="str">
            <v>UN</v>
          </cell>
          <cell r="D2845">
            <v>1434.76</v>
          </cell>
        </row>
        <row r="2846">
          <cell r="A2846">
            <v>101500</v>
          </cell>
          <cell r="B2846" t="str">
            <v>ENTRADA DE ENERGIA ELÉTRICA, AÉREA, BIFÁSICA, COM CAIXA DE SOBREPOR, CABO DE 35 MM2 E DISJUNTOR DIN 50A (NÃO INCLUSO O POSTE DE CONCRETO). AF_07/2020_P</v>
          </cell>
          <cell r="C2846" t="str">
            <v>UN</v>
          </cell>
          <cell r="D2846">
            <v>1595.52</v>
          </cell>
        </row>
        <row r="2847">
          <cell r="A2847">
            <v>101501</v>
          </cell>
          <cell r="B2847" t="str">
            <v>ENTRADA DE ENERGIA ELÉTRICA, AÉREA, BIFÁSICA, COM CAIXA DE EMBUTIR, CABO DE 10 MM2 E DISJUNTOR DIN 50A (NÃO INCLUSO O POSTE DE CONCRETO). AF_07/2020_P</v>
          </cell>
          <cell r="C2847" t="str">
            <v>UN</v>
          </cell>
          <cell r="D2847">
            <v>1262.6400000000001</v>
          </cell>
        </row>
        <row r="2848">
          <cell r="A2848">
            <v>101502</v>
          </cell>
          <cell r="B2848" t="str">
            <v>ENTRADA DE ENERGIA ELÉTRICA, AÉREA, BIFÁSICA, COM CAIXA DE EMBUTIR, CABO DE 16 MM2 E DISJUNTOR DIN 50A (NÃO INCLUSO O POSTE DE CONCRETO). AF_07/2020_P</v>
          </cell>
          <cell r="C2848" t="str">
            <v>UN</v>
          </cell>
          <cell r="D2848">
            <v>1377.36</v>
          </cell>
        </row>
        <row r="2849">
          <cell r="A2849">
            <v>101503</v>
          </cell>
          <cell r="B2849" t="str">
            <v>ENTRADA DE ENERGIA ELÉTRICA, AÉREA, BIFÁSICA, COM CAIXA DE EMBUTIR, CABO DE 25 MM2 E DISJUNTOR DIN 50A (NÃO INCLUSO O POSTE DE CONCRETO). AF_07/2020_P</v>
          </cell>
          <cell r="C2849" t="str">
            <v>UN</v>
          </cell>
          <cell r="D2849">
            <v>1430.14</v>
          </cell>
        </row>
        <row r="2850">
          <cell r="A2850">
            <v>101504</v>
          </cell>
          <cell r="B2850" t="str">
            <v>ENTRADA DE ENERGIA ELÉTRICA, AÉREA, BIFÁSICA, COM CAIXA DE EMBUTIR, CABO DE 35 MM2 E DISJUNTOR DIN 50A (NÃO INCLUSO O POSTE DE CONCRETO). AF_07/2020_P</v>
          </cell>
          <cell r="C2850" t="str">
            <v>UN</v>
          </cell>
          <cell r="D2850">
            <v>1590.9</v>
          </cell>
        </row>
        <row r="2851">
          <cell r="A2851">
            <v>101505</v>
          </cell>
          <cell r="B2851" t="str">
            <v>ENTRADA DE ENERGIA ELÉTRICA, AÉREA, TRIFÁSICA, COM CAIXA DE SOBREPOR, CABO DE 10 MM2 E DISJUNTOR DIN 50A (NÃO INCLUSO O POSTE DE CONCRETO). AF_07/2020_P</v>
          </cell>
          <cell r="C2851" t="str">
            <v>UN</v>
          </cell>
          <cell r="D2851">
            <v>1360.04</v>
          </cell>
        </row>
        <row r="2852">
          <cell r="A2852">
            <v>101506</v>
          </cell>
          <cell r="B2852" t="str">
            <v>ENTRADA DE ENERGIA ELÉTRICA, AÉREA, TRIFÁSICA, COM CAIXA DE SOBREPOR, CABO DE 16 MM2 E DISJUNTOR DIN 50A (NÃO INCLUSO O POSTE DE CONCRETO). AF_07/2020_P</v>
          </cell>
          <cell r="C2852" t="str">
            <v>UN</v>
          </cell>
          <cell r="D2852">
            <v>1513</v>
          </cell>
        </row>
        <row r="2853">
          <cell r="A2853">
            <v>101507</v>
          </cell>
          <cell r="B2853" t="str">
            <v>ENTRADA DE ENERGIA ELÉTRICA, AÉREA, TRIFÁSICA, COM CAIXA DE SOBREPOR, CABO DE 25 MM2 E DISJUNTOR DIN 50A (NÃO INCLUSO O POSTE DE CONCRETO). AF_07/2020_P</v>
          </cell>
          <cell r="C2853" t="str">
            <v>UN</v>
          </cell>
          <cell r="D2853">
            <v>1583.37</v>
          </cell>
        </row>
        <row r="2854">
          <cell r="A2854">
            <v>101508</v>
          </cell>
          <cell r="B2854" t="str">
            <v>ENTRADA DE ENERGIA ELÉTRICA, AÉREA, TRIFÁSICA, COM CAIXA DE SOBREPOR, CABO DE 35 MM2 E DISJUNTOR DIN 50A (NÃO INCLUSO O POSTE DE CONCRETO). AF_07/2020_P</v>
          </cell>
          <cell r="C2854" t="str">
            <v>UN</v>
          </cell>
          <cell r="D2854">
            <v>1789.92</v>
          </cell>
        </row>
        <row r="2855">
          <cell r="A2855">
            <v>101509</v>
          </cell>
          <cell r="B2855" t="str">
            <v>ENTRADA DE ENERGIA ELÉTRICA, AÉREA, TRIFÁSICA, COM CAIXA DE EMBUTIR, CABO DE 10 MM2 E DISJUNTOR DIN 50A (NÃO INCLUSO O POSTE DE CONCRETO). AF_07/2020</v>
          </cell>
          <cell r="C2855" t="str">
            <v>UN</v>
          </cell>
          <cell r="D2855">
            <v>1486.16</v>
          </cell>
        </row>
        <row r="2856">
          <cell r="A2856">
            <v>101510</v>
          </cell>
          <cell r="B2856" t="str">
            <v>ENTRADA DE ENERGIA ELÉTRICA, AÉREA, TRIFÁSICA, COM CAIXA DE EMBUTIR, CABO DE 16 MM2 E DISJUNTOR DIN 50A (NÃO INCLUSO O POSTE DE CONCRETO). AF_07/2020</v>
          </cell>
          <cell r="C2856" t="str">
            <v>UN</v>
          </cell>
          <cell r="D2856">
            <v>1639.12</v>
          </cell>
        </row>
        <row r="2857">
          <cell r="A2857">
            <v>101511</v>
          </cell>
          <cell r="B2857" t="str">
            <v>ENTRADA DE ENERGIA ELÉTRICA, AÉREA, TRIFÁSICA, COM CAIXA DE EMBUTIR, CABO DE 25 MM2 E DISJUNTOR DIN 50A (NÃO INCLUSO O POSTE DE CONCRETO). AF_07/2020</v>
          </cell>
          <cell r="C2857" t="str">
            <v>UN</v>
          </cell>
          <cell r="D2857">
            <v>1709.49</v>
          </cell>
        </row>
        <row r="2858">
          <cell r="A2858">
            <v>101512</v>
          </cell>
          <cell r="B2858" t="str">
            <v>ENTRADA DE ENERGIA ELÉTRICA, AÉREA, TRIFÁSICA, COM CAIXA DE EMBUTIR, CABO DE 35 MM2 E DISJUNTOR DIN 50A (NÃO INCLUSO O POSTE DE CONCRETO). AF_07/2020</v>
          </cell>
          <cell r="C2858" t="str">
            <v>UN</v>
          </cell>
          <cell r="D2858">
            <v>1916.04</v>
          </cell>
        </row>
        <row r="2859">
          <cell r="A2859">
            <v>101513</v>
          </cell>
          <cell r="B2859" t="str">
            <v>ENTRADA DE ENERGIA ELÉTRICA, SUBTERRÂNEA, MONOFÁSICA, COM CAIXA DE SOBREPOR, CABO DE 10 MM2 E DISJUNTOR DIN 50A (NÃO INCLUSA MURETA DE ALVENARIA). AF_07/2020_P</v>
          </cell>
          <cell r="C2859" t="str">
            <v>UN</v>
          </cell>
          <cell r="D2859">
            <v>617.87</v>
          </cell>
        </row>
        <row r="2860">
          <cell r="A2860">
            <v>101514</v>
          </cell>
          <cell r="B2860" t="str">
            <v>ENTRADA DE ENERGIA ELÉTRICA, SUBTERRÂNEA, MONOFÁSICA, COM CAIXA DE SOBREPOR, CABO DE 16 MM2 E DISJUNTOR DIN 50A (NÃO INCLUSA MURETA DE ALVENARIA). AF_07/2020_P</v>
          </cell>
          <cell r="C2860" t="str">
            <v>UN</v>
          </cell>
          <cell r="D2860">
            <v>708.82</v>
          </cell>
        </row>
        <row r="2861">
          <cell r="A2861">
            <v>101515</v>
          </cell>
          <cell r="B2861" t="str">
            <v>ENTRADA DE ENERGIA ELÉTRICA, SUBTERRÂNEA, MONOFÁSICA, COM CAIXA DE SOBREPOR, CABO DE 25 MM2 E DISJUNTOR DIN 50A (NÃO INCLUSA MURETA DE ALVENARIA). AF_07/2020_P</v>
          </cell>
          <cell r="C2861" t="str">
            <v>UN</v>
          </cell>
          <cell r="D2861">
            <v>750.66</v>
          </cell>
        </row>
        <row r="2862">
          <cell r="A2862">
            <v>101516</v>
          </cell>
          <cell r="B2862" t="str">
            <v>ENTRADA DE ENERGIA ELÉTRICA, SUBTERRÂNEA, MONOFÁSICA, COM CAIXA DE SOBREPOR, CABO DE 35 MM2 E DISJUNTOR DIN 50A (NÃO INCLUSA MURETA DE ALVENARIA). AF_07/2020_P</v>
          </cell>
          <cell r="C2862" t="str">
            <v>UN</v>
          </cell>
          <cell r="D2862">
            <v>859.56</v>
          </cell>
        </row>
        <row r="2863">
          <cell r="A2863">
            <v>101517</v>
          </cell>
          <cell r="B2863" t="str">
            <v>ENTRADA DE ENERGIA ELÉTRICA, SUBTERRÂNEA, MONOFÁSICA, COM CAIXA DE EMBUTIR, CABO DE 10 MM2 E DISJUNTOR DIN 50A (NÃO INCLUSA MURETA DE ALVENARIA). AF_07/2020_P</v>
          </cell>
          <cell r="C2863" t="str">
            <v>UN</v>
          </cell>
          <cell r="D2863">
            <v>607.44000000000005</v>
          </cell>
        </row>
        <row r="2864">
          <cell r="A2864">
            <v>101518</v>
          </cell>
          <cell r="B2864" t="str">
            <v>ENTRADA DE ENERGIA ELÉTRICA, SUBTERRÂNEA, MONOFÁSICA, COM CAIXA DE EMBUTIR, CABO DE 16 MM2 E DISJUNTOR DIN 50A (NÃO INCLUSA MURETA DE ALVENARIA). AF_07/2020_P</v>
          </cell>
          <cell r="C2864" t="str">
            <v>UN</v>
          </cell>
          <cell r="D2864">
            <v>698.39</v>
          </cell>
        </row>
        <row r="2865">
          <cell r="A2865">
            <v>101519</v>
          </cell>
          <cell r="B2865" t="str">
            <v>ENTRADA DE ENERGIA ELÉTRICA, SUBTERRÂNEA, MONOFÁSICA, COM CAIXA DE EMBUTIR, CABO DE 25 MM2 E DISJUNTOR DIN 50A (NÃO INCLUSA MURETA DE ALVENARIA). AF_07/2020_P</v>
          </cell>
          <cell r="C2865" t="str">
            <v>UN</v>
          </cell>
          <cell r="D2865">
            <v>740.23</v>
          </cell>
        </row>
        <row r="2866">
          <cell r="A2866">
            <v>101520</v>
          </cell>
          <cell r="B2866" t="str">
            <v>ENTRADA DE ENERGIA ELÉTRICA, SUBTERRÂNEA, MONOFÁSICA, COM CAIXA DE EMBUTIR, CABO DE 35 MM2 E DISJUNTOR DIN 50A (NÃO INCLUSA MURETA DE ALVENARIA). AF_07/2020_P</v>
          </cell>
          <cell r="C2866" t="str">
            <v>UN</v>
          </cell>
          <cell r="D2866">
            <v>849.13</v>
          </cell>
        </row>
        <row r="2867">
          <cell r="A2867">
            <v>101521</v>
          </cell>
          <cell r="B2867" t="str">
            <v>ENTRADA DE ENERGIA ELÉTRICA, SUBTERRÂNEA, BIFÁSICA, COM CAIXA DE SOBREPOR, CABO DE 10 MM2 E DISJUNTOR DIN 50A (NÃO INCLUSA MURETA DE ALVENARIA). AF_07/2020_P</v>
          </cell>
          <cell r="C2867" t="str">
            <v>UN</v>
          </cell>
          <cell r="D2867">
            <v>829.94</v>
          </cell>
        </row>
        <row r="2868">
          <cell r="A2868">
            <v>101522</v>
          </cell>
          <cell r="B2868" t="str">
            <v>ENTRADA DE ENERGIA ELÉTRICA, SUBTERRÂNEA, BIFÁSICA, COM CAIXA DE SOBREPOR, CABO DE 16 MM2 E DISJUNTOR DIN 50A (NÃO INCLUSA MURETA DE ALVENARIA). AF_07/2020_P</v>
          </cell>
          <cell r="C2868" t="str">
            <v>UN</v>
          </cell>
          <cell r="D2868">
            <v>966.36</v>
          </cell>
        </row>
        <row r="2869">
          <cell r="A2869">
            <v>101523</v>
          </cell>
          <cell r="B2869" t="str">
            <v>ENTRADA DE ENERGIA ELÉTRICA, SUBTERRÂNEA, BIFÁSICA, COM CAIXA DE SOBREPOR, CABO DE 25 MM2 E DISJUNTOR DIN 50A (NÃO INCLUSA MURETA DE ALVENARIA). AF_07/2020_P</v>
          </cell>
          <cell r="C2869" t="str">
            <v>UN</v>
          </cell>
          <cell r="D2869">
            <v>1029.1300000000001</v>
          </cell>
        </row>
        <row r="2870">
          <cell r="A2870">
            <v>101524</v>
          </cell>
          <cell r="B2870" t="str">
            <v>ENTRADA DE ENERGIA ELÉTRICA, SUBTERRÂNEA, BIFÁSICA, COM CAIXA DE SOBREPOR, CABO DE 35 MM2 E DISJUNTOR DIN 50A (NÃO INCLUSA MURETA DE ALVENARIA). AF_07/2020_P</v>
          </cell>
          <cell r="C2870" t="str">
            <v>UN</v>
          </cell>
          <cell r="D2870">
            <v>1192.48</v>
          </cell>
        </row>
        <row r="2871">
          <cell r="A2871">
            <v>101525</v>
          </cell>
          <cell r="B2871" t="str">
            <v>ENTRADA DE ENERGIA ELÉTRICA, SUBTERRÂNEA, BIFÁSICA, COM CAIXA DE EMBUTIR, CABO DE 10 MM2 E DISJUNTOR DIN 50A (NÃO INCLUSA MURETA DE ALVENARIA). AF_07/2020_P</v>
          </cell>
          <cell r="C2871" t="str">
            <v>UN</v>
          </cell>
          <cell r="D2871">
            <v>825.33</v>
          </cell>
        </row>
        <row r="2872">
          <cell r="A2872">
            <v>101526</v>
          </cell>
          <cell r="B2872" t="str">
            <v>ENTRADA DE ENERGIA ELÉTRICA, SUBTERRÂNEA, BIFÁSICA, COM CAIXA DE EMBUTIR, CABO DE 16 MM2 E DISJUNTOR DIN 50A (NÃO INCLUSA MURETA DE ALVENARIA). AF_07/2020_P</v>
          </cell>
          <cell r="C2872" t="str">
            <v>UN</v>
          </cell>
          <cell r="D2872">
            <v>961.75</v>
          </cell>
        </row>
        <row r="2873">
          <cell r="A2873">
            <v>101527</v>
          </cell>
          <cell r="B2873" t="str">
            <v>ENTRADA DE ENERGIA ELÉTRICA, SUBTERRÂNEA, BIFÁSICA, COM CAIXA DE EMBUTIR, CABO DE 25 MM2 E DISJUNTOR DIN 50A (NÃO INCLUSA MURETA DE ALVENARIA). AF_07/2020_P</v>
          </cell>
          <cell r="C2873" t="str">
            <v>UN</v>
          </cell>
          <cell r="D2873">
            <v>1024.52</v>
          </cell>
        </row>
        <row r="2874">
          <cell r="A2874">
            <v>101528</v>
          </cell>
          <cell r="B2874" t="str">
            <v>ENTRADA DE ENERGIA ELÉTRICA, SUBTERRÂNEA, BIFÁSICA, COM CAIXA DE EMBUTIR, CABO DE 35 MM2 E DISJUNTOR DIN 50A (NÃO INCLUSA MURETA DE ALVENARIA). AF_07/2020_P</v>
          </cell>
          <cell r="C2874" t="str">
            <v>UN</v>
          </cell>
          <cell r="D2874">
            <v>1187.8699999999999</v>
          </cell>
        </row>
        <row r="2875">
          <cell r="A2875">
            <v>101529</v>
          </cell>
          <cell r="B2875" t="str">
            <v>ENTRADA DE ENERGIA ELÉTRICA, SUBTERRÂNEA, TRIFÁSICA, COM CAIXA DE SOBREPOR, CABO DE 10 MM2 E DISJUNTOR DIN 50A (NÃO INCLUSA MURETA DE ALVENARIA). AF_07/2020_P</v>
          </cell>
          <cell r="C2875" t="str">
            <v>UN</v>
          </cell>
          <cell r="D2875">
            <v>936.49</v>
          </cell>
        </row>
        <row r="2876">
          <cell r="A2876">
            <v>101530</v>
          </cell>
          <cell r="B2876" t="str">
            <v>ENTRADA DE ENERGIA ELÉTRICA, SUBTERRÂNEA, TRIFÁSICA, COM CAIXA DE SOBREPOR, CABO DE 16 MM2 E DISJUNTOR DIN 50A (NÃO INCLUSA MURETA DE ALVENARIA). AF_07/2020_P</v>
          </cell>
          <cell r="C2876" t="str">
            <v>UN</v>
          </cell>
          <cell r="D2876">
            <v>1118.3900000000001</v>
          </cell>
        </row>
        <row r="2877">
          <cell r="A2877">
            <v>101531</v>
          </cell>
          <cell r="B2877" t="str">
            <v>ENTRADA DE ENERGIA ELÉTRICA, SUBTERRÂNEA, TRIFÁSICA, COM CAIXA DE SOBREPOR, CABO DE 25 MM2 E DISJUNTOR DIN 50A (NÃO INCLUSA MURETA DE ALVENARIA). AF_07/2020_P</v>
          </cell>
          <cell r="C2877" t="str">
            <v>UN</v>
          </cell>
          <cell r="D2877">
            <v>1202.08</v>
          </cell>
        </row>
        <row r="2878">
          <cell r="A2878">
            <v>101532</v>
          </cell>
          <cell r="B2878" t="str">
            <v>ENTRADA DE ENERGIA ELÉTRICA, SUBTERRÂNEA, TRIFÁSICA, COM CAIXA DE SOBREPOR, CABO DE 35 MM2 E DISJUNTOR DIN 50A (NÃO INCLUSA MURETA DE ALVENARIA). AF_07/2020_P</v>
          </cell>
          <cell r="C2878" t="str">
            <v>UN</v>
          </cell>
          <cell r="D2878">
            <v>1419.88</v>
          </cell>
        </row>
        <row r="2879">
          <cell r="A2879">
            <v>101533</v>
          </cell>
          <cell r="B2879" t="str">
            <v>ENTRADA DE ENERGIA ELÉTRICA, SUBTERRÂNEA, TRIFÁSICA, COM CAIXA DE EMBUTIR, CABO DE 10 MM2 E DISJUNTOR DIN 50A (NÃO INCLUSA MURETA DE ALVENARIA). AF_07/2020</v>
          </cell>
          <cell r="C2879" t="str">
            <v>UN</v>
          </cell>
          <cell r="D2879">
            <v>1062.6199999999999</v>
          </cell>
        </row>
        <row r="2880">
          <cell r="A2880">
            <v>101534</v>
          </cell>
          <cell r="B2880" t="str">
            <v>ENTRADA DE ENERGIA ELÉTRICA, SUBTERRÂNEA, TRIFÁSICA, COM CAIXA DE EMBUTIR, CABO DE 16 MM2 E DISJUNTOR DIN 50A (NÃO INCLUSA MURETA DE ALVENARIA). AF_07/2020</v>
          </cell>
          <cell r="C2880" t="str">
            <v>UN</v>
          </cell>
          <cell r="D2880">
            <v>1244.52</v>
          </cell>
        </row>
        <row r="2881">
          <cell r="A2881">
            <v>101535</v>
          </cell>
          <cell r="B2881" t="str">
            <v>ENTRADA DE ENERGIA ELÉTRICA, SUBTERRÂNEA, TRIFÁSICA, COM CAIXA DE EMBUTIR, CABO DE 25 MM2 E DISJUNTOR DIN 50A (NÃO INCLUSA MURETA DE ALVENARIA). AF_07/2020</v>
          </cell>
          <cell r="C2881" t="str">
            <v>UN</v>
          </cell>
          <cell r="D2881">
            <v>1328.21</v>
          </cell>
        </row>
        <row r="2882">
          <cell r="A2882">
            <v>101536</v>
          </cell>
          <cell r="B2882" t="str">
            <v>ENTRADA DE ENERGIA ELÉTRICA, SUBTERRÂNEA, TRIFÁSICA, COM CAIXA DE EMBUTIR, CABO DE 35 MM2 E DISJUNTOR DIN 50A (NÃO INCLUSA MURETA DE ALVENARIA). AF_07/2020</v>
          </cell>
          <cell r="C2882" t="str">
            <v>UN</v>
          </cell>
          <cell r="D2882">
            <v>1546.01</v>
          </cell>
        </row>
        <row r="2883">
          <cell r="A2883">
            <v>101537</v>
          </cell>
          <cell r="B2883" t="str">
            <v>APARELHO SINALIZADOR DE SAÍDA DE GARAGEM, COM CÉLULA FOTOELÉTRICA - FORNECIMENTO E INSTALAÇÃO. AF_07/2020</v>
          </cell>
          <cell r="C2883" t="str">
            <v>UN</v>
          </cell>
          <cell r="D2883">
            <v>149.51</v>
          </cell>
        </row>
        <row r="2884">
          <cell r="A2884">
            <v>101538</v>
          </cell>
          <cell r="B2884" t="str">
            <v>ARMAÇÃO SECUNDÁRIA, COM 1 ESTRIBO E 1 ISOLADOR - FORNECIMENTO E INSTALAÇÃO. AF_07/2020</v>
          </cell>
          <cell r="C2884" t="str">
            <v>UN</v>
          </cell>
          <cell r="D2884">
            <v>32.520000000000003</v>
          </cell>
        </row>
        <row r="2885">
          <cell r="A2885">
            <v>101539</v>
          </cell>
          <cell r="B2885" t="str">
            <v>ARMAÇÃO SECUNDÁRIA, COM 2 ESTRIBOS E 2 ISOLADORES - FORNECIMENTO E INSTALAÇÃO. AF_07/2020</v>
          </cell>
          <cell r="C2885" t="str">
            <v>UN</v>
          </cell>
          <cell r="D2885">
            <v>53.4</v>
          </cell>
        </row>
        <row r="2886">
          <cell r="A2886">
            <v>101540</v>
          </cell>
          <cell r="B2886" t="str">
            <v>ARMAÇÃO SECUNDÁRIA, COM 3 ESTRIBOS E 3 ISOLADORES - FORNECIMENTO E INSTALAÇÃO. AF_07/2020</v>
          </cell>
          <cell r="C2886" t="str">
            <v>UN</v>
          </cell>
          <cell r="D2886">
            <v>90.47</v>
          </cell>
        </row>
        <row r="2887">
          <cell r="A2887">
            <v>101541</v>
          </cell>
          <cell r="B2887" t="str">
            <v>ARMAÇÃO SECUNDÁRIA, COM 4 ESTRIBOS E 4 ISOLADORES - FORNECIMENTO E INSTALAÇÃO. AF_07/2020</v>
          </cell>
          <cell r="C2887" t="str">
            <v>UN</v>
          </cell>
          <cell r="D2887">
            <v>117.9</v>
          </cell>
        </row>
        <row r="2888">
          <cell r="A2888">
            <v>101542</v>
          </cell>
          <cell r="B2888" t="str">
            <v>ARMAÇÃO SECUNDÁRIA, COM 1 ESTRIBO, SEM ISOLADOR - FORNECIMENTO E INSTALAÇÃO. AF_07/2020</v>
          </cell>
          <cell r="C2888" t="str">
            <v>UN</v>
          </cell>
          <cell r="D2888">
            <v>24.45</v>
          </cell>
        </row>
        <row r="2889">
          <cell r="A2889">
            <v>101543</v>
          </cell>
          <cell r="B2889" t="str">
            <v>ARMAÇÃO SECUNDÁRIA, COM 2 ESTRIBOS, SEM ISOLADOR - FORNECIMENTO E INSTALAÇÃO. AF_07/2020</v>
          </cell>
          <cell r="C2889" t="str">
            <v>UN</v>
          </cell>
          <cell r="D2889">
            <v>43.28</v>
          </cell>
        </row>
        <row r="2890">
          <cell r="A2890">
            <v>101544</v>
          </cell>
          <cell r="B2890" t="str">
            <v>ARMAÇÃO SECUNDÁRIA, COM 3 ESTRIBOS, SEM ISOLADOR - FORNECIMENTO E INSTALAÇÃO. AF_07/2020</v>
          </cell>
          <cell r="C2890" t="str">
            <v>UN</v>
          </cell>
          <cell r="D2890">
            <v>69.42</v>
          </cell>
        </row>
        <row r="2891">
          <cell r="A2891">
            <v>101545</v>
          </cell>
          <cell r="B2891" t="str">
            <v>ARMAÇÃO SECUNDÁRIA, COM 4 ESTRIBOS, SEM ISOLADOR - FORNECIMENTO E INSTALAÇÃO. AF_07/2020</v>
          </cell>
          <cell r="C2891" t="str">
            <v>UN</v>
          </cell>
          <cell r="D2891">
            <v>101.06</v>
          </cell>
        </row>
        <row r="2892">
          <cell r="A2892">
            <v>101546</v>
          </cell>
          <cell r="B2892" t="str">
            <v>ISOLADOR, TIPO PINO, PARA TENSÃO 15 KV - FORNECIMENTO E INSTALAÇÃO. AF_07/2020</v>
          </cell>
          <cell r="C2892" t="str">
            <v>UN</v>
          </cell>
          <cell r="D2892">
            <v>23.23</v>
          </cell>
        </row>
        <row r="2893">
          <cell r="A2893">
            <v>101547</v>
          </cell>
          <cell r="B2893" t="str">
            <v>ISOLADOR, TIPO DISCO, PARA TENSÃO 15 KV - FORNECIMENTO E INSTALAÇÃO. AF_07/2020</v>
          </cell>
          <cell r="C2893" t="str">
            <v>UN</v>
          </cell>
          <cell r="D2893">
            <v>73.099999999999994</v>
          </cell>
        </row>
        <row r="2894">
          <cell r="A2894">
            <v>101548</v>
          </cell>
          <cell r="B2894" t="str">
            <v>ISOLADOR, TIPO ROLDANA, PARA BAIXA TENSÃO - FORNECIMENTO E INSTALAÇÃO. AF_07/2020</v>
          </cell>
          <cell r="C2894" t="str">
            <v>UN</v>
          </cell>
          <cell r="D2894">
            <v>5.64</v>
          </cell>
        </row>
        <row r="2895">
          <cell r="A2895">
            <v>101549</v>
          </cell>
          <cell r="B2895" t="str">
            <v>GRAMPO PARALELO METÁLICO, PARA REDES AÉREAS DE DISTRIBUIÇÃO DE ENERGIA ELÉTRICA DE BAIXA TENSÃO - FORNECIMENTO E INSTALAÇÃO. AF_07/2020</v>
          </cell>
          <cell r="C2895" t="str">
            <v>UN</v>
          </cell>
          <cell r="D2895">
            <v>14.34</v>
          </cell>
        </row>
        <row r="2896">
          <cell r="A2896">
            <v>101553</v>
          </cell>
          <cell r="B2896" t="str">
            <v>ALÇA PREFORMADA DE DISTRIBUIÇÃO, EM  AÇO GALVANIZADO, AWG 1 - FORNECIMENTO E INSTALAÇÃO. AF_07/2020</v>
          </cell>
          <cell r="C2896" t="str">
            <v>UN</v>
          </cell>
          <cell r="D2896">
            <v>11.48</v>
          </cell>
        </row>
        <row r="2897">
          <cell r="A2897">
            <v>101554</v>
          </cell>
          <cell r="B2897" t="str">
            <v>ALÇA PREFORMADA DE DISTRIBUIÇÃO, EM  AÇO GALVANIZADO, AWG 2 - FORNECIMENTO E INSTALAÇÃO. AF_07/2020</v>
          </cell>
          <cell r="C2897" t="str">
            <v>UN</v>
          </cell>
          <cell r="D2897">
            <v>8.17</v>
          </cell>
        </row>
        <row r="2898">
          <cell r="A2898">
            <v>101555</v>
          </cell>
          <cell r="B2898" t="str">
            <v>ALÇA PREFORMADA DE DISTRIBUIÇÃO, EM  AÇO GALVANIZADO, AWG 4 - FORNECIMENTO E INSTALAÇÃO. AF_07/2020</v>
          </cell>
          <cell r="C2898" t="str">
            <v>UN</v>
          </cell>
          <cell r="D2898">
            <v>5.16</v>
          </cell>
        </row>
        <row r="2899">
          <cell r="A2899">
            <v>101556</v>
          </cell>
          <cell r="B2899" t="str">
            <v>ALÇA PREFORMADA DE DISTRIBUIÇÃO, EM  AÇO GALVANIZADO, AWG 6 - FORNECIMENTO E INSTALAÇÃO. AF_07/2020</v>
          </cell>
          <cell r="C2899" t="str">
            <v>UN</v>
          </cell>
          <cell r="D2899">
            <v>4.68</v>
          </cell>
        </row>
        <row r="2900">
          <cell r="A2900">
            <v>101560</v>
          </cell>
          <cell r="B2900" t="str">
            <v>CABO DE COBRE FLEXÍVEL ISOLADO, 10 MM², 0,6/1,0 KV, PARA REDE AÉREA DE DISTRIBUIÇÃO DE ENERGIA ELÉTRICA DE BAIXA TENSÃO - FORNECIMENTO E INSTALAÇÃO. AF_07/2020</v>
          </cell>
          <cell r="C2900" t="str">
            <v>M</v>
          </cell>
          <cell r="D2900">
            <v>9.2899999999999991</v>
          </cell>
        </row>
        <row r="2901">
          <cell r="A2901">
            <v>101561</v>
          </cell>
          <cell r="B2901" t="str">
            <v>CABO DE COBRE FLEXÍVEL ISOLADO, 16 MM², 0,6/1,0 KV, PARA REDE AÉREA DE DISTRIBUIÇÃO DE ENERGIA ELÉTRICA DE BAIXA TENSÃO - FORNECIMENTO E INSTALAÇÃO. AF_07/2020</v>
          </cell>
          <cell r="C2901" t="str">
            <v>M</v>
          </cell>
          <cell r="D2901">
            <v>14.22</v>
          </cell>
        </row>
        <row r="2902">
          <cell r="A2902">
            <v>101562</v>
          </cell>
          <cell r="B2902" t="str">
            <v>CABO DE COBRE FLEXÍVEL ISOLADO, 25 MM², 0,6/1,0 KV, PARA REDE AÉREA DE DISTRIBUIÇÃO DE ENERGIA ELÉTRICA DE BAIXA TENSÃO - FORNECIMENTO E INSTALAÇÃO. AF_07/2020</v>
          </cell>
          <cell r="C2902" t="str">
            <v>M</v>
          </cell>
          <cell r="D2902">
            <v>21.63</v>
          </cell>
        </row>
        <row r="2903">
          <cell r="A2903">
            <v>101563</v>
          </cell>
          <cell r="B2903" t="str">
            <v>CABO DE COBRE FLEXÍVEL ISOLADO, 35 MM², 0,6/1,0 KV, PARA REDE AÉREA DE DISTRIBUIÇÃO DE ENERGIA ELÉTRICA DE BAIXA TENSÃO - FORNECIMENTO E INSTALAÇÃO. AF_07/2020</v>
          </cell>
          <cell r="C2903" t="str">
            <v>M</v>
          </cell>
          <cell r="D2903">
            <v>29.79</v>
          </cell>
        </row>
        <row r="2904">
          <cell r="A2904">
            <v>101564</v>
          </cell>
          <cell r="B2904" t="str">
            <v>CABO DE COBRE FLEXÍVEL ISOLADO, 50 MM², 0,6/1,0 KV, PARA REDE AÉREA DE DISTRIBUIÇÃO DE ENERGIA ELÉTRICA DE BAIXA TENSÃO - FORNECIMENTO E INSTALAÇÃO. AF_07/2020</v>
          </cell>
          <cell r="C2904" t="str">
            <v>M</v>
          </cell>
          <cell r="D2904">
            <v>42.44</v>
          </cell>
        </row>
        <row r="2905">
          <cell r="A2905">
            <v>101565</v>
          </cell>
          <cell r="B2905" t="str">
            <v>CABO DE COBRE FLEXÍVEL ISOLADO, 70 MM², 0,6/1,0 KV, PARA REDE AÉREA DE DISTRIBUIÇÃO DE ENERGIA ELÉTRICA DE BAIXA TENSÃO - FORNECIMENTO E INSTALAÇÃO. AF_07/2020</v>
          </cell>
          <cell r="C2905" t="str">
            <v>M</v>
          </cell>
          <cell r="D2905">
            <v>58.78</v>
          </cell>
        </row>
        <row r="2906">
          <cell r="A2906">
            <v>101567</v>
          </cell>
          <cell r="B2906" t="str">
            <v>CABO DE COBRE FLEXÍVEL ISOLADO, 95 MM², 0,6/1,0 KV, PARA REDE AÉREA DE DISTRIBUIÇÃO DE ENERGIA ELÉTRICA DE BAIXA TENSÃO - FORNECIMENTO E INSTALAÇÃO. AF_07/2020</v>
          </cell>
          <cell r="C2906" t="str">
            <v>M</v>
          </cell>
          <cell r="D2906">
            <v>78.069999999999993</v>
          </cell>
        </row>
        <row r="2907">
          <cell r="A2907">
            <v>101568</v>
          </cell>
          <cell r="B2907" t="str">
            <v>CABO DE COBRE FLEXÍVEL ISOLADO, 120 MM², 0,6/1,0 KV, PARA REDE AÉREA DE DISTRIBUIÇÃO DE ENERGIA ELÉTRICA DE BAIXA TENSÃO - FORNECIMENTO E INSTALAÇÃO. AF_07/2020</v>
          </cell>
          <cell r="C2907" t="str">
            <v>M</v>
          </cell>
          <cell r="D2907">
            <v>101.62</v>
          </cell>
        </row>
        <row r="2908">
          <cell r="A2908">
            <v>101626</v>
          </cell>
          <cell r="B2908" t="str">
            <v>REATOR PARA LÂMPADA VAPOR DE MERCÚRIO 400 W, USO EXTERNO - FORNECIMENTO E INSTALAÇÃO. AF_08/2020</v>
          </cell>
          <cell r="C2908" t="str">
            <v>UN</v>
          </cell>
          <cell r="D2908">
            <v>103.83</v>
          </cell>
        </row>
        <row r="2909">
          <cell r="A2909">
            <v>101627</v>
          </cell>
          <cell r="B2909" t="str">
            <v>REATOR PARA LÂMPADA VAPOR DE SÓDIO 250 W, USO EXTERNO - FORNECIMENTO E INSTALAÇÃO. AF_08/2020</v>
          </cell>
          <cell r="C2909" t="str">
            <v>UN</v>
          </cell>
          <cell r="D2909">
            <v>161.1</v>
          </cell>
        </row>
        <row r="2910">
          <cell r="A2910">
            <v>101628</v>
          </cell>
          <cell r="B2910" t="str">
            <v>REATOR PARA LÂMPADA VAPOR DE MERCÚRIO 125 W, USO EXTERNO - FORNECIMENTO E INSTALAÇÃO. AF_08/2020</v>
          </cell>
          <cell r="C2910" t="str">
            <v>UN</v>
          </cell>
          <cell r="D2910">
            <v>77.34</v>
          </cell>
        </row>
        <row r="2911">
          <cell r="A2911">
            <v>101629</v>
          </cell>
          <cell r="B2911" t="str">
            <v>REATOR PARA LÂMPADA VAPOR DE MERCÚRIO 250 W, USO EXTERNO - FORNECIMENTO E INSTALAÇÃO. AF_08/2020</v>
          </cell>
          <cell r="C2911" t="str">
            <v>UN</v>
          </cell>
          <cell r="D2911">
            <v>90.98</v>
          </cell>
        </row>
        <row r="2912">
          <cell r="A2912">
            <v>101630</v>
          </cell>
          <cell r="B2912" t="str">
            <v>SUBSTITUIÇÃO DE REATOR PARA ILUMINAÇÃO PÚBLICA (NÃO INCLUI FORNECIMENTO). AF_08/2020</v>
          </cell>
          <cell r="C2912" t="str">
            <v>UN</v>
          </cell>
          <cell r="D2912">
            <v>49.4</v>
          </cell>
        </row>
        <row r="2913">
          <cell r="A2913">
            <v>101631</v>
          </cell>
          <cell r="B2913" t="str">
            <v>IGNITOR PARA PARTIDA LÂMPADA VAPOR SÓDIO / VAPOR METÁLICO ATÉ 400 W - FORNECIMENTO E INSTALAÇÃO. AF_08/2020</v>
          </cell>
          <cell r="C2913" t="str">
            <v>UN</v>
          </cell>
          <cell r="D2913">
            <v>19.940000000000001</v>
          </cell>
        </row>
        <row r="2914">
          <cell r="A2914">
            <v>101632</v>
          </cell>
          <cell r="B2914" t="str">
            <v>RELÉ FOTOELÉTRICO PARA COMANDO DE ILUMINAÇÃO EXTERNA 1000 W - FORNECIMENTO E INSTALAÇÃO. AF_08/2020</v>
          </cell>
          <cell r="C2914" t="str">
            <v>UN</v>
          </cell>
          <cell r="D2914">
            <v>23.02</v>
          </cell>
        </row>
        <row r="2915">
          <cell r="A2915">
            <v>101633</v>
          </cell>
          <cell r="B2915" t="str">
            <v>SUBSTITUIÇÃO DE RELÉ FOTOELÉTRICO PARA COMANDO DE ILUMINAÇÃO EXTERNA 1000 W - FORNECIMENTO E INSTALAÇÃO. AF_08/2020</v>
          </cell>
          <cell r="C2915" t="str">
            <v>UN</v>
          </cell>
          <cell r="D2915">
            <v>63.87</v>
          </cell>
        </row>
        <row r="2916">
          <cell r="A2916">
            <v>101636</v>
          </cell>
          <cell r="B2916" t="str">
            <v>BRAÇO PARA ILUMINAÇÃO PÚBLICA, EM TUBO DE AÇO GALVANIZADO, COMPRIMENTO DE 1,50 M, PARA FIXAÇÃO EM POSTE DE CONCRETO - FORNECIMENTO E INSTALAÇÃO. AF_08/2020</v>
          </cell>
          <cell r="C2916" t="str">
            <v>UN</v>
          </cell>
          <cell r="D2916">
            <v>101.14</v>
          </cell>
        </row>
        <row r="2917">
          <cell r="A2917">
            <v>101637</v>
          </cell>
          <cell r="B2917" t="str">
            <v>BRAÇO PARA ILUMINAÇÃO PÚBLICA, EM TUBO DE AÇO GALVANIZADO, COMPRIMENTO DE 1,50 M, PARA FIXAÇÃO EM POSTE METÁLICO - FORNECIMENTO E INSTALAÇÃO. AF_08/2020</v>
          </cell>
          <cell r="C2917" t="str">
            <v>UN</v>
          </cell>
          <cell r="D2917">
            <v>95.48</v>
          </cell>
        </row>
        <row r="2918">
          <cell r="A2918">
            <v>101640</v>
          </cell>
          <cell r="B2918" t="str">
            <v>LÂMPADA VAPOR METÁLICO 400 W - FORNECIMENTO E INSTALAÇÃO. AF_08/2020</v>
          </cell>
          <cell r="C2918" t="str">
            <v>UN</v>
          </cell>
          <cell r="D2918">
            <v>74.39</v>
          </cell>
        </row>
        <row r="2919">
          <cell r="A2919">
            <v>101641</v>
          </cell>
          <cell r="B2919" t="str">
            <v>LÂMPADA VAPOR METÁLICO 150 W - FORNECIMENTO E INSTALAÇÃO. AF_08/2020</v>
          </cell>
          <cell r="C2919" t="str">
            <v>UN</v>
          </cell>
          <cell r="D2919">
            <v>38.450000000000003</v>
          </cell>
        </row>
        <row r="2920">
          <cell r="A2920">
            <v>101642</v>
          </cell>
          <cell r="B2920" t="str">
            <v>LÂMPADA VAPOR DE MERCÚRIO 125 W - FORNECIMENTO E INSTALAÇÃO. AF_08/2020</v>
          </cell>
          <cell r="C2920" t="str">
            <v>UN</v>
          </cell>
          <cell r="D2920">
            <v>19.21</v>
          </cell>
        </row>
        <row r="2921">
          <cell r="A2921">
            <v>101643</v>
          </cell>
          <cell r="B2921" t="str">
            <v>LÂMPADA VAPOR DE MERCÚRIO 250 W - FORNECIMENTO E INSTALAÇÃO. AF_08/2020</v>
          </cell>
          <cell r="C2921" t="str">
            <v>UN</v>
          </cell>
          <cell r="D2921">
            <v>33.54</v>
          </cell>
        </row>
        <row r="2922">
          <cell r="A2922">
            <v>101644</v>
          </cell>
          <cell r="B2922" t="str">
            <v>LÂMPADA VAPOR DE MERCÚRIO 400 W - FORNECIMENTO E INSTALAÇÃO. AF_08/2020</v>
          </cell>
          <cell r="C2922" t="str">
            <v>UN</v>
          </cell>
          <cell r="D2922">
            <v>45.45</v>
          </cell>
        </row>
        <row r="2923">
          <cell r="A2923">
            <v>101645</v>
          </cell>
          <cell r="B2923" t="str">
            <v>LÂMPADA MISTA 160 W - FORNECIMENTO E INSTALAÇÃO. AF_08/2020</v>
          </cell>
          <cell r="C2923" t="str">
            <v>UN</v>
          </cell>
          <cell r="D2923">
            <v>21.43</v>
          </cell>
        </row>
        <row r="2924">
          <cell r="A2924">
            <v>101646</v>
          </cell>
          <cell r="B2924" t="str">
            <v>LÂMPADA MISTA 250 W - FORNECIMENTO E INSTALAÇÃO. AF_08/2020</v>
          </cell>
          <cell r="C2924" t="str">
            <v>UN</v>
          </cell>
          <cell r="D2924">
            <v>28.51</v>
          </cell>
        </row>
        <row r="2925">
          <cell r="A2925">
            <v>101647</v>
          </cell>
          <cell r="B2925" t="str">
            <v>LÂMPADA MISTA 500 W - FORNECIMENTO E INSTALAÇÃO. AF_08/2020</v>
          </cell>
          <cell r="C2925" t="str">
            <v>UN</v>
          </cell>
          <cell r="D2925">
            <v>52.5</v>
          </cell>
        </row>
        <row r="2926">
          <cell r="A2926">
            <v>101648</v>
          </cell>
          <cell r="B2926" t="str">
            <v>LÂMPADA VAPOR DE SÓDIO 150 W - FORNECIMENTO E INSTALAÇÃO. AF_08/2020</v>
          </cell>
          <cell r="C2926" t="str">
            <v>UN</v>
          </cell>
          <cell r="D2926">
            <v>40.57</v>
          </cell>
        </row>
        <row r="2927">
          <cell r="A2927">
            <v>101649</v>
          </cell>
          <cell r="B2927" t="str">
            <v>LÂMPADA VAPOR DE SÓDIO 250 W - FORNECIMENTO E INSTALAÇÃO. AF_08/2020</v>
          </cell>
          <cell r="C2927" t="str">
            <v>UN</v>
          </cell>
          <cell r="D2927">
            <v>46.77</v>
          </cell>
        </row>
        <row r="2928">
          <cell r="A2928">
            <v>101650</v>
          </cell>
          <cell r="B2928" t="str">
            <v>LÂMPADA VAPOR DE SÓDIO 400 W - FORNECIMENTO E INSTALAÇÃO. AF_08/2020</v>
          </cell>
          <cell r="C2928" t="str">
            <v>UN</v>
          </cell>
          <cell r="D2928">
            <v>54.39</v>
          </cell>
        </row>
        <row r="2929">
          <cell r="A2929">
            <v>101651</v>
          </cell>
          <cell r="B2929" t="str">
            <v>SUBSTITUIÇÃO DE LÂMPADA PARA ILUMINAÇÃO PÚBLICA (NÃO INCLUI FORNECIMENTO). AF_08/2020</v>
          </cell>
          <cell r="C2929" t="str">
            <v>UN</v>
          </cell>
          <cell r="D2929">
            <v>42.2</v>
          </cell>
        </row>
        <row r="2930">
          <cell r="A2930">
            <v>101652</v>
          </cell>
          <cell r="B2930" t="str">
            <v>LUMINÁRIA FECHADA, PARA ILUMINAÇÃO PÚBLICA, PARA LÂMPADA DE VAPOR - FORNECIMENTO E INSTALAÇÃO (EXCLUSIVE LÂMPADA E REATOR). AF_08/2020</v>
          </cell>
          <cell r="C2930" t="str">
            <v>UN</v>
          </cell>
          <cell r="D2930">
            <v>313.27999999999997</v>
          </cell>
        </row>
        <row r="2931">
          <cell r="A2931">
            <v>101653</v>
          </cell>
          <cell r="B2931" t="str">
            <v>LUMINÁRIA ABERTA PARA ILUMINAÇÃO PÚBLICA, PARA LÂMPADA VAPOR DE MERCÚRIO ATÉ 400 W E MISTA ATÉ 500 W, COM BRAÇO EM TUBO DE AÇO GALV 1", COMPRIMENTO DE 1,50 M, PARA POSTE DE CONCRETO - FORNECIMENTO E INSTALAÇÃO (EXCLUSIVE LÂMPADA E REATOR). AF_08/2020</v>
          </cell>
          <cell r="C2931" t="str">
            <v>UN</v>
          </cell>
          <cell r="D2931">
            <v>180.58</v>
          </cell>
        </row>
        <row r="2932">
          <cell r="A2932">
            <v>101654</v>
          </cell>
          <cell r="B2932" t="str">
            <v>LUMINÁRIA DE LED PARA ILUMINAÇÃO PÚBLICA, DE 33 W ATÉ 50 W - FORNECIMENTO E INSTALAÇÃO. AF_08/2020</v>
          </cell>
          <cell r="C2932" t="str">
            <v>UN</v>
          </cell>
          <cell r="D2932">
            <v>334.45</v>
          </cell>
        </row>
        <row r="2933">
          <cell r="A2933">
            <v>101655</v>
          </cell>
          <cell r="B2933" t="str">
            <v>LUMINÁRIA DE LED PARA ILUMINAÇÃO PÚBLICA, DE 51 W ATÉ 67 W - FORNECIMENTO E INSTALAÇÃO. AF_08/2020</v>
          </cell>
          <cell r="C2933" t="str">
            <v>UN</v>
          </cell>
          <cell r="D2933">
            <v>576.46</v>
          </cell>
        </row>
        <row r="2934">
          <cell r="A2934">
            <v>101656</v>
          </cell>
          <cell r="B2934" t="str">
            <v>LUMINÁRIA DE LED PARA ILUMINAÇÃO PÚBLICA, DE 68 W ATÉ 97 W - FORNECIMENTO E INSTALAÇÃO. AF_08/2020</v>
          </cell>
          <cell r="C2934" t="str">
            <v>UN</v>
          </cell>
          <cell r="D2934">
            <v>632.96</v>
          </cell>
        </row>
        <row r="2935">
          <cell r="A2935">
            <v>101657</v>
          </cell>
          <cell r="B2935" t="str">
            <v>LUMINÁRIA DE LED PARA ILUMINAÇÃO PÚBLICA, DE 98 W ATÉ 137 W - FORNECIMENTO E INSTALAÇÃO. AF_08/2020</v>
          </cell>
          <cell r="C2935" t="str">
            <v>UN</v>
          </cell>
          <cell r="D2935">
            <v>753.32</v>
          </cell>
        </row>
        <row r="2936">
          <cell r="A2936">
            <v>101658</v>
          </cell>
          <cell r="B2936" t="str">
            <v>LUMINÁRIA DE LED PARA ILUMINAÇÃO PÚBLICA, DE 138 W ATÉ 180 W - FORNECIMENTO E INSTALAÇÃO. AF_08/2020</v>
          </cell>
          <cell r="C2936" t="str">
            <v>UN</v>
          </cell>
          <cell r="D2936">
            <v>1000.82</v>
          </cell>
        </row>
        <row r="2937">
          <cell r="A2937">
            <v>101659</v>
          </cell>
          <cell r="B2937" t="str">
            <v>LUMINÁRIA DE LED PARA ILUMINAÇÃO PÚBLICA, DE 181 W ATÉ 239 W - FORNECIMENTO E INSTALAÇÃO. AF_08/2020</v>
          </cell>
          <cell r="C2937" t="str">
            <v>UN</v>
          </cell>
          <cell r="D2937">
            <v>1154.75</v>
          </cell>
        </row>
        <row r="2938">
          <cell r="A2938">
            <v>101660</v>
          </cell>
          <cell r="B2938" t="str">
            <v>LUMINÁRIA DE LED PARA ILUMINAÇÃO PÚBLICA, DE 240 W ATÉ 350 W - FORNECIMENTO E INSTALAÇÃO. AF_08/2020</v>
          </cell>
          <cell r="C2938" t="str">
            <v>UN</v>
          </cell>
          <cell r="D2938">
            <v>1881.39</v>
          </cell>
        </row>
        <row r="2939">
          <cell r="A2939">
            <v>101661</v>
          </cell>
          <cell r="B2939" t="str">
            <v>SUBSTITUIÇÃO DE LUMINÁRIA DE VAPOR DE MERCÚRIO/VAPOR DE SÓDIO POR LUMINÁRIA DE LED PARA ILUMINAÇÃO PÚBLICA (NÃO INCLUI FORNECIMENTO). AF_08/2020</v>
          </cell>
          <cell r="C2939" t="str">
            <v>UN</v>
          </cell>
          <cell r="D2939">
            <v>74.680000000000007</v>
          </cell>
        </row>
        <row r="2940">
          <cell r="A2940">
            <v>101662</v>
          </cell>
          <cell r="B2940" t="str">
            <v>LUMINÁRIA FECHADA PARA ILUMINAÇÃO PÚBLICA, COM REATOR DE PARTIDA RÁPIDA, COM LÂMPADA VAPOR DE MERCÚRIO 250 W - FORNECIMENTO E INSTALAÇÃO. AF_08/2020</v>
          </cell>
          <cell r="C2940" t="str">
            <v>UN</v>
          </cell>
          <cell r="D2940">
            <v>437.82</v>
          </cell>
        </row>
        <row r="2941">
          <cell r="A2941">
            <v>101663</v>
          </cell>
          <cell r="B2941" t="str">
            <v>ABRAÇADEIRA DE FIXAÇÃO DE BRAÇOS DE LUMINÁRIAS DE 2" - FORNECIMENTO E INSTALAÇÃO. AF_08/2020</v>
          </cell>
          <cell r="C2941" t="str">
            <v>UN</v>
          </cell>
          <cell r="D2941">
            <v>17.45</v>
          </cell>
        </row>
        <row r="2942">
          <cell r="A2942">
            <v>101664</v>
          </cell>
          <cell r="B2942" t="str">
            <v>ABRAÇADEIRA DE FIXAÇÃO DE BRAÇOS DE LUMINÁRIAS DE 3" - FORNECIMENTO E INSTALAÇÃO. AF_08/2020</v>
          </cell>
          <cell r="C2942" t="str">
            <v>UN</v>
          </cell>
          <cell r="D2942">
            <v>18.239999999999998</v>
          </cell>
        </row>
        <row r="2943">
          <cell r="A2943">
            <v>101665</v>
          </cell>
          <cell r="B2943" t="str">
            <v>ABRAÇADEIRA DE FIXAÇÃO DE BRAÇOS DE LUMINÁRIAS DE 4" - FORNECIMENTO E INSTALAÇÃO. AF_08/2020</v>
          </cell>
          <cell r="C2943" t="str">
            <v>UN</v>
          </cell>
          <cell r="D2943">
            <v>21.63</v>
          </cell>
        </row>
        <row r="2944">
          <cell r="A2944">
            <v>101666</v>
          </cell>
          <cell r="B2944" t="str">
            <v>REFLETOR RETANGULAR FECHADO, COM LÂMPADA VAPOR METÁLICO 400 W - FORNECIMENTO E INSTALAÇÃO. AF_08/2020</v>
          </cell>
          <cell r="C2944" t="str">
            <v>UN</v>
          </cell>
          <cell r="D2944">
            <v>258.54000000000002</v>
          </cell>
        </row>
        <row r="2945">
          <cell r="A2945">
            <v>102085</v>
          </cell>
          <cell r="B2945" t="str">
            <v>LUMINÁRIA ESTANQUE COM PROTEÇÃO CONTRA ÁGUA, POEIRA OU IMPACTOS - FORNECIMENTO E INSTALAÇÃO. AF_08/2020</v>
          </cell>
          <cell r="C2945" t="str">
            <v>UN</v>
          </cell>
          <cell r="D2945">
            <v>122.27</v>
          </cell>
        </row>
        <row r="2946">
          <cell r="A2946">
            <v>100578</v>
          </cell>
          <cell r="B2946" t="str">
            <v>ASSENTAMENTO DE POSTE DE CONCRETO COM COMPRIMENTO NOMINAL DE 9 M, CARGA NOMINAL MENOR OU IGUAL A 1000 DAN, ENGASTAMENTO SIMPLES COM 1,5 M DE SOLO (NÃO INCLUI FORNECIMENTO). AF_11/2019</v>
          </cell>
          <cell r="C2946" t="str">
            <v>UN</v>
          </cell>
          <cell r="D2946">
            <v>383.08</v>
          </cell>
        </row>
        <row r="2947">
          <cell r="A2947">
            <v>100579</v>
          </cell>
          <cell r="B2947" t="str">
            <v>ASSENTAMENTO DE POSTE DE CONCRETO COM COMPRIMENTO NOMINAL DE 10 M, CARGA NOMINAL MENOR OU IGUAL A 1000 DAN, ENGASTAMENTO SIMPLES COM 1,6 M DE SOLO (NÃO INCLUI FORNECIMENTO). AF_11/2019</v>
          </cell>
          <cell r="C2947" t="str">
            <v>UN</v>
          </cell>
          <cell r="D2947">
            <v>421.15</v>
          </cell>
        </row>
        <row r="2948">
          <cell r="A2948">
            <v>100580</v>
          </cell>
          <cell r="B2948" t="str">
            <v>ASSENTAMENTO DE POSTE DE CONCRETO COM COMPRIMENTO NOMINAL DE 10 M, CARGA NOMINAL MAIOR QUE 1000 DAN, ENGASTAMENTO SIMPLES COM 1,6 M DE SOLO (NÃO INCLUI FORNECIMENTO). AF_11/2019</v>
          </cell>
          <cell r="C2948" t="str">
            <v>UN</v>
          </cell>
          <cell r="D2948">
            <v>453</v>
          </cell>
        </row>
        <row r="2949">
          <cell r="A2949">
            <v>100581</v>
          </cell>
          <cell r="B2949" t="str">
            <v>ASSENTAMENTO DE POSTE DE CONCRETO COM COMPRIMENTO NOMINAL DE 10,5 M, CARGA NOMINAL MENOR OU IGUAL A 1000 DAN, ENGASTAMENTO SIMPLES COM 1,65 M DE SOLO (NÃO INCLUI FORNECIMENTO). AF_11/2019</v>
          </cell>
          <cell r="C2949" t="str">
            <v>UN</v>
          </cell>
          <cell r="D2949">
            <v>440.05</v>
          </cell>
        </row>
        <row r="2950">
          <cell r="A2950">
            <v>100582</v>
          </cell>
          <cell r="B2950" t="str">
            <v>ASSENTAMENTO DE POSTE DE CONCRETO COM COMPRIMENTO NOMINAL DE 10,5 M, CARGA NOMINAL MAIOR QUE 1000 DAN, ENGASTAMENTO SIMPLES COM 1,65 M DE SOLO (NÃO INCLUI FORNECIMENTO). AF_11/2019</v>
          </cell>
          <cell r="C2950" t="str">
            <v>UN</v>
          </cell>
          <cell r="D2950">
            <v>497.44</v>
          </cell>
        </row>
        <row r="2951">
          <cell r="A2951">
            <v>100583</v>
          </cell>
          <cell r="B2951" t="str">
            <v>ASSENTAMENTO DE POSTE DE CONCRETO COM COMPRIMENTO NOMINAL DE 11 M, CARGA NOMINAL MENOR OU IGUAL A 1000 DAN, ENGASTAMENTO SIMPLES COM 1,7 M DE SOLO (NÃO INCLUI FORNECIMENTO). AF_11/2019</v>
          </cell>
          <cell r="C2951" t="str">
            <v>UN</v>
          </cell>
          <cell r="D2951">
            <v>459.99</v>
          </cell>
        </row>
        <row r="2952">
          <cell r="A2952">
            <v>100584</v>
          </cell>
          <cell r="B2952" t="str">
            <v>ASSENTAMENTO DE POSTE DE CONCRETO COM COMPRIMENTO NOMINAL DE 11 M, CARGA NOMINAL MAIOR QUE 1000 DAN, ENGASTAMENTO SIMPLES COM 1,7 M DE SOLO (NÃO INCLUI FORNECIMENTO). AF_11/2019</v>
          </cell>
          <cell r="C2952" t="str">
            <v>UN</v>
          </cell>
          <cell r="D2952">
            <v>494.5</v>
          </cell>
        </row>
        <row r="2953">
          <cell r="A2953">
            <v>100585</v>
          </cell>
          <cell r="B2953" t="str">
            <v>ASSENTAMENTO DE POSTE DE CONCRETO COM COMPRIMENTO NOMINAL DE 12 M, CARGA NOMINAL MENOR OU IGUAL A 1000 DAN, ENGASTAMENTO SIMPLES COM 1,8 M DE SOLO (NÃO INCLUI FORNECIMENTO). AF_11/2019</v>
          </cell>
          <cell r="C2953" t="str">
            <v>UN</v>
          </cell>
          <cell r="D2953">
            <v>498.98</v>
          </cell>
        </row>
        <row r="2954">
          <cell r="A2954">
            <v>100586</v>
          </cell>
          <cell r="B2954" t="str">
            <v>ASSENTAMENTO DE POSTE DE CONCRETO COM COMPRIMENTO NOMINAL DE 12 M, CARGA NOMINAL MAIOR QUE 1000 DAN, ENGASTAMENTO SIMPLES COM 1,8 M DE SOLO (NÃO INCLUI FORNECIMENTO). AF_11/2019</v>
          </cell>
          <cell r="C2954" t="str">
            <v>UN</v>
          </cell>
          <cell r="D2954">
            <v>553.99</v>
          </cell>
        </row>
        <row r="2955">
          <cell r="A2955">
            <v>100587</v>
          </cell>
          <cell r="B2955" t="str">
            <v>ASSENTAMENTO DE POSTE DE CONCRETO COM COMPRIMENTO NOMINAL DE 13 M, CARGA NOMINAL MENOR OU IGUAL A 1000 DAN, ENGASTAMENTO SIMPLES COM 1,9 M DE SOLO (NÃO INCLUI FORNECIMENTO). AF_11/2019</v>
          </cell>
          <cell r="C2955" t="str">
            <v>UN</v>
          </cell>
          <cell r="D2955">
            <v>539.07000000000005</v>
          </cell>
        </row>
        <row r="2956">
          <cell r="A2956">
            <v>100588</v>
          </cell>
          <cell r="B2956" t="str">
            <v>ASSENTAMENTO DE POSTE DE CONCRETO COM COMPRIMENTO NOMINAL DE 13 M, CARGA NOMINAL MAIOR QUE 1000 DAN, ENGASTAMENTO SIMPLES COM 1,9 M DE SOLO (NÃO INCLUI FORNECIMENTO). AF_11/2019</v>
          </cell>
          <cell r="C2956" t="str">
            <v>UN</v>
          </cell>
          <cell r="D2956">
            <v>581.83000000000004</v>
          </cell>
        </row>
        <row r="2957">
          <cell r="A2957">
            <v>100589</v>
          </cell>
          <cell r="B2957" t="str">
            <v>ASSENTAMENTO DE POSTE DE CONCRETO COM COMPRIMENTO NOMINAL DE 13,5 M, CARGA NOMINAL MENOR OU IGUAL A 1000 DAN, ENGASTAMENTO SIMPLES COM 1,95 M DE SOLO (NÃO INCLUI FORNECIMENTO). AF_11/2019</v>
          </cell>
          <cell r="C2957" t="str">
            <v>UN</v>
          </cell>
          <cell r="D2957">
            <v>588.73</v>
          </cell>
        </row>
        <row r="2958">
          <cell r="A2958">
            <v>100590</v>
          </cell>
          <cell r="B2958" t="str">
            <v>ASSENTAMENTO DE POSTE DE CONCRETO COM COMPRIMENTO NOMINAL DE 13,5 M, CARGA NOMINAL MAIOR QUE 1000 DAN, ENGASTAMENTO SIMPLES COM 1,95 M DE SOLO (NÃO INCLUI FORNECIMENTO). AF_11/2019</v>
          </cell>
          <cell r="C2958" t="str">
            <v>UN</v>
          </cell>
          <cell r="D2958">
            <v>630.97</v>
          </cell>
        </row>
        <row r="2959">
          <cell r="A2959">
            <v>100591</v>
          </cell>
          <cell r="B2959" t="str">
            <v>ASSENTAMENTO DE POSTE DE CONCRETO COM COMPRIMENTO NOMINAL DE 14 M, CARGA NOMINAL MENOR OU IGUAL A 1000 DAN, ENGASTAMENTO SIMPLES COM 2 M DE SOLO (NÃO INCLUI FORNECIMENTO). AF_11/2019</v>
          </cell>
          <cell r="C2959" t="str">
            <v>UN</v>
          </cell>
          <cell r="D2959">
            <v>590.36</v>
          </cell>
        </row>
        <row r="2960">
          <cell r="A2960">
            <v>100592</v>
          </cell>
          <cell r="B2960" t="str">
            <v>ASSENTAMENTO DE POSTE DE CONCRETO COM COMPRIMENTO NOMINAL DE 14 M, CARGA NOMINAL MAIOR QUE 1000 DAN, ENGASTAMENTO SIMPLES COM 2 M DE SOLO (NÃO INCLUI FORNECIMENTO). AF_11/2019</v>
          </cell>
          <cell r="C2960" t="str">
            <v>UN</v>
          </cell>
          <cell r="D2960">
            <v>625.37</v>
          </cell>
        </row>
        <row r="2961">
          <cell r="A2961">
            <v>100593</v>
          </cell>
          <cell r="B2961" t="str">
            <v>ASSENTAMENTO DE POSTE DE CONCRETO COM COMPRIMENTO NOMINAL DE 15 M, CARGA NOMINAL MENOR OU IGUAL A 1000 DAN, ENGASTAMENTO SIMPLES COM 2,1 M DE SOLO (NÃO INCLUI FORNECIMENTO). AF_11/2019</v>
          </cell>
          <cell r="C2961" t="str">
            <v>UN</v>
          </cell>
          <cell r="D2961">
            <v>632.36</v>
          </cell>
        </row>
        <row r="2962">
          <cell r="A2962">
            <v>100594</v>
          </cell>
          <cell r="B2962" t="str">
            <v>ASSENTAMENTO DE POSTE DE CONCRETO COM COMPRIMENTO NOMINAL DE 15 M, CARGA NOMINAL MAIOR QUE 1000 DAN, ENGASTAMENTO SIMPLES COM 2,1 M DE SOLO (NÃO INCLUI FORNECIMENTO). AF_11/2019</v>
          </cell>
          <cell r="C2962" t="str">
            <v>UN</v>
          </cell>
          <cell r="D2962">
            <v>691.74</v>
          </cell>
        </row>
        <row r="2963">
          <cell r="A2963">
            <v>100595</v>
          </cell>
          <cell r="B2963" t="str">
            <v>ASSENTAMENTO DE POSTE DE CONCRETO COM COMPRIMENTO NOMINAL DE 18 M, CARGA NOMINAL MENOR OU IGUAL A 1000 DAN, ENGASTAMENTO SIMPLES COM 2,4 M DE SOLO (NÃO INCLUI FORNECIMENTO). AF_11/2019</v>
          </cell>
          <cell r="C2963" t="str">
            <v>UN</v>
          </cell>
          <cell r="D2963">
            <v>758.35</v>
          </cell>
        </row>
        <row r="2964">
          <cell r="A2964">
            <v>100596</v>
          </cell>
          <cell r="B2964" t="str">
            <v>ASSENTAMENTO DE POSTE DE CONCRETO COM COMPRIMENTO NOMINAL DE 18 M, CARGA NOMINAL MAIOR QUE 1000 DAN, ENGASTAMENTO SIMPLES COM 2,4 M DE SOLO (NÃO INCLUI FORNECIMENTO). AF_11/2019</v>
          </cell>
          <cell r="C2964" t="str">
            <v>UN</v>
          </cell>
          <cell r="D2964">
            <v>838.47</v>
          </cell>
        </row>
        <row r="2965">
          <cell r="A2965">
            <v>100597</v>
          </cell>
          <cell r="B2965" t="str">
            <v>ASSENTAMENTO DE POSTE DE CONCRETO COM COMPRIMENTO NOMINAL DE 20 M, CARGA NOMINAL MENOR OU IGUAL A 1000 DAN, ENGASTAMENTO SIMPLES COM 2,6 M DE SOLO (NÃO INCLUI FORNECIMENTO). AF_11/2019</v>
          </cell>
          <cell r="C2965" t="str">
            <v>UN</v>
          </cell>
          <cell r="D2965">
            <v>869.58</v>
          </cell>
        </row>
        <row r="2966">
          <cell r="A2966">
            <v>100598</v>
          </cell>
          <cell r="B2966" t="str">
            <v>ASSENTAMENTO DE POSTE DE CONCRETO COM COMPRIMENTO NOMINAL DE 20 M, CARGA NOMINAL MAIOR QUE 1000, ENGASTAMENTO SIMPLES COM 2,6 M DE SOLO (NÃO INCLUI FORNECIMENTO). AF_11/2019</v>
          </cell>
          <cell r="C2966" t="str">
            <v>UN</v>
          </cell>
          <cell r="D2966">
            <v>935.64</v>
          </cell>
        </row>
        <row r="2967">
          <cell r="A2967">
            <v>100599</v>
          </cell>
          <cell r="B2967" t="str">
            <v>ASSENTAMENTO DE POSTE DE CONCRETO COM COMPRIMENTO NOMINAL DE 9 M, CARGA NOMINAL DE 150 DAN, ENGASTAMENTO BASE CONCRETADA COM 1 M DE CONCRETO E 0,5 M DE SOLO (NÃO INCLUI FORNECIMENTO). AF_11/2019</v>
          </cell>
          <cell r="C2967" t="str">
            <v>UN</v>
          </cell>
          <cell r="D2967">
            <v>405.75</v>
          </cell>
        </row>
        <row r="2968">
          <cell r="A2968">
            <v>100600</v>
          </cell>
          <cell r="B2968" t="str">
            <v>ASSENTAMENTO DE POSTE DE CONCRETO COM COMPRIMENTO NOMINAL DE 9 M, CARGA NOMINAL DE 300 DAN, ENGASTAMENTO BASE CONCRETADA COM 1 M DE CONCRETO E 0,5 M DE SOLO (NÃO INCLUI FORNECIMENTO). AF_11/2019</v>
          </cell>
          <cell r="C2968" t="str">
            <v>UN</v>
          </cell>
          <cell r="D2968">
            <v>474.88</v>
          </cell>
        </row>
        <row r="2969">
          <cell r="A2969">
            <v>100601</v>
          </cell>
          <cell r="B2969" t="str">
            <v>ASSENTAMENTO DE POSTE DE CONCRETO COM COMPRIMENTO NOMINAL DE 9 M, CARGA NOMINAL DE 400 DAN, ENGASTAMENTO BASE CONCRETADA COM 1 M DE CONCRETO E 0,5 M DE SOLO (NÃO INCLUI FORNECIMENTO). AF_11/2019</v>
          </cell>
          <cell r="C2969" t="str">
            <v>UN</v>
          </cell>
          <cell r="D2969">
            <v>595.20000000000005</v>
          </cell>
        </row>
        <row r="2970">
          <cell r="A2970">
            <v>100602</v>
          </cell>
          <cell r="B2970" t="str">
            <v>ASSENTAMENTO DE POSTE DE CONCRETO COM COMPRIMENTO NOMINAL DE 9 M, CARGA NOMINAL DE 600 DAN, ENGASTAMENTO BASE CONCRETADA COM 1 M DE CONCRETO E 0,5 M DE SOLO (NÃO INCLUI FORNECIMENTO). AF_11/2019</v>
          </cell>
          <cell r="C2970" t="str">
            <v>UN</v>
          </cell>
          <cell r="D2970">
            <v>745.25</v>
          </cell>
        </row>
        <row r="2971">
          <cell r="A2971">
            <v>100603</v>
          </cell>
          <cell r="B2971" t="str">
            <v>ASSENTAMENTO DE POSTE DE CONCRETO COM COMPRIMENTO NOMINAL DE 9 M, CARGA NOMINAL DE 1000 DAN, ENGASTAMENTO BASE CONCRETADA COM 1 M DE CONCRETO E 0,5 M DE SOLO (NÃO INCLUI FORNECIMENTO). AF_11/2019</v>
          </cell>
          <cell r="C2971" t="str">
            <v>UN</v>
          </cell>
          <cell r="D2971">
            <v>1129.96</v>
          </cell>
        </row>
        <row r="2972">
          <cell r="A2972">
            <v>100604</v>
          </cell>
          <cell r="B2972" t="str">
            <v>ASSENTAMENTO DE POSTE DE CONCRETO COM COMPRIMENTO NOMINAL DE 10 M, CARGA NOMINAL DE 300 DAN, ENGASTAMENTO BASE CONCRETADA COM 1 M DE CONCRETO E 0,6 M DE SOLO (NÃO INCLUI FORNECIMENTO). AF_11/2019</v>
          </cell>
          <cell r="C2972" t="str">
            <v>UN</v>
          </cell>
          <cell r="D2972">
            <v>505.72</v>
          </cell>
        </row>
        <row r="2973">
          <cell r="A2973">
            <v>100605</v>
          </cell>
          <cell r="B2973" t="str">
            <v>ASSENTAMENTO DE POSTE DE CONCRETO COM COMPRIMENTO NOMINAL DE 10 M, CARGA NOMINAL DE 600 DAN, ENGASTAMENTO BASE CONCRETADA COM 1 M DE CONCRETO E 0,6 M DE SOLO (NÃO INCLUI FORNECIMENTO). AF_11/2019</v>
          </cell>
          <cell r="C2973" t="str">
            <v>UN</v>
          </cell>
          <cell r="D2973">
            <v>781.81</v>
          </cell>
        </row>
        <row r="2974">
          <cell r="A2974">
            <v>100606</v>
          </cell>
          <cell r="B2974" t="str">
            <v>ASSENTAMENTO DE POSTE DE CONCRETO COM COMPRIMENTO NOMINAL DE 10 M, CARGA NOMINAL DE 1000 DAN, ENGASTAMENTO BASE CONCRETADA COM 1 M DE CONCRETO E 0,6 M DE SOLO (NÃO INCLUI FORNECIMENTO). AF_11/2019</v>
          </cell>
          <cell r="C2974" t="str">
            <v>UN</v>
          </cell>
          <cell r="D2974">
            <v>1173.8399999999999</v>
          </cell>
        </row>
        <row r="2975">
          <cell r="A2975">
            <v>100607</v>
          </cell>
          <cell r="B2975" t="str">
            <v>ASSENTAMENTO DE POSTE DE CONCRETO COM COMPRIMENTO NOMINAL DE 10,5 M, CARGA NOMINAL DE 300 DAN, ENGASTAMENTO BASE CONCRETADA COM 1 M DE CONCRETO E 0,65 M DE SOLO (NÃO INCLUI FORNECIMENTO). AF_11/2019</v>
          </cell>
          <cell r="C2975" t="str">
            <v>UN</v>
          </cell>
          <cell r="D2975">
            <v>520.46</v>
          </cell>
        </row>
        <row r="2976">
          <cell r="A2976">
            <v>100608</v>
          </cell>
          <cell r="B2976" t="str">
            <v>ASSENTAMENTO DE POSTE DE CONCRETO COM COMPRIMENTO NOMINAL DE 10,5 M, CARGA NOMINAL DE 600 DAN, ENGASTAMENTO BASE CONCRETADA COM 1 M DE CONCRETO E 0,65 M DE SOLO (NÃO INCLUI FORNECIMENTO). AF_11/2019</v>
          </cell>
          <cell r="C2976" t="str">
            <v>UN</v>
          </cell>
          <cell r="D2976">
            <v>799.88</v>
          </cell>
        </row>
        <row r="2977">
          <cell r="A2977">
            <v>100609</v>
          </cell>
          <cell r="B2977" t="str">
            <v>ASSENTAMENTO DE POSTE DE CONCRETO COM COMPRIMENTO NOMINAL DE 10,5 M, CARGA NOMINAL DE 1000 DAN, ENGASTAMENTO BASE CONCRETADA COM 1 M DE CONCRETO E 0,65 M DE SOLO (NÃO INCLUI FORNECIMENTO). AF_11/2019</v>
          </cell>
          <cell r="C2977" t="str">
            <v>UN</v>
          </cell>
          <cell r="D2977">
            <v>1197.06</v>
          </cell>
        </row>
        <row r="2978">
          <cell r="A2978">
            <v>100610</v>
          </cell>
          <cell r="B2978" t="str">
            <v>ASSENTAMENTO DE POSTE DE CONCRETO COM COMPRIMENTO NOMINAL DE 11 M, CARGA NOMINAL DE 300 DAN, ENGASTAMENTO BASE CONCRETADA COM 1 M DE CONCRETO E 0,7 M DE SOLO (NÃO INCLUI FORNECIMENTO). AF_11/2019</v>
          </cell>
          <cell r="C2978" t="str">
            <v>UN</v>
          </cell>
          <cell r="D2978">
            <v>535.15</v>
          </cell>
        </row>
        <row r="2979">
          <cell r="A2979">
            <v>100611</v>
          </cell>
          <cell r="B2979" t="str">
            <v>ASSENTAMENTO DE POSTE DE CONCRETO COM COMPRIMENTO NOMINAL DE 11 M, CARGA NOMINAL DE 400 DAN, ENGASTAMENTO BASE CONCRETADA COM 1 M DE CONCRETO E 0,7 M DE SOLO (NÃO INCLUI FORNECIMENTO). AF_11/2019</v>
          </cell>
          <cell r="C2979" t="str">
            <v>UN</v>
          </cell>
          <cell r="D2979">
            <v>660.51</v>
          </cell>
        </row>
        <row r="2980">
          <cell r="A2980">
            <v>100612</v>
          </cell>
          <cell r="B2980" t="str">
            <v>ASSENTAMENTO DE POSTE DE CONCRETO COM COMPRIMENTO NOMINAL DE 11 M, CARGA NOMINAL DE 600 DAN, ENGASTAMENTO BASE CONCRETADA COM 1 M DE CONCRETO E 0,7 M DE SOLO (NÃO INCLUI FORNECIMENTO). AF_11/2019</v>
          </cell>
          <cell r="C2980" t="str">
            <v>UN</v>
          </cell>
          <cell r="D2980">
            <v>817.62</v>
          </cell>
        </row>
        <row r="2981">
          <cell r="A2981">
            <v>100613</v>
          </cell>
          <cell r="B2981" t="str">
            <v>ASSENTAMENTO DE POSTE DE CONCRETO COM COMPRIMENTO NOMINAL DE 11 M, CARGA NOMINAL DE 1000 DAN, ENGASTAMENTO BASE CONCRETADA COM 1 M DE CONCRETO E 0,7 M DE SOLO (NÃO INCLUI FORNECIMENTO). AF_11/2019</v>
          </cell>
          <cell r="C2981" t="str">
            <v>UN</v>
          </cell>
          <cell r="D2981">
            <v>1219.73</v>
          </cell>
        </row>
        <row r="2982">
          <cell r="A2982">
            <v>100614</v>
          </cell>
          <cell r="B2982" t="str">
            <v>ASSENTAMENTO DE POSTE DE CONCRETO COM COMPRIMENTO NOMINAL DE 12 M, CARGA NOMINAL DE 400 DAN, ENGASTAMENTO BASE CONCRETADA COM 1 M DE CONCRETO E 0,8 M DE SOLO (NÃO INCLUI FORNECIMENTO). AF_11/2019</v>
          </cell>
          <cell r="C2982" t="str">
            <v>UN</v>
          </cell>
          <cell r="D2982">
            <v>692.64</v>
          </cell>
        </row>
        <row r="2983">
          <cell r="A2983">
            <v>100615</v>
          </cell>
          <cell r="B2983" t="str">
            <v>ASSENTAMENTO DE POSTE DE CONCRETO COM COMPRIMENTO NOMINAL DE 12 M, CARGA NOMINAL DE 600 DAN, ENGASTAMENTO BASE CONCRETADA COM 1 M DE CONCRETO E 0,8 M DE SOLO (NÃO INCLUI FORNECIMENTO). AF_11/2019</v>
          </cell>
          <cell r="C2983" t="str">
            <v>UN</v>
          </cell>
          <cell r="D2983">
            <v>852.78</v>
          </cell>
        </row>
        <row r="2984">
          <cell r="A2984">
            <v>100616</v>
          </cell>
          <cell r="B2984" t="str">
            <v>ASSENTAMENTO DE POSTE DE CONCRETO COM COMPRIMENTO NOMINAL DE 12 M, CARGA NOMINAL DE 1000 DAN, ENGASTAMENTO BASE CONCRETADA COM 1 M DE CONCRETO E 0,8 M DE SOLO (NÃO INCLUI FORNECIMENTO). AF_11/2019</v>
          </cell>
          <cell r="C2984" t="str">
            <v>UN</v>
          </cell>
          <cell r="D2984">
            <v>1266.98</v>
          </cell>
        </row>
        <row r="2985">
          <cell r="A2985">
            <v>100617</v>
          </cell>
          <cell r="B2985" t="str">
            <v>ASSENTAMENTO DE POSTE DE CONCRETO COM COMPRIMENTO NOMINAL DE 13 M, CARGA NOMINAL DE 600 DAN, ENGASTAMENTO BASE CONCRETADA COM 1 M DE CONCRETO E 0,9 M DE SOLO (NÃO INCLUI FORNECIMENTO). AF_11/2019</v>
          </cell>
          <cell r="C2985" t="str">
            <v>UN</v>
          </cell>
          <cell r="D2985">
            <v>887.74</v>
          </cell>
        </row>
        <row r="2986">
          <cell r="A2986">
            <v>100618</v>
          </cell>
          <cell r="B2986" t="str">
            <v>ASSENTAMENTO DE POSTE DE CONCRETO COM COMPRIMENTO NOMINAL DE 13 M, CARGA NOMINAL DE 1000 DAN, ENGASTAMENTO BASE CONCRETADA COM 1 M DE CONCRETO E 0,9 M DE SOLO - SOMENTE INSTALAÇÃO, SEM FORNECIMENTO. AF_11/2019</v>
          </cell>
          <cell r="C2986" t="str">
            <v>UN</v>
          </cell>
          <cell r="D2986">
            <v>1319.76</v>
          </cell>
        </row>
        <row r="2987">
          <cell r="A2987">
            <v>100619</v>
          </cell>
          <cell r="B2987" t="str">
            <v>POSTE DECORATIVO PARA JARDIM EM AÇO TUBULAR, H = *2,5* M, SEM LUMINÁRIA - FORNECIMENTO E INSTALAÇÃO. AF_11/2019</v>
          </cell>
          <cell r="C2987" t="str">
            <v>UN</v>
          </cell>
          <cell r="D2987">
            <v>439.01</v>
          </cell>
        </row>
        <row r="2988">
          <cell r="A2988">
            <v>100620</v>
          </cell>
          <cell r="B2988" t="str">
            <v>POSTE DE AÇO CONICO CONTÍNUO CURVO SIMPLES, FLANGEADO, H=9M, INCLUSIVE LUMINÁRIA, SEM LÂMPADA - FORNECIMENTO E INSTALACAO. AF_11/2019</v>
          </cell>
          <cell r="C2988" t="str">
            <v>UN</v>
          </cell>
          <cell r="D2988">
            <v>2666.9</v>
          </cell>
        </row>
        <row r="2989">
          <cell r="A2989">
            <v>100621</v>
          </cell>
          <cell r="B2989" t="str">
            <v>POSTE DE AÇO CONICO CONTÍNUO CURVO DUPLO, FLANGEADO, H=9M, INCLUSIVE LUMINÁRIAS, SEM LÂMPADAS - FORNECIMENTO E INSTALACAO. AF_11/2019</v>
          </cell>
          <cell r="C2989" t="str">
            <v>UN</v>
          </cell>
          <cell r="D2989">
            <v>3012.4</v>
          </cell>
        </row>
        <row r="2990">
          <cell r="A2990">
            <v>100622</v>
          </cell>
          <cell r="B2990" t="str">
            <v>POSTE DE AÇO CONICO CONTÍNUO CURVO SIMPLES, ENGASTADO, H=9M, INCLUSIVE LUMINÁRIA, SEM LÂMPADA - FORNECIMENTO E INSTALACAO. AF_11/2019</v>
          </cell>
          <cell r="C2990" t="str">
            <v>UN</v>
          </cell>
          <cell r="D2990">
            <v>1963.44</v>
          </cell>
        </row>
        <row r="2991">
          <cell r="A2991">
            <v>100623</v>
          </cell>
          <cell r="B2991" t="str">
            <v>POSTE DE AÇO CONICO CONTÍNUO CURVO DUPLO, ENGASTADO, H=9M, INCLUSIVE LUMINÁRIAS, SEM LÂMPADAS - FORNECIMENTO E INSTALACAO. AF_11/2019</v>
          </cell>
          <cell r="C2991" t="str">
            <v>UN</v>
          </cell>
          <cell r="D2991">
            <v>2090.54</v>
          </cell>
        </row>
        <row r="2992">
          <cell r="A2992">
            <v>97600</v>
          </cell>
          <cell r="B2992" t="str">
            <v>REFLETOR EM ALUMÍNIO, DE SUPORTE E ALÇA, COM 1 LÂMPADA VAPOR DE MERCÚRIO DE 125 W, COM REATOR ALTO FATOR DE POTÊNCIA - FORNECIMENTO E INSTALAÇÃO. AF_02/2020</v>
          </cell>
          <cell r="C2992" t="str">
            <v>UN</v>
          </cell>
          <cell r="D2992">
            <v>239.92</v>
          </cell>
        </row>
        <row r="2993">
          <cell r="A2993">
            <v>97601</v>
          </cell>
          <cell r="B2993" t="str">
            <v>REFLETOR EM ALUMÍNIO, DE SUPORTE E ALÇA, COM LÂMPADA VAPOR DE MERCÚRIO DE 250 W, COM REATOR ALTO FATOR DE POTÊNCIA - FORNECIMENTO E INSTALAÇÃO. AF_02/2020</v>
          </cell>
          <cell r="C2993" t="str">
            <v>UN</v>
          </cell>
          <cell r="D2993">
            <v>254.25</v>
          </cell>
        </row>
        <row r="2994">
          <cell r="A2994">
            <v>97605</v>
          </cell>
          <cell r="B2994" t="str">
            <v>LUMINÁRIA ARANDELA TIPO MEIA LUA, DE SOBREPOR, COM 1 LÂMPADA LED DE 6 W, SEM REATOR - FORNECIMENTO E INSTALAÇÃO. AF_02/2020</v>
          </cell>
          <cell r="C2994" t="str">
            <v>UN</v>
          </cell>
          <cell r="D2994">
            <v>62.43</v>
          </cell>
        </row>
        <row r="2995">
          <cell r="A2995">
            <v>97606</v>
          </cell>
          <cell r="B2995" t="str">
            <v>LUMINÁRIA ARANDELA TIPO MEIA LUA, DE SOBREPOR, COM 1 LÂMPADA FLUORESCENTE DE 15 W, SEM REATOR - FORNECIMENTO E INSTALAÇÃO. AF_02/2020</v>
          </cell>
          <cell r="C2995" t="str">
            <v>UN</v>
          </cell>
          <cell r="D2995">
            <v>64.16</v>
          </cell>
        </row>
        <row r="2996">
          <cell r="A2996">
            <v>97607</v>
          </cell>
          <cell r="B2996" t="str">
            <v>LUMINÁRIA ARANDELA TIPO TARTARUGA, DE SOBREPOR, COM 1 LÂMPADA LED DE 6 W, SEM REATOR - FORNECIMENTO E INSTALAÇÃO. AF_02/2020</v>
          </cell>
          <cell r="C2996" t="str">
            <v>UN</v>
          </cell>
          <cell r="D2996">
            <v>74.150000000000006</v>
          </cell>
        </row>
        <row r="2997">
          <cell r="A2997">
            <v>97608</v>
          </cell>
          <cell r="B2997" t="str">
            <v>LUMINÁRIA ARANDELA TIPO TARTARUGA, COM GRADE, DE SOBREPOR, COM 1 LÂMPADA FLUORESCENTE DE 15 W, SEM REATOR - FORNECIMENTO E INSTALAÇÃO. AF_02/2020</v>
          </cell>
          <cell r="C2997" t="str">
            <v>UN</v>
          </cell>
          <cell r="D2997">
            <v>75.88</v>
          </cell>
        </row>
        <row r="2998">
          <cell r="A2998">
            <v>102102</v>
          </cell>
          <cell r="B2998" t="str">
            <v>TRANSFORMADOR DE DISTRIBUIÇÃO, 30 KVA, TRIFÁSICO, 60 HZ, CLASSE 15 KV, IMERSO EM ÓLEO MINERAL, INSTALAÇÃO EM POSTE (NÃO INCLUSO SUPORTE) - FORNECIMENTO E INSTALAÇÃO. AF_12/2020</v>
          </cell>
          <cell r="C2998" t="str">
            <v>UN</v>
          </cell>
          <cell r="D2998">
            <v>5685.47</v>
          </cell>
        </row>
        <row r="2999">
          <cell r="A2999">
            <v>102103</v>
          </cell>
          <cell r="B2999" t="str">
            <v>TRANSFORMADOR DE DISTRIBUIÇÃO, 45 KVA, TRIFÁSICO, 60 HZ, CLASSE 15 KV, IMERSO EM ÓLEO MINERAL, INSTALAÇÃO EM POSTE (NÃO INCLUSO SUPORTE) - FORNECIMENTO E INSTALAÇÃO. AF_12/2020</v>
          </cell>
          <cell r="C2999" t="str">
            <v>UN</v>
          </cell>
          <cell r="D2999">
            <v>6322.3</v>
          </cell>
        </row>
        <row r="3000">
          <cell r="A3000">
            <v>102104</v>
          </cell>
          <cell r="B3000" t="str">
            <v>TRANSFORMADOR DE DISTRIBUIÇÃO, 75 KVA, TRIFÁSICO, 60 HZ, CLASSE 15 KV, IMERSO EM ÓLEO MINERAL, INSTALAÇÃO EM POSTE (NÃO INCLUSO SUPORTE) - FORNECIMENTO E INSTALAÇÃO. AF_12/2020</v>
          </cell>
          <cell r="C3000" t="str">
            <v>UN</v>
          </cell>
          <cell r="D3000">
            <v>8096.32</v>
          </cell>
        </row>
        <row r="3001">
          <cell r="A3001">
            <v>102105</v>
          </cell>
          <cell r="B3001" t="str">
            <v>TRANSFORMADOR DE DISTRIBUIÇÃO, 112,5 KVA, TRIFÁSICO, 60 HZ, CLASSE 15 KV, IMERSO EM ÓLEO MINERAL, INSTALAÇÃO EM POSTE (NÃO INCLUSO SUPORTE) - FORNECIMENTO E INSTALAÇÃO. AF_12/2020</v>
          </cell>
          <cell r="C3001" t="str">
            <v>UN</v>
          </cell>
          <cell r="D3001">
            <v>9939.51</v>
          </cell>
        </row>
        <row r="3002">
          <cell r="A3002">
            <v>102106</v>
          </cell>
          <cell r="B3002" t="str">
            <v>TRANSFORMADOR DE DISTRIBUIÇÃO, 150 KVA, TRIFÁSICO, 60 HZ, CLASSE 15 KV, IMERSO EM ÓLEO MINERAL, INSTALAÇÃO EM POSTE (NÃO INCLUSO SUPORTE) - FORNECIMENTO E INSTALAÇÃO. AF_12/2020</v>
          </cell>
          <cell r="C3002" t="str">
            <v>UN</v>
          </cell>
          <cell r="D3002">
            <v>12453.28</v>
          </cell>
        </row>
        <row r="3003">
          <cell r="A3003">
            <v>102107</v>
          </cell>
          <cell r="B3003" t="str">
            <v>TRANSFORMADOR DE DISTRIBUIÇÃO, 225 KVA, TRIFÁSICO, 60 HZ, CLASSE 15 KV, IMERSO EM ÓLEO MINERAL, INSTALAÇÃO EM POSTE (NÃO INCLUSO SUPORTE) - FORNECIMENTO E INSTALAÇÃO. AF_12/2020</v>
          </cell>
          <cell r="C3003" t="str">
            <v>UN</v>
          </cell>
          <cell r="D3003">
            <v>17357.18</v>
          </cell>
        </row>
        <row r="3004">
          <cell r="A3004">
            <v>102108</v>
          </cell>
          <cell r="B3004" t="str">
            <v>TRANSFORMADOR DE DISTRIBUIÇÃO, 300 KVA, TRIFÁSICO, 60 HZ, CLASSE 15 KV, IMERSO EM ÓLEO MINERAL, INSTALAÇÃO EM POSTE (NÃO INCLUSO SUPORTE) - FORNECIMENTO E INSTALAÇÃO. AF_12/2020</v>
          </cell>
          <cell r="C3004" t="str">
            <v>UN</v>
          </cell>
          <cell r="D3004">
            <v>20204.400000000001</v>
          </cell>
        </row>
        <row r="3005">
          <cell r="A3005">
            <v>102109</v>
          </cell>
          <cell r="B3005" t="str">
            <v>SUPORTE PARA TRANSFORMADOR EM POSTE DE CONCRETO CIRCULAR - FORNECIMENTO E INSTALAÇÃO. AF_12/2020</v>
          </cell>
          <cell r="C3005" t="str">
            <v>UN</v>
          </cell>
          <cell r="D3005">
            <v>42.76</v>
          </cell>
        </row>
        <row r="3006">
          <cell r="A3006">
            <v>102110</v>
          </cell>
          <cell r="B3006" t="str">
            <v>SUPORTE PARA TRANSFORMADOR EM POSTE DE CONCRETO DUPLO T - FORNECIMENTO E INSTALAÇÃO. AF_12/2020</v>
          </cell>
          <cell r="C3006" t="str">
            <v>UN</v>
          </cell>
          <cell r="D3006">
            <v>137.61000000000001</v>
          </cell>
        </row>
        <row r="3007">
          <cell r="A3007">
            <v>93128</v>
          </cell>
          <cell r="B3007" t="str">
            <v>PONTO DE ILUMINAÇÃO RESIDENCIAL INCLUINDO INTERRUPTOR SIMPLES, CAIXA ELÉTRICA, ELETRODUTO, CABO, RASGO, QUEBRA E CHUMBAMENTO (EXCLUINDO LUMINÁRIA E LÂMPADA). AF_01/2016</v>
          </cell>
          <cell r="C3007" t="str">
            <v>UN</v>
          </cell>
          <cell r="D3007">
            <v>109.24</v>
          </cell>
        </row>
        <row r="3008">
          <cell r="A3008">
            <v>93137</v>
          </cell>
          <cell r="B3008" t="str">
            <v>PONTO DE ILUMINAÇÃO RESIDENCIAL INCLUINDO INTERRUPTOR SIMPLES (2 MÓDULOS), CAIXA ELÉTRICA, ELETRODUTO, CABO, RASGO, QUEBRA E CHUMBAMENTO (EXCLUINDO LUMINÁRIA E LÂMPADA). AF_01/2016</v>
          </cell>
          <cell r="C3008" t="str">
            <v>UN</v>
          </cell>
          <cell r="D3008">
            <v>130.63</v>
          </cell>
        </row>
        <row r="3009">
          <cell r="A3009">
            <v>93138</v>
          </cell>
          <cell r="B3009" t="str">
            <v>PONTO DE ILUMINAÇÃO RESIDENCIAL INCLUINDO INTERRUPTOR PARALELO, CAIXA ELÉTRICA, ELETRODUTO, CABO, RASGO, QUEBRA E CHUMBAMENTO (EXCLUINDO LUMINÁRIA E LÂMPADA). AF_01/2016</v>
          </cell>
          <cell r="C3009" t="str">
            <v>UN</v>
          </cell>
          <cell r="D3009">
            <v>123.31</v>
          </cell>
        </row>
        <row r="3010">
          <cell r="A3010">
            <v>93139</v>
          </cell>
          <cell r="B3010" t="str">
            <v>PONTO DE ILUMINAÇÃO RESIDENCIAL INCLUINDO INTERRUPTOR PARALELO (2 MÓDULOS), CAIXA ELÉTRICA, ELETRODUTO, CABO, RASGO, QUEBRA E CHUMBAMENTO (EXCLUINDO LUMINÁRIA E LÂMPADA). AF_01/2016</v>
          </cell>
          <cell r="C3010" t="str">
            <v>UN</v>
          </cell>
          <cell r="D3010">
            <v>158.72999999999999</v>
          </cell>
        </row>
        <row r="3011">
          <cell r="A3011">
            <v>93140</v>
          </cell>
          <cell r="B3011" t="str">
            <v>PONTO DE ILUMINAÇÃO RESIDENCIAL INCLUINDO INTERRUPTOR SIMPLES CONJUGADO COM PARALELO, CAIXA ELÉTRICA, ELETRODUTO, CABO, RASGO, QUEBRA E CHUMBAMENTO (EXCLUINDO LUMINÁRIA E LÂMPADA). AF_01/2016</v>
          </cell>
          <cell r="C3011" t="str">
            <v>UN</v>
          </cell>
          <cell r="D3011">
            <v>149.32</v>
          </cell>
        </row>
        <row r="3012">
          <cell r="A3012">
            <v>93141</v>
          </cell>
          <cell r="B3012" t="str">
            <v>PONTO DE TOMADA RESIDENCIAL INCLUINDO TOMADA 10A/250V, CAIXA ELÉTRICA, ELETRODUTO, CABO, RASGO, QUEBRA E CHUMBAMENTO. AF_01/2016</v>
          </cell>
          <cell r="C3012" t="str">
            <v>UN</v>
          </cell>
          <cell r="D3012">
            <v>135.44</v>
          </cell>
        </row>
        <row r="3013">
          <cell r="A3013">
            <v>93142</v>
          </cell>
          <cell r="B3013" t="str">
            <v>PONTO DE TOMADA RESIDENCIAL INCLUINDO TOMADA (2 MÓDULOS) 10A/250V, CAIXA ELÉTRICA, ELETRODUTO, CABO, RASGO, QUEBRA E CHUMBAMENTO. AF_01/2016</v>
          </cell>
          <cell r="C3013" t="str">
            <v>UN</v>
          </cell>
          <cell r="D3013">
            <v>151.11000000000001</v>
          </cell>
        </row>
        <row r="3014">
          <cell r="A3014">
            <v>93143</v>
          </cell>
          <cell r="B3014" t="str">
            <v>PONTO DE TOMADA RESIDENCIAL INCLUINDO TOMADA 20A/250V, CAIXA ELÉTRICA, ELETRODUTO, CABO, RASGO, QUEBRA E CHUMBAMENTO. AF_01/2016</v>
          </cell>
          <cell r="C3014" t="str">
            <v>UN</v>
          </cell>
          <cell r="D3014">
            <v>137.56</v>
          </cell>
        </row>
        <row r="3015">
          <cell r="A3015">
            <v>93144</v>
          </cell>
          <cell r="B3015" t="str">
            <v>PONTO DE UTILIZAÇÃO DE EQUIPAMENTOS ELÉTRICOS, RESIDENCIAL, INCLUINDO SUPORTE E PLACA, CAIXA ELÉTRICA, ELETRODUTO, CABO, RASGO, QUEBRA E CHUMBAMENTO. AF_01/2016</v>
          </cell>
          <cell r="C3015" t="str">
            <v>UN</v>
          </cell>
          <cell r="D3015">
            <v>183.19</v>
          </cell>
        </row>
        <row r="3016">
          <cell r="A3016">
            <v>93145</v>
          </cell>
          <cell r="B3016" t="str">
            <v>PONTO DE ILUMINAÇÃO E TOMADA, RESIDENCIAL, INCLUINDO INTERRUPTOR SIMPLES E TOMADA 10A/250V, CAIXA ELÉTRICA, ELETRODUTO, CABO, RASGO, QUEBRA E CHUMBAMENTO (EXCLUINDO LUMINÁRIA E LÂMPADA). AF_01/2016</v>
          </cell>
          <cell r="C3016" t="str">
            <v>UN</v>
          </cell>
          <cell r="D3016">
            <v>166.11</v>
          </cell>
        </row>
        <row r="3017">
          <cell r="A3017">
            <v>93146</v>
          </cell>
          <cell r="B3017" t="str">
            <v>PONTO DE ILUMINAÇÃO E TOMADA, RESIDENCIAL, INCLUINDO INTERRUPTOR PARALELO E TOMADA 10A/250V, CAIXA ELÉTRICA, ELETRODUTO, CABO, RASGO, QUEBRA E CHUMBAMENTO (EXCLUINDO LUMINÁRIA E LÂMPADA). AF_01/2016</v>
          </cell>
          <cell r="C3017" t="str">
            <v>UN</v>
          </cell>
          <cell r="D3017">
            <v>180.18</v>
          </cell>
        </row>
        <row r="3018">
          <cell r="A3018">
            <v>93147</v>
          </cell>
          <cell r="B3018" t="str">
            <v>PONTO DE ILUMINAÇÃO E TOMADA, RESIDENCIAL, INCLUINDO INTERRUPTOR SIMPLES, INTERRUPTOR PARALELO E TOMADA 10A/250V, CAIXA ELÉTRICA, ELETRODUTO, CABO, RASGO, QUEBRA E CHUMBAMENTO (EXCLUINDO LUMINÁRIA E LÂMPADA). AF_01/2016</v>
          </cell>
          <cell r="C3018" t="str">
            <v>UN</v>
          </cell>
          <cell r="D3018">
            <v>206.23</v>
          </cell>
        </row>
        <row r="3019">
          <cell r="A3019">
            <v>96971</v>
          </cell>
          <cell r="B3019" t="str">
            <v>CORDOALHA DE COBRE NU 16 MM², NÃO ENTERRADA, COM ISOLADOR - FORNECIMENTO E INSTALAÇÃO. AF_12/2017</v>
          </cell>
          <cell r="C3019" t="str">
            <v>M</v>
          </cell>
          <cell r="D3019">
            <v>28.25</v>
          </cell>
        </row>
        <row r="3020">
          <cell r="A3020">
            <v>96972</v>
          </cell>
          <cell r="B3020" t="str">
            <v>CORDOALHA DE COBRE NU 25 MM², NÃO ENTERRADA, COM ISOLADOR - FORNECIMENTO E INSTALAÇÃO. AF_12/2017</v>
          </cell>
          <cell r="C3020" t="str">
            <v>M</v>
          </cell>
          <cell r="D3020">
            <v>39.479999999999997</v>
          </cell>
        </row>
        <row r="3021">
          <cell r="A3021">
            <v>96973</v>
          </cell>
          <cell r="B3021" t="str">
            <v>CORDOALHA DE COBRE NU 35 MM², NÃO ENTERRADA, COM ISOLADOR - FORNECIMENTO E INSTALAÇÃO. AF_12/2017</v>
          </cell>
          <cell r="C3021" t="str">
            <v>M</v>
          </cell>
          <cell r="D3021">
            <v>50.68</v>
          </cell>
        </row>
        <row r="3022">
          <cell r="A3022">
            <v>96974</v>
          </cell>
          <cell r="B3022" t="str">
            <v>CORDOALHA DE COBRE NU 50 MM², NÃO ENTERRADA, COM ISOLADOR - FORNECIMENTO E INSTALAÇÃO. AF_12/2017</v>
          </cell>
          <cell r="C3022" t="str">
            <v>M</v>
          </cell>
          <cell r="D3022">
            <v>65.790000000000006</v>
          </cell>
        </row>
        <row r="3023">
          <cell r="A3023">
            <v>96975</v>
          </cell>
          <cell r="B3023" t="str">
            <v>CORDOALHA DE COBRE NU 70 MM², NÃO ENTERRADA, COM ISOLADOR - FORNECIMENTO E INSTALAÇÃO. AF_12/2017</v>
          </cell>
          <cell r="C3023" t="str">
            <v>M</v>
          </cell>
          <cell r="D3023">
            <v>86.5</v>
          </cell>
        </row>
        <row r="3024">
          <cell r="A3024">
            <v>96976</v>
          </cell>
          <cell r="B3024" t="str">
            <v>CORDOALHA DE COBRE NU 95 MM², NÃO ENTERRADA, COM ISOLADOR - FORNECIMENTO E INSTALAÇÃO. AF_12/2017</v>
          </cell>
          <cell r="C3024" t="str">
            <v>M</v>
          </cell>
          <cell r="D3024">
            <v>114.56</v>
          </cell>
        </row>
        <row r="3025">
          <cell r="A3025">
            <v>96977</v>
          </cell>
          <cell r="B3025" t="str">
            <v>CORDOALHA DE COBRE NU 50 MM², ENTERRADA, SEM ISOLADOR - FORNECIMENTO E INSTALAÇÃO. AF_12/2017</v>
          </cell>
          <cell r="C3025" t="str">
            <v>M</v>
          </cell>
          <cell r="D3025">
            <v>48.49</v>
          </cell>
        </row>
        <row r="3026">
          <cell r="A3026">
            <v>96978</v>
          </cell>
          <cell r="B3026" t="str">
            <v>CORDOALHA DE COBRE NU 70 MM², ENTERRADA, SEM ISOLADOR - FORNECIMENTO E INSTALAÇÃO. AF_12/2017</v>
          </cell>
          <cell r="C3026" t="str">
            <v>M</v>
          </cell>
          <cell r="D3026">
            <v>68.099999999999994</v>
          </cell>
        </row>
        <row r="3027">
          <cell r="A3027">
            <v>96979</v>
          </cell>
          <cell r="B3027" t="str">
            <v>CORDOALHA DE COBRE NU 95 MM², ENTERRADA, SEM ISOLADOR - FORNECIMENTO E INSTALAÇÃO. AF_12/2017</v>
          </cell>
          <cell r="C3027" t="str">
            <v>M</v>
          </cell>
          <cell r="D3027">
            <v>95.58</v>
          </cell>
        </row>
        <row r="3028">
          <cell r="A3028">
            <v>96984</v>
          </cell>
          <cell r="B3028" t="str">
            <v>ELETRODUTO PVC 40MM (1 ¼ ) PARA SPDA - FORNECIMENTO E INSTALAÇÃO. AF_12/2017</v>
          </cell>
          <cell r="C3028" t="str">
            <v>UN</v>
          </cell>
          <cell r="D3028">
            <v>42.67</v>
          </cell>
        </row>
        <row r="3029">
          <cell r="A3029">
            <v>96985</v>
          </cell>
          <cell r="B3029" t="str">
            <v>HASTE DE ATERRAMENTO 5/8  PARA SPDA - FORNECIMENTO E INSTALAÇÃO. AF_12/2017</v>
          </cell>
          <cell r="C3029" t="str">
            <v>UN</v>
          </cell>
          <cell r="D3029">
            <v>61.39</v>
          </cell>
        </row>
        <row r="3030">
          <cell r="A3030">
            <v>96986</v>
          </cell>
          <cell r="B3030" t="str">
            <v>HASTE DE ATERRAMENTO 3/4  PARA SPDA - FORNECIMENTO E INSTALAÇÃO. AF_12/2017</v>
          </cell>
          <cell r="C3030" t="str">
            <v>UN</v>
          </cell>
          <cell r="D3030">
            <v>91.53</v>
          </cell>
        </row>
        <row r="3031">
          <cell r="A3031">
            <v>96987</v>
          </cell>
          <cell r="B3031" t="str">
            <v>BASE METÁLICA PARA MASTRO 1 ½  PARA SPDA - FORNECIMENTO E INSTALAÇÃO. AF_12/2017</v>
          </cell>
          <cell r="C3031" t="str">
            <v>UN</v>
          </cell>
          <cell r="D3031">
            <v>107.41</v>
          </cell>
        </row>
        <row r="3032">
          <cell r="A3032">
            <v>96988</v>
          </cell>
          <cell r="B3032" t="str">
            <v>MASTRO 1 ½  PARA SPDA - FORNECIMENTO E INSTALAÇÃO. AF_12/2017</v>
          </cell>
          <cell r="C3032" t="str">
            <v>UN</v>
          </cell>
          <cell r="D3032">
            <v>166.21</v>
          </cell>
        </row>
        <row r="3033">
          <cell r="A3033">
            <v>96989</v>
          </cell>
          <cell r="B3033" t="str">
            <v>CAPTOR TIPO FRANKLIN PARA SPDA - FORNECIMENTO E INSTALAÇÃO. AF_12/2017</v>
          </cell>
          <cell r="C3033" t="str">
            <v>UN</v>
          </cell>
          <cell r="D3033">
            <v>109.25</v>
          </cell>
        </row>
        <row r="3034">
          <cell r="A3034">
            <v>98463</v>
          </cell>
          <cell r="B3034" t="str">
            <v>SUPORTE ISOLADOR PARA CORDOALHA DE COBRE - FORNECIMENTO E INSTALAÇÃO. AF_12/2017</v>
          </cell>
          <cell r="C3034" t="str">
            <v>UN</v>
          </cell>
          <cell r="D3034">
            <v>19.809999999999999</v>
          </cell>
        </row>
        <row r="3035">
          <cell r="A3035">
            <v>96765</v>
          </cell>
          <cell r="B3035" t="str">
            <v>ABRIGO PARA HIDRANTE, 90X60X17CM, COM REGISTRO GLOBO ANGULAR 45 GRAUS 2 1/2", ADAPTADOR STORZ 2 1/2", MANGUEIRA DE INCÊNDIO 20M, REDUÇÃO 2 1/2" X 1 1/2" E ESGUICHO EM LATÃO 1 1/2" - FORNECIMENTO E INSTALAÇÃO. AF_10/2020</v>
          </cell>
          <cell r="C3035" t="str">
            <v>UN</v>
          </cell>
          <cell r="D3035">
            <v>1618.74</v>
          </cell>
        </row>
        <row r="3036">
          <cell r="A3036">
            <v>101905</v>
          </cell>
          <cell r="B3036" t="str">
            <v>EXTINTOR DE INCÊNDIO PORTÁTIL COM CARGA DE ÁGUA PRESSURIZADA DE 10 L, CLASSE A - FORNECIMENTO E INSTALAÇÃO. AF_10/2020_P</v>
          </cell>
          <cell r="C3036" t="str">
            <v>UN</v>
          </cell>
          <cell r="D3036">
            <v>183.79</v>
          </cell>
        </row>
        <row r="3037">
          <cell r="A3037">
            <v>101906</v>
          </cell>
          <cell r="B3037" t="str">
            <v>EXTINTOR DE INCÊNDIO PORTÁTIL COM CARGA DE CO2 DE 4 KG, CLASSE BC - FORNECIMENTO E INSTALAÇÃO. AF_10/2020_P</v>
          </cell>
          <cell r="C3037" t="str">
            <v>UN</v>
          </cell>
          <cell r="D3037">
            <v>548.42999999999995</v>
          </cell>
        </row>
        <row r="3038">
          <cell r="A3038">
            <v>101907</v>
          </cell>
          <cell r="B3038" t="str">
            <v>EXTINTOR DE INCÊNDIO PORTÁTIL COM CARGA DE CO2 DE 6 KG, CLASSE BC - FORNECIMENTO E INSTALAÇÃO. AF_10/2020_P</v>
          </cell>
          <cell r="C3038" t="str">
            <v>UN</v>
          </cell>
          <cell r="D3038">
            <v>592.86</v>
          </cell>
        </row>
        <row r="3039">
          <cell r="A3039">
            <v>101908</v>
          </cell>
          <cell r="B3039" t="str">
            <v>EXTINTOR DE INCÊNDIO PORTÁTIL COM CARGA DE PQS DE 4 KG, CLASSE BC - FORNECIMENTO E INSTALAÇÃO. AF_10/2020_P</v>
          </cell>
          <cell r="C3039" t="str">
            <v>UN</v>
          </cell>
          <cell r="D3039">
            <v>178.24</v>
          </cell>
        </row>
        <row r="3040">
          <cell r="A3040">
            <v>101909</v>
          </cell>
          <cell r="B3040" t="str">
            <v>EXTINTOR DE INCÊNDIO PORTÁTIL COM CARGA DE PQS DE 6 KG, CLASSE BC - FORNECIMENTO E INSTALAÇÃO. AF_10/2020_P</v>
          </cell>
          <cell r="C3040" t="str">
            <v>UN</v>
          </cell>
          <cell r="D3040">
            <v>207.86</v>
          </cell>
        </row>
        <row r="3041">
          <cell r="A3041">
            <v>101910</v>
          </cell>
          <cell r="B3041" t="str">
            <v>EXTINTOR DE INCÊNDIO PORTÁTIL COM CARGA DE PQS DE 8 KG, CLASSE BC - FORNECIMENTO E INSTALAÇÃO. AF_10/2020_P</v>
          </cell>
          <cell r="C3041" t="str">
            <v>UN</v>
          </cell>
          <cell r="D3041">
            <v>244.87</v>
          </cell>
        </row>
        <row r="3042">
          <cell r="A3042">
            <v>101911</v>
          </cell>
          <cell r="B3042" t="str">
            <v>EXTINTOR DE INCÊNDIO PORTÁTIL COM CARGA DE PQS DE 12 KG, CLASSE BC - FORNECIMENTO E INSTALAÇÃO. AF_10/2020_P</v>
          </cell>
          <cell r="C3042" t="str">
            <v>UN</v>
          </cell>
          <cell r="D3042">
            <v>281.89</v>
          </cell>
        </row>
        <row r="3043">
          <cell r="A3043">
            <v>101912</v>
          </cell>
          <cell r="B3043" t="str">
            <v>ABRIGO PARA HIDRANTE, 75X45X17CM, COM REGISTRO GLOBO ANGULAR 45 GRAUS 2 1/2", ADAPTADOR STORZ 2 1/2", MANGUEIRA DE INCÊNDIO 15M 2 1/2" E ESGUICHO EM LATÃO 2 1/2" - FORNECIMENTO E INSTALAÇÃO. AF_10/2020</v>
          </cell>
          <cell r="C3043" t="str">
            <v>UN</v>
          </cell>
          <cell r="D3043">
            <v>1548.62</v>
          </cell>
        </row>
        <row r="3044">
          <cell r="A3044">
            <v>101913</v>
          </cell>
          <cell r="B3044" t="str">
            <v>CAIXA DE INCÊNDIO 45X75X17CM - FORNECIMENTO E INSTALAÇÃO. AF_10/2020</v>
          </cell>
          <cell r="C3044" t="str">
            <v>UN</v>
          </cell>
          <cell r="D3044">
            <v>586.66999999999996</v>
          </cell>
        </row>
        <row r="3045">
          <cell r="A3045">
            <v>101914</v>
          </cell>
          <cell r="B3045" t="str">
            <v>CAIXA DE INCÊNDIO 60X90X17CM - FORNECIMENTO E INSTALAÇÃO. AF_10/2020</v>
          </cell>
          <cell r="C3045" t="str">
            <v>UN</v>
          </cell>
          <cell r="D3045">
            <v>567.79</v>
          </cell>
        </row>
        <row r="3046">
          <cell r="A3046">
            <v>101915</v>
          </cell>
          <cell r="B3046" t="str">
            <v>CONJUNTO DE MANGUEIRA PARA COMBATE A INCÊNDIO EM FIBRA DE POLIESTER PURA, COM 1.1/2", REVESTIDA INTERNAMENTE, COMPRIMENTO DE 15M - FORNECIMENTO E INSTALAÇÃO. AF_10/2020</v>
          </cell>
          <cell r="C3046" t="str">
            <v>UN</v>
          </cell>
          <cell r="D3046">
            <v>328.97</v>
          </cell>
        </row>
        <row r="3047">
          <cell r="A3047">
            <v>101916</v>
          </cell>
          <cell r="B3047" t="str">
            <v>HIDRANTE SUBTERRÂNEO PREDIAL (COM CURVA LONGA E CAIXA), DN 75 MM - FORNECIMENTO E INSTALAÇÃO. AF_10/2020</v>
          </cell>
          <cell r="C3047" t="str">
            <v>UN</v>
          </cell>
          <cell r="D3047">
            <v>2195.0700000000002</v>
          </cell>
        </row>
        <row r="3048">
          <cell r="A3048">
            <v>101917</v>
          </cell>
          <cell r="B3048" t="str">
            <v>MANÔMETRO 0 A 200 PSI (0 A 14 KGF/CM2), D = 50MM - FORNECIMENTO E INSTALAÇÃO. AF_10/2020</v>
          </cell>
          <cell r="C3048" t="str">
            <v>UN</v>
          </cell>
          <cell r="D3048">
            <v>101.5</v>
          </cell>
        </row>
        <row r="3049">
          <cell r="A3049">
            <v>98261</v>
          </cell>
          <cell r="B3049" t="str">
            <v>CABO TELEFÔNICO CCI-50 1 PAR, INSTALADO EM ENTRADA DE EDIFICAÇÃO - FORNECIMENTO E INSTALAÇÃO. AF_11/2019</v>
          </cell>
          <cell r="C3049" t="str">
            <v>M</v>
          </cell>
          <cell r="D3049">
            <v>2.64</v>
          </cell>
        </row>
        <row r="3050">
          <cell r="A3050">
            <v>98262</v>
          </cell>
          <cell r="B3050" t="str">
            <v>CABO TELEFÔNICO CCI-50 2 PARES, SEM BLINDAGEM, INSTALADO EM ENTRADA DE EDIFICAÇÃO - FORNECIMENTO E INSTALAÇÃO. AF_11/2019</v>
          </cell>
          <cell r="C3050" t="str">
            <v>M</v>
          </cell>
          <cell r="D3050">
            <v>3.2</v>
          </cell>
        </row>
        <row r="3051">
          <cell r="A3051">
            <v>98263</v>
          </cell>
          <cell r="B3051" t="str">
            <v>CABO TELEFÔNICO CCI-50 3 PARES, SEM BLINDAGEM, INSTALADO EM ENTRADA DE EDIFICAÇÃO - FORNECIMENTO E INSTALAÇÃO. AF_11/2019</v>
          </cell>
          <cell r="C3051" t="str">
            <v>M</v>
          </cell>
          <cell r="D3051">
            <v>3.89</v>
          </cell>
        </row>
        <row r="3052">
          <cell r="A3052">
            <v>98264</v>
          </cell>
          <cell r="B3052" t="str">
            <v>CABO TELEFÔNICO CCI-50 4 PARES, SEM BLINDAGEM, INSTALADO EM ENTRADA DE EDIFICAÇÃO - FORNECIMENTO E INSTALAÇÃO. AF_11/2019</v>
          </cell>
          <cell r="C3052" t="str">
            <v>M</v>
          </cell>
          <cell r="D3052">
            <v>4.43</v>
          </cell>
        </row>
        <row r="3053">
          <cell r="A3053">
            <v>98265</v>
          </cell>
          <cell r="B3053" t="str">
            <v>CABO TELEFÔNICO CCI-50 5 PARES, SEM BLINDAGEM, INSTALADO EM ENTRADA DE EDIFICAÇÃO - FORNECIMENTO E INSTALAÇÃO. AF_11/2019</v>
          </cell>
          <cell r="C3053" t="str">
            <v>M</v>
          </cell>
          <cell r="D3053">
            <v>5.24</v>
          </cell>
        </row>
        <row r="3054">
          <cell r="A3054">
            <v>98266</v>
          </cell>
          <cell r="B3054" t="str">
            <v>CABO TELEFÔNICO CCI-50 6 PARES, SEM BLINDAGEM, INSTALADO EM ENTRADA DE EDIFICAÇÃO - FORNECIMENTO E INSTALAÇÃO. AF_11/2019</v>
          </cell>
          <cell r="C3054" t="str">
            <v>M</v>
          </cell>
          <cell r="D3054">
            <v>5.73</v>
          </cell>
        </row>
        <row r="3055">
          <cell r="A3055">
            <v>98267</v>
          </cell>
          <cell r="B3055" t="str">
            <v>CABO TELEFÔNICO CI-50 10 PARES INSTALADO EM ENTRADA DE EDIFICAÇÃO - FORNECIMENTO E INSTALAÇÃO. AF_11/2019</v>
          </cell>
          <cell r="C3055" t="str">
            <v>M</v>
          </cell>
          <cell r="D3055">
            <v>9.66</v>
          </cell>
        </row>
        <row r="3056">
          <cell r="A3056">
            <v>98268</v>
          </cell>
          <cell r="B3056" t="str">
            <v>CABO TELEFÔNICO CI-50 20 PARES INSTALADO EM ENTRADA DE EDIFICAÇÃO - FORNECIMENTO E INSTALAÇÃO. AF_11/2019</v>
          </cell>
          <cell r="C3056" t="str">
            <v>M</v>
          </cell>
          <cell r="D3056">
            <v>16.329999999999998</v>
          </cell>
        </row>
        <row r="3057">
          <cell r="A3057">
            <v>98269</v>
          </cell>
          <cell r="B3057" t="str">
            <v>CABO TELEFÔNICO CI-50 30 PARES INSTALADO EM ENTRADA DE EDIFICAÇÃO - FORNECIMENTO E INSTALAÇÃO. AF_11/2019</v>
          </cell>
          <cell r="C3057" t="str">
            <v>M</v>
          </cell>
          <cell r="D3057">
            <v>21.33</v>
          </cell>
        </row>
        <row r="3058">
          <cell r="A3058">
            <v>98270</v>
          </cell>
          <cell r="B3058" t="str">
            <v>CABO TELEFÔNICO CI-50 50 PARES INSTALADO EM ENTRADA DE EDIFICAÇÃO - FORNECIMENTO E INSTALAÇÃO. AF_11/2019</v>
          </cell>
          <cell r="C3058" t="str">
            <v>M</v>
          </cell>
          <cell r="D3058">
            <v>35.369999999999997</v>
          </cell>
        </row>
        <row r="3059">
          <cell r="A3059">
            <v>98271</v>
          </cell>
          <cell r="B3059" t="str">
            <v>CABO TELEFÔNICO CI-50 75 PARES INSTALADO EM ENTRADA DE EDIFICAÇÃO - FORNECIMENTO E INSTALAÇÃO. AF_11/2019</v>
          </cell>
          <cell r="C3059" t="str">
            <v>M</v>
          </cell>
          <cell r="D3059">
            <v>55.56</v>
          </cell>
        </row>
        <row r="3060">
          <cell r="A3060">
            <v>98272</v>
          </cell>
          <cell r="B3060" t="str">
            <v>CABO TELEFÔNICO CI-50 200 PARES INSTALADO EM ENTRADA DE EDIFICAÇÃO - FORNECIMENTO E INSTALAÇÃO. AF_11/2019</v>
          </cell>
          <cell r="C3060" t="str">
            <v>M</v>
          </cell>
          <cell r="D3060">
            <v>131.91</v>
          </cell>
        </row>
        <row r="3061">
          <cell r="A3061">
            <v>98273</v>
          </cell>
          <cell r="B3061" t="str">
            <v>CABO TELEFÔNICO CCI-50 4 PARES, SEM BLINDAGEM, INSTALADO EM PRUMADA - FORNECIMENTO E INSTALAÇÃO. AF_11/2019</v>
          </cell>
          <cell r="C3061" t="str">
            <v>M</v>
          </cell>
          <cell r="D3061">
            <v>2.46</v>
          </cell>
        </row>
        <row r="3062">
          <cell r="A3062">
            <v>98274</v>
          </cell>
          <cell r="B3062" t="str">
            <v>CABO TELEFÔNICO CCI-50 5 PARES, SEM BLINDAGEM, INSTALADO EM PRUMADA - FORNECIMENTO E INSTALAÇÃO. AF_11/2019</v>
          </cell>
          <cell r="C3062" t="str">
            <v>M</v>
          </cell>
          <cell r="D3062">
            <v>3.27</v>
          </cell>
        </row>
        <row r="3063">
          <cell r="A3063">
            <v>98275</v>
          </cell>
          <cell r="B3063" t="str">
            <v>CABO TELEFÔNICO CCI-50 6 PARES, SEM BLINDAGEM, INSTALADO EM PRUMADA - FORNECIMENTO E INSTALAÇÃO. AF_11/2019</v>
          </cell>
          <cell r="C3063" t="str">
            <v>M</v>
          </cell>
          <cell r="D3063">
            <v>3.74</v>
          </cell>
        </row>
        <row r="3064">
          <cell r="A3064">
            <v>98276</v>
          </cell>
          <cell r="B3064" t="str">
            <v>CABO TELEFÔNICO CI-50 10 PARES INSTALADO EM PRUMADA - FORNECIMENTO E INSTALAÇÃO. AF_11/2019</v>
          </cell>
          <cell r="C3064" t="str">
            <v>M</v>
          </cell>
          <cell r="D3064">
            <v>7.69</v>
          </cell>
        </row>
        <row r="3065">
          <cell r="A3065">
            <v>98277</v>
          </cell>
          <cell r="B3065" t="str">
            <v>CABO TELEFÔNICO CI-50 20 PARES INSTALADO EM PRUMADA - FORNECIMENTO E INSTALAÇÃO. AF_11/2019</v>
          </cell>
          <cell r="C3065" t="str">
            <v>M</v>
          </cell>
          <cell r="D3065">
            <v>14.34</v>
          </cell>
        </row>
        <row r="3066">
          <cell r="A3066">
            <v>98278</v>
          </cell>
          <cell r="B3066" t="str">
            <v>CABO TELEFÔNICO CI-50 30 PARES INSTALADO EM PRUMADA - FORNECIMENTO E INSTALAÇÃO. AF_11/2019</v>
          </cell>
          <cell r="C3066" t="str">
            <v>M</v>
          </cell>
          <cell r="D3066">
            <v>19.350000000000001</v>
          </cell>
        </row>
        <row r="3067">
          <cell r="A3067">
            <v>98279</v>
          </cell>
          <cell r="B3067" t="str">
            <v>CABO TELEFÔNICO CI-50 50 PARES INSTALADO EM PRUMADA - FORNECIMENTO E INSTALAÇÃO. AF_11/2019</v>
          </cell>
          <cell r="C3067" t="str">
            <v>M</v>
          </cell>
          <cell r="D3067">
            <v>33.4</v>
          </cell>
        </row>
        <row r="3068">
          <cell r="A3068">
            <v>98280</v>
          </cell>
          <cell r="B3068" t="str">
            <v>CABO TELEFÔNICO CCI-50 1 PAR, SEM BLINDAGEM, INSTALADO EM DISTRIBUIÇÃO DE EDIFICAÇÃO RESIDENCIAL - FORNECIMENTO E INSTALAÇÃO. AF_11/2019</v>
          </cell>
          <cell r="C3068" t="str">
            <v>M</v>
          </cell>
          <cell r="D3068">
            <v>5.19</v>
          </cell>
        </row>
        <row r="3069">
          <cell r="A3069">
            <v>98281</v>
          </cell>
          <cell r="B3069" t="str">
            <v>CABO TELEFÔNICO CCI-50 2 PARES, SEM BLINDAGEM, INSTALADO EM DISTRIBUIÇÃO DE EDIFICAÇÃO RESIDENCIAL - FORNECIMENTO E INSTALAÇÃO. AF_11/2019</v>
          </cell>
          <cell r="C3069" t="str">
            <v>M</v>
          </cell>
          <cell r="D3069">
            <v>5.75</v>
          </cell>
        </row>
        <row r="3070">
          <cell r="A3070">
            <v>98282</v>
          </cell>
          <cell r="B3070" t="str">
            <v>CABO TELEFÔNICO CCI-50 3 PARES, SEM BLINDAGEM, INSTALADO EM DISTRIBUIÇÃO DE EDIFICAÇÃO RESIDENCIAL - FORNECIMENTO E INSTALAÇÃO. AF_11/2019</v>
          </cell>
          <cell r="C3070" t="str">
            <v>M</v>
          </cell>
          <cell r="D3070">
            <v>6.43</v>
          </cell>
        </row>
        <row r="3071">
          <cell r="A3071">
            <v>98283</v>
          </cell>
          <cell r="B3071" t="str">
            <v>CABO TELEFÔNICO CCI-50 4 PARES, SEM BLINDAGEM, INSTALADO EM DISTRIBUIÇÃO DE EDIFICAÇÃO RESIDENCIAL - FORNECIMENTO E INSTALAÇÃO. AF_11/2019</v>
          </cell>
          <cell r="C3071" t="str">
            <v>M</v>
          </cell>
          <cell r="D3071">
            <v>6.97</v>
          </cell>
        </row>
        <row r="3072">
          <cell r="A3072">
            <v>98284</v>
          </cell>
          <cell r="B3072" t="str">
            <v>CABO TELEFÔNICO CCI-50 5 PARES, SEM BLINDAGEM, INSTALADO EM DISTRIBUIÇÃO DE EDIFICAÇÃO RESIDENCIAL - FORNECIMENTO E INSTALAÇÃO. AF_11/2019</v>
          </cell>
          <cell r="C3072" t="str">
            <v>M</v>
          </cell>
          <cell r="D3072">
            <v>7.78</v>
          </cell>
        </row>
        <row r="3073">
          <cell r="A3073">
            <v>98285</v>
          </cell>
          <cell r="B3073" t="str">
            <v>CABO TELEFÔNICO CCI-50 6 PARES, SEM BLINDAGEM, INSTALADO EM DISTRIBUIÇÃO DE EDIFICAÇÃO RESIDENCIAL - FORNECIMENTO E INSTALAÇÃO. AF_11/2019</v>
          </cell>
          <cell r="C3073" t="str">
            <v>M</v>
          </cell>
          <cell r="D3073">
            <v>8.27</v>
          </cell>
        </row>
        <row r="3074">
          <cell r="A3074">
            <v>98286</v>
          </cell>
          <cell r="B3074" t="str">
            <v>CABO TELEFÔNICO CI-50 10 PARES INSTALADO EM DISTRIBUIÇÃO DE EDIFICAÇÃO RESIDENCIAL - FORNECIMENTO E INSTALAÇÃO. AF_11/2019</v>
          </cell>
          <cell r="C3074" t="str">
            <v>M</v>
          </cell>
          <cell r="D3074">
            <v>12.21</v>
          </cell>
        </row>
        <row r="3075">
          <cell r="A3075">
            <v>98287</v>
          </cell>
          <cell r="B3075" t="str">
            <v>CABO TELEFÔNICO CCI-50 1 PAR, SEM BLINDAGEM, INSTALADO EM DISTRIBUIÇÃO DE EDIFICAÇÃO INSTITUCIONAL - FORNECIMENTO E INSTALAÇÃO. AF_11/2019</v>
          </cell>
          <cell r="C3075" t="str">
            <v>M</v>
          </cell>
          <cell r="D3075">
            <v>1.1200000000000001</v>
          </cell>
        </row>
        <row r="3076">
          <cell r="A3076">
            <v>98288</v>
          </cell>
          <cell r="B3076" t="str">
            <v>CABO TELEFÔNICO CCI-50 2 PARES, SEM BLINDAGEM, INSTALADO EM DISTRIBUIÇÃO DE EDIFICAÇÃO INSTITUCIONAL - FORNECIMENTO E INSTALAÇÃO. AF_11/2019</v>
          </cell>
          <cell r="C3076" t="str">
            <v>M</v>
          </cell>
          <cell r="D3076">
            <v>1.68</v>
          </cell>
        </row>
        <row r="3077">
          <cell r="A3077">
            <v>98289</v>
          </cell>
          <cell r="B3077" t="str">
            <v>CABO TELEFÔNICO CCI-50 3 PARES, SEM BLINDAGEM, INSTALADO EM DISTRIBUIÇÃO DE EDIFICAÇÃO INSTITUCIONAL - FORNECIMENTO E INSTALAÇÃO. AF_11/2019</v>
          </cell>
          <cell r="C3077" t="str">
            <v>M</v>
          </cell>
          <cell r="D3077">
            <v>2.37</v>
          </cell>
        </row>
        <row r="3078">
          <cell r="A3078">
            <v>98290</v>
          </cell>
          <cell r="B3078" t="str">
            <v>CABO TELEFÔNICO CCI-50 4 PARES, SEM BLINDAGEM, INSTALADO EM DISTRIBUIÇÃO DE EDIFICAÇÃO INSTITUCIONAL - FORNECIMENTO E INSTALAÇÃO. AF_11/2019</v>
          </cell>
          <cell r="C3078" t="str">
            <v>M</v>
          </cell>
          <cell r="D3078">
            <v>2.9</v>
          </cell>
        </row>
        <row r="3079">
          <cell r="A3079">
            <v>98291</v>
          </cell>
          <cell r="B3079" t="str">
            <v>CABO TELEFÔNICO CCI-50 5 PARES, SEM BLINDAGEM, INSTALADO EM DISTRIBUIÇÃO DE EDIFICAÇÃO INSTITUCIONAL - FORNECIMENTO E INSTALAÇÃO. AF_11/2019</v>
          </cell>
          <cell r="C3079" t="str">
            <v>M</v>
          </cell>
          <cell r="D3079">
            <v>3.72</v>
          </cell>
        </row>
        <row r="3080">
          <cell r="A3080">
            <v>98292</v>
          </cell>
          <cell r="B3080" t="str">
            <v>CABO TELEFÔNICO CCI-50 6 PARES, SEM BLINDAGEM, INSTALADO EM DISTRIBUIÇÃO DE EDIFICAÇÃO INSTITUCIONAL - FORNECIMENTO E INSTALAÇÃO. AF_11/2019</v>
          </cell>
          <cell r="C3080" t="str">
            <v>M</v>
          </cell>
          <cell r="D3080">
            <v>4.2</v>
          </cell>
        </row>
        <row r="3081">
          <cell r="A3081">
            <v>98293</v>
          </cell>
          <cell r="B3081" t="str">
            <v>CABO TELEFÔNICO CI-50 10 PARES INSTALADO EM DISTRIBUIÇÃO DE EDIFICAÇÃO INSTITUCIONAL - FORNECIMENTO E INSTALAÇÃO. AF_11/2019</v>
          </cell>
          <cell r="C3081" t="str">
            <v>M</v>
          </cell>
          <cell r="D3081">
            <v>8.14</v>
          </cell>
        </row>
        <row r="3082">
          <cell r="A3082">
            <v>98400</v>
          </cell>
          <cell r="B3082" t="str">
            <v>CABO TELEFÔNICO CTP-APL-50 10 PARES INSTALADO EM ENTRADA DE EDIFICAÇÃO - FORNECIMENTO E INSTALAÇÃO. AF_11/2019</v>
          </cell>
          <cell r="C3082" t="str">
            <v>M</v>
          </cell>
          <cell r="D3082">
            <v>11.65</v>
          </cell>
        </row>
        <row r="3083">
          <cell r="A3083">
            <v>98401</v>
          </cell>
          <cell r="B3083" t="str">
            <v>CABO TELEFÔNICO CTP-APL-50 20 PARES INSTALADO EM ENTRADA DE EDIFICAÇÃO - FORNECIMENTO E INSTALAÇÃO. AF_11/2019</v>
          </cell>
          <cell r="C3083" t="str">
            <v>M</v>
          </cell>
          <cell r="D3083">
            <v>18.47</v>
          </cell>
        </row>
        <row r="3084">
          <cell r="A3084">
            <v>98402</v>
          </cell>
          <cell r="B3084" t="str">
            <v>CABO TELEFÔNICO CTP-APL-50 30 PARES INSTALADO EM ENTRADA DE EDIFICAÇÃO - FORNECIMENTO E INSTALAÇÃO. AF_11/2019</v>
          </cell>
          <cell r="C3084" t="str">
            <v>M</v>
          </cell>
          <cell r="D3084">
            <v>24.18</v>
          </cell>
        </row>
        <row r="3085">
          <cell r="A3085">
            <v>100556</v>
          </cell>
          <cell r="B3085" t="str">
            <v>CAIXA DE PASSAGEM PARA TELEFONE 15X15X10CM (SOBREPOR), FORNECIMENTO E INSTALACAO. AF_11/2019</v>
          </cell>
          <cell r="C3085" t="str">
            <v>UN</v>
          </cell>
          <cell r="D3085">
            <v>33.96</v>
          </cell>
        </row>
        <row r="3086">
          <cell r="A3086">
            <v>100557</v>
          </cell>
          <cell r="B3086" t="str">
            <v>CAIXA DE PASSAGEM PARA TELEFONE 80X80X15CM (SOBREPOR) FORNECIMENTO E INSTALACAO. AF_11/2019</v>
          </cell>
          <cell r="C3086" t="str">
            <v>UN</v>
          </cell>
          <cell r="D3086">
            <v>456.49</v>
          </cell>
        </row>
        <row r="3087">
          <cell r="A3087">
            <v>100560</v>
          </cell>
          <cell r="B3087" t="str">
            <v>QUADRO DE DISTRIBUIÇÃO PARA TELEFONE N.2, 20X20X12CM EM CHAPA METALICA, DE EMBUTIR, SEM ACESSORIOS, PADRÃO TELEBRAS, FORNECIMENTO E INSTALAÇÃO. AF_11/2019</v>
          </cell>
          <cell r="C3087" t="str">
            <v>UN</v>
          </cell>
          <cell r="D3087">
            <v>92.6</v>
          </cell>
        </row>
        <row r="3088">
          <cell r="A3088">
            <v>100561</v>
          </cell>
          <cell r="B3088" t="str">
            <v>QUADRO DE DISTRIBUICAO PARA TELEFONE N.3, 40X40X12CM EM CHAPA METALICA, DE EMBUTIR, SEM ACESSORIOS, PADRAO TELEBRAS, FORNECIMENTO E INSTALAÇÃO. AF_11/2019</v>
          </cell>
          <cell r="C3088" t="str">
            <v>UN</v>
          </cell>
          <cell r="D3088">
            <v>175.21</v>
          </cell>
        </row>
        <row r="3089">
          <cell r="A3089">
            <v>100562</v>
          </cell>
          <cell r="B3089" t="str">
            <v>QUADRO DE DISTRIBUICAO PARA TELEFONE N.4, 60X60X12CM EM CHAPA METALICA, DE EMBUTIR, SEM ACESSORIOS, PADRAO TELEBRAS, FORNECIMENTO E INSTALAÇÃO. AF_11/2019</v>
          </cell>
          <cell r="C3089" t="str">
            <v>UN</v>
          </cell>
          <cell r="D3089">
            <v>275.22000000000003</v>
          </cell>
        </row>
        <row r="3090">
          <cell r="A3090">
            <v>100563</v>
          </cell>
          <cell r="B3090" t="str">
            <v>QUADRO DE DISTRIBUIÇÃO PARA TELEFONE N.5, 80X80X12CM EM CHAPA METALICA, SEM ACESSORIOS, PADRAO TELEBRAS, FORNECIMENTO E INSTALAÇÃO. AF_11/2019</v>
          </cell>
          <cell r="C3090" t="str">
            <v>UN</v>
          </cell>
          <cell r="D3090">
            <v>400.11</v>
          </cell>
        </row>
        <row r="3091">
          <cell r="A3091">
            <v>101795</v>
          </cell>
          <cell r="B3091" t="str">
            <v>CAIXA ENTERRADA PARA INSTALAÇÕES TELEFÔNICAS TIPO R1, EM ALVENARIA COM BLOCOS DE CONCRETO, DIMENSÕES INTERNAS: 0,35X0,60X0,60 M, EXCLUINDO TAMPÃO. AF_12/2020</v>
          </cell>
          <cell r="C3091" t="str">
            <v>UN</v>
          </cell>
          <cell r="D3091">
            <v>422.43</v>
          </cell>
        </row>
        <row r="3092">
          <cell r="A3092">
            <v>101798</v>
          </cell>
          <cell r="B3092" t="str">
            <v>TAMPA PARA CAIXA TIPO R1, EM FERRO FUNDIDO, DIMENSÕES INTERNAS: 0,40 X 0,60 M - FORNECIMENTO E INSTALAÇÃO. AF_12/2020</v>
          </cell>
          <cell r="C3092" t="str">
            <v>UN</v>
          </cell>
          <cell r="D3092">
            <v>285.61</v>
          </cell>
        </row>
        <row r="3093">
          <cell r="A3093">
            <v>101799</v>
          </cell>
          <cell r="B3093" t="str">
            <v>TAMPA PARA CAIXA TIPO R2 E R3, EM FERRO FUNDIDO, DIMENSÕES INTERNAS: 0,55 X 1,10 M - FORNECIMENTO E INSTALAÇÃO. AF_12/2020</v>
          </cell>
          <cell r="C3093" t="str">
            <v>UN</v>
          </cell>
          <cell r="D3093">
            <v>695.91</v>
          </cell>
        </row>
        <row r="3094">
          <cell r="A3094">
            <v>98397</v>
          </cell>
          <cell r="B3094" t="str">
            <v>PINTURA ANTICORROSIVA DE DUTO METÁLICO. AF_04/2018</v>
          </cell>
          <cell r="C3094" t="str">
            <v>M2</v>
          </cell>
          <cell r="D3094">
            <v>8.43</v>
          </cell>
        </row>
        <row r="3095">
          <cell r="A3095">
            <v>101936</v>
          </cell>
          <cell r="B3095" t="str">
            <v>INSTALAÇÃO DE TUBOS E CONEXÕES, EM AÇO/FERRO GALVANIZADO, PARA O CENTRO DE MEDIÇÃO DE GÁS DE EDIFÍCIO RESIDENCIAL, COM 4 PAVIMENTOS, 16 UNIDADES HABITACIONAIS, DN 32 (1 1/4) - FORNECIMENTO E INSTALAÇÃO. AF_10/2020</v>
          </cell>
          <cell r="C3095" t="str">
            <v>UN</v>
          </cell>
          <cell r="D3095">
            <v>5559.41</v>
          </cell>
        </row>
        <row r="3096">
          <cell r="A3096">
            <v>101937</v>
          </cell>
          <cell r="B3096" t="str">
            <v>INSTALAÇÃO DE TUBOS E CONEXÕES, EM AÇO/FERRO GALVANIZADO, PARA O CENTRO DE MEDIÇÃO DE GÁS DE EDIFÍCIO RESIDENCIAL, COM 4 PAVIMENTOS, 16 UNIDADES HABITACIONAIS, DN 50 (2) - FORNECIMENTO E INSTALAÇÃO. AF_10/2020</v>
          </cell>
          <cell r="C3096" t="str">
            <v>UN</v>
          </cell>
          <cell r="D3096">
            <v>9983.39</v>
          </cell>
        </row>
        <row r="3097">
          <cell r="A3097">
            <v>98294</v>
          </cell>
          <cell r="B3097" t="str">
            <v>CABO ELETRÔNICO CATEGORIA 5E, INSTALADO EM EDIFICAÇÃO RESIDENCIAL - FORNECIMENTO E INSTALAÇÃO. AF_11/2019</v>
          </cell>
          <cell r="C3097" t="str">
            <v>M</v>
          </cell>
          <cell r="D3097">
            <v>1.96</v>
          </cell>
        </row>
        <row r="3098">
          <cell r="A3098">
            <v>98295</v>
          </cell>
          <cell r="B3098" t="str">
            <v>CABO ELETRÔNICO CATEGORIA 5E, INSTALADO EM EDIFICAÇÃO INSTITUCIONAL - FORNECIMENTO E INSTALAÇÃO. AF_11/2019</v>
          </cell>
          <cell r="C3098" t="str">
            <v>M</v>
          </cell>
          <cell r="D3098">
            <v>1.5</v>
          </cell>
        </row>
        <row r="3099">
          <cell r="A3099">
            <v>98296</v>
          </cell>
          <cell r="B3099" t="str">
            <v>CABO ELETRÔNICO CATEGORIA 6, INSTALADO EM EDIFICAÇÃO RESIDENCIAL - FORNECIMENTO E INSTALAÇÃO. AF_11/2019</v>
          </cell>
          <cell r="C3099" t="str">
            <v>M</v>
          </cell>
          <cell r="D3099">
            <v>3.02</v>
          </cell>
        </row>
        <row r="3100">
          <cell r="A3100">
            <v>98297</v>
          </cell>
          <cell r="B3100" t="str">
            <v>CABO ELETRÔNICO CATEGORIA 6, INSTALADO EM EDIFICAÇÃO INSTITUCIONAL - FORNECIMENTO E INSTALAÇÃO. AF_11/2019</v>
          </cell>
          <cell r="C3100" t="str">
            <v>M</v>
          </cell>
          <cell r="D3100">
            <v>2.29</v>
          </cell>
        </row>
        <row r="3101">
          <cell r="A3101">
            <v>98301</v>
          </cell>
          <cell r="B3101" t="str">
            <v>PATCH PANEL 24 PORTAS, CATEGORIA 5E - FORNECIMENTO E INSTALAÇÃO. AF_11/2019</v>
          </cell>
          <cell r="C3101" t="str">
            <v>UN</v>
          </cell>
          <cell r="D3101">
            <v>422.38</v>
          </cell>
        </row>
        <row r="3102">
          <cell r="A3102">
            <v>98302</v>
          </cell>
          <cell r="B3102" t="str">
            <v>PATCH PANEL 24 PORTAS, CATEGORIA 6 - FORNECIMENTO E INSTALAÇÃO. AF_11/2019</v>
          </cell>
          <cell r="C3102" t="str">
            <v>UN</v>
          </cell>
          <cell r="D3102">
            <v>585.09</v>
          </cell>
        </row>
        <row r="3103">
          <cell r="A3103">
            <v>98304</v>
          </cell>
          <cell r="B3103" t="str">
            <v>PATCH PANEL 48 PORTAS, CATEGORIA 6 - FORNECIMENTO E INSTALAÇÃO. AF_11/2019</v>
          </cell>
          <cell r="C3103" t="str">
            <v>UN</v>
          </cell>
          <cell r="D3103">
            <v>918.96</v>
          </cell>
        </row>
        <row r="3104">
          <cell r="A3104">
            <v>98307</v>
          </cell>
          <cell r="B3104" t="str">
            <v>TOMADA DE REDE RJ45 - FORNECIMENTO E INSTALAÇÃO. AF_11/2019</v>
          </cell>
          <cell r="C3104" t="str">
            <v>UN</v>
          </cell>
          <cell r="D3104">
            <v>41.37</v>
          </cell>
        </row>
        <row r="3105">
          <cell r="A3105">
            <v>98308</v>
          </cell>
          <cell r="B3105" t="str">
            <v>TOMADA PARA TELEFONE RJ11 - FORNECIMENTO E INSTALAÇÃO. AF_11/2019</v>
          </cell>
          <cell r="C3105" t="str">
            <v>UN</v>
          </cell>
          <cell r="D3105">
            <v>26.37</v>
          </cell>
        </row>
        <row r="3106">
          <cell r="A3106">
            <v>98593</v>
          </cell>
          <cell r="B3106" t="str">
            <v>PATCH PANEL 48 PORTAS, CATEGORIA 5E - FORNECIMENTO E INSTALAÇÃO. AF_11/2019</v>
          </cell>
          <cell r="C3106" t="str">
            <v>UN</v>
          </cell>
          <cell r="D3106">
            <v>724.62</v>
          </cell>
        </row>
        <row r="3107">
          <cell r="A3107">
            <v>89355</v>
          </cell>
          <cell r="B3107" t="str">
            <v>TUBO, PVC, SOLDÁVEL, DN 20MM, INSTALADO EM RAMAL OU SUB-RAMAL DE ÁGUA - FORNECIMENTO E INSTALAÇÃO. AF_12/2014</v>
          </cell>
          <cell r="C3107" t="str">
            <v>M</v>
          </cell>
          <cell r="D3107">
            <v>13.45</v>
          </cell>
        </row>
        <row r="3108">
          <cell r="A3108">
            <v>89356</v>
          </cell>
          <cell r="B3108" t="str">
            <v>TUBO, PVC, SOLDÁVEL, DN 25MM, INSTALADO EM RAMAL OU SUB-RAMAL DE ÁGUA - FORNECIMENTO E INSTALAÇÃO. AF_12/2014</v>
          </cell>
          <cell r="C3108" t="str">
            <v>M</v>
          </cell>
          <cell r="D3108">
            <v>15.96</v>
          </cell>
        </row>
        <row r="3109">
          <cell r="A3109">
            <v>89357</v>
          </cell>
          <cell r="B3109" t="str">
            <v>TUBO, PVC, SOLDÁVEL, DN 32MM, INSTALADO EM RAMAL OU SUB-RAMAL DE ÁGUA - FORNECIMENTO E INSTALAÇÃO. AF_12/2014</v>
          </cell>
          <cell r="C3109" t="str">
            <v>M</v>
          </cell>
          <cell r="D3109">
            <v>23.32</v>
          </cell>
        </row>
        <row r="3110">
          <cell r="A3110">
            <v>89401</v>
          </cell>
          <cell r="B3110" t="str">
            <v>TUBO, PVC, SOLDÁVEL, DN 20MM, INSTALADO EM RAMAL DE DISTRIBUIÇÃO DE ÁGUA - FORNECIMENTO E INSTALAÇÃO. AF_12/2014</v>
          </cell>
          <cell r="C3110" t="str">
            <v>M</v>
          </cell>
          <cell r="D3110">
            <v>6.28</v>
          </cell>
        </row>
        <row r="3111">
          <cell r="A3111">
            <v>89402</v>
          </cell>
          <cell r="B3111" t="str">
            <v>TUBO, PVC, SOLDÁVEL, DN 25MM, INSTALADO EM RAMAL DE DISTRIBUIÇÃO DE ÁGUA - FORNECIMENTO E INSTALAÇÃO. AF_12/2014</v>
          </cell>
          <cell r="C3111" t="str">
            <v>M</v>
          </cell>
          <cell r="D3111">
            <v>7.7</v>
          </cell>
        </row>
        <row r="3112">
          <cell r="A3112">
            <v>89403</v>
          </cell>
          <cell r="B3112" t="str">
            <v>TUBO, PVC, SOLDÁVEL, DN 32MM, INSTALADO EM RAMAL DE DISTRIBUIÇÃO DE ÁGUA - FORNECIMENTO E INSTALAÇÃO. AF_12/2014</v>
          </cell>
          <cell r="C3112" t="str">
            <v>M</v>
          </cell>
          <cell r="D3112">
            <v>13.43</v>
          </cell>
        </row>
        <row r="3113">
          <cell r="A3113">
            <v>89446</v>
          </cell>
          <cell r="B3113" t="str">
            <v>TUBO, PVC, SOLDÁVEL, DN 25MM, INSTALADO EM PRUMADA DE ÁGUA - FORNECIMENTO E INSTALAÇÃO. AF_12/2014</v>
          </cell>
          <cell r="C3113" t="str">
            <v>M</v>
          </cell>
          <cell r="D3113">
            <v>4.5599999999999996</v>
          </cell>
        </row>
        <row r="3114">
          <cell r="A3114">
            <v>89447</v>
          </cell>
          <cell r="B3114" t="str">
            <v>TUBO, PVC, SOLDÁVEL, DN 32MM, INSTALADO EM PRUMADA DE ÁGUA - FORNECIMENTO E INSTALAÇÃO. AF_12/2014</v>
          </cell>
          <cell r="C3114" t="str">
            <v>M</v>
          </cell>
          <cell r="D3114">
            <v>9.74</v>
          </cell>
        </row>
        <row r="3115">
          <cell r="A3115">
            <v>89448</v>
          </cell>
          <cell r="B3115" t="str">
            <v>TUBO, PVC, SOLDÁVEL, DN 40MM, INSTALADO EM PRUMADA DE ÁGUA - FORNECIMENTO E INSTALAÇÃO. AF_12/2014</v>
          </cell>
          <cell r="C3115" t="str">
            <v>M</v>
          </cell>
          <cell r="D3115">
            <v>14.04</v>
          </cell>
        </row>
        <row r="3116">
          <cell r="A3116">
            <v>89449</v>
          </cell>
          <cell r="B3116" t="str">
            <v>TUBO, PVC, SOLDÁVEL, DN 50MM, INSTALADO EM PRUMADA DE ÁGUA - FORNECIMENTO E INSTALAÇÃO. AF_12/2014</v>
          </cell>
          <cell r="C3116" t="str">
            <v>M</v>
          </cell>
          <cell r="D3116">
            <v>16.13</v>
          </cell>
        </row>
        <row r="3117">
          <cell r="A3117">
            <v>89450</v>
          </cell>
          <cell r="B3117" t="str">
            <v>TUBO, PVC, SOLDÁVEL, DN 60MM, INSTALADO EM PRUMADA DE ÁGUA - FORNECIMENTO E INSTALAÇÃO. AF_12/2014</v>
          </cell>
          <cell r="C3117" t="str">
            <v>M</v>
          </cell>
          <cell r="D3117">
            <v>26.76</v>
          </cell>
        </row>
        <row r="3118">
          <cell r="A3118">
            <v>89451</v>
          </cell>
          <cell r="B3118" t="str">
            <v>TUBO, PVC, SOLDÁVEL, DN 75MM, INSTALADO EM PRUMADA DE ÁGUA - FORNECIMENTO E INSTALAÇÃO. AF_12/2014</v>
          </cell>
          <cell r="C3118" t="str">
            <v>M</v>
          </cell>
          <cell r="D3118">
            <v>44.34</v>
          </cell>
        </row>
        <row r="3119">
          <cell r="A3119">
            <v>89452</v>
          </cell>
          <cell r="B3119" t="str">
            <v>TUBO, PVC, SOLDÁVEL, DN 85MM, INSTALADO EM PRUMADA DE ÁGUA - FORNECIMENTO E INSTALAÇÃO. AF_12/2014</v>
          </cell>
          <cell r="C3119" t="str">
            <v>M</v>
          </cell>
          <cell r="D3119">
            <v>55.24</v>
          </cell>
        </row>
        <row r="3120">
          <cell r="A3120">
            <v>89508</v>
          </cell>
          <cell r="B3120" t="str">
            <v>TUBO PVC, SÉRIE R, ÁGUA PLUVIAL, DN 40 MM, FORNECIDO E INSTALADO EM RAMAL DE ENCAMINHAMENTO. AF_12/2014</v>
          </cell>
          <cell r="C3120" t="str">
            <v>M</v>
          </cell>
          <cell r="D3120">
            <v>16.12</v>
          </cell>
        </row>
        <row r="3121">
          <cell r="A3121">
            <v>89509</v>
          </cell>
          <cell r="B3121" t="str">
            <v>TUBO PVC, SÉRIE R, ÁGUA PLUVIAL, DN 50 MM, FORNECIDO E INSTALADO EM RAMAL DE ENCAMINHAMENTO. AF_12/2014</v>
          </cell>
          <cell r="C3121" t="str">
            <v>M</v>
          </cell>
          <cell r="D3121">
            <v>21.93</v>
          </cell>
        </row>
        <row r="3122">
          <cell r="A3122">
            <v>89511</v>
          </cell>
          <cell r="B3122" t="str">
            <v>TUBO PVC, SÉRIE R, ÁGUA PLUVIAL, DN 75 MM, FORNECIDO E INSTALADO EM RAMAL DE ENCAMINHAMENTO. AF_12/2014</v>
          </cell>
          <cell r="C3122" t="str">
            <v>M</v>
          </cell>
          <cell r="D3122">
            <v>32.21</v>
          </cell>
        </row>
        <row r="3123">
          <cell r="A3123">
            <v>89512</v>
          </cell>
          <cell r="B3123" t="str">
            <v>TUBO PVC, SÉRIE R, ÁGUA PLUVIAL, DN 100 MM, FORNECIDO E INSTALADO EM RAMAL DE ENCAMINHAMENTO. AF_12/2014</v>
          </cell>
          <cell r="C3123" t="str">
            <v>M</v>
          </cell>
          <cell r="D3123">
            <v>51.45</v>
          </cell>
        </row>
        <row r="3124">
          <cell r="A3124">
            <v>89576</v>
          </cell>
          <cell r="B3124" t="str">
            <v>TUBO PVC, SÉRIE R, ÁGUA PLUVIAL, DN 75 MM, FORNECIDO E INSTALADO EM CONDUTORES VERTICAIS DE ÁGUAS PLUVIAIS. AF_12/2014</v>
          </cell>
          <cell r="C3124" t="str">
            <v>M</v>
          </cell>
          <cell r="D3124">
            <v>20.38</v>
          </cell>
        </row>
        <row r="3125">
          <cell r="A3125">
            <v>89578</v>
          </cell>
          <cell r="B3125" t="str">
            <v>TUBO PVC, SÉRIE R, ÁGUA PLUVIAL, DN 100 MM, FORNECIDO E INSTALADO EM CONDUTORES VERTICAIS DE ÁGUAS PLUVIAIS. AF_12/2014</v>
          </cell>
          <cell r="C3125" t="str">
            <v>M</v>
          </cell>
          <cell r="D3125">
            <v>35.25</v>
          </cell>
        </row>
        <row r="3126">
          <cell r="A3126">
            <v>89580</v>
          </cell>
          <cell r="B3126" t="str">
            <v>TUBO PVC, SÉRIE R, ÁGUA PLUVIAL, DN 150 MM, FORNECIDO E INSTALADO EM CONDUTORES VERTICAIS DE ÁGUAS PLUVIAIS. AF_12/2014</v>
          </cell>
          <cell r="C3126" t="str">
            <v>M</v>
          </cell>
          <cell r="D3126">
            <v>69.69</v>
          </cell>
        </row>
        <row r="3127">
          <cell r="A3127">
            <v>89633</v>
          </cell>
          <cell r="B3127" t="str">
            <v>TUBO, CPVC, SOLDÁVEL, DN 15MM, INSTALADO EM RAMAL OU SUB-RAMAL DE ÁGUA - FORNECIMENTO E INSTALAÇÃO. AF_12/2014</v>
          </cell>
          <cell r="C3127" t="str">
            <v>M</v>
          </cell>
          <cell r="D3127">
            <v>18.37</v>
          </cell>
        </row>
        <row r="3128">
          <cell r="A3128">
            <v>89634</v>
          </cell>
          <cell r="B3128" t="str">
            <v>TUBO, CPVC, SOLDÁVEL, DN 22MM, INSTALADO EM RAMAL OU SUB-RAMAL DE ÁGUA - FORNECIMENTO E INSTALAÇÃO. AF_12/2014</v>
          </cell>
          <cell r="C3128" t="str">
            <v>M</v>
          </cell>
          <cell r="D3128">
            <v>28.3</v>
          </cell>
        </row>
        <row r="3129">
          <cell r="A3129">
            <v>89635</v>
          </cell>
          <cell r="B3129" t="str">
            <v>TUBO, CPVC, SOLDÁVEL, DN 28MM, INSTALADO EM RAMAL OU SUB-RAMAL DE ÁGUA - FORNECIMENTO E INSTALAÇÃO. AF_12/2014</v>
          </cell>
          <cell r="C3129" t="str">
            <v>M</v>
          </cell>
          <cell r="D3129">
            <v>40.85</v>
          </cell>
        </row>
        <row r="3130">
          <cell r="A3130">
            <v>89636</v>
          </cell>
          <cell r="B3130" t="str">
            <v>TUBO, CPVC, SOLDÁVEL, DN 35MM, INSTALADO EM RAMAL OU SUB-RAMAL DE ÁGUA  FORNECIMENTO E INSTALAÇÃO. AF_12/2014</v>
          </cell>
          <cell r="C3130" t="str">
            <v>M</v>
          </cell>
          <cell r="D3130">
            <v>49.81</v>
          </cell>
        </row>
        <row r="3131">
          <cell r="A3131">
            <v>89711</v>
          </cell>
          <cell r="B3131" t="str">
            <v>TUBO PVC, SERIE NORMAL, ESGOTO PREDIAL, DN 40 MM, FORNECIDO E INSTALADO EM RAMAL DE DESCARGA OU RAMAL DE ESGOTO SANITÁRIO. AF_12/2014</v>
          </cell>
          <cell r="C3131" t="str">
            <v>M</v>
          </cell>
          <cell r="D3131">
            <v>14.25</v>
          </cell>
        </row>
        <row r="3132">
          <cell r="A3132">
            <v>89712</v>
          </cell>
          <cell r="B3132" t="str">
            <v>TUBO PVC, SERIE NORMAL, ESGOTO PREDIAL, DN 50 MM, FORNECIDO E INSTALADO EM RAMAL DE DESCARGA OU RAMAL DE ESGOTO SANITÁRIO. AF_12/2014</v>
          </cell>
          <cell r="C3132" t="str">
            <v>M</v>
          </cell>
          <cell r="D3132">
            <v>21.5</v>
          </cell>
        </row>
        <row r="3133">
          <cell r="A3133">
            <v>89713</v>
          </cell>
          <cell r="B3133" t="str">
            <v>TUBO PVC, SERIE NORMAL, ESGOTO PREDIAL, DN 75 MM, FORNECIDO E INSTALADO EM RAMAL DE DESCARGA OU RAMAL DE ESGOTO SANITÁRIO. AF_12/2014</v>
          </cell>
          <cell r="C3133" t="str">
            <v>M</v>
          </cell>
          <cell r="D3133">
            <v>32.700000000000003</v>
          </cell>
        </row>
        <row r="3134">
          <cell r="A3134">
            <v>89714</v>
          </cell>
          <cell r="B3134" t="str">
            <v>TUBO PVC, SERIE NORMAL, ESGOTO PREDIAL, DN 100 MM, FORNECIDO E INSTALADO EM RAMAL DE DESCARGA OU RAMAL DE ESGOTO SANITÁRIO. AF_12/2014</v>
          </cell>
          <cell r="C3134" t="str">
            <v>M</v>
          </cell>
          <cell r="D3134">
            <v>41.71</v>
          </cell>
        </row>
        <row r="3135">
          <cell r="A3135">
            <v>89716</v>
          </cell>
          <cell r="B3135" t="str">
            <v>TUBO, CPVC, SOLDÁVEL, DN 22MM, INSTALADO EM RAMAL DE DISTRIBUIÇÃO DE ÁGUA - FORNECIMENTO E INSTALAÇÃO. AF_12/2014</v>
          </cell>
          <cell r="C3135" t="str">
            <v>M</v>
          </cell>
          <cell r="D3135">
            <v>20.82</v>
          </cell>
        </row>
        <row r="3136">
          <cell r="A3136">
            <v>89717</v>
          </cell>
          <cell r="B3136" t="str">
            <v>TUBO, CPVC, SOLDÁVEL, DN 28MM, INSTALADO EM RAMAL DE DISTRIBUIÇÃO DE ÁGUA - FORNECIMENTO E INSTALAÇÃO. AF_12/2014</v>
          </cell>
          <cell r="C3136" t="str">
            <v>M</v>
          </cell>
          <cell r="D3136">
            <v>32.049999999999997</v>
          </cell>
        </row>
        <row r="3137">
          <cell r="A3137">
            <v>89770</v>
          </cell>
          <cell r="B3137" t="str">
            <v>TUBO, CPVC, SOLDÁVEL, DN 35MM, INSTALADO EM PRUMADA DE ÁGUA  FORNECIMENTO E INSTALAÇÃO. AF_12/2014</v>
          </cell>
          <cell r="C3137" t="str">
            <v>M</v>
          </cell>
          <cell r="D3137">
            <v>35.57</v>
          </cell>
        </row>
        <row r="3138">
          <cell r="A3138">
            <v>89771</v>
          </cell>
          <cell r="B3138" t="str">
            <v>TUBO, CPVC, SOLDÁVEL, DN 42MM, INSTALADO EM PRUMADA DE ÁGUA  FORNECIMENTO E INSTALAÇÃO. AF_12/2014</v>
          </cell>
          <cell r="C3138" t="str">
            <v>M</v>
          </cell>
          <cell r="D3138">
            <v>48.63</v>
          </cell>
        </row>
        <row r="3139">
          <cell r="A3139">
            <v>89773</v>
          </cell>
          <cell r="B3139" t="str">
            <v>TUBO, CPVC, SOLDÁVEL, DN 73MM, INSTALADO EM PRUMADA DE ÁGUA  FORNECIMENTO E INSTALAÇÃO. AF_12/2014</v>
          </cell>
          <cell r="C3139" t="str">
            <v>M</v>
          </cell>
          <cell r="D3139">
            <v>113.34</v>
          </cell>
        </row>
        <row r="3140">
          <cell r="A3140">
            <v>89775</v>
          </cell>
          <cell r="B3140" t="str">
            <v>TUBO, CPVC, SOLDÁVEL, DN 89MM, INSTALADO EM PRUMADA DE ÁGUA  FORNECIMENTO E INSTALAÇÃO. AF_12/2014</v>
          </cell>
          <cell r="C3140" t="str">
            <v>M</v>
          </cell>
          <cell r="D3140">
            <v>179.09</v>
          </cell>
        </row>
        <row r="3141">
          <cell r="A3141">
            <v>89798</v>
          </cell>
          <cell r="B3141" t="str">
            <v>TUBO PVC, SERIE NORMAL, ESGOTO PREDIAL, DN 50 MM, FORNECIDO E INSTALADO EM PRUMADA DE ESGOTO SANITÁRIO OU VENTILAÇÃO. AF_12/2014</v>
          </cell>
          <cell r="C3141" t="str">
            <v>M</v>
          </cell>
          <cell r="D3141">
            <v>9.84</v>
          </cell>
        </row>
        <row r="3142">
          <cell r="A3142">
            <v>89799</v>
          </cell>
          <cell r="B3142" t="str">
            <v>TUBO PVC, SERIE NORMAL, ESGOTO PREDIAL, DN 75 MM, FORNECIDO E INSTALADO EM PRUMADA DE ESGOTO SANITÁRIO OU VENTILAÇÃO. AF_12/2014</v>
          </cell>
          <cell r="C3142" t="str">
            <v>M</v>
          </cell>
          <cell r="D3142">
            <v>15.88</v>
          </cell>
        </row>
        <row r="3143">
          <cell r="A3143">
            <v>89800</v>
          </cell>
          <cell r="B3143" t="str">
            <v>TUBO PVC, SERIE NORMAL, ESGOTO PREDIAL, DN 100 MM, FORNECIDO E INSTALADO EM PRUMADA DE ESGOTO SANITÁRIO OU VENTILAÇÃO. AF_12/2014</v>
          </cell>
          <cell r="C3143" t="str">
            <v>M</v>
          </cell>
          <cell r="D3143">
            <v>19.5</v>
          </cell>
        </row>
        <row r="3144">
          <cell r="A3144">
            <v>89848</v>
          </cell>
          <cell r="B3144" t="str">
            <v>TUBO PVC, SERIE NORMAL, ESGOTO PREDIAL, DN 100 MM, FORNECIDO E INSTALADO EM SUBCOLETOR AÉREO DE ESGOTO SANITÁRIO. AF_12/2014</v>
          </cell>
          <cell r="C3144" t="str">
            <v>M</v>
          </cell>
          <cell r="D3144">
            <v>23.34</v>
          </cell>
        </row>
        <row r="3145">
          <cell r="A3145">
            <v>89849</v>
          </cell>
          <cell r="B3145" t="str">
            <v>TUBO PVC, SERIE NORMAL, ESGOTO PREDIAL, DN 150 MM, FORNECIDO E INSTALADO EM SUBCOLETOR AÉREO DE ESGOTO SANITÁRIO. AF_12/2014</v>
          </cell>
          <cell r="C3145" t="str">
            <v>M</v>
          </cell>
          <cell r="D3145">
            <v>46.84</v>
          </cell>
        </row>
        <row r="3146">
          <cell r="A3146">
            <v>89865</v>
          </cell>
          <cell r="B3146" t="str">
            <v>TUBO, PVC, SOLDÁVEL, DN 25MM, INSTALADO EM DRENO DE AR-CONDICIONADO - FORNECIMENTO E INSTALAÇÃO. AF_12/2014</v>
          </cell>
          <cell r="C3146" t="str">
            <v>M</v>
          </cell>
          <cell r="D3146">
            <v>10.14</v>
          </cell>
        </row>
        <row r="3147">
          <cell r="A3147">
            <v>91784</v>
          </cell>
          <cell r="B3147" t="str">
            <v>(COMPOSIÇÃO REPRESENTATIVA) DO SERVIÇO DE INSTALAÇÃO DE TUBOS DE PVC, SOLDÁVEL, ÁGUA FRIA, DN 20 MM (INSTALADO EM RAMAL, SUB-RAMAL OU RAMAL DE DISTRIBUIÇÃO), INCLUSIVE CONEXÕES, CORTES E FIXAÇÕES, PARA PRÉDIOS. AF_10/2015</v>
          </cell>
          <cell r="C3147" t="str">
            <v>M</v>
          </cell>
          <cell r="D3147">
            <v>32.17</v>
          </cell>
        </row>
        <row r="3148">
          <cell r="A3148">
            <v>91785</v>
          </cell>
          <cell r="B3148" t="str">
            <v>(COMPOSIÇÃO REPRESENTATIVA) DO SERVIÇO DE INSTALAÇÃO DE TUBOS DE PVC, SOLDÁVEL, ÁGUA FRIA, DN 25 MM (INSTALADO EM RAMAL, SUB-RAMAL, RAMAL DE DISTRIBUIÇÃO OU PRUMADA), INCLUSIVE CONEXÕES, CORTES E FIXAÇÕES, PARA PRÉDIOS. AF_10/2015</v>
          </cell>
          <cell r="C3148" t="str">
            <v>M</v>
          </cell>
          <cell r="D3148">
            <v>31.94</v>
          </cell>
        </row>
        <row r="3149">
          <cell r="A3149">
            <v>91786</v>
          </cell>
          <cell r="B3149" t="str">
            <v>(COMPOSIÇÃO REPRESENTATIVA) DO SERVIÇO DE INSTALAÇÃO TUBOS DE PVC, SOLDÁVEL, ÁGUA FRIA, DN 32 MM (INSTALADO EM RAMAL, SUB-RAMAL, RAMAL DE DISTRIBUIÇÃO OU PRUMADA), INCLUSIVE CONEXÕES, CORTES E FIXAÇÕES, PARA PRÉDIOS. AF_10/2015</v>
          </cell>
          <cell r="C3149" t="str">
            <v>M</v>
          </cell>
          <cell r="D3149">
            <v>24.06</v>
          </cell>
        </row>
        <row r="3150">
          <cell r="A3150">
            <v>91787</v>
          </cell>
          <cell r="B3150" t="str">
            <v>(COMPOSIÇÃO REPRESENTATIVA) DO SERVIÇO DE INSTALAÇÃO DE TUBOS DE PVC, SOLDÁVEL, ÁGUA FRIA, DN 40 MM (INSTALADO EM PRUMADA), INCLUSIVE CONEXÕES, CORTES E FIXAÇÕES, PARA PRÉDIOS. AF_10/2015</v>
          </cell>
          <cell r="C3150" t="str">
            <v>M</v>
          </cell>
          <cell r="D3150">
            <v>28.85</v>
          </cell>
        </row>
        <row r="3151">
          <cell r="A3151">
            <v>91788</v>
          </cell>
          <cell r="B3151" t="str">
            <v>(COMPOSIÇÃO REPRESENTATIVA) DO SERVIÇO DE INSTALAÇÃO DE TUBOS DE PVC, SOLDÁVEL, ÁGUA FRIA, DN 50 MM (INSTALADO EM PRUMADA), INCLUSIVE CONEXÕES, CORTES E FIXAÇÕES, PARA PRÉDIOS. AF_10/2015</v>
          </cell>
          <cell r="C3151" t="str">
            <v>M</v>
          </cell>
          <cell r="D3151">
            <v>36.229999999999997</v>
          </cell>
        </row>
        <row r="3152">
          <cell r="A3152">
            <v>91789</v>
          </cell>
          <cell r="B3152" t="str">
            <v>(COMPOSIÇÃO REPRESENTATIVA) DO SERVIÇO DE INSTALAÇÃO DE TUBOS DE PVC, SÉRIE R, ÁGUA PLUVIAL, DN 75 MM (INSTALADO EM RAMAL DE ENCAMINHAMENTO, OU CONDUTORES VERTICAIS), INCLUSIVE CONEXÕES, CORTE E FIXAÇÕES, PARA PRÉDIOS. AF_10/2015</v>
          </cell>
          <cell r="C3152" t="str">
            <v>M</v>
          </cell>
          <cell r="D3152">
            <v>36.130000000000003</v>
          </cell>
        </row>
        <row r="3153">
          <cell r="A3153">
            <v>91790</v>
          </cell>
          <cell r="B3153" t="str">
            <v>(COMPOSIÇÃO REPRESENTATIVA) DO SERVIÇO DE INSTALAÇÃO DE TUBOS DE PVC, SÉRIE R, ÁGUA PLUVIAL, DN 100 MM (INSTALADO EM RAMAL DE ENCAMINHAMENTO, OU CONDUTORES VERTICAIS), INCLUSIVE CONEXÕES, CORTES E FIXAÇÕES, PARA PRÉDIOS. AF_10/2015</v>
          </cell>
          <cell r="C3153" t="str">
            <v>M</v>
          </cell>
          <cell r="D3153">
            <v>54.42</v>
          </cell>
        </row>
        <row r="3154">
          <cell r="A3154">
            <v>91791</v>
          </cell>
          <cell r="B3154" t="str">
            <v>(COMPOSIÇÃO REPRESENTATIVA) DO SERVIÇO DE INSTALAÇÃO DE TUBOS DE PVC, SÉRIE R, ÁGUA PLUVIAL, DN 150 MM (INSTALADO EM CONDUTORES VERTICAIS), INCLUSIVE CONEXÕES, CORTES E FIXAÇÕES, PARA PRÉDIOS. AF_10/2015</v>
          </cell>
          <cell r="C3154" t="str">
            <v>M</v>
          </cell>
          <cell r="D3154">
            <v>74.12</v>
          </cell>
        </row>
        <row r="3155">
          <cell r="A3155">
            <v>91792</v>
          </cell>
          <cell r="B3155" t="str">
            <v>(COMPOSIÇÃO REPRESENTATIVA) DO SERVIÇO DE INSTALAÇÃO DE TUBO DE PVC, SÉRIE NORMAL, ESGOTO PREDIAL, DN 40 MM (INSTALADO EM RAMAL DE DESCARGA OU RAMAL DE ESGOTO SANITÁRIO), INCLUSIVE CONEXÕES, CORTES E FIXAÇÕES, PARA PRÉDIOS. AF_10/2015</v>
          </cell>
          <cell r="C3155" t="str">
            <v>M</v>
          </cell>
          <cell r="D3155">
            <v>41.76</v>
          </cell>
        </row>
        <row r="3156">
          <cell r="A3156">
            <v>91793</v>
          </cell>
          <cell r="B3156" t="str">
            <v>(COMPOSIÇÃO REPRESENTATIVA) DO SERVIÇO DE INSTALAÇÃO DE TUBO DE PVC, SÉRIE NORMAL, ESGOTO PREDIAL, DN 50 MM (INSTALADO EM RAMAL DE DESCARGA OU RAMAL DE ESGOTO SANITÁRIO), INCLUSIVE CONEXÕES, CORTES E FIXAÇÕES PARA, PRÉDIOS. AF_10/2015</v>
          </cell>
          <cell r="C3156" t="str">
            <v>M</v>
          </cell>
          <cell r="D3156">
            <v>64.290000000000006</v>
          </cell>
        </row>
        <row r="3157">
          <cell r="A3157">
            <v>91794</v>
          </cell>
          <cell r="B3157" t="str">
            <v>(COMPOSIÇÃO REPRESENTATIVA) DO SERVIÇO DE INST. TUBO PVC, SÉRIE N, ESGOTO PREDIAL, DN 75 MM, (INST. EM RAMAL DE DESCARGA, RAMAL DE ESG. SANITÁRIO, PRUMADA DE ESG. SANITÁRIO OU VENTILAÇÃO), INCL. CONEXÕES, CORTES E FIXAÇÕES, P/ PRÉDIOS. AF_10/2015</v>
          </cell>
          <cell r="C3157" t="str">
            <v>M</v>
          </cell>
          <cell r="D3157">
            <v>31.29</v>
          </cell>
        </row>
        <row r="3158">
          <cell r="A3158">
            <v>91795</v>
          </cell>
          <cell r="B3158" t="str">
            <v>(COMPOSIÇÃO REPRESENTATIVA) DO SERVIÇO DE INST. TUBO PVC, SÉRIE N, ESGOTO PREDIAL, 100 MM (INST. RAMAL DESCARGA, RAMAL DE ESG. SANIT., PRUMADA ESG. SANIT., VENTILAÇÃO OU SUB-COLETOR AÉREO), INCL. CONEXÕES E CORTES, FIXAÇÕES, P/ PRÉDIOS. AF_10/2015</v>
          </cell>
          <cell r="C3158" t="str">
            <v>M</v>
          </cell>
          <cell r="D3158">
            <v>52.06</v>
          </cell>
        </row>
        <row r="3159">
          <cell r="A3159">
            <v>91796</v>
          </cell>
          <cell r="B3159" t="str">
            <v>(COMPOSIÇÃO REPRESENTATIVA) DO SERVIÇO DE INSTALAÇÃO DE TUBO DE PVC, SÉRIE NORMAL, ESGOTO PREDIAL, DN 150 MM (INSTALADO EM SUB-COLETOR AÉREO), INCLUSIVE CONEXÕES, CORTES E FIXAÇÕES, PARA PRÉDIOS. AF_10/2015</v>
          </cell>
          <cell r="C3159" t="str">
            <v>M</v>
          </cell>
          <cell r="D3159">
            <v>57.66</v>
          </cell>
        </row>
        <row r="3160">
          <cell r="A3160">
            <v>92275</v>
          </cell>
          <cell r="B3160" t="str">
            <v>TUBO EM COBRE RÍGIDO, DN 22 MM, CLASSE E, SEM ISOLAMENTO, INSTALADO EM PRUMADA  FORNECIMENTO E INSTALAÇÃO. AF_12/2015</v>
          </cell>
          <cell r="C3160" t="str">
            <v>M</v>
          </cell>
          <cell r="D3160">
            <v>39.409999999999997</v>
          </cell>
        </row>
        <row r="3161">
          <cell r="A3161">
            <v>92276</v>
          </cell>
          <cell r="B3161" t="str">
            <v>TUBO EM COBRE RÍGIDO, DN 28 MM, CLASSE E, SEM ISOLAMENTO, INSTALADO EM PRUMADA  FORNECIMENTO E INSTALAÇÃO. AF_12/2015</v>
          </cell>
          <cell r="C3161" t="str">
            <v>M</v>
          </cell>
          <cell r="D3161">
            <v>49.9</v>
          </cell>
        </row>
        <row r="3162">
          <cell r="A3162">
            <v>92277</v>
          </cell>
          <cell r="B3162" t="str">
            <v>TUBO EM COBRE RÍGIDO, DN 35 MM, CLASSE E, SEM ISOLAMENTO, INSTALADO EM PRUMADA  FORNECIMENTO E INSTALAÇÃO. AF_12/2015</v>
          </cell>
          <cell r="C3162" t="str">
            <v>M</v>
          </cell>
          <cell r="D3162">
            <v>72</v>
          </cell>
        </row>
        <row r="3163">
          <cell r="A3163">
            <v>92278</v>
          </cell>
          <cell r="B3163" t="str">
            <v>TUBO EM COBRE RÍGIDO, DN 42 MM, CLASSE E, SEM ISOLAMENTO, INSTALADO EM PRUMADA  FORNECIMENTO E INSTALAÇÃO. AF_12/2015</v>
          </cell>
          <cell r="C3163" t="str">
            <v>M</v>
          </cell>
          <cell r="D3163">
            <v>96.82</v>
          </cell>
        </row>
        <row r="3164">
          <cell r="A3164">
            <v>92279</v>
          </cell>
          <cell r="B3164" t="str">
            <v>TUBO EM COBRE RÍGIDO, DN 54 MM, CLASSE E, SEM ISOLAMENTO, INSTALADO EM PRUMADA  FORNECIMENTO E INSTALAÇÃO. AF_12/2015</v>
          </cell>
          <cell r="C3164" t="str">
            <v>M</v>
          </cell>
          <cell r="D3164">
            <v>139.9</v>
          </cell>
        </row>
        <row r="3165">
          <cell r="A3165">
            <v>92280</v>
          </cell>
          <cell r="B3165" t="str">
            <v>TUBO EM COBRE RÍGIDO, DN 66 MM, CLASSE E, SEM ISOLAMENTO, INSTALADO EM PRUMADA  FORNECIMENTO E INSTALAÇÃO. AF_12/2015</v>
          </cell>
          <cell r="C3165" t="str">
            <v>M</v>
          </cell>
          <cell r="D3165">
            <v>196.42</v>
          </cell>
        </row>
        <row r="3166">
          <cell r="A3166">
            <v>92281</v>
          </cell>
          <cell r="B3166" t="str">
            <v>TUBO EM COBRE RÍGIDO, DN 22 MM, CLASSE E, COM ISOLAMENTO, INSTALADO EM PRUMADA  FORNECIMENTO E INSTALAÇÃO. AF_12/2015</v>
          </cell>
          <cell r="C3166" t="str">
            <v>M</v>
          </cell>
          <cell r="D3166">
            <v>109.18</v>
          </cell>
        </row>
        <row r="3167">
          <cell r="A3167">
            <v>92282</v>
          </cell>
          <cell r="B3167" t="str">
            <v>TUBO EM COBRE RÍGIDO, DN 28 MM, CLASSE E, COM ISOLAMENTO, INSTALADO EM PRUMADA  FORNECIMENTO E INSTALAÇÃO. AF_12/2015</v>
          </cell>
          <cell r="C3167" t="str">
            <v>M</v>
          </cell>
          <cell r="D3167">
            <v>122.51</v>
          </cell>
        </row>
        <row r="3168">
          <cell r="A3168">
            <v>92283</v>
          </cell>
          <cell r="B3168" t="str">
            <v>TUBO EM COBRE RÍGIDO, DN 35 MM, CLASSE E, COM ISOLAMENTO, INSTALADO EM PRUMADA  FORNECIMENTO E INSTALAÇÃO. AF_12/2015</v>
          </cell>
          <cell r="C3168" t="str">
            <v>M</v>
          </cell>
          <cell r="D3168">
            <v>163.83000000000001</v>
          </cell>
        </row>
        <row r="3169">
          <cell r="A3169">
            <v>92284</v>
          </cell>
          <cell r="B3169" t="str">
            <v>TUBO EM COBRE RÍGIDO, DN 42 MM, CLASSE E, COM ISOLAMENTO, INSTALADO EM PRUMADA  FORNECIMENTO E INSTALAÇÃO. AF_12/2015</v>
          </cell>
          <cell r="C3169" t="str">
            <v>M</v>
          </cell>
          <cell r="D3169">
            <v>201.54</v>
          </cell>
        </row>
        <row r="3170">
          <cell r="A3170">
            <v>92285</v>
          </cell>
          <cell r="B3170" t="str">
            <v>TUBO EM COBRE RÍGIDO, DN 54 MM, CLASSE E, COM ISOLAMENTO, INSTALADO EM PRUMADA  FORNECIMENTO E INSTALAÇÃO. AF_12/2015</v>
          </cell>
          <cell r="C3170" t="str">
            <v>M</v>
          </cell>
          <cell r="D3170">
            <v>265.07</v>
          </cell>
        </row>
        <row r="3171">
          <cell r="A3171">
            <v>92286</v>
          </cell>
          <cell r="B3171" t="str">
            <v>TUBO EM COBRE RÍGIDO, DN 66 MM, CLASSE E, COM ISOLAMENTO, INSTALADO EM PRUMADA  FORNECIMENTO E INSTALAÇÃO. AF_12/2015</v>
          </cell>
          <cell r="C3171" t="str">
            <v>M</v>
          </cell>
          <cell r="D3171">
            <v>323.35000000000002</v>
          </cell>
        </row>
        <row r="3172">
          <cell r="A3172">
            <v>92305</v>
          </cell>
          <cell r="B3172" t="str">
            <v>TUBO EM COBRE RÍGIDO, DN 15 MM, CLASSE E, SEM ISOLAMENTO, INSTALADO EM RAMAL DE DISTRIBUIÇÃO  FORNECIMENTO E INSTALAÇÃO. AF_12/2015</v>
          </cell>
          <cell r="C3172" t="str">
            <v>M</v>
          </cell>
          <cell r="D3172">
            <v>26</v>
          </cell>
        </row>
        <row r="3173">
          <cell r="A3173">
            <v>92306</v>
          </cell>
          <cell r="B3173" t="str">
            <v>TUBO EM COBRE RÍGIDO, DN 22 MM, CLASSE E, SEM ISOLAMENTO, INSTALADO EM RAMAL DE DISTRIBUIÇÃO  FORNECIMENTO E INSTALAÇÃO. AF_12/2015</v>
          </cell>
          <cell r="C3173" t="str">
            <v>M</v>
          </cell>
          <cell r="D3173">
            <v>42.48</v>
          </cell>
        </row>
        <row r="3174">
          <cell r="A3174">
            <v>92307</v>
          </cell>
          <cell r="B3174" t="str">
            <v>TUBO EM COBRE RÍGIDO, DN 28 MM, CLASSE E, SEM ISOLAMENTO, INSTALADO EM RAMAL DE DISTRIBUIÇÃO  FORNECIMENTO E INSTALAÇÃO. AF_12/2015</v>
          </cell>
          <cell r="C3174" t="str">
            <v>M</v>
          </cell>
          <cell r="D3174">
            <v>53.2</v>
          </cell>
        </row>
        <row r="3175">
          <cell r="A3175">
            <v>92308</v>
          </cell>
          <cell r="B3175" t="str">
            <v>TUBO EM COBRE RÍGIDO, DN 15 MM, CLASSE E, COM ISOLAMENTO, INSTALADO EM RAMAL DE DISTRIBUIÇÃO  FORNECIMENTO E INSTALAÇÃO. AF_12/2015</v>
          </cell>
          <cell r="C3175" t="str">
            <v>M</v>
          </cell>
          <cell r="D3175">
            <v>42.19</v>
          </cell>
        </row>
        <row r="3176">
          <cell r="A3176">
            <v>92309</v>
          </cell>
          <cell r="B3176" t="str">
            <v>TUBO EM COBRE RÍGIDO, DN 22 MM, CLASSE E, COM ISOLAMENTO, INSTALADO EM RAMAL DE DISTRIBUIÇÃO  FORNECIMENTO E INSTALAÇÃO. AF_12/2015</v>
          </cell>
          <cell r="C3176" t="str">
            <v>M</v>
          </cell>
          <cell r="D3176">
            <v>113.81</v>
          </cell>
        </row>
        <row r="3177">
          <cell r="A3177">
            <v>92310</v>
          </cell>
          <cell r="B3177" t="str">
            <v>TUBO EM COBRE RÍGIDO, DN 28 MM, CLASSE E, COM ISOLAMENTO, INSTALADO EM RAMAL DE DISTRIBUIÇÃO  FORNECIMENTO E INSTALAÇÃO. AF_12/2015</v>
          </cell>
          <cell r="C3177" t="str">
            <v>M</v>
          </cell>
          <cell r="D3177">
            <v>127.38</v>
          </cell>
        </row>
        <row r="3178">
          <cell r="A3178">
            <v>92320</v>
          </cell>
          <cell r="B3178" t="str">
            <v>TUBO EM COBRE RÍGIDO, DN 15 MM, CLASSE E, SEM ISOLAMENTO, INSTALADO EM RAMAL E SUB-RAMAL  FORNECIMENTO E INSTALAÇÃO. AF_12/2015</v>
          </cell>
          <cell r="C3178" t="str">
            <v>M</v>
          </cell>
          <cell r="D3178">
            <v>32.74</v>
          </cell>
        </row>
        <row r="3179">
          <cell r="A3179">
            <v>92321</v>
          </cell>
          <cell r="B3179" t="str">
            <v>TUBO EM COBRE RÍGIDO, DN 22 MM, CLASSE E, SEM ISOLAMENTO, INSTALADO EM RAMAL E SUB-RAMAL  FORNECIMENTO E INSTALAÇÃO. AF_12/2015</v>
          </cell>
          <cell r="C3179" t="str">
            <v>M</v>
          </cell>
          <cell r="D3179">
            <v>54.06</v>
          </cell>
        </row>
        <row r="3180">
          <cell r="A3180">
            <v>92322</v>
          </cell>
          <cell r="B3180" t="str">
            <v>TUBO EM COBRE RÍGIDO, DN 28 MM, CLASSE E, SEM ISOLAMENTO, INSTALADO EM RAMAL E SUB-RAMAL  FORNECIMENTO E INSTALAÇÃO. AF_12/2015</v>
          </cell>
          <cell r="C3180" t="str">
            <v>M</v>
          </cell>
          <cell r="D3180">
            <v>69</v>
          </cell>
        </row>
        <row r="3181">
          <cell r="A3181">
            <v>92323</v>
          </cell>
          <cell r="B3181" t="str">
            <v>TUBO EM COBRE RÍGIDO, DN 15 MM, CLASSE E, COM ISOLAMENTO, INSTALADO EM RAMAL E SUB-RAMAL  FORNECIMENTO E INSTALAÇÃO. AF_12/2015</v>
          </cell>
          <cell r="C3181" t="str">
            <v>M</v>
          </cell>
          <cell r="D3181">
            <v>47.33</v>
          </cell>
        </row>
        <row r="3182">
          <cell r="A3182">
            <v>92324</v>
          </cell>
          <cell r="B3182" t="str">
            <v>TUBO EM COBRE RÍGIDO, DN 22 MM, CLASSE E, COM ISOLAMENTO, INSTALADO EM RAMAL E SUB-RAMAL  FORNECIMENTO E INSTALAÇÃO. AF_12/2015</v>
          </cell>
          <cell r="C3182" t="str">
            <v>M</v>
          </cell>
          <cell r="D3182">
            <v>123.78</v>
          </cell>
        </row>
        <row r="3183">
          <cell r="A3183">
            <v>92325</v>
          </cell>
          <cell r="B3183" t="str">
            <v>TUBO EM COBRE RÍGIDO, DN 28 MM, CLASSE E, COM ISOLAMENTO, INSTALADO EM RAMAL E SUB-RAMAL  FORNECIMENTO E INSTALAÇÃO. AF_12/2015</v>
          </cell>
          <cell r="C3183" t="str">
            <v>M</v>
          </cell>
          <cell r="D3183">
            <v>141.54</v>
          </cell>
        </row>
        <row r="3184">
          <cell r="A3184">
            <v>92335</v>
          </cell>
          <cell r="B3184" t="str">
            <v>TUBO DE AÇO GALVANIZADO COM COSTURA, CLASSE MÉDIA, CONEXÃO RANHURADA, DN 50 (2"), INSTALADO EM PRUMADAS - FORNECIMENTO E INSTALAÇÃO. AF_10/2020</v>
          </cell>
          <cell r="C3184" t="str">
            <v>M</v>
          </cell>
          <cell r="D3184">
            <v>66.39</v>
          </cell>
        </row>
        <row r="3185">
          <cell r="A3185">
            <v>92336</v>
          </cell>
          <cell r="B3185" t="str">
            <v>TUBO DE AÇO GALVANIZADO COM COSTURA, CLASSE MÉDIA, CONEXÃO RANHURADA, DN 65 (2 1/2"), INSTALADO EM PRUMADAS - FORNECIMENTO E INSTALAÇÃO. AF_10/2020</v>
          </cell>
          <cell r="C3185" t="str">
            <v>M</v>
          </cell>
          <cell r="D3185">
            <v>81.650000000000006</v>
          </cell>
        </row>
        <row r="3186">
          <cell r="A3186">
            <v>92337</v>
          </cell>
          <cell r="B3186" t="str">
            <v>TUBO DE AÇO GALVANIZADO COM COSTURA, CLASSE MÉDIA, CONEXÃO RANHURADA, DN 80 (3"), INSTALADO EM PRUMADAS - FORNECIMENTO E INSTALAÇÃO. AF_10/2020</v>
          </cell>
          <cell r="C3186" t="str">
            <v>M</v>
          </cell>
          <cell r="D3186">
            <v>107.79</v>
          </cell>
        </row>
        <row r="3187">
          <cell r="A3187">
            <v>92338</v>
          </cell>
          <cell r="B3187" t="str">
            <v>TUBO DE AÇO PRETO SEM COSTURA, CONEXÃO SOLDADA, DN 50 (2"), INSTALADO EM PRUMADAS - FORNECIMENTO E INSTALAÇÃO. AF_10/2020</v>
          </cell>
          <cell r="C3187" t="str">
            <v>M</v>
          </cell>
          <cell r="D3187">
            <v>103.71</v>
          </cell>
        </row>
        <row r="3188">
          <cell r="A3188">
            <v>92339</v>
          </cell>
          <cell r="B3188" t="str">
            <v>TUBO DE AÇO PRETO SEM COSTURA, CONEXÃO SOLDADA, DN 65 (2 1/2"), INSTALADO EM PRUMADAS - FORNECIMENTO E INSTALAÇÃO. AF_10/2020</v>
          </cell>
          <cell r="C3188" t="str">
            <v>M</v>
          </cell>
          <cell r="D3188">
            <v>158.25</v>
          </cell>
        </row>
        <row r="3189">
          <cell r="A3189">
            <v>92341</v>
          </cell>
          <cell r="B3189" t="str">
            <v>TUBO DE AÇO GALVANIZADO COM COSTURA, CLASSE MÉDIA, DN 50 (2"), CONEXÃO ROSQUEADA, INSTALADO EM PRUMADAS - FORNECIMENTO E INSTALAÇÃO. AF_10/2020</v>
          </cell>
          <cell r="C3189" t="str">
            <v>M</v>
          </cell>
          <cell r="D3189">
            <v>73.11</v>
          </cell>
        </row>
        <row r="3190">
          <cell r="A3190">
            <v>92342</v>
          </cell>
          <cell r="B3190" t="str">
            <v>TUBO DE AÇO GALVANIZADO COM COSTURA, CLASSE MÉDIA, DN 65 (2 1/2"), CONEXÃO ROSQUEADA, INSTALADO EM PRUMADAS - FORNECIMENTO E INSTALAÇÃO. AF_10/2020</v>
          </cell>
          <cell r="C3190" t="str">
            <v>M</v>
          </cell>
          <cell r="D3190">
            <v>88.42</v>
          </cell>
        </row>
        <row r="3191">
          <cell r="A3191">
            <v>92343</v>
          </cell>
          <cell r="B3191" t="str">
            <v>TUBO DE AÇO GALVANIZADO COM COSTURA, CLASSE MÉDIA, DN 80 (3"), CONEXÃO ROSQUEADA, INSTALADO EM PRUMADAS - FORNECIMENTO E INSTALAÇÃO. AF_10/2020</v>
          </cell>
          <cell r="C3191" t="str">
            <v>M</v>
          </cell>
          <cell r="D3191">
            <v>114.63</v>
          </cell>
        </row>
        <row r="3192">
          <cell r="A3192">
            <v>92359</v>
          </cell>
          <cell r="B3192" t="str">
            <v>TUBO DE AÇO PRETO SEM COSTURA, CONEXÃO SOLDADA, DN 25 (1"), INSTALADO EM REDE DE ALIMENTAÇÃO PARA HIDRANTE - FORNECIMENTO E INSTALAÇÃO. AF_10/2020</v>
          </cell>
          <cell r="C3192" t="str">
            <v>M</v>
          </cell>
          <cell r="D3192">
            <v>49.74</v>
          </cell>
        </row>
        <row r="3193">
          <cell r="A3193">
            <v>92360</v>
          </cell>
          <cell r="B3193" t="str">
            <v>TUBO DE AÇO PRETO SEM COSTURA, CONEXÃO SOLDADA, DN 32 (1 1/4"), INSTALADO EM REDE DE ALIMENTAÇÃO PARA HIDRANTE - FORNECIMENTO E INSTALAÇÃO. AF_10/2020</v>
          </cell>
          <cell r="C3193" t="str">
            <v>M</v>
          </cell>
          <cell r="D3193">
            <v>66.5</v>
          </cell>
        </row>
        <row r="3194">
          <cell r="A3194">
            <v>92361</v>
          </cell>
          <cell r="B3194" t="str">
            <v>TUBO DE AÇO PRETO SEM COSTURA, CONEXÃO SOLDADA, DN 50 (2"), INSTALADO EM REDE DE ALIMENTAÇÃO PARA HIDRANTE - FORNECIMENTO E INSTALAÇÃO. AF_10/2020</v>
          </cell>
          <cell r="C3194" t="str">
            <v>M</v>
          </cell>
          <cell r="D3194">
            <v>89.66</v>
          </cell>
        </row>
        <row r="3195">
          <cell r="A3195">
            <v>92362</v>
          </cell>
          <cell r="B3195" t="str">
            <v>TUBO DE AÇO PRETO SEM COSTURA, CONEXÃO SOLDADA, DN 65 (2 1/2"), INSTALADO EM REDE DE ALIMENTAÇÃO PARA HIDRANTE - FORNECIMENTO E INSTALAÇÃO. AF_10/2020</v>
          </cell>
          <cell r="C3195" t="str">
            <v>M</v>
          </cell>
          <cell r="D3195">
            <v>143.65</v>
          </cell>
        </row>
        <row r="3196">
          <cell r="A3196">
            <v>92364</v>
          </cell>
          <cell r="B3196" t="str">
            <v>TUBO DE AÇO GALVANIZADO COM COSTURA, CLASSE MÉDIA, DN 32 (1 1/4"), CONEXÃO ROSQUEADA, INSTALADO EM REDE DE ALIMENTAÇÃO PARA HIDRANTE - FORNECIMENTO E INSTALAÇÃO. AF_10/2020</v>
          </cell>
          <cell r="C3196" t="str">
            <v>M</v>
          </cell>
          <cell r="D3196">
            <v>40.24</v>
          </cell>
        </row>
        <row r="3197">
          <cell r="A3197">
            <v>92365</v>
          </cell>
          <cell r="B3197" t="str">
            <v>TUBO DE AÇO GALVANIZADO COM COSTURA, CLASSE MÉDIA, DN 40 (1 1/2"), CONEXÃO ROSQUEADA, INSTALADO EM REDE DE ALIMENTAÇÃO PARA HIDRANTE - FORNECIMENTO E INSTALAÇÃO. AF_10/2020</v>
          </cell>
          <cell r="C3197" t="str">
            <v>M</v>
          </cell>
          <cell r="D3197">
            <v>46.34</v>
          </cell>
        </row>
        <row r="3198">
          <cell r="A3198">
            <v>92366</v>
          </cell>
          <cell r="B3198" t="str">
            <v>TUBO DE AÇO GALVANIZADO COM COSTURA, CLASSE MÉDIA, DN 50 (2"), CONEXÃO ROSQUEADA, INSTALADO EM REDE DE ALIMENTAÇÃO PARA HIDRANTE - FORNECIMENTO E INSTALAÇÃO. AF_10/2020</v>
          </cell>
          <cell r="C3198" t="str">
            <v>M</v>
          </cell>
          <cell r="D3198">
            <v>64.790000000000006</v>
          </cell>
        </row>
        <row r="3199">
          <cell r="A3199">
            <v>92367</v>
          </cell>
          <cell r="B3199" t="str">
            <v>TUBO DE AÇO GALVANIZADO COM COSTURA, CLASSE MÉDIA, DN 65 (2 1/2"), CONEXÃO ROSQUEADA, INSTALADO EM REDE DE ALIMENTAÇÃO PARA HIDRANTE - FORNECIMENTO E INSTALAÇÃO. AF_10/2020</v>
          </cell>
          <cell r="C3199" t="str">
            <v>M</v>
          </cell>
          <cell r="D3199">
            <v>79.72</v>
          </cell>
        </row>
        <row r="3200">
          <cell r="A3200">
            <v>92368</v>
          </cell>
          <cell r="B3200" t="str">
            <v>TUBO DE AÇO GALVANIZADO COM COSTURA, CLASSE MÉDIA, DN 80 (3"), CONEXÃO ROSQUEADA, INSTALADO EM REDE DE ALIMENTAÇÃO PARA HIDRANTE - FORNECIMENTO E INSTALAÇÃO. AF_10/2020</v>
          </cell>
          <cell r="C3200" t="str">
            <v>M</v>
          </cell>
          <cell r="D3200">
            <v>105.57</v>
          </cell>
        </row>
        <row r="3201">
          <cell r="A3201">
            <v>92645</v>
          </cell>
          <cell r="B3201" t="str">
            <v>TUBO DE AÇO PRETO SEM COSTURA, CONEXÃO SOLDADA, DN 25 (1"), INSTALADO EM REDE DE ALIMENTAÇÃO PARA SPRINKLER - FORNECIMENTO E INSTALAÇÃO. AF_10/2020</v>
          </cell>
          <cell r="C3201" t="str">
            <v>M</v>
          </cell>
          <cell r="D3201">
            <v>52.26</v>
          </cell>
        </row>
        <row r="3202">
          <cell r="A3202">
            <v>92646</v>
          </cell>
          <cell r="B3202" t="str">
            <v>TUBO DE AÇO PRETO SEM COSTURA, CONEXÃO SOLDADA, DN 32 (1 1/4"), INSTALADO EM REDE DE ALIMENTAÇÃO PARA SPRINKLER - FORNECIMENTO E INSTALAÇÃO. AF_10/2020</v>
          </cell>
          <cell r="C3202" t="str">
            <v>M</v>
          </cell>
          <cell r="D3202">
            <v>69.03</v>
          </cell>
        </row>
        <row r="3203">
          <cell r="A3203">
            <v>92648</v>
          </cell>
          <cell r="B3203" t="str">
            <v>TUBO DE AÇO PRETO SEM COSTURA, CONEXÃO SOLDADA, DN 40 (1 1/2"), INSTALADO EM REDE DE ALIMENTAÇÃO PARA SPRINKLER - FORNECIMENTO E INSTALAÇÃO. AF_10/2020</v>
          </cell>
          <cell r="C3203" t="str">
            <v>M</v>
          </cell>
          <cell r="D3203">
            <v>75.5</v>
          </cell>
        </row>
        <row r="3204">
          <cell r="A3204">
            <v>92649</v>
          </cell>
          <cell r="B3204" t="str">
            <v>TUBO DE AÇO PRETO SEM COSTURA, CONEXÃO SOLDADA, DN 50 (2"), INSTALADO EM REDE DE ALIMENTAÇÃO PARA SPRINKLER - FORNECIMENTO E INSTALAÇÃO. AF_10/2020</v>
          </cell>
          <cell r="C3204" t="str">
            <v>M</v>
          </cell>
          <cell r="D3204">
            <v>92.19</v>
          </cell>
        </row>
        <row r="3205">
          <cell r="A3205">
            <v>92650</v>
          </cell>
          <cell r="B3205" t="str">
            <v>TUBO DE AÇO PRETO SEM COSTURA, CONEXÃO SOLDADA, DN 65 (2 1/2"), INSTALADO EM REDE DE ALIMENTAÇÃO PARA SPRINKLER - FORNECIMENTO E INSTALAÇÃO. AF_10/2020</v>
          </cell>
          <cell r="C3205" t="str">
            <v>M</v>
          </cell>
          <cell r="D3205">
            <v>146.18</v>
          </cell>
        </row>
        <row r="3206">
          <cell r="A3206">
            <v>92652</v>
          </cell>
          <cell r="B3206" t="str">
            <v>TUBO DE AÇO GALVANIZADO COM COSTURA, CLASSE MÉDIA, CONEXÃO ROSQUEADA, DN 32 (1 1/4"), INSTALADO EM REDE DE ALIMENTAÇÃO PARA SPRINKLER - FORNECIMENTO E INSTALAÇÃO. AF_10/2020</v>
          </cell>
          <cell r="C3206" t="str">
            <v>M</v>
          </cell>
          <cell r="D3206">
            <v>43.31</v>
          </cell>
        </row>
        <row r="3207">
          <cell r="A3207">
            <v>92653</v>
          </cell>
          <cell r="B3207" t="str">
            <v>TUBO DE AÇO GALVANIZADO COM COSTURA, CLASSE MÉDIA, CONEXÃO ROSQUEADA, DN 40 (1 1/2"), INSTALADO EM REDE DE ALIMENTAÇÃO PARA SPRINKLER - FORNECIMENTO E INSTALAÇÃO. AF_10/2020</v>
          </cell>
          <cell r="C3207" t="str">
            <v>M</v>
          </cell>
          <cell r="D3207">
            <v>49.45</v>
          </cell>
        </row>
        <row r="3208">
          <cell r="A3208">
            <v>92654</v>
          </cell>
          <cell r="B3208" t="str">
            <v>TUBO DE AÇO GALVANIZADO COM COSTURA, CLASSE MÉDIA, CONEXÃO ROSQUEADA, DN 50 (2"), INSTALADO EM REDE DE ALIMENTAÇÃO PARA SPRINKLER - FORNECIMENTO E INSTALAÇÃO. AF_10/2020</v>
          </cell>
          <cell r="C3208" t="str">
            <v>M</v>
          </cell>
          <cell r="D3208">
            <v>67.89</v>
          </cell>
        </row>
        <row r="3209">
          <cell r="A3209">
            <v>92655</v>
          </cell>
          <cell r="B3209" t="str">
            <v>TUBO DE AÇO GALVANIZADO COM COSTURA, CLASSE MÉDIA, CONEXÃO ROSQUEADA, DN 65 (2 1/2"), INSTALADO EM REDE DE ALIMENTAÇÃO PARA SPRINKLER - FORNECIMENTO E INSTALAÇÃO. AF_10/2020</v>
          </cell>
          <cell r="C3209" t="str">
            <v>M</v>
          </cell>
          <cell r="D3209">
            <v>82.88</v>
          </cell>
        </row>
        <row r="3210">
          <cell r="A3210">
            <v>92656</v>
          </cell>
          <cell r="B3210" t="str">
            <v>TUBO DE AÇO GALVANIZADO COM COSTURA, CLASSE MÉDIA, CONEXÃO ROSQUEADA, DN 80 (3"), INSTALADO EM REDE DE ALIMENTAÇÃO PARA SPRINKLER - FORNECIMENTO E INSTALAÇÃO. AF_10/2020</v>
          </cell>
          <cell r="C3210" t="str">
            <v>M</v>
          </cell>
          <cell r="D3210">
            <v>108.75</v>
          </cell>
        </row>
        <row r="3211">
          <cell r="A3211">
            <v>92687</v>
          </cell>
          <cell r="B3211" t="str">
            <v>TUBO DE AÇO GALVANIZADO COM COSTURA, CLASSE MÉDIA, CONEXÃO ROSQUEADA, DN 15 (1/2"), INSTALADO EM RAMAIS E SUB-RAMAIS DE GÁS - FORNECIMENTO E INSTALAÇÃO. AF_10/2020</v>
          </cell>
          <cell r="C3211" t="str">
            <v>M</v>
          </cell>
          <cell r="D3211">
            <v>20.09</v>
          </cell>
        </row>
        <row r="3212">
          <cell r="A3212">
            <v>92688</v>
          </cell>
          <cell r="B3212" t="str">
            <v>TUBO DE AÇO GALVANIZADO COM COSTURA, CLASSE MÉDIA, CONEXÃO ROSQUEADA, DN 20 (3/4"), INSTALADO EM RAMAIS E SUB-RAMAIS DE GÁS - FORNECIMENTO E INSTALAÇÃO. AF_10/2020</v>
          </cell>
          <cell r="C3212" t="str">
            <v>M</v>
          </cell>
          <cell r="D3212">
            <v>27.89</v>
          </cell>
        </row>
        <row r="3213">
          <cell r="A3213">
            <v>92689</v>
          </cell>
          <cell r="B3213" t="str">
            <v>TUBO DE AÇO PRETO SEM COSTURA, CLASSE MÉDIA, CONEXÃO SOLDADA, DN 15 (1/2"), INSTALADO EM RAMAIS E SUB-RAMAIS DE GÁS - FORNECIMENTO E INSTALAÇÃO. AF_10/2020</v>
          </cell>
          <cell r="C3213" t="str">
            <v>M</v>
          </cell>
          <cell r="D3213">
            <v>36.5</v>
          </cell>
        </row>
        <row r="3214">
          <cell r="A3214">
            <v>92690</v>
          </cell>
          <cell r="B3214" t="str">
            <v>TUBO DE AÇO PRETO SEM COSTURA, CLASSE MÉDIA, CONEXÃO SOLDADA, DN 20 (3/4"), INSTALADO EM RAMAIS E SUB-RAMAIS DE GÁS - FORNECIMENTO E INSTALAÇÃO. AF_10/2020</v>
          </cell>
          <cell r="C3214" t="str">
            <v>M</v>
          </cell>
          <cell r="D3214">
            <v>51.84</v>
          </cell>
        </row>
        <row r="3215">
          <cell r="A3215">
            <v>92691</v>
          </cell>
          <cell r="B3215" t="str">
            <v>TUBO DE AÇO PRETO SEM COSTURA, CLASSE MÉDIA, CONEXÃO SOLDADA, DN 25 (1"), INSTALADO EM RAMAIS  E SUB-RAMAIS DE GÁS - FORNECIMENTO E INSTALAÇÃO. AF_10/2020</v>
          </cell>
          <cell r="C3215" t="str">
            <v>M</v>
          </cell>
          <cell r="D3215">
            <v>66.5</v>
          </cell>
        </row>
        <row r="3216">
          <cell r="A3216">
            <v>94462</v>
          </cell>
          <cell r="B3216" t="str">
            <v>TUBO DE AÇO GALVANIZADO COM COSTURA, CLASSE MÉDIA, DN 50 (2), CONEXÃO ROSQUEADA, INSTALADO EM RESERVAÇÃO DE ÁGUA DE EDIFICAÇÃO QUE POSSUA RESERVATÓRIO DE FIBRA/FIBROCIMENTO  FORNECIMENTO E INSTALAÇÃO. AF_06/2016</v>
          </cell>
          <cell r="C3216" t="str">
            <v>M</v>
          </cell>
          <cell r="D3216">
            <v>71.819999999999993</v>
          </cell>
        </row>
        <row r="3217">
          <cell r="A3217">
            <v>94463</v>
          </cell>
          <cell r="B3217" t="str">
            <v>TUBO DE AÇO GALVANIZADO COM COSTURA, CLASSE MÉDIA, DN 65 (2 1/2), CONEXÃO ROSQUEADA, INSTALADO EM RESERVAÇÃO DE ÁGUA DE EDIFICAÇÃO QUE POSSUA RESERVATÓRIO DE FIBRA/FIBROCIMENTO  FORNECIMENTO E INSTALAÇÃO. AF_06/2016</v>
          </cell>
          <cell r="C3217" t="str">
            <v>M</v>
          </cell>
          <cell r="D3217">
            <v>84.71</v>
          </cell>
        </row>
        <row r="3218">
          <cell r="A3218">
            <v>94464</v>
          </cell>
          <cell r="B3218" t="str">
            <v>TUBO DE AÇO GALVANIZADO COM COSTURA, CLASSE MÉDIA, DN 80 (3), CONEXÃO ROSQUEADA, INSTALADO EM RESERVAÇÃO DE ÁGUA DE EDIFICAÇÃO QUE POSSUA RESERVATÓRIO DE FIBRA/FIBROCIMENTO  FORNECIMENTO E INSTALAÇÃO. AF_06/2016</v>
          </cell>
          <cell r="C3218" t="str">
            <v>M</v>
          </cell>
          <cell r="D3218">
            <v>119.79</v>
          </cell>
        </row>
        <row r="3219">
          <cell r="A3219">
            <v>94602</v>
          </cell>
          <cell r="B3219" t="str">
            <v>TUBO EM COBRE RÍGIDO, DN 54 MM, CLASSE E, SEM ISOLAMENTO, INSTALADO EM RESERVAÇÃO DE ÁGUA DE EDIFICAÇÃO QUE POSSUA RESERVATÓRIO DE FIBRA/FIBROCIMENTO  FORNECIMENTO E INSTALAÇÃO. AF_06/2016</v>
          </cell>
          <cell r="C3219" t="str">
            <v>M</v>
          </cell>
          <cell r="D3219">
            <v>149.25</v>
          </cell>
        </row>
        <row r="3220">
          <cell r="A3220">
            <v>94603</v>
          </cell>
          <cell r="B3220" t="str">
            <v>TUBO EM COBRE RÍGIDO, DN 66 MM, CLASSE E, SEM ISOLAMENTO, INSTALADO EM RESERVAÇÃO DE ÁGUA DE EDIFICAÇÃO QUE POSSUA RESERVATÓRIO DE FIBRA/FIBROCIMENTO  FORNECIMENTO E INSTALAÇÃO. AF_06/2016</v>
          </cell>
          <cell r="C3220" t="str">
            <v>M</v>
          </cell>
          <cell r="D3220">
            <v>201.45</v>
          </cell>
        </row>
        <row r="3221">
          <cell r="A3221">
            <v>94604</v>
          </cell>
          <cell r="B3221" t="str">
            <v>TUBO EM COBRE RÍGIDO, DN 79 MM, CLASSE E, SEM ISOLAMENTO, INSTALADO EM RESERVAÇÃO DE ÁGUA DE EDIFICAÇÃO QUE POSSUA RESERVATÓRIO DE FIBRA/FIBROCIMENTO  FORNECIMENTO E INSTALAÇÃO. AF_06/2016</v>
          </cell>
          <cell r="C3221" t="str">
            <v>M</v>
          </cell>
          <cell r="D3221">
            <v>275.95999999999998</v>
          </cell>
        </row>
        <row r="3222">
          <cell r="A3222">
            <v>94605</v>
          </cell>
          <cell r="B3222" t="str">
            <v>TUBO EM COBRE RÍGIDO, DN 104 MM, CLASSE E, SEM ISOLAMENTO, INSTALADO EM RESERVAÇÃO DE ÁGUA DE EDIFICAÇÃO QUE POSSUA RESERVATÓRIO DE FIBRA/FIBROCIMENTO  FORNECIMENTO E INSTALAÇÃO. AF_06/2016</v>
          </cell>
          <cell r="C3222" t="str">
            <v>M</v>
          </cell>
          <cell r="D3222">
            <v>395.76</v>
          </cell>
        </row>
        <row r="3223">
          <cell r="A3223">
            <v>94648</v>
          </cell>
          <cell r="B3223" t="str">
            <v>TUBO, PVC, SOLDÁVEL, DN  25 MM, INSTALADO EM RESERVAÇÃO DE ÁGUA DE EDIFICAÇÃO QUE POSSUA RESERVATÓRIO DE FIBRA/FIBROCIMENTO   FORNECIMENTO E INSTALAÇÃO. AF_06/2016</v>
          </cell>
          <cell r="C3223" t="str">
            <v>M</v>
          </cell>
          <cell r="D3223">
            <v>8.1999999999999993</v>
          </cell>
        </row>
        <row r="3224">
          <cell r="A3224">
            <v>94649</v>
          </cell>
          <cell r="B3224" t="str">
            <v>TUBO, PVC, SOLDÁVEL, DN 32 MM, INSTALADO EM RESERVAÇÃO DE ÁGUA DE EDIFICAÇÃO QUE POSSUA RESERVATÓRIO DE FIBRA/FIBROCIMENTO   FORNECIMENTO E INSTALAÇÃO. AF_06/2016</v>
          </cell>
          <cell r="C3224" t="str">
            <v>M</v>
          </cell>
          <cell r="D3224">
            <v>13.17</v>
          </cell>
        </row>
        <row r="3225">
          <cell r="A3225">
            <v>94650</v>
          </cell>
          <cell r="B3225" t="str">
            <v>TUBO, PVC, SOLDÁVEL, DN 40 MM, INSTALADO EM RESERVAÇÃO DE ÁGUA DE EDIFICAÇÃO QUE POSSUA RESERVATÓRIO DE FIBRA/FIBROCIMENTO   FORNECIMENTO E INSTALAÇÃO. AF_06/2016</v>
          </cell>
          <cell r="C3225" t="str">
            <v>M</v>
          </cell>
          <cell r="D3225">
            <v>18.84</v>
          </cell>
        </row>
        <row r="3226">
          <cell r="A3226">
            <v>94651</v>
          </cell>
          <cell r="B3226" t="str">
            <v>TUBO, PVC, SOLDÁVEL, DN 50 MM, INSTALADO EM RESERVAÇÃO DE ÁGUA DE EDIFICAÇÃO QUE POSSUA RESERVATÓRIO DE FIBRA/FIBROCIMENTO   FORNECIMENTO E INSTALAÇÃO. AF_06/2016</v>
          </cell>
          <cell r="C3226" t="str">
            <v>M</v>
          </cell>
          <cell r="D3226">
            <v>20.71</v>
          </cell>
        </row>
        <row r="3227">
          <cell r="A3227">
            <v>94652</v>
          </cell>
          <cell r="B3227" t="str">
            <v>TUBO, PVC, SOLDÁVEL, DN 60 MM, INSTALADO EM RESERVAÇÃO DE ÁGUA DE EDIFICAÇÃO QUE POSSUA RESERVATÓRIO DE FIBRA/FIBROCIMENTO   FORNECIMENTO E INSTALAÇÃO. AF_06/2016</v>
          </cell>
          <cell r="C3227" t="str">
            <v>M</v>
          </cell>
          <cell r="D3227">
            <v>33.72</v>
          </cell>
        </row>
        <row r="3228">
          <cell r="A3228">
            <v>94653</v>
          </cell>
          <cell r="B3228" t="str">
            <v>TUBO, PVC, SOLDÁVEL, DN 75 MM, INSTALADO EM RESERVAÇÃO DE ÁGUA DE EDIFICAÇÃO QUE POSSUA RESERVATÓRIO DE FIBRA/FIBROCIMENTO   FORNECIMENTO E INSTALAÇÃO. AF_06/2016</v>
          </cell>
          <cell r="C3228" t="str">
            <v>M</v>
          </cell>
          <cell r="D3228">
            <v>49.9</v>
          </cell>
        </row>
        <row r="3229">
          <cell r="A3229">
            <v>94654</v>
          </cell>
          <cell r="B3229" t="str">
            <v>TUBO, PVC, SOLDÁVEL, DN 85 MM, INSTALADO EM RESERVAÇÃO DE ÁGUA DE EDIFICAÇÃO QUE POSSUA RESERVATÓRIO DE FIBRA/FIBROCIMENTO   FORNECIMENTO E INSTALAÇÃO. AF_06/2016</v>
          </cell>
          <cell r="C3229" t="str">
            <v>M</v>
          </cell>
          <cell r="D3229">
            <v>64.78</v>
          </cell>
        </row>
        <row r="3230">
          <cell r="A3230">
            <v>94655</v>
          </cell>
          <cell r="B3230" t="str">
            <v>TUBO, PVC, SOLDÁVEL, DN 110 MM, INSTALADO EM RESERVAÇÃO DE ÁGUA DE EDIFICAÇÃO QUE POSSUA RESERVATÓRIO DE FIBRA/FIBROCIMENTO   FORNECIMENTO E INSTALAÇÃO. AF_06/2016</v>
          </cell>
          <cell r="C3230" t="str">
            <v>M</v>
          </cell>
          <cell r="D3230">
            <v>93.6</v>
          </cell>
        </row>
        <row r="3231">
          <cell r="A3231">
            <v>94716</v>
          </cell>
          <cell r="B3231" t="str">
            <v>TUBO, CPVC, SOLDÁVEL, DN 22 MM, INSTALADO EM RESERVAÇÃO DE ÁGUA DE EDIFICAÇÃO QUE POSSUA RESERVATÓRIO DE FIBRA/FIBROCIMENTO  FORNECIMENTO E INSTALAÇÃO. AF_06/2016</v>
          </cell>
          <cell r="C3231" t="str">
            <v>M</v>
          </cell>
          <cell r="D3231">
            <v>20.91</v>
          </cell>
        </row>
        <row r="3232">
          <cell r="A3232">
            <v>94717</v>
          </cell>
          <cell r="B3232" t="str">
            <v>TUBO, CPVC, SOLDÁVEL, DN 28 MM, INSTALADO EM RESERVAÇÃO DE ÁGUA DE EDIFICAÇÃO QUE POSSUA RESERVATÓRIO DE FIBRA/FIBROCIMENTO  FORNECIMENTO E INSTALAÇÃO. AF_06/2016</v>
          </cell>
          <cell r="C3232" t="str">
            <v>M</v>
          </cell>
          <cell r="D3232">
            <v>31.2</v>
          </cell>
        </row>
        <row r="3233">
          <cell r="A3233">
            <v>94718</v>
          </cell>
          <cell r="B3233" t="str">
            <v>TUBO, CPVC, SOLDÁVEL, DN 35 MM, INSTALADO EM RESERVAÇÃO DE ÁGUA DE EDIFICAÇÃO QUE POSSUA RESERVATÓRIO DE FIBRA/FIBROCIMENTO  FORNECIMENTO E INSTALAÇÃO. AF_06/2016</v>
          </cell>
          <cell r="C3233" t="str">
            <v>M</v>
          </cell>
          <cell r="D3233">
            <v>38.51</v>
          </cell>
        </row>
        <row r="3234">
          <cell r="A3234">
            <v>94719</v>
          </cell>
          <cell r="B3234" t="str">
            <v>TUBO, CPVC, SOLDÁVEL, DN 42 MM, INSTALADO EM RESERVAÇÃO DE ÁGUA DE EDIFICAÇÃO QUE POSSUA RESERVATÓRIO DE FIBRA/FIBROCIMENTO  FORNECIMENTO E INSTALAÇÃO. AF_06/2016</v>
          </cell>
          <cell r="C3234" t="str">
            <v>M</v>
          </cell>
          <cell r="D3234">
            <v>50.86</v>
          </cell>
        </row>
        <row r="3235">
          <cell r="A3235">
            <v>94720</v>
          </cell>
          <cell r="B3235" t="str">
            <v>TUBO, CPVC, SOLDÁVEL, DN 54 MM, INSTALADO EM RESERVAÇÃO DE ÁGUA DE EDIFICAÇÃO QUE POSSUA RESERVATÓRIO DE FIBRA/FIBROCIMENTO  FORNECIMENTO E INSTALAÇÃO. AF_06/2016</v>
          </cell>
          <cell r="C3235" t="str">
            <v>M</v>
          </cell>
          <cell r="D3235">
            <v>76.510000000000005</v>
          </cell>
        </row>
        <row r="3236">
          <cell r="A3236">
            <v>94721</v>
          </cell>
          <cell r="B3236" t="str">
            <v>TUBO, CPVC, SOLDÁVEL, DN 73 MM, INSTALADO EM RESERVAÇÃO DE ÁGUA DE EDIFICAÇÃO QUE POSSUA RESERVATÓRIO DE FIBRA/FIBROCIMENTO  FORNECIMENTO E INSTALAÇÃO. AF_06/2016</v>
          </cell>
          <cell r="C3236" t="str">
            <v>M</v>
          </cell>
          <cell r="D3236">
            <v>112.69</v>
          </cell>
        </row>
        <row r="3237">
          <cell r="A3237">
            <v>94722</v>
          </cell>
          <cell r="B3237" t="str">
            <v>TUBO, CPVC, SOLDÁVEL, DN 89 MM, INSTALADO EM RESERVAÇÃO DE ÁGUA DE EDIFICAÇÃO QUE POSSUA RESERVATÓRIO DE FIBRA/FIBROCIMENTO  FORNECIMENTO E INSTALAÇÃO. AF_06/2016</v>
          </cell>
          <cell r="C3237" t="str">
            <v>M</v>
          </cell>
          <cell r="D3237">
            <v>195.74</v>
          </cell>
        </row>
        <row r="3238">
          <cell r="A3238">
            <v>95697</v>
          </cell>
          <cell r="B3238" t="str">
            <v>TUBO DE AÇO PRETO SEM COSTURA, CONEXÃO SOLDADA, DN 40 (1 1/2"), INSTALADO EM REDE DE ALIMENTAÇÃO PARA HIDRANTE - FORNECIMENTO E INSTALAÇÃO. AF_10/2020</v>
          </cell>
          <cell r="C3238" t="str">
            <v>M</v>
          </cell>
          <cell r="D3238">
            <v>72.97</v>
          </cell>
        </row>
        <row r="3239">
          <cell r="A3239">
            <v>96635</v>
          </cell>
          <cell r="B3239" t="str">
            <v>TUBO, PPR, DN 25, CLASSE PN 20,  INSTALADO EM RAMAL OU SUB-RAMAL DE ÁGUA  FORNECIMENTO E INSTALAÇÃO. AF_06/2015</v>
          </cell>
          <cell r="C3239" t="str">
            <v>M</v>
          </cell>
          <cell r="D3239">
            <v>23.85</v>
          </cell>
        </row>
        <row r="3240">
          <cell r="A3240">
            <v>96636</v>
          </cell>
          <cell r="B3240" t="str">
            <v>TUBO, PPR, DN 25, CLASSE PN 25 INSTALADO EM RAMAL OU SUB-RAMAL DE ÁGUA  FORNECIMENTO E INSTALAÇÃO. AF_06/2015</v>
          </cell>
          <cell r="C3240" t="str">
            <v>M</v>
          </cell>
          <cell r="D3240">
            <v>24.99</v>
          </cell>
        </row>
        <row r="3241">
          <cell r="A3241">
            <v>96644</v>
          </cell>
          <cell r="B3241" t="str">
            <v>TUBO, PPR, DN 25, CLASSE PN 20,  INSTALADO EM RAMAL DE DISTRIBUIÇÃO DE ÁGUA  FORNECIMENTO E INSTALAÇÃO. AF_06/2015</v>
          </cell>
          <cell r="C3241" t="str">
            <v>M</v>
          </cell>
          <cell r="D3241">
            <v>16.86</v>
          </cell>
        </row>
        <row r="3242">
          <cell r="A3242">
            <v>96645</v>
          </cell>
          <cell r="B3242" t="str">
            <v>TUBO, PPR, DN 32, CLASSE PN 12,  INSTALADO EM RAMAL DE DISTRIBUIÇÃO DE ÁGUA  FORNECIMENTO E INSTALAÇÃO. AF_06/2015</v>
          </cell>
          <cell r="C3242" t="str">
            <v>M</v>
          </cell>
          <cell r="D3242">
            <v>21.67</v>
          </cell>
        </row>
        <row r="3243">
          <cell r="A3243">
            <v>96646</v>
          </cell>
          <cell r="B3243" t="str">
            <v>TUBO, PPR, DN 40, CLASSE PN 12,  INSTALADO EM RAMAL DE DISTRIBUIÇÃO DE ÁGUA  FORNECIMENTO E INSTALAÇÃO. AF_06/2015</v>
          </cell>
          <cell r="C3243" t="str">
            <v>M</v>
          </cell>
          <cell r="D3243">
            <v>33.479999999999997</v>
          </cell>
        </row>
        <row r="3244">
          <cell r="A3244">
            <v>96647</v>
          </cell>
          <cell r="B3244" t="str">
            <v>TUBO, PPR, DN 25, CLASSE PN 25,  INSTALADO EM RAMAL DE DISTRIBUIÇÃO DE ÁGUA  FORNECIMENTO E INSTALAÇÃO. AF_06/2015</v>
          </cell>
          <cell r="C3244" t="str">
            <v>M</v>
          </cell>
          <cell r="D3244">
            <v>15.59</v>
          </cell>
        </row>
        <row r="3245">
          <cell r="A3245">
            <v>96648</v>
          </cell>
          <cell r="B3245" t="str">
            <v>TUBO, PPR, DN 32, CLASSE PN 25,  INSTALADO EM RAMAL DE DISTRIBUIÇÃO DE ÁGUA  FORNECIMENTO E INSTALAÇÃO. AF_06/2015</v>
          </cell>
          <cell r="C3245" t="str">
            <v>M</v>
          </cell>
          <cell r="D3245">
            <v>27.83</v>
          </cell>
        </row>
        <row r="3246">
          <cell r="A3246">
            <v>96649</v>
          </cell>
          <cell r="B3246" t="str">
            <v>TUBO, PPR, DN 40, CLASSE PN 25,  INSTALADO EM RAMAL DE DISTRIBUIÇÃO DE ÁGUA  FORNECIMENTO E INSTALAÇÃO. AF_06/2015</v>
          </cell>
          <cell r="C3246" t="str">
            <v>M</v>
          </cell>
          <cell r="D3246">
            <v>40.44</v>
          </cell>
        </row>
        <row r="3247">
          <cell r="A3247">
            <v>96668</v>
          </cell>
          <cell r="B3247" t="str">
            <v>TUBO, PPR, DN 25, CLASSE PN 20,  INSTALADO EM PRUMADA DE ÁGUA  FORNECIMENTO E INSTALAÇÃO. AF_06/2015</v>
          </cell>
          <cell r="C3247" t="str">
            <v>M</v>
          </cell>
          <cell r="D3247">
            <v>11.98</v>
          </cell>
        </row>
        <row r="3248">
          <cell r="A3248">
            <v>96669</v>
          </cell>
          <cell r="B3248" t="str">
            <v>TUBO, PPR, DN 32, CLASSE PN 12,  INSTALADO EM PRUMADA DE ÁGUA  FORNECIMENTO E INSTALAÇÃO. AF_06/2015</v>
          </cell>
          <cell r="C3248" t="str">
            <v>M</v>
          </cell>
          <cell r="D3248">
            <v>14.93</v>
          </cell>
        </row>
        <row r="3249">
          <cell r="A3249">
            <v>96670</v>
          </cell>
          <cell r="B3249" t="str">
            <v>TUBO, PPR, DN 40, CLASSE PN 12,  INSTALADO EM PRUMADA DE ÁGUA  FORNECIMENTO E INSTALAÇÃO. AF_06/2015</v>
          </cell>
          <cell r="C3249" t="str">
            <v>M</v>
          </cell>
          <cell r="D3249">
            <v>22.68</v>
          </cell>
        </row>
        <row r="3250">
          <cell r="A3250">
            <v>96671</v>
          </cell>
          <cell r="B3250" t="str">
            <v>TUBO, PPR, DN 50, CLASSE PN 12,  INSTALADO EM PRUMADA DE ÁGUA  FORNECIMENTO E INSTALAÇÃO. AF_06/2015</v>
          </cell>
          <cell r="C3250" t="str">
            <v>M</v>
          </cell>
          <cell r="D3250">
            <v>30.25</v>
          </cell>
        </row>
        <row r="3251">
          <cell r="A3251">
            <v>96672</v>
          </cell>
          <cell r="B3251" t="str">
            <v>TUBO, PPR, DN 63, CLASSE PN 12,  INSTALADO EM PRUMADA DE ÁGUA  FORNECIMENTO E INSTALAÇÃO. AF_06/2015</v>
          </cell>
          <cell r="C3251" t="str">
            <v>M</v>
          </cell>
          <cell r="D3251">
            <v>44.33</v>
          </cell>
        </row>
        <row r="3252">
          <cell r="A3252">
            <v>96673</v>
          </cell>
          <cell r="B3252" t="str">
            <v>TUBO, PPR, DN 75, CLASSE PN 12,  INSTALADO EM PRUMADA DE ÁGUA  FORNECIMENTO E INSTALAÇÃO. AF_06/2015</v>
          </cell>
          <cell r="C3252" t="str">
            <v>M</v>
          </cell>
          <cell r="D3252">
            <v>72.849999999999994</v>
          </cell>
        </row>
        <row r="3253">
          <cell r="A3253">
            <v>96674</v>
          </cell>
          <cell r="B3253" t="str">
            <v>TUBO, PPR, DN 90, CLASSE PN 12,  INSTALADO EM PRUMADA DE ÁGUA  FORNECIMENTO E INSTALAÇÃO. AF_06/2015</v>
          </cell>
          <cell r="C3253" t="str">
            <v>M</v>
          </cell>
          <cell r="D3253">
            <v>102.3</v>
          </cell>
        </row>
        <row r="3254">
          <cell r="A3254">
            <v>96675</v>
          </cell>
          <cell r="B3254" t="str">
            <v>TUBO, PPR, DN 110, CLASSE PN 12,  INSTALADO EM PRUMADA DE ÁGUA  FORNECIMENTO E INSTALAÇÃO. AF_06/2015</v>
          </cell>
          <cell r="C3254" t="str">
            <v>M</v>
          </cell>
          <cell r="D3254">
            <v>178.66</v>
          </cell>
        </row>
        <row r="3255">
          <cell r="A3255">
            <v>96676</v>
          </cell>
          <cell r="B3255" t="str">
            <v>TUBO, PPR, DN 25, CLASSE PN 25,  INSTALADO EM PRUMADA DE ÁGUA  FORNECIMENTO E INSTALAÇÃO. AF_06/2015</v>
          </cell>
          <cell r="C3255" t="str">
            <v>M</v>
          </cell>
          <cell r="D3255">
            <v>11.95</v>
          </cell>
        </row>
        <row r="3256">
          <cell r="A3256">
            <v>96677</v>
          </cell>
          <cell r="B3256" t="str">
            <v>TUBO, PPR, DN 32, CLASSE PN 25,  INSTALADO EM PRUMADA DE ÁGUA  FORNECIMENTO E INSTALAÇÃO. AF_06/2015</v>
          </cell>
          <cell r="C3256" t="str">
            <v>M</v>
          </cell>
          <cell r="D3256">
            <v>19.78</v>
          </cell>
        </row>
        <row r="3257">
          <cell r="A3257">
            <v>96678</v>
          </cell>
          <cell r="B3257" t="str">
            <v>TUBO, PPR, DN 40, CLASSE PN 25,  INSTALADO EM PRUMADA DE ÁGUA  FORNECIMENTO E INSTALAÇÃO. AF_06/2015</v>
          </cell>
          <cell r="C3257" t="str">
            <v>M</v>
          </cell>
          <cell r="D3257">
            <v>27.47</v>
          </cell>
        </row>
        <row r="3258">
          <cell r="A3258">
            <v>96679</v>
          </cell>
          <cell r="B3258" t="str">
            <v>TUBO, PPR, DN 50, CLASSE PN 25,  INSTALADO EM PRUMADA DE ÁGUA  FORNECIMENTO E INSTALAÇÃO. AF_06/2015</v>
          </cell>
          <cell r="C3258" t="str">
            <v>M</v>
          </cell>
          <cell r="D3258">
            <v>40.049999999999997</v>
          </cell>
        </row>
        <row r="3259">
          <cell r="A3259">
            <v>96680</v>
          </cell>
          <cell r="B3259" t="str">
            <v>TUBO, PPR, DN 63, CLASSE PN 25,  INSTALADO EM PRUMADA DE ÁGUA  FORNECIMENTO E INSTALAÇÃO. AF_06/2015</v>
          </cell>
          <cell r="C3259" t="str">
            <v>M</v>
          </cell>
          <cell r="D3259">
            <v>53.71</v>
          </cell>
        </row>
        <row r="3260">
          <cell r="A3260">
            <v>96681</v>
          </cell>
          <cell r="B3260" t="str">
            <v>TUBO, PPR, DN 75, CLASSE PN 25,  INSTALADO EM PRUMADA DE ÁGUA  FORNECIMENTO E INSTALAÇÃO. AF_06/2015</v>
          </cell>
          <cell r="C3260" t="str">
            <v>M</v>
          </cell>
          <cell r="D3260">
            <v>101.18</v>
          </cell>
        </row>
        <row r="3261">
          <cell r="A3261">
            <v>96682</v>
          </cell>
          <cell r="B3261" t="str">
            <v>TUBO, PPR, DN 90, CLASSE PN 25,  INSTALADO EM PRUMADA DE ÁGUA  FORNECIMENTO E INSTALAÇÃO. AF_06/2015</v>
          </cell>
          <cell r="C3261" t="str">
            <v>M</v>
          </cell>
          <cell r="D3261">
            <v>149.38999999999999</v>
          </cell>
        </row>
        <row r="3262">
          <cell r="A3262">
            <v>96683</v>
          </cell>
          <cell r="B3262" t="str">
            <v>TUBO, PPR, DN 110, CLASSE PN 25,  INSTALADO EM PRUMADA DE ÁGUA  FORNECIMENTO E INSTALAÇÃO. AF_06/2015</v>
          </cell>
          <cell r="C3262" t="str">
            <v>M</v>
          </cell>
          <cell r="D3262">
            <v>204.08</v>
          </cell>
        </row>
        <row r="3263">
          <cell r="A3263">
            <v>96718</v>
          </cell>
          <cell r="B3263" t="str">
            <v>TUBO, PPR, DN 20, CLASSE PN 20,  INSTALADO EM RESERVAÇÃO DE ÁGUA DE EDIFICAÇÃO QUE POSSUA RESERVATÓRIO DE FIBRA/FIBROCIMENTO  FORNECIMENTO E INSTALAÇÃO. AF_06/2016</v>
          </cell>
          <cell r="C3263" t="str">
            <v>M</v>
          </cell>
          <cell r="D3263">
            <v>8.0399999999999991</v>
          </cell>
        </row>
        <row r="3264">
          <cell r="A3264">
            <v>96719</v>
          </cell>
          <cell r="B3264" t="str">
            <v>TUBO, PPR, DN 25, CLASSE PN 20,  INSTALADO EM RESERVAÇÃO DE ÁGUA DE EDIFICAÇÃO QUE POSSUA RESERVATÓRIO DE FIBRA/FIBROCIMENTO  FORNECIMENTO E INSTALAÇÃO. AF_06/2016</v>
          </cell>
          <cell r="C3264" t="str">
            <v>M</v>
          </cell>
          <cell r="D3264">
            <v>14.76</v>
          </cell>
        </row>
        <row r="3265">
          <cell r="A3265">
            <v>96720</v>
          </cell>
          <cell r="B3265" t="str">
            <v>TUBO, PPR, DN 32, CLASSE PN 12,  INSTALADO EM RESERVAÇÃO DE ÁGUA DE EDIFICAÇÃO QUE POSSUA RESERVATÓRIO DE FIBRA/FIBROCIMENTO  FORNECIMENTO E INSTALAÇÃO. AF_06/2016</v>
          </cell>
          <cell r="C3265" t="str">
            <v>M</v>
          </cell>
          <cell r="D3265">
            <v>18.02</v>
          </cell>
        </row>
        <row r="3266">
          <cell r="A3266">
            <v>96721</v>
          </cell>
          <cell r="B3266" t="str">
            <v>TUBO, PPR, DN 40, CLASSE PN 12,  INSTALADO EM RESERVAÇÃO DE ÁGUA DE EDIFICAÇÃO QUE POSSUA RESERVATÓRIO DE FIBRA/FIBROCIMENTO  FORNECIMENTO E INSTALAÇÃO. AF_06/2016</v>
          </cell>
          <cell r="C3266" t="str">
            <v>M</v>
          </cell>
          <cell r="D3266">
            <v>24.91</v>
          </cell>
        </row>
        <row r="3267">
          <cell r="A3267">
            <v>96722</v>
          </cell>
          <cell r="B3267" t="str">
            <v>TUBO, PPR, DN 50, CLASSE PN 12,  INSTALADO EM RESERVAÇÃO DE ÁGUA DE EDIFICAÇÃO QUE POSSUA RESERVATÓRIO DE FIBRA/FIBROCIMENTO  FORNECIMENTO E INSTALAÇÃO. AF_06/2016</v>
          </cell>
          <cell r="C3267" t="str">
            <v>M</v>
          </cell>
          <cell r="D3267">
            <v>33.71</v>
          </cell>
        </row>
        <row r="3268">
          <cell r="A3268">
            <v>96723</v>
          </cell>
          <cell r="B3268" t="str">
            <v>TUBO, PPR, DN 63, CLASSE PN 12,  INSTALADO EM RESERVAÇÃO DE ÁGUA DE EDIFICAÇÃO QUE POSSUA RESERVATÓRIO DE FIBRA/FIBROCIMENTO  FORNECIMENTO E INSTALAÇÃO. AF_06/2016</v>
          </cell>
          <cell r="C3268" t="str">
            <v>M</v>
          </cell>
          <cell r="D3268">
            <v>45.78</v>
          </cell>
        </row>
        <row r="3269">
          <cell r="A3269">
            <v>96724</v>
          </cell>
          <cell r="B3269" t="str">
            <v>TUBO, PPR, DN 75, CLASSE PN 12,  INSTALADO EM RESERVAÇÃO DE ÁGUA DE EDIFICAÇÃO QUE POSSUA RESERVATÓRIO DE FIBRA/FIBROCIMENTO  FORNECIMENTO E INSTALAÇÃO. AF_06/2016</v>
          </cell>
          <cell r="C3269" t="str">
            <v>M</v>
          </cell>
          <cell r="D3269">
            <v>74.709999999999994</v>
          </cell>
        </row>
        <row r="3270">
          <cell r="A3270">
            <v>96725</v>
          </cell>
          <cell r="B3270" t="str">
            <v>TUBO, PPR, DN 90, CLASSE PN 12,  INSTALADO EM RESERVAÇÃO DE ÁGUA DE EDIFICAÇÃO QUE POSSUA RESERVATÓRIO DE FIBRA/FIBROCIMENTO  FORNECIMENTO E INSTALAÇÃO. AF_06/2016</v>
          </cell>
          <cell r="C3270" t="str">
            <v>M</v>
          </cell>
          <cell r="D3270">
            <v>99.89</v>
          </cell>
        </row>
        <row r="3271">
          <cell r="A3271">
            <v>96726</v>
          </cell>
          <cell r="B3271" t="str">
            <v>TUBO, PPR, DN 110, CLASSE PN 12,  INSTALADO EM RESERVAÇÃO DE ÁGUA DE EDIFICAÇÃO QUE POSSUA RESERVATÓRIO DE FIBRA/FIBROCIMENTO  FORNECIMENTO E INSTALAÇÃO. AF_06/2016</v>
          </cell>
          <cell r="C3271" t="str">
            <v>M</v>
          </cell>
          <cell r="D3271">
            <v>163.16</v>
          </cell>
        </row>
        <row r="3272">
          <cell r="A3272">
            <v>96727</v>
          </cell>
          <cell r="B3272" t="str">
            <v>TUBO, PPR, DN 20, CLASSE PN 25,  INSTALADO EM RESERVAÇÃO DE ÁGUA DE EDIFICAÇÃO QUE POSSUA RESERVATÓRIO DE FIBRA/FIBROCIMENTO  FORNECIMENTO E INSTALAÇÃO. AF_06/2016</v>
          </cell>
          <cell r="C3272" t="str">
            <v>M</v>
          </cell>
          <cell r="D3272">
            <v>12.34</v>
          </cell>
        </row>
        <row r="3273">
          <cell r="A3273">
            <v>96728</v>
          </cell>
          <cell r="B3273" t="str">
            <v>TUBO, PPR, DN 25, CLASSE PN 25,  INSTALADO EM RESERVAÇÃO DE ÁGUA DE EDIFICAÇÃO QUE POSSUA RESERVATÓRIO DE FIBRA/FIBROCIMENTO  FORNECIMENTO E INSTALAÇÃO. AF_06/2016</v>
          </cell>
          <cell r="C3273" t="str">
            <v>M</v>
          </cell>
          <cell r="D3273">
            <v>15.13</v>
          </cell>
        </row>
        <row r="3274">
          <cell r="A3274">
            <v>96729</v>
          </cell>
          <cell r="B3274" t="str">
            <v>TUBO, PPR, DN 32, CLASSE PN 25,  INSTALADO EM RESERVAÇÃO DE ÁGUA DE EDIFICAÇÃO QUE POSSUA RESERVATÓRIO DE FIBRA/FIBROCIMENTO  FORNECIMENTO E INSTALAÇÃO. AF_06/2016</v>
          </cell>
          <cell r="C3274" t="str">
            <v>M</v>
          </cell>
          <cell r="D3274">
            <v>23.38</v>
          </cell>
        </row>
        <row r="3275">
          <cell r="A3275">
            <v>96730</v>
          </cell>
          <cell r="B3275" t="str">
            <v>TUBO, PPR, DN 40, CLASSE PN 25,  INSTALADO EM RESERVAÇÃO DE ÁGUA DE EDIFICAÇÃO QUE POSSUA RESERVATÓRIO DE FIBRA/FIBROCIMENTO  FORNECIMENTO E INSTALAÇÃO. AF_06/2016</v>
          </cell>
          <cell r="C3275" t="str">
            <v>M</v>
          </cell>
          <cell r="D3275">
            <v>30.15</v>
          </cell>
        </row>
        <row r="3276">
          <cell r="A3276">
            <v>96731</v>
          </cell>
          <cell r="B3276" t="str">
            <v>TUBO, PPR, DN 50, CLASSE PN 25,  INSTALADO EM RESERVAÇÃO DE ÁGUA DE EDIFICAÇÃO QUE POSSUA RESERVATÓRIO DE FIBRA/FIBROCIMENTO  FORNECIMENTO E INSTALAÇÃO. AF_06/2016</v>
          </cell>
          <cell r="C3276" t="str">
            <v>M</v>
          </cell>
          <cell r="D3276">
            <v>43.96</v>
          </cell>
        </row>
        <row r="3277">
          <cell r="A3277">
            <v>96732</v>
          </cell>
          <cell r="B3277" t="str">
            <v>TUBO, PPR, DN 63, CLASSE PN 25,  INSTALADO EM RESERVAÇÃO DE ÁGUA DE EDIFICAÇÃO QUE POSSUA RESERVATÓRIO DE FIBRA/FIBROCIMENTO  FORNECIMENTO E INSTALAÇÃO. AF_06/2016</v>
          </cell>
          <cell r="C3277" t="str">
            <v>M</v>
          </cell>
          <cell r="D3277">
            <v>55.4</v>
          </cell>
        </row>
        <row r="3278">
          <cell r="A3278">
            <v>96733</v>
          </cell>
          <cell r="B3278" t="str">
            <v>TUBO, PPR, DN 75, CLASSE PN 25,  INSTALADO EM RESERVAÇÃO DE ÁGUA DE EDIFICAÇÃO QUE POSSUA RESERVATÓRIO DE FIBRA/FIBROCIMENTO  FORNECIMENTO E INSTALAÇÃO. AF_06/2016</v>
          </cell>
          <cell r="C3278" t="str">
            <v>M</v>
          </cell>
          <cell r="D3278">
            <v>102.38</v>
          </cell>
        </row>
        <row r="3279">
          <cell r="A3279">
            <v>96734</v>
          </cell>
          <cell r="B3279" t="str">
            <v>TUBO, PPR, DN 90, CLASSE PN 25,  INSTALADO EM RESERVAÇÃO DE ÁGUA DE EDIFICAÇÃO QUE POSSUA RESERVATÓRIO DE FIBRA/FIBROCIMENTO  FORNECIMENTO E INSTALAÇÃO. AF_06/2016</v>
          </cell>
          <cell r="C3279" t="str">
            <v>M</v>
          </cell>
          <cell r="D3279">
            <v>144.56</v>
          </cell>
        </row>
        <row r="3280">
          <cell r="A3280">
            <v>96735</v>
          </cell>
          <cell r="B3280" t="str">
            <v>TUBO, PPR, DN 110, CLASSE PN 25,  INSTALADO EM RESERVAÇÃO DE ÁGUA DE EDIFICAÇÃO QUE POSSUA RESERVATÓRIO DE FIBRA/FIBROCIMENTO  FORNECIMENTO E INSTALAÇÃO. AF_06/2016</v>
          </cell>
          <cell r="C3280" t="str">
            <v>M</v>
          </cell>
          <cell r="D3280">
            <v>186.91</v>
          </cell>
        </row>
        <row r="3281">
          <cell r="A3281">
            <v>96794</v>
          </cell>
          <cell r="B3281" t="str">
            <v>TUBO, PEX, MONOCAMADA, DN 16, INSTALADO EM RAMAL OU SUB-RAMAL DE ÁGUA  FORNECIMENTO E INSTALAÇÃO. AF_06/2015</v>
          </cell>
          <cell r="C3281" t="str">
            <v>M</v>
          </cell>
          <cell r="D3281">
            <v>7.38</v>
          </cell>
        </row>
        <row r="3282">
          <cell r="A3282">
            <v>96795</v>
          </cell>
          <cell r="B3282" t="str">
            <v>TUBO, PEX, MONOCAMADA, DN 20, INSTALADO EM RAMAL OU SUB-RAMAL DE ÁGUA  FORNECIMENTO E INSTALAÇÃO. AF_06/2015</v>
          </cell>
          <cell r="C3282" t="str">
            <v>M</v>
          </cell>
          <cell r="D3282">
            <v>9.43</v>
          </cell>
        </row>
        <row r="3283">
          <cell r="A3283">
            <v>96796</v>
          </cell>
          <cell r="B3283" t="str">
            <v>TUBO, PEX, MONOCAMADA, DN 25, INSTALADO EM RAMAL OU SUB-RAMAL DE ÁGUA  FORNECIMENTO E INSTALAÇÃO. AF_06/2015</v>
          </cell>
          <cell r="C3283" t="str">
            <v>M</v>
          </cell>
          <cell r="D3283">
            <v>13.34</v>
          </cell>
        </row>
        <row r="3284">
          <cell r="A3284">
            <v>96797</v>
          </cell>
          <cell r="B3284" t="str">
            <v>TUBO, PEX, MONOCAMADA, DN 32, INSTALADO EM RAMAL OU SUB-RAMAL DE ÁGUA  FORNECIMENTO E INSTALAÇÃO. AF_06/2015</v>
          </cell>
          <cell r="C3284" t="str">
            <v>M</v>
          </cell>
          <cell r="D3284">
            <v>20.34</v>
          </cell>
        </row>
        <row r="3285">
          <cell r="A3285">
            <v>96798</v>
          </cell>
          <cell r="B3285" t="str">
            <v>TUBO, PEX, MONOCAMADA, DN 16, INSTALADO EM RAMAL DE DISTRIBUIÇÃO DE ÁGUA  FORNECIMENTO E INSTALAÇÃO. AF_06/2015</v>
          </cell>
          <cell r="C3285" t="str">
            <v>M</v>
          </cell>
          <cell r="D3285">
            <v>7.47</v>
          </cell>
        </row>
        <row r="3286">
          <cell r="A3286">
            <v>96799</v>
          </cell>
          <cell r="B3286" t="str">
            <v>TUBO, PEX, MONOCAMADA, DN 20, INSTALADO EM RAMAL DE DISTRIBUIÇÃO DE ÁGUA  FORNECIMENTO E INSTALAÇÃO. AF_06/2015</v>
          </cell>
          <cell r="C3286" t="str">
            <v>M</v>
          </cell>
          <cell r="D3286">
            <v>9.98</v>
          </cell>
        </row>
        <row r="3287">
          <cell r="A3287">
            <v>96800</v>
          </cell>
          <cell r="B3287" t="str">
            <v>TUBO, PEX, MONOCAMADA, DN 25, INSTALADO EM RAMAL DE DISTRIBUIÇÃO DE ÁGUA  FORNECIMENTO E INSTALAÇÃO. AF_06/2015</v>
          </cell>
          <cell r="C3287" t="str">
            <v>M</v>
          </cell>
          <cell r="D3287">
            <v>14.48</v>
          </cell>
        </row>
        <row r="3288">
          <cell r="A3288">
            <v>96801</v>
          </cell>
          <cell r="B3288" t="str">
            <v>TUBO, PEX, MONOCAMADA, DN 32, INSTALADO EM RAMAL DE DISTRIBUIÇÃO DE ÁGUA  FORNECIMENTO E INSTALAÇÃO. AF_06/2015</v>
          </cell>
          <cell r="C3288" t="str">
            <v>M</v>
          </cell>
          <cell r="D3288">
            <v>22.31</v>
          </cell>
        </row>
        <row r="3289">
          <cell r="A3289">
            <v>97327</v>
          </cell>
          <cell r="B3289" t="str">
            <v>TUBO EM COBRE FLEXÍVEL, DN 1/4, COM ISOLAMENTO, INSTALADO EM RAMAL DE ALIMENTAÇÃO DE AR CONDICIONADO COM CONDENSADORA INDIVIDUAL   FORNECIMENTO E INSTALAÇÃO. AF_12/2015</v>
          </cell>
          <cell r="C3289" t="str">
            <v>M</v>
          </cell>
          <cell r="D3289">
            <v>20.6</v>
          </cell>
        </row>
        <row r="3290">
          <cell r="A3290">
            <v>97328</v>
          </cell>
          <cell r="B3290" t="str">
            <v>TUBO EM COBRE FLEXÍVEL, DN 3/8", COM ISOLAMENTO, INSTALADO EM RAMAL DE ALIMENTAÇÃO DE AR CONDICIONADO COM CONDENSADORA INDIVIDUAL  FORNECIMENTO E INSTALAÇÃO. AF_12/2015</v>
          </cell>
          <cell r="C3290" t="str">
            <v>M</v>
          </cell>
          <cell r="D3290">
            <v>35.94</v>
          </cell>
        </row>
        <row r="3291">
          <cell r="A3291">
            <v>97329</v>
          </cell>
          <cell r="B3291" t="str">
            <v>TUBO EM COBRE FLEXÍVEL, DN 1/2", COM ISOLAMENTO, INSTALADO EM RAMAL DE ALIMENTAÇÃO DE AR CONDICIONADO COM CONDENSADORA INDIVIDUAL  FORNECIMENTO E INSTALAÇÃO. AF_12/2015</v>
          </cell>
          <cell r="C3291" t="str">
            <v>M</v>
          </cell>
          <cell r="D3291">
            <v>44.96</v>
          </cell>
        </row>
        <row r="3292">
          <cell r="A3292">
            <v>97330</v>
          </cell>
          <cell r="B3292" t="str">
            <v>TUBO EM COBRE FLEXÍVEL, DN 5/8", COM ISOLAMENTO, INSTALADO EM RAMAL DE ALIMENTAÇÃO DE AR CONDICIONADO COM CONDENSADORA INDIVIDUAL  FORNECIMENTO E INSTALAÇÃO. AF_12/2015</v>
          </cell>
          <cell r="C3292" t="str">
            <v>M</v>
          </cell>
          <cell r="D3292">
            <v>54.88</v>
          </cell>
        </row>
        <row r="3293">
          <cell r="A3293">
            <v>97331</v>
          </cell>
          <cell r="B3293" t="str">
            <v>TUBO EM COBRE FLEXÍVEL, DN 1/4", COM ISOLAMENTO, INSTALADO EM RAMAL DE ALIMENTAÇÃO DE AR CONDICIONADO COM CONDENSADORA CENTRAL  FORNECIMENTO E INSTALAÇÃO. AF_12/2015</v>
          </cell>
          <cell r="C3293" t="str">
            <v>M</v>
          </cell>
          <cell r="D3293">
            <v>20.83</v>
          </cell>
        </row>
        <row r="3294">
          <cell r="A3294">
            <v>97332</v>
          </cell>
          <cell r="B3294" t="str">
            <v>TUBO EM COBRE FLEXÍVEL, DN 3/8", COM ISOLAMENTO, INSTALADO EM RAMAL DE ALIMENTAÇÃO DE AR CONDICIONADO COM CONDENSADORA CENTRAL  FORNECIMENTO E INSTALAÇÃO. AF_12/2015</v>
          </cell>
          <cell r="C3294" t="str">
            <v>M</v>
          </cell>
          <cell r="D3294">
            <v>36.19</v>
          </cell>
        </row>
        <row r="3295">
          <cell r="A3295">
            <v>97333</v>
          </cell>
          <cell r="B3295" t="str">
            <v>TUBO EM COBRE FLEXÍVEL, DN 1/2", COM ISOLAMENTO, INSTALADO EM RAMAL DE ALIMENTAÇÃO DE AR CONDICIONADO COM CONDENSADORA CENTRAL  FORNECIMENTO E INSTALAÇÃO. AF_12/2015</v>
          </cell>
          <cell r="C3295" t="str">
            <v>M</v>
          </cell>
          <cell r="D3295">
            <v>45.28</v>
          </cell>
        </row>
        <row r="3296">
          <cell r="A3296">
            <v>97334</v>
          </cell>
          <cell r="B3296" t="str">
            <v>TUBO EM COBRE FLEXÍVEL, DN 5/8, COM ISOLAMENTO, INSTALADO EM RAMAL DE ALIMENTAÇÃO DE AR CONDICIONADO COM CONDENSADORA CENTRAL   FORNECIMENTO E INSTALAÇÃO. AF_12/2015</v>
          </cell>
          <cell r="C3296" t="str">
            <v>M</v>
          </cell>
          <cell r="D3296">
            <v>55.22</v>
          </cell>
        </row>
        <row r="3297">
          <cell r="A3297">
            <v>97335</v>
          </cell>
          <cell r="B3297" t="str">
            <v>TUBO EM COBRE RÍGIDO, DN 22 MM, CLASSE A, SEM ISOLAMENTO, INSTALADO EM PRUMADA  FORNECIMENTO E INSTALAÇÃO. AF_12/2015</v>
          </cell>
          <cell r="C3297" t="str">
            <v>M</v>
          </cell>
          <cell r="D3297">
            <v>56.73</v>
          </cell>
        </row>
        <row r="3298">
          <cell r="A3298">
            <v>97336</v>
          </cell>
          <cell r="B3298" t="str">
            <v>TUBO EM COBRE RÍGIDO, DN 28 MM, CLASSE A, SEM ISOLAMENTO, INSTALADO EM PRUMADA  FORNECIMENTO E INSTALAÇÃO. AF_12/2015</v>
          </cell>
          <cell r="C3298" t="str">
            <v>M</v>
          </cell>
          <cell r="D3298">
            <v>72.040000000000006</v>
          </cell>
        </row>
        <row r="3299">
          <cell r="A3299">
            <v>97337</v>
          </cell>
          <cell r="B3299" t="str">
            <v>TUBO EM COBRE RÍGIDO, DN 35 MM, CLASSE A, SEM ISOLAMENTO, INSTALADO EM PRUMADA  FORNECIMENTO E INSTALAÇÃO. AF_12/2015</v>
          </cell>
          <cell r="C3299" t="str">
            <v>M</v>
          </cell>
          <cell r="D3299">
            <v>108.23</v>
          </cell>
        </row>
        <row r="3300">
          <cell r="A3300">
            <v>97338</v>
          </cell>
          <cell r="B3300" t="str">
            <v>TUBO EM COBRE RÍGIDO, DN 42 MM, CLASSE A, SEM ISOLAMENTO, INSTALADO EM PRUMADA  FORNECIMENTO E INSTALAÇÃO. AF_12/2015</v>
          </cell>
          <cell r="C3300" t="str">
            <v>M</v>
          </cell>
          <cell r="D3300">
            <v>130.11000000000001</v>
          </cell>
        </row>
        <row r="3301">
          <cell r="A3301">
            <v>97339</v>
          </cell>
          <cell r="B3301" t="str">
            <v>TUBO EM COBRE RÍGIDO, DN 54 MM, CLASSE A, SEM ISOLAMENTO, INSTALADO EM PRUMADA  FORNECIMENTO E INSTALAÇÃO. AF_12/2015</v>
          </cell>
          <cell r="C3301" t="str">
            <v>M</v>
          </cell>
          <cell r="D3301">
            <v>139.9</v>
          </cell>
        </row>
        <row r="3302">
          <cell r="A3302">
            <v>97340</v>
          </cell>
          <cell r="B3302" t="str">
            <v>TUBO EM COBRE RÍGIDO, DN 66 MM, CLASSE A, SEM ISOLAMENTO, INSTALADO EM PRUMADA  FORNECIMENTO E INSTALAÇÃO. AF_12/2015</v>
          </cell>
          <cell r="C3302" t="str">
            <v>M</v>
          </cell>
          <cell r="D3302">
            <v>140.43</v>
          </cell>
        </row>
        <row r="3303">
          <cell r="A3303">
            <v>97341</v>
          </cell>
          <cell r="B3303" t="str">
            <v>TUBO EM COBRE RÍGIDO, DN 15 MM, CLASSE A, SEM ISOLAMENTO, INSTALADO EM RAMAL DE DISTRIBUIÇÃO  FORNECIMENTO E INSTALAÇÃO. AF_12/2015</v>
          </cell>
          <cell r="C3303" t="str">
            <v>M</v>
          </cell>
          <cell r="D3303">
            <v>38.090000000000003</v>
          </cell>
        </row>
        <row r="3304">
          <cell r="A3304">
            <v>97342</v>
          </cell>
          <cell r="B3304" t="str">
            <v>TUBO EM COBRE RÍGIDO, DN 22 MM, CLASSE A, SEM ISOLAMENTO, INSTALADO EM RAMAL DE DISTRIBUIÇÃO FORNECIMENTO E INSTALAÇÃO. AF_12/2015</v>
          </cell>
          <cell r="C3304" t="str">
            <v>M</v>
          </cell>
          <cell r="D3304">
            <v>59.8</v>
          </cell>
        </row>
        <row r="3305">
          <cell r="A3305">
            <v>97343</v>
          </cell>
          <cell r="B3305" t="str">
            <v>TUBO EM COBRE RÍGIDO, DN 28 MM, CLASSE A, SEM ISOLAMENTO, INSTALADO EM RAMAL DE DISTRIBUIÇÃO FORNECIMENTO E INSTALAÇÃO. AF_12/2015</v>
          </cell>
          <cell r="C3305" t="str">
            <v>M</v>
          </cell>
          <cell r="D3305">
            <v>75.34</v>
          </cell>
        </row>
        <row r="3306">
          <cell r="A3306">
            <v>97344</v>
          </cell>
          <cell r="B3306" t="str">
            <v>TUBO EM COBRE RÍGIDO, DN 15 MM, CLASSE A, SEM ISOLAMENTO, INSTALADO EM RAMAL E SUB-RAMAL  FORNECIMENTO E INSTALAÇÃO. AF_12/2015</v>
          </cell>
          <cell r="C3306" t="str">
            <v>M</v>
          </cell>
          <cell r="D3306">
            <v>44.83</v>
          </cell>
        </row>
        <row r="3307">
          <cell r="A3307">
            <v>97345</v>
          </cell>
          <cell r="B3307" t="str">
            <v>TUBO EM COBRE RÍGIDO, DN 22 MM, CLASSE A, SEM ISOLAMENTO, INSTALADO EM RAMAL E SUB-RAMAL  FORNECIMENTO E INSTALAÇÃO. AF_12/2015</v>
          </cell>
          <cell r="C3307" t="str">
            <v>M</v>
          </cell>
          <cell r="D3307">
            <v>71.38</v>
          </cell>
        </row>
        <row r="3308">
          <cell r="A3308">
            <v>97346</v>
          </cell>
          <cell r="B3308" t="str">
            <v>TUBO EM COBRE RÍGIDO, DN 28 MM, CLASSE A, SEM ISOLAMENTO, INSTALADO EM RAMAL E SUB-RAMAL  FORNECIMENTO E INSTALAÇÃO. AF_12/2015</v>
          </cell>
          <cell r="C3308" t="str">
            <v>M</v>
          </cell>
          <cell r="D3308">
            <v>91.14</v>
          </cell>
        </row>
        <row r="3309">
          <cell r="A3309">
            <v>97347</v>
          </cell>
          <cell r="B3309" t="str">
            <v>TUBO EM COBRE RÍGIDO, DN 22 MM, CLASSE I, SEM ISOLAMENTO, INSTALADO EM PRUMADA  FORNECIMENTO E INSTALAÇÃO. AF_12/2015</v>
          </cell>
          <cell r="C3309" t="str">
            <v>M</v>
          </cell>
          <cell r="D3309">
            <v>68.34</v>
          </cell>
        </row>
        <row r="3310">
          <cell r="A3310">
            <v>97348</v>
          </cell>
          <cell r="B3310" t="str">
            <v>TUBO EM COBRE RÍGIDO, DN 28 MM, CLASSE I, SEM ISOLAMENTO, INSTALADO EM PRUMADA  FORNECIMENTO E INSTALAÇÃO. AF_12/2015</v>
          </cell>
          <cell r="C3310" t="str">
            <v>M</v>
          </cell>
          <cell r="D3310">
            <v>94.39</v>
          </cell>
        </row>
        <row r="3311">
          <cell r="A3311">
            <v>97349</v>
          </cell>
          <cell r="B3311" t="str">
            <v>TUBO EM COBRE RÍGIDO, DN 35 MM, CLASSE I, SEM ISOLAMENTO, INSTALADO EM PRUMADA  FORNECIMENTO E INSTALAÇÃO. AF_12/2015</v>
          </cell>
          <cell r="C3311" t="str">
            <v>M</v>
          </cell>
          <cell r="D3311">
            <v>136.05000000000001</v>
          </cell>
        </row>
        <row r="3312">
          <cell r="A3312">
            <v>97350</v>
          </cell>
          <cell r="B3312" t="str">
            <v>TUBO EM COBRE RÍGIDO, DN 42 MM, CLASSE I, SEM ISOLAMENTO, INSTALADO EM PRUMADA  FORNECIMENTO E INSTALAÇÃO. AF_12/2015</v>
          </cell>
          <cell r="C3312" t="str">
            <v>M</v>
          </cell>
          <cell r="D3312">
            <v>165.2</v>
          </cell>
        </row>
        <row r="3313">
          <cell r="A3313">
            <v>97351</v>
          </cell>
          <cell r="B3313" t="str">
            <v>TUBO EM COBRE RÍGIDO, DN 54 MM, CLASSE I, SEM ISOLAMENTO, INSTALADO EM PRUMADA  FORNECIMENTO E INSTALAÇÃO. AF_12/2015</v>
          </cell>
          <cell r="C3313" t="str">
            <v>M</v>
          </cell>
          <cell r="D3313">
            <v>228.41</v>
          </cell>
        </row>
        <row r="3314">
          <cell r="A3314">
            <v>97352</v>
          </cell>
          <cell r="B3314" t="str">
            <v>TUBO EM COBRE RÍGIDO, DN 66 MM, CLASSE I, SEM ISOLAMENTO, INSTALADO EM PRUMADA  FORNECIMENTO E INSTALAÇÃO. AF_12/2015</v>
          </cell>
          <cell r="C3314" t="str">
            <v>M</v>
          </cell>
          <cell r="D3314">
            <v>296.01</v>
          </cell>
        </row>
        <row r="3315">
          <cell r="A3315">
            <v>97353</v>
          </cell>
          <cell r="B3315" t="str">
            <v>TUBO EM COBRE RÍGIDO, DN 15 MM, CLASSE I, SEM ISOLAMENTO, INSTALADO EM RAMAL DE DISTRIBUIÇÃO  FORNECIMENTO E INSTALAÇÃO. AF_12/2015</v>
          </cell>
          <cell r="C3315" t="str">
            <v>M</v>
          </cell>
          <cell r="D3315">
            <v>44.96</v>
          </cell>
        </row>
        <row r="3316">
          <cell r="A3316">
            <v>97354</v>
          </cell>
          <cell r="B3316" t="str">
            <v>TUBO EM COBRE RÍGIDO, DN 22 MM, CLASSE I, SEM ISOLAMENTO, INSTALADO EM RAMAL DE DISTRIBUIÇÃO FORNECIMENTO E INSTALAÇÃO. AF_12/2015</v>
          </cell>
          <cell r="C3316" t="str">
            <v>M</v>
          </cell>
          <cell r="D3316">
            <v>71.41</v>
          </cell>
        </row>
        <row r="3317">
          <cell r="A3317">
            <v>97355</v>
          </cell>
          <cell r="B3317" t="str">
            <v>TUBO EM COBRE RÍGIDO, DN 28 MM, CLASSE I, SEM ISOLAMENTO, INSTALADO EM RAMAL DE DISTRIBUIÇÃO FORNECIMENTO E INSTALAÇÃO. AF_12/2015</v>
          </cell>
          <cell r="C3317" t="str">
            <v>M</v>
          </cell>
          <cell r="D3317">
            <v>97.69</v>
          </cell>
        </row>
        <row r="3318">
          <cell r="A3318">
            <v>97356</v>
          </cell>
          <cell r="B3318" t="str">
            <v>TUBO EM COBRE RÍGIDO, DN 15 MM, CLASSE I, SEM ISOLAMENTO, INSTALADO EM RAMAL E SUB-RAMAL  FORNECIMENTO E INSTALAÇÃO. AF_12/2015</v>
          </cell>
          <cell r="C3318" t="str">
            <v>M</v>
          </cell>
          <cell r="D3318">
            <v>51.7</v>
          </cell>
        </row>
        <row r="3319">
          <cell r="A3319">
            <v>97357</v>
          </cell>
          <cell r="B3319" t="str">
            <v>TUBO EM COBRE RÍGIDO, DN 22 MM, CLASSE I, SEM ISOLAMENTO, INSTALADO EM RAMAL E SUB-RAMAL  FORNECIMENTO E INSTALAÇÃO. AF_12/2015</v>
          </cell>
          <cell r="C3319" t="str">
            <v>M</v>
          </cell>
          <cell r="D3319">
            <v>82.99</v>
          </cell>
        </row>
        <row r="3320">
          <cell r="A3320">
            <v>97358</v>
          </cell>
          <cell r="B3320" t="str">
            <v>TUBO EM COBRE RÍGIDO, DN 28 MM, CLASSE I, SEM ISOLAMENTO, INSTALADO EM RAMAL E SUB-RAMAL  FORNECIMENTO E INSTALAÇÃO. AF_12/2015</v>
          </cell>
          <cell r="C3320" t="str">
            <v>M</v>
          </cell>
          <cell r="D3320">
            <v>113.49</v>
          </cell>
        </row>
        <row r="3321">
          <cell r="A3321">
            <v>97498</v>
          </cell>
          <cell r="B3321" t="str">
            <v>TUBO DE AÇO GALVANIZADO COM COSTURA, CLASSE MÉDIA, DN 25 (1"), CONEXÃO ROSQUEADA, INSTALADO EM REDE DE ALIMENTAÇÃO PARA HIDRANTE - FORNECIMENTO E INSTALAÇÃO. AF_10/2020</v>
          </cell>
          <cell r="C3321" t="str">
            <v>M</v>
          </cell>
          <cell r="D3321">
            <v>32.6</v>
          </cell>
        </row>
        <row r="3322">
          <cell r="A3322">
            <v>97535</v>
          </cell>
          <cell r="B3322" t="str">
            <v>TUBO DE AÇO GALVANIZADO COM COSTURA, CLASSE MÉDIA, CONEXÃO ROSQUEADA, DN 25 (1"), INSTALADO EM REDE DE ALIMENTAÇÃO PARA SPRINKLER - FORNECIMENTO E INSTALAÇÃO. AF_10/2020</v>
          </cell>
          <cell r="C3322" t="str">
            <v>M</v>
          </cell>
          <cell r="D3322">
            <v>35.67</v>
          </cell>
        </row>
        <row r="3323">
          <cell r="A3323">
            <v>97536</v>
          </cell>
          <cell r="B3323" t="str">
            <v>TUBO DE AÇO GALVANIZADO COM COSTURA, CLASSE MÉDIA, CONEXÃO ROSQUEADA, DN 25 (1"), INSTALADO EM RAMAIS  E SUB-RAMAIS DE GÁS - FORNECIMENTO E INSTALAÇÃO. AF_10/2020</v>
          </cell>
          <cell r="C3323" t="str">
            <v>M</v>
          </cell>
          <cell r="D3323">
            <v>42.73</v>
          </cell>
        </row>
        <row r="3324">
          <cell r="A3324">
            <v>100788</v>
          </cell>
          <cell r="B3324" t="str">
            <v>KIT CAVALETE PARA GÁS - SEM MEDIDOR OU REGULADOR - ENTRADA INDIVIDUAL PRINCIPAL, EM AÇO GALVANIZADO DN 15 E 25 MM (1/2" E 1") - FORNECIMENTO E INSTALAÇÃO. AF_01/2020</v>
          </cell>
          <cell r="C3324" t="str">
            <v>UN</v>
          </cell>
          <cell r="D3324">
            <v>491.82</v>
          </cell>
        </row>
        <row r="3325">
          <cell r="A3325">
            <v>100791</v>
          </cell>
          <cell r="B3325" t="str">
            <v>TUBO, PEX, MULTICAMADA, DN 16, INSTALADO EM IMPLANTAÇÃO DE INSTALAÇÕES DE GÁS - FORNECIMENTO E INSTALAÇÃO. AF_01/2020</v>
          </cell>
          <cell r="C3325" t="str">
            <v>M</v>
          </cell>
          <cell r="D3325">
            <v>15.17</v>
          </cell>
        </row>
        <row r="3326">
          <cell r="A3326">
            <v>100792</v>
          </cell>
          <cell r="B3326" t="str">
            <v>TUBO, PEX, MULTICAMADA, DN 20, INSTALADO EM IMPLANTAÇÃO DE INSTALAÇÕES DE GÁS - FORNECIMENTO E INSTALAÇÃO. AF_01/2020</v>
          </cell>
          <cell r="C3326" t="str">
            <v>M</v>
          </cell>
          <cell r="D3326">
            <v>22.6</v>
          </cell>
        </row>
        <row r="3327">
          <cell r="A3327">
            <v>100793</v>
          </cell>
          <cell r="B3327" t="str">
            <v>TUBO, PEX, MULTICAMADA, DN 26, INSTALADO EM IMPLANTAÇÃO DE INSTALAÇÕES DE GÁS - FORNECIMENTO E INSTALAÇÃO. AF_01/2020</v>
          </cell>
          <cell r="C3327" t="str">
            <v>M</v>
          </cell>
          <cell r="D3327">
            <v>30.16</v>
          </cell>
        </row>
        <row r="3328">
          <cell r="A3328">
            <v>100794</v>
          </cell>
          <cell r="B3328" t="str">
            <v>TUBO, PEX, MULTICAMADA, DN 32, INSTALADO EM IMPLANTAÇÃO DE INSTALAÇÕES DE GÁS - FORNECIMENTO E INSTALAÇÃO. AF_01/2020</v>
          </cell>
          <cell r="C3328" t="str">
            <v>M</v>
          </cell>
          <cell r="D3328">
            <v>40.9</v>
          </cell>
        </row>
        <row r="3329">
          <cell r="A3329">
            <v>100803</v>
          </cell>
          <cell r="B3329" t="str">
            <v>TUBO, PEX, MULTICAMADA, DN 16, INSTALADO EM RAMAL INTERNO DE INSTALAÇÕES DE GÁS - FORNECIMENTO E INSTALAÇÃO. AF_01/2020</v>
          </cell>
          <cell r="C3329" t="str">
            <v>M</v>
          </cell>
          <cell r="D3329">
            <v>14.52</v>
          </cell>
        </row>
        <row r="3330">
          <cell r="A3330">
            <v>100804</v>
          </cell>
          <cell r="B3330" t="str">
            <v>TUBO, PEX, MULTICAMADA, DN 20, INSTALADO EM RAMAL INTERNO DE INSTALAÇÕES DE GÁS - FORNECIMENTO E INSTALAÇÃO. AF_01/2020</v>
          </cell>
          <cell r="C3330" t="str">
            <v>M</v>
          </cell>
          <cell r="D3330">
            <v>21.82</v>
          </cell>
        </row>
        <row r="3331">
          <cell r="A3331">
            <v>100805</v>
          </cell>
          <cell r="B3331" t="str">
            <v>TUBO, PEX, MULTICAMADA, DN 26, INSTALADO EM RAMAL INTERNO DE INSTALAÇÕES DE GÁS - FORNECIMENTO E INSTALAÇÃO. AF_01/2020</v>
          </cell>
          <cell r="C3331" t="str">
            <v>M</v>
          </cell>
          <cell r="D3331">
            <v>29.23</v>
          </cell>
        </row>
        <row r="3332">
          <cell r="A3332">
            <v>100806</v>
          </cell>
          <cell r="B3332" t="str">
            <v>TUBO, PEX, MULTICAMADA, DN 32, INSTALADO EM RAMAL INTERNO DE INSTALAÇÕES DE GÁS - FORNECIMENTO E INSTALAÇÃO. AF_01/2020</v>
          </cell>
          <cell r="C3332" t="str">
            <v>M</v>
          </cell>
          <cell r="D3332">
            <v>39.76</v>
          </cell>
        </row>
        <row r="3333">
          <cell r="A3333">
            <v>101918</v>
          </cell>
          <cell r="B3333" t="str">
            <v>TUBO DE AÇO GALVANIZADO COM COSTURA, CLASSE MÉDIA, DN 100 (4"), CONEXÃO ROSQUEADA, INSTALADO EM PRUMADAS - FORNECIMENTO E INSTALAÇÃO. AF_10/2020</v>
          </cell>
          <cell r="C3333" t="str">
            <v>M</v>
          </cell>
          <cell r="D3333">
            <v>153.05000000000001</v>
          </cell>
        </row>
        <row r="3334">
          <cell r="A3334">
            <v>101919</v>
          </cell>
          <cell r="B3334" t="str">
            <v>UNIÃO, EM FERRO GALVANIZADO, 4", CONEXÃO ROSQUEADA, INSTALADO EM PRUMADAS - FORNECIMENTO E INSTALAÇÃO. AF_10/2020</v>
          </cell>
          <cell r="C3334" t="str">
            <v>UN</v>
          </cell>
          <cell r="D3334">
            <v>303.98</v>
          </cell>
        </row>
        <row r="3335">
          <cell r="A3335">
            <v>101920</v>
          </cell>
          <cell r="B3335" t="str">
            <v>LUVA, EM FERRO GALVANIZADO, 4", CONEXÃO ROSQUEADA, INSTALADO EM PRUMADAS - FORNECIMENTO E INSTALAÇÃO. AF_10/2020</v>
          </cell>
          <cell r="C3335" t="str">
            <v>UN</v>
          </cell>
          <cell r="D3335">
            <v>142.46</v>
          </cell>
        </row>
        <row r="3336">
          <cell r="A3336">
            <v>101921</v>
          </cell>
          <cell r="B3336" t="str">
            <v>LUVA DE REDUÇÃO, EM FERRO GALVANIZADO, 4" X 2 1/2", CONEXÃO ROSQUEADA, INSTALADO EM PRUMADAS - FORNECIMENTO E INSTALAÇÃO. AF_10/2020</v>
          </cell>
          <cell r="C3336" t="str">
            <v>UN</v>
          </cell>
          <cell r="D3336">
            <v>163.26</v>
          </cell>
        </row>
        <row r="3337">
          <cell r="A3337">
            <v>101922</v>
          </cell>
          <cell r="B3337" t="str">
            <v>LUVA DE REDUÇÃO, EM FERRO GALVANIZADO, 4" X 2", CONEXÃO ROSQUEADA, INSTALADO EM PRUMADAS - FORNECIMENTO E INSTALAÇÃO. AF_10/2020</v>
          </cell>
          <cell r="C3337" t="str">
            <v>UN</v>
          </cell>
          <cell r="D3337">
            <v>163.26</v>
          </cell>
        </row>
        <row r="3338">
          <cell r="A3338">
            <v>101923</v>
          </cell>
          <cell r="B3338" t="str">
            <v>LUVA DE REDUÇÃO, EM FERRO GALVANIZADO, 4" X 3", CONEXÃO ROSQUEADA, INSTALADO EM PRUMADAS - FORNECIMENTO E INSTALAÇÃO. AF_10/2020</v>
          </cell>
          <cell r="C3338" t="str">
            <v>UN</v>
          </cell>
          <cell r="D3338">
            <v>163.26</v>
          </cell>
        </row>
        <row r="3339">
          <cell r="A3339">
            <v>101924</v>
          </cell>
          <cell r="B3339" t="str">
            <v>NIPLE, EM FERRO GALVANIZADO, 4", CONEXÃO ROSQUEADA, INSTALADO EM PRUMADAS - FORNECIMENTO E INSTALAÇÃO. AF_10/2020</v>
          </cell>
          <cell r="C3339" t="str">
            <v>UN</v>
          </cell>
          <cell r="D3339">
            <v>133.76</v>
          </cell>
        </row>
        <row r="3340">
          <cell r="A3340">
            <v>101925</v>
          </cell>
          <cell r="B3340" t="str">
            <v>JOELHO 90°, EM FERRO GALVANIZADO, 4", CONEXÃO ROSQUEADA, INSTALADO EM PRUMADAS - FORNECIMENTO E INSTALAÇÃO. AF_10/2020</v>
          </cell>
          <cell r="C3340" t="str">
            <v>UN</v>
          </cell>
          <cell r="D3340">
            <v>224.51</v>
          </cell>
        </row>
        <row r="3341">
          <cell r="A3341">
            <v>101926</v>
          </cell>
          <cell r="B3341" t="str">
            <v>TÊ, EM FERRO GALVANIZADO, 4", CONEXÃO ROSQUEADA, INSTALADO EM PRUMADAS - FORNECIMENTO E INSTALAÇÃO. AF_10/2020</v>
          </cell>
          <cell r="C3341" t="str">
            <v>UN</v>
          </cell>
          <cell r="D3341">
            <v>289.13</v>
          </cell>
        </row>
        <row r="3342">
          <cell r="A3342">
            <v>101927</v>
          </cell>
          <cell r="B3342" t="str">
            <v>TUBO DE AÇO GALVANIZADO COM COSTURA, CLASSE MÉDIA, DN 100 (4"), CONEXÃO ROSQUEADA, INSTALADO EM REDE DE ALIMENTAÇÃO PARA HIDRANTE - FORNECIMENTO E INSTALAÇÃO. AF_10/2020</v>
          </cell>
          <cell r="C3342" t="str">
            <v>M</v>
          </cell>
          <cell r="D3342">
            <v>143.47999999999999</v>
          </cell>
        </row>
        <row r="3343">
          <cell r="A3343">
            <v>101928</v>
          </cell>
          <cell r="B3343" t="str">
            <v>UNIÃO, EM FERRO GALVANIZADO, 4", CONEXÃO ROSQUEADA, INSTALADO EM REDE DE ALIMENTAÇÃO PARA HIDRANTE - FORNECIMENTO E INSTALAÇÃO. AF_10/2020</v>
          </cell>
          <cell r="C3343" t="str">
            <v>UN</v>
          </cell>
          <cell r="D3343">
            <v>307.64999999999998</v>
          </cell>
        </row>
        <row r="3344">
          <cell r="A3344">
            <v>101929</v>
          </cell>
          <cell r="B3344" t="str">
            <v>LUVA, EM FERRO GALVANIZADO, 4", CONEXÃO ROSQUEADA, INSTALADO EM REDE DE ALIMENTAÇÃO PARA HIDRANTE - FORNECIMENTO E INSTALAÇÃO. AF_10/2020</v>
          </cell>
          <cell r="C3344" t="str">
            <v>UN</v>
          </cell>
          <cell r="D3344">
            <v>146.13</v>
          </cell>
        </row>
        <row r="3345">
          <cell r="A3345">
            <v>101930</v>
          </cell>
          <cell r="B3345" t="str">
            <v>LUVA DE REDUÇÃO, EM FERRO GALVANIZADO, 4" X 2 1/2", CONEXÃO ROSQUEADA, INSTALADO EM REDE DE ALIMENTAÇÃO PARA HIDRANTE - FORNECIMENTO E INSTALAÇÃO. AF_10/2020</v>
          </cell>
          <cell r="C3345" t="str">
            <v>UN</v>
          </cell>
          <cell r="D3345">
            <v>166.93</v>
          </cell>
        </row>
        <row r="3346">
          <cell r="A3346">
            <v>101931</v>
          </cell>
          <cell r="B3346" t="str">
            <v>LUVA DE REDUÇÃO, EM FERRO GALVANIZADO, 4" X 2", CONEXÃO ROSQUEADA, INSTALADO EM REDE DE ALIMENTAÇÃO PARA HIDRANTE - FORNECIMENTO E INSTALAÇÃO. AF_10/2020</v>
          </cell>
          <cell r="C3346" t="str">
            <v>UN</v>
          </cell>
          <cell r="D3346">
            <v>166.93</v>
          </cell>
        </row>
        <row r="3347">
          <cell r="A3347">
            <v>101932</v>
          </cell>
          <cell r="B3347" t="str">
            <v>LUVA DE REDUÇÃO, EM FERRO GALVANIZADO, 4" X 3", CONEXÃO ROSQUEADA, INSTALADO EM REDE DE ALIMENTAÇÃO PARA HIDRANTE - FORNECIMENTO E INSTALAÇÃO. AF_10/2020</v>
          </cell>
          <cell r="C3347" t="str">
            <v>UN</v>
          </cell>
          <cell r="D3347">
            <v>166.93</v>
          </cell>
        </row>
        <row r="3348">
          <cell r="A3348">
            <v>101933</v>
          </cell>
          <cell r="B3348" t="str">
            <v>NIPLE, EM FERRO GALVANIZADO, 4", CONEXÃO ROSQUEADA, INSTALADO EM REDE DE ALIMENTAÇÃO PARA HIDRANTE - FORNECIMENTO E INSTALAÇÃO. AF_10/2020</v>
          </cell>
          <cell r="C3348" t="str">
            <v>UN</v>
          </cell>
          <cell r="D3348">
            <v>137.43</v>
          </cell>
        </row>
        <row r="3349">
          <cell r="A3349">
            <v>101934</v>
          </cell>
          <cell r="B3349" t="str">
            <v>JOELHO 90°, EM FERRO GALVANIZADO, 4", CONEXÃO ROSQUEADA, INSTALADO EM REDE DE ALIMENTAÇÃO PARA HIDRANTE - FORNECIMENTO E INSTALAÇÃO. AF_10/2020</v>
          </cell>
          <cell r="C3349" t="str">
            <v>UN</v>
          </cell>
          <cell r="D3349">
            <v>230.01</v>
          </cell>
        </row>
        <row r="3350">
          <cell r="A3350">
            <v>101935</v>
          </cell>
          <cell r="B3350" t="str">
            <v>TÊ, EM FERRO GALVANIZADO, 4", CONEXÃO ROSQUEADA, INSTALADO EM REDE DE ALIMENTAÇÃO PARA HIDRANTE - FORNECIMENTO E INSTALAÇÃO. AF_10/2020</v>
          </cell>
          <cell r="C3350" t="str">
            <v>UN</v>
          </cell>
          <cell r="D3350">
            <v>296.47000000000003</v>
          </cell>
        </row>
        <row r="3351">
          <cell r="A3351">
            <v>89358</v>
          </cell>
          <cell r="B3351" t="str">
            <v>JOELHO 90 GRAUS, PVC, SOLDÁVEL, DN 20MM, INSTALADO EM RAMAL OU SUB-RAMAL DE ÁGUA - FORNECIMENTO E INSTALAÇÃO. AF_12/2014</v>
          </cell>
          <cell r="C3351" t="str">
            <v>UN</v>
          </cell>
          <cell r="D3351">
            <v>5.34</v>
          </cell>
        </row>
        <row r="3352">
          <cell r="A3352">
            <v>89359</v>
          </cell>
          <cell r="B3352" t="str">
            <v>JOELHO 45 GRAUS, PVC, SOLDÁVEL, DN 20MM, INSTALADO EM RAMAL OU SUB-RAMAL DE ÁGUA - FORNECIMENTO E INSTALAÇÃO. AF_12/2014</v>
          </cell>
          <cell r="C3352" t="str">
            <v>UN</v>
          </cell>
          <cell r="D3352">
            <v>5.71</v>
          </cell>
        </row>
        <row r="3353">
          <cell r="A3353">
            <v>89360</v>
          </cell>
          <cell r="B3353" t="str">
            <v>CURVA 90 GRAUS, PVC, SOLDÁVEL, DN 20MM, INSTALADO EM RAMAL OU SUB-RAMAL DE ÁGUA - FORNECIMENTO E INSTALAÇÃO. AF_12/2014</v>
          </cell>
          <cell r="C3353" t="str">
            <v>UN</v>
          </cell>
          <cell r="D3353">
            <v>7.26</v>
          </cell>
        </row>
        <row r="3354">
          <cell r="A3354">
            <v>89361</v>
          </cell>
          <cell r="B3354" t="str">
            <v>CURVA 45 GRAUS, PVC, SOLDÁVEL, DN 20MM, INSTALADO EM RAMAL OU SUB-RAMAL DE ÁGUA - FORNECIMENTO E INSTALAÇÃO. AF_12/2014</v>
          </cell>
          <cell r="C3354" t="str">
            <v>UN</v>
          </cell>
          <cell r="D3354">
            <v>6.65</v>
          </cell>
        </row>
        <row r="3355">
          <cell r="A3355">
            <v>89362</v>
          </cell>
          <cell r="B3355" t="str">
            <v>JOELHO 90 GRAUS, PVC, SOLDÁVEL, DN 25MM, INSTALADO EM RAMAL OU SUB-RAMAL DE ÁGUA - FORNECIMENTO E INSTALAÇÃO. AF_12/2014</v>
          </cell>
          <cell r="C3355" t="str">
            <v>UN</v>
          </cell>
          <cell r="D3355">
            <v>6.38</v>
          </cell>
        </row>
        <row r="3356">
          <cell r="A3356">
            <v>89363</v>
          </cell>
          <cell r="B3356" t="str">
            <v>JOELHO 45 GRAUS, PVC, SOLDÁVEL, DN 25MM, INSTALADO EM RAMAL OU SUB-RAMAL DE ÁGUA - FORNECIMENTO E INSTALAÇÃO. AF_12/2014</v>
          </cell>
          <cell r="C3356" t="str">
            <v>UN</v>
          </cell>
          <cell r="D3356">
            <v>7.17</v>
          </cell>
        </row>
        <row r="3357">
          <cell r="A3357">
            <v>89364</v>
          </cell>
          <cell r="B3357" t="str">
            <v>CURVA 90 GRAUS, PVC, SOLDÁVEL, DN 25MM, INSTALADO EM RAMAL OU SUB-RAMAL DE ÁGUA - FORNECIMENTO E INSTALAÇÃO. AF_12/2014</v>
          </cell>
          <cell r="C3357" t="str">
            <v>UN</v>
          </cell>
          <cell r="D3357">
            <v>8.8000000000000007</v>
          </cell>
        </row>
        <row r="3358">
          <cell r="A3358">
            <v>89365</v>
          </cell>
          <cell r="B3358" t="str">
            <v>CURVA 45 GRAUS, PVC, SOLDÁVEL, DN 25MM, INSTALADO EM RAMAL OU SUB-RAMAL DE ÁGUA - FORNECIMENTO E INSTALAÇÃO. AF_12/2014</v>
          </cell>
          <cell r="C3358" t="str">
            <v>UN</v>
          </cell>
          <cell r="D3358">
            <v>8.07</v>
          </cell>
        </row>
        <row r="3359">
          <cell r="A3359">
            <v>89366</v>
          </cell>
          <cell r="B3359" t="str">
            <v>JOELHO 90 GRAUS COM BUCHA DE LATÃO, PVC, SOLDÁVEL, DN 25MM, X 3/4 INSTALADO EM RAMAL OU SUB-RAMAL DE ÁGUA - FORNECIMENTO E INSTALAÇÃO. AF_12/2014</v>
          </cell>
          <cell r="C3359" t="str">
            <v>UN</v>
          </cell>
          <cell r="D3359">
            <v>13.11</v>
          </cell>
        </row>
        <row r="3360">
          <cell r="A3360">
            <v>89367</v>
          </cell>
          <cell r="B3360" t="str">
            <v>JOELHO 90 GRAUS, PVC, SOLDÁVEL, DN 32MM, INSTALADO EM RAMAL OU SUB-RAMAL DE ÁGUA - FORNECIMENTO E INSTALAÇÃO. AF_12/2014</v>
          </cell>
          <cell r="C3360" t="str">
            <v>UN</v>
          </cell>
          <cell r="D3360">
            <v>9.08</v>
          </cell>
        </row>
        <row r="3361">
          <cell r="A3361">
            <v>89368</v>
          </cell>
          <cell r="B3361" t="str">
            <v>JOELHO 45 GRAUS, PVC, SOLDÁVEL, DN 32MM, INSTALADO EM RAMAL OU SUB-RAMAL DE ÁGUA - FORNECIMENTO E INSTALAÇÃO. AF_12/2014</v>
          </cell>
          <cell r="C3361" t="str">
            <v>UN</v>
          </cell>
          <cell r="D3361">
            <v>11.3</v>
          </cell>
        </row>
        <row r="3362">
          <cell r="A3362">
            <v>89369</v>
          </cell>
          <cell r="B3362" t="str">
            <v>CURVA 90 GRAUS, PVC, SOLDÁVEL, DN 32MM, INSTALADO EM RAMAL OU SUB-RAMAL DE ÁGUA - FORNECIMENTO E INSTALAÇÃO. AF_12/2014</v>
          </cell>
          <cell r="C3362" t="str">
            <v>UN</v>
          </cell>
          <cell r="D3362">
            <v>14.04</v>
          </cell>
        </row>
        <row r="3363">
          <cell r="A3363">
            <v>89370</v>
          </cell>
          <cell r="B3363" t="str">
            <v>CURVA 45 GRAUS, PVC, SOLDÁVEL, DN 32MM, INSTALADO EM RAMAL OU SUB-RAMAL DE ÁGUA - FORNECIMENTO E INSTALAÇÃO. AF_12/2014</v>
          </cell>
          <cell r="C3363" t="str">
            <v>UN</v>
          </cell>
          <cell r="D3363">
            <v>10.83</v>
          </cell>
        </row>
        <row r="3364">
          <cell r="A3364">
            <v>89371</v>
          </cell>
          <cell r="B3364" t="str">
            <v>LUVA, PVC, SOLDÁVEL, DN 20MM, INSTALADO EM RAMAL OU SUB-RAMAL DE ÁGUA - FORNECIMENTO E INSTALAÇÃO. AF_12/2014</v>
          </cell>
          <cell r="C3364" t="str">
            <v>UN</v>
          </cell>
          <cell r="D3364">
            <v>4.1100000000000003</v>
          </cell>
        </row>
        <row r="3365">
          <cell r="A3365">
            <v>89372</v>
          </cell>
          <cell r="B3365" t="str">
            <v>LUVA DE CORRER, PVC, SOLDÁVEL, DN 20MM, INSTALADO EM RAMAL OU SUB-RAMAL DE ÁGUA - FORNECIMENTO E INSTALAÇÃO. AF_12/2014</v>
          </cell>
          <cell r="C3365" t="str">
            <v>UN</v>
          </cell>
          <cell r="D3365">
            <v>11.41</v>
          </cell>
        </row>
        <row r="3366">
          <cell r="A3366">
            <v>89373</v>
          </cell>
          <cell r="B3366" t="str">
            <v>LUVA DE REDUÇÃO, PVC, SOLDÁVEL, DN 25MM X 20MM, INSTALADO EM RAMAL OU SUB-RAMAL DE ÁGUA - FORNECIMENTO E INSTALAÇÃO. AF_12/2014</v>
          </cell>
          <cell r="C3366" t="str">
            <v>UN</v>
          </cell>
          <cell r="D3366">
            <v>4.7699999999999996</v>
          </cell>
        </row>
        <row r="3367">
          <cell r="A3367">
            <v>89374</v>
          </cell>
          <cell r="B3367" t="str">
            <v>LUVA COM BUCHA DE LATÃO, PVC, SOLDÁVEL, DN 20MM X 1/2, INSTALADO EM RAMAL OU SUB-RAMAL DE ÁGUA - FORNECIMENTO E INSTALAÇÃO. AF_12/2014</v>
          </cell>
          <cell r="C3367" t="str">
            <v>UN</v>
          </cell>
          <cell r="D3367">
            <v>8.73</v>
          </cell>
        </row>
        <row r="3368">
          <cell r="A3368">
            <v>89375</v>
          </cell>
          <cell r="B3368" t="str">
            <v>UNIÃO, PVC, SOLDÁVEL, DN 20MM, INSTALADO EM RAMAL OU SUB-RAMAL DE ÁGUA - FORNECIMENTO E INSTALAÇÃO. AF_12/2014</v>
          </cell>
          <cell r="C3368" t="str">
            <v>UN</v>
          </cell>
          <cell r="D3368">
            <v>11.12</v>
          </cell>
        </row>
        <row r="3369">
          <cell r="A3369">
            <v>89376</v>
          </cell>
          <cell r="B3369" t="str">
            <v>ADAPTADOR CURTO COM BOLSA E ROSCA PARA REGISTRO, PVC, SOLDÁVEL, DN 20MM X 1/2, INSTALADO EM RAMAL OU SUB-RAMAL DE ÁGUA - FORNECIMENTO E INSTALAÇÃO. AF_12/2014</v>
          </cell>
          <cell r="C3369" t="str">
            <v>UN</v>
          </cell>
          <cell r="D3369">
            <v>4.18</v>
          </cell>
        </row>
        <row r="3370">
          <cell r="A3370">
            <v>89377</v>
          </cell>
          <cell r="B3370" t="str">
            <v>CURVA DE TRANSPOSIÇÃO, PVC, SOLDÁVEL, DN 20MM, INSTALADO EM RAMAL OU SUB-RAMAL DE ÁGUA - FORNECIMENTO E INSTALAÇÃO. AF_12/2014</v>
          </cell>
          <cell r="C3370" t="str">
            <v>UN</v>
          </cell>
          <cell r="D3370">
            <v>7.71</v>
          </cell>
        </row>
        <row r="3371">
          <cell r="A3371">
            <v>89378</v>
          </cell>
          <cell r="B3371" t="str">
            <v>LUVA, PVC, SOLDÁVEL, DN 25MM, INSTALADO EM RAMAL OU SUB-RAMAL DE ÁGUA - FORNECIMENTO E INSTALAÇÃO. AF_12/2014</v>
          </cell>
          <cell r="C3371" t="str">
            <v>UN</v>
          </cell>
          <cell r="D3371">
            <v>4.8600000000000003</v>
          </cell>
        </row>
        <row r="3372">
          <cell r="A3372">
            <v>89379</v>
          </cell>
          <cell r="B3372" t="str">
            <v>LUVA DE CORRER, PVC, SOLDÁVEL, DN 25MM, INSTALADO EM RAMAL OU SUB-RAMAL DE ÁGUA - FORNECIMENTO E INSTALAÇÃO. AF_12/2014</v>
          </cell>
          <cell r="C3372" t="str">
            <v>UN</v>
          </cell>
          <cell r="D3372">
            <v>14.58</v>
          </cell>
        </row>
        <row r="3373">
          <cell r="A3373">
            <v>89380</v>
          </cell>
          <cell r="B3373" t="str">
            <v>LUVA DE REDUÇÃO, PVC, SOLDÁVEL, DN 32MM X 25MM, INSTALADO EM RAMAL OU SUB-RAMAL DE ÁGUA - FORNECIMENTO E INSTALAÇÃO. AF_12/2014</v>
          </cell>
          <cell r="C3373" t="str">
            <v>UN</v>
          </cell>
          <cell r="D3373">
            <v>7.84</v>
          </cell>
        </row>
        <row r="3374">
          <cell r="A3374">
            <v>89381</v>
          </cell>
          <cell r="B3374" t="str">
            <v>LUVA COM BUCHA DE LATÃO, PVC, SOLDÁVEL, DN 25MM X 3/4, INSTALADO EM RAMAL OU SUB-RAMAL DE ÁGUA - FORNECIMENTO E INSTALAÇÃO. AF_12/2014</v>
          </cell>
          <cell r="C3374" t="str">
            <v>UN</v>
          </cell>
          <cell r="D3374">
            <v>11.01</v>
          </cell>
        </row>
        <row r="3375">
          <cell r="A3375">
            <v>89382</v>
          </cell>
          <cell r="B3375" t="str">
            <v>UNIÃO, PVC, SOLDÁVEL, DN 25MM, INSTALADO EM RAMAL OU SUB-RAMAL DE ÁGUA - FORNECIMENTO E INSTALAÇÃO. AF_12/2014</v>
          </cell>
          <cell r="C3375" t="str">
            <v>UN</v>
          </cell>
          <cell r="D3375">
            <v>13.23</v>
          </cell>
        </row>
        <row r="3376">
          <cell r="A3376">
            <v>89383</v>
          </cell>
          <cell r="B3376" t="str">
            <v>ADAPTADOR CURTO COM BOLSA E ROSCA PARA REGISTRO, PVC, SOLDÁVEL, DN 25MM X 3/4, INSTALADO EM RAMAL OU SUB-RAMAL DE ÁGUA - FORNECIMENTO E INSTALAÇÃO. AF_12/2014</v>
          </cell>
          <cell r="C3376" t="str">
            <v>UN</v>
          </cell>
          <cell r="D3376">
            <v>4.95</v>
          </cell>
        </row>
        <row r="3377">
          <cell r="A3377">
            <v>89384</v>
          </cell>
          <cell r="B3377" t="str">
            <v>CURVA DE TRANSPOSIÇÃO, PVC, SOLDÁVEL, DN 25MM, INSTALADO EM RAMAL OU SUB-RAMAL DE ÁGUA   FORNECIMENTO E INSTALAÇÃO. AF_12/2014</v>
          </cell>
          <cell r="C3377" t="str">
            <v>UN</v>
          </cell>
          <cell r="D3377">
            <v>11.17</v>
          </cell>
        </row>
        <row r="3378">
          <cell r="A3378">
            <v>89385</v>
          </cell>
          <cell r="B3378" t="str">
            <v>LUVA SOLDÁVEL E COM ROSCA, PVC, SOLDÁVEL, DN 25MM X 3/4, INSTALADO EM RAMAL OU SUB-RAMAL DE ÁGUA - FORNECIMENTO E INSTALAÇÃO. AF_12/2014</v>
          </cell>
          <cell r="C3378" t="str">
            <v>UN</v>
          </cell>
          <cell r="D3378">
            <v>5.73</v>
          </cell>
        </row>
        <row r="3379">
          <cell r="A3379">
            <v>89386</v>
          </cell>
          <cell r="B3379" t="str">
            <v>LUVA, PVC, SOLDÁVEL, DN 32MM, INSTALADO EM RAMAL OU SUB-RAMAL DE ÁGUA - FORNECIMENTO E INSTALAÇÃO. AF_12/2014</v>
          </cell>
          <cell r="C3379" t="str">
            <v>UN</v>
          </cell>
          <cell r="D3379">
            <v>6.92</v>
          </cell>
        </row>
        <row r="3380">
          <cell r="A3380">
            <v>89387</v>
          </cell>
          <cell r="B3380" t="str">
            <v>LUVA DE CORRER, PVC, SOLDÁVEL, DN 32MM, INSTALADO EM RAMAL OU SUB-RAMAL DE ÁGUA   FORNECIMENTO E INSTALAÇÃO. AF_12/2014</v>
          </cell>
          <cell r="C3380" t="str">
            <v>UN</v>
          </cell>
          <cell r="D3380">
            <v>30.13</v>
          </cell>
        </row>
        <row r="3381">
          <cell r="A3381">
            <v>89388</v>
          </cell>
          <cell r="B3381" t="str">
            <v>LUVA DE REDUÇÃO, PVC, SOLDÁVEL, DN 40MM X 32MM, INSTALADO EM RAMAL OU SUB-RAMAL DE ÁGUA - FORNECIMENTO E INSTALAÇÃO. AF_12/2014</v>
          </cell>
          <cell r="C3381" t="str">
            <v>UN</v>
          </cell>
          <cell r="D3381">
            <v>9.5500000000000007</v>
          </cell>
        </row>
        <row r="3382">
          <cell r="A3382">
            <v>89389</v>
          </cell>
          <cell r="B3382" t="str">
            <v>LUVA SOLDÁVEL E COM ROSCA, PVC, SOLDÁVEL, DN 32MM X 1, INSTALADO EM RAMAL OU SUB-RAMAL DE ÁGUA - FORNECIMENTO E INSTALAÇÃO. AF_12/2014</v>
          </cell>
          <cell r="C3382" t="str">
            <v>UN</v>
          </cell>
          <cell r="D3382">
            <v>10.45</v>
          </cell>
        </row>
        <row r="3383">
          <cell r="A3383">
            <v>89390</v>
          </cell>
          <cell r="B3383" t="str">
            <v>UNIÃO, PVC, SOLDÁVEL, DN 32MM, INSTALADO EM RAMAL OU SUB-RAMAL DE ÁGUA - FORNECIMENTO E INSTALAÇÃO. AF_12/2014</v>
          </cell>
          <cell r="C3383" t="str">
            <v>UN</v>
          </cell>
          <cell r="D3383">
            <v>20.010000000000002</v>
          </cell>
        </row>
        <row r="3384">
          <cell r="A3384">
            <v>89391</v>
          </cell>
          <cell r="B3384" t="str">
            <v>ADAPTADOR CURTO COM BOLSA E ROSCA PARA REGISTRO, PVC, SOLDÁVEL, DN 32MM X 1, INSTALADO EM RAMAL OU SUB-RAMAL DE ÁGUA - FORNECIMENTO E INSTALAÇÃO. AF_12/2014</v>
          </cell>
          <cell r="C3384" t="str">
            <v>UN</v>
          </cell>
          <cell r="D3384">
            <v>6.82</v>
          </cell>
        </row>
        <row r="3385">
          <cell r="A3385">
            <v>89392</v>
          </cell>
          <cell r="B3385" t="str">
            <v>CURVA DE TRANSPOSIÇÃO, PVC, SOLDÁVEL, DN 32MM, INSTALADO EM RAMAL OU SUB-RAMAL DE ÁGUA   FORNECIMENTO E INSTALAÇÃO. AF_12/2014</v>
          </cell>
          <cell r="C3385" t="str">
            <v>UN</v>
          </cell>
          <cell r="D3385">
            <v>24.01</v>
          </cell>
        </row>
        <row r="3386">
          <cell r="A3386">
            <v>89393</v>
          </cell>
          <cell r="B3386" t="str">
            <v>TE, PVC, SOLDÁVEL, DN 20MM, INSTALADO EM RAMAL OU SUB-RAMAL DE ÁGUA - FORNECIMENTO E INSTALAÇÃO. AF_12/2014</v>
          </cell>
          <cell r="C3386" t="str">
            <v>UN</v>
          </cell>
          <cell r="D3386">
            <v>7.5</v>
          </cell>
        </row>
        <row r="3387">
          <cell r="A3387">
            <v>89394</v>
          </cell>
          <cell r="B3387" t="str">
            <v>TÊ COM BUCHA DE LATÃO NA BOLSA CENTRAL, PVC, SOLDÁVEL, DN 20MM X 1/2, INSTALADO EM RAMAL OU SUB-RAMAL DE ÁGUA - FORNECIMENTO E INSTALAÇÃO. AF_12/2014</v>
          </cell>
          <cell r="C3387" t="str">
            <v>UN</v>
          </cell>
          <cell r="D3387">
            <v>16.61</v>
          </cell>
        </row>
        <row r="3388">
          <cell r="A3388">
            <v>89395</v>
          </cell>
          <cell r="B3388" t="str">
            <v>TE, PVC, SOLDÁVEL, DN 25MM, INSTALADO EM RAMAL OU SUB-RAMAL DE ÁGUA - FORNECIMENTO E INSTALAÇÃO. AF_12/2014</v>
          </cell>
          <cell r="C3388" t="str">
            <v>UN</v>
          </cell>
          <cell r="D3388">
            <v>8.98</v>
          </cell>
        </row>
        <row r="3389">
          <cell r="A3389">
            <v>89396</v>
          </cell>
          <cell r="B3389" t="str">
            <v>TÊ COM BUCHA DE LATÃO NA BOLSA CENTRAL, PVC, SOLDÁVEL, DN 25MM X 1/2, INSTALADO EM RAMAL OU SUB-RAMAL DE ÁGUA - FORNECIMENTO E INSTALAÇÃO. AF_12/2014</v>
          </cell>
          <cell r="C3389" t="str">
            <v>UN</v>
          </cell>
          <cell r="D3389">
            <v>16.77</v>
          </cell>
        </row>
        <row r="3390">
          <cell r="A3390">
            <v>89397</v>
          </cell>
          <cell r="B3390" t="str">
            <v>TÊ DE REDUÇÃO, PVC, SOLDÁVEL, DN 25MM X 20MM, INSTALADO EM RAMAL OU SUB-RAMAL DE ÁGUA - FORNECIMENTO E INSTALAÇÃO. AF_12/2014</v>
          </cell>
          <cell r="C3390" t="str">
            <v>UN</v>
          </cell>
          <cell r="D3390">
            <v>11.06</v>
          </cell>
        </row>
        <row r="3391">
          <cell r="A3391">
            <v>89398</v>
          </cell>
          <cell r="B3391" t="str">
            <v>TE, PVC, SOLDÁVEL, DN 32MM, INSTALADO EM RAMAL OU SUB-RAMAL DE ÁGUA - FORNECIMENTO E INSTALAÇÃO. AF_12/2014</v>
          </cell>
          <cell r="C3391" t="str">
            <v>UN</v>
          </cell>
          <cell r="D3391">
            <v>13.62</v>
          </cell>
        </row>
        <row r="3392">
          <cell r="A3392">
            <v>89399</v>
          </cell>
          <cell r="B3392" t="str">
            <v>TÊ COM BUCHA DE LATÃO NA BOLSA CENTRAL, PVC, SOLDÁVEL, DN 32MM X 3/4, INSTALADO EM RAMAL OU SUB-RAMAL DE ÁGUA - FORNECIMENTO E INSTALAÇÃO. AF_12/2014</v>
          </cell>
          <cell r="C3392" t="str">
            <v>UN</v>
          </cell>
          <cell r="D3392">
            <v>26.84</v>
          </cell>
        </row>
        <row r="3393">
          <cell r="A3393">
            <v>89400</v>
          </cell>
          <cell r="B3393" t="str">
            <v>TÊ DE REDUÇÃO, PVC, SOLDÁVEL, DN 32MM X 25MM, INSTALADO EM RAMAL OU SUB-RAMAL DE ÁGUA - FORNECIMENTO E INSTALAÇÃO. AF_12/2014</v>
          </cell>
          <cell r="C3393" t="str">
            <v>UN</v>
          </cell>
          <cell r="D3393">
            <v>15.68</v>
          </cell>
        </row>
        <row r="3394">
          <cell r="A3394">
            <v>89404</v>
          </cell>
          <cell r="B3394" t="str">
            <v>JOELHO 90 GRAUS, PVC, SOLDÁVEL, DN 20MM, INSTALADO EM RAMAL DE DISTRIBUIÇÃO DE ÁGUA - FORNECIMENTO E INSTALAÇÃO. AF_12/2014</v>
          </cell>
          <cell r="C3394" t="str">
            <v>UN</v>
          </cell>
          <cell r="D3394">
            <v>3.66</v>
          </cell>
        </row>
        <row r="3395">
          <cell r="A3395">
            <v>89405</v>
          </cell>
          <cell r="B3395" t="str">
            <v>JOELHO 45 GRAUS, PVC, SOLDÁVEL, DN 20MM, INSTALADO EM RAMAL DE DISTRIBUIÇÃO DE ÁGUA - FORNECIMENTO E INSTALAÇÃO. AF_12/2014</v>
          </cell>
          <cell r="C3395" t="str">
            <v>UN</v>
          </cell>
          <cell r="D3395">
            <v>4.03</v>
          </cell>
        </row>
        <row r="3396">
          <cell r="A3396">
            <v>89406</v>
          </cell>
          <cell r="B3396" t="str">
            <v>CURVA 90 GRAUS, PVC, SOLDÁVEL, DN 20MM, INSTALADO EM RAMAL DE DISTRIBUIÇÃO DE ÁGUA - FORNECIMENTO E INSTALAÇÃO. AF_12/2014</v>
          </cell>
          <cell r="C3396" t="str">
            <v>UN</v>
          </cell>
          <cell r="D3396">
            <v>5.58</v>
          </cell>
        </row>
        <row r="3397">
          <cell r="A3397">
            <v>89407</v>
          </cell>
          <cell r="B3397" t="str">
            <v>CURVA 45 GRAUS, PVC, SOLDÁVEL, DN 20MM, INSTALADO EM RAMAL DE DISTRIBUIÇÃO DE ÁGUA - FORNECIMENTO E INSTALAÇÃO. AF_12/2014</v>
          </cell>
          <cell r="C3397" t="str">
            <v>UN</v>
          </cell>
          <cell r="D3397">
            <v>4.97</v>
          </cell>
        </row>
        <row r="3398">
          <cell r="A3398">
            <v>89408</v>
          </cell>
          <cell r="B3398" t="str">
            <v>JOELHO 90 GRAUS, PVC, SOLDÁVEL, DN 25MM, INSTALADO EM RAMAL DE DISTRIBUIÇÃO DE ÁGUA - FORNECIMENTO E INSTALAÇÃO. AF_12/2014</v>
          </cell>
          <cell r="C3398" t="str">
            <v>UN</v>
          </cell>
          <cell r="D3398">
            <v>4.4400000000000004</v>
          </cell>
        </row>
        <row r="3399">
          <cell r="A3399">
            <v>89409</v>
          </cell>
          <cell r="B3399" t="str">
            <v>JOELHO 45 GRAUS, PVC, SOLDÁVEL, DN 25MM, INSTALADO EM RAMAL DE DISTRIBUIÇÃO DE ÁGUA - FORNECIMENTO E INSTALAÇÃO. AF_12/2014</v>
          </cell>
          <cell r="C3399" t="str">
            <v>UN</v>
          </cell>
          <cell r="D3399">
            <v>5.23</v>
          </cell>
        </row>
        <row r="3400">
          <cell r="A3400">
            <v>89410</v>
          </cell>
          <cell r="B3400" t="str">
            <v>CURVA 90 GRAUS, PVC, SOLDÁVEL, DN 25MM, INSTALADO EM RAMAL DE DISTRIBUIÇÃO DE ÁGUA - FORNECIMENTO E INSTALAÇÃO. AF_12/2014</v>
          </cell>
          <cell r="C3400" t="str">
            <v>UN</v>
          </cell>
          <cell r="D3400">
            <v>6.86</v>
          </cell>
        </row>
        <row r="3401">
          <cell r="A3401">
            <v>89411</v>
          </cell>
          <cell r="B3401" t="str">
            <v>CURVA 45 GRAUS, PVC, SOLDÁVEL, DN 25MM, INSTALADO EM RAMAL DE DISTRIBUIÇÃO DE ÁGUA - FORNECIMENTO E INSTALAÇÃO. AF_12/2014</v>
          </cell>
          <cell r="C3401" t="str">
            <v>UN</v>
          </cell>
          <cell r="D3401">
            <v>6.13</v>
          </cell>
        </row>
        <row r="3402">
          <cell r="A3402">
            <v>89412</v>
          </cell>
          <cell r="B3402" t="str">
            <v>JOELHO 90 GRAUS, PVC, SOLDÁVEL, DN 25MM, X 3/4 INSTALADO EM RAMAL DE DISTRIBUIÇÃO DE ÁGUA - FORNECIMENTO E INSTALAÇÃO. AF_12/2014</v>
          </cell>
          <cell r="C3402" t="str">
            <v>UN</v>
          </cell>
          <cell r="D3402">
            <v>7.13</v>
          </cell>
        </row>
        <row r="3403">
          <cell r="A3403">
            <v>89413</v>
          </cell>
          <cell r="B3403" t="str">
            <v>JOELHO 90 GRAUS, PVC, SOLDÁVEL, DN 32MM, INSTALADO EM RAMAL DE DISTRIBUIÇÃO DE ÁGUA - FORNECIMENTO E INSTALAÇÃO. AF_12/2014</v>
          </cell>
          <cell r="C3403" t="str">
            <v>UN</v>
          </cell>
          <cell r="D3403">
            <v>6.76</v>
          </cell>
        </row>
        <row r="3404">
          <cell r="A3404">
            <v>89414</v>
          </cell>
          <cell r="B3404" t="str">
            <v>JOELHO 45 GRAUS, PVC, SOLDÁVEL, DN 32MM, INSTALADO EM RAMAL DE DISTRIBUIÇÃO DE ÁGUA - FORNECIMENTO E INSTALAÇÃO. AF_12/2014</v>
          </cell>
          <cell r="C3404" t="str">
            <v>UN</v>
          </cell>
          <cell r="D3404">
            <v>8.98</v>
          </cell>
        </row>
        <row r="3405">
          <cell r="A3405">
            <v>89415</v>
          </cell>
          <cell r="B3405" t="str">
            <v>CURVA 90 GRAUS, PVC, SOLDÁVEL, DN 32MM, INSTALADO EM RAMAL DE DISTRIBUIÇÃO DE ÁGUA - FORNECIMENTO E INSTALAÇÃO. AF_12/2014</v>
          </cell>
          <cell r="C3405" t="str">
            <v>UN</v>
          </cell>
          <cell r="D3405">
            <v>11.72</v>
          </cell>
        </row>
        <row r="3406">
          <cell r="A3406">
            <v>89416</v>
          </cell>
          <cell r="B3406" t="str">
            <v>CURVA 45 GRAUS, PVC, SOLDÁVEL, DN 32MM, INSTALADO EM RAMAL DE DISTRIBUIÇÃO DE ÁGUA - FORNECIMENTO E INSTALAÇÃO. AF_12/2014</v>
          </cell>
          <cell r="C3406" t="str">
            <v>UN</v>
          </cell>
          <cell r="D3406">
            <v>8.51</v>
          </cell>
        </row>
        <row r="3407">
          <cell r="A3407">
            <v>89417</v>
          </cell>
          <cell r="B3407" t="str">
            <v>LUVA, PVC, SOLDÁVEL, DN 20MM, INSTALADO EM RAMAL DE DISTRIBUIÇÃO DE ÁGUA - FORNECIMENTO E INSTALAÇÃO. AF_12/2014</v>
          </cell>
          <cell r="C3407" t="str">
            <v>UN</v>
          </cell>
          <cell r="D3407">
            <v>2.98</v>
          </cell>
        </row>
        <row r="3408">
          <cell r="A3408">
            <v>89418</v>
          </cell>
          <cell r="B3408" t="str">
            <v>LUVA DE CORRER, PVC, SOLDÁVEL, DN 20MM, INSTALADO EM RAMAL DE DISTRIBUIÇÃO DE ÁGUA - FORNECIMENTO E INSTALAÇÃO. AF_12/2014</v>
          </cell>
          <cell r="C3408" t="str">
            <v>UN</v>
          </cell>
          <cell r="D3408">
            <v>10.28</v>
          </cell>
        </row>
        <row r="3409">
          <cell r="A3409">
            <v>89419</v>
          </cell>
          <cell r="B3409" t="str">
            <v>LUVA DE REDUÇÃO, PVC, SOLDÁVEL, DN 25MM X 20MM, INSTALADO EM RAMAL DE DISTRIBUIÇÃO DE ÁGUA - FORNECIMENTO E INSTALAÇÃO. AF_12/2014</v>
          </cell>
          <cell r="C3409" t="str">
            <v>UN</v>
          </cell>
          <cell r="D3409">
            <v>3.64</v>
          </cell>
        </row>
        <row r="3410">
          <cell r="A3410">
            <v>89420</v>
          </cell>
          <cell r="B3410" t="str">
            <v>LUVA COM BUCHA DE LATÃO, PVC, SOLDÁVEL, DN 20MM X 1/2, INSTALADO EM RAMAL DE DISTRIBUIÇÃO DE ÁGUA - FORNECIMENTO E INSTALAÇÃO. AF_12/2014</v>
          </cell>
          <cell r="C3410" t="str">
            <v>UN</v>
          </cell>
          <cell r="D3410">
            <v>7.6</v>
          </cell>
        </row>
        <row r="3411">
          <cell r="A3411">
            <v>89421</v>
          </cell>
          <cell r="B3411" t="str">
            <v>UNIÃO, PVC, SOLDÁVEL, DN 20MM, INSTALADO EM RAMAL DE DISTRIBUIÇÃO DE ÁGUA - FORNECIMENTO E INSTALAÇÃO. AF_12/2014</v>
          </cell>
          <cell r="C3411" t="str">
            <v>UN</v>
          </cell>
          <cell r="D3411">
            <v>9.99</v>
          </cell>
        </row>
        <row r="3412">
          <cell r="A3412">
            <v>89422</v>
          </cell>
          <cell r="B3412" t="str">
            <v>ADAPTADOR CURTO COM BOLSA E ROSCA PARA REGISTRO, PVC, SOLDÁVEL, DN 20MM X 1/2, INSTALADO EM RAMAL DE DISTRIBUIÇÃO DE ÁGUA - FORNECIMENTO E INSTALAÇÃO. AF_12/2014</v>
          </cell>
          <cell r="C3412" t="str">
            <v>UN</v>
          </cell>
          <cell r="D3412">
            <v>3.05</v>
          </cell>
        </row>
        <row r="3413">
          <cell r="A3413">
            <v>89423</v>
          </cell>
          <cell r="B3413" t="str">
            <v>CURVA DE TRANSPOSIÇÃO, PVC, SOLDÁVEL, DN 20MM, INSTALADO EM RAMAL DE DISTRIBUIÇÃO DE ÁGUA   FORNECIMENTO E INSTALAÇÃO. AF_12/2014</v>
          </cell>
          <cell r="C3413" t="str">
            <v>UN</v>
          </cell>
          <cell r="D3413">
            <v>7.03</v>
          </cell>
        </row>
        <row r="3414">
          <cell r="A3414">
            <v>89424</v>
          </cell>
          <cell r="B3414" t="str">
            <v>LUVA, PVC, SOLDÁVEL, DN 25MM, INSTALADO EM RAMAL DE DISTRIBUIÇÃO DE ÁGUA - FORNECIMENTO E INSTALAÇÃO. AF_12/2014</v>
          </cell>
          <cell r="C3414" t="str">
            <v>UN</v>
          </cell>
          <cell r="D3414">
            <v>3.55</v>
          </cell>
        </row>
        <row r="3415">
          <cell r="A3415">
            <v>89425</v>
          </cell>
          <cell r="B3415" t="str">
            <v>LUVA DE CORRER, PVC, SOLDÁVEL, DN 25MM, INSTALADO EM RAMAL DE DISTRIBUIÇÃO DE ÁGUA - FORNECIMENTO E INSTALAÇÃO. AF_12/2014</v>
          </cell>
          <cell r="C3415" t="str">
            <v>UN</v>
          </cell>
          <cell r="D3415">
            <v>13.27</v>
          </cell>
        </row>
        <row r="3416">
          <cell r="A3416">
            <v>89426</v>
          </cell>
          <cell r="B3416" t="str">
            <v>LUVA DE REDUÇÃO, PVC, SOLDÁVEL, DN 32MM X 25MM, INSTALADO EM RAMAL DE DISTRIBUIÇÃO DE ÁGUA - FORNECIMENTO E INSTALAÇÃO. AF_12/2014</v>
          </cell>
          <cell r="C3416" t="str">
            <v>UN</v>
          </cell>
          <cell r="D3416">
            <v>6.53</v>
          </cell>
        </row>
        <row r="3417">
          <cell r="A3417">
            <v>89427</v>
          </cell>
          <cell r="B3417" t="str">
            <v>LUVA COM BUCHA DE LATÃO, PVC, SOLDÁVEL, DN 25MM X 3/4, INSTALADO EM RAMAL DE DISTRIBUIÇÃO DE ÁGUA - FORNECIMENTO E INSTALAÇÃO. AF_12/2014</v>
          </cell>
          <cell r="C3417" t="str">
            <v>UN</v>
          </cell>
          <cell r="D3417">
            <v>9.6999999999999993</v>
          </cell>
        </row>
        <row r="3418">
          <cell r="A3418">
            <v>89428</v>
          </cell>
          <cell r="B3418" t="str">
            <v>UNIÃO, PVC, SOLDÁVEL, DN 25MM, INSTALADO EM RAMAL DE DISTRIBUIÇÃO DE ÁGUA - FORNECIMENTO E INSTALAÇÃO. AF_12/2014</v>
          </cell>
          <cell r="C3418" t="str">
            <v>UN</v>
          </cell>
          <cell r="D3418">
            <v>11.92</v>
          </cell>
        </row>
        <row r="3419">
          <cell r="A3419">
            <v>89429</v>
          </cell>
          <cell r="B3419" t="str">
            <v>ADAPTADOR CURTO COM BOLSA E ROSCA PARA REGISTRO, PVC, SOLDÁVEL, DN 25MM X 3/4, INSTALADO EM RAMAL DE DISTRIBUIÇÃO DE ÁGUA - FORNECIMENTO E INSTALAÇÃO. AF_12/2014</v>
          </cell>
          <cell r="C3419" t="str">
            <v>UN</v>
          </cell>
          <cell r="D3419">
            <v>3.64</v>
          </cell>
        </row>
        <row r="3420">
          <cell r="A3420">
            <v>89430</v>
          </cell>
          <cell r="B3420" t="str">
            <v>CURVA DE TRANSPOSIÇÃO, PVC, SOLDÁVEL, DN 25MM, INSTALADO EM RAMAL DE DISTRIBUIÇÃO DE ÁGUA   FORNECIMENTO E INSTALAÇÃO. AF_12/2014</v>
          </cell>
          <cell r="C3420" t="str">
            <v>UN</v>
          </cell>
          <cell r="D3420">
            <v>9.86</v>
          </cell>
        </row>
        <row r="3421">
          <cell r="A3421">
            <v>89431</v>
          </cell>
          <cell r="B3421" t="str">
            <v>LUVA, PVC, SOLDÁVEL, DN 32MM, INSTALADO EM RAMAL DE DISTRIBUIÇÃO DE ÁGUA - FORNECIMENTO E INSTALAÇÃO. AF_12/2014</v>
          </cell>
          <cell r="C3421" t="str">
            <v>UN</v>
          </cell>
          <cell r="D3421">
            <v>5.35</v>
          </cell>
        </row>
        <row r="3422">
          <cell r="A3422">
            <v>89432</v>
          </cell>
          <cell r="B3422" t="str">
            <v>LUVA DE CORRER, PVC, SOLDÁVEL, DN 32MM, INSTALADO EM RAMAL DE DISTRIBUIÇÃO DE ÁGUA   FORNECIMENTO E INSTALAÇÃO. AF_12/2014</v>
          </cell>
          <cell r="C3422" t="str">
            <v>UN</v>
          </cell>
          <cell r="D3422">
            <v>28.56</v>
          </cell>
        </row>
        <row r="3423">
          <cell r="A3423">
            <v>89433</v>
          </cell>
          <cell r="B3423" t="str">
            <v>LUVA DE REDUÇÃO, PVC, SOLDÁVEL, DN 40MM X 32MM, INSTALADO EM RAMAL DE DISTRIBUIÇÃO DE ÁGUA - FORNECIMENTO E INSTALAÇÃO. AF_12/2014</v>
          </cell>
          <cell r="C3423" t="str">
            <v>UN</v>
          </cell>
          <cell r="D3423">
            <v>7.98</v>
          </cell>
        </row>
        <row r="3424">
          <cell r="A3424">
            <v>89434</v>
          </cell>
          <cell r="B3424" t="str">
            <v>LUVA SOLDÁVEL E COM ROSCA, PVC, SOLDÁVEL, DN 32MM X 1, INSTALADO EM RAMAL DE DISTRIBUIÇÃO DE ÁGUA - FORNECIMENTO E INSTALAÇÃO. AF_12/2014</v>
          </cell>
          <cell r="C3424" t="str">
            <v>UN</v>
          </cell>
          <cell r="D3424">
            <v>8.8800000000000008</v>
          </cell>
        </row>
        <row r="3425">
          <cell r="A3425">
            <v>89435</v>
          </cell>
          <cell r="B3425" t="str">
            <v>UNIÃO, PVC, SOLDÁVEL, DN 32MM, INSTALADO EM RAMAL DE DISTRIBUIÇÃO DE ÁGUA - FORNECIMENTO E INSTALAÇÃO. AF_12/2014</v>
          </cell>
          <cell r="C3425" t="str">
            <v>UN</v>
          </cell>
          <cell r="D3425">
            <v>18.440000000000001</v>
          </cell>
        </row>
        <row r="3426">
          <cell r="A3426">
            <v>89436</v>
          </cell>
          <cell r="B3426" t="str">
            <v>ADAPTADOR CURTO COM BOLSA E ROSCA PARA REGISTRO, PVC, SOLDÁVEL, DN 32MM X 1, INSTALADO EM RAMAL DE DISTRIBUIÇÃO DE ÁGUA - FORNECIMENTO E INSTALAÇÃO. AF_12/2014</v>
          </cell>
          <cell r="C3426" t="str">
            <v>UN</v>
          </cell>
          <cell r="D3426">
            <v>5.25</v>
          </cell>
        </row>
        <row r="3427">
          <cell r="A3427">
            <v>89437</v>
          </cell>
          <cell r="B3427" t="str">
            <v>CURVA DE TRANSPOSIÇÃO, PVC, SOLDÁVEL, DN 32MM, INSTALADO EM RAMAL DE DISTRIBUIÇÃO DE ÁGUA   FORNECIMENTO E INSTALAÇÃO. AF_12/2014</v>
          </cell>
          <cell r="C3427" t="str">
            <v>UN</v>
          </cell>
          <cell r="D3427">
            <v>22.44</v>
          </cell>
        </row>
        <row r="3428">
          <cell r="A3428">
            <v>89438</v>
          </cell>
          <cell r="B3428" t="str">
            <v>TE, PVC, SOLDÁVEL, DN 20MM, INSTALADO EM RAMAL DE DISTRIBUIÇÃO DE ÁGUA - FORNECIMENTO E INSTALAÇÃO. AF_12/2014</v>
          </cell>
          <cell r="C3428" t="str">
            <v>UN</v>
          </cell>
          <cell r="D3428">
            <v>5.26</v>
          </cell>
        </row>
        <row r="3429">
          <cell r="A3429">
            <v>89439</v>
          </cell>
          <cell r="B3429" t="str">
            <v>TÊ SOLDÁVEL E COM ROSCA NA BOLSA CENTRAL, PVC, SOLDÁVEL, DN 20MM X 1/2, INSTALADO EM RAMAL DE DISTRIBUIÇÃO DE ÁGUA - FORNECIMENTO E INSTALAÇÃO. AF_12/2014</v>
          </cell>
          <cell r="C3429" t="str">
            <v>UN</v>
          </cell>
          <cell r="D3429">
            <v>7.35</v>
          </cell>
        </row>
        <row r="3430">
          <cell r="A3430">
            <v>89440</v>
          </cell>
          <cell r="B3430" t="str">
            <v>TE, PVC, SOLDÁVEL, DN 25MM, INSTALADO EM RAMAL DE DISTRIBUIÇÃO DE ÁGUA - FORNECIMENTO E INSTALAÇÃO. AF_12/2014</v>
          </cell>
          <cell r="C3430" t="str">
            <v>UN</v>
          </cell>
          <cell r="D3430">
            <v>6.39</v>
          </cell>
        </row>
        <row r="3431">
          <cell r="A3431">
            <v>89441</v>
          </cell>
          <cell r="B3431" t="str">
            <v>TÊ COM BUCHA DE LATÃO NA BOLSA CENTRAL, PVC, SOLDÁVEL, DN 25MM X 1/2, INSTALADO EM RAMAL DE DISTRIBUIÇÃO DE ÁGUA - FORNECIMENTO E INSTALAÇÃO. AF_12/2014</v>
          </cell>
          <cell r="C3431" t="str">
            <v>UN</v>
          </cell>
          <cell r="D3431">
            <v>14.18</v>
          </cell>
        </row>
        <row r="3432">
          <cell r="A3432">
            <v>89442</v>
          </cell>
          <cell r="B3432" t="str">
            <v>TÊ DE REDUÇÃO, PVC, SOLDÁVEL, DN 25MM X 20MM, INSTALADO EM RAMAL DE DISTRIBUIÇÃO DE ÁGUA - FORNECIMENTO E INSTALAÇÃO. AF_12/2014</v>
          </cell>
          <cell r="C3432" t="str">
            <v>UN</v>
          </cell>
          <cell r="D3432">
            <v>8.4700000000000006</v>
          </cell>
        </row>
        <row r="3433">
          <cell r="A3433">
            <v>89443</v>
          </cell>
          <cell r="B3433" t="str">
            <v>TE, PVC, SOLDÁVEL, DN 32MM, INSTALADO EM RAMAL DE DISTRIBUIÇÃO DE ÁGUA - FORNECIMENTO E INSTALAÇÃO. AF_12/2014</v>
          </cell>
          <cell r="C3433" t="str">
            <v>UN</v>
          </cell>
          <cell r="D3433">
            <v>10.54</v>
          </cell>
        </row>
        <row r="3434">
          <cell r="A3434">
            <v>89444</v>
          </cell>
          <cell r="B3434" t="str">
            <v>TÊ COM BUCHA DE LATÃO NA BOLSA CENTRAL, PVC, SOLDÁVEL, DN 32MM X 3/4, INSTALADO EM RAMAL DE DISTRIBUIÇÃO DE ÁGUA - FORNECIMENTO E INSTALAÇÃO. AF_12/2014</v>
          </cell>
          <cell r="C3434" t="str">
            <v>UN</v>
          </cell>
          <cell r="D3434">
            <v>23.76</v>
          </cell>
        </row>
        <row r="3435">
          <cell r="A3435">
            <v>89445</v>
          </cell>
          <cell r="B3435" t="str">
            <v>TÊ DE REDUÇÃO, PVC, SOLDÁVEL, DN 32MM X 25MM, INSTALADO EM RAMAL DE DISTRIBUIÇÃO DE ÁGUA - FORNECIMENTO E INSTALAÇÃO. AF_12/2014</v>
          </cell>
          <cell r="C3435" t="str">
            <v>UN</v>
          </cell>
          <cell r="D3435">
            <v>12.6</v>
          </cell>
        </row>
        <row r="3436">
          <cell r="A3436">
            <v>89481</v>
          </cell>
          <cell r="B3436" t="str">
            <v>JOELHO 90 GRAUS, PVC, SOLDÁVEL, DN 25MM, INSTALADO EM PRUMADA DE ÁGUA - FORNECIMENTO E INSTALAÇÃO. AF_12/2014</v>
          </cell>
          <cell r="C3436" t="str">
            <v>UN</v>
          </cell>
          <cell r="D3436">
            <v>3.46</v>
          </cell>
        </row>
        <row r="3437">
          <cell r="A3437">
            <v>89485</v>
          </cell>
          <cell r="B3437" t="str">
            <v>JOELHO 45 GRAUS, PVC, SOLDÁVEL, DN 25MM, INSTALADO EM PRUMADA DE ÁGUA - FORNECIMENTO E INSTALAÇÃO. AF_12/2014</v>
          </cell>
          <cell r="C3437" t="str">
            <v>UN</v>
          </cell>
          <cell r="D3437">
            <v>4.25</v>
          </cell>
        </row>
        <row r="3438">
          <cell r="A3438">
            <v>89489</v>
          </cell>
          <cell r="B3438" t="str">
            <v>CURVA 90 GRAUS, PVC, SOLDÁVEL, DN 25MM, INSTALADO EM PRUMADA DE ÁGUA - FORNECIMENTO E INSTALAÇÃO. AF_12/2014</v>
          </cell>
          <cell r="C3438" t="str">
            <v>UN</v>
          </cell>
          <cell r="D3438">
            <v>5.88</v>
          </cell>
        </row>
        <row r="3439">
          <cell r="A3439">
            <v>89490</v>
          </cell>
          <cell r="B3439" t="str">
            <v>CURVA 45 GRAUS, PVC, SOLDÁVEL, DN 25MM, INSTALADO EM PRUMADA DE ÁGUA - FORNECIMENTO E INSTALAÇÃO. AF_12/2014</v>
          </cell>
          <cell r="C3439" t="str">
            <v>UN</v>
          </cell>
          <cell r="D3439">
            <v>5.15</v>
          </cell>
        </row>
        <row r="3440">
          <cell r="A3440">
            <v>89492</v>
          </cell>
          <cell r="B3440" t="str">
            <v>JOELHO 90 GRAUS, PVC, SOLDÁVEL, DN 32MM, INSTALADO EM PRUMADA DE ÁGUA - FORNECIMENTO E INSTALAÇÃO. AF_12/2014</v>
          </cell>
          <cell r="C3440" t="str">
            <v>UN</v>
          </cell>
          <cell r="D3440">
            <v>5.66</v>
          </cell>
        </row>
        <row r="3441">
          <cell r="A3441">
            <v>89493</v>
          </cell>
          <cell r="B3441" t="str">
            <v>JOELHO 45 GRAUS, PVC, SOLDÁVEL, DN 32MM, INSTALADO EM PRUMADA DE ÁGUA - FORNECIMENTO E INSTALAÇÃO. AF_12/2014</v>
          </cell>
          <cell r="C3441" t="str">
            <v>UN</v>
          </cell>
          <cell r="D3441">
            <v>7.88</v>
          </cell>
        </row>
        <row r="3442">
          <cell r="A3442">
            <v>89494</v>
          </cell>
          <cell r="B3442" t="str">
            <v>CURVA 90 GRAUS, PVC, SOLDÁVEL, DN 32MM, INSTALADO EM PRUMADA DE ÁGUA - FORNECIMENTO E INSTALAÇÃO. AF_12/2014</v>
          </cell>
          <cell r="C3442" t="str">
            <v>UN</v>
          </cell>
          <cell r="D3442">
            <v>10.62</v>
          </cell>
        </row>
        <row r="3443">
          <cell r="A3443">
            <v>89496</v>
          </cell>
          <cell r="B3443" t="str">
            <v>CURVA 45 GRAUS, PVC, SOLDÁVEL, DN 32MM, INSTALADO EM PRUMADA DE ÁGUA - FORNECIMENTO E INSTALAÇÃO. AF_12/2014</v>
          </cell>
          <cell r="C3443" t="str">
            <v>UN</v>
          </cell>
          <cell r="D3443">
            <v>7.41</v>
          </cell>
        </row>
        <row r="3444">
          <cell r="A3444">
            <v>89497</v>
          </cell>
          <cell r="B3444" t="str">
            <v>JOELHO 90 GRAUS, PVC, SOLDÁVEL, DN 40MM, INSTALADO EM PRUMADA DE ÁGUA - FORNECIMENTO E INSTALAÇÃO. AF_12/2014</v>
          </cell>
          <cell r="C3444" t="str">
            <v>UN</v>
          </cell>
          <cell r="D3444">
            <v>9.6</v>
          </cell>
        </row>
        <row r="3445">
          <cell r="A3445">
            <v>89498</v>
          </cell>
          <cell r="B3445" t="str">
            <v>JOELHO 45 GRAUS, PVC, SOLDÁVEL, DN 40MM, INSTALADO EM PRUMADA DE ÁGUA - FORNECIMENTO E INSTALAÇÃO. AF_12/2014</v>
          </cell>
          <cell r="C3445" t="str">
            <v>UN</v>
          </cell>
          <cell r="D3445">
            <v>10.61</v>
          </cell>
        </row>
        <row r="3446">
          <cell r="A3446">
            <v>89499</v>
          </cell>
          <cell r="B3446" t="str">
            <v>CURVA 90 GRAUS, PVC, SOLDÁVEL, DN 40MM, INSTALADO EM PRUMADA DE ÁGUA - FORNECIMENTO E INSTALAÇÃO. AF_12/2014</v>
          </cell>
          <cell r="C3446" t="str">
            <v>UN</v>
          </cell>
          <cell r="D3446">
            <v>17.05</v>
          </cell>
        </row>
        <row r="3447">
          <cell r="A3447">
            <v>89500</v>
          </cell>
          <cell r="B3447" t="str">
            <v>CURVA 45 GRAUS, PVC, SOLDÁVEL, DN 40MM, INSTALADO EM PRUMADA DE ÁGUA - FORNECIMENTO E INSTALAÇÃO. AF_12/2014</v>
          </cell>
          <cell r="C3447" t="str">
            <v>UN</v>
          </cell>
          <cell r="D3447">
            <v>10.8</v>
          </cell>
        </row>
        <row r="3448">
          <cell r="A3448">
            <v>89501</v>
          </cell>
          <cell r="B3448" t="str">
            <v>JOELHO 90 GRAUS, PVC, SOLDÁVEL, DN 50MM, INSTALADO EM PRUMADA DE ÁGUA - FORNECIMENTO E INSTALAÇÃO. AF_12/2014</v>
          </cell>
          <cell r="C3448" t="str">
            <v>UN</v>
          </cell>
          <cell r="D3448">
            <v>11.4</v>
          </cell>
        </row>
        <row r="3449">
          <cell r="A3449">
            <v>89502</v>
          </cell>
          <cell r="B3449" t="str">
            <v>JOELHO 45 GRAUS, PVC, SOLDÁVEL, DN 50MM, INSTALADO EM PRUMADA DE ÁGUA - FORNECIMENTO E INSTALAÇÃO. AF_12/2014</v>
          </cell>
          <cell r="C3449" t="str">
            <v>UN</v>
          </cell>
          <cell r="D3449">
            <v>13.22</v>
          </cell>
        </row>
        <row r="3450">
          <cell r="A3450">
            <v>89503</v>
          </cell>
          <cell r="B3450" t="str">
            <v>CURVA 90 GRAUS, PVC, SOLDÁVEL, DN 50MM, INSTALADO EM PRUMADA DE ÁGUA - FORNECIMENTO E INSTALAÇÃO. AF_12/2014</v>
          </cell>
          <cell r="C3450" t="str">
            <v>UN</v>
          </cell>
          <cell r="D3450">
            <v>21.21</v>
          </cell>
        </row>
        <row r="3451">
          <cell r="A3451">
            <v>89504</v>
          </cell>
          <cell r="B3451" t="str">
            <v>CURVA 45 GRAUS, PVC, SOLDÁVEL, DN 50MM, INSTALADO EM PRUMADA DE ÁGUA - FORNECIMENTO E INSTALAÇÃO. AF_12/2014</v>
          </cell>
          <cell r="C3451" t="str">
            <v>UN</v>
          </cell>
          <cell r="D3451">
            <v>18.32</v>
          </cell>
        </row>
        <row r="3452">
          <cell r="A3452">
            <v>89505</v>
          </cell>
          <cell r="B3452" t="str">
            <v>JOELHO 90 GRAUS, PVC, SOLDÁVEL, DN 60MM, INSTALADO EM PRUMADA DE ÁGUA - FORNECIMENTO E INSTALAÇÃO. AF_12/2014</v>
          </cell>
          <cell r="C3452" t="str">
            <v>UN</v>
          </cell>
          <cell r="D3452">
            <v>32.14</v>
          </cell>
        </row>
        <row r="3453">
          <cell r="A3453">
            <v>89506</v>
          </cell>
          <cell r="B3453" t="str">
            <v>JOELHO 45 GRAUS, PVC, SOLDÁVEL, DN 60MM, INSTALADO EM PRUMADA DE ÁGUA - FORNECIMENTO E INSTALAÇÃO. AF_12/2014</v>
          </cell>
          <cell r="C3453" t="str">
            <v>UN</v>
          </cell>
          <cell r="D3453">
            <v>36.5</v>
          </cell>
        </row>
        <row r="3454">
          <cell r="A3454">
            <v>89507</v>
          </cell>
          <cell r="B3454" t="str">
            <v>CURVA 90 GRAUS, PVC, SOLDÁVEL, DN 60MM, INSTALADO EM PRUMADA DE ÁGUA - FORNECIMENTO E INSTALAÇÃO. AF_12/2014</v>
          </cell>
          <cell r="C3454" t="str">
            <v>UN</v>
          </cell>
          <cell r="D3454">
            <v>45.58</v>
          </cell>
        </row>
        <row r="3455">
          <cell r="A3455">
            <v>89510</v>
          </cell>
          <cell r="B3455" t="str">
            <v>CURVA 45 GRAUS, PVC, SOLDÁVEL, DN 60MM, INSTALADO EM PRUMADA DE ÁGUA - FORNECIMENTO E INSTALAÇÃO. AF_12/2014</v>
          </cell>
          <cell r="C3455" t="str">
            <v>UN</v>
          </cell>
          <cell r="D3455">
            <v>28.92</v>
          </cell>
        </row>
        <row r="3456">
          <cell r="A3456">
            <v>89513</v>
          </cell>
          <cell r="B3456" t="str">
            <v>JOELHO 90 GRAUS, PVC, SOLDÁVEL, DN 75MM, INSTALADO EM PRUMADA DE ÁGUA - FORNECIMENTO E INSTALAÇÃO. AF_12/2014</v>
          </cell>
          <cell r="C3456" t="str">
            <v>UN</v>
          </cell>
          <cell r="D3456">
            <v>104.3</v>
          </cell>
        </row>
        <row r="3457">
          <cell r="A3457">
            <v>89514</v>
          </cell>
          <cell r="B3457" t="str">
            <v>JOELHO 90 GRAUS, PVC, SERIE R, ÁGUA PLUVIAL, DN 40 MM, JUNTA SOLDÁVEL, FORNECIDO E INSTALADO EM RAMAL DE ENCAMINHAMENTO. AF_12/2014</v>
          </cell>
          <cell r="C3457" t="str">
            <v>UN</v>
          </cell>
          <cell r="D3457">
            <v>7.83</v>
          </cell>
        </row>
        <row r="3458">
          <cell r="A3458">
            <v>89515</v>
          </cell>
          <cell r="B3458" t="str">
            <v>JOELHO 45 GRAUS, PVC, SOLDÁVEL, DN 75MM, INSTALADO EM PRUMADA DE ÁGUA - FORNECIMENTO E INSTALAÇÃO. AF_12/2014</v>
          </cell>
          <cell r="C3458" t="str">
            <v>UN</v>
          </cell>
          <cell r="D3458">
            <v>77.739999999999995</v>
          </cell>
        </row>
        <row r="3459">
          <cell r="A3459">
            <v>89516</v>
          </cell>
          <cell r="B3459" t="str">
            <v>JOELHO 45 GRAUS, PVC, SERIE R, ÁGUA PLUVIAL, DN 40 MM, JUNTA SOLDÁVEL, FORNECIDO E INSTALADO EM RAMAL DE ENCAMINHAMENTO. AF_12/2014</v>
          </cell>
          <cell r="C3459" t="str">
            <v>UN</v>
          </cell>
          <cell r="D3459">
            <v>6.74</v>
          </cell>
        </row>
        <row r="3460">
          <cell r="A3460">
            <v>89517</v>
          </cell>
          <cell r="B3460" t="str">
            <v>CURVA 90 GRAUS, PVC, SOLDÁVEL, DN 75MM, INSTALADO EM PRUMADA DE ÁGUA - FORNECIMENTO E INSTALAÇÃO. AF_12/2014</v>
          </cell>
          <cell r="C3460" t="str">
            <v>UN</v>
          </cell>
          <cell r="D3460">
            <v>64.819999999999993</v>
          </cell>
        </row>
        <row r="3461">
          <cell r="A3461">
            <v>89518</v>
          </cell>
          <cell r="B3461" t="str">
            <v>JOELHO 90 GRAUS, PVC, SERIE R, ÁGUA PLUVIAL, DN 50 MM, JUNTA ELÁSTICA, FORNECIDO E INSTALADO EM RAMAL DE ENCAMINHAMENTO. AF_12/2014</v>
          </cell>
          <cell r="C3461" t="str">
            <v>UN</v>
          </cell>
          <cell r="D3461">
            <v>11.24</v>
          </cell>
        </row>
        <row r="3462">
          <cell r="A3462">
            <v>89519</v>
          </cell>
          <cell r="B3462" t="str">
            <v>CURVA 45 GRAUS, PVC, SOLDÁVEL, DN 75MM, INSTALADO EM PRUMADA DE ÁGUA - FORNECIMENTO E INSTALAÇÃO. AF_12/2014</v>
          </cell>
          <cell r="C3462" t="str">
            <v>UN</v>
          </cell>
          <cell r="D3462">
            <v>42.53</v>
          </cell>
        </row>
        <row r="3463">
          <cell r="A3463">
            <v>89520</v>
          </cell>
          <cell r="B3463" t="str">
            <v>JOELHO 45 GRAUS, PVC, SERIE R, ÁGUA PLUVIAL, DN 50 MM, JUNTA ELÁSTICA, FORNECIDO E INSTALADO EM RAMAL DE ENCAMINHAMENTO. AF_12/2014</v>
          </cell>
          <cell r="C3463" t="str">
            <v>UN</v>
          </cell>
          <cell r="D3463">
            <v>9.81</v>
          </cell>
        </row>
        <row r="3464">
          <cell r="A3464">
            <v>89521</v>
          </cell>
          <cell r="B3464" t="str">
            <v>JOELHO 90 GRAUS, PVC, SOLDÁVEL, DN 85MM, INSTALADO EM PRUMADA DE ÁGUA - FORNECIMENTO E INSTALAÇÃO. AF_12/2014</v>
          </cell>
          <cell r="C3464" t="str">
            <v>UN</v>
          </cell>
          <cell r="D3464">
            <v>123.05</v>
          </cell>
        </row>
        <row r="3465">
          <cell r="A3465">
            <v>89522</v>
          </cell>
          <cell r="B3465" t="str">
            <v>JOELHO 90 GRAUS, PVC, SERIE R, ÁGUA PLUVIAL, DN 75 MM, JUNTA ELÁSTICA, FORNECIDO E INSTALADO EM RAMAL DE ENCAMINHAMENTO. AF_12/2014</v>
          </cell>
          <cell r="C3465" t="str">
            <v>UN</v>
          </cell>
          <cell r="D3465">
            <v>22.91</v>
          </cell>
        </row>
        <row r="3466">
          <cell r="A3466">
            <v>89523</v>
          </cell>
          <cell r="B3466" t="str">
            <v>JOELHO 45 GRAUS, PVC, SOLDÁVEL, DN 85MM, INSTALADO EM PRUMADA DE ÁGUA - FORNECIMENTO E INSTALAÇÃO. AF_12/2014</v>
          </cell>
          <cell r="C3466" t="str">
            <v>UN</v>
          </cell>
          <cell r="D3466">
            <v>91.78</v>
          </cell>
        </row>
        <row r="3467">
          <cell r="A3467">
            <v>89524</v>
          </cell>
          <cell r="B3467" t="str">
            <v>JOELHO 45 GRAUS, PVC, SERIE R, ÁGUA PLUVIAL, DN 75 MM, JUNTA ELÁSTICA, FORNECIDO E INSTALADO EM RAMAL DE ENCAMINHAMENTO. AF_12/2014</v>
          </cell>
          <cell r="C3467" t="str">
            <v>UN</v>
          </cell>
          <cell r="D3467">
            <v>20.170000000000002</v>
          </cell>
        </row>
        <row r="3468">
          <cell r="A3468">
            <v>89525</v>
          </cell>
          <cell r="B3468" t="str">
            <v>CURVA 90 GRAUS, PVC, SOLDÁVEL, DN 85MM, INSTALADO EM PRUMADA DE ÁGUA - FORNECIMENTO E INSTALAÇÃO. AF_12/2014</v>
          </cell>
          <cell r="C3468" t="str">
            <v>UN</v>
          </cell>
          <cell r="D3468">
            <v>90.2</v>
          </cell>
        </row>
        <row r="3469">
          <cell r="A3469">
            <v>89526</v>
          </cell>
          <cell r="B3469" t="str">
            <v>CURVA 87 GRAUS E 30 MINUTOS, PVC, SERIE R, ÁGUA PLUVIAL, DN 75 MM, JUNTA ELÁSTICA, FORNECIDO E INSTALADO EM RAMAL DE ENCAMINHAMENTO. AF_12/2014</v>
          </cell>
          <cell r="C3469" t="str">
            <v>UN</v>
          </cell>
          <cell r="D3469">
            <v>30.15</v>
          </cell>
        </row>
        <row r="3470">
          <cell r="A3470">
            <v>89527</v>
          </cell>
          <cell r="B3470" t="str">
            <v>CURVA 45 GRAUS, PVC, SOLDÁVEL, DN 85MM, INSTALADO EM PRUMADA DE ÁGUA - FORNECIMENTO E INSTALAÇÃO. AF_12/2014</v>
          </cell>
          <cell r="C3470" t="str">
            <v>UN</v>
          </cell>
          <cell r="D3470">
            <v>68.260000000000005</v>
          </cell>
        </row>
        <row r="3471">
          <cell r="A3471">
            <v>89528</v>
          </cell>
          <cell r="B3471" t="str">
            <v>LUVA, PVC, SOLDÁVEL, DN 25MM, INSTALADO EM PRUMADA DE ÁGUA - FORNECIMENTO E INSTALAÇÃO. AF_12/2014</v>
          </cell>
          <cell r="C3471" t="str">
            <v>UN</v>
          </cell>
          <cell r="D3471">
            <v>2.89</v>
          </cell>
        </row>
        <row r="3472">
          <cell r="A3472">
            <v>89529</v>
          </cell>
          <cell r="B3472" t="str">
            <v>JOELHO 90 GRAUS, PVC, SERIE R, ÁGUA PLUVIAL, DN 100 MM, JUNTA ELÁSTICA, FORNECIDO E INSTALADO EM RAMAL DE ENCAMINHAMENTO. AF_12/2014</v>
          </cell>
          <cell r="C3472" t="str">
            <v>UN</v>
          </cell>
          <cell r="D3472">
            <v>34.07</v>
          </cell>
        </row>
        <row r="3473">
          <cell r="A3473">
            <v>89530</v>
          </cell>
          <cell r="B3473" t="str">
            <v>LUVA DE CORRER, PVC, SOLDÁVEL, DN 25MM, INSTALADO EM PRUMADA DE ÁGUA - FORNECIMENTO E INSTALAÇÃO. AF_12/2014</v>
          </cell>
          <cell r="C3473" t="str">
            <v>UN</v>
          </cell>
          <cell r="D3473">
            <v>12.61</v>
          </cell>
        </row>
        <row r="3474">
          <cell r="A3474">
            <v>89531</v>
          </cell>
          <cell r="B3474" t="str">
            <v>JOELHO 45 GRAUS, PVC, SERIE R, ÁGUA PLUVIAL, DN 100 MM, JUNTA ELÁSTICA, FORNECIDO E INSTALADO EM RAMAL DE ENCAMINHAMENTO. AF_12/2014</v>
          </cell>
          <cell r="C3474" t="str">
            <v>UN</v>
          </cell>
          <cell r="D3474">
            <v>27.41</v>
          </cell>
        </row>
        <row r="3475">
          <cell r="A3475">
            <v>89532</v>
          </cell>
          <cell r="B3475" t="str">
            <v>LUVA DE REDUÇÃO, PVC, SOLDÁVEL, DN 32MM X 25MM, INSTALADO EM PRUMADA DE ÁGUA - FORNECIMENTO E INSTALAÇÃO. AF_12/2014</v>
          </cell>
          <cell r="C3475" t="str">
            <v>UN</v>
          </cell>
          <cell r="D3475">
            <v>5.87</v>
          </cell>
        </row>
        <row r="3476">
          <cell r="A3476">
            <v>89533</v>
          </cell>
          <cell r="B3476" t="str">
            <v>JOELHO 45 GRAUS PARA PÉ DE COLUNA, PVC, SERIE R, ÁGUA PLUVIAL, DN 100 MM, JUNTA ELÁSTICA, FORNECIDO E INSTALADO EM RAMAL DE ENCAMINHAMENTO. AF_12/2014</v>
          </cell>
          <cell r="C3476" t="str">
            <v>UN</v>
          </cell>
          <cell r="D3476">
            <v>27.41</v>
          </cell>
        </row>
        <row r="3477">
          <cell r="A3477">
            <v>89534</v>
          </cell>
          <cell r="B3477" t="str">
            <v>LUVA SOLDÁVEL E COM ROSCA, PVC, SOLDÁVEL, DN 25MM X 3/4, INSTALADO EM PRUMADA DE ÁGUA - FORNECIMENTO E INSTALAÇÃO. AF_12/2014</v>
          </cell>
          <cell r="C3477" t="str">
            <v>UN</v>
          </cell>
          <cell r="D3477">
            <v>3.76</v>
          </cell>
        </row>
        <row r="3478">
          <cell r="A3478">
            <v>89535</v>
          </cell>
          <cell r="B3478" t="str">
            <v>CURVA 87 GRAUS E 30 MINUTOS, PVC, SERIE R, ÁGUA PLUVIAL, DN 100 MM, JUNTA ELÁSTICA, FORNECIDO E INSTALADO EM RAMAL DE ENCAMINHAMENTO. AF_12/2014</v>
          </cell>
          <cell r="C3478" t="str">
            <v>UN</v>
          </cell>
          <cell r="D3478">
            <v>44.51</v>
          </cell>
        </row>
        <row r="3479">
          <cell r="A3479">
            <v>89536</v>
          </cell>
          <cell r="B3479" t="str">
            <v>UNIÃO, PVC, SOLDÁVEL, DN 25MM, INSTALADO EM PRUMADA DE ÁGUA - FORNECIMENTO E INSTALAÇÃO. AF_12/2014</v>
          </cell>
          <cell r="C3479" t="str">
            <v>UN</v>
          </cell>
          <cell r="D3479">
            <v>11.26</v>
          </cell>
        </row>
        <row r="3480">
          <cell r="A3480">
            <v>89538</v>
          </cell>
          <cell r="B3480" t="str">
            <v>ADAPTADOR CURTO COM BOLSA E ROSCA PARA REGISTRO, PVC, SOLDÁVEL, DN 25MM X 3/4, INSTALADO EM PRUMADA DE ÁGUA - FORNECIMENTO E INSTALAÇÃO. AF_12/2014</v>
          </cell>
          <cell r="C3480" t="str">
            <v>UN</v>
          </cell>
          <cell r="D3480">
            <v>2.98</v>
          </cell>
        </row>
        <row r="3481">
          <cell r="A3481">
            <v>89540</v>
          </cell>
          <cell r="B3481" t="str">
            <v>CURVA DE TRANSPOSIÇÃO, PVC, SOLDÁVEL, DN 25MM, INSTALADO EM PRUMADA DE ÁGUA  - FORNECIMENTO E INSTALAÇÃO. AF_12/2014</v>
          </cell>
          <cell r="C3481" t="str">
            <v>UN</v>
          </cell>
          <cell r="D3481">
            <v>9.1999999999999993</v>
          </cell>
        </row>
        <row r="3482">
          <cell r="A3482">
            <v>89541</v>
          </cell>
          <cell r="B3482" t="str">
            <v>LUVA, PVC, SOLDÁVEL, DN 32MM, INSTALADO EM PRUMADA DE ÁGUA - FORNECIMENTO E INSTALAÇÃO. AF_12/2014</v>
          </cell>
          <cell r="C3482" t="str">
            <v>UN</v>
          </cell>
          <cell r="D3482">
            <v>4.62</v>
          </cell>
        </row>
        <row r="3483">
          <cell r="A3483">
            <v>89542</v>
          </cell>
          <cell r="B3483" t="str">
            <v>LUVA DE CORRER, PVC, SOLDÁVEL, DN 32MM, INSTALADO EM PRUMADA DE ÁGUA - FORNECIMENTO E INSTALAÇÃO. AF_12/2014</v>
          </cell>
          <cell r="C3483" t="str">
            <v>UN</v>
          </cell>
          <cell r="D3483">
            <v>27.83</v>
          </cell>
        </row>
        <row r="3484">
          <cell r="A3484">
            <v>89544</v>
          </cell>
          <cell r="B3484" t="str">
            <v>LUVA SIMPLES, PVC, SERIE R, ÁGUA PLUVIAL, DN 40 MM, JUNTA SOLDÁVEL, FORNECIDO E INSTALADO EM RAMAL DE ENCAMINHAMENTO. AF_12/2014</v>
          </cell>
          <cell r="C3484" t="str">
            <v>UN</v>
          </cell>
          <cell r="D3484">
            <v>6.92</v>
          </cell>
        </row>
        <row r="3485">
          <cell r="A3485">
            <v>89545</v>
          </cell>
          <cell r="B3485" t="str">
            <v>LUVA SIMPLES, PVC, SERIE R, ÁGUA PLUVIAL, DN 50 MM, JUNTA ELÁSTICA, FORNECIDO E INSTALADO EM RAMAL DE ENCAMINHAMENTO. AF_12/2014</v>
          </cell>
          <cell r="C3485" t="str">
            <v>UN</v>
          </cell>
          <cell r="D3485">
            <v>10.31</v>
          </cell>
        </row>
        <row r="3486">
          <cell r="A3486">
            <v>89546</v>
          </cell>
          <cell r="B3486" t="str">
            <v>BUCHA DE REDUÇÃO LONGA, PVC, SERIE R, ÁGUA PLUVIAL, DN 50 X 40 MM, JUNTA ELÁSTICA, FORNECIDO E INSTALADO EM RAMAL DE ENCAMINHAMENTO. AF_12/2014</v>
          </cell>
          <cell r="C3486" t="str">
            <v>UN</v>
          </cell>
          <cell r="D3486">
            <v>8.8699999999999992</v>
          </cell>
        </row>
        <row r="3487">
          <cell r="A3487">
            <v>89547</v>
          </cell>
          <cell r="B3487" t="str">
            <v>LUVA SIMPLES, PVC, SERIE R, ÁGUA PLUVIAL, DN 75 MM, JUNTA ELÁSTICA, FORNECIDO E INSTALADO EM RAMAL DE ENCAMINHAMENTO. AF_12/2014</v>
          </cell>
          <cell r="C3487" t="str">
            <v>UN</v>
          </cell>
          <cell r="D3487">
            <v>15.42</v>
          </cell>
        </row>
        <row r="3488">
          <cell r="A3488">
            <v>89548</v>
          </cell>
          <cell r="B3488" t="str">
            <v>LUVA DE CORRER, PVC, SERIE R, ÁGUA PLUVIAL, DN 75 MM, JUNTA ELÁSTICA, FORNECIDO E INSTALADO EM RAMAL DE ENCAMINHAMENTO. AF_12/2014</v>
          </cell>
          <cell r="C3488" t="str">
            <v>UN</v>
          </cell>
          <cell r="D3488">
            <v>16.78</v>
          </cell>
        </row>
        <row r="3489">
          <cell r="A3489">
            <v>89549</v>
          </cell>
          <cell r="B3489" t="str">
            <v>REDUÇÃO EXCÊNTRICA, PVC, SERIE R, ÁGUA PLUVIAL, DN 75 X 50 MM, JUNTA ELÁSTICA, FORNECIDO E INSTALADO EM RAMAL DE ENCAMINHAMENTO. AF_12/2014</v>
          </cell>
          <cell r="C3489" t="str">
            <v>UN</v>
          </cell>
          <cell r="D3489">
            <v>11.77</v>
          </cell>
        </row>
        <row r="3490">
          <cell r="A3490">
            <v>89550</v>
          </cell>
          <cell r="B3490" t="str">
            <v>TÊ DE INSPEÇÃO, PVC, SERIE R, ÁGUA PLUVIAL, DN 75 MM, JUNTA ELÁSTICA, FORNECIDO E INSTALADO EM RAMAL DE ENCAMINHAMENTO. AF_12/2014</v>
          </cell>
          <cell r="C3490" t="str">
            <v>UN</v>
          </cell>
          <cell r="D3490">
            <v>30.36</v>
          </cell>
        </row>
        <row r="3491">
          <cell r="A3491">
            <v>89551</v>
          </cell>
          <cell r="B3491" t="str">
            <v>LUVA SOLDÁVEL E COM ROSCA, PVC, SOLDÁVEL, DN 32MM X 1, INSTALADO EM PRUMADA DE ÁGUA - FORNECIMENTO E INSTALAÇÃO. AF_12/2014</v>
          </cell>
          <cell r="C3491" t="str">
            <v>UN</v>
          </cell>
          <cell r="D3491">
            <v>8.15</v>
          </cell>
        </row>
        <row r="3492">
          <cell r="A3492">
            <v>89552</v>
          </cell>
          <cell r="B3492" t="str">
            <v>UNIÃO, PVC, SOLDÁVEL, DN 32MM, INSTALADO EM PRUMADA DE ÁGUA - FORNECIMENTO E INSTALAÇÃO. AF_12/2014</v>
          </cell>
          <cell r="C3492" t="str">
            <v>UN</v>
          </cell>
          <cell r="D3492">
            <v>17.71</v>
          </cell>
        </row>
        <row r="3493">
          <cell r="A3493">
            <v>89553</v>
          </cell>
          <cell r="B3493" t="str">
            <v>ADAPTADOR CURTO COM BOLSA E ROSCA PARA REGISTRO, PVC, SOLDÁVEL, DN 32MM X 1, INSTALADO EM PRUMADA DE ÁGUA - FORNECIMENTO E INSTALAÇÃO. AF_12/2014</v>
          </cell>
          <cell r="C3493" t="str">
            <v>UN</v>
          </cell>
          <cell r="D3493">
            <v>4.5199999999999996</v>
          </cell>
        </row>
        <row r="3494">
          <cell r="A3494">
            <v>89554</v>
          </cell>
          <cell r="B3494" t="str">
            <v>LUVA SIMPLES, PVC, SERIE R, ÁGUA PLUVIAL, DN 100 MM, JUNTA ELÁSTICA, FORNECIDO E INSTALADO EM RAMAL DE ENCAMINHAMENTO. AF_12/2014</v>
          </cell>
          <cell r="C3494" t="str">
            <v>UN</v>
          </cell>
          <cell r="D3494">
            <v>18.920000000000002</v>
          </cell>
        </row>
        <row r="3495">
          <cell r="A3495">
            <v>89555</v>
          </cell>
          <cell r="B3495" t="str">
            <v>CURVA DE TRANSPOSIÇÃO, PVC, SOLDÁVEL, DN 32MM, INSTALADO EM PRUMADA DE ÁGUA   FORNECIMENTO E INSTALAÇÃO. AF_12/2014</v>
          </cell>
          <cell r="C3495" t="str">
            <v>UN</v>
          </cell>
          <cell r="D3495">
            <v>21.71</v>
          </cell>
        </row>
        <row r="3496">
          <cell r="A3496">
            <v>89556</v>
          </cell>
          <cell r="B3496" t="str">
            <v>LUVA DE CORRER, PVC, SERIE R, ÁGUA PLUVIAL, DN 100 MM, JUNTA ELÁSTICA, FORNECIDO E INSTALADO EM RAMAL DE ENCAMINHAMENTO. AF_12/2014</v>
          </cell>
          <cell r="C3496" t="str">
            <v>UN</v>
          </cell>
          <cell r="D3496">
            <v>28.24</v>
          </cell>
        </row>
        <row r="3497">
          <cell r="A3497">
            <v>89557</v>
          </cell>
          <cell r="B3497" t="str">
            <v>REDUÇÃO EXCÊNTRICA, PVC, SERIE R, ÁGUA PLUVIAL, DN 100 X 75 MM, JUNTA ELÁSTICA, FORNECIDO E INSTALADO EM RAMAL DE ENCAMINHAMENTO. AF_12/2014</v>
          </cell>
          <cell r="C3497" t="str">
            <v>UN</v>
          </cell>
          <cell r="D3497">
            <v>22.12</v>
          </cell>
        </row>
        <row r="3498">
          <cell r="A3498">
            <v>89558</v>
          </cell>
          <cell r="B3498" t="str">
            <v>LUVA, PVC, SOLDÁVEL, DN 40MM, INSTALADO EM PRUMADA DE ÁGUA - FORNECIMENTO E INSTALAÇÃO. AF_12/2014</v>
          </cell>
          <cell r="C3498" t="str">
            <v>UN</v>
          </cell>
          <cell r="D3498">
            <v>7.34</v>
          </cell>
        </row>
        <row r="3499">
          <cell r="A3499">
            <v>89559</v>
          </cell>
          <cell r="B3499" t="str">
            <v>TÊ DE INSPEÇÃO, PVC, SERIE R, ÁGUA PLUVIAL, DN 100 MM, JUNTA ELÁSTICA, FORNECIDO E INSTALADO EM RAMAL DE ENCAMINHAMENTO. AF_12/2014</v>
          </cell>
          <cell r="C3499" t="str">
            <v>UN</v>
          </cell>
          <cell r="D3499">
            <v>50.44</v>
          </cell>
        </row>
        <row r="3500">
          <cell r="A3500">
            <v>89561</v>
          </cell>
          <cell r="B3500" t="str">
            <v>JUNÇÃO SIMPLES, PVC, SERIE R, ÁGUA PLUVIAL, DN 40 MM, JUNTA SOLDÁVEL, FORNECIDO E INSTALADO EM RAMAL DE ENCAMINHAMENTO. AF_12/2014</v>
          </cell>
          <cell r="C3500" t="str">
            <v>UN</v>
          </cell>
          <cell r="D3500">
            <v>10.029999999999999</v>
          </cell>
        </row>
        <row r="3501">
          <cell r="A3501">
            <v>89562</v>
          </cell>
          <cell r="B3501" t="str">
            <v>LUVA DE REDUÇÃO, PVC, SOLDÁVEL, DN 40MM X 32MM, INSTALADO EM PRUMADA DE ÁGUA - FORNECIMENTO E INSTALAÇÃO. AF_12/2014</v>
          </cell>
          <cell r="C3501" t="str">
            <v>UN</v>
          </cell>
          <cell r="D3501">
            <v>7.91</v>
          </cell>
        </row>
        <row r="3502">
          <cell r="A3502">
            <v>89563</v>
          </cell>
          <cell r="B3502" t="str">
            <v>JUNÇÃO SIMPLES, PVC, SERIE R, ÁGUA PLUVIAL, DN 50 MM, JUNTA ELÁSTICA, FORNECIDO E INSTALADO EM RAMAL DE ENCAMINHAMENTO. AF_12/2014</v>
          </cell>
          <cell r="C3502" t="str">
            <v>UN</v>
          </cell>
          <cell r="D3502">
            <v>16.77</v>
          </cell>
        </row>
        <row r="3503">
          <cell r="A3503">
            <v>89564</v>
          </cell>
          <cell r="B3503" t="str">
            <v>LUVA COM ROSCA, PVC, SOLDÁVEL, DN 40MM X 1.1/4, INSTALADO EM PRUMADA DE ÁGUA - FORNECIMENTO E INSTALAÇÃO. AF_12/2014</v>
          </cell>
          <cell r="C3503" t="str">
            <v>UN</v>
          </cell>
          <cell r="D3503">
            <v>15.48</v>
          </cell>
        </row>
        <row r="3504">
          <cell r="A3504">
            <v>89565</v>
          </cell>
          <cell r="B3504" t="str">
            <v>JUNÇÃO SIMPLES, PVC, SERIE R, ÁGUA PLUVIAL, DN 75 X 75 MM, JUNTA ELÁSTICA, FORNECIDO E INSTALADO EM RAMAL DE ENCAMINHAMENTO. AF_12/2014</v>
          </cell>
          <cell r="C3504" t="str">
            <v>UN</v>
          </cell>
          <cell r="D3504">
            <v>41.88</v>
          </cell>
        </row>
        <row r="3505">
          <cell r="A3505">
            <v>89566</v>
          </cell>
          <cell r="B3505" t="str">
            <v>TÊ, PVC, SERIE R, ÁGUA PLUVIAL, DN 75 MM, JUNTA ELÁSTICA, FORNECIDO E INSTALADO EM RAMAL DE ENCAMINHAMENTO. AF_12/2014</v>
          </cell>
          <cell r="C3505" t="str">
            <v>UN</v>
          </cell>
          <cell r="D3505">
            <v>35.979999999999997</v>
          </cell>
        </row>
        <row r="3506">
          <cell r="A3506">
            <v>89567</v>
          </cell>
          <cell r="B3506" t="str">
            <v>JUNÇÃO SIMPLES, PVC, SERIE R, ÁGUA PLUVIAL, DN 100 X 100 MM, JUNTA ELÁSTICA, FORNECIDO E INSTALADO EM RAMAL DE ENCAMINHAMENTO. AF_12/2014</v>
          </cell>
          <cell r="C3506" t="str">
            <v>UN</v>
          </cell>
          <cell r="D3506">
            <v>62.18</v>
          </cell>
        </row>
        <row r="3507">
          <cell r="A3507">
            <v>89568</v>
          </cell>
          <cell r="B3507" t="str">
            <v>UNIÃO, PVC, SOLDÁVEL, DN 40MM, INSTALADO EM PRUMADA DE ÁGUA - FORNECIMENTO E INSTALAÇÃO. AF_12/2014</v>
          </cell>
          <cell r="C3507" t="str">
            <v>UN</v>
          </cell>
          <cell r="D3507">
            <v>32.659999999999997</v>
          </cell>
        </row>
        <row r="3508">
          <cell r="A3508">
            <v>89569</v>
          </cell>
          <cell r="B3508" t="str">
            <v>JUNÇÃO SIMPLES, PVC, SERIE R, ÁGUA PLUVIAL, DN 100 X 75 MM, JUNTA ELÁSTICA, FORNECIDO E INSTALADO EM RAMAL DE ENCAMINHAMENTO. AF_12/2014</v>
          </cell>
          <cell r="C3508" t="str">
            <v>UN</v>
          </cell>
          <cell r="D3508">
            <v>58.72</v>
          </cell>
        </row>
        <row r="3509">
          <cell r="A3509">
            <v>89570</v>
          </cell>
          <cell r="B3509" t="str">
            <v>ADAPTADOR CURTO COM BOLSA E ROSCA PARA REGISTRO, PVC, SOLDÁVEL, DN 40MM X 1.1/2, INSTALADO EM PRUMADA DE ÁGUA - FORNECIMENTO E INSTALAÇÃO. AF_12/2014</v>
          </cell>
          <cell r="C3509" t="str">
            <v>UN</v>
          </cell>
          <cell r="D3509">
            <v>10.56</v>
          </cell>
        </row>
        <row r="3510">
          <cell r="A3510">
            <v>89571</v>
          </cell>
          <cell r="B3510" t="str">
            <v>TÊ, PVC, SERIE R, ÁGUA PLUVIAL, DN 100 X 100 MM, JUNTA ELÁSTICA, FORNECIDO E INSTALADO EM RAMAL DE ENCAMINHAMENTO. AF_12/2014</v>
          </cell>
          <cell r="C3510" t="str">
            <v>UN</v>
          </cell>
          <cell r="D3510">
            <v>57</v>
          </cell>
        </row>
        <row r="3511">
          <cell r="A3511">
            <v>89572</v>
          </cell>
          <cell r="B3511" t="str">
            <v>ADAPTADOR CURTO COM BOLSA E ROSCA PARA REGISTRO, PVC, SOLDÁVEL, DN 40MM X 1.1/4, INSTALADO EM PRUMADA DE ÁGUA - FORNECIMENTO E INSTALAÇÃO. AF_12/2014</v>
          </cell>
          <cell r="C3511" t="str">
            <v>UN</v>
          </cell>
          <cell r="D3511">
            <v>6.88</v>
          </cell>
        </row>
        <row r="3512">
          <cell r="A3512">
            <v>89573</v>
          </cell>
          <cell r="B3512" t="str">
            <v>TÊ, PVC, SERIE R, ÁGUA PLUVIAL, DN 100 X 75 MM, JUNTA ELÁSTICA, FORNECIDO E INSTALADO EM RAMAL DE ENCAMINHAMENTO. AF_12/2014</v>
          </cell>
          <cell r="C3512" t="str">
            <v>UN</v>
          </cell>
          <cell r="D3512">
            <v>51.71</v>
          </cell>
        </row>
        <row r="3513">
          <cell r="A3513">
            <v>89574</v>
          </cell>
          <cell r="B3513" t="str">
            <v>JUNÇÃO DUPLA, PVC, SERIE R, ÁGUA PLUVIAL, DN 100 X 100 X 100 MM, JUNTA ELÁSTICA, FORNECIDO E INSTALADO EM RAMAL DE ENCAMINHAMENTO. AF_12/2014</v>
          </cell>
          <cell r="C3513" t="str">
            <v>UN</v>
          </cell>
          <cell r="D3513">
            <v>101.97</v>
          </cell>
        </row>
        <row r="3514">
          <cell r="A3514">
            <v>89575</v>
          </cell>
          <cell r="B3514" t="str">
            <v>LUVA, PVC, SOLDÁVEL, DN 50MM, INSTALADO EM PRUMADA DE ÁGUA - FORNECIMENTO E INSTALAÇÃO. AF_12/2014</v>
          </cell>
          <cell r="C3514" t="str">
            <v>UN</v>
          </cell>
          <cell r="D3514">
            <v>9.2100000000000009</v>
          </cell>
        </row>
        <row r="3515">
          <cell r="A3515">
            <v>89577</v>
          </cell>
          <cell r="B3515" t="str">
            <v>LUVA DE CORRER, PVC, SOLDÁVEL, DN 50MM, INSTALADO EM PRUMADA DE ÁGUA - FORNECIMENTO E INSTALAÇÃO. AF_12/2014</v>
          </cell>
          <cell r="C3515" t="str">
            <v>UN</v>
          </cell>
          <cell r="D3515">
            <v>33.06</v>
          </cell>
        </row>
        <row r="3516">
          <cell r="A3516">
            <v>89579</v>
          </cell>
          <cell r="B3516" t="str">
            <v>LUVA DE REDUÇÃO, PVC, SOLDÁVEL, DN 50MM X 25MM, INSTALADO EM PRUMADA DE ÁGUA   FORNECIMENTO E INSTALAÇÃO. AF_12/2014</v>
          </cell>
          <cell r="C3516" t="str">
            <v>UN</v>
          </cell>
          <cell r="D3516">
            <v>9.48</v>
          </cell>
        </row>
        <row r="3517">
          <cell r="A3517">
            <v>89581</v>
          </cell>
          <cell r="B3517" t="str">
            <v>JOELHO 90 GRAUS, PVC, SERIE R, ÁGUA PLUVIAL, DN 75 MM, JUNTA ELÁSTICA, FORNECIDO E INSTALADO EM CONDUTORES VERTICAIS DE ÁGUAS PLUVIAIS. AF_12/2014</v>
          </cell>
          <cell r="C3517" t="str">
            <v>UN</v>
          </cell>
          <cell r="D3517">
            <v>21.64</v>
          </cell>
        </row>
        <row r="3518">
          <cell r="A3518">
            <v>89582</v>
          </cell>
          <cell r="B3518" t="str">
            <v>JOELHO 45 GRAUS, PVC, SERIE R, ÁGUA PLUVIAL, DN 75 MM, JUNTA ELÁSTICA, FORNECIDO E INSTALADO EM CONDUTORES VERTICAIS DE ÁGUAS PLUVIAIS. AF_12/2014</v>
          </cell>
          <cell r="C3518" t="str">
            <v>UN</v>
          </cell>
          <cell r="D3518">
            <v>18.899999999999999</v>
          </cell>
        </row>
        <row r="3519">
          <cell r="A3519">
            <v>89583</v>
          </cell>
          <cell r="B3519" t="str">
            <v>CURVA 87 GRAUS E 30 MINUTOS, PVC, SERIE R, ÁGUA PLUVIAL, DN 75 MM, JUNTA ELÁSTICA, FORNECIDO E INSTALADO EM CONDUTORES VERTICAIS DE ÁGUAS PLUVIAIS. AF_12/2014</v>
          </cell>
          <cell r="C3519" t="str">
            <v>UN</v>
          </cell>
          <cell r="D3519">
            <v>28.88</v>
          </cell>
        </row>
        <row r="3520">
          <cell r="A3520">
            <v>89584</v>
          </cell>
          <cell r="B3520" t="str">
            <v>JOELHO 90 GRAUS, PVC, SERIE R, ÁGUA PLUVIAL, DN 100 MM, JUNTA ELÁSTICA, FORNECIDO E INSTALADO EM CONDUTORES VERTICAIS DE ÁGUAS PLUVIAIS. AF_12/2014</v>
          </cell>
          <cell r="C3520" t="str">
            <v>UN</v>
          </cell>
          <cell r="D3520">
            <v>32.81</v>
          </cell>
        </row>
        <row r="3521">
          <cell r="A3521">
            <v>89585</v>
          </cell>
          <cell r="B3521" t="str">
            <v>JOELHO 45 GRAUS, PVC, SERIE R, ÁGUA PLUVIAL, DN 100 MM, JUNTA ELÁSTICA, FORNECIDO E INSTALADO EM CONDUTORES VERTICAIS DE ÁGUAS PLUVIAIS. AF_12/2014</v>
          </cell>
          <cell r="C3521" t="str">
            <v>UN</v>
          </cell>
          <cell r="D3521">
            <v>26.15</v>
          </cell>
        </row>
        <row r="3522">
          <cell r="A3522">
            <v>89586</v>
          </cell>
          <cell r="B3522" t="str">
            <v>JOELHO 45 GRAUS PARA PÉ DE COLUNA, PVC, SERIE R, ÁGUA PLUVIAL, DN 100 MM, JUNTA ELÁSTICA, FORNECIDO E INSTALADO EM CONDUTORES VERTICAIS DE ÁGUAS PLUVIAIS. AF_12/2014</v>
          </cell>
          <cell r="C3522" t="str">
            <v>UN</v>
          </cell>
          <cell r="D3522">
            <v>26.15</v>
          </cell>
        </row>
        <row r="3523">
          <cell r="A3523">
            <v>89587</v>
          </cell>
          <cell r="B3523" t="str">
            <v>CURVA 87 GRAUS E 30 MINUTOS, PVC, SERIE R, ÁGUA PLUVIAL, DN 100 MM, JUNTA ELÁSTICA, FORNECIDO E INSTALADO EM CONDUTORES VERTICAIS DE ÁGUAS PLUVIAIS. AF_12/2014</v>
          </cell>
          <cell r="C3523" t="str">
            <v>UN</v>
          </cell>
          <cell r="D3523">
            <v>43.25</v>
          </cell>
        </row>
        <row r="3524">
          <cell r="A3524">
            <v>89590</v>
          </cell>
          <cell r="B3524" t="str">
            <v>JOELHO 90 GRAUS, PVC, SERIE R, ÁGUA PLUVIAL, DN 150 MM, JUNTA ELÁSTICA, FORNECIDO E INSTALADO EM CONDUTORES VERTICAIS DE ÁGUAS PLUVIAIS. AF_12/2014</v>
          </cell>
          <cell r="C3524" t="str">
            <v>UN</v>
          </cell>
          <cell r="D3524">
            <v>104.7</v>
          </cell>
        </row>
        <row r="3525">
          <cell r="A3525">
            <v>89591</v>
          </cell>
          <cell r="B3525" t="str">
            <v>JOELHO 45 GRAUS, PVC, SERIE R, ÁGUA PLUVIAL, DN 150 MM, JUNTA ELÁSTICA, FORNECIDO E INSTALADO EM CONDUTORES VERTICAIS DE ÁGUAS PLUVIAIS. AF_12/2014</v>
          </cell>
          <cell r="C3525" t="str">
            <v>UN</v>
          </cell>
          <cell r="D3525">
            <v>85.58</v>
          </cell>
        </row>
        <row r="3526">
          <cell r="A3526">
            <v>89592</v>
          </cell>
          <cell r="B3526" t="str">
            <v>CURVA 87 GRAUS E 30 MINUTOS, PVC, SERIE R, ÁGUA PLUVIAL, DN 150 MM, JUNTA ELÁSTICA, FORNECIDO E INSTALADO EM CONDUTORES VERTICAIS DE ÁGUAS PLUVIAIS. AF_12/2014</v>
          </cell>
          <cell r="C3526" t="str">
            <v>UN</v>
          </cell>
          <cell r="D3526">
            <v>141.18</v>
          </cell>
        </row>
        <row r="3527">
          <cell r="A3527">
            <v>89593</v>
          </cell>
          <cell r="B3527" t="str">
            <v>LUVA COM ROSCA, PVC, SOLDÁVEL, DN 50MM X 1.1/2, INSTALADO EM PRUMADA DE ÁGUA - FORNECIMENTO E INSTALAÇÃO. AF_12/2014</v>
          </cell>
          <cell r="C3527" t="str">
            <v>UN</v>
          </cell>
          <cell r="D3527">
            <v>29.77</v>
          </cell>
        </row>
        <row r="3528">
          <cell r="A3528">
            <v>89594</v>
          </cell>
          <cell r="B3528" t="str">
            <v>UNIÃO, PVC, SOLDÁVEL, DN 50MM, INSTALADO EM PRUMADA DE ÁGUA - FORNECIMENTO E INSTALAÇÃO. AF_12/2014</v>
          </cell>
          <cell r="C3528" t="str">
            <v>UN</v>
          </cell>
          <cell r="D3528">
            <v>36.26</v>
          </cell>
        </row>
        <row r="3529">
          <cell r="A3529">
            <v>89595</v>
          </cell>
          <cell r="B3529" t="str">
            <v>ADAPTADOR CURTO COM BOLSA E ROSCA PARA REGISTRO, PVC, SOLDÁVEL, DN 50MM X 1.1/4, INSTALADO EM PRUMADA DE ÁGUA - FORNECIMENTO E INSTALAÇÃO. AF_12/2014</v>
          </cell>
          <cell r="C3529" t="str">
            <v>UN</v>
          </cell>
          <cell r="D3529">
            <v>12.84</v>
          </cell>
        </row>
        <row r="3530">
          <cell r="A3530">
            <v>89596</v>
          </cell>
          <cell r="B3530" t="str">
            <v>ADAPTADOR CURTO COM BOLSA E ROSCA PARA REGISTRO, PVC, SOLDÁVEL, DN 50MM X 1.1/2, INSTALADO EM PRUMADA DE ÁGUA - FORNECIMENTO E INSTALAÇÃO. AF_12/2014</v>
          </cell>
          <cell r="C3530" t="str">
            <v>UN</v>
          </cell>
          <cell r="D3530">
            <v>9.02</v>
          </cell>
        </row>
        <row r="3531">
          <cell r="A3531">
            <v>89597</v>
          </cell>
          <cell r="B3531" t="str">
            <v>LUVA, PVC, SOLDÁVEL, DN 60MM, INSTALADO EM PRUMADA DE ÁGUA - FORNECIMENTO E INSTALAÇÃO. AF_12/2014</v>
          </cell>
          <cell r="C3531" t="str">
            <v>UN</v>
          </cell>
          <cell r="D3531">
            <v>18</v>
          </cell>
        </row>
        <row r="3532">
          <cell r="A3532">
            <v>89598</v>
          </cell>
          <cell r="B3532" t="str">
            <v>LUVA DE CORRER, PVC, SOLDÁVEL, DN 60MM, INSTALADO EM PRUMADA DE ÁGUA   FORNECIMENTO E INSTALAÇÃO. AF_12/2014</v>
          </cell>
          <cell r="C3532" t="str">
            <v>UN</v>
          </cell>
          <cell r="D3532">
            <v>50.31</v>
          </cell>
        </row>
        <row r="3533">
          <cell r="A3533">
            <v>89599</v>
          </cell>
          <cell r="B3533" t="str">
            <v>LUVA SIMPLES, PVC, SERIE R, ÁGUA PLUVIAL, DN 75 MM, JUNTA ELÁSTICA, FORNECIDO E INSTALADO EM CONDUTORES VERTICAIS DE ÁGUAS PLUVIAIS. AF_12/2014</v>
          </cell>
          <cell r="C3533" t="str">
            <v>UN</v>
          </cell>
          <cell r="D3533">
            <v>14.48</v>
          </cell>
        </row>
        <row r="3534">
          <cell r="A3534">
            <v>89600</v>
          </cell>
          <cell r="B3534" t="str">
            <v>LUVA DE CORRER, PVC, SERIE R, ÁGUA PLUVIAL, DN 75 MM, JUNTA ELÁSTICA, FORNECIDO E INSTALADO EM CONDUTORES VERTICAIS DE ÁGUAS PLUVIAIS. AF_12/2014</v>
          </cell>
          <cell r="C3534" t="str">
            <v>UN</v>
          </cell>
          <cell r="D3534">
            <v>15.84</v>
          </cell>
        </row>
        <row r="3535">
          <cell r="A3535">
            <v>89605</v>
          </cell>
          <cell r="B3535" t="str">
            <v>LUVA DE REDUÇÃO, PVC, SOLDÁVEL, DN 60MM X 50MM, INSTALADO EM PRUMADA DE ÁGUA - FORNECIMENTO E INSTALAÇÃO. AF_12/2014</v>
          </cell>
          <cell r="C3535" t="str">
            <v>UN</v>
          </cell>
          <cell r="D3535">
            <v>17.53</v>
          </cell>
        </row>
        <row r="3536">
          <cell r="A3536">
            <v>89609</v>
          </cell>
          <cell r="B3536" t="str">
            <v>UNIÃO, PVC, SOLDÁVEL, DN 60MM, INSTALADO EM PRUMADA DE ÁGUA - FORNECIMENTO E INSTALAÇÃO. AF_12/2014</v>
          </cell>
          <cell r="C3536" t="str">
            <v>UN</v>
          </cell>
          <cell r="D3536">
            <v>85.67</v>
          </cell>
        </row>
        <row r="3537">
          <cell r="A3537">
            <v>89610</v>
          </cell>
          <cell r="B3537" t="str">
            <v>ADAPTADOR CURTO COM BOLSA E ROSCA PARA REGISTRO, PVC, SOLDÁVEL, DN 60MM X 2, INSTALADO EM PRUMADA DE ÁGUA - FORNECIMENTO E INSTALAÇÃO. AF_12/2014</v>
          </cell>
          <cell r="C3537" t="str">
            <v>UN</v>
          </cell>
          <cell r="D3537">
            <v>18.02</v>
          </cell>
        </row>
        <row r="3538">
          <cell r="A3538">
            <v>89611</v>
          </cell>
          <cell r="B3538" t="str">
            <v>LUVA, PVC, SOLDÁVEL, DN 75MM, INSTALADO EM PRUMADA DE ÁGUA - FORNECIMENTO E INSTALAÇÃO. AF_12/2014</v>
          </cell>
          <cell r="C3538" t="str">
            <v>UN</v>
          </cell>
          <cell r="D3538">
            <v>29.81</v>
          </cell>
        </row>
        <row r="3539">
          <cell r="A3539">
            <v>89612</v>
          </cell>
          <cell r="B3539" t="str">
            <v>UNIÃO, PVC, SOLDÁVEL, DN 75MM, INSTALADO EM PRUMADA DE ÁGUA - FORNECIMENTO E INSTALAÇÃO. AF_12/2014</v>
          </cell>
          <cell r="C3539" t="str">
            <v>UN</v>
          </cell>
          <cell r="D3539">
            <v>169.8</v>
          </cell>
        </row>
        <row r="3540">
          <cell r="A3540">
            <v>89613</v>
          </cell>
          <cell r="B3540" t="str">
            <v>ADAPTADOR CURTO COM BOLSA E ROSCA PARA REGISTRO, PVC, SOLDÁVEL, DN 75MM X 2.1/2, INSTALADO EM PRUMADA DE ÁGUA - FORNECIMENTO E INSTALAÇÃO. AF_12/2014</v>
          </cell>
          <cell r="C3540" t="str">
            <v>UN</v>
          </cell>
          <cell r="D3540">
            <v>26.31</v>
          </cell>
        </row>
        <row r="3541">
          <cell r="A3541">
            <v>89614</v>
          </cell>
          <cell r="B3541" t="str">
            <v>LUVA, PVC, SOLDÁVEL, DN 85MM, INSTALADO EM PRUMADA DE ÁGUA - FORNECIMENTO E INSTALAÇÃO. AF_12/2014</v>
          </cell>
          <cell r="C3541" t="str">
            <v>UN</v>
          </cell>
          <cell r="D3541">
            <v>58.73</v>
          </cell>
        </row>
        <row r="3542">
          <cell r="A3542">
            <v>89615</v>
          </cell>
          <cell r="B3542" t="str">
            <v>UNIÃO, PVC, SOLDÁVEL, DN 85MM, INSTALADO EM PRUMADA DE ÁGUA - FORNECIMENTO E INSTALAÇÃO. AF_12/2014</v>
          </cell>
          <cell r="C3542" t="str">
            <v>UN</v>
          </cell>
          <cell r="D3542">
            <v>257.83</v>
          </cell>
        </row>
        <row r="3543">
          <cell r="A3543">
            <v>89616</v>
          </cell>
          <cell r="B3543" t="str">
            <v>ADAPTADOR CURTO COM BOLSA E ROSCA PARA REGISTRO, PVC, SOLDÁVEL, DN 85MM X 3, INSTALADO EM PRUMADA DE ÁGUA - FORNECIMENTO E INSTALAÇÃO. AF_12/2014</v>
          </cell>
          <cell r="C3543" t="str">
            <v>UN</v>
          </cell>
          <cell r="D3543">
            <v>39.08</v>
          </cell>
        </row>
        <row r="3544">
          <cell r="A3544">
            <v>89617</v>
          </cell>
          <cell r="B3544" t="str">
            <v>TE, PVC, SOLDÁVEL, DN 25MM, INSTALADO EM PRUMADA DE ÁGUA - FORNECIMENTO E INSTALAÇÃO. AF_12/2014</v>
          </cell>
          <cell r="C3544" t="str">
            <v>UN</v>
          </cell>
          <cell r="D3544">
            <v>5.07</v>
          </cell>
        </row>
        <row r="3545">
          <cell r="A3545">
            <v>89618</v>
          </cell>
          <cell r="B3545" t="str">
            <v>TÊ COM BUCHA DE LATÃO NA BOLSA CENTRAL, PVC, SOLDÁVEL, DN 25MM X 1/2, INSTALADO EM PRUMADA DE ÁGUA - FORNECIMENTO E INSTALAÇÃO. AF_12/2014</v>
          </cell>
          <cell r="C3545" t="str">
            <v>UN</v>
          </cell>
          <cell r="D3545">
            <v>12.86</v>
          </cell>
        </row>
        <row r="3546">
          <cell r="A3546">
            <v>89619</v>
          </cell>
          <cell r="B3546" t="str">
            <v>TÊ DE REDUÇÃO, PVC, SOLDÁVEL, DN 25MM X 20MM, INSTALADO EM PRUMADA DE ÁGUA - FORNECIMENTO E INSTALAÇÃO. AF_12/2014</v>
          </cell>
          <cell r="C3546" t="str">
            <v>UN</v>
          </cell>
          <cell r="D3546">
            <v>7.15</v>
          </cell>
        </row>
        <row r="3547">
          <cell r="A3547">
            <v>89620</v>
          </cell>
          <cell r="B3547" t="str">
            <v>TE, PVC, SOLDÁVEL, DN 32MM, INSTALADO EM PRUMADA DE ÁGUA - FORNECIMENTO E INSTALAÇÃO. AF_12/2014</v>
          </cell>
          <cell r="C3547" t="str">
            <v>UN</v>
          </cell>
          <cell r="D3547">
            <v>9.06</v>
          </cell>
        </row>
        <row r="3548">
          <cell r="A3548">
            <v>89621</v>
          </cell>
          <cell r="B3548" t="str">
            <v>TÊ COM BUCHA DE LATÃO NA BOLSA CENTRAL, PVC, SOLDÁVEL, DN 32MM X 3/4, INSTALADO EM PRUMADA DE ÁGUA - FORNECIMENTO E INSTALAÇÃO. AF_12/2014</v>
          </cell>
          <cell r="C3548" t="str">
            <v>UN</v>
          </cell>
          <cell r="D3548">
            <v>22.28</v>
          </cell>
        </row>
        <row r="3549">
          <cell r="A3549">
            <v>89622</v>
          </cell>
          <cell r="B3549" t="str">
            <v>TÊ DE REDUÇÃO, PVC, SOLDÁVEL, DN 32MM X 25MM, INSTALADO EM PRUMADA DE ÁGUA - FORNECIMENTO E INSTALAÇÃO. AF_12/2014</v>
          </cell>
          <cell r="C3549" t="str">
            <v>UN</v>
          </cell>
          <cell r="D3549">
            <v>11.12</v>
          </cell>
        </row>
        <row r="3550">
          <cell r="A3550">
            <v>89623</v>
          </cell>
          <cell r="B3550" t="str">
            <v>TE, PVC, SOLDÁVEL, DN 40MM, INSTALADO EM PRUMADA DE ÁGUA - FORNECIMENTO E INSTALAÇÃO. AF_12/2014</v>
          </cell>
          <cell r="C3550" t="str">
            <v>UN</v>
          </cell>
          <cell r="D3550">
            <v>15.24</v>
          </cell>
        </row>
        <row r="3551">
          <cell r="A3551">
            <v>89624</v>
          </cell>
          <cell r="B3551" t="str">
            <v>TÊ DE REDUÇÃO, PVC, SOLDÁVEL, DN 40MM X 32MM, INSTALADO EM PRUMADA DE ÁGUA - FORNECIMENTO E INSTALAÇÃO. AF_12/2014</v>
          </cell>
          <cell r="C3551" t="str">
            <v>UN</v>
          </cell>
          <cell r="D3551">
            <v>16.28</v>
          </cell>
        </row>
        <row r="3552">
          <cell r="A3552">
            <v>89625</v>
          </cell>
          <cell r="B3552" t="str">
            <v>TE, PVC, SOLDÁVEL, DN 50MM, INSTALADO EM PRUMADA DE ÁGUA - FORNECIMENTO E INSTALAÇÃO. AF_12/2014</v>
          </cell>
          <cell r="C3552" t="str">
            <v>UN</v>
          </cell>
          <cell r="D3552">
            <v>18.22</v>
          </cell>
        </row>
        <row r="3553">
          <cell r="A3553">
            <v>89626</v>
          </cell>
          <cell r="B3553" t="str">
            <v>TÊ DE REDUÇÃO, PVC, SOLDÁVEL, DN 50MM X 40MM, INSTALADO EM PRUMADA DE ÁGUA - FORNECIMENTO E INSTALAÇÃO. AF_12/2014</v>
          </cell>
          <cell r="C3553" t="str">
            <v>UN</v>
          </cell>
          <cell r="D3553">
            <v>26.24</v>
          </cell>
        </row>
        <row r="3554">
          <cell r="A3554">
            <v>89627</v>
          </cell>
          <cell r="B3554" t="str">
            <v>TÊ DE REDUÇÃO, PVC, SOLDÁVEL, DN 50MM X 25MM, INSTALADO EM PRUMADA DE ÁGUA - FORNECIMENTO E INSTALAÇÃO. AF_12/2014</v>
          </cell>
          <cell r="C3554" t="str">
            <v>UN</v>
          </cell>
          <cell r="D3554">
            <v>17.02</v>
          </cell>
        </row>
        <row r="3555">
          <cell r="A3555">
            <v>89628</v>
          </cell>
          <cell r="B3555" t="str">
            <v>TE, PVC, SOLDÁVEL, DN 60MM, INSTALADO EM PRUMADA DE ÁGUA - FORNECIMENTO E INSTALAÇÃO. AF_12/2014</v>
          </cell>
          <cell r="C3555" t="str">
            <v>UN</v>
          </cell>
          <cell r="D3555">
            <v>40.82</v>
          </cell>
        </row>
        <row r="3556">
          <cell r="A3556">
            <v>89629</v>
          </cell>
          <cell r="B3556" t="str">
            <v>TE, PVC, SOLDÁVEL, DN 75MM, INSTALADO EM PRUMADA DE ÁGUA - FORNECIMENTO E INSTALAÇÃO. AF_12/2014</v>
          </cell>
          <cell r="C3556" t="str">
            <v>UN</v>
          </cell>
          <cell r="D3556">
            <v>76.3</v>
          </cell>
        </row>
        <row r="3557">
          <cell r="A3557">
            <v>89630</v>
          </cell>
          <cell r="B3557" t="str">
            <v>TE DE REDUÇÃO, PVC, SOLDÁVEL, DN 75MM X 50MM, INSTALADO EM PRUMADA DE ÁGUA - FORNECIMENTO E INSTALAÇÃO. AF_12/2014</v>
          </cell>
          <cell r="C3557" t="str">
            <v>UN</v>
          </cell>
          <cell r="D3557">
            <v>65.38</v>
          </cell>
        </row>
        <row r="3558">
          <cell r="A3558">
            <v>89631</v>
          </cell>
          <cell r="B3558" t="str">
            <v>TE, PVC, SOLDÁVEL, DN 85MM, INSTALADO EM PRUMADA DE ÁGUA - FORNECIMENTO E INSTALAÇÃO. AF_12/2014</v>
          </cell>
          <cell r="C3558" t="str">
            <v>UN</v>
          </cell>
          <cell r="D3558">
            <v>118.14</v>
          </cell>
        </row>
        <row r="3559">
          <cell r="A3559">
            <v>89632</v>
          </cell>
          <cell r="B3559" t="str">
            <v>TE DE REDUÇÃO, PVC, SOLDÁVEL, DN 85MM X 60MM, INSTALADO EM PRUMADA DE ÁGUA - FORNECIMENTO E INSTALAÇÃO. AF_12/2014</v>
          </cell>
          <cell r="C3559" t="str">
            <v>UN</v>
          </cell>
          <cell r="D3559">
            <v>95.78</v>
          </cell>
        </row>
        <row r="3560">
          <cell r="A3560">
            <v>89637</v>
          </cell>
          <cell r="B3560" t="str">
            <v>JOELHO 90 GRAUS, CPVC, SOLDÁVEL, DN 15MM, INSTALADO EM RAMAL OU SUB-RAMAL DE ÁGUA - FORNECIMENTO E INSTALAÇÃO. AF_12/2014</v>
          </cell>
          <cell r="C3560" t="str">
            <v>UN</v>
          </cell>
          <cell r="D3560">
            <v>6.92</v>
          </cell>
        </row>
        <row r="3561">
          <cell r="A3561">
            <v>89638</v>
          </cell>
          <cell r="B3561" t="str">
            <v>JOELHO 45 GRAUS, CPVC, SOLDÁVEL, DN 15MM, INSTALADO EM RAMAL OU SUB-RAMAL DE ÁGUA - FORNECIMENTO E INSTALAÇÃO. AF_12/2014</v>
          </cell>
          <cell r="C3561" t="str">
            <v>UN</v>
          </cell>
          <cell r="D3561">
            <v>7.76</v>
          </cell>
        </row>
        <row r="3562">
          <cell r="A3562">
            <v>89639</v>
          </cell>
          <cell r="B3562" t="str">
            <v>CURVA 90 GRAUS, CPVC, SOLDÁVEL, DN 15MM, INSTALADO EM RAMAL OU SUB-RAMAL DE ÁGUA - FORNECIMENTO E INSTALAÇÃO. AF_12/2014</v>
          </cell>
          <cell r="C3562" t="str">
            <v>UN</v>
          </cell>
          <cell r="D3562">
            <v>8.09</v>
          </cell>
        </row>
        <row r="3563">
          <cell r="A3563">
            <v>89640</v>
          </cell>
          <cell r="B3563" t="str">
            <v>JOELHO DE TRANSIÇÃO, 90 GRAUS, CPVC, SOLDÁVEL, DN 15MM X 1/2", INSTALADO EM RAMAL OU SUB-RAMAL DE ÁGUA - FORNECIMENTO E INSTALAÇÃO. AF_12/2014</v>
          </cell>
          <cell r="C3563" t="str">
            <v>UN</v>
          </cell>
          <cell r="D3563">
            <v>13.12</v>
          </cell>
        </row>
        <row r="3564">
          <cell r="A3564">
            <v>89641</v>
          </cell>
          <cell r="B3564" t="str">
            <v>JOELHO 90 GRAUS, CPVC, SOLDÁVEL, DN 22MM, INSTALADO EM RAMAL OU SUB-RAMAL DE ÁGUA - FORNECIMENTO E INSTALAÇÃO. AF_12/2014</v>
          </cell>
          <cell r="C3564" t="str">
            <v>UN</v>
          </cell>
          <cell r="D3564">
            <v>9.7899999999999991</v>
          </cell>
        </row>
        <row r="3565">
          <cell r="A3565">
            <v>89642</v>
          </cell>
          <cell r="B3565" t="str">
            <v>JOELHO 45 GRAUS, CPVC, SOLDÁVEL, DN 22MM, INSTALADO EM RAMAL OU SUB-RAMAL DE ÁGUA - FORNECIMENTO E INSTALAÇÃO. AF_12/2014</v>
          </cell>
          <cell r="C3565" t="str">
            <v>UN</v>
          </cell>
          <cell r="D3565">
            <v>11.42</v>
          </cell>
        </row>
        <row r="3566">
          <cell r="A3566">
            <v>89643</v>
          </cell>
          <cell r="B3566" t="str">
            <v>CURVA 90 GRAUS, CPVC, SOLDÁVEL, DN 22MM, INSTALADO EM RAMAL OU SUB-RAMAL DE ÁGUA - FORNECIMENTO E INSTALAÇÃO. AF_12/2014</v>
          </cell>
          <cell r="C3566" t="str">
            <v>UN</v>
          </cell>
          <cell r="D3566">
            <v>11.96</v>
          </cell>
        </row>
        <row r="3567">
          <cell r="A3567">
            <v>89644</v>
          </cell>
          <cell r="B3567" t="str">
            <v>JOELHO DE TRANSIÇÃO, 90 GRAUS, CPVC, SOLDÁVEL, DN 22MM X 1/2", INSTALADO EM RAMAL OU SUB-RAMAL DE ÁGUA - FORNECIMENTO E INSTALAÇÃO. AF_12/2014</v>
          </cell>
          <cell r="C3567" t="str">
            <v>UN</v>
          </cell>
          <cell r="D3567">
            <v>19.62</v>
          </cell>
        </row>
        <row r="3568">
          <cell r="A3568">
            <v>89645</v>
          </cell>
          <cell r="B3568" t="str">
            <v>JOELHO DE TRANSIÇÃO, 90 GRAUS, CPVC, SOLDÁVEL, DN 22MM X 3/4", INSTALADO EM RAMAL OU SUB-RAMAL DE ÁGUA - FORNECIMENTO E INSTALAÇÃO. AF_12/2014</v>
          </cell>
          <cell r="C3568" t="str">
            <v>UN</v>
          </cell>
          <cell r="D3568">
            <v>22.15</v>
          </cell>
        </row>
        <row r="3569">
          <cell r="A3569">
            <v>89646</v>
          </cell>
          <cell r="B3569" t="str">
            <v>JOELHO 90 GRAUS, CPVC, SOLDÁVEL, DN 28MM, INSTALADO EM RAMAL OU SUB-RAMAL DE ÁGUA - FORNECIMENTO E INSTALAÇÃO. AF_12/2014</v>
          </cell>
          <cell r="C3569" t="str">
            <v>UN</v>
          </cell>
          <cell r="D3569">
            <v>15.59</v>
          </cell>
        </row>
        <row r="3570">
          <cell r="A3570">
            <v>89647</v>
          </cell>
          <cell r="B3570" t="str">
            <v>JOELHO 45 GRAUS, CPVC, SOLDÁVEL, DN 28MM, INSTALADO EM RAMAL OU SUB-RAMAL DE ÁGUA  FORNECIMENTO E INSTALAÇÃO. AF_12/2014</v>
          </cell>
          <cell r="C3570" t="str">
            <v>UN</v>
          </cell>
          <cell r="D3570">
            <v>15.21</v>
          </cell>
        </row>
        <row r="3571">
          <cell r="A3571">
            <v>89648</v>
          </cell>
          <cell r="B3571" t="str">
            <v>CURVA 90 GRAUS, CPVC, SOLDÁVEL, DN 28MM, INSTALADO EM RAMAL OU SUB-RAMAL DE ÁGUA  FORNECIMENTO E INSTALAÇÃO. AF_12/2014</v>
          </cell>
          <cell r="C3571" t="str">
            <v>UN</v>
          </cell>
          <cell r="D3571">
            <v>16.95</v>
          </cell>
        </row>
        <row r="3572">
          <cell r="A3572">
            <v>89649</v>
          </cell>
          <cell r="B3572" t="str">
            <v>JOELHO 90 GRAUS, CPVC, SOLDÁVEL, DN 35MM, INSTALADO EM RAMAL OU SUB-RAMAL DE ÁGUA  FORNECIMENTO E INSTALAÇÃO. AF_12/2014</v>
          </cell>
          <cell r="C3572" t="str">
            <v>UN</v>
          </cell>
          <cell r="D3572">
            <v>23.33</v>
          </cell>
        </row>
        <row r="3573">
          <cell r="A3573">
            <v>89650</v>
          </cell>
          <cell r="B3573" t="str">
            <v>JOELHO 45 GRAUS, CPVC, SOLDÁVEL, DN 35MM, INSTALADO EM RAMAL OU SUB-RAMAL DE ÁGUA  FORNECIMENTO E INSTALAÇÃO. AF_12/2014</v>
          </cell>
          <cell r="C3573" t="str">
            <v>UN</v>
          </cell>
          <cell r="D3573">
            <v>23.33</v>
          </cell>
        </row>
        <row r="3574">
          <cell r="A3574">
            <v>89651</v>
          </cell>
          <cell r="B3574" t="str">
            <v>LUVA, CPVC, SOLDÁVEL, DN 15MM, INSTALADO EM RAMAL OU SUB-RAMAL DE ÁGUA - FORNECIMENTO E INSTALAÇÃO. AF_12/2014</v>
          </cell>
          <cell r="C3574" t="str">
            <v>UN</v>
          </cell>
          <cell r="D3574">
            <v>4.7300000000000004</v>
          </cell>
        </row>
        <row r="3575">
          <cell r="A3575">
            <v>89652</v>
          </cell>
          <cell r="B3575" t="str">
            <v>LUVA DE CORRER, CPVC, SOLDÁVEL, DN 15MM, INSTALADO EM RAMAL OU SUB-RAMAL DE ÁGUA  FORNECIMENTO E INSTALAÇÃO. AF_12/2014</v>
          </cell>
          <cell r="C3575" t="str">
            <v>UN</v>
          </cell>
          <cell r="D3575">
            <v>8.44</v>
          </cell>
        </row>
        <row r="3576">
          <cell r="A3576">
            <v>89653</v>
          </cell>
          <cell r="B3576" t="str">
            <v>LUVA DE TRANSIÇÃO, CPVC, SOLDÁVEL, DN15MM X 1/2", INSTALADO EM RAMAL OU SUB-RAMAL DE ÁGUA - FORNECIMENTO E INSTALAÇÃO. AF_12/2014</v>
          </cell>
          <cell r="C3576" t="str">
            <v>UN</v>
          </cell>
          <cell r="D3576">
            <v>14.16</v>
          </cell>
        </row>
        <row r="3577">
          <cell r="A3577">
            <v>89654</v>
          </cell>
          <cell r="B3577" t="str">
            <v>UNIÃO, CPVC, SOLDÁVEL, DN15MM, INSTALADO EM RAMAL OU SUB-RAMAL DE ÁGUA  FORNECIMENTO E INSTALAÇÃO. AF_12/2014</v>
          </cell>
          <cell r="C3577" t="str">
            <v>UN</v>
          </cell>
          <cell r="D3577">
            <v>13.78</v>
          </cell>
        </row>
        <row r="3578">
          <cell r="A3578">
            <v>89655</v>
          </cell>
          <cell r="B3578" t="str">
            <v>CONECTOR, CPVC, SOLDÁVEL, DN 15MM X 1/2, INSTALADO EM RAMAL OU SUB-RAMAL DE ÁGUA  FORNECIMENTO E INSTALAÇÃO. AF_12/2014</v>
          </cell>
          <cell r="C3578" t="str">
            <v>UN</v>
          </cell>
          <cell r="D3578">
            <v>20.76</v>
          </cell>
        </row>
        <row r="3579">
          <cell r="A3579">
            <v>89656</v>
          </cell>
          <cell r="B3579" t="str">
            <v>ADAPTADOR, CPVC, SOLDÁVEL, DN15MM, INSTALADO EM RAMAL OU SUB-RAMAL DE ÁGUA  FORNECIMENTO E INSTALAÇÃO. AF_12/2014</v>
          </cell>
          <cell r="C3579" t="str">
            <v>UN</v>
          </cell>
          <cell r="D3579">
            <v>9.0299999999999994</v>
          </cell>
        </row>
        <row r="3580">
          <cell r="A3580">
            <v>89657</v>
          </cell>
          <cell r="B3580" t="str">
            <v>CURVA DE TRANSPOSIÇÃO, CPVC, SOLDÁVEL, DN15MM, INSTALADO EM RAMAL OU SUB-RAMAL DE ÁGUA  FORNECIMENTO E INSTALAÇÃO. AF_12/2014</v>
          </cell>
          <cell r="C3580" t="str">
            <v>UN</v>
          </cell>
          <cell r="D3580">
            <v>9.2200000000000006</v>
          </cell>
        </row>
        <row r="3581">
          <cell r="A3581">
            <v>89658</v>
          </cell>
          <cell r="B3581" t="str">
            <v>LUVA, CPVC, SOLDÁVEL, DN 22MM, INSTALADO EM RAMAL OU SUB-RAMAL DE ÁGUA  FORNECIMENTO E INSTALAÇÃO. AF_12/2014</v>
          </cell>
          <cell r="C3581" t="str">
            <v>UN</v>
          </cell>
          <cell r="D3581">
            <v>6.51</v>
          </cell>
        </row>
        <row r="3582">
          <cell r="A3582">
            <v>89659</v>
          </cell>
          <cell r="B3582" t="str">
            <v>LUVA DE CORRER, CPVC, SOLDÁVEL, DN 22MM, INSTALADO EM RAMAL OU SUB-RAMAL DE ÁGUA  FORNECIMENTO E INSTALAÇÃO. AF_12/2014</v>
          </cell>
          <cell r="C3582" t="str">
            <v>UN</v>
          </cell>
          <cell r="D3582">
            <v>12.2</v>
          </cell>
        </row>
        <row r="3583">
          <cell r="A3583">
            <v>89660</v>
          </cell>
          <cell r="B3583" t="str">
            <v>LUVA DE TRANSIÇÃO, CPVC, SOLDÁVEL, DN22MM X 25MM, INSTALADO EM RAMAL OU SUB-RAMAL DE ÁGUA - FORNECIMENTO E INSTALAÇÃO. AF_12/2014</v>
          </cell>
          <cell r="C3583" t="str">
            <v>UN</v>
          </cell>
          <cell r="D3583">
            <v>6.02</v>
          </cell>
        </row>
        <row r="3584">
          <cell r="A3584">
            <v>89661</v>
          </cell>
          <cell r="B3584" t="str">
            <v>UNIÃO, CPVC, SOLDÁVEL, DN22MM, INSTALADO EM RAMAL OU SUB-RAMAL DE ÁGUA  FORNECIMENTO E INSTALAÇÃO. AF_12/2014</v>
          </cell>
          <cell r="C3584" t="str">
            <v>UN</v>
          </cell>
          <cell r="D3584">
            <v>16.53</v>
          </cell>
        </row>
        <row r="3585">
          <cell r="A3585">
            <v>89662</v>
          </cell>
          <cell r="B3585" t="str">
            <v>CONECTOR, CPVC, SOLDÁVEL, DN 22MM X 1/2, INSTALADO EM RAMAL OU SUB-RAMAL DE ÁGUA  FORNECIMENTO E INSTALAÇÃO. AF_12/2014</v>
          </cell>
          <cell r="C3585" t="str">
            <v>UN</v>
          </cell>
          <cell r="D3585">
            <v>25.79</v>
          </cell>
        </row>
        <row r="3586">
          <cell r="A3586">
            <v>89663</v>
          </cell>
          <cell r="B3586" t="str">
            <v>ADAPTADOR, CPVC, SOLDÁVEL, DN22MM, INSTALADO EM RAMAL OU SUB-RAMAL DE ÁGUA  FORNECIMENTO E INSTALAÇÃO. AF_12/2014</v>
          </cell>
          <cell r="C3586" t="str">
            <v>UN</v>
          </cell>
          <cell r="D3586">
            <v>10.27</v>
          </cell>
        </row>
        <row r="3587">
          <cell r="A3587">
            <v>89664</v>
          </cell>
          <cell r="B3587" t="str">
            <v>CURVA DE TRANSPOSIÇÃO, CPVC, SOLDÁVEL, DN22MM, INSTALADO EM RAMAL OU SUB-RAMAL DE ÁGUA  FORNECIMENTO E INSTALAÇÃO. AF_12/2014</v>
          </cell>
          <cell r="C3587" t="str">
            <v>UN</v>
          </cell>
          <cell r="D3587">
            <v>12.2</v>
          </cell>
        </row>
        <row r="3588">
          <cell r="A3588">
            <v>89665</v>
          </cell>
          <cell r="B3588" t="str">
            <v>REDUÇÃO EXCÊNTRICA, PVC, SERIE R, ÁGUA PLUVIAL, DN 75 X 50 MM, JUNTA ELÁSTICA, FORNECIDO E INSTALADO EM CONDUTORES VERTICAIS DE ÁGUAS PLUVIAIS. AF_12/2014</v>
          </cell>
          <cell r="C3588" t="str">
            <v>UN</v>
          </cell>
          <cell r="D3588">
            <v>10.83</v>
          </cell>
        </row>
        <row r="3589">
          <cell r="A3589">
            <v>89666</v>
          </cell>
          <cell r="B3589" t="str">
            <v>BUCHA DE REDUÇÃO, CPVC, SOLDÁVEL, DN22MM X 15MM, INSTALADO EM RAMAL OU SUB-RAMAL DE ÁGUA  FORNECIMENTO E INSTALAÇÃO. AF_12/2014</v>
          </cell>
          <cell r="C3589" t="str">
            <v>UN</v>
          </cell>
          <cell r="D3589">
            <v>5.17</v>
          </cell>
        </row>
        <row r="3590">
          <cell r="A3590">
            <v>89667</v>
          </cell>
          <cell r="B3590" t="str">
            <v>TÊ DE INSPEÇÃO, PVC, SERIE R, ÁGUA PLUVIAL, DN 75 MM, JUNTA ELÁSTICA, FORNECIDO E INSTALADO EM CONDUTORES VERTICAIS DE ÁGUAS PLUVIAIS. AF_12/2014</v>
          </cell>
          <cell r="C3590" t="str">
            <v>UN</v>
          </cell>
          <cell r="D3590">
            <v>29.42</v>
          </cell>
        </row>
        <row r="3591">
          <cell r="A3591">
            <v>89668</v>
          </cell>
          <cell r="B3591" t="str">
            <v>CONECTOR, CPVC, SOLDÁVEL, DN22MM X 3/4", INSTALADO EM RAMAL OU SUB-RAMAL DE ÁGUA - FORNECIMENTO E INSTALAÇÃO. AF_12/2014</v>
          </cell>
          <cell r="C3591" t="str">
            <v>UN</v>
          </cell>
          <cell r="D3591">
            <v>24.43</v>
          </cell>
        </row>
        <row r="3592">
          <cell r="A3592">
            <v>89669</v>
          </cell>
          <cell r="B3592" t="str">
            <v>LUVA SIMPLES, PVC, SERIE R, ÁGUA PLUVIAL, DN 100 MM, JUNTA ELÁSTICA, FORNECIDO E INSTALADO EM CONDUTORES VERTICAIS DE ÁGUAS PLUVIAIS. AF_12/2014</v>
          </cell>
          <cell r="C3592" t="str">
            <v>UN</v>
          </cell>
          <cell r="D3592">
            <v>18.12</v>
          </cell>
        </row>
        <row r="3593">
          <cell r="A3593">
            <v>89670</v>
          </cell>
          <cell r="B3593" t="str">
            <v>LUVA, CPVC, SOLDÁVEL, DN 28MM, INSTALADO EM RAMAL OU SUB-RAMAL DE ÁGUA  FORNECIMENTO E INSTALAÇÃO. AF_12/2014</v>
          </cell>
          <cell r="C3593" t="str">
            <v>UN</v>
          </cell>
          <cell r="D3593">
            <v>9.83</v>
          </cell>
        </row>
        <row r="3594">
          <cell r="A3594">
            <v>89671</v>
          </cell>
          <cell r="B3594" t="str">
            <v>LUVA DE CORRER, PVC, SERIE R, ÁGUA PLUVIAL, DN 100 MM, JUNTA ELÁSTICA, FORNECIDO E INSTALADO EM CONDUTORES VERTICAIS DE ÁGUAS PLUVIAIS. AF_12/2014</v>
          </cell>
          <cell r="C3594" t="str">
            <v>UN</v>
          </cell>
          <cell r="D3594">
            <v>27.44</v>
          </cell>
        </row>
        <row r="3595">
          <cell r="A3595">
            <v>89672</v>
          </cell>
          <cell r="B3595" t="str">
            <v>LUVA DE CORRER, CPVC, SOLDÁVEL, DN 28MM, INSTALADO EM RAMAL OU SUB-RAMAL DE ÁGUA  FORNECIMENTO E INSTALAÇÃO. AF_12/2014</v>
          </cell>
          <cell r="C3595" t="str">
            <v>UN</v>
          </cell>
          <cell r="D3595">
            <v>16.350000000000001</v>
          </cell>
        </row>
        <row r="3596">
          <cell r="A3596">
            <v>89673</v>
          </cell>
          <cell r="B3596" t="str">
            <v>REDUÇÃO EXCÊNTRICA, PVC, SERIE R, ÁGUA PLUVIAL, DN 100 X 75 MM, JUNTA ELÁSTICA, FORNECIDO E INSTALADO EM CONDUTORES VERTICAIS DE ÁGUAS PLUVIAIS. AF_12/2014</v>
          </cell>
          <cell r="C3596" t="str">
            <v>UN</v>
          </cell>
          <cell r="D3596">
            <v>21.32</v>
          </cell>
        </row>
        <row r="3597">
          <cell r="A3597">
            <v>89674</v>
          </cell>
          <cell r="B3597" t="str">
            <v>UNIÃO, CPVC, SOLDÁVEL, DN28MM, INSTALADO EM RAMAL OU SUB-RAMAL DE ÁGUA  FORNECIMENTO E INSTALAÇÃO. AF_12/2014</v>
          </cell>
          <cell r="C3597" t="str">
            <v>UN</v>
          </cell>
          <cell r="D3597">
            <v>24.65</v>
          </cell>
        </row>
        <row r="3598">
          <cell r="A3598">
            <v>89675</v>
          </cell>
          <cell r="B3598" t="str">
            <v>TÊ DE INSPEÇÃO, PVC, SERIE R, ÁGUA PLUVIAL, DN 100 MM, JUNTA ELÁSTICA, FORNECIDO E INSTALADO EM CONDUTORES VERTICAIS DE ÁGUAS PLUVIAIS. AF_12/2014</v>
          </cell>
          <cell r="C3598" t="str">
            <v>UN</v>
          </cell>
          <cell r="D3598">
            <v>49.64</v>
          </cell>
        </row>
        <row r="3599">
          <cell r="A3599">
            <v>89676</v>
          </cell>
          <cell r="B3599" t="str">
            <v>CONECTOR, CPVC, SOLDÁVEL, DN 28MM X 1, INSTALADO EM RAMAL OU SUB-RAMAL DE ÁGUA  FORNECIMENTO E INSTALAÇÃO. AF_12/2014</v>
          </cell>
          <cell r="C3599" t="str">
            <v>UN</v>
          </cell>
          <cell r="D3599">
            <v>38.19</v>
          </cell>
        </row>
        <row r="3600">
          <cell r="A3600">
            <v>89677</v>
          </cell>
          <cell r="B3600" t="str">
            <v>LUVA SIMPLES, PVC, SERIE R, ÁGUA PLUVIAL, DN 150 MM, JUNTA ELÁSTICA, FORNECIDO E INSTALADO EM CONDUTORES VERTICAIS DE ÁGUAS PLUVIAIS. AF_12/2014</v>
          </cell>
          <cell r="C3600" t="str">
            <v>UN</v>
          </cell>
          <cell r="D3600">
            <v>52.98</v>
          </cell>
        </row>
        <row r="3601">
          <cell r="A3601">
            <v>89678</v>
          </cell>
          <cell r="B3601" t="str">
            <v>BUCHA DE REDUÇÃO, CPVC, SOLDÁVEL, DN28MM X 22MM, INSTALADO EM RAMAL OU SUB-RAMAL DE ÁGUA  FORNECIMENTO E INSTALAÇÃO. AF_12/2014</v>
          </cell>
          <cell r="C3601" t="str">
            <v>UN</v>
          </cell>
          <cell r="D3601">
            <v>6.94</v>
          </cell>
        </row>
        <row r="3602">
          <cell r="A3602">
            <v>89679</v>
          </cell>
          <cell r="B3602" t="str">
            <v>LUVA DE CORRER, PVC, SERIE R, ÁGUA PLUVIAL, DN 150 MM, JUNTA ELÁSTICA, FORNECIDO E INSTALADO EM CONDUTORES VERTICAIS DE ÁGUAS PLUVIAIS. AF_12/2014</v>
          </cell>
          <cell r="C3602" t="str">
            <v>UN</v>
          </cell>
          <cell r="D3602">
            <v>86.22</v>
          </cell>
        </row>
        <row r="3603">
          <cell r="A3603">
            <v>89680</v>
          </cell>
          <cell r="B3603" t="str">
            <v>LUVA, CPVC, SOLDÁVEL, DN 35MM, INSTALADO EM RAMAL OU SUB-RAMAL DE ÁGUA  FORNECIMENTO E INSTALAÇÃO. AF_12/2014</v>
          </cell>
          <cell r="C3603" t="str">
            <v>UN</v>
          </cell>
          <cell r="D3603">
            <v>15.78</v>
          </cell>
        </row>
        <row r="3604">
          <cell r="A3604">
            <v>89681</v>
          </cell>
          <cell r="B3604" t="str">
            <v>REDUÇÃO EXCÊNTRICA, PVC, SERIE R, ÁGUA PLUVIAL, DN 150 X 100 MM, JUNTA ELÁSTICA, FORNECIDO E INSTALADO EM CONDUTORES VERTICAIS DE ÁGUAS PLUVIAIS. AF_12/2014</v>
          </cell>
          <cell r="C3604" t="str">
            <v>UN</v>
          </cell>
          <cell r="D3604">
            <v>58.86</v>
          </cell>
        </row>
        <row r="3605">
          <cell r="A3605">
            <v>89682</v>
          </cell>
          <cell r="B3605" t="str">
            <v>LUVA DE CORRER, CPVC, SOLDÁVEL, DN 35MM, INSTALADO EM RAMAL OU SUB-RAMAL DE ÁGUA  FORNECIMENTO E INSTALAÇÃO. AF_12/2014</v>
          </cell>
          <cell r="C3605" t="str">
            <v>UN</v>
          </cell>
          <cell r="D3605">
            <v>25.51</v>
          </cell>
        </row>
        <row r="3606">
          <cell r="A3606">
            <v>89684</v>
          </cell>
          <cell r="B3606" t="str">
            <v>UNIÃO, CPVC, SOLDÁVEL, DN35MM, INSTALADO EM RAMAL OU SUB-RAMAL DE ÁGUA  FORNECIMENTO E INSTALAÇÃO. AF_12/2014</v>
          </cell>
          <cell r="C3606" t="str">
            <v>UN</v>
          </cell>
          <cell r="D3606">
            <v>35.950000000000003</v>
          </cell>
        </row>
        <row r="3607">
          <cell r="A3607">
            <v>89685</v>
          </cell>
          <cell r="B3607" t="str">
            <v>JUNÇÃO SIMPLES, PVC, SERIE R, ÁGUA PLUVIAL, DN 75 X 75 MM, JUNTA ELÁSTICA, FORNECIDO E INSTALADO EM CONDUTORES VERTICAIS DE ÁGUAS PLUVIAIS. AF_12/2014</v>
          </cell>
          <cell r="C3607" t="str">
            <v>UN</v>
          </cell>
          <cell r="D3607">
            <v>40.14</v>
          </cell>
        </row>
        <row r="3608">
          <cell r="A3608">
            <v>89686</v>
          </cell>
          <cell r="B3608" t="str">
            <v>CONECTOR, CPVC, SOLDÁVEL, DN 35MM X 1 1/4, INSTALADO EM RAMAL OU SUB-RAMAL DE ÁGUA  FORNECIMENTO E INSTALAÇÃO. AF_12/2014</v>
          </cell>
          <cell r="C3608" t="str">
            <v>UN</v>
          </cell>
          <cell r="D3608">
            <v>139.22</v>
          </cell>
        </row>
        <row r="3609">
          <cell r="A3609">
            <v>89687</v>
          </cell>
          <cell r="B3609" t="str">
            <v>TÊ, PVC, SERIE R, ÁGUA PLUVIAL, DN 75 X 75 MM, JUNTA ELÁSTICA, FORNECIDO E INSTALADO EM CONDUTORES VERTICAIS DE ÁGUAS PLUVIAIS. AF_12/2014</v>
          </cell>
          <cell r="C3609" t="str">
            <v>UN</v>
          </cell>
          <cell r="D3609">
            <v>34.24</v>
          </cell>
        </row>
        <row r="3610">
          <cell r="A3610">
            <v>89689</v>
          </cell>
          <cell r="B3610" t="str">
            <v>BUCHA DE REDUÇÃO, CPVC, SOLDÁVEL, DN35MM X 28MM, INSTALADO EM RAMAL OU SUB-RAMAL DE ÁGUA  FORNECIMENTO E INSTALAÇÃO. AF_12/2014</v>
          </cell>
          <cell r="C3610" t="str">
            <v>UN</v>
          </cell>
          <cell r="D3610">
            <v>27.61</v>
          </cell>
        </row>
        <row r="3611">
          <cell r="A3611">
            <v>89690</v>
          </cell>
          <cell r="B3611" t="str">
            <v>JUNÇÃO SIMPLES, PVC, SERIE R, ÁGUA PLUVIAL, DN 100 X 100 MM, JUNTA ELÁSTICA, FORNECIDO E INSTALADO EM CONDUTORES VERTICAIS DE ÁGUAS PLUVIAIS. AF_12/2014</v>
          </cell>
          <cell r="C3611" t="str">
            <v>UN</v>
          </cell>
          <cell r="D3611">
            <v>60.43</v>
          </cell>
        </row>
        <row r="3612">
          <cell r="A3612">
            <v>89691</v>
          </cell>
          <cell r="B3612" t="str">
            <v>TE, CPVC, SOLDÁVEL, DN 15MM, INSTALADO EM RAMAL OU SUB-RAMAL DE ÁGUA - FORNECIMENTO E INSTALAÇÃO. AF_12/2014</v>
          </cell>
          <cell r="C3612" t="str">
            <v>UN</v>
          </cell>
          <cell r="D3612">
            <v>8.85</v>
          </cell>
        </row>
        <row r="3613">
          <cell r="A3613">
            <v>89692</v>
          </cell>
          <cell r="B3613" t="str">
            <v>JUNÇÃO SIMPLES, PVC, SERIE R, ÁGUA PLUVIAL, DN 100 X 75 MM, JUNTA ELÁSTICA, FORNECIDO E INSTALADO EM CONDUTORES VERTICAIS DE ÁGUAS PLUVIAIS. AF_12/2014</v>
          </cell>
          <cell r="C3613" t="str">
            <v>UN</v>
          </cell>
          <cell r="D3613">
            <v>56.97</v>
          </cell>
        </row>
        <row r="3614">
          <cell r="A3614">
            <v>89693</v>
          </cell>
          <cell r="B3614" t="str">
            <v>TÊ, PVC, SERIE R, ÁGUA PLUVIAL, DN 100 X 100 MM, JUNTA ELÁSTICA, FORNECIDO E INSTALADO EM CONDUTORES VERTICAIS DE ÁGUAS PLUVIAIS. AF_12/2014</v>
          </cell>
          <cell r="C3614" t="str">
            <v>UN</v>
          </cell>
          <cell r="D3614">
            <v>55.25</v>
          </cell>
        </row>
        <row r="3615">
          <cell r="A3615">
            <v>89694</v>
          </cell>
          <cell r="B3615" t="str">
            <v>TE DE TRANSIÇÃO, CPVC, SOLDÁVEL, DN 15MM X 1/2, INSTALADO EM RAMAL OU SUB-RAMAL DE ÁGUA  FORNECIMENTO E INSTALAÇÃO. AF_12/2014</v>
          </cell>
          <cell r="C3615" t="str">
            <v>UN</v>
          </cell>
          <cell r="D3615">
            <v>15.22</v>
          </cell>
        </row>
        <row r="3616">
          <cell r="A3616">
            <v>89695</v>
          </cell>
          <cell r="B3616" t="str">
            <v>TÊ MISTURADOR, CPVC, SOLDÁVEL, DN15MM, INSTALADO EM RAMAL OU SUB-RAMAL DE ÁGUA  FORNECIMENTO E INSTALAÇÃO. AF_12/2014</v>
          </cell>
          <cell r="C3616" t="str">
            <v>UN</v>
          </cell>
          <cell r="D3616">
            <v>14.02</v>
          </cell>
        </row>
        <row r="3617">
          <cell r="A3617">
            <v>89696</v>
          </cell>
          <cell r="B3617" t="str">
            <v>TÊ, PVC, SERIE R, ÁGUA PLUVIAL, DN 100 X 75 MM, JUNTA ELÁSTICA, FORNECIDO E INSTALADO EM CONDUTORES VERTICAIS DE ÁGUAS PLUVIAIS. AF_12/2014</v>
          </cell>
          <cell r="C3617" t="str">
            <v>UN</v>
          </cell>
          <cell r="D3617">
            <v>49.96</v>
          </cell>
        </row>
        <row r="3618">
          <cell r="A3618">
            <v>89697</v>
          </cell>
          <cell r="B3618" t="str">
            <v>TE, CPVC, SOLDÁVEL, DN 22MM, INSTALADO EM RAMAL OU SUB-RAMAL DE ÁGUA - FORNECIMENTO E INSTALAÇÃO. AF_12/2014</v>
          </cell>
          <cell r="C3618" t="str">
            <v>UN</v>
          </cell>
          <cell r="D3618">
            <v>10.82</v>
          </cell>
        </row>
        <row r="3619">
          <cell r="A3619">
            <v>89698</v>
          </cell>
          <cell r="B3619" t="str">
            <v>JUNÇÃO SIMPLES, PVC, SERIE R, ÁGUA PLUVIAL, DN 150 X 150 MM, JUNTA ELÁSTICA, FORNECIDO E INSTALADO EM CONDUTORES VERTICAIS DE ÁGUAS PLUVIAIS. AF_12/2014</v>
          </cell>
          <cell r="C3619" t="str">
            <v>UN</v>
          </cell>
          <cell r="D3619">
            <v>179.86</v>
          </cell>
        </row>
        <row r="3620">
          <cell r="A3620">
            <v>89699</v>
          </cell>
          <cell r="B3620" t="str">
            <v>JUNÇÃO SIMPLES, PVC, SERIE R, ÁGUA PLUVIAL, DN 150 X 100 MM, JUNTA ELÁSTICA, FORNECIDO E INSTALADO EM CONDUTORES VERTICAIS DE ÁGUAS PLUVIAIS. AF_12/2014</v>
          </cell>
          <cell r="C3620" t="str">
            <v>UN</v>
          </cell>
          <cell r="D3620">
            <v>154.05000000000001</v>
          </cell>
        </row>
        <row r="3621">
          <cell r="A3621">
            <v>89700</v>
          </cell>
          <cell r="B3621" t="str">
            <v>TE DE TRANSIÇÃO, CPVC, SOLDÁVEL, DN 22MM X 1/2, INSTALADO EM RAMAL OU SUB-RAMAL DE ÁGUA  FORNECIMENTO E INSTALAÇÃO. AF_12/2014</v>
          </cell>
          <cell r="C3621" t="str">
            <v>UN</v>
          </cell>
          <cell r="D3621">
            <v>16.27</v>
          </cell>
        </row>
        <row r="3622">
          <cell r="A3622">
            <v>89701</v>
          </cell>
          <cell r="B3622" t="str">
            <v>TÊ, PVC, SERIE R, ÁGUA PLUVIAL, DN 150 X 150 MM, JUNTA ELÁSTICA, FORNECIDO E INSTALADO EM CONDUTORES VERTICAIS DE ÁGUAS PLUVIAIS. AF_12/2014</v>
          </cell>
          <cell r="C3622" t="str">
            <v>UN</v>
          </cell>
          <cell r="D3622">
            <v>139.29</v>
          </cell>
        </row>
        <row r="3623">
          <cell r="A3623">
            <v>89702</v>
          </cell>
          <cell r="B3623" t="str">
            <v>TÊ MISTURADOR, CPVC, SOLDÁVEL, DN22MM, INSTALADO EM RAMAL OU SUB-RAMAL DE ÁGUA  FORNECIMENTO E INSTALAÇÃO. AF_12/2014</v>
          </cell>
          <cell r="C3623" t="str">
            <v>UN</v>
          </cell>
          <cell r="D3623">
            <v>16.27</v>
          </cell>
        </row>
        <row r="3624">
          <cell r="A3624">
            <v>89703</v>
          </cell>
          <cell r="B3624" t="str">
            <v>TE MISTURADOR DE TRANSIÇÃO, CPVC, SOLDÁVEL, DN 22MM X 3/4", INSTALADO EM RAMAL OU SUB-RAMAL DE ÁGUA - FORNECIMENTO E INSTALAÇÃO. AF_12/2014</v>
          </cell>
          <cell r="C3624" t="str">
            <v>UN</v>
          </cell>
          <cell r="D3624">
            <v>38.42</v>
          </cell>
        </row>
        <row r="3625">
          <cell r="A3625">
            <v>89704</v>
          </cell>
          <cell r="B3625" t="str">
            <v>TÊ, PVC, SERIE R, ÁGUA PLUVIAL, DN 150 X 100 MM, JUNTA ELÁSTICA, FORNECIDO E INSTALADO EM CONDUTORES VERTICAIS DE ÁGUAS PLUVIAIS. AF_12/2014</v>
          </cell>
          <cell r="C3625" t="str">
            <v>UN</v>
          </cell>
          <cell r="D3625">
            <v>95.88</v>
          </cell>
        </row>
        <row r="3626">
          <cell r="A3626">
            <v>89705</v>
          </cell>
          <cell r="B3626" t="str">
            <v>TÊ, CPVC, SOLDÁVEL, DN28MM, INSTALADO EM RAMAL OU SUB-RAMAL DE ÁGUA   FORNECIMENTO E INSTALAÇÃO. AF_12/2014</v>
          </cell>
          <cell r="C3626" t="str">
            <v>UN</v>
          </cell>
          <cell r="D3626">
            <v>18.37</v>
          </cell>
        </row>
        <row r="3627">
          <cell r="A3627">
            <v>89706</v>
          </cell>
          <cell r="B3627" t="str">
            <v>TÊ, CPVC, SOLDÁVEL, DN35MM, INSTALADO EM RAMAL OU SUB-RAMAL DE ÁGUA  FORNECIMENTO E INSTALAÇÃO. AF_12/2014</v>
          </cell>
          <cell r="C3627" t="str">
            <v>UN</v>
          </cell>
          <cell r="D3627">
            <v>41.86</v>
          </cell>
        </row>
        <row r="3628">
          <cell r="A3628">
            <v>89718</v>
          </cell>
          <cell r="B3628" t="str">
            <v>TUBO, CPVC, SOLDÁVEL, DN 35MM, INSTALADO EM RAMAL DE DISTRIBUIÇÃO DE ÁGUA   FORNECIMENTO E INSTALAÇÃO. AF_12/2014</v>
          </cell>
          <cell r="C3628" t="str">
            <v>M</v>
          </cell>
          <cell r="D3628">
            <v>39.46</v>
          </cell>
        </row>
        <row r="3629">
          <cell r="A3629">
            <v>89719</v>
          </cell>
          <cell r="B3629" t="str">
            <v>JOELHO 90 GRAUS, CPVC, SOLDÁVEL, DN 22MM, INSTALADO EM RAMAL DE DISTRIBUIÇÃO DE ÁGUA   FORNECIMENTO E INSTALAÇÃO. AF_12/2014</v>
          </cell>
          <cell r="C3629" t="str">
            <v>UN</v>
          </cell>
          <cell r="D3629">
            <v>8.0299999999999994</v>
          </cell>
        </row>
        <row r="3630">
          <cell r="A3630">
            <v>89720</v>
          </cell>
          <cell r="B3630" t="str">
            <v>JOELHO 45 GRAUS, CPVC, SOLDÁVEL, DN 22MM, INSTALADO EM RAMAL DE DISTRIBUIÇÃO DE ÁGUA   FORNECIMENTO E INSTALAÇÃO. AF_12/2014</v>
          </cell>
          <cell r="C3630" t="str">
            <v>UN</v>
          </cell>
          <cell r="D3630">
            <v>9.66</v>
          </cell>
        </row>
        <row r="3631">
          <cell r="A3631">
            <v>89721</v>
          </cell>
          <cell r="B3631" t="str">
            <v>CURVA 90 GRAUS, CPVC, SOLDÁVEL, DN 22MM, INSTALADO EM RAMAL DE DISTRIBUIÇÃO DE ÁGUA - FORNECIMENTO E INSTALAÇÃO. AF_12/2014</v>
          </cell>
          <cell r="C3631" t="str">
            <v>UN</v>
          </cell>
          <cell r="D3631">
            <v>10.199999999999999</v>
          </cell>
        </row>
        <row r="3632">
          <cell r="A3632">
            <v>89722</v>
          </cell>
          <cell r="B3632" t="str">
            <v>JOELHO DE TRANSIÇÃO, 90 GRAUS, CPVC, SOLDÁVEL, DN 22MM X 1/2", INSTALADO EM RAMAL DE ALIMENTAÇAÕ DE ÁGUA - FORNECIMENTO E INSTALAÇÃO. AF_12/2014</v>
          </cell>
          <cell r="C3632" t="str">
            <v>UN</v>
          </cell>
          <cell r="D3632">
            <v>17.86</v>
          </cell>
        </row>
        <row r="3633">
          <cell r="A3633">
            <v>89723</v>
          </cell>
          <cell r="B3633" t="str">
            <v>JOELHO 90 GRAUS, CPVC, SOLDÁVEL, DN 28MM, INSTALADO EM RAMAL DE DISTRIBUIÇÃO DE ÁGUA   FORNECIMENTO E INSTALAÇÃO. AF_12/2014</v>
          </cell>
          <cell r="C3633" t="str">
            <v>UN</v>
          </cell>
          <cell r="D3633">
            <v>13.53</v>
          </cell>
        </row>
        <row r="3634">
          <cell r="A3634">
            <v>89724</v>
          </cell>
          <cell r="B3634" t="str">
            <v>JOELHO 90 GRAUS, PVC, SERIE NORMAL, ESGOTO PREDIAL, DN 40 MM, JUNTA SOLDÁVEL, FORNECIDO E INSTALADO EM RAMAL DE DESCARGA OU RAMAL DE ESGOTO SANITÁRIO. AF_12/2014</v>
          </cell>
          <cell r="C3634" t="str">
            <v>UN</v>
          </cell>
          <cell r="D3634">
            <v>7.55</v>
          </cell>
        </row>
        <row r="3635">
          <cell r="A3635">
            <v>89725</v>
          </cell>
          <cell r="B3635" t="str">
            <v>JOELHO 45 GRAUS, CPVC, SOLDÁVEL, DN 28MM, INSTALADO EM RAMAL DE DISTRIBUIÇÃO DE ÁGUA   FORNECIMENTO E INSTALAÇÃO. AF_12/2014</v>
          </cell>
          <cell r="C3635" t="str">
            <v>UN</v>
          </cell>
          <cell r="D3635">
            <v>13.15</v>
          </cell>
        </row>
        <row r="3636">
          <cell r="A3636">
            <v>89726</v>
          </cell>
          <cell r="B3636" t="str">
            <v>JOELHO 45 GRAUS, PVC, SERIE NORMAL, ESGOTO PREDIAL, DN 40 MM, JUNTA SOLDÁVEL, FORNECIDO E INSTALADO EM RAMAL DE DESCARGA OU RAMAL DE ESGOTO SANITÁRIO. AF_12/2014</v>
          </cell>
          <cell r="C3636" t="str">
            <v>UN</v>
          </cell>
          <cell r="D3636">
            <v>5.39</v>
          </cell>
        </row>
        <row r="3637">
          <cell r="A3637">
            <v>89727</v>
          </cell>
          <cell r="B3637" t="str">
            <v>CURVA 90 GRAUS, CPVC, SOLDÁVEL, DN 28MM, INSTALADO EM RAMAL DE DISTRIBUIÇÃO DE ÁGUA   FORNECIMENTO E INSTALAÇÃO. AF_12/2014</v>
          </cell>
          <cell r="C3637" t="str">
            <v>UN</v>
          </cell>
          <cell r="D3637">
            <v>14.89</v>
          </cell>
        </row>
        <row r="3638">
          <cell r="A3638">
            <v>89728</v>
          </cell>
          <cell r="B3638" t="str">
            <v>CURVA CURTA 90 GRAUS, PVC, SERIE NORMAL, ESGOTO PREDIAL, DN 40 MM, JUNTA SOLDÁVEL, FORNECIDO E INSTALADO EM RAMAL DE DESCARGA OU RAMAL DE ESGOTO SANITÁRIO. AF_12/2014</v>
          </cell>
          <cell r="C3638" t="str">
            <v>UN</v>
          </cell>
          <cell r="D3638">
            <v>8.09</v>
          </cell>
        </row>
        <row r="3639">
          <cell r="A3639">
            <v>89729</v>
          </cell>
          <cell r="B3639" t="str">
            <v>JOELHO 90 GRAUS, CPVC, SOLDÁVEL, DN 35MM, INSTALADO EM RAMAL DE DISTRIBUIÇÃO DE ÁGUA   FORNECIMENTO E INSTALAÇÃO. AF_12/2014</v>
          </cell>
          <cell r="C3639" t="str">
            <v>UN</v>
          </cell>
          <cell r="D3639">
            <v>20.89</v>
          </cell>
        </row>
        <row r="3640">
          <cell r="A3640">
            <v>89730</v>
          </cell>
          <cell r="B3640" t="str">
            <v>CURVA LONGA 90 GRAUS, PVC, SERIE NORMAL, ESGOTO PREDIAL, DN 40 MM, JUNTA SOLDÁVEL, FORNECIDO E INSTALADO EM RAMAL DE DESCARGA OU RAMAL DE ESGOTO SANITÁRIO. AF_12/2014</v>
          </cell>
          <cell r="C3640" t="str">
            <v>UN</v>
          </cell>
          <cell r="D3640">
            <v>8.7899999999999991</v>
          </cell>
        </row>
        <row r="3641">
          <cell r="A3641">
            <v>89731</v>
          </cell>
          <cell r="B3641" t="str">
            <v>JOELHO 90 GRAUS, PVC, SERIE NORMAL, ESGOTO PREDIAL, DN 50 MM, JUNTA ELÁSTICA, FORNECIDO E INSTALADO EM RAMAL DE DESCARGA OU RAMAL DE ESGOTO SANITÁRIO. AF_12/2014</v>
          </cell>
          <cell r="C3641" t="str">
            <v>UN</v>
          </cell>
          <cell r="D3641">
            <v>8.26</v>
          </cell>
        </row>
        <row r="3642">
          <cell r="A3642">
            <v>89732</v>
          </cell>
          <cell r="B3642" t="str">
            <v>JOELHO 45 GRAUS, PVC, SERIE NORMAL, ESGOTO PREDIAL, DN 50 MM, JUNTA ELÁSTICA, FORNECIDO E INSTALADO EM RAMAL DE DESCARGA OU RAMAL DE ESGOTO SANITÁRIO. AF_12/2014</v>
          </cell>
          <cell r="C3642" t="str">
            <v>UN</v>
          </cell>
          <cell r="D3642">
            <v>8.77</v>
          </cell>
        </row>
        <row r="3643">
          <cell r="A3643">
            <v>89733</v>
          </cell>
          <cell r="B3643" t="str">
            <v>CURVA CURTA 90 GRAUS, PVC, SERIE NORMAL, ESGOTO PREDIAL, DN 50 MM, JUNTA ELÁSTICA, FORNECIDO E INSTALADO EM RAMAL DE DESCARGA OU RAMAL DE ESGOTO SANITÁRIO. AF_12/2014</v>
          </cell>
          <cell r="C3643" t="str">
            <v>UN</v>
          </cell>
          <cell r="D3643">
            <v>14.26</v>
          </cell>
        </row>
        <row r="3644">
          <cell r="A3644">
            <v>89734</v>
          </cell>
          <cell r="B3644" t="str">
            <v>JOELHO 45 GRAUS, CPVC, SOLDÁVEL, DN 35MM, INSTALADO EM RAMAL DE DISTRIBUIÇÃO DE ÁGUA   FORNECIMENTO E INSTALAÇÃO. AF_12/2014</v>
          </cell>
          <cell r="C3644" t="str">
            <v>UN</v>
          </cell>
          <cell r="D3644">
            <v>20.89</v>
          </cell>
        </row>
        <row r="3645">
          <cell r="A3645">
            <v>89735</v>
          </cell>
          <cell r="B3645" t="str">
            <v>CURVA LONGA 90 GRAUS, PVC, SERIE NORMAL, ESGOTO PREDIAL, DN 50 MM, JUNTA ELÁSTICA, FORNECIDO E INSTALADO EM RAMAL DE DESCARGA OU RAMAL DE ESGOTO SANITÁRIO. AF_12/2014</v>
          </cell>
          <cell r="C3645" t="str">
            <v>UN</v>
          </cell>
          <cell r="D3645">
            <v>15.1</v>
          </cell>
        </row>
        <row r="3646">
          <cell r="A3646">
            <v>89736</v>
          </cell>
          <cell r="B3646" t="str">
            <v>LUVA, CPVC, SOLDÁVEL, DN 22MM, INSTALADO EM RAMAL DE DISTRIBUIÇÃO DE ÁGUA   FORNECIMENTO E INSTALAÇÃO. AF_12/2014</v>
          </cell>
          <cell r="C3646" t="str">
            <v>UN</v>
          </cell>
          <cell r="D3646">
            <v>5.35</v>
          </cell>
        </row>
        <row r="3647">
          <cell r="A3647">
            <v>89737</v>
          </cell>
          <cell r="B3647" t="str">
            <v>JOELHO 90 GRAUS, PVC, SERIE NORMAL, ESGOTO PREDIAL, DN 75 MM, JUNTA ELÁSTICA, FORNECIDO E INSTALADO EM RAMAL DE DESCARGA OU RAMAL DE ESGOTO SANITÁRIO. AF_12/2014</v>
          </cell>
          <cell r="C3647" t="str">
            <v>UN</v>
          </cell>
          <cell r="D3647">
            <v>14.38</v>
          </cell>
        </row>
        <row r="3648">
          <cell r="A3648">
            <v>89738</v>
          </cell>
          <cell r="B3648" t="str">
            <v>LUVA DE CORRER, CPVC, SOLDÁVEL, DN 22MM, INSTALADO EM RAMAL DE DISTRIBUIÇÃO DE ÁGUA   FORNECIMENTO E INSTALAÇÃO. AF_12/2014</v>
          </cell>
          <cell r="C3648" t="str">
            <v>UN</v>
          </cell>
          <cell r="D3648">
            <v>11.04</v>
          </cell>
        </row>
        <row r="3649">
          <cell r="A3649">
            <v>89739</v>
          </cell>
          <cell r="B3649" t="str">
            <v>JOELHO 45 GRAUS, PVC, SERIE NORMAL, ESGOTO PREDIAL, DN 75 MM, JUNTA ELÁSTICA, FORNECIDO E INSTALADO EM RAMAL DE DESCARGA OU RAMAL DE ESGOTO SANITÁRIO. AF_12/2014</v>
          </cell>
          <cell r="C3649" t="str">
            <v>UN</v>
          </cell>
          <cell r="D3649">
            <v>15.11</v>
          </cell>
        </row>
        <row r="3650">
          <cell r="A3650">
            <v>89740</v>
          </cell>
          <cell r="B3650" t="str">
            <v>LUVA DE TRANSIÇÃO, CPVC, SOLDÁVEL, DN 22MM X 25MM, INSTALADO EM RAMAL DE DISTRIBUIÇÃO DE ÁGUA   FORNECIMENTO E INSTALAÇÃO. AF_12/2014</v>
          </cell>
          <cell r="C3650" t="str">
            <v>UN</v>
          </cell>
          <cell r="D3650">
            <v>4.8600000000000003</v>
          </cell>
        </row>
        <row r="3651">
          <cell r="A3651">
            <v>89741</v>
          </cell>
          <cell r="B3651" t="str">
            <v>UNIÃO, CPVC, SOLDÁVEL, DN 22MM, INSTALADO EM RAMAL DE DISTRIBUIÇÃO DE ÁGUA   FORNECIMENTO E INSTALAÇÃO. AF_12/2014</v>
          </cell>
          <cell r="C3651" t="str">
            <v>UN</v>
          </cell>
          <cell r="D3651">
            <v>15.37</v>
          </cell>
        </row>
        <row r="3652">
          <cell r="A3652">
            <v>89742</v>
          </cell>
          <cell r="B3652" t="str">
            <v>CURVA CURTA 90 GRAUS, PVC, SERIE NORMAL, ESGOTO PREDIAL, DN 75 MM, JUNTA ELÁSTICA, FORNECIDO E INSTALADO EM RAMAL DE DESCARGA OU RAMAL DE ESGOTO SANITÁRIO. AF_12/2014</v>
          </cell>
          <cell r="C3652" t="str">
            <v>UN</v>
          </cell>
          <cell r="D3652">
            <v>24.8</v>
          </cell>
        </row>
        <row r="3653">
          <cell r="A3653">
            <v>89743</v>
          </cell>
          <cell r="B3653" t="str">
            <v>CURVA LONGA 90 GRAUS, PVC, SERIE NORMAL, ESGOTO PREDIAL, DN 75 MM, JUNTA ELÁSTICA, FORNECIDO E INSTALADO EM RAMAL DE DESCARGA OU RAMAL DE ESGOTO SANITÁRIO. AF_12/2014</v>
          </cell>
          <cell r="C3653" t="str">
            <v>UN</v>
          </cell>
          <cell r="D3653">
            <v>35.24</v>
          </cell>
        </row>
        <row r="3654">
          <cell r="A3654">
            <v>89744</v>
          </cell>
          <cell r="B3654" t="str">
            <v>JOELHO 90 GRAUS, PVC, SERIE NORMAL, ESGOTO PREDIAL, DN 100 MM, JUNTA ELÁSTICA, FORNECIDO E INSTALADO EM RAMAL DE DESCARGA OU RAMAL DE ESGOTO SANITÁRIO. AF_12/2014</v>
          </cell>
          <cell r="C3654" t="str">
            <v>UN</v>
          </cell>
          <cell r="D3654">
            <v>18.7</v>
          </cell>
        </row>
        <row r="3655">
          <cell r="A3655">
            <v>89745</v>
          </cell>
          <cell r="B3655" t="str">
            <v>CONECTOR, CPVC, SOLDÁVEL, DN 22MM X 1/2 , INSTALADO EM RAMAL DE DISTRIBUIÇÃO DE ÁGUA   FORNECIMENTO E INSTALAÇÃO. AF_12/2014</v>
          </cell>
          <cell r="C3655" t="str">
            <v>UN</v>
          </cell>
          <cell r="D3655">
            <v>24.63</v>
          </cell>
        </row>
        <row r="3656">
          <cell r="A3656">
            <v>89746</v>
          </cell>
          <cell r="B3656" t="str">
            <v>JOELHO 45 GRAUS, PVC, SERIE NORMAL, ESGOTO PREDIAL, DN 100 MM, JUNTA ELÁSTICA, FORNECIDO E INSTALADO EM RAMAL DE DESCARGA OU RAMAL DE ESGOTO SANITÁRIO. AF_12/2014</v>
          </cell>
          <cell r="C3656" t="str">
            <v>UN</v>
          </cell>
          <cell r="D3656">
            <v>18.66</v>
          </cell>
        </row>
        <row r="3657">
          <cell r="A3657">
            <v>89747</v>
          </cell>
          <cell r="B3657" t="str">
            <v>ADAPTADOR, CPVC, SOLDÁVEL, DN 22MM, INSTALADO EM RAMAL DE DISTRIBUIÇÃO DE ÁGUA   FORNECIMENTO E INSTALAÇÃO. AF_12/2014</v>
          </cell>
          <cell r="C3657" t="str">
            <v>UN</v>
          </cell>
          <cell r="D3657">
            <v>9.11</v>
          </cell>
        </row>
        <row r="3658">
          <cell r="A3658">
            <v>89748</v>
          </cell>
          <cell r="B3658" t="str">
            <v>CURVA CURTA 90 GRAUS, PVC, SERIE NORMAL, ESGOTO PREDIAL, DN 100 MM, JUNTA ELÁSTICA, FORNECIDO E INSTALADO EM RAMAL DE DESCARGA OU RAMAL DE ESGOTO SANITÁRIO. AF_12/2014</v>
          </cell>
          <cell r="C3658" t="str">
            <v>UN</v>
          </cell>
          <cell r="D3658">
            <v>30.02</v>
          </cell>
        </row>
        <row r="3659">
          <cell r="A3659">
            <v>89749</v>
          </cell>
          <cell r="B3659" t="str">
            <v>CURVA DE TRANSPOSIÇÃO, CPVC, SOLDÁVEL, DN 22MM, INSTALADO EM RAMAL DE DISTRIBUIÇÃO DE ÁGUA   FORNECIMENTO E INSTALAÇÃO. AF_12/2014</v>
          </cell>
          <cell r="C3659" t="str">
            <v>UN</v>
          </cell>
          <cell r="D3659">
            <v>11.04</v>
          </cell>
        </row>
        <row r="3660">
          <cell r="A3660">
            <v>89750</v>
          </cell>
          <cell r="B3660" t="str">
            <v>CURVA LONGA 90 GRAUS, PVC, SERIE NORMAL, ESGOTO PREDIAL, DN 100 MM, JUNTA ELÁSTICA, FORNECIDO E INSTALADO EM RAMAL DE DESCARGA OU RAMAL DE ESGOTO SANITÁRIO. AF_12/2014</v>
          </cell>
          <cell r="C3660" t="str">
            <v>UN</v>
          </cell>
          <cell r="D3660">
            <v>50.12</v>
          </cell>
        </row>
        <row r="3661">
          <cell r="A3661">
            <v>89751</v>
          </cell>
          <cell r="B3661" t="str">
            <v>BUCHA DE REDUÇÃO, CPVC, SOLDÁVEL, DN 22MM X 15MM, INSTALADO EM RAMAL DE DISTRIBUIÇÃO DE ÁGUA   FORNECIMENTO E INSTALAÇÃO. AF_12/2014</v>
          </cell>
          <cell r="C3661" t="str">
            <v>UN</v>
          </cell>
          <cell r="D3661">
            <v>4.01</v>
          </cell>
        </row>
        <row r="3662">
          <cell r="A3662">
            <v>89752</v>
          </cell>
          <cell r="B3662" t="str">
            <v>LUVA SIMPLES, PVC, SERIE NORMAL, ESGOTO PREDIAL, DN 40 MM, JUNTA SOLDÁVEL, FORNECIDO E INSTALADO EM RAMAL DE DESCARGA OU RAMAL DE ESGOTO SANITÁRIO. AF_12/2014</v>
          </cell>
          <cell r="C3662" t="str">
            <v>UN</v>
          </cell>
          <cell r="D3662">
            <v>4.63</v>
          </cell>
        </row>
        <row r="3663">
          <cell r="A3663">
            <v>89753</v>
          </cell>
          <cell r="B3663" t="str">
            <v>LUVA SIMPLES, PVC, SERIE NORMAL, ESGOTO PREDIAL, DN 50 MM, JUNTA ELÁSTICA, FORNECIDO E INSTALADO EM RAMAL DE DESCARGA OU RAMAL DE ESGOTO SANITÁRIO. AF_12/2014</v>
          </cell>
          <cell r="C3663" t="str">
            <v>UN</v>
          </cell>
          <cell r="D3663">
            <v>6.99</v>
          </cell>
        </row>
        <row r="3664">
          <cell r="A3664">
            <v>89754</v>
          </cell>
          <cell r="B3664" t="str">
            <v>LUVA DE CORRER, PVC, SERIE NORMAL, ESGOTO PREDIAL, DN 50 MM, JUNTA ELÁSTICA, FORNECIDO E INSTALADO EM RAMAL DE DESCARGA OU RAMAL DE ESGOTO SANITÁRIO. AF_12/2014</v>
          </cell>
          <cell r="C3664" t="str">
            <v>UN</v>
          </cell>
          <cell r="D3664">
            <v>13.09</v>
          </cell>
        </row>
        <row r="3665">
          <cell r="A3665">
            <v>89755</v>
          </cell>
          <cell r="B3665" t="str">
            <v>LUVA, CPVC, SOLDÁVEL, DN 28MM, INSTALADO EM RAMAL DE DISTRIBUIÇÃO DE ÁGUA   FORNECIMENTO E INSTALAÇÃO. AF_12/2014</v>
          </cell>
          <cell r="C3665" t="str">
            <v>UN</v>
          </cell>
          <cell r="D3665">
            <v>8.4600000000000009</v>
          </cell>
        </row>
        <row r="3666">
          <cell r="A3666">
            <v>89756</v>
          </cell>
          <cell r="B3666" t="str">
            <v>LUVA DE CORRER, CPVC, SOLDÁVEL, DN 28MM, INSTALADO EM RAMAL DE DISTRIBUIÇÃO DE ÁGUA   FORNECIMENTO E INSTALAÇÃO. AF_12/2014</v>
          </cell>
          <cell r="C3666" t="str">
            <v>UN</v>
          </cell>
          <cell r="D3666">
            <v>14.98</v>
          </cell>
        </row>
        <row r="3667">
          <cell r="A3667">
            <v>89757</v>
          </cell>
          <cell r="B3667" t="str">
            <v>UNIÃO, CPVC, SOLDÁVEL, DN 28MM, INSTALADO EM RAMAL DE DISTRIBUIÇÃO DE ÁGUA   FORNECIMENTO E INSTALAÇÃO. AF_12/2014</v>
          </cell>
          <cell r="C3667" t="str">
            <v>UN</v>
          </cell>
          <cell r="D3667">
            <v>23.28</v>
          </cell>
        </row>
        <row r="3668">
          <cell r="A3668">
            <v>89758</v>
          </cell>
          <cell r="B3668" t="str">
            <v>CONECTOR, CPVC, SOLDÁVEL, DN 28MM X 1 , INSTALADO EM RAMAL DE DISTRIBUIÇÃO DE ÁGUA   FORNECIMENTO E INSTALAÇÃO. AF_12/2014</v>
          </cell>
          <cell r="C3668" t="str">
            <v>UN</v>
          </cell>
          <cell r="D3668">
            <v>36.82</v>
          </cell>
        </row>
        <row r="3669">
          <cell r="A3669">
            <v>89759</v>
          </cell>
          <cell r="B3669" t="str">
            <v>BUCHA DE REDUÇÃO, CPVC, SOLDÁVEL, DN 28MM X 22MM, INSTALADO EM RAMAL DE DISTRIBUIÇÃO DE ÁGUA - FORNECIMENTO E INSTALAÇÃO. AF_12/2014</v>
          </cell>
          <cell r="C3669" t="str">
            <v>UN</v>
          </cell>
          <cell r="D3669">
            <v>5.57</v>
          </cell>
        </row>
        <row r="3670">
          <cell r="A3670">
            <v>89760</v>
          </cell>
          <cell r="B3670" t="str">
            <v>LUVA, CPVC, SOLDÁVEL, DN 35MM, INSTALADO EM RAMAL DE DISTRIBUIÇÃO DE ÁGUA - FORNECIMENTO E INSTALAÇÃO. AF_12/2014</v>
          </cell>
          <cell r="C3670" t="str">
            <v>UN</v>
          </cell>
          <cell r="D3670">
            <v>14.17</v>
          </cell>
        </row>
        <row r="3671">
          <cell r="A3671">
            <v>89761</v>
          </cell>
          <cell r="B3671" t="str">
            <v>LUVA DE CORRER, CPVC, SOLDÁVEL, DN 35MM, INSTALADO EM RAMAL DE DISTRIBUIÇÃO DE ÁGUA - FORNECIMENTO E INSTALAÇÃO. AF_12/2014</v>
          </cell>
          <cell r="C3671" t="str">
            <v>UN</v>
          </cell>
          <cell r="D3671">
            <v>23.9</v>
          </cell>
        </row>
        <row r="3672">
          <cell r="A3672">
            <v>89762</v>
          </cell>
          <cell r="B3672" t="str">
            <v>UNIÃO, CPVC, SOLDÁVEL, DN35MM, INSTALADO EM RAMAL DE DISTRIBUIÇÃO DE ÁGUA - FORNECIMENTO E INSTALAÇÃO. AF_12/2014</v>
          </cell>
          <cell r="C3672" t="str">
            <v>UN</v>
          </cell>
          <cell r="D3672">
            <v>34.340000000000003</v>
          </cell>
        </row>
        <row r="3673">
          <cell r="A3673">
            <v>89763</v>
          </cell>
          <cell r="B3673" t="str">
            <v>CONECTOR, CPVC, SOLDÁVEL, DN 35MM X 1 1/4 , INSTALADO EM RAMAL DE DISTRIBUIÇÃO DE ÁGUA - FORNECIMENTO E INSTALAÇÃO. AF_12/2014</v>
          </cell>
          <cell r="C3673" t="str">
            <v>UN</v>
          </cell>
          <cell r="D3673">
            <v>137.61000000000001</v>
          </cell>
        </row>
        <row r="3674">
          <cell r="A3674">
            <v>89764</v>
          </cell>
          <cell r="B3674" t="str">
            <v>BUCHA DE REDUÇÃO, CPVC, SOLDÁVEL, DN35MM X 28MM, INSTALADO EM RAMAL DE DISTRIBUIÇÃO DE ÁGUA - FORNECIMENTO E INSTALAÇÃO. AF_12/2014</v>
          </cell>
          <cell r="C3674" t="str">
            <v>UN</v>
          </cell>
          <cell r="D3674">
            <v>26</v>
          </cell>
        </row>
        <row r="3675">
          <cell r="A3675">
            <v>89765</v>
          </cell>
          <cell r="B3675" t="str">
            <v>TE, CPVC, SOLDÁVEL, DN 22MM, INSTALADO EM RAMAL DE DISTRIBUIÇÃO DE ÁGUA - FORNECIMENTO E INSTALAÇÃO. AF_12/2014</v>
          </cell>
          <cell r="C3675" t="str">
            <v>UN</v>
          </cell>
          <cell r="D3675">
            <v>10.29</v>
          </cell>
        </row>
        <row r="3676">
          <cell r="A3676">
            <v>89766</v>
          </cell>
          <cell r="B3676" t="str">
            <v>TE DE TRANSIÇÃO, CPVC, SOLDÁVEL, DN 22MM X 1/2 , INSTALADO EM RAMAL DE DISTRIBUIÇÃO DE ÁGUA   FORNECIMENTO E INSTALAÇÃO. AF_12/2014</v>
          </cell>
          <cell r="C3676" t="str">
            <v>UN</v>
          </cell>
          <cell r="D3676">
            <v>15.74</v>
          </cell>
        </row>
        <row r="3677">
          <cell r="A3677">
            <v>89767</v>
          </cell>
          <cell r="B3677" t="str">
            <v>TÊ MISTURADOR, CPVC, SOLDÁVEL, DN 22MM, INSTALADO EM RAMAL DE DISTRIBUIÇÃO DE ÁGUA - FORNECIMENTO E INSTALAÇÃO. AF_12/2014</v>
          </cell>
          <cell r="C3677" t="str">
            <v>UN</v>
          </cell>
          <cell r="D3677">
            <v>15.74</v>
          </cell>
        </row>
        <row r="3678">
          <cell r="A3678">
            <v>89768</v>
          </cell>
          <cell r="B3678" t="str">
            <v>TÊ, CPVC, SOLDÁVEL, DN 28MM, INSTALADO EM RAMAL DE DISTRIBUIÇÃO DE ÁGUA - FORNECIMENTO E INSTALAÇÃO. AF_12/2014</v>
          </cell>
          <cell r="C3678" t="str">
            <v>UN</v>
          </cell>
          <cell r="D3678">
            <v>15.62</v>
          </cell>
        </row>
        <row r="3679">
          <cell r="A3679">
            <v>89769</v>
          </cell>
          <cell r="B3679" t="str">
            <v>TÊ, CPVC, SOLDÁVEL, DN35MM, INSTALADO EM RAMAL DE DISTRIBUIÇÃO DE ÁGUA - FORNECIMENTO E INSTALAÇÃO. AF_12/2014</v>
          </cell>
          <cell r="C3679" t="str">
            <v>UN</v>
          </cell>
          <cell r="D3679">
            <v>38.6</v>
          </cell>
        </row>
        <row r="3680">
          <cell r="A3680">
            <v>89772</v>
          </cell>
          <cell r="B3680" t="str">
            <v>TUBO, CPVC, SOLDÁVEL, DN 54MM, INSTALADO EM PRUMADA DE ÁGUA  FORNECIMENTO E INSTALAÇÃO. AF_12/2014</v>
          </cell>
          <cell r="C3680" t="str">
            <v>M</v>
          </cell>
          <cell r="D3680">
            <v>73.92</v>
          </cell>
        </row>
        <row r="3681">
          <cell r="A3681">
            <v>89774</v>
          </cell>
          <cell r="B3681" t="str">
            <v>LUVA SIMPLES, PVC, SERIE NORMAL, ESGOTO PREDIAL, DN 75 MM, JUNTA ELÁSTICA, FORNECIDO E INSTALADO EM RAMAL DE DESCARGA OU RAMAL DE ESGOTO SANITÁRIO. AF_12/2014</v>
          </cell>
          <cell r="C3681" t="str">
            <v>UN</v>
          </cell>
          <cell r="D3681">
            <v>11.6</v>
          </cell>
        </row>
        <row r="3682">
          <cell r="A3682">
            <v>89776</v>
          </cell>
          <cell r="B3682" t="str">
            <v>LUVA DE CORRER, PVC, SERIE NORMAL, ESGOTO PREDIAL, DN 75 MM, JUNTA ELÁSTICA, FORNECIDO E INSTALADO EM RAMAL DE DESCARGA OU RAMAL DE ESGOTO SANITÁRIO. AF_12/2014</v>
          </cell>
          <cell r="C3682" t="str">
            <v>UN</v>
          </cell>
          <cell r="D3682">
            <v>16.309999999999999</v>
          </cell>
        </row>
        <row r="3683">
          <cell r="A3683">
            <v>89777</v>
          </cell>
          <cell r="B3683" t="str">
            <v>JOELHO 90 GRAUS, CPVC, SOLDÁVEL, DN 35MM, INSTALADO EM PRUMADA DE ÁGUA  FORNECIMENTO E INSTALAÇÃO. AF_12/2014</v>
          </cell>
          <cell r="C3683" t="str">
            <v>UN</v>
          </cell>
          <cell r="D3683">
            <v>19.78</v>
          </cell>
        </row>
        <row r="3684">
          <cell r="A3684">
            <v>89778</v>
          </cell>
          <cell r="B3684" t="str">
            <v>LUVA SIMPLES, PVC, SERIE NORMAL, ESGOTO PREDIAL, DN 100 MM, JUNTA ELÁSTICA, FORNECIDO E INSTALADO EM RAMAL DE DESCARGA OU RAMAL DE ESGOTO SANITÁRIO. AF_12/2014</v>
          </cell>
          <cell r="C3684" t="str">
            <v>UN</v>
          </cell>
          <cell r="D3684">
            <v>14.53</v>
          </cell>
        </row>
        <row r="3685">
          <cell r="A3685">
            <v>89779</v>
          </cell>
          <cell r="B3685" t="str">
            <v>LUVA DE CORRER, PVC, SERIE NORMAL, ESGOTO PREDIAL, DN 100 MM, JUNTA ELÁSTICA, FORNECIDO E INSTALADO EM RAMAL DE DESCARGA OU RAMAL DE ESGOTO SANITÁRIO. AF_12/2014</v>
          </cell>
          <cell r="C3685" t="str">
            <v>UN</v>
          </cell>
          <cell r="D3685">
            <v>23.26</v>
          </cell>
        </row>
        <row r="3686">
          <cell r="A3686">
            <v>89780</v>
          </cell>
          <cell r="B3686" t="str">
            <v>JOELHO 45 GRAUS, CPVC, SOLDÁVEL, DN 35MM, INSTALADO EM PRUMADA DE ÁGUA - FORNECIMENTO E INSTALAÇÃO. AF_12/2014</v>
          </cell>
          <cell r="C3686" t="str">
            <v>UN</v>
          </cell>
          <cell r="D3686">
            <v>19.78</v>
          </cell>
        </row>
        <row r="3687">
          <cell r="A3687">
            <v>89781</v>
          </cell>
          <cell r="B3687" t="str">
            <v>JOELHO 90 GRAUS, CPVC, SOLDÁVEL, DN 42MM, INSTALADO EM PRUMADA DE ÁGUA  FORNECIMENTO E INSTALAÇÃO. AF_12/2014</v>
          </cell>
          <cell r="C3687" t="str">
            <v>UN</v>
          </cell>
          <cell r="D3687">
            <v>29.79</v>
          </cell>
        </row>
        <row r="3688">
          <cell r="A3688">
            <v>89782</v>
          </cell>
          <cell r="B3688" t="str">
            <v>TE, PVC, SERIE NORMAL, ESGOTO PREDIAL, DN 40 X 40 MM, JUNTA SOLDÁVEL, FORNECIDO E INSTALADO EM RAMAL DE DESCARGA OU RAMAL DE ESGOTO SANITÁRIO. AF_12/2014</v>
          </cell>
          <cell r="C3688" t="str">
            <v>UN</v>
          </cell>
          <cell r="D3688">
            <v>8.93</v>
          </cell>
        </row>
        <row r="3689">
          <cell r="A3689">
            <v>89783</v>
          </cell>
          <cell r="B3689" t="str">
            <v>JUNÇÃO SIMPLES, PVC, SERIE NORMAL, ESGOTO PREDIAL, DN 40 MM, JUNTA SOLDÁVEL, FORNECIDO E INSTALADO EM RAMAL DE DESCARGA OU RAMAL DE ESGOTO SANITÁRIO. AF_12/2014</v>
          </cell>
          <cell r="C3689" t="str">
            <v>UN</v>
          </cell>
          <cell r="D3689">
            <v>9.16</v>
          </cell>
        </row>
        <row r="3690">
          <cell r="A3690">
            <v>89784</v>
          </cell>
          <cell r="B3690" t="str">
            <v>TE, PVC, SERIE NORMAL, ESGOTO PREDIAL, DN 50 X 50 MM, JUNTA ELÁSTICA, FORNECIDO E INSTALADO EM RAMAL DE DESCARGA OU RAMAL DE ESGOTO SANITÁRIO. AF_12/2014</v>
          </cell>
          <cell r="C3690" t="str">
            <v>UN</v>
          </cell>
          <cell r="D3690">
            <v>15.4</v>
          </cell>
        </row>
        <row r="3691">
          <cell r="A3691">
            <v>89785</v>
          </cell>
          <cell r="B3691" t="str">
            <v>JUNÇÃO SIMPLES, PVC, SERIE NORMAL, ESGOTO PREDIAL, DN 50 X 50 MM, JUNTA ELÁSTICA, FORNECIDO E INSTALADO EM RAMAL DE DESCARGA OU RAMAL DE ESGOTO SANITÁRIO. AF_12/2014</v>
          </cell>
          <cell r="C3691" t="str">
            <v>UN</v>
          </cell>
          <cell r="D3691">
            <v>16.86</v>
          </cell>
        </row>
        <row r="3692">
          <cell r="A3692">
            <v>89786</v>
          </cell>
          <cell r="B3692" t="str">
            <v>TE, PVC, SERIE NORMAL, ESGOTO PREDIAL, DN 75 X 75 MM, JUNTA ELÁSTICA, FORNECIDO E INSTALADO EM RAMAL DE DESCARGA OU RAMAL DE ESGOTO SANITÁRIO. AF_12/2014</v>
          </cell>
          <cell r="C3692" t="str">
            <v>UN</v>
          </cell>
          <cell r="D3692">
            <v>25.58</v>
          </cell>
        </row>
        <row r="3693">
          <cell r="A3693">
            <v>89787</v>
          </cell>
          <cell r="B3693" t="str">
            <v>JOELHO 45 GRAUS, CPVC, SOLDÁVEL, DN 42MM, INSTALADO EM PRUMADA DE ÁGUA  FORNECIMENTO E INSTALAÇÃO. AF_12/2014</v>
          </cell>
          <cell r="C3693" t="str">
            <v>UN</v>
          </cell>
          <cell r="D3693">
            <v>29.79</v>
          </cell>
        </row>
        <row r="3694">
          <cell r="A3694">
            <v>89788</v>
          </cell>
          <cell r="B3694" t="str">
            <v>JOELHO 90 GRAUS, CPVC, SOLDÁVEL, DN 54MM, INSTALADO EM PRUMADA DE ÁGUA  FORNECIMENTO E INSTALAÇÃO. AF_12/2014</v>
          </cell>
          <cell r="C3694" t="str">
            <v>UN</v>
          </cell>
          <cell r="D3694">
            <v>59.14</v>
          </cell>
        </row>
        <row r="3695">
          <cell r="A3695">
            <v>89789</v>
          </cell>
          <cell r="B3695" t="str">
            <v>JOELHO 45 GRAUS, CPVC, SOLDÁVEL, DN 54MM, INSTALADO EM PRUMADA DE ÁGUA  FORNECIMENTO E INSTALAÇÃO. AF_12/2014</v>
          </cell>
          <cell r="C3695" t="str">
            <v>UN</v>
          </cell>
          <cell r="D3695">
            <v>60.1</v>
          </cell>
        </row>
        <row r="3696">
          <cell r="A3696">
            <v>89790</v>
          </cell>
          <cell r="B3696" t="str">
            <v>JOELHO 90 GRAUS, CPVC, SOLDÁVEL, DN 73MM, INSTALADO EM PRUMADA DE ÁGUA  FORNECIMENTO E INSTALAÇÃO. AF_12/2014</v>
          </cell>
          <cell r="C3696" t="str">
            <v>UN</v>
          </cell>
          <cell r="D3696">
            <v>148.13</v>
          </cell>
        </row>
        <row r="3697">
          <cell r="A3697">
            <v>89791</v>
          </cell>
          <cell r="B3697" t="str">
            <v>JOELHO 45 GRAUS, CPVC, SOLDÁVEL, DN 73MM, INSTALADO EM PRUMADA DE ÁGUA  FORNECIMENTO E INSTALAÇÃO. AF_12/2014</v>
          </cell>
          <cell r="C3697" t="str">
            <v>UN</v>
          </cell>
          <cell r="D3697">
            <v>151.66</v>
          </cell>
        </row>
        <row r="3698">
          <cell r="A3698">
            <v>89792</v>
          </cell>
          <cell r="B3698" t="str">
            <v>JOELHO 90 GRAUS, CPVC, SOLDÁVEL, DN 89MM, INSTALADO EM PRUMADA DE ÁGUA  FORNECIMENTO E INSTALAÇÃO. AF_12/2014</v>
          </cell>
          <cell r="C3698" t="str">
            <v>UN</v>
          </cell>
          <cell r="D3698">
            <v>173.74</v>
          </cell>
        </row>
        <row r="3699">
          <cell r="A3699">
            <v>89793</v>
          </cell>
          <cell r="B3699" t="str">
            <v>JOELHO 45 GRAUS, CPVC, SOLDÁVEL, DN 89MM, INSTALADO EM PRUMADA DE ÁGUA  FORNECIMENTO E INSTALAÇÃO. AF_12/2014</v>
          </cell>
          <cell r="C3699" t="str">
            <v>UN</v>
          </cell>
          <cell r="D3699">
            <v>178.49</v>
          </cell>
        </row>
        <row r="3700">
          <cell r="A3700">
            <v>89794</v>
          </cell>
          <cell r="B3700" t="str">
            <v>LUVA, CPVC, SOLDÁVEL, DN 35MM, INSTALADO EM PRUMADA DE ÁGUA  FORNECIMENTO E INSTALAÇÃO. AF_12/2014</v>
          </cell>
          <cell r="C3700" t="str">
            <v>UN</v>
          </cell>
          <cell r="D3700">
            <v>13.44</v>
          </cell>
        </row>
        <row r="3701">
          <cell r="A3701">
            <v>89795</v>
          </cell>
          <cell r="B3701" t="str">
            <v>JUNÇÃO SIMPLES, PVC, SERIE NORMAL, ESGOTO PREDIAL, DN 75 X 75 MM, JUNTA ELÁSTICA, FORNECIDO E INSTALADO EM RAMAL DE DESCARGA OU RAMAL DE ESGOTO SANITÁRIO. AF_12/2014</v>
          </cell>
          <cell r="C3701" t="str">
            <v>UN</v>
          </cell>
          <cell r="D3701">
            <v>27.57</v>
          </cell>
        </row>
        <row r="3702">
          <cell r="A3702">
            <v>89796</v>
          </cell>
          <cell r="B3702" t="str">
            <v>TE, PVC, SERIE NORMAL, ESGOTO PREDIAL, DN 100 X 100 MM, JUNTA ELÁSTICA, FORNECIDO E INSTALADO EM RAMAL DE DESCARGA OU RAMAL DE ESGOTO SANITÁRIO. AF_12/2014</v>
          </cell>
          <cell r="C3702" t="str">
            <v>UN</v>
          </cell>
          <cell r="D3702">
            <v>31.49</v>
          </cell>
        </row>
        <row r="3703">
          <cell r="A3703">
            <v>89797</v>
          </cell>
          <cell r="B3703" t="str">
            <v>JUNÇÃO SIMPLES, PVC, SERIE NORMAL, ESGOTO PREDIAL, DN 100 X 100 MM, JUNTA ELÁSTICA, FORNECIDO E INSTALADO EM RAMAL DE DESCARGA OU RAMAL DE ESGOTO SANITÁRIO. AF_12/2014</v>
          </cell>
          <cell r="C3703" t="str">
            <v>UN</v>
          </cell>
          <cell r="D3703">
            <v>36.17</v>
          </cell>
        </row>
        <row r="3704">
          <cell r="A3704">
            <v>89801</v>
          </cell>
          <cell r="B3704" t="str">
            <v>JOELHO 90 GRAUS, PVC, SERIE NORMAL, ESGOTO PREDIAL, DN 50 MM, JUNTA ELÁSTICA, FORNECIDO E INSTALADO EM PRUMADA DE ESGOTO SANITÁRIO OU VENTILAÇÃO. AF_12/2014</v>
          </cell>
          <cell r="C3704" t="str">
            <v>UN</v>
          </cell>
          <cell r="D3704">
            <v>5.42</v>
          </cell>
        </row>
        <row r="3705">
          <cell r="A3705">
            <v>89802</v>
          </cell>
          <cell r="B3705" t="str">
            <v>JOELHO 45 GRAUS, PVC, SERIE NORMAL, ESGOTO PREDIAL, DN 50 MM, JUNTA ELÁSTICA, FORNECIDO E INSTALADO EM PRUMADA DE ESGOTO SANITÁRIO OU VENTILAÇÃO. AF_12/2014</v>
          </cell>
          <cell r="C3705" t="str">
            <v>UN</v>
          </cell>
          <cell r="D3705">
            <v>5.93</v>
          </cell>
        </row>
        <row r="3706">
          <cell r="A3706">
            <v>89803</v>
          </cell>
          <cell r="B3706" t="str">
            <v>CURVA CURTA 90 GRAUS, PVC, SERIE NORMAL, ESGOTO PREDIAL, DN 50 MM, JUNTA ELÁSTICA, FORNECIDO E INSTALADO EM PRUMADA DE ESGOTO SANITÁRIO OU VENTILAÇÃO. AF_12/2014</v>
          </cell>
          <cell r="C3706" t="str">
            <v>UN</v>
          </cell>
          <cell r="D3706">
            <v>11.42</v>
          </cell>
        </row>
        <row r="3707">
          <cell r="A3707">
            <v>89804</v>
          </cell>
          <cell r="B3707" t="str">
            <v>CURVA LONGA 90 GRAUS, PVC, SERIE NORMAL, ESGOTO PREDIAL, DN 50 MM, JUNTA ELÁSTICA, FORNECIDO E INSTALADO EM PRUMADA DE ESGOTO SANITÁRIO OU VENTILAÇÃO. AF_12/2014</v>
          </cell>
          <cell r="C3707" t="str">
            <v>UN</v>
          </cell>
          <cell r="D3707">
            <v>12.26</v>
          </cell>
        </row>
        <row r="3708">
          <cell r="A3708">
            <v>89805</v>
          </cell>
          <cell r="B3708" t="str">
            <v>JOELHO 90 GRAUS, PVC, SERIE NORMAL, ESGOTO PREDIAL, DN 75 MM, JUNTA ELÁSTICA, FORNECIDO E INSTALADO EM PRUMADA DE ESGOTO SANITÁRIO OU VENTILAÇÃO. AF_12/2014</v>
          </cell>
          <cell r="C3708" t="str">
            <v>UN</v>
          </cell>
          <cell r="D3708">
            <v>10.9</v>
          </cell>
        </row>
        <row r="3709">
          <cell r="A3709">
            <v>89806</v>
          </cell>
          <cell r="B3709" t="str">
            <v>JOELHO 45 GRAUS, PVC, SERIE NORMAL, ESGOTO PREDIAL, DN 75 MM, JUNTA ELÁSTICA, FORNECIDO E INSTALADO EM PRUMADA DE ESGOTO SANITÁRIO OU VENTILAÇÃO. AF_12/2014</v>
          </cell>
          <cell r="C3709" t="str">
            <v>UN</v>
          </cell>
          <cell r="D3709">
            <v>11.63</v>
          </cell>
        </row>
        <row r="3710">
          <cell r="A3710">
            <v>89807</v>
          </cell>
          <cell r="B3710" t="str">
            <v>CURVA CURTA 90 GRAUS, PVC, SERIE NORMAL, ESGOTO PREDIAL, DN 75 MM, JUNTA ELÁSTICA, FORNECIDO E INSTALADO EM PRUMADA DE ESGOTO SANITÁRIO OU VENTILAÇÃO. AF_12/2014</v>
          </cell>
          <cell r="C3710" t="str">
            <v>UN</v>
          </cell>
          <cell r="D3710">
            <v>21.32</v>
          </cell>
        </row>
        <row r="3711">
          <cell r="A3711">
            <v>89808</v>
          </cell>
          <cell r="B3711" t="str">
            <v>CURVA LONGA 90 GRAUS, PVC, SERIE NORMAL, ESGOTO PREDIAL, DN 75 MM, JUNTA ELÁSTICA, FORNECIDO E INSTALADO EM PRUMADA DE ESGOTO SANITÁRIO OU VENTILAÇÃO. AF_12/2014</v>
          </cell>
          <cell r="C3711" t="str">
            <v>UN</v>
          </cell>
          <cell r="D3711">
            <v>31.76</v>
          </cell>
        </row>
        <row r="3712">
          <cell r="A3712">
            <v>89809</v>
          </cell>
          <cell r="B3712" t="str">
            <v>JOELHO 90 GRAUS, PVC, SERIE NORMAL, ESGOTO PREDIAL, DN 100 MM, JUNTA ELÁSTICA, FORNECIDO E INSTALADO EM PRUMADA DE ESGOTO SANITÁRIO OU VENTILAÇÃO. AF_12/2014</v>
          </cell>
          <cell r="C3712" t="str">
            <v>UN</v>
          </cell>
          <cell r="D3712">
            <v>14.58</v>
          </cell>
        </row>
        <row r="3713">
          <cell r="A3713">
            <v>89810</v>
          </cell>
          <cell r="B3713" t="str">
            <v>JOELHO 45 GRAUS, PVC, SERIE NORMAL, ESGOTO PREDIAL, DN 100 MM, JUNTA ELÁSTICA, FORNECIDO E INSTALADO EM PRUMADA DE ESGOTO SANITÁRIO OU VENTILAÇÃO. AF_12/2014</v>
          </cell>
          <cell r="C3713" t="str">
            <v>UN</v>
          </cell>
          <cell r="D3713">
            <v>14.54</v>
          </cell>
        </row>
        <row r="3714">
          <cell r="A3714">
            <v>89811</v>
          </cell>
          <cell r="B3714" t="str">
            <v>CURVA CURTA 90 GRAUS, PVC, SERIE NORMAL, ESGOTO PREDIAL, DN 100 MM, JUNTA ELÁSTICA, FORNECIDO E INSTALADO EM PRUMADA DE ESGOTO SANITÁRIO OU VENTILAÇÃO. AF_12/2014</v>
          </cell>
          <cell r="C3714" t="str">
            <v>UN</v>
          </cell>
          <cell r="D3714">
            <v>25.9</v>
          </cell>
        </row>
        <row r="3715">
          <cell r="A3715">
            <v>89812</v>
          </cell>
          <cell r="B3715" t="str">
            <v>CURVA LONGA 90 GRAUS, PVC, SERIE NORMAL, ESGOTO PREDIAL, DN 100 MM, JUNTA ELÁSTICA, FORNECIDO E INSTALADO EM PRUMADA DE ESGOTO SANITÁRIO OU VENTILAÇÃO. AF_12/2014</v>
          </cell>
          <cell r="C3715" t="str">
            <v>UN</v>
          </cell>
          <cell r="D3715">
            <v>46</v>
          </cell>
        </row>
        <row r="3716">
          <cell r="A3716">
            <v>89813</v>
          </cell>
          <cell r="B3716" t="str">
            <v>LUVA SIMPLES, PVC, SERIE NORMAL, ESGOTO PREDIAL, DN 50 MM, JUNTA ELÁSTICA, FORNECIDO E INSTALADO EM PRUMADA DE ESGOTO SANITÁRIO OU VENTILAÇÃO. AF_12/2014</v>
          </cell>
          <cell r="C3716" t="str">
            <v>UN</v>
          </cell>
          <cell r="D3716">
            <v>5.41</v>
          </cell>
        </row>
        <row r="3717">
          <cell r="A3717">
            <v>89814</v>
          </cell>
          <cell r="B3717" t="str">
            <v>LUVA DE CORRER, PVC, SERIE NORMAL, ESGOTO PREDIAL, DN 50 MM, JUNTA ELÁSTICA, FORNECIDO E INSTALADO EM PRUMADA DE ESGOTO SANITÁRIO OU VENTILAÇÃO. AF_12/2014</v>
          </cell>
          <cell r="C3717" t="str">
            <v>UN</v>
          </cell>
          <cell r="D3717">
            <v>11.51</v>
          </cell>
        </row>
        <row r="3718">
          <cell r="A3718">
            <v>89815</v>
          </cell>
          <cell r="B3718" t="str">
            <v>LUVA DE CORRER, CPVC, SOLDÁVEL, DN 35MM, INSTALADO EM PRUMADA DE ÁGUA  FORNECIMENTO E INSTALAÇÃO. AF_12/2014</v>
          </cell>
          <cell r="C3718" t="str">
            <v>UN</v>
          </cell>
          <cell r="D3718">
            <v>23.17</v>
          </cell>
        </row>
        <row r="3719">
          <cell r="A3719">
            <v>89816</v>
          </cell>
          <cell r="B3719" t="str">
            <v>UNIÃO, CPVC, SOLDÁVEL, DN35MM, INSTALADO EM PRUMADA DE ÁGUA  FORNECIMENTO E INSTALAÇÃO. AF_12/2014</v>
          </cell>
          <cell r="C3719" t="str">
            <v>UN</v>
          </cell>
          <cell r="D3719">
            <v>33.61</v>
          </cell>
        </row>
        <row r="3720">
          <cell r="A3720">
            <v>89817</v>
          </cell>
          <cell r="B3720" t="str">
            <v>LUVA SIMPLES, PVC, SERIE NORMAL, ESGOTO PREDIAL, DN 75 MM, JUNTA ELÁSTICA, FORNECIDO E INSTALADO EM PRUMADA DE ESGOTO SANITÁRIO OU VENTILAÇÃO. AF_12/2014</v>
          </cell>
          <cell r="C3720" t="str">
            <v>UN</v>
          </cell>
          <cell r="D3720">
            <v>9.39</v>
          </cell>
        </row>
        <row r="3721">
          <cell r="A3721">
            <v>89818</v>
          </cell>
          <cell r="B3721" t="str">
            <v>CONECTOR, CPVC, SOLDÁVEL, DN 35MM X 1 1/4, INSTALADO EM PRUMADA DE ÁGUA  FORNECIMENTO E INSTALAÇÃO. AF_12/2014</v>
          </cell>
          <cell r="C3721" t="str">
            <v>UN</v>
          </cell>
          <cell r="D3721">
            <v>136.88</v>
          </cell>
        </row>
        <row r="3722">
          <cell r="A3722">
            <v>89819</v>
          </cell>
          <cell r="B3722" t="str">
            <v>LUVA DE CORRER, PVC, SERIE NORMAL, ESGOTO PREDIAL, DN 75 MM, JUNTA ELÁSTICA, FORNECIDO E INSTALADO EM PRUMADA DE ESGOTO SANITÁRIO OU VENTILAÇÃO. AF_12/2014</v>
          </cell>
          <cell r="C3722" t="str">
            <v>UN</v>
          </cell>
          <cell r="D3722">
            <v>14.1</v>
          </cell>
        </row>
        <row r="3723">
          <cell r="A3723">
            <v>89820</v>
          </cell>
          <cell r="B3723" t="str">
            <v>BUCHA DE REDUÇÃO, CPVC, SOLDÁVEL, DN35MM X 28MM, INSTALADO EM PRUMADA DE ÁGUA  FORNECIMENTO E INSTALAÇÃO. AF_12/2014</v>
          </cell>
          <cell r="C3723" t="str">
            <v>UN</v>
          </cell>
          <cell r="D3723">
            <v>25.27</v>
          </cell>
        </row>
        <row r="3724">
          <cell r="A3724">
            <v>89821</v>
          </cell>
          <cell r="B3724" t="str">
            <v>LUVA SIMPLES, PVC, SERIE NORMAL, ESGOTO PREDIAL, DN 100 MM, JUNTA ELÁSTICA, FORNECIDO E INSTALADO EM PRUMADA DE ESGOTO SANITÁRIO OU VENTILAÇÃO. AF_12/2014</v>
          </cell>
          <cell r="C3724" t="str">
            <v>UN</v>
          </cell>
          <cell r="D3724">
            <v>11.68</v>
          </cell>
        </row>
        <row r="3725">
          <cell r="A3725">
            <v>89822</v>
          </cell>
          <cell r="B3725" t="str">
            <v>LUVA, CPVC, SOLDÁVEL, DN 42MM, INSTALADO EM PRUMADA DE ÁGUA  FORNECIMENTO E INSTALAÇÃO. AF_12/2014</v>
          </cell>
          <cell r="C3725" t="str">
            <v>UN</v>
          </cell>
          <cell r="D3725">
            <v>17.760000000000002</v>
          </cell>
        </row>
        <row r="3726">
          <cell r="A3726">
            <v>89823</v>
          </cell>
          <cell r="B3726" t="str">
            <v>LUVA DE CORRER, PVC, SERIE NORMAL, ESGOTO PREDIAL, DN 100 MM, JUNTA ELÁSTICA, FORNECIDO E INSTALADO EM PRUMADA DE ESGOTO SANITÁRIO OU VENTILAÇÃO. AF_12/2014</v>
          </cell>
          <cell r="C3726" t="str">
            <v>UN</v>
          </cell>
          <cell r="D3726">
            <v>20.41</v>
          </cell>
        </row>
        <row r="3727">
          <cell r="A3727">
            <v>89824</v>
          </cell>
          <cell r="B3727" t="str">
            <v>LUVA DE CORRER, CPVC, SOLDÁVEL, DN 42MM, INSTALADO EM PRUMADA DE ÁGUA  FORNECIMENTO E INSTALAÇÃO. AF_12/2014</v>
          </cell>
          <cell r="C3727" t="str">
            <v>UN</v>
          </cell>
          <cell r="D3727">
            <v>31.63</v>
          </cell>
        </row>
        <row r="3728">
          <cell r="A3728">
            <v>89825</v>
          </cell>
          <cell r="B3728" t="str">
            <v>TE, PVC, SERIE NORMAL, ESGOTO PREDIAL, DN 50 X 50 MM, JUNTA ELÁSTICA, FORNECIDO E INSTALADO EM PRUMADA DE ESGOTO SANITÁRIO OU VENTILAÇÃO. AF_12/2014</v>
          </cell>
          <cell r="C3728" t="str">
            <v>UN</v>
          </cell>
          <cell r="D3728">
            <v>11.92</v>
          </cell>
        </row>
        <row r="3729">
          <cell r="A3729">
            <v>89826</v>
          </cell>
          <cell r="B3729" t="str">
            <v>LUVA DE TRANSIÇÃO, CPVC, SOLDÁVEL, DN42MM X 1.1/2, INSTALADO EM PRUMADA DE ÁGUA  FORNECIMENTO E INSTALAÇÃO. AF_12/2014</v>
          </cell>
          <cell r="C3729" t="str">
            <v>UN</v>
          </cell>
          <cell r="D3729">
            <v>139.63</v>
          </cell>
        </row>
        <row r="3730">
          <cell r="A3730">
            <v>89827</v>
          </cell>
          <cell r="B3730" t="str">
            <v>JUNÇÃO SIMPLES, PVC, SERIE NORMAL, ESGOTO PREDIAL, DN 50 X 50 MM, JUNTA ELÁSTICA, FORNECIDO E INSTALADO EM PRUMADA DE ESGOTO SANITÁRIO OU VENTILAÇÃO. AF_12/2014</v>
          </cell>
          <cell r="C3730" t="str">
            <v>UN</v>
          </cell>
          <cell r="D3730">
            <v>13.38</v>
          </cell>
        </row>
        <row r="3731">
          <cell r="A3731">
            <v>89828</v>
          </cell>
          <cell r="B3731" t="str">
            <v>UNIÃO, CPVC, SOLDÁVEL, DN42MM, INSTALADO EM PRUMADA DE ÁGUA  FORNECIMENTO E INSTALAÇÃO. AF_12/2014</v>
          </cell>
          <cell r="C3731" t="str">
            <v>UN</v>
          </cell>
          <cell r="D3731">
            <v>48.75</v>
          </cell>
        </row>
        <row r="3732">
          <cell r="A3732">
            <v>89829</v>
          </cell>
          <cell r="B3732" t="str">
            <v>TE, PVC, SERIE NORMAL, ESGOTO PREDIAL, DN 75 X 75 MM, JUNTA ELÁSTICA, FORNECIDO E INSTALADO EM PRUMADA DE ESGOTO SANITÁRIO OU VENTILAÇÃO. AF_12/2014</v>
          </cell>
          <cell r="C3732" t="str">
            <v>UN</v>
          </cell>
          <cell r="D3732">
            <v>21.15</v>
          </cell>
        </row>
        <row r="3733">
          <cell r="A3733">
            <v>89830</v>
          </cell>
          <cell r="B3733" t="str">
            <v>JUNÇÃO SIMPLES, PVC, SERIE NORMAL, ESGOTO PREDIAL, DN 75 X 75 MM, JUNTA ELÁSTICA, FORNECIDO E INSTALADO EM PRUMADA DE ESGOTO SANITÁRIO OU VENTILAÇÃO. AF_12/2014</v>
          </cell>
          <cell r="C3733" t="str">
            <v>UN</v>
          </cell>
          <cell r="D3733">
            <v>23.14</v>
          </cell>
        </row>
        <row r="3734">
          <cell r="A3734">
            <v>89831</v>
          </cell>
          <cell r="B3734" t="str">
            <v>CONECTOR, CPVC, SOLDÁVEL, DN 42MM X 1.1/2, INSTALADO EM PRUMADA DE ÁGUA  FORNECIMENTO E INSTALAÇÃO. AF_12/2014</v>
          </cell>
          <cell r="C3734" t="str">
            <v>UN</v>
          </cell>
          <cell r="D3734">
            <v>167.16</v>
          </cell>
        </row>
        <row r="3735">
          <cell r="A3735">
            <v>89832</v>
          </cell>
          <cell r="B3735" t="str">
            <v>BUCHA DE REDUÇÃO, CPVC, SOLDÁVEL, DN 42MM X 22MM, INSTALADO EM RAMAL DE DISTRIBUIÇÃO DE ÁGUA - FORNECIMENTO E INSTALAÇÃO. AF_12/2014</v>
          </cell>
          <cell r="C3735" t="str">
            <v>UN</v>
          </cell>
          <cell r="D3735">
            <v>33.200000000000003</v>
          </cell>
        </row>
        <row r="3736">
          <cell r="A3736">
            <v>89833</v>
          </cell>
          <cell r="B3736" t="str">
            <v>TE, PVC, SERIE NORMAL, ESGOTO PREDIAL, DN 100 X 100 MM, JUNTA ELÁSTICA, FORNECIDO E INSTALADO EM PRUMADA DE ESGOTO SANITÁRIO OU VENTILAÇÃO. AF_12/2014</v>
          </cell>
          <cell r="C3736" t="str">
            <v>UN</v>
          </cell>
          <cell r="D3736">
            <v>26.11</v>
          </cell>
        </row>
        <row r="3737">
          <cell r="A3737">
            <v>89834</v>
          </cell>
          <cell r="B3737" t="str">
            <v>JUNÇÃO SIMPLES, PVC, SERIE NORMAL, ESGOTO PREDIAL, DN 100 X 100 MM, JUNTA ELÁSTICA, FORNECIDO E INSTALADO EM PRUMADA DE ESGOTO SANITÁRIO OU VENTILAÇÃO. AF_12/2014</v>
          </cell>
          <cell r="C3737" t="str">
            <v>UN</v>
          </cell>
          <cell r="D3737">
            <v>30.79</v>
          </cell>
        </row>
        <row r="3738">
          <cell r="A3738">
            <v>89835</v>
          </cell>
          <cell r="B3738" t="str">
            <v>LUVA, CPVC, SOLDÁVEL, DN 54MM, INSTALADO EM PRUMADA DE ÁGUA  FORNECIMENTO E INSTALAÇÃO. AF_12/2014</v>
          </cell>
          <cell r="C3738" t="str">
            <v>UN</v>
          </cell>
          <cell r="D3738">
            <v>32.44</v>
          </cell>
        </row>
        <row r="3739">
          <cell r="A3739">
            <v>89836</v>
          </cell>
          <cell r="B3739" t="str">
            <v>LUVA DE TRANSIÇÃO, CPVC, SOLDÁVEL, DN 54MM X 2, INSTALADO EM PRUMADA DE ÁGUA  FORNECIMENTO E INSTALAÇÃO. AF_12/2014</v>
          </cell>
          <cell r="C3739" t="str">
            <v>UN</v>
          </cell>
          <cell r="D3739">
            <v>226</v>
          </cell>
        </row>
        <row r="3740">
          <cell r="A3740">
            <v>89837</v>
          </cell>
          <cell r="B3740" t="str">
            <v>UNIÃO, CPVC, SOLDÁVEL, DN 54MM, INSTALADO EM PRUMADA DE ÁGUA  FORNECIMENTO E INSTALAÇÃO. AF_12/2014</v>
          </cell>
          <cell r="C3740" t="str">
            <v>UN</v>
          </cell>
          <cell r="D3740">
            <v>111.87</v>
          </cell>
        </row>
        <row r="3741">
          <cell r="A3741">
            <v>89838</v>
          </cell>
          <cell r="B3741" t="str">
            <v>LUVA, CPVC, SOLDÁVEL, DN 73MM, INSTALADO EM PRUMADA DE ÁGUA  FORNECIMENTO E INSTALAÇÃO. AF_12/2014</v>
          </cell>
          <cell r="C3741" t="str">
            <v>UN</v>
          </cell>
          <cell r="D3741">
            <v>122</v>
          </cell>
        </row>
        <row r="3742">
          <cell r="A3742">
            <v>89839</v>
          </cell>
          <cell r="B3742" t="str">
            <v>UNIÃO, CPVC, SOLDÁVEL, DN 73MM, INSTALADO EM PRUMADA DE ÁGUA  FORNECIMENTO E INSTALAÇÃO. AF_12/2014</v>
          </cell>
          <cell r="C3742" t="str">
            <v>UN</v>
          </cell>
          <cell r="D3742">
            <v>162.11000000000001</v>
          </cell>
        </row>
        <row r="3743">
          <cell r="A3743">
            <v>89840</v>
          </cell>
          <cell r="B3743" t="str">
            <v>LUVA, CPVC, SOLDÁVEL, DN 89MM, INSTALADO EM PRUMADA DE ÁGUA  FORNECIMENTO E INSTALAÇÃO. AF_12/2014</v>
          </cell>
          <cell r="C3743" t="str">
            <v>UN</v>
          </cell>
          <cell r="D3743">
            <v>139.96</v>
          </cell>
        </row>
        <row r="3744">
          <cell r="A3744">
            <v>89841</v>
          </cell>
          <cell r="B3744" t="str">
            <v>UNIÃO, CPVC, SOLDÁVEL, DN 89MM, INSTALADO EM PRUMADA DE ÁGUA  FORNECIMENTO E INSTALAÇÃO. AF_12/2014</v>
          </cell>
          <cell r="C3744" t="str">
            <v>UN</v>
          </cell>
          <cell r="D3744">
            <v>238.08</v>
          </cell>
        </row>
        <row r="3745">
          <cell r="A3745">
            <v>89842</v>
          </cell>
          <cell r="B3745" t="str">
            <v>TÊ, CPVC, SOLDÁVEL, DN 35MM, INSTALADO EM PRUMADA DE ÁGUA  FORNECIMENTO E INSTALAÇÃO. AF_12/2014</v>
          </cell>
          <cell r="C3745" t="str">
            <v>UN</v>
          </cell>
          <cell r="D3745">
            <v>37.14</v>
          </cell>
        </row>
        <row r="3746">
          <cell r="A3746">
            <v>89844</v>
          </cell>
          <cell r="B3746" t="str">
            <v>TE, CPVC, SOLDÁVEL, DN  42MM, INSTALADO EM PRUMADA DE ÁGUA  FORNECIMENTO E INSTALAÇÃO. AF_12/2014</v>
          </cell>
          <cell r="C3746" t="str">
            <v>UN</v>
          </cell>
          <cell r="D3746">
            <v>47.47</v>
          </cell>
        </row>
        <row r="3747">
          <cell r="A3747">
            <v>89845</v>
          </cell>
          <cell r="B3747" t="str">
            <v>TÊ, CPVC, SOLDÁVEL, DN 54 MM, INSTALADO EM PRUMADA DE ÁGUA  FORNECIMENTO E INSTALAÇÃO. AF_12/2014</v>
          </cell>
          <cell r="C3747" t="str">
            <v>UN</v>
          </cell>
          <cell r="D3747">
            <v>74.290000000000006</v>
          </cell>
        </row>
        <row r="3748">
          <cell r="A3748">
            <v>89846</v>
          </cell>
          <cell r="B3748" t="str">
            <v>TÊ, CPVC, SOLDÁVEL, DN 73MM, INSTALADO EM PRUMADA DE ÁGUA  FORNECIMENTO E INSTALAÇÃO. AF_12/2014</v>
          </cell>
          <cell r="C3748" t="str">
            <v>UN</v>
          </cell>
          <cell r="D3748">
            <v>169.35</v>
          </cell>
        </row>
        <row r="3749">
          <cell r="A3749">
            <v>89847</v>
          </cell>
          <cell r="B3749" t="str">
            <v>TÊ, CPVC, SOLDÁVEL, DN 89MM, INSTALADO EM PRUMADA DE ÁGUA  FORNECIMENTO E INSTALAÇÃO. AF_12/2014</v>
          </cell>
          <cell r="C3749" t="str">
            <v>UN</v>
          </cell>
          <cell r="D3749">
            <v>207.67</v>
          </cell>
        </row>
        <row r="3750">
          <cell r="A3750">
            <v>89850</v>
          </cell>
          <cell r="B3750" t="str">
            <v>JOELHO 90 GRAUS, PVC, SERIE NORMAL, ESGOTO PREDIAL, DN 100 MM, JUNTA ELÁSTICA, FORNECIDO E INSTALADO EM SUBCOLETOR AÉREO DE ESGOTO SANITÁRIO. AF_12/2014</v>
          </cell>
          <cell r="C3750" t="str">
            <v>UN</v>
          </cell>
          <cell r="D3750">
            <v>18.38</v>
          </cell>
        </row>
        <row r="3751">
          <cell r="A3751">
            <v>89851</v>
          </cell>
          <cell r="B3751" t="str">
            <v>JOELHO 45 GRAUS, PVC, SERIE NORMAL, ESGOTO PREDIAL, DN 100 MM, JUNTA ELÁSTICA, FORNECIDO E INSTALADO EM SUBCOLETOR AÉREO DE ESGOTO SANITÁRIO. AF_12/2014</v>
          </cell>
          <cell r="C3751" t="str">
            <v>UN</v>
          </cell>
          <cell r="D3751">
            <v>18.34</v>
          </cell>
        </row>
        <row r="3752">
          <cell r="A3752">
            <v>89852</v>
          </cell>
          <cell r="B3752" t="str">
            <v>CURVA CURTA 90 GRAUS, PVC, SERIE NORMAL, ESGOTO PREDIAL, DN 100 MM, JUNTA ELÁSTICA, FORNECIDO E INSTALADO EM SUBCOLETOR AÉREO DE ESGOTO SANITÁRIO. AF_12/2014</v>
          </cell>
          <cell r="C3752" t="str">
            <v>UN</v>
          </cell>
          <cell r="D3752">
            <v>29.7</v>
          </cell>
        </row>
        <row r="3753">
          <cell r="A3753">
            <v>89853</v>
          </cell>
          <cell r="B3753" t="str">
            <v>CURVA LONGA 90 GRAUS, PVC, SERIE NORMAL, ESGOTO PREDIAL, DN 100 MM, JUNTA ELÁSTICA, FORNECIDO E INSTALADO EM SUBCOLETOR AÉREO DE ESGOTO SANITÁRIO. AF_12/2014</v>
          </cell>
          <cell r="C3753" t="str">
            <v>UN</v>
          </cell>
          <cell r="D3753">
            <v>49.8</v>
          </cell>
        </row>
        <row r="3754">
          <cell r="A3754">
            <v>89854</v>
          </cell>
          <cell r="B3754" t="str">
            <v>JOELHO 90 GRAUS, PVC, SERIE NORMAL, ESGOTO PREDIAL, DN 150 MM, JUNTA ELÁSTICA, FORNECIDO E INSTALADO EM SUBCOLETOR AÉREO DE ESGOTO SANITÁRIO. AF_12/2014</v>
          </cell>
          <cell r="C3754" t="str">
            <v>UN</v>
          </cell>
          <cell r="D3754">
            <v>64.739999999999995</v>
          </cell>
        </row>
        <row r="3755">
          <cell r="A3755">
            <v>89855</v>
          </cell>
          <cell r="B3755" t="str">
            <v>JOELHO 45 GRAUS, PVC, SERIE NORMAL, ESGOTO PREDIAL, DN 150 MM, JUNTA ELÁSTICA, FORNECIDO E INSTALADO EM SUBCOLETOR AÉREO DE ESGOTO SANITÁRIO. AF_12/2014</v>
          </cell>
          <cell r="C3755" t="str">
            <v>UN</v>
          </cell>
          <cell r="D3755">
            <v>68.78</v>
          </cell>
        </row>
        <row r="3756">
          <cell r="A3756">
            <v>89856</v>
          </cell>
          <cell r="B3756" t="str">
            <v>LUVA SIMPLES, PVC, SERIE NORMAL, ESGOTO PREDIAL, DN 100 MM, JUNTA ELÁSTICA, FORNECIDO E INSTALADO EM SUBCOLETOR AÉREO DE ESGOTO SANITÁRIO. AF_12/2014</v>
          </cell>
          <cell r="C3756" t="str">
            <v>UN</v>
          </cell>
          <cell r="D3756">
            <v>14.22</v>
          </cell>
        </row>
        <row r="3757">
          <cell r="A3757">
            <v>89857</v>
          </cell>
          <cell r="B3757" t="str">
            <v>LUVA DE CORRER, PVC, SERIE NORMAL, ESGOTO PREDIAL, DN 100 MM, JUNTA ELÁSTICA, FORNECIDO E INSTALADO EM SUBCOLETOR AÉREO DE ESGOTO SANITÁRIO. AF_12/2014</v>
          </cell>
          <cell r="C3757" t="str">
            <v>UN</v>
          </cell>
          <cell r="D3757">
            <v>22.95</v>
          </cell>
        </row>
        <row r="3758">
          <cell r="A3758">
            <v>89859</v>
          </cell>
          <cell r="B3758" t="str">
            <v>LUVA DE CORRER, PVC, SERIE NORMAL, ESGOTO PREDIAL, DN 150 MM, JUNTA ELÁSTICA, FORNECIDO E INSTALADO EM SUBCOLETOR AÉREO DE ESGOTO SANITÁRIO. AF_12/2014</v>
          </cell>
          <cell r="C3758" t="str">
            <v>UN</v>
          </cell>
          <cell r="D3758">
            <v>79.239999999999995</v>
          </cell>
        </row>
        <row r="3759">
          <cell r="A3759">
            <v>89860</v>
          </cell>
          <cell r="B3759" t="str">
            <v>TE, PVC, SERIE NORMAL, ESGOTO PREDIAL, DN 100 X 100 MM, JUNTA ELÁSTICA, FORNECIDO E INSTALADO EM SUBCOLETOR AÉREO DE ESGOTO SANITÁRIO. AF_12/2014</v>
          </cell>
          <cell r="C3759" t="str">
            <v>UN</v>
          </cell>
          <cell r="D3759">
            <v>31.17</v>
          </cell>
        </row>
        <row r="3760">
          <cell r="A3760">
            <v>89861</v>
          </cell>
          <cell r="B3760" t="str">
            <v>JUNÇÃO SIMPLES, PVC, SERIE NORMAL, ESGOTO PREDIAL, DN 100 X 100 MM, JUNTA ELÁSTICA, FORNECIDO E INSTALADO EM SUBCOLETOR AÉREO DE ESGOTO SANITÁRIO. AF_12/2014</v>
          </cell>
          <cell r="C3760" t="str">
            <v>UN</v>
          </cell>
          <cell r="D3760">
            <v>35.85</v>
          </cell>
        </row>
        <row r="3761">
          <cell r="A3761">
            <v>89862</v>
          </cell>
          <cell r="B3761" t="str">
            <v>TE, PVC, SERIE NORMAL, ESGOTO PREDIAL, DN 150 X 150 MM, JUNTA ELÁSTICA, FORNECIDO E INSTALADO EM SUBCOLETOR AÉREO DE ESGOTO SANITÁRIO. AF_12/2014</v>
          </cell>
          <cell r="C3761" t="str">
            <v>UN</v>
          </cell>
          <cell r="D3761">
            <v>69.989999999999995</v>
          </cell>
        </row>
        <row r="3762">
          <cell r="A3762">
            <v>89863</v>
          </cell>
          <cell r="B3762" t="str">
            <v>JUNÇÃO SIMPLES, PVC, SERIE NORMAL, ESGOTO PREDIAL, DN 150 X 150 MM, JUNTA ELÁSTICA, FORNECIDO E INSTALADO EM SUBCOLETOR AÉREO DE ESGOTO SANITÁRIO. AF_12/2014</v>
          </cell>
          <cell r="C3762" t="str">
            <v>UN</v>
          </cell>
          <cell r="D3762">
            <v>148.19</v>
          </cell>
        </row>
        <row r="3763">
          <cell r="A3763">
            <v>89866</v>
          </cell>
          <cell r="B3763" t="str">
            <v>JOELHO 90 GRAUS, PVC, SOLDÁVEL, DN 25MM, INSTALADO EM DRENO DE AR-CONDICIONADO - FORNECIMENTO E INSTALAÇÃO. AF_12/2014</v>
          </cell>
          <cell r="C3763" t="str">
            <v>UN</v>
          </cell>
          <cell r="D3763">
            <v>3.8</v>
          </cell>
        </row>
        <row r="3764">
          <cell r="A3764">
            <v>89867</v>
          </cell>
          <cell r="B3764" t="str">
            <v>JOELHO 45 GRAUS, PVC, SOLDÁVEL, DN 25MM, INSTALADO EM DRENO DE AR-CONDICIONADO - FORNECIMENTO E INSTALAÇÃO. AF_12/2014</v>
          </cell>
          <cell r="C3764" t="str">
            <v>UN</v>
          </cell>
          <cell r="D3764">
            <v>4.59</v>
          </cell>
        </row>
        <row r="3765">
          <cell r="A3765">
            <v>89868</v>
          </cell>
          <cell r="B3765" t="str">
            <v>LUVA, PVC, SOLDÁVEL, DN 25MM, INSTALADO EM DRENO DE AR-CONDICIONADO - FORNECIMENTO E INSTALAÇÃO. AF_12/2014</v>
          </cell>
          <cell r="C3765" t="str">
            <v>UN</v>
          </cell>
          <cell r="D3765">
            <v>2.92</v>
          </cell>
        </row>
        <row r="3766">
          <cell r="A3766">
            <v>89869</v>
          </cell>
          <cell r="B3766" t="str">
            <v>TE, PVC, SOLDÁVEL, DN 25MM, INSTALADO EM DRENO DE AR-CONDICIONADO - FORNECIMENTO E INSTALAÇÃO. AF_12/2014</v>
          </cell>
          <cell r="C3766" t="str">
            <v>UN</v>
          </cell>
          <cell r="D3766">
            <v>6.18</v>
          </cell>
        </row>
        <row r="3767">
          <cell r="A3767">
            <v>89979</v>
          </cell>
          <cell r="B3767" t="str">
            <v>LUVA COM BUCHA DE LATÃO, PVC, SOLDÁVEL, DN 32MM X 1 , INSTALADO EM RAMAL OU SUB-RAMAL DE ÁGUA   FORNECIMENTO E INSTALAÇÃO. AF_12/2014</v>
          </cell>
          <cell r="C3767" t="str">
            <v>UN</v>
          </cell>
          <cell r="D3767">
            <v>23.88</v>
          </cell>
        </row>
        <row r="3768">
          <cell r="A3768">
            <v>89980</v>
          </cell>
          <cell r="B3768" t="str">
            <v>LUVA COM BUCHA DE LATÃO, PVC, SOLDÁVEL, DN 25MM X 3/4, INSTALADO EM PRUMADA DE ÁGUA - FORNECIMENTO E INSTALAÇÃO. AF_12/2014</v>
          </cell>
          <cell r="C3768" t="str">
            <v>UN</v>
          </cell>
          <cell r="D3768">
            <v>9.0399999999999991</v>
          </cell>
        </row>
        <row r="3769">
          <cell r="A3769">
            <v>89981</v>
          </cell>
          <cell r="B3769" t="str">
            <v>LUVA SOLDÁVEL E COM BUCHA DE LATÃO, PVC, SOLDÁVEL, DN 32MM X 1 , INSTALADO EM PRUMADA DE ÁGUA   FORNECIMENTO E INSTALAÇÃO. AF_12/2014</v>
          </cell>
          <cell r="C3769" t="str">
            <v>UN</v>
          </cell>
          <cell r="D3769">
            <v>21.58</v>
          </cell>
        </row>
        <row r="3770">
          <cell r="A3770">
            <v>90373</v>
          </cell>
          <cell r="B3770" t="str">
            <v>JOELHO 90 GRAUS COM BUCHA DE LATÃO, PVC, SOLDÁVEL, DN 25MM, X 1/2 INSTALADO EM RAMAL OU SUB-RAMAL DE ÁGUA - FORNECIMENTO E INSTALAÇÃO. AF_12/2014</v>
          </cell>
          <cell r="C3770" t="str">
            <v>UN</v>
          </cell>
          <cell r="D3770">
            <v>11.93</v>
          </cell>
        </row>
        <row r="3771">
          <cell r="A3771">
            <v>90374</v>
          </cell>
          <cell r="B3771" t="str">
            <v>TÊ COM BUCHA DE LATÃO NA BOLSA CENTRAL, PVC, SOLDÁVEL, DN 25MM X 3/4, INSTALADO EM RAMAL OU SUB-RAMAL DE ÁGUA - FORNECIMENTO E INSTALAÇÃO. AF_03/2015</v>
          </cell>
          <cell r="C3771" t="str">
            <v>UN</v>
          </cell>
          <cell r="D3771">
            <v>19.04</v>
          </cell>
        </row>
        <row r="3772">
          <cell r="A3772">
            <v>90375</v>
          </cell>
          <cell r="B3772" t="str">
            <v>BUCHA DE REDUÇÃO, PVC, SOLDÁVEL, DN 40MM X 32MM, INSTALADO EM RAMAL OU SUB-RAMAL DE ÁGUA - FORNECIMENTO E INSTALAÇÃO. AF_03/2015</v>
          </cell>
          <cell r="C3772" t="str">
            <v>UN</v>
          </cell>
          <cell r="D3772">
            <v>6.96</v>
          </cell>
        </row>
        <row r="3773">
          <cell r="A3773">
            <v>92287</v>
          </cell>
          <cell r="B3773" t="str">
            <v>COTOVELO EM COBRE, DN 22 MM, 90 GRAUS, SEM ANEL DE SOLDA, INSTALADO EM PRUMADA   FORNECIMENTO E INSTALAÇÃO. AF_12/2015</v>
          </cell>
          <cell r="C3773" t="str">
            <v>UN</v>
          </cell>
          <cell r="D3773">
            <v>12.51</v>
          </cell>
        </row>
        <row r="3774">
          <cell r="A3774">
            <v>92288</v>
          </cell>
          <cell r="B3774" t="str">
            <v>COTOVELO EM COBRE, DN 28 MM, 90 GRAUS, SEM ANEL DE SOLDA, INSTALADO EM PRUMADA  FORNECIMENTO E INSTALAÇÃO. AF_12/2015</v>
          </cell>
          <cell r="C3774" t="str">
            <v>UN</v>
          </cell>
          <cell r="D3774">
            <v>19.36</v>
          </cell>
        </row>
        <row r="3775">
          <cell r="A3775">
            <v>92289</v>
          </cell>
          <cell r="B3775" t="str">
            <v>COTOVELO EM COBRE, DN 35 MM, 90 GRAUS, SEM ANEL DE SOLDA, INSTALADO EM PRUMADA  FORNECIMENTO E INSTALAÇÃO. AF_12/2015</v>
          </cell>
          <cell r="C3775" t="str">
            <v>UN</v>
          </cell>
          <cell r="D3775">
            <v>34.090000000000003</v>
          </cell>
        </row>
        <row r="3776">
          <cell r="A3776">
            <v>92290</v>
          </cell>
          <cell r="B3776" t="str">
            <v>COTOVELO EM COBRE, DN 42 MM, 90 GRAUS, SEM ANEL DE SOLDA, INSTALADO EM PRUMADA  FORNECIMENTO E INSTALAÇÃO. AF_12/2015</v>
          </cell>
          <cell r="C3776" t="str">
            <v>UN</v>
          </cell>
          <cell r="D3776">
            <v>51.9</v>
          </cell>
        </row>
        <row r="3777">
          <cell r="A3777">
            <v>92291</v>
          </cell>
          <cell r="B3777" t="str">
            <v>COTOVELO EM COBRE, DN 54 MM, 90 GRAUS, SEM ANEL DE SOLDA, INSTALADO EM PRUMADA  FORNECIMENTO E INSTALAÇÃO. AF_12/2015</v>
          </cell>
          <cell r="C3777" t="str">
            <v>UN</v>
          </cell>
          <cell r="D3777">
            <v>79.58</v>
          </cell>
        </row>
        <row r="3778">
          <cell r="A3778">
            <v>92292</v>
          </cell>
          <cell r="B3778" t="str">
            <v>COTOVELO EM COBRE, DN 66 MM, 90 GRAUS, SEM ANEL DE SOLDA, INSTALADO EM PRUMADA  FORNECIMENTO E INSTALAÇÃO. AF_12/2015</v>
          </cell>
          <cell r="C3778" t="str">
            <v>UN</v>
          </cell>
          <cell r="D3778">
            <v>249.27</v>
          </cell>
        </row>
        <row r="3779">
          <cell r="A3779">
            <v>92293</v>
          </cell>
          <cell r="B3779" t="str">
            <v>LUVA EM COBRE, DN 22 MM, SEM ANEL DE SOLDA, INSTALADO EM PRUMADA  FORNECIMENTO E INSTALAÇÃO. AF_12/2015</v>
          </cell>
          <cell r="C3779" t="str">
            <v>UN</v>
          </cell>
          <cell r="D3779">
            <v>7.19</v>
          </cell>
        </row>
        <row r="3780">
          <cell r="A3780">
            <v>92294</v>
          </cell>
          <cell r="B3780" t="str">
            <v>LUVA EM COBRE, DN 28 MM, SEM ANEL DE SOLDA, INSTALADO EM PRUMADA  FORNECIMENTO E INSTALAÇÃO. AF_12/2015</v>
          </cell>
          <cell r="C3780" t="str">
            <v>UN</v>
          </cell>
          <cell r="D3780">
            <v>11.88</v>
          </cell>
        </row>
        <row r="3781">
          <cell r="A3781">
            <v>92295</v>
          </cell>
          <cell r="B3781" t="str">
            <v>LUVA EM COBRE, DN 35 MM, SEM ANEL DE SOLDA, INSTALADO EM PRUMADA  FORNECIMENTO E INSTALAÇÃO. AF_12/2015</v>
          </cell>
          <cell r="C3781" t="str">
            <v>UN</v>
          </cell>
          <cell r="D3781">
            <v>22.2</v>
          </cell>
        </row>
        <row r="3782">
          <cell r="A3782">
            <v>92296</v>
          </cell>
          <cell r="B3782" t="str">
            <v>LUVA EM COBRE, DN 42 MM, SEM ANEL DE SOLDA, INSTALADO EM PRUMADA  FORNECIMENTO E INSTALAÇÃO. AF_12/2015</v>
          </cell>
          <cell r="C3782" t="str">
            <v>UN</v>
          </cell>
          <cell r="D3782">
            <v>29.6</v>
          </cell>
        </row>
        <row r="3783">
          <cell r="A3783">
            <v>92297</v>
          </cell>
          <cell r="B3783" t="str">
            <v>LUVA EM COBRE, DN 54 MM, SEM ANEL DE SOLDA, INSTALADO EM PRUMADA  FORNECIMENTO E INSTALAÇÃO. AF_12/2015</v>
          </cell>
          <cell r="C3783" t="str">
            <v>UN</v>
          </cell>
          <cell r="D3783">
            <v>45.82</v>
          </cell>
        </row>
        <row r="3784">
          <cell r="A3784">
            <v>92298</v>
          </cell>
          <cell r="B3784" t="str">
            <v>LUVA EM COBRE, DN 66 MM, SEM ANEL DE SOLDA, INSTALADO EM PRUMADA  FORNECIMENTO E INSTALAÇÃO. AF_12/2015</v>
          </cell>
          <cell r="C3784" t="str">
            <v>UN</v>
          </cell>
          <cell r="D3784">
            <v>128.97999999999999</v>
          </cell>
        </row>
        <row r="3785">
          <cell r="A3785">
            <v>92299</v>
          </cell>
          <cell r="B3785" t="str">
            <v>TE EM COBRE, DN 22 MM, SEM ANEL DE SOLDA, INSTALADO EM PRUMADA  FORNECIMENTO E INSTALAÇÃO. AF_12/2015</v>
          </cell>
          <cell r="C3785" t="str">
            <v>UN</v>
          </cell>
          <cell r="D3785">
            <v>16.5</v>
          </cell>
        </row>
        <row r="3786">
          <cell r="A3786">
            <v>92300</v>
          </cell>
          <cell r="B3786" t="str">
            <v>TE EM COBRE, DN 28 MM, SEM ANEL DE SOLDA, INSTALADO EM PRUMADA  FORNECIMENTO E INSTALAÇÃO. AF_12/2015</v>
          </cell>
          <cell r="C3786" t="str">
            <v>UN</v>
          </cell>
          <cell r="D3786">
            <v>24.66</v>
          </cell>
        </row>
        <row r="3787">
          <cell r="A3787">
            <v>92301</v>
          </cell>
          <cell r="B3787" t="str">
            <v>TE EM COBRE, DN 35 MM, SEM ANEL DE SOLDA, INSTALADO EM PRUMADA  FORNECIMENTO E INSTALAÇÃO. AF_12/2015</v>
          </cell>
          <cell r="C3787" t="str">
            <v>UN</v>
          </cell>
          <cell r="D3787">
            <v>48.55</v>
          </cell>
        </row>
        <row r="3788">
          <cell r="A3788">
            <v>92302</v>
          </cell>
          <cell r="B3788" t="str">
            <v>TE EM COBRE, DN 42 MM, SEM ANEL DE SOLDA, INSTALADO EM PRUMADA  FORNECIMENTO E INSTALAÇÃO. AF_12/2015</v>
          </cell>
          <cell r="C3788" t="str">
            <v>UN</v>
          </cell>
          <cell r="D3788">
            <v>64.33</v>
          </cell>
        </row>
        <row r="3789">
          <cell r="A3789">
            <v>92303</v>
          </cell>
          <cell r="B3789" t="str">
            <v>TE EM COBRE, DN 54 MM, SEM ANEL DE SOLDA, INSTALADO EM PRUMADA  FORNECIMENTO E INSTALAÇÃO. AF_12/2015</v>
          </cell>
          <cell r="C3789" t="str">
            <v>UN</v>
          </cell>
          <cell r="D3789">
            <v>118.04</v>
          </cell>
        </row>
        <row r="3790">
          <cell r="A3790">
            <v>92304</v>
          </cell>
          <cell r="B3790" t="str">
            <v>TE EM COBRE, DN 66 MM, SEM ANEL DE SOLDA, INSTALADO EM PRUMADA  FORNECIMENTO E INSTALAÇÃO. AF_12/2015</v>
          </cell>
          <cell r="C3790" t="str">
            <v>UN</v>
          </cell>
          <cell r="D3790">
            <v>307.58999999999997</v>
          </cell>
        </row>
        <row r="3791">
          <cell r="A3791">
            <v>92311</v>
          </cell>
          <cell r="B3791" t="str">
            <v>COTOVELO EM COBRE, DN 15 MM, 90 GRAUS, SEM ANEL DE SOLDA, INSTALADO EM RAMAL DE DISTRIBUIÇÃO  FORNECIMENTO E INSTALAÇÃO. AF_12/2015</v>
          </cell>
          <cell r="C3791" t="str">
            <v>UN</v>
          </cell>
          <cell r="D3791">
            <v>8.75</v>
          </cell>
        </row>
        <row r="3792">
          <cell r="A3792">
            <v>92312</v>
          </cell>
          <cell r="B3792" t="str">
            <v>COTOVELO EM COBRE, DN 22 MM, 90 GRAUS, SEM ANEL DE SOLDA, INSTALADO EM RAMAL DE DISTRIBUIÇÃO  FORNECIMENTO E INSTALAÇÃO. AF_12/2015</v>
          </cell>
          <cell r="C3792" t="str">
            <v>UN</v>
          </cell>
          <cell r="D3792">
            <v>14.49</v>
          </cell>
        </row>
        <row r="3793">
          <cell r="A3793">
            <v>92313</v>
          </cell>
          <cell r="B3793" t="str">
            <v>COTOVELO EM COBRE, DN 28 MM, 90 GRAUS, SEM ANEL DE SOLDA, INSTALADO EM RAMAL DE DISTRIBUIÇÃO  FORNECIMENTO E INSTALAÇÃO. AF_12/2015</v>
          </cell>
          <cell r="C3793" t="str">
            <v>UN</v>
          </cell>
          <cell r="D3793">
            <v>21.34</v>
          </cell>
        </row>
        <row r="3794">
          <cell r="A3794">
            <v>92314</v>
          </cell>
          <cell r="B3794" t="str">
            <v>LUVA EM COBRE, DN 15 MM, SEM ANEL DE SOLDA, INSTALADO EM RAMAL DE DISTRIBUIÇÃO  FORNECIMENTO E INSTALAÇÃO. AF_12/2015</v>
          </cell>
          <cell r="C3794" t="str">
            <v>UN</v>
          </cell>
          <cell r="D3794">
            <v>5.67</v>
          </cell>
        </row>
        <row r="3795">
          <cell r="A3795">
            <v>92315</v>
          </cell>
          <cell r="B3795" t="str">
            <v>LUVA EM COBRE, DN 22 MM, SEM ANEL DE SOLDA, INSTALADO EM RAMAL DE DISTRIBUIÇÃO  FORNECIMENTO E INSTALAÇÃO. AF_12/2015</v>
          </cell>
          <cell r="C3795" t="str">
            <v>UN</v>
          </cell>
          <cell r="D3795">
            <v>8.5299999999999994</v>
          </cell>
        </row>
        <row r="3796">
          <cell r="A3796">
            <v>92316</v>
          </cell>
          <cell r="B3796" t="str">
            <v>LUVA EM COBRE, DN 28 MM, SEM ANEL DE SOLDA, INSTALADO EM RAMAL DE DISTRIBUIÇÃO  FORNECIMENTO E INSTALAÇÃO. AF_12/2015</v>
          </cell>
          <cell r="C3796" t="str">
            <v>UN</v>
          </cell>
          <cell r="D3796">
            <v>13.23</v>
          </cell>
        </row>
        <row r="3797">
          <cell r="A3797">
            <v>92317</v>
          </cell>
          <cell r="B3797" t="str">
            <v>TE EM COBRE, DN 15 MM, SEM ANEL DE SOLDA, INSTALADO EM RAMAL DE DISTRIBUIÇÃO  FORNECIMENTO E INSTALAÇÃO. AF_12/2015</v>
          </cell>
          <cell r="C3797" t="str">
            <v>UN</v>
          </cell>
          <cell r="D3797">
            <v>11.9</v>
          </cell>
        </row>
        <row r="3798">
          <cell r="A3798">
            <v>92318</v>
          </cell>
          <cell r="B3798" t="str">
            <v>TE EM COBRE, DN 22 MM, SEM ANEL DE SOLDA, INSTALADO EM RAMAL DE DISTRIBUIÇÃO  FORNECIMENTO E INSTALAÇÃO. AF_12/2015</v>
          </cell>
          <cell r="C3798" t="str">
            <v>UN</v>
          </cell>
          <cell r="D3798">
            <v>19.16</v>
          </cell>
        </row>
        <row r="3799">
          <cell r="A3799">
            <v>92319</v>
          </cell>
          <cell r="B3799" t="str">
            <v>TE EM COBRE, DN 28 MM, SEM ANEL DE SOLDA, INSTALADO EM RAMAL DE DISTRIBUIÇÃO  FORNECIMENTO E INSTALAÇÃO. AF_12/2015</v>
          </cell>
          <cell r="C3799" t="str">
            <v>UN</v>
          </cell>
          <cell r="D3799">
            <v>27.31</v>
          </cell>
        </row>
        <row r="3800">
          <cell r="A3800">
            <v>92326</v>
          </cell>
          <cell r="B3800" t="str">
            <v>COTOVELO EM COBRE, DN 15 MM, 90 GRAUS, SEM ANEL DE SOLDA, INSTALADO EM RAMAL E SUB-RAMAL  FORNECIMENTO E INSTALAÇÃO. AF_12/2015</v>
          </cell>
          <cell r="C3800" t="str">
            <v>UN</v>
          </cell>
          <cell r="D3800">
            <v>9.8800000000000008</v>
          </cell>
        </row>
        <row r="3801">
          <cell r="A3801">
            <v>92327</v>
          </cell>
          <cell r="B3801" t="str">
            <v>COTOVELO EM COBRE, DN 22 MM, 90 GRAUS, SEM ANEL DE SOLDA, INSTALADO EM RAMAL E SUB-RAMAL  FORNECIMENTO E INSTALAÇÃO. AF_12/2015</v>
          </cell>
          <cell r="C3801" t="str">
            <v>UN</v>
          </cell>
          <cell r="D3801">
            <v>16.329999999999998</v>
          </cell>
        </row>
        <row r="3802">
          <cell r="A3802">
            <v>92328</v>
          </cell>
          <cell r="B3802" t="str">
            <v>COTOVELO EM COBRE, DN 28 MM, 90 GRAUS, SEM ANEL DE SOLDA, INSTALADO EM RAMAL E SUB-RAMAL  FORNECIMENTO E INSTALAÇÃO. AF_12/2015</v>
          </cell>
          <cell r="C3802" t="str">
            <v>UN</v>
          </cell>
          <cell r="D3802">
            <v>24.6</v>
          </cell>
        </row>
        <row r="3803">
          <cell r="A3803">
            <v>92329</v>
          </cell>
          <cell r="B3803" t="str">
            <v>LUVA EM COBRE, DN 15 MM, SEM ANEL DE SOLDA, INSTALADO EM RAMAL E SUB-RAMAL  FORNECIMENTO E INSTALAÇÃO. AF_12/2015</v>
          </cell>
          <cell r="C3803" t="str">
            <v>UN</v>
          </cell>
          <cell r="D3803">
            <v>5.81</v>
          </cell>
        </row>
        <row r="3804">
          <cell r="A3804">
            <v>92330</v>
          </cell>
          <cell r="B3804" t="str">
            <v>LUVA EM COBRE, DN 22 MM, SEM ANEL DE SOLDA, INSTALADO EM RAMAL E SUB-RAMAL  FORNECIMENTO E INSTALAÇÃO. AF_12/2015</v>
          </cell>
          <cell r="C3804" t="str">
            <v>UN</v>
          </cell>
          <cell r="D3804">
            <v>9.73</v>
          </cell>
        </row>
        <row r="3805">
          <cell r="A3805">
            <v>92331</v>
          </cell>
          <cell r="B3805" t="str">
            <v>LUVA EM COBRE, DN 28 MM, SEM ANEL DE SOLDA, INSTALADO EM RAMAL E SUB-RAMAL  FORNECIMENTO E INSTALAÇÃO. AF_12/2015</v>
          </cell>
          <cell r="C3805" t="str">
            <v>UN</v>
          </cell>
          <cell r="D3805">
            <v>15.41</v>
          </cell>
        </row>
        <row r="3806">
          <cell r="A3806">
            <v>92332</v>
          </cell>
          <cell r="B3806" t="str">
            <v>TE EM COBRE, DN 15 MM, SEM ANEL DE SOLDA, INSTALADO EM RAMAL E SUB-RAMAL  FORNECIMENTO E INSTALAÇÃO. AF_12/2015</v>
          </cell>
          <cell r="C3806" t="str">
            <v>UN</v>
          </cell>
          <cell r="D3806">
            <v>12.08</v>
          </cell>
        </row>
        <row r="3807">
          <cell r="A3807">
            <v>92333</v>
          </cell>
          <cell r="B3807" t="str">
            <v>TE EM COBRE, DN 22 MM, SEM ANEL DE SOLDA, INSTALADO EM RAMAL E SUB-RAMAL  FORNECIMENTO E INSTALAÇÃO. AF_12/2015</v>
          </cell>
          <cell r="C3807" t="str">
            <v>UN</v>
          </cell>
          <cell r="D3807">
            <v>21.57</v>
          </cell>
        </row>
        <row r="3808">
          <cell r="A3808">
            <v>92334</v>
          </cell>
          <cell r="B3808" t="str">
            <v>TE EM COBRE, DN 28 MM, SEM ANEL DE SOLDA, INSTALADO EM RAMAL E SUB-RAMAL  FORNECIMENTO E INSTALAÇÃO. AF_12/2015</v>
          </cell>
          <cell r="C3808" t="str">
            <v>UN</v>
          </cell>
          <cell r="D3808">
            <v>31.65</v>
          </cell>
        </row>
        <row r="3809">
          <cell r="A3809">
            <v>92344</v>
          </cell>
          <cell r="B3809" t="str">
            <v>NIPLE, EM FERRO GALVANIZADO, DN 50 (2"), CONEXÃO ROSQUEADA, INSTALADO EM PRUMADAS - FORNECIMENTO E INSTALAÇÃO. AF_10/2020</v>
          </cell>
          <cell r="C3809" t="str">
            <v>UN</v>
          </cell>
          <cell r="D3809">
            <v>47.41</v>
          </cell>
        </row>
        <row r="3810">
          <cell r="A3810">
            <v>92345</v>
          </cell>
          <cell r="B3810" t="str">
            <v>LUVA, EM FERRO GALVANIZADO, DN 50 (2"), CONEXÃO ROSQUEADA, INSTALADO EM PRUMADAS - FORNECIMENTO E INSTALAÇÃO. AF_10/2020</v>
          </cell>
          <cell r="C3810" t="str">
            <v>UN</v>
          </cell>
          <cell r="D3810">
            <v>47.39</v>
          </cell>
        </row>
        <row r="3811">
          <cell r="A3811">
            <v>92346</v>
          </cell>
          <cell r="B3811" t="str">
            <v>NIPLE, EM FERRO GALVANIZADO, DN 65 (2 1/2"), CONEXÃO ROSQUEADA, INSTALADO EM PRUMADAS - FORNECIMENTO E INSTALAÇÃO. AF_10/2020</v>
          </cell>
          <cell r="C3811" t="str">
            <v>UN</v>
          </cell>
          <cell r="D3811">
            <v>63.4</v>
          </cell>
        </row>
        <row r="3812">
          <cell r="A3812">
            <v>92347</v>
          </cell>
          <cell r="B3812" t="str">
            <v>LUVA, EM FERRO GALVANIZADO, DN 65 (2 1/2"), CONEXÃO ROSQUEADA, INSTALADO EM PRUMADAS - FORNECIMENTO E INSTALAÇÃO. AF_10/2020</v>
          </cell>
          <cell r="C3812" t="str">
            <v>UN</v>
          </cell>
          <cell r="D3812">
            <v>71.16</v>
          </cell>
        </row>
        <row r="3813">
          <cell r="A3813">
            <v>92348</v>
          </cell>
          <cell r="B3813" t="str">
            <v>NIPLE, EM FERRO GALVANIZADO, DN 80 (3"), CONEXÃO ROSQUEADA, INSTALADO EM PRUMADAS - FORNECIMENTO E INSTALAÇÃO. AF_10/2020</v>
          </cell>
          <cell r="C3813" t="str">
            <v>UN</v>
          </cell>
          <cell r="D3813">
            <v>90.73</v>
          </cell>
        </row>
        <row r="3814">
          <cell r="A3814">
            <v>92349</v>
          </cell>
          <cell r="B3814" t="str">
            <v>LUVA, EM FERRO GALVANIZADO, DN 80 (3"), CONEXÃO ROSQUEADA, INSTALADO EM PRUMADAS - FORNECIMENTO E INSTALAÇÃO. AF_10/2020</v>
          </cell>
          <cell r="C3814" t="str">
            <v>UN</v>
          </cell>
          <cell r="D3814">
            <v>97.63</v>
          </cell>
        </row>
        <row r="3815">
          <cell r="A3815">
            <v>92350</v>
          </cell>
          <cell r="B3815" t="str">
            <v>JOELHO 45 GRAUS, EM FERRO GALVANIZADO, DN 50 (2"), CONEXÃO ROSQUEADA, INSTALADO EM PRUMADAS - FORNECIMENTO E INSTALAÇÃO. AF_10/2020</v>
          </cell>
          <cell r="C3815" t="str">
            <v>UN</v>
          </cell>
          <cell r="D3815">
            <v>70.459999999999994</v>
          </cell>
        </row>
        <row r="3816">
          <cell r="A3816">
            <v>92351</v>
          </cell>
          <cell r="B3816" t="str">
            <v>JOELHO 90 GRAUS, EM FERRO GALVANIZADO, DN 50 (2"), CONEXÃO ROSQUEADA, INSTALADO EM PRUMADAS - FORNECIMENTO E INSTALAÇÃO. AF_10/2020</v>
          </cell>
          <cell r="C3816" t="str">
            <v>UN</v>
          </cell>
          <cell r="D3816">
            <v>68.739999999999995</v>
          </cell>
        </row>
        <row r="3817">
          <cell r="A3817">
            <v>92352</v>
          </cell>
          <cell r="B3817" t="str">
            <v>JOELHO 45 GRAUS, EM FERRO GALVANIZADO, DN 65 (2 1/2"), CONEXÃO ROSQUEADA, INSTALADO EM PRUMADAS - FORNECIMENTO E INSTALAÇÃO. AF_10/2020</v>
          </cell>
          <cell r="C3817" t="str">
            <v>UN</v>
          </cell>
          <cell r="D3817">
            <v>110</v>
          </cell>
        </row>
        <row r="3818">
          <cell r="A3818">
            <v>92353</v>
          </cell>
          <cell r="B3818" t="str">
            <v>JOELHO 90 GRAUS, EM FERRO GALVANIZADO, DN 65 (2 1/2"), CONEXÃO ROSQUEADA, INSTALADO EM PRUMADAS - FORNECIMENTO E INSTALAÇÃO. AF_10/2020</v>
          </cell>
          <cell r="C3818" t="str">
            <v>UN</v>
          </cell>
          <cell r="D3818">
            <v>102.41</v>
          </cell>
        </row>
        <row r="3819">
          <cell r="A3819">
            <v>92354</v>
          </cell>
          <cell r="B3819" t="str">
            <v>JOELHO 45 GRAUS, EM FERRO GALVANIZADO, DN 80 (3"), CONEXÃO ROSQUEADA, INSTALADO EM PRUMADAS - FORNECIMENTO E INSTALAÇÃO. AF_10/2020</v>
          </cell>
          <cell r="C3819" t="str">
            <v>UN</v>
          </cell>
          <cell r="D3819">
            <v>147.96</v>
          </cell>
        </row>
        <row r="3820">
          <cell r="A3820">
            <v>92355</v>
          </cell>
          <cell r="B3820" t="str">
            <v>JOELHO 90 GRAUS, EM FERRO GALVANIZADO, DN 80 (3"), CONEXÃO ROSQUEADA, INSTALADO EM PRUMADAS - FORNECIMENTO E INSTALAÇÃO. AF_10/2020</v>
          </cell>
          <cell r="C3820" t="str">
            <v>UN</v>
          </cell>
          <cell r="D3820">
            <v>133.33000000000001</v>
          </cell>
        </row>
        <row r="3821">
          <cell r="A3821">
            <v>92356</v>
          </cell>
          <cell r="B3821" t="str">
            <v>TÊ, EM FERRO GALVANIZADO, DN 50 (2"), CONEXÃO ROSQUEADA, INSTALADO EM PRUMADAS - FORNECIMENTO E INSTALAÇÃO. AF_10/2020</v>
          </cell>
          <cell r="C3821" t="str">
            <v>UN</v>
          </cell>
          <cell r="D3821">
            <v>91.61</v>
          </cell>
        </row>
        <row r="3822">
          <cell r="A3822">
            <v>92357</v>
          </cell>
          <cell r="B3822" t="str">
            <v>TÊ, EM FERRO GALVANIZADO, DN 65 (2 1/2"), CONEXÃO ROSQUEADA, INSTALADO EM PRUMADAS - FORNECIMENTO E INSTALAÇÃO. AF_10/2020</v>
          </cell>
          <cell r="C3822" t="str">
            <v>UN</v>
          </cell>
          <cell r="D3822">
            <v>140.37</v>
          </cell>
        </row>
        <row r="3823">
          <cell r="A3823">
            <v>92358</v>
          </cell>
          <cell r="B3823" t="str">
            <v>TÊ, EM FERRO GALVANIZADO, DN 80 (3"), CONEXÃO ROSQUEADA, INSTALADO EM PRUMADAS - FORNECIMENTO E INSTALAÇÃO. AF_10/2020</v>
          </cell>
          <cell r="C3823" t="str">
            <v>UN</v>
          </cell>
          <cell r="D3823">
            <v>176.37</v>
          </cell>
        </row>
        <row r="3824">
          <cell r="A3824">
            <v>92369</v>
          </cell>
          <cell r="B3824" t="str">
            <v>NIPLE, EM FERRO GALVANIZADO, DN 25 (1"), CONEXÃO ROSQUEADA, INSTALADO EM REDE DE ALIMENTAÇÃO PARA HIDRANTE - FORNECIMENTO E INSTALAÇÃO. AF_10/2020</v>
          </cell>
          <cell r="C3824" t="str">
            <v>UN</v>
          </cell>
          <cell r="D3824">
            <v>24.48</v>
          </cell>
        </row>
        <row r="3825">
          <cell r="A3825">
            <v>92370</v>
          </cell>
          <cell r="B3825" t="str">
            <v>LUVA, EM FERRO GALVANIZADO, DN 25 (1"), CONEXÃO ROSQUEADA, INSTALADO EM REDE DE ALIMENTAÇÃO PARA HIDRANTE - FORNECIMENTO E INSTALAÇÃO. AF_10/2020</v>
          </cell>
          <cell r="C3825" t="str">
            <v>UN</v>
          </cell>
          <cell r="D3825">
            <v>25.87</v>
          </cell>
        </row>
        <row r="3826">
          <cell r="A3826">
            <v>92371</v>
          </cell>
          <cell r="B3826" t="str">
            <v>NIPLE, EM FERRO GALVANIZADO, DN 32 (1 1/4"), CONEXÃO ROSQUEADA, INSTALADO EM REDE DE ALIMENTAÇÃO PARA HIDRANTE - FORNECIMENTO E INSTALAÇÃO. AF_10/2020</v>
          </cell>
          <cell r="C3826" t="str">
            <v>UN</v>
          </cell>
          <cell r="D3826">
            <v>30.03</v>
          </cell>
        </row>
        <row r="3827">
          <cell r="A3827">
            <v>92372</v>
          </cell>
          <cell r="B3827" t="str">
            <v>LUVA, EM FERRO GALVANIZADO, DN 32 (1 1/4"), CONEXÃO ROSQUEADA, INSTALADO EM REDE DE ALIMENTAÇÃO PARA HIDRANTE - FORNECIMENTO E INSTALAÇÃO. AF_10/2020</v>
          </cell>
          <cell r="C3827" t="str">
            <v>UN</v>
          </cell>
          <cell r="D3827">
            <v>31.33</v>
          </cell>
        </row>
        <row r="3828">
          <cell r="A3828">
            <v>92373</v>
          </cell>
          <cell r="B3828" t="str">
            <v>NIPLE, EM FERRO GALVANIZADO, DN 40 (1 1/2"), CONEXÃO ROSQUEADA, INSTALADO EM REDE DE ALIMENTAÇÃO PARA HIDRANTE - FORNECIMENTO E INSTALAÇÃO. AF_10/2020</v>
          </cell>
          <cell r="C3828" t="str">
            <v>UN</v>
          </cell>
          <cell r="D3828">
            <v>35.86</v>
          </cell>
        </row>
        <row r="3829">
          <cell r="A3829">
            <v>92374</v>
          </cell>
          <cell r="B3829" t="str">
            <v>LUVA, EM FERRO GALVANIZADO, DN 40 (1 1/2"), CONEXÃO ROSQUEADA, INSTALADO EM REDE DE ALIMENTAÇÃO PARA HIDRANTE - FORNECIMENTO E INSTALAÇÃO. AF_10/2020</v>
          </cell>
          <cell r="C3829" t="str">
            <v>UN</v>
          </cell>
          <cell r="D3829">
            <v>36.11</v>
          </cell>
        </row>
        <row r="3830">
          <cell r="A3830">
            <v>92375</v>
          </cell>
          <cell r="B3830" t="str">
            <v>NIPLE, EM FERRO GALVANIZADO, DN 50 (2"), CONEXÃO ROSQUEADA, INSTALADO EM REDE DE ALIMENTAÇÃO PARA HIDRANTE - FORNECIMENTO E INSTALAÇÃO. AF_10/2020</v>
          </cell>
          <cell r="C3830" t="str">
            <v>UN</v>
          </cell>
          <cell r="D3830">
            <v>47.38</v>
          </cell>
        </row>
        <row r="3831">
          <cell r="A3831">
            <v>92376</v>
          </cell>
          <cell r="B3831" t="str">
            <v>LUVA, EM FERRO GALVANIZADO, DN 50 (2"), CONEXÃO ROSQUEADA, INSTALADO EM REDE DE ALIMENTAÇÃO PARA HIDRANTE - FORNECIMENTO E INSTALAÇÃO. AF_10/2020</v>
          </cell>
          <cell r="C3831" t="str">
            <v>UN</v>
          </cell>
          <cell r="D3831">
            <v>47.36</v>
          </cell>
        </row>
        <row r="3832">
          <cell r="A3832">
            <v>92377</v>
          </cell>
          <cell r="B3832" t="str">
            <v>NIPLE, EM FERRO GALVANIZADO, DN 65 (2 1/2"), CONEXÃO ROSQUEADA, INSTALADO EM REDE DE ALIMENTAÇÃO PARA HIDRANTE - FORNECIMENTO E INSTALAÇÃO. AF_10/2020</v>
          </cell>
          <cell r="C3832" t="str">
            <v>UN</v>
          </cell>
          <cell r="D3832">
            <v>64.48</v>
          </cell>
        </row>
        <row r="3833">
          <cell r="A3833">
            <v>92378</v>
          </cell>
          <cell r="B3833" t="str">
            <v>LUVA, EM FERRO GALVANIZADO, DN 65 (2 1/2"), CONEXÃO ROSQUEADA, INSTALADO EM REDE DE ALIMENTAÇÃO PARA HIDRANTE - FORNECIMENTO E INSTALAÇÃO. AF_10/2020</v>
          </cell>
          <cell r="C3833" t="str">
            <v>UN</v>
          </cell>
          <cell r="D3833">
            <v>72.239999999999995</v>
          </cell>
        </row>
        <row r="3834">
          <cell r="A3834">
            <v>92379</v>
          </cell>
          <cell r="B3834" t="str">
            <v>NIPLE, EM FERRO GALVANIZADO, DN 80 (3"), CONEXÃO ROSQUEADA, INSTALADO EM REDE DE ALIMENTAÇÃO PARA HIDRANTE - FORNECIMENTO E INSTALAÇÃO. AF_10/2020</v>
          </cell>
          <cell r="C3834" t="str">
            <v>UN</v>
          </cell>
          <cell r="D3834">
            <v>92.94</v>
          </cell>
        </row>
        <row r="3835">
          <cell r="A3835">
            <v>92380</v>
          </cell>
          <cell r="B3835" t="str">
            <v>LUVA, EM FERRO GALVANIZADO, DN 80 (3"), CONEXÃO ROSQUEADA, INSTALADO EM REDE DE ALIMENTAÇÃO PARA HIDRANTE - FORNECIMENTO E INSTALAÇÃO. AF_10/2020</v>
          </cell>
          <cell r="C3835" t="str">
            <v>UN</v>
          </cell>
          <cell r="D3835">
            <v>99.84</v>
          </cell>
        </row>
        <row r="3836">
          <cell r="A3836">
            <v>92381</v>
          </cell>
          <cell r="B3836" t="str">
            <v>JOELHO 45 GRAUS, EM FERRO GALVANIZADO, DN 25 (1"), CONEXÃO ROSQUEADA, INSTALADO EM REDE DE ALIMENTAÇÃO PARA HIDRANTE - FORNECIMENTO E INSTALAÇÃO. AF_10/2020</v>
          </cell>
          <cell r="C3836" t="str">
            <v>UN</v>
          </cell>
          <cell r="D3836">
            <v>37.11</v>
          </cell>
        </row>
        <row r="3837">
          <cell r="A3837">
            <v>92382</v>
          </cell>
          <cell r="B3837" t="str">
            <v>JOELHO 90 GRAUS, EM FERRO GALVANIZADO, DN 25 (1"), CONEXÃO ROSQUEADA, INSTALADO EM REDE DE ALIMENTAÇÃO PARA HIDRANTE - FORNECIMENTO E INSTALAÇÃO. AF_10/2020</v>
          </cell>
          <cell r="C3837" t="str">
            <v>UN</v>
          </cell>
          <cell r="D3837">
            <v>35.26</v>
          </cell>
        </row>
        <row r="3838">
          <cell r="A3838">
            <v>92383</v>
          </cell>
          <cell r="B3838" t="str">
            <v>JOELHO 45 GRAUS, EM FERRO GALVANIZADO, DN 32 (1 1/4"), CONEXÃO ROSQUEADA, INSTALADO EM REDE DE ALIMENTAÇÃO PARA HIDRANTE - FORNECIMENTO E INSTALAÇÃO. AF_10/2020</v>
          </cell>
          <cell r="C3838" t="str">
            <v>UN</v>
          </cell>
          <cell r="D3838">
            <v>47.71</v>
          </cell>
        </row>
        <row r="3839">
          <cell r="A3839">
            <v>92384</v>
          </cell>
          <cell r="B3839" t="str">
            <v>JOELHO 90 GRAUS, EM FERRO GALVANIZADO, DN 32 (1 1/4"), CONEXÃO ROSQUEADA, INSTALADO EM REDE DE ALIMENTAÇÃO PARA HIDRANTE - FORNECIMENTO E INSTALAÇÃO. AF_10/2020</v>
          </cell>
          <cell r="C3839" t="str">
            <v>UN</v>
          </cell>
          <cell r="D3839">
            <v>44.03</v>
          </cell>
        </row>
        <row r="3840">
          <cell r="A3840">
            <v>92385</v>
          </cell>
          <cell r="B3840" t="str">
            <v>JOELHO 45 GRAUS, EM FERRO GALVANIZADO, DN 40 (1 1/2"), CONEXÃO ROSQUEADA, INSTALADO EM REDE DE ALIMENTAÇÃO PARA HIDRANTE - FORNECIMENTO E INSTALAÇÃO. AF_10/2020</v>
          </cell>
          <cell r="C3840" t="str">
            <v>UN</v>
          </cell>
          <cell r="D3840">
            <v>55.03</v>
          </cell>
        </row>
        <row r="3841">
          <cell r="A3841">
            <v>92386</v>
          </cell>
          <cell r="B3841" t="str">
            <v>JOELHO 90 GRAUS, EM FERRO GALVANIZADO, DN 40 (1 1/2"), CONEXÃO ROSQUEADA, INSTALADO EM REDE DE ALIMENTAÇÃO PARA HIDRANTE - FORNECIMENTO E INSTALAÇÃO. AF_10/2020</v>
          </cell>
          <cell r="C3841" t="str">
            <v>UN</v>
          </cell>
          <cell r="D3841">
            <v>52.49</v>
          </cell>
        </row>
        <row r="3842">
          <cell r="A3842">
            <v>92387</v>
          </cell>
          <cell r="B3842" t="str">
            <v>JOELHO 45 GRAUS, EM FERRO GALVANIZADO, DN 50 (2"), CONEXÃO ROSQUEADA, INSTALADO EM REDE DE ALIMENTAÇÃO PARA HIDRANTE - FORNECIMENTO E INSTALAÇÃO. AF_10/2020</v>
          </cell>
          <cell r="C3842" t="str">
            <v>UN</v>
          </cell>
          <cell r="D3842">
            <v>70.39</v>
          </cell>
        </row>
        <row r="3843">
          <cell r="A3843">
            <v>92388</v>
          </cell>
          <cell r="B3843" t="str">
            <v>JOELHO 90 GRAUS, EM FERRO GALVANIZADO, DN 50 (2"), CONEXÃO ROSQUEADA, INSTALADO EM REDE DE ALIMENTAÇÃO PARA HIDRANTE - FORNECIMENTO E INSTALAÇÃO. AF_10/2020</v>
          </cell>
          <cell r="C3843" t="str">
            <v>UN</v>
          </cell>
          <cell r="D3843">
            <v>68.67</v>
          </cell>
        </row>
        <row r="3844">
          <cell r="A3844">
            <v>92389</v>
          </cell>
          <cell r="B3844" t="str">
            <v>JOELHO 45 GRAUS, EM FERRO GALVANIZADO, DN 65 (2 1/2"), CONEXÃO ROSQUEADA, INSTALADO EM REDE DE ALIMENTAÇÃO PARA HIDRANTE - FORNECIMENTO E INSTALAÇÃO. AF_10/2020</v>
          </cell>
          <cell r="C3844" t="str">
            <v>UN</v>
          </cell>
          <cell r="D3844">
            <v>111.65</v>
          </cell>
        </row>
        <row r="3845">
          <cell r="A3845">
            <v>92390</v>
          </cell>
          <cell r="B3845" t="str">
            <v>JOELHO 90 GRAUS, EM FERRO GALVANIZADO, DN 65 (2 1/2"), CONEXÃO ROSQUEADA, INSTALADO EM REDE DE ALIMENTAÇÃO PARA HIDRANTE - FORNECIMENTO E INSTALAÇÃO. AF_10/2020</v>
          </cell>
          <cell r="C3845" t="str">
            <v>UN</v>
          </cell>
          <cell r="D3845">
            <v>104.06</v>
          </cell>
        </row>
        <row r="3846">
          <cell r="A3846">
            <v>92635</v>
          </cell>
          <cell r="B3846" t="str">
            <v>JOELHO 45 GRAUS, EM FERRO GALVANIZADO, CONEXÃO ROSQUEADA, DN 80 (3"), INSTALADO EM REDE DE ALIMENTAÇÃO PARA HIDRANTE - FORNECIMENTO E INSTALAÇÃO. AF_10/2020</v>
          </cell>
          <cell r="C3846" t="str">
            <v>UN</v>
          </cell>
          <cell r="D3846">
            <v>151.28</v>
          </cell>
        </row>
        <row r="3847">
          <cell r="A3847">
            <v>92636</v>
          </cell>
          <cell r="B3847" t="str">
            <v>JOELHO 90 GRAUS, EM FERRO GALVANIZADO, CONEXÃO ROSQUEADA, DN 80 (3"), INSTALADO EM REDE DE ALIMENTAÇÃO PARA HIDRANTE - FORNECIMENTO E INSTALAÇÃO. AF_10/2020</v>
          </cell>
          <cell r="C3847" t="str">
            <v>UN</v>
          </cell>
          <cell r="D3847">
            <v>136.65</v>
          </cell>
        </row>
        <row r="3848">
          <cell r="A3848">
            <v>92637</v>
          </cell>
          <cell r="B3848" t="str">
            <v>TÊ, EM FERRO GALVANIZADO, CONEXÃO ROSQUEADA, DN 25 (1"), INSTALADO EM REDE DE ALIMENTAÇÃO PARA HIDRANTE - FORNECIMENTO E INSTALAÇÃO. AF_10/2020</v>
          </cell>
          <cell r="C3848" t="str">
            <v>UN</v>
          </cell>
          <cell r="D3848">
            <v>47.73</v>
          </cell>
        </row>
        <row r="3849">
          <cell r="A3849">
            <v>92638</v>
          </cell>
          <cell r="B3849" t="str">
            <v>TÊ, EM FERRO GALVANIZADO, CONEXÃO ROSQUEADA, DN 32 (1 1/4"), INSTALADO EM REDE DE ALIMENTAÇÃO PARA HIDRANTE - FORNECIMENTO E INSTALAÇÃO. AF_10/2020</v>
          </cell>
          <cell r="C3849" t="str">
            <v>UN</v>
          </cell>
          <cell r="D3849">
            <v>59.18</v>
          </cell>
        </row>
        <row r="3850">
          <cell r="A3850">
            <v>92639</v>
          </cell>
          <cell r="B3850" t="str">
            <v>TÊ, EM FERRO GALVANIZADO, CONEXÃO ROSQUEADA, DN 40 (1 1/2"), INSTALADO EM REDE DE ALIMENTAÇÃO PARA HIDRANTE - FORNECIMENTO E INSTALAÇÃO. AF_10/2020</v>
          </cell>
          <cell r="C3850" t="str">
            <v>UN</v>
          </cell>
          <cell r="D3850">
            <v>69.02</v>
          </cell>
        </row>
        <row r="3851">
          <cell r="A3851">
            <v>92640</v>
          </cell>
          <cell r="B3851" t="str">
            <v>TÊ, EM FERRO GALVANIZADO, CONEXÃO ROSQUEADA, DN 50 (2"), INSTALADO EM REDE DE ALIMENTAÇÃO PARA HIDRANTE - FORNECIMENTO E INSTALAÇÃO. AF_10/2020</v>
          </cell>
          <cell r="C3851" t="str">
            <v>UN</v>
          </cell>
          <cell r="D3851">
            <v>91.52</v>
          </cell>
        </row>
        <row r="3852">
          <cell r="A3852">
            <v>92642</v>
          </cell>
          <cell r="B3852" t="str">
            <v>TÊ, EM FERRO GALVANIZADO, CONEXÃO ROSQUEADA, DN 65 (2 1/2"), INSTALADO EM REDE DE ALIMENTAÇÃO PARA HIDRANTE - FORNECIMENTO E INSTALAÇÃO. AF_10/2020</v>
          </cell>
          <cell r="C3852" t="str">
            <v>UN</v>
          </cell>
          <cell r="D3852">
            <v>142.52000000000001</v>
          </cell>
        </row>
        <row r="3853">
          <cell r="A3853">
            <v>92644</v>
          </cell>
          <cell r="B3853" t="str">
            <v>TÊ, EM FERRO GALVANIZADO, CONEXÃO ROSQUEADA, DN 80 (3"), INSTALADO EM REDE DE ALIMENTAÇÃO PARA HIDRANTE - FORNECIMENTO E INSTALAÇÃO. AF_10/2020</v>
          </cell>
          <cell r="C3853" t="str">
            <v>UN</v>
          </cell>
          <cell r="D3853">
            <v>180.79</v>
          </cell>
        </row>
        <row r="3854">
          <cell r="A3854">
            <v>92657</v>
          </cell>
          <cell r="B3854" t="str">
            <v>NIPLE, EM FERRO GALVANIZADO, CONEXÃO ROSQUEADA, DN 25 (1"), INSTALADO EM REDE DE ALIMENTAÇÃO PARA SPRINKLER - FORNECIMENTO E INSTALAÇÃO. AF_10/2020</v>
          </cell>
          <cell r="C3854" t="str">
            <v>UN</v>
          </cell>
          <cell r="D3854">
            <v>18.489999999999998</v>
          </cell>
        </row>
        <row r="3855">
          <cell r="A3855">
            <v>92658</v>
          </cell>
          <cell r="B3855" t="str">
            <v>LUVA, EM FERRO GALVANIZADO, CONEXÃO ROSQUEADA, DN 25 (1"), INSTALADO EM REDE DE ALIMENTAÇÃO PARA SPRINKLER - FORNECIMENTO E INSTALAÇÃO. AF_10/2020</v>
          </cell>
          <cell r="C3855" t="str">
            <v>UN</v>
          </cell>
          <cell r="D3855">
            <v>19.88</v>
          </cell>
        </row>
        <row r="3856">
          <cell r="A3856">
            <v>92659</v>
          </cell>
          <cell r="B3856" t="str">
            <v>NIPLE, EM FERRO GALVANIZADO, CONEXÃO ROSQUEADA, DN 32 (1 1/4"), INSTALADO EM REDE DE ALIMENTAÇÃO PARA SPRINKLER - FORNECIMENTO E INSTALAÇÃO. AF_10/2020</v>
          </cell>
          <cell r="C3856" t="str">
            <v>UN</v>
          </cell>
          <cell r="D3856">
            <v>23.23</v>
          </cell>
        </row>
        <row r="3857">
          <cell r="A3857">
            <v>92660</v>
          </cell>
          <cell r="B3857" t="str">
            <v>LUVA, EM FERRO GALVANIZADO, CONEXÃO ROSQUEADA, DN 32 (1 1/4"), INSTALADO EM REDE DE ALIMENTAÇÃO PARA SPRINKLER - FORNECIMENTO E INSTALAÇÃO. AF_10/2020</v>
          </cell>
          <cell r="C3857" t="str">
            <v>UN</v>
          </cell>
          <cell r="D3857">
            <v>24.53</v>
          </cell>
        </row>
        <row r="3858">
          <cell r="A3858">
            <v>92661</v>
          </cell>
          <cell r="B3858" t="str">
            <v>NIPLE, EM FERRO GALVANIZADO, CONEXÃO ROSQUEADA, DN 40 (1 1/2"), INSTALADO EM REDE DE ALIMENTAÇÃO PARA SPRINKLER - FORNECIMENTO E INSTALAÇÃO. AF_10/2020</v>
          </cell>
          <cell r="C3858" t="str">
            <v>UN</v>
          </cell>
          <cell r="D3858">
            <v>28.1</v>
          </cell>
        </row>
        <row r="3859">
          <cell r="A3859">
            <v>92662</v>
          </cell>
          <cell r="B3859" t="str">
            <v>LUVA, EM FERRO GALVANIZADO, CONEXÃO ROSQUEADA, DN 40 (1 1/2"), INSTALADO EM REDE DE ALIMENTAÇÃO PARA SPRINKLER - FORNECIMENTO E INSTALAÇÃO. AF_10/2020</v>
          </cell>
          <cell r="C3859" t="str">
            <v>UN</v>
          </cell>
          <cell r="D3859">
            <v>28.35</v>
          </cell>
        </row>
        <row r="3860">
          <cell r="A3860">
            <v>92663</v>
          </cell>
          <cell r="B3860" t="str">
            <v>NIPLE, EM FERRO GALVANIZADO, CONEXÃO ROSQUEADA, DN 50 (2"), INSTALADO EM REDE DE ALIMENTAÇÃO PARA SPRINKLER - FORNECIMENTO E INSTALAÇÃO. AF_10/2020</v>
          </cell>
          <cell r="C3860" t="str">
            <v>UN</v>
          </cell>
          <cell r="D3860">
            <v>38.46</v>
          </cell>
        </row>
        <row r="3861">
          <cell r="A3861">
            <v>92664</v>
          </cell>
          <cell r="B3861" t="str">
            <v>LUVA, EM FERRO GALVANIZADO, CONEXÃO ROSQUEADA, DN 50 (2"), INSTALADO EM REDE DE ALIMENTAÇÃO PARA SPRINKLER - FORNECIMENTO E INSTALAÇÃO. AF_10/2020</v>
          </cell>
          <cell r="C3861" t="str">
            <v>UN</v>
          </cell>
          <cell r="D3861">
            <v>38.44</v>
          </cell>
        </row>
        <row r="3862">
          <cell r="A3862">
            <v>92665</v>
          </cell>
          <cell r="B3862" t="str">
            <v>NIPLE, EM FERRO GALVANIZADO, CONEXÃO ROSQUEADA, DN 65 (2 1/2"), INSTALADO EM REDE DE ALIMENTAÇÃO PARA SPRINKLER - FORNECIMENTO E INSTALAÇÃO. AF_10/2020</v>
          </cell>
          <cell r="C3862" t="str">
            <v>UN</v>
          </cell>
          <cell r="D3862">
            <v>53.78</v>
          </cell>
        </row>
        <row r="3863">
          <cell r="A3863">
            <v>92666</v>
          </cell>
          <cell r="B3863" t="str">
            <v>LUVA, EM FERRO GALVANIZADO, CONEXÃO ROSQUEADA, DN 65 (2 1/2"), INSTALADO EM REDE DE ALIMENTAÇÃO PARA SPRINKLER - FORNECIMENTO E INSTALAÇÃO. AF_10/2020</v>
          </cell>
          <cell r="C3863" t="str">
            <v>UN</v>
          </cell>
          <cell r="D3863">
            <v>61.54</v>
          </cell>
        </row>
        <row r="3864">
          <cell r="A3864">
            <v>92667</v>
          </cell>
          <cell r="B3864" t="str">
            <v>NIPLE, EM FERRO GALVANIZADO, CONEXÃO ROSQUEADA, DN 80 (3"), INSTALADO EM REDE DE ALIMENTAÇÃO PARA SPRINKLER - FORNECIMENTO E INSTALAÇÃO. AF_10/2020</v>
          </cell>
          <cell r="C3864" t="str">
            <v>UN</v>
          </cell>
          <cell r="D3864">
            <v>80.510000000000005</v>
          </cell>
        </row>
        <row r="3865">
          <cell r="A3865">
            <v>92668</v>
          </cell>
          <cell r="B3865" t="str">
            <v>LUVA, EM FERRO GALVANIZADO, CONEXÃO ROSQUEADA, DN 80 (3"), INSTALADO EM REDE DE ALIMENTAÇÃO PARA SPRINKLER - FORNECIMENTO E INSTALAÇÃO. AF_10/2020</v>
          </cell>
          <cell r="C3865" t="str">
            <v>UN</v>
          </cell>
          <cell r="D3865">
            <v>87.41</v>
          </cell>
        </row>
        <row r="3866">
          <cell r="A3866">
            <v>92669</v>
          </cell>
          <cell r="B3866" t="str">
            <v>JOELHO 45 GRAUS, EM FERRO GALVANIZADO, CONEXÃO ROSQUEADA, DN 25 (1"), INSTALADO EM REDE DE ALIMENTAÇÃO PARA SPRINKLER - FORNECIMENTO E INSTALAÇÃO. AF_10/2020</v>
          </cell>
          <cell r="C3866" t="str">
            <v>UN</v>
          </cell>
          <cell r="D3866">
            <v>28.12</v>
          </cell>
        </row>
        <row r="3867">
          <cell r="A3867">
            <v>92670</v>
          </cell>
          <cell r="B3867" t="str">
            <v>JOELHO 90 GRAUS, EM FERRO GALVANIZADO, CONEXÃO ROSQUEADA, DN 25 (1"), INSTALADO EM REDE DE ALIMENTAÇÃO PARA SPRINKLER - FORNECIMENTO E INSTALAÇÃO. AF_10/2020</v>
          </cell>
          <cell r="C3867" t="str">
            <v>UN</v>
          </cell>
          <cell r="D3867">
            <v>26.27</v>
          </cell>
        </row>
        <row r="3868">
          <cell r="A3868">
            <v>92671</v>
          </cell>
          <cell r="B3868" t="str">
            <v>JOELHO 45 GRAUS, EM FERRO GALVANIZADO, CONEXÃO ROSQUEADA, DN 32 (1 1/4"), INSTALADO EM REDE DE ALIMENTAÇÃO PARA SPRINKLER - FORNECIMENTO E INSTALAÇÃO. AF_10/2020</v>
          </cell>
          <cell r="C3868" t="str">
            <v>UN</v>
          </cell>
          <cell r="D3868">
            <v>37.53</v>
          </cell>
        </row>
        <row r="3869">
          <cell r="A3869">
            <v>92672</v>
          </cell>
          <cell r="B3869" t="str">
            <v>JOELHO 90 GRAUS, EM FERRO GALVANIZADO, CONEXÃO ROSQUEADA, DN 32 (1 1/4"), INSTALADO EM REDE DE ALIMENTAÇÃO PARA SPRINKLER - FORNECIMENTO E INSTALAÇÃO. AF_10/2020</v>
          </cell>
          <cell r="C3869" t="str">
            <v>UN</v>
          </cell>
          <cell r="D3869">
            <v>33.85</v>
          </cell>
        </row>
        <row r="3870">
          <cell r="A3870">
            <v>92673</v>
          </cell>
          <cell r="B3870" t="str">
            <v>JOELHO 45 GRAUS, EM FERRO GALVANIZADO, CONEXÃO ROSQUEADA, DN 40 (1 1/2"), INSTALADO EM REDE DE ALIMENTAÇÃO PARA SPRINKLER - FORNECIMENTO E INSTALAÇÃO. AF_10/2020</v>
          </cell>
          <cell r="C3870" t="str">
            <v>UN</v>
          </cell>
          <cell r="D3870">
            <v>43.41</v>
          </cell>
        </row>
        <row r="3871">
          <cell r="A3871">
            <v>92674</v>
          </cell>
          <cell r="B3871" t="str">
            <v>JOELHO 90 GRAUS, EM FERRO GALVANIZADO, CONEXÃO ROSQUEADA, DN 40 (1 1/2"), INSTALADO EM REDE DE ALIMENTAÇÃO PARA SPRINKLER - FORNECIMENTO E INSTALAÇÃO. AF_10/2020</v>
          </cell>
          <cell r="C3871" t="str">
            <v>UN</v>
          </cell>
          <cell r="D3871">
            <v>40.869999999999997</v>
          </cell>
        </row>
        <row r="3872">
          <cell r="A3872">
            <v>92675</v>
          </cell>
          <cell r="B3872" t="str">
            <v>JOELHO 45 GRAUS, EM FERRO GALVANIZADO, CONEXÃO ROSQUEADA, DN 50 (2"), INSTALADO EM REDE DE ALIMENTAÇÃO PARA SPRINKLER - FORNECIMENTO E INSTALAÇÃO. AF_10/2020</v>
          </cell>
          <cell r="C3872" t="str">
            <v>UN</v>
          </cell>
          <cell r="D3872">
            <v>57.03</v>
          </cell>
        </row>
        <row r="3873">
          <cell r="A3873">
            <v>92676</v>
          </cell>
          <cell r="B3873" t="str">
            <v>JOELHO 90 GRAUS, EM FERRO GALVANIZADO, CONEXÃO ROSQUEADA, DN 50 (2"), INSTALADO EM REDE DE ALIMENTAÇÃO PARA SPRINKLER - FORNECIMENTO E INSTALAÇÃO. AF_10/2020</v>
          </cell>
          <cell r="C3873" t="str">
            <v>UN</v>
          </cell>
          <cell r="D3873">
            <v>55.31</v>
          </cell>
        </row>
        <row r="3874">
          <cell r="A3874">
            <v>92677</v>
          </cell>
          <cell r="B3874" t="str">
            <v>JOELHO 45 GRAUS, EM FERRO GALVANIZADO, CONEXÃO ROSQUEADA, DN 65 (2 1/2"), INSTALADO EM REDE DE ALIMENTAÇÃO PARA SPRINKLER - FORNECIMENTO E INSTALAÇÃO. AF_10/2020</v>
          </cell>
          <cell r="C3874" t="str">
            <v>UN</v>
          </cell>
          <cell r="D3874">
            <v>95.63</v>
          </cell>
        </row>
        <row r="3875">
          <cell r="A3875">
            <v>92678</v>
          </cell>
          <cell r="B3875" t="str">
            <v>JOELHO 90 GRAUS, EM FERRO GALVANIZADO, CONEXÃO ROSQUEADA, DN 65 (2 1/2"), INSTALADO EM REDE DE ALIMENTAÇÃO PARA SPRINKLER - FORNECIMENTO E INSTALAÇÃO. AF_10/2020</v>
          </cell>
          <cell r="C3875" t="str">
            <v>UN</v>
          </cell>
          <cell r="D3875">
            <v>88.04</v>
          </cell>
        </row>
        <row r="3876">
          <cell r="A3876">
            <v>92679</v>
          </cell>
          <cell r="B3876" t="str">
            <v>JOELHO 45 GRAUS, EM FERRO GALVANIZADO, CONEXÃO ROSQUEADA, DN 80 (3"), INSTALADO EM REDE DE ALIMENTAÇÃO PARA SPRINKLER - FORNECIMENTO E INSTALAÇÃO. AF_10/2020</v>
          </cell>
          <cell r="C3876" t="str">
            <v>UN</v>
          </cell>
          <cell r="D3876">
            <v>132.63</v>
          </cell>
        </row>
        <row r="3877">
          <cell r="A3877">
            <v>92680</v>
          </cell>
          <cell r="B3877" t="str">
            <v>JOELHO 90 GRAUS, EM FERRO GALVANIZADO, CONEXÃO ROSQUEADA, DN 80 (3"), INSTALADO EM REDE DE ALIMENTAÇÃO PARA SPRINKLER - FORNECIMENTO E INSTALAÇÃO. AF_10/2020</v>
          </cell>
          <cell r="C3877" t="str">
            <v>UN</v>
          </cell>
          <cell r="D3877">
            <v>118</v>
          </cell>
        </row>
        <row r="3878">
          <cell r="A3878">
            <v>92681</v>
          </cell>
          <cell r="B3878" t="str">
            <v>TÊ, EM FERRO GALVANIZADO, CONEXÃO ROSQUEADA, DN 25 (1"), INSTALADO EM REDE DE ALIMENTAÇÃO PARA SPRINKLER - FORNECIMENTO E INSTALAÇÃO. AF_10/2020</v>
          </cell>
          <cell r="C3878" t="str">
            <v>UN</v>
          </cell>
          <cell r="D3878">
            <v>35.72</v>
          </cell>
        </row>
        <row r="3879">
          <cell r="A3879">
            <v>92682</v>
          </cell>
          <cell r="B3879" t="str">
            <v>TÊ, EM FERRO GALVANIZADO, CONEXÃO ROSQUEADA, DN 32 (1 1/4"), INSTALADO EM REDE DE ALIMENTAÇÃO PARA SPRINKLER - FORNECIMENTO E INSTALAÇÃO. AF_10/2020</v>
          </cell>
          <cell r="C3879" t="str">
            <v>UN</v>
          </cell>
          <cell r="D3879">
            <v>45.53</v>
          </cell>
        </row>
        <row r="3880">
          <cell r="A3880">
            <v>92683</v>
          </cell>
          <cell r="B3880" t="str">
            <v>TÊ, EM FERRO GALVANIZADO, CONEXÃO ROSQUEADA, DN 40 (1 1/2"), INSTALADO EM REDE DE ALIMENTAÇÃO PARA SPRINKLER - FORNECIMENTO E INSTALAÇÃO. AF_10/2020</v>
          </cell>
          <cell r="C3880" t="str">
            <v>UN</v>
          </cell>
          <cell r="D3880">
            <v>53.54</v>
          </cell>
        </row>
        <row r="3881">
          <cell r="A3881">
            <v>92684</v>
          </cell>
          <cell r="B3881" t="str">
            <v>TÊ, EM FERRO GALVANIZADO, CONEXÃO ROSQUEADA, DN 50 (2"), INSTALADO EM REDE DE ALIMENTAÇÃO PARA SPRINKLER - FORNECIMENTO E INSTALAÇÃO. AF_10/2020</v>
          </cell>
          <cell r="C3881" t="str">
            <v>UN</v>
          </cell>
          <cell r="D3881">
            <v>73.7</v>
          </cell>
        </row>
        <row r="3882">
          <cell r="A3882">
            <v>92685</v>
          </cell>
          <cell r="B3882" t="str">
            <v>TÊ, EM FERRO GALVANIZADO, CONEXÃO ROSQUEADA, DN 65 (2 1/2"), INSTALADO EM REDE DE ALIMENTAÇÃO PARA SPRINKLER - FORNECIMENTO E INSTALAÇÃO. AF_10/2020</v>
          </cell>
          <cell r="C3882" t="str">
            <v>UN</v>
          </cell>
          <cell r="D3882">
            <v>121.19</v>
          </cell>
        </row>
        <row r="3883">
          <cell r="A3883">
            <v>92686</v>
          </cell>
          <cell r="B3883" t="str">
            <v>TÊ, EM FERRO GALVANIZADO, CONEXÃO ROSQUEADA, DN 80 (3"), INSTALADO EM REDE DE ALIMENTAÇÃO PARA SPRINKLER - FORNECIMENTO E INSTALAÇÃO. AF_10/2020</v>
          </cell>
          <cell r="C3883" t="str">
            <v>UN</v>
          </cell>
          <cell r="D3883">
            <v>155.91999999999999</v>
          </cell>
        </row>
        <row r="3884">
          <cell r="A3884">
            <v>92692</v>
          </cell>
          <cell r="B3884" t="str">
            <v>NIPLE, EM FERRO GALVANIZADO, CONEXÃO ROSQUEADA, DN 15 (1/2"), INSTALADO EM RAMAIS E SUB-RAMAIS DE GÁS - FORNECIMENTO E INSTALAÇÃO. AF_10/2020</v>
          </cell>
          <cell r="C3884" t="str">
            <v>UN</v>
          </cell>
          <cell r="D3884">
            <v>9.89</v>
          </cell>
        </row>
        <row r="3885">
          <cell r="A3885">
            <v>92693</v>
          </cell>
          <cell r="B3885" t="str">
            <v>LUVA, EM FERRO GALVANIZADO, CONEXÃO ROSQUEADA, DN 15 (1/2"), INSTALADO EM RAMAIS E SUB-RAMAIS DE GÁS - FORNECIMENTO E INSTALAÇÃO. AF_10/2020</v>
          </cell>
          <cell r="C3885" t="str">
            <v>UN</v>
          </cell>
          <cell r="D3885">
            <v>10.199999999999999</v>
          </cell>
        </row>
        <row r="3886">
          <cell r="A3886">
            <v>92694</v>
          </cell>
          <cell r="B3886" t="str">
            <v>NIPLE, EM FERRO GALVANIZADO, CONEXÃO ROSQUEADA, DN 20 (3/4"), INSTALADO EM RAMAIS E SUB-RAMAIS DE GÁS - FORNECIMENTO E INSTALAÇÃO. AF_10/2020</v>
          </cell>
          <cell r="C3886" t="str">
            <v>UN</v>
          </cell>
          <cell r="D3886">
            <v>15.53</v>
          </cell>
        </row>
        <row r="3887">
          <cell r="A3887">
            <v>92695</v>
          </cell>
          <cell r="B3887" t="str">
            <v>LUVA, EM FERRO GALVANIZADO, CONEXÃO ROSQUEADA, DN 20 (3/4"), INSTALADO EM RAMAIS E SUB-RAMAIS DE GÁS - FORNECIMENTO E INSTALAÇÃO. AF_10/2020</v>
          </cell>
          <cell r="C3887" t="str">
            <v>UN</v>
          </cell>
          <cell r="D3887">
            <v>15.84</v>
          </cell>
        </row>
        <row r="3888">
          <cell r="A3888">
            <v>92696</v>
          </cell>
          <cell r="B3888" t="str">
            <v>NIPLE, EM FERRO GALVANIZADO, CONEXÃO ROSQUEADA, DN 25 (1"), INSTALADO EM RAMAIS E SUB-RAMAIS DE GÁS - FORNECIMENTO E INSTALAÇÃO. AF_10/2020</v>
          </cell>
          <cell r="C3888" t="str">
            <v>UN</v>
          </cell>
          <cell r="D3888">
            <v>24.22</v>
          </cell>
        </row>
        <row r="3889">
          <cell r="A3889">
            <v>92697</v>
          </cell>
          <cell r="B3889" t="str">
            <v>LUVA, EM FERRO GALVANIZADO, CONEXÃO ROSQUEADA, DN 25 (1"), INSTALADO EM RAMAIS E SUB-RAMAIS DE GÁS - FORNECIMENTO E INSTALAÇÃO. AF_10/2020</v>
          </cell>
          <cell r="C3889" t="str">
            <v>UN</v>
          </cell>
          <cell r="D3889">
            <v>25.61</v>
          </cell>
        </row>
        <row r="3890">
          <cell r="A3890">
            <v>92698</v>
          </cell>
          <cell r="B3890" t="str">
            <v>JOELHO 45 GRAUS, EM FERRO GALVANIZADO, CONEXÃO ROSQUEADA, DN 15 (1/2"), INSTALADO EM RAMAIS E SUB-RAMAIS DE GÁS - FORNECIMENTO E INSTALAÇÃO. AF_10/2020</v>
          </cell>
          <cell r="C3890" t="str">
            <v>UN</v>
          </cell>
          <cell r="D3890">
            <v>14.59</v>
          </cell>
        </row>
        <row r="3891">
          <cell r="A3891">
            <v>92699</v>
          </cell>
          <cell r="B3891" t="str">
            <v>JOELHO 90 GRAUS, EM FERRO GALVANIZADO, CONEXÃO ROSQUEADA, DN 15 (1/2"), INSTALADO EM RAMAIS E SUB-RAMAIS DE GÁS - FORNECIMENTO E INSTALAÇÃO. AF_10/2020</v>
          </cell>
          <cell r="C3891" t="str">
            <v>UN</v>
          </cell>
          <cell r="D3891">
            <v>13.58</v>
          </cell>
        </row>
        <row r="3892">
          <cell r="A3892">
            <v>92700</v>
          </cell>
          <cell r="B3892" t="str">
            <v>JOELHO 45 GRAUS, EM FERRO GALVANIZADO, CONEXÃO ROSQUEADA, DN 20 (3/4"), INSTALADO EM RAMAIS E SUB-RAMAIS DE GÁS - FORNECIMENTO E INSTALAÇÃO. AF_10/2020</v>
          </cell>
          <cell r="C3892" t="str">
            <v>UN</v>
          </cell>
          <cell r="D3892">
            <v>23.62</v>
          </cell>
        </row>
        <row r="3893">
          <cell r="A3893">
            <v>92701</v>
          </cell>
          <cell r="B3893" t="str">
            <v>JOELHO 90 GRAUS, EM FERRO GALVANIZADO, CONEXÃO ROSQUEADA, DN 20 (3/4"), INSTALADO EM RAMAIS E SUB-RAMAIS DE GÁS - FORNECIMENTO E INSTALAÇÃO. AF_10/2020</v>
          </cell>
          <cell r="C3893" t="str">
            <v>UN</v>
          </cell>
          <cell r="D3893">
            <v>22.12</v>
          </cell>
        </row>
        <row r="3894">
          <cell r="A3894">
            <v>92702</v>
          </cell>
          <cell r="B3894" t="str">
            <v>JOELHO 45 GRAUS, EM FERRO GALVANIZADO, CONEXÃO ROSQUEADA, DN 25 (1"), INSTALADO EM RAMAIS E SUB-RAMAIS DE GÁS - FORNECIMENTO E INSTALAÇÃO. AF_10/2020</v>
          </cell>
          <cell r="C3894" t="str">
            <v>UN</v>
          </cell>
          <cell r="D3894">
            <v>36.770000000000003</v>
          </cell>
        </row>
        <row r="3895">
          <cell r="A3895">
            <v>92703</v>
          </cell>
          <cell r="B3895" t="str">
            <v>JOELHO 90 GRAUS, EM FERRO GALVANIZADO, CONEXÃO ROSQUEADA, DN 25 (1"), INSTALADO EM RAMAIS E SUB-RAMAIS DE GÁS - FORNECIMENTO E INSTALAÇÃO. AF_10/2020</v>
          </cell>
          <cell r="C3895" t="str">
            <v>UN</v>
          </cell>
          <cell r="D3895">
            <v>34.92</v>
          </cell>
        </row>
        <row r="3896">
          <cell r="A3896">
            <v>92704</v>
          </cell>
          <cell r="B3896" t="str">
            <v>TÊ, EM FERRO GALVANIZADO, CONEXÃO ROSQUEADA, DN 15 (1/2"), INSTALADO EM RAMAIS E SUB-RAMAIS DE GÁS - FORNECIMENTO E INSTALAÇÃO. AF_10/2020</v>
          </cell>
          <cell r="C3896" t="str">
            <v>UN</v>
          </cell>
          <cell r="D3896">
            <v>18.3</v>
          </cell>
        </row>
        <row r="3897">
          <cell r="A3897">
            <v>92705</v>
          </cell>
          <cell r="B3897" t="str">
            <v>TÊ, EM FERRO GALVANIZADO, CONEXÃO ROSQUEADA, DN 20 (3/4"), INSTALADO EM RAMAIS E SUB-RAMAIS DE GÁS - FORNECIMENTO E INSTALAÇÃO. AF_10/2020</v>
          </cell>
          <cell r="C3897" t="str">
            <v>UN</v>
          </cell>
          <cell r="D3897">
            <v>29.2</v>
          </cell>
        </row>
        <row r="3898">
          <cell r="A3898">
            <v>92706</v>
          </cell>
          <cell r="B3898" t="str">
            <v>TÊ, EM FERRO GALVANIZADO, CONEXÃO ROSQUEADA, DN 25 (1"), INSTALADO EM RAMAIS E SUB-RAMAIS DE GÁS - FORNECIMENTO E INSTALAÇÃO. AF_10/2020</v>
          </cell>
          <cell r="C3898" t="str">
            <v>UN</v>
          </cell>
          <cell r="D3898">
            <v>47.25</v>
          </cell>
        </row>
        <row r="3899">
          <cell r="A3899">
            <v>92889</v>
          </cell>
          <cell r="B3899" t="str">
            <v>UNIÃO, EM FERRO GALVANIZADO, DN 50 (2"), CONEXÃO ROSQUEADA, INSTALADO EM PRUMADAS - FORNECIMENTO E INSTALAÇÃO. AF_10/2020</v>
          </cell>
          <cell r="C3899" t="str">
            <v>UN</v>
          </cell>
          <cell r="D3899">
            <v>97.74</v>
          </cell>
        </row>
        <row r="3900">
          <cell r="A3900">
            <v>92890</v>
          </cell>
          <cell r="B3900" t="str">
            <v>UNIÃO, EM FERRO GALVANIZADO, DN 65 (2 1/2"), CONEXÃO ROSQUEADA, INSTALADO EM PRUMADAS - FORNECIMENTO E INSTALAÇÃO. AF_10/2020</v>
          </cell>
          <cell r="C3900" t="str">
            <v>UN</v>
          </cell>
          <cell r="D3900">
            <v>149.96</v>
          </cell>
        </row>
        <row r="3901">
          <cell r="A3901">
            <v>92891</v>
          </cell>
          <cell r="B3901" t="str">
            <v>UNIÃO, EM FERRO GALVANIZADO, DN 80 (3"), CONEXÃO ROSQUEADA, INSTALADO EM PRUMADAS - FORNECIMENTO E INSTALAÇÃO. AF_10/2020</v>
          </cell>
          <cell r="C3901" t="str">
            <v>UN</v>
          </cell>
          <cell r="D3901">
            <v>221.68</v>
          </cell>
        </row>
        <row r="3902">
          <cell r="A3902">
            <v>92892</v>
          </cell>
          <cell r="B3902" t="str">
            <v>UNIÃO, EM FERRO GALVANIZADO, DN 25 (1"), CONEXÃO ROSQUEADA, INSTALADO EM REDE DE ALIMENTAÇÃO PARA HIDRANTE - FORNECIMENTO E INSTALAÇÃO. AF_10/2020</v>
          </cell>
          <cell r="C3902" t="str">
            <v>UN</v>
          </cell>
          <cell r="D3902">
            <v>40.86</v>
          </cell>
        </row>
        <row r="3903">
          <cell r="A3903">
            <v>92893</v>
          </cell>
          <cell r="B3903" t="str">
            <v>UNIÃO, EM FERRO GALVANIZADO, DN 32 (1 1/4"), CONEXÃO ROSQUEADA, INSTALADO EM REDE DE ALIMENTAÇÃO PARA HIDRANTE - FORNECIMENTO E INSTALAÇÃO. AF_10/2020</v>
          </cell>
          <cell r="C3903" t="str">
            <v>UN</v>
          </cell>
          <cell r="D3903">
            <v>59.18</v>
          </cell>
        </row>
        <row r="3904">
          <cell r="A3904">
            <v>92894</v>
          </cell>
          <cell r="B3904" t="str">
            <v>UNIÃO, EM FERRO GALVANIZADO, DN 40 (1 1/2"), CONEXÃO ROSQUEADA, INSTALADO EM REDE DE ALIMENTAÇÃO PARA HIDRANTE - FORNECIMENTO E INSTALAÇÃO. AF_10/2020</v>
          </cell>
          <cell r="C3904" t="str">
            <v>UN</v>
          </cell>
          <cell r="D3904">
            <v>71.069999999999993</v>
          </cell>
        </row>
        <row r="3905">
          <cell r="A3905">
            <v>92895</v>
          </cell>
          <cell r="B3905" t="str">
            <v>UNIÃO, EM FERRO GALVANIZADO, DN 50 (2"), CONEXÃO ROSQUEADA, INSTALADO EM REDE DE ALIMENTAÇÃO PARA HIDRANTE - FORNECIMENTO E INSTALAÇÃO. AF_10/2020</v>
          </cell>
          <cell r="C3905" t="str">
            <v>UN</v>
          </cell>
          <cell r="D3905">
            <v>97.71</v>
          </cell>
        </row>
        <row r="3906">
          <cell r="A3906">
            <v>92896</v>
          </cell>
          <cell r="B3906" t="str">
            <v>UNIÃO, EM FERRO GALVANIZADO, DN 65 (2 1/2"), CONEXÃO ROSQUEADA, INSTALADO EM REDE DE ALIMENTAÇÃO PARA HIDRANTE - FORNECIMENTO E INSTALAÇÃO. AF_10/2020</v>
          </cell>
          <cell r="C3906" t="str">
            <v>UN</v>
          </cell>
          <cell r="D3906">
            <v>151.04</v>
          </cell>
        </row>
        <row r="3907">
          <cell r="A3907">
            <v>92897</v>
          </cell>
          <cell r="B3907" t="str">
            <v>UNIÃO, EM FERRO GALVANIZADO, DN 80 (3"), CONEXÃO ROSQUEADA, INSTALADO EM REDE DE ALIMENTAÇÃO PARA HIDRANTE - FORNECIMENTO E INSTALAÇÃO. AF_10/2020</v>
          </cell>
          <cell r="C3907" t="str">
            <v>UN</v>
          </cell>
          <cell r="D3907">
            <v>223.89</v>
          </cell>
        </row>
        <row r="3908">
          <cell r="A3908">
            <v>92898</v>
          </cell>
          <cell r="B3908" t="str">
            <v>UNIÃO, EM FERRO GALVANIZADO, CONEXÃO ROSQUEADA, DN 25 (1"), INSTALADO EM REDE DE ALIMENTAÇÃO PARA SPRINKLER - FORNECIMENTO E INSTALAÇÃO. AF_10/2020</v>
          </cell>
          <cell r="C3908" t="str">
            <v>UN</v>
          </cell>
          <cell r="D3908">
            <v>34.869999999999997</v>
          </cell>
        </row>
        <row r="3909">
          <cell r="A3909">
            <v>92899</v>
          </cell>
          <cell r="B3909" t="str">
            <v>UNIÃO, EM FERRO GALVANIZADO, CONEXÃO ROSQUEADA, DN 32 (1 1/4"), INSTALADO EM REDE DE ALIMENTAÇÃO PARA SPRINKLER - FORNECIMENTO E INSTALAÇÃO. AF_10/2020</v>
          </cell>
          <cell r="C3909" t="str">
            <v>UN</v>
          </cell>
          <cell r="D3909">
            <v>52.38</v>
          </cell>
        </row>
        <row r="3910">
          <cell r="A3910">
            <v>92900</v>
          </cell>
          <cell r="B3910" t="str">
            <v>UNIÃO, EM FERRO GALVANIZADO, CONEXÃO ROSQUEADA, DN 40 (1 1/2"), INSTALADO EM REDE DE ALIMENTAÇÃO PARA SPRINKLER - FORNECIMENTO E INSTALAÇÃO. AF_10/2020</v>
          </cell>
          <cell r="C3910" t="str">
            <v>UN</v>
          </cell>
          <cell r="D3910">
            <v>63.31</v>
          </cell>
        </row>
        <row r="3911">
          <cell r="A3911">
            <v>92901</v>
          </cell>
          <cell r="B3911" t="str">
            <v>UNIÃO, EM FERRO GALVANIZADO, CONEXÃO ROSQUEADA, DN 50 (2"), INSTALADO EM REDE DE ALIMENTAÇÃO PARA SPRINKLER - FORNECIMENTO E INSTALAÇÃO. AF_10/2020</v>
          </cell>
          <cell r="C3911" t="str">
            <v>UN</v>
          </cell>
          <cell r="D3911">
            <v>88.79</v>
          </cell>
        </row>
        <row r="3912">
          <cell r="A3912">
            <v>92902</v>
          </cell>
          <cell r="B3912" t="str">
            <v>UNIÃO, EM FERRO GALVANIZADO, CONEXÃO ROSQUEADA, DN 65 (2 1/2"), INSTALADO EM REDE DE ALIMENTAÇÃO PARA SPRINKLER - FORNECIMENTO E INSTALAÇÃO. AF_10/2020</v>
          </cell>
          <cell r="C3912" t="str">
            <v>UN</v>
          </cell>
          <cell r="D3912">
            <v>140.34</v>
          </cell>
        </row>
        <row r="3913">
          <cell r="A3913">
            <v>92903</v>
          </cell>
          <cell r="B3913" t="str">
            <v>UNIÃO, EM FERRO GALVANIZADO, CONEXÃO ROSQUEADA, DN 80 (3"), INSTALADO EM REDE DE ALIMENTAÇÃO PARA SPRINKLER - FORNECIMENTO E INSTALAÇÃO. AF_10/2020</v>
          </cell>
          <cell r="C3913" t="str">
            <v>UN</v>
          </cell>
          <cell r="D3913">
            <v>211.46</v>
          </cell>
        </row>
        <row r="3914">
          <cell r="A3914">
            <v>92904</v>
          </cell>
          <cell r="B3914" t="str">
            <v>UNIÃO, EM FERRO GALVANIZADO, CONEXÃO ROSQUEADA, DN 15 (1/2"), INSTALADO EM RAMAIS E SUB-RAMAIS DE GÁS - FORNECIMENTO E INSTALAÇÃO. AF_10/2020</v>
          </cell>
          <cell r="C3914" t="str">
            <v>UN</v>
          </cell>
          <cell r="D3914">
            <v>23.95</v>
          </cell>
        </row>
        <row r="3915">
          <cell r="A3915">
            <v>92905</v>
          </cell>
          <cell r="B3915" t="str">
            <v>UNIÃO, EM FERRO GALVANIZADO, CONEXÃO ROSQUEADA, DN 20 (3/4"), INSTALADO EM RAMAIS E SUB-RAMAIS DE GÁS - FORNECIMENTO E INSTALAÇÃO. AF_10/2020</v>
          </cell>
          <cell r="C3915" t="str">
            <v>UN</v>
          </cell>
          <cell r="D3915">
            <v>33.880000000000003</v>
          </cell>
        </row>
        <row r="3916">
          <cell r="A3916">
            <v>92906</v>
          </cell>
          <cell r="B3916" t="str">
            <v>UNIÃO, EM FERRO GALVANIZADO, CONEXÃO ROSQUEADA, DN 25 (1"), INSTALADO EM RAMAIS E SUB-RAMAIS DE GÁS - FORNECIMENTO E INSTALAÇÃO. AF_10/2020</v>
          </cell>
          <cell r="C3916" t="str">
            <v>UN</v>
          </cell>
          <cell r="D3916">
            <v>40.6</v>
          </cell>
        </row>
        <row r="3917">
          <cell r="A3917">
            <v>92907</v>
          </cell>
          <cell r="B3917" t="str">
            <v>LUVA DE REDUÇÃO, EM FERRO GALVANIZADO, 2" X 1 1/2", CONEXÃO ROSQUEADA, INSTALADO EM PRUMADAS - FORNECIMENTO E INSTALAÇÃO. AF_10/2020</v>
          </cell>
          <cell r="C3917" t="str">
            <v>UN</v>
          </cell>
          <cell r="D3917">
            <v>50.32</v>
          </cell>
        </row>
        <row r="3918">
          <cell r="A3918">
            <v>92908</v>
          </cell>
          <cell r="B3918" t="str">
            <v>LUVA DE REDUÇÃO, EM FERRO GALVANIZADO, 2" X 1 1/4", CONEXÃO ROSQUEADA, INSTALADO EM PRUMADAS - FORNECIMENTO E INSTALAÇÃO. AF_10/2020</v>
          </cell>
          <cell r="C3918" t="str">
            <v>UN</v>
          </cell>
          <cell r="D3918">
            <v>50.32</v>
          </cell>
        </row>
        <row r="3919">
          <cell r="A3919">
            <v>92909</v>
          </cell>
          <cell r="B3919" t="str">
            <v>LUVA DE REDUÇÃO, EM FERRO GALVANIZADO, 2" X 1", CONEXÃO ROSQUEADA, INSTALADO EM PRUMADAS - FORNECIMENTO E INSTALAÇÃO. AF_10/2020</v>
          </cell>
          <cell r="C3919" t="str">
            <v>UN</v>
          </cell>
          <cell r="D3919">
            <v>50.32</v>
          </cell>
        </row>
        <row r="3920">
          <cell r="A3920">
            <v>92910</v>
          </cell>
          <cell r="B3920" t="str">
            <v>LUVA DE REDUÇÃO, EM FERRO GALVANIZADO, 2 1/2" X 1 1/2", CONEXÃO ROSQUEADA, INSTALADO EM PRUMADAS - FORNECIMENTO E INSTALAÇÃO. AF_10/2020</v>
          </cell>
          <cell r="C3920" t="str">
            <v>UN</v>
          </cell>
          <cell r="D3920">
            <v>74.430000000000007</v>
          </cell>
        </row>
        <row r="3921">
          <cell r="A3921">
            <v>92911</v>
          </cell>
          <cell r="B3921" t="str">
            <v>LUVA DE REDUÇÃO, EM FERRO GALVANIZADO, 2 1/2" X 2", CONEXÃO ROSQUEADA, INSTALADO EM PRUMADAS - FORNECIMENTO E INSTALAÇÃO. AF_10/2020</v>
          </cell>
          <cell r="C3921" t="str">
            <v>UN</v>
          </cell>
          <cell r="D3921">
            <v>74.430000000000007</v>
          </cell>
        </row>
        <row r="3922">
          <cell r="A3922">
            <v>92912</v>
          </cell>
          <cell r="B3922" t="str">
            <v>LUVA DE REDUÇÃO, EM FERRO GALVANIZADO, 3" X 1 1/2", CONEXÃO ROSQUEADA, INSTALADO EM PRUMADAS - FORNECIMENTO E INSTALAÇÃO. AF_10/2020</v>
          </cell>
          <cell r="C3922" t="str">
            <v>UN</v>
          </cell>
          <cell r="D3922">
            <v>101.46</v>
          </cell>
        </row>
        <row r="3923">
          <cell r="A3923">
            <v>92913</v>
          </cell>
          <cell r="B3923" t="str">
            <v>LUVA DE REDUÇÃO, EM FERRO GALVANIZADO, 3" X 2 1/2", CONEXÃO ROSQUEADA, INSTALADO EM PRUMADAS - FORNECIMENTO E INSTALAÇÃO. AF_10/2020</v>
          </cell>
          <cell r="C3923" t="str">
            <v>UN</v>
          </cell>
          <cell r="D3923">
            <v>103.34</v>
          </cell>
        </row>
        <row r="3924">
          <cell r="A3924">
            <v>92914</v>
          </cell>
          <cell r="B3924" t="str">
            <v>LUVA DE REDUÇÃO, EM FERRO GALVANIZADO, 3" X 2", CONEXÃO ROSQUEADA, INSTALADO EM PRUMADAS - FORNECIMENTO E INSTALAÇÃO. AF_10/2020</v>
          </cell>
          <cell r="C3924" t="str">
            <v>UN</v>
          </cell>
          <cell r="D3924">
            <v>103.34</v>
          </cell>
        </row>
        <row r="3925">
          <cell r="A3925">
            <v>92918</v>
          </cell>
          <cell r="B3925" t="str">
            <v>LUVA DE REDUÇÃO, EM FERRO GALVANIZADO, 1" X 1/2", CONEXÃO ROSQUEADA, INSTALADO EM REDE DE ALIMENTAÇÃO PARA HIDRANTE - FORNECIMENTO E INSTALAÇÃO. AF_10/2020</v>
          </cell>
          <cell r="C3925" t="str">
            <v>UN</v>
          </cell>
          <cell r="D3925">
            <v>25.76</v>
          </cell>
        </row>
        <row r="3926">
          <cell r="A3926">
            <v>92920</v>
          </cell>
          <cell r="B3926" t="str">
            <v>LUVA DE REDUÇÃO, EM FERRO GALVANIZADO, 1" X 3/4", CONEXÃO ROSQUEADA, INSTALADO EM REDE DE ALIMENTAÇÃO PARA HIDRANTE - FORNECIMENTO E INSTALAÇÃO. AF_10/2020</v>
          </cell>
          <cell r="C3926" t="str">
            <v>UN</v>
          </cell>
          <cell r="D3926">
            <v>25.95</v>
          </cell>
        </row>
        <row r="3927">
          <cell r="A3927">
            <v>92925</v>
          </cell>
          <cell r="B3927" t="str">
            <v>LUVA DE REDUÇÃO, EM FERRO GALVANIZADO, 1 1/4" X 1", CONEXÃO ROSQUEADA, INSTALADO EM REDE DE ALIMENTAÇÃO PARA HIDRANTE - FORNECIMENTO E INSTALAÇÃO. AF_10/2020</v>
          </cell>
          <cell r="C3927" t="str">
            <v>UN</v>
          </cell>
          <cell r="D3927">
            <v>32.36</v>
          </cell>
        </row>
        <row r="3928">
          <cell r="A3928">
            <v>92926</v>
          </cell>
          <cell r="B3928" t="str">
            <v>LUVA DE REDUÇÃO, EM FERRO GALVANIZADO, 1 1/4" X 1/2", CONEXÃO ROSQUEADA, INSTALADO EM REDE DE ALIMENTAÇÃO PARA HIDRANTE - FORNECIMENTO E INSTALAÇÃO. AF_10/2020</v>
          </cell>
          <cell r="C3928" t="str">
            <v>UN</v>
          </cell>
          <cell r="D3928">
            <v>32.35</v>
          </cell>
        </row>
        <row r="3929">
          <cell r="A3929">
            <v>92927</v>
          </cell>
          <cell r="B3929" t="str">
            <v>LUVA DE REDUÇÃO, EM FERRO GALVANIZADO, 1 1/4" X 3/4", CONEXÃO ROSQUEADA, INSTALADO EM REDE DE ALIMENTAÇÃO PARA HIDRANTE - FORNECIMENTO E INSTALAÇÃO. AF_10/2020</v>
          </cell>
          <cell r="C3929" t="str">
            <v>UN</v>
          </cell>
          <cell r="D3929">
            <v>32.35</v>
          </cell>
        </row>
        <row r="3930">
          <cell r="A3930">
            <v>92928</v>
          </cell>
          <cell r="B3930" t="str">
            <v>LUVA DE REDUÇÃO, EM FERRO GALVANIZADO, 1 1/2" X 1 1/4", CONEXÃO ROSQUEADA, INSTALADO EM REDE DE ALIMENTAÇÃO PARA HIDRANTE - FORNECIMENTO E INSTALAÇÃO. AF_10/2020</v>
          </cell>
          <cell r="C3930" t="str">
            <v>UN</v>
          </cell>
          <cell r="D3930">
            <v>37.19</v>
          </cell>
        </row>
        <row r="3931">
          <cell r="A3931">
            <v>92929</v>
          </cell>
          <cell r="B3931" t="str">
            <v>LUVA DE REDUÇÃO, EM FERRO GALVANIZADO, 1 1/2" X 1", CONEXÃO ROSQUEADA, INSTALADO EM REDE DE ALIMENTAÇÃO PARA HIDRANTE - FORNECIMENTO E INSTALAÇÃO. AF_10/2020</v>
          </cell>
          <cell r="C3931" t="str">
            <v>UN</v>
          </cell>
          <cell r="D3931">
            <v>37.19</v>
          </cell>
        </row>
        <row r="3932">
          <cell r="A3932">
            <v>92930</v>
          </cell>
          <cell r="B3932" t="str">
            <v>LUVA DE REDUÇÃO, EM FERRO GALVANIZADO, 1 1/2" X 3/4", CONEXÃO ROSQUEADA, INSTALADO EM REDE DE ALIMENTAÇÃO PARA HIDRANTE - FORNECIMENTO E INSTALAÇÃO. AF_10/2020</v>
          </cell>
          <cell r="C3932" t="str">
            <v>UN</v>
          </cell>
          <cell r="D3932">
            <v>37.19</v>
          </cell>
        </row>
        <row r="3933">
          <cell r="A3933">
            <v>92931</v>
          </cell>
          <cell r="B3933" t="str">
            <v>LUVA DE REDUÇÃO, EM FERRO GALVANIZADO, 2" X 1 1/2", CONEXÃO ROSQUEADA, INSTALADO EM REDE DE ALIMENTAÇÃO PARA HIDRANTE - FORNECIMENTO E INSTALAÇÃO. AF_10/2020</v>
          </cell>
          <cell r="C3933" t="str">
            <v>UN</v>
          </cell>
          <cell r="D3933">
            <v>50.29</v>
          </cell>
        </row>
        <row r="3934">
          <cell r="A3934">
            <v>92932</v>
          </cell>
          <cell r="B3934" t="str">
            <v>LUVA DE REDUÇÃO, EM FERRO GALVANIZADO, 2" X 1 1/4", CONEXÃO ROSQUEADA, INSTALADO EM REDE DE ALIMENTAÇÃO PARA HIDRANTE - FORNECIMENTO E INSTALAÇÃO. AF_10/2020</v>
          </cell>
          <cell r="C3934" t="str">
            <v>UN</v>
          </cell>
          <cell r="D3934">
            <v>50.29</v>
          </cell>
        </row>
        <row r="3935">
          <cell r="A3935">
            <v>92933</v>
          </cell>
          <cell r="B3935" t="str">
            <v>LUVA DE REDUÇÃO, EM FERRO GALVANIZADO, 2" X 1", CONEXÃO ROSQUEADA, INSTALADO EM REDE DE ALIMENTAÇÃO PARA HIDRANTE - FORNECIMENTO E INSTALAÇÃO. AF_10/2020</v>
          </cell>
          <cell r="C3935" t="str">
            <v>UN</v>
          </cell>
          <cell r="D3935">
            <v>50.29</v>
          </cell>
        </row>
        <row r="3936">
          <cell r="A3936">
            <v>92934</v>
          </cell>
          <cell r="B3936" t="str">
            <v>LUVA DE REDUÇÃO, EM FERRO GALVANIZADO, 2 1/2" X 1 1/2", CONEXÃO ROSQUEADA, INSTALADO EM REDE DE ALIMENTAÇÃO PARA HIDRANTE - FORNECIMENTO E INSTALAÇÃO. AF_10/2020</v>
          </cell>
          <cell r="C3936" t="str">
            <v>UN</v>
          </cell>
          <cell r="D3936">
            <v>75.510000000000005</v>
          </cell>
        </row>
        <row r="3937">
          <cell r="A3937">
            <v>92935</v>
          </cell>
          <cell r="B3937" t="str">
            <v>LUVA DE REDUÇÃO, EM FERRO GALVANIZADO, 2 1/2" X 2", CONEXÃO ROSQUEADA, INSTALADO EM REDE DE ALIMENTAÇÃO PARA HIDRANTE - FORNECIMENTO E INSTALAÇÃO. AF_10/2020</v>
          </cell>
          <cell r="C3937" t="str">
            <v>UN</v>
          </cell>
          <cell r="D3937">
            <v>75.510000000000005</v>
          </cell>
        </row>
        <row r="3938">
          <cell r="A3938">
            <v>92936</v>
          </cell>
          <cell r="B3938" t="str">
            <v>LUVA DE REDUÇÃO, EM FERRO GALVANIZADO, 3" X 2 1/2", CONEXÃO ROSQUEADA, INSTALADO EM REDE DE ALIMENTAÇÃO PARA HIDRANTE - FORNECIMENTO E INSTALAÇÃO. AF_10/2020</v>
          </cell>
          <cell r="C3938" t="str">
            <v>UN</v>
          </cell>
          <cell r="D3938">
            <v>105.55</v>
          </cell>
        </row>
        <row r="3939">
          <cell r="A3939">
            <v>92937</v>
          </cell>
          <cell r="B3939" t="str">
            <v>LUVA DE REDUÇÃO, EM FERRO GALVANIZADO, 3" X 2", CONEXÃO ROSQUEADA, INSTALADO EM REDE DE ALIMENTAÇÃO PARA HIDRANTE - FORNECIMENTO E INSTALAÇÃO. AF_10/2020</v>
          </cell>
          <cell r="C3939" t="str">
            <v>UN</v>
          </cell>
          <cell r="D3939">
            <v>105.55</v>
          </cell>
        </row>
        <row r="3940">
          <cell r="A3940">
            <v>92938</v>
          </cell>
          <cell r="B3940" t="str">
            <v>LUVA DE REDUÇÃO, EM FERRO GALVANIZADO, 1" X 1/2", CONEXÃO ROSQUEADA, INSTALADO EM REDE DE ALIMENTAÇÃO PARA SPRINKLER - FORNECIMENTO E INSTALAÇÃO. AF_10/2020</v>
          </cell>
          <cell r="C3940" t="str">
            <v>UN</v>
          </cell>
          <cell r="D3940">
            <v>19.77</v>
          </cell>
        </row>
        <row r="3941">
          <cell r="A3941">
            <v>92939</v>
          </cell>
          <cell r="B3941" t="str">
            <v>LUVA DE REDUÇÃO, EM FERRO GALVANIZADO, 1" X 3/4", CONEXÃO ROSQUEADA, INSTALADO EM REDE DE ALIMENTAÇÃO PARA SPRINKLER - FORNECIMENTO E INSTALAÇÃO. AF_10/2020</v>
          </cell>
          <cell r="C3941" t="str">
            <v>UN</v>
          </cell>
          <cell r="D3941">
            <v>19.96</v>
          </cell>
        </row>
        <row r="3942">
          <cell r="A3942">
            <v>92940</v>
          </cell>
          <cell r="B3942" t="str">
            <v>LUVA DE REDUÇÃO, EM FERRO GALVANIZADO, 1 1/4" X 1", CONEXÃO ROSQUEADA, INSTALADO EM REDE DE ALIMENTAÇÃO PARA SPRINKLER - FORNECIMENTO E INSTALAÇÃO. AF_10/2020</v>
          </cell>
          <cell r="C3942" t="str">
            <v>UN</v>
          </cell>
          <cell r="D3942">
            <v>25.56</v>
          </cell>
        </row>
        <row r="3943">
          <cell r="A3943">
            <v>92941</v>
          </cell>
          <cell r="B3943" t="str">
            <v>LUVA DE REDUÇÃO, EM FERRO GALVANIZADO, 1 1/4" X 1/2", CONEXÃO ROSQUEADA, INSTALADO EM REDE DE ALIMENTAÇÃO PARA SPRINKLER - FORNECIMENTO E INSTALAÇÃO. AF_10/2020</v>
          </cell>
          <cell r="C3943" t="str">
            <v>UN</v>
          </cell>
          <cell r="D3943">
            <v>25.55</v>
          </cell>
        </row>
        <row r="3944">
          <cell r="A3944">
            <v>92942</v>
          </cell>
          <cell r="B3944" t="str">
            <v>LUVA DE REDUÇÃO, EM FERRO GALVANIZADO, 1 1/4" X 3/4", CONEXÃO ROSQUEADA, INSTALADO EM REDE DE ALIMENTAÇÃO PARA SPRINKLER - FORNECIMENTO E INSTALAÇÃO. AF_10/2020</v>
          </cell>
          <cell r="C3944" t="str">
            <v>UN</v>
          </cell>
          <cell r="D3944">
            <v>25.55</v>
          </cell>
        </row>
        <row r="3945">
          <cell r="A3945">
            <v>92943</v>
          </cell>
          <cell r="B3945" t="str">
            <v>LUVA DE REDUÇÃO, EM FERRO GALVANIZADO, 1 1/2" X 1 1/4", CONEXÃO ROSQUEADA, INSTALADO EM REDE DE ALIMENTAÇÃO PARA SPRINKLER - FORNECIMENTO E INSTALAÇÃO. AF_10/2020</v>
          </cell>
          <cell r="C3945" t="str">
            <v>UN</v>
          </cell>
          <cell r="D3945">
            <v>29.43</v>
          </cell>
        </row>
        <row r="3946">
          <cell r="A3946">
            <v>92944</v>
          </cell>
          <cell r="B3946" t="str">
            <v>LUVA DE REDUÇÃO, EM FERRO GALVANIZADO, 1 1/2" X 1", CONEXÃO ROSQUEADA, INSTALADO EM REDE DE ALIMENTAÇÃO PARA SPRINKLER - FORNECIMENTO E INSTALAÇÃO. AF_10/2020</v>
          </cell>
          <cell r="C3946" t="str">
            <v>UN</v>
          </cell>
          <cell r="D3946">
            <v>29.43</v>
          </cell>
        </row>
        <row r="3947">
          <cell r="A3947">
            <v>92945</v>
          </cell>
          <cell r="B3947" t="str">
            <v>LUVA DE REDUÇÃO, EM FERRO GALVANIZADO, 1 1/2" X 3/4", CONEXÃO ROSQUEADA, INSTALADO EM REDE DE ALIMENTAÇÃO PARA SPRINKLER - FORNECIMENTO E INSTALAÇÃO. AF_10/2020</v>
          </cell>
          <cell r="C3947" t="str">
            <v>UN</v>
          </cell>
          <cell r="D3947">
            <v>29.43</v>
          </cell>
        </row>
        <row r="3948">
          <cell r="A3948">
            <v>92946</v>
          </cell>
          <cell r="B3948" t="str">
            <v>LUVA DE REDUÇÃO, EM FERRO GALVANIZADO, 2" X 1 1/2", CONEXÃO ROSQUEADA, INSTALADO EM REDE DE ALIMENTAÇÃO PARA SPRINKLER - FORNECIMENTO E INSTALAÇÃO. AF_10/2020</v>
          </cell>
          <cell r="C3948" t="str">
            <v>UN</v>
          </cell>
          <cell r="D3948">
            <v>41.37</v>
          </cell>
        </row>
        <row r="3949">
          <cell r="A3949">
            <v>92947</v>
          </cell>
          <cell r="B3949" t="str">
            <v>LUVA DE REDUÇÃO, EM FERRO GALVANIZADO, 2" X 1 1/4", CONEXÃO ROSQUEADA, INSTALADO EM REDE DE ALIMENTAÇÃO PARA SPRINKLER - FORNECIMENTO E INSTALAÇÃO. AF_10/2020</v>
          </cell>
          <cell r="C3949" t="str">
            <v>UN</v>
          </cell>
          <cell r="D3949">
            <v>41.37</v>
          </cell>
        </row>
        <row r="3950">
          <cell r="A3950">
            <v>92948</v>
          </cell>
          <cell r="B3950" t="str">
            <v>LUVA DE REDUÇÃO, EM FERRO GALVANIZADO, 2" X 1", CONEXÃO ROSQUEADA, INSTALADO EM REDE DE ALIMENTAÇÃO PARA SPRINKLER - FORNECIMENTO E INSTALAÇÃO. AF_10/2020</v>
          </cell>
          <cell r="C3950" t="str">
            <v>UN</v>
          </cell>
          <cell r="D3950">
            <v>41.37</v>
          </cell>
        </row>
        <row r="3951">
          <cell r="A3951">
            <v>92949</v>
          </cell>
          <cell r="B3951" t="str">
            <v>LUVA DE REDUÇÃO, EM FERRO GALVANIZADO, 2 1/2" X 1 1/2", CONEXÃO ROSQUEADA, INSTALADO EM REDE DE ALIMENTAÇÃO PARA SPRINKLER - FORNECIMENTO E INSTALAÇÃO. AF_10/2020</v>
          </cell>
          <cell r="C3951" t="str">
            <v>UN</v>
          </cell>
          <cell r="D3951">
            <v>64.81</v>
          </cell>
        </row>
        <row r="3952">
          <cell r="A3952">
            <v>92950</v>
          </cell>
          <cell r="B3952" t="str">
            <v>LUVA DE REDUÇÃO, EM FERRO GALVANIZADO, 2 1/2" X 2", CONEXÃO ROSQUEADA, INSTALADO EM REDE DE ALIMENTAÇÃO PARA SPRINKLER - FORNECIMENTO E INSTALAÇÃO. AF_10/2020</v>
          </cell>
          <cell r="C3952" t="str">
            <v>UN</v>
          </cell>
          <cell r="D3952">
            <v>64.81</v>
          </cell>
        </row>
        <row r="3953">
          <cell r="A3953">
            <v>92951</v>
          </cell>
          <cell r="B3953" t="str">
            <v>LUVA DE REDUÇÃO, EM FERRO GALVANIZADO, 3" X 2 1/2", CONEXÃO ROSQUEADA, INSTALADO EM REDE DE ALIMENTAÇÃO PARA SPRINKLER - FORNECIMENTO E INSTALAÇÃO. AF_10/2020</v>
          </cell>
          <cell r="C3953" t="str">
            <v>UN</v>
          </cell>
          <cell r="D3953">
            <v>93.12</v>
          </cell>
        </row>
        <row r="3954">
          <cell r="A3954">
            <v>92952</v>
          </cell>
          <cell r="B3954" t="str">
            <v>LUVA DE REDUÇÃO, EM FERRO GALVANIZADO, 3" X 2", CONEXÃO ROSQUEADA, INSTALADO EM REDE DE ALIMENTAÇÃO PARA SPRINKLER - FORNECIMENTO E INSTALAÇÃO. AF_10/2020</v>
          </cell>
          <cell r="C3954" t="str">
            <v>UN</v>
          </cell>
          <cell r="D3954">
            <v>93.12</v>
          </cell>
        </row>
        <row r="3955">
          <cell r="A3955">
            <v>92953</v>
          </cell>
          <cell r="B3955" t="str">
            <v>LUVA DE REDUÇÃO, EM FERRO GALVANIZADO, 3/4" X 1/2", CONEXÃO ROSQUEADA, INSTALADO EM RAMAIS E SUB-RAMAIS DE GÁS - FORNECIMENTO E INSTALAÇÃO. AF_10/2020</v>
          </cell>
          <cell r="C3955" t="str">
            <v>UN</v>
          </cell>
          <cell r="D3955">
            <v>16.850000000000001</v>
          </cell>
        </row>
        <row r="3956">
          <cell r="A3956">
            <v>93050</v>
          </cell>
          <cell r="B3956" t="str">
            <v>LUVA PASSANTE EM COBRE, DN 22 MM, SEM ANEL DE SOLDA, INSTALADO EM PRUMADA  FORNECIMENTO E INSTALAÇÃO. AF_01/2016</v>
          </cell>
          <cell r="C3956" t="str">
            <v>UN</v>
          </cell>
          <cell r="D3956">
            <v>8.1199999999999992</v>
          </cell>
        </row>
        <row r="3957">
          <cell r="A3957">
            <v>93051</v>
          </cell>
          <cell r="B3957" t="str">
            <v>BUCHA DE REDUÇÃO EM COBRE, DN 22 MM X 15 MM, SEM ANEL DE SOLDA, BOLSA X BOLSA, INSTALADO EM PRUMADA  FORNECIMENTO E INSTALAÇÃO. AF_01/2016</v>
          </cell>
          <cell r="C3957" t="str">
            <v>UN</v>
          </cell>
          <cell r="D3957">
            <v>7.48</v>
          </cell>
        </row>
        <row r="3958">
          <cell r="A3958">
            <v>93052</v>
          </cell>
          <cell r="B3958" t="str">
            <v>JUNTA DE EXPANSÃO EM COBRE, DN 22 MM, PONTA X PONTA, INSTALADO EM PRUMADA  FORNECIMENTO E INSTALAÇÃO. AF_01/2016</v>
          </cell>
          <cell r="C3958" t="str">
            <v>UN</v>
          </cell>
          <cell r="D3958">
            <v>366.18</v>
          </cell>
        </row>
        <row r="3959">
          <cell r="A3959">
            <v>93054</v>
          </cell>
          <cell r="B3959" t="str">
            <v>CONECTOR EM BRONZE/LATÃO, DN 22 MM X 3/4", SEM ANEL DE SOLDA, BOLSA X ROSCA F, INSTALADO EM PRUMADA  FORNECIMENTO E INSTALAÇÃO. AF_01/2016</v>
          </cell>
          <cell r="C3959" t="str">
            <v>UN</v>
          </cell>
          <cell r="D3959">
            <v>15.58</v>
          </cell>
        </row>
        <row r="3960">
          <cell r="A3960">
            <v>93055</v>
          </cell>
          <cell r="B3960" t="str">
            <v>CURVA DE TRANSPOSIÇÃO EM BRONZE/LATÃO, DN 22 MM, SEM ANEL DE SOLDA, BOLSA X BOLSA, INSTALADO EM PRUMADA  FORNECIMENTO E INSTALAÇÃO. AF_01/2016</v>
          </cell>
          <cell r="C3960" t="str">
            <v>UN</v>
          </cell>
          <cell r="D3960">
            <v>31.83</v>
          </cell>
        </row>
        <row r="3961">
          <cell r="A3961">
            <v>93056</v>
          </cell>
          <cell r="B3961" t="str">
            <v>LUVA PASSANTE EM COBRE, DN 28 MM, SEM ANEL DE SOLDA, INSTALADO EM PRUMADA  FORNECIMENTO E INSTALAÇÃO. AF_01/2016</v>
          </cell>
          <cell r="C3961" t="str">
            <v>UN</v>
          </cell>
          <cell r="D3961">
            <v>11.88</v>
          </cell>
        </row>
        <row r="3962">
          <cell r="A3962">
            <v>93057</v>
          </cell>
          <cell r="B3962" t="str">
            <v>BUCHA DE REDUÇÃO EM COBRE, DN 28 MM X 22 MM, SEM ANEL DE SOLDA, PONTA X BOLSA, INSTALADO EM PRUMADA  FORNECIMENTO E INSTALAÇÃO. AF_01/2016</v>
          </cell>
          <cell r="C3962" t="str">
            <v>UN</v>
          </cell>
          <cell r="D3962">
            <v>10.36</v>
          </cell>
        </row>
        <row r="3963">
          <cell r="A3963">
            <v>93058</v>
          </cell>
          <cell r="B3963" t="str">
            <v>JUNTA DE EXPANSÃO EM COBRE, DN 28 MM, PONTA X PONTA, INSTALADO EM PRUMADA  FORNECIMENTO E INSTALAÇÃO. AF_01/2016</v>
          </cell>
          <cell r="C3963" t="str">
            <v>UN</v>
          </cell>
          <cell r="D3963">
            <v>402.66</v>
          </cell>
        </row>
        <row r="3964">
          <cell r="A3964">
            <v>93059</v>
          </cell>
          <cell r="B3964" t="str">
            <v>CONECTOR EM BRONZE/LATÃO, DN 28 MM X 1/2", SEM ANEL DE SOLDA, BOLSA X ROSCA F, INSTALADO EM PRUMADA  FORNECIMENTO E INSTALAÇÃO. AF_01/2016</v>
          </cell>
          <cell r="C3964" t="str">
            <v>UN</v>
          </cell>
          <cell r="D3964">
            <v>21.4</v>
          </cell>
        </row>
        <row r="3965">
          <cell r="A3965">
            <v>93060</v>
          </cell>
          <cell r="B3965" t="str">
            <v>CURVA DE TRANSPOSIÇÃO EM BRONZE/LATÃO, DN 28 MM, SEM ANEL DE SOLDA, BOLSA X BOLSA, INSTALADO EM PRUMADA  FORNECIMENTO E INSTALAÇÃO. AF_01/2016</v>
          </cell>
          <cell r="C3965" t="str">
            <v>UN</v>
          </cell>
          <cell r="D3965">
            <v>55.48</v>
          </cell>
        </row>
        <row r="3966">
          <cell r="A3966">
            <v>93061</v>
          </cell>
          <cell r="B3966" t="str">
            <v>LUVA PASSANTE EM COBRE, DN 35 MM, SEM ANEL DE SOLDA, INSTALADO EM PRUMADA  FORNECIMENTO E INSTALAÇÃO. AF_01/2016</v>
          </cell>
          <cell r="C3966" t="str">
            <v>UN</v>
          </cell>
          <cell r="D3966">
            <v>22.29</v>
          </cell>
        </row>
        <row r="3967">
          <cell r="A3967">
            <v>93062</v>
          </cell>
          <cell r="B3967" t="str">
            <v>BUCHA DE REDUÇÃO EM COBRE, DN 35 MM X 28 MM, SEM ANEL DE SOLDA, PONTA X BOLSA, INSTALADO EM PRUMADA  FORNECIMENTO E INSTALAÇÃO. AF_01/2016</v>
          </cell>
          <cell r="C3967" t="str">
            <v>UN</v>
          </cell>
          <cell r="D3967">
            <v>19.34</v>
          </cell>
        </row>
        <row r="3968">
          <cell r="A3968">
            <v>93063</v>
          </cell>
          <cell r="B3968" t="str">
            <v>JUNTA DE EXPANSÃO EM BRONZE/LATÃO, DN 35 MM, PONTA X PONTA, INSTALADO EM PRUMADA  FORNECIMENTO E INSTALAÇÃO. AF_01/2016</v>
          </cell>
          <cell r="C3968" t="str">
            <v>UN</v>
          </cell>
          <cell r="D3968">
            <v>461.2</v>
          </cell>
        </row>
        <row r="3969">
          <cell r="A3969">
            <v>93064</v>
          </cell>
          <cell r="B3969" t="str">
            <v>LUVA PASSANTE EM COBRE, DN 42 MM, SEM ANEL DE SOLDA, INSTALADO EM PRUMADA  FORNECIMENTO E INSTALAÇÃO. AF_01/2016</v>
          </cell>
          <cell r="C3969" t="str">
            <v>UN</v>
          </cell>
          <cell r="D3969">
            <v>34.43</v>
          </cell>
        </row>
        <row r="3970">
          <cell r="A3970">
            <v>93065</v>
          </cell>
          <cell r="B3970" t="str">
            <v>BUCHA DE REDUÇÃO EM COBRE, DN 42 MM X 35 MM, SEM ANEL DE SOLDA, PONTA X BOLSA, INSTALADO EM PRUMADA  FORNECIMENTO E INSTALAÇÃO. AF_01/2016</v>
          </cell>
          <cell r="C3970" t="str">
            <v>UN</v>
          </cell>
          <cell r="D3970">
            <v>32.25</v>
          </cell>
        </row>
        <row r="3971">
          <cell r="A3971">
            <v>93066</v>
          </cell>
          <cell r="B3971" t="str">
            <v>JUNTA DE EXPANSÃO EM BRONZE/LATÃO, DN 42 MM, PONTA X PONTA, INSTALADO EM PRUMADA  FORNECIMENTO E INSTALAÇÃO. AF_01/2016</v>
          </cell>
          <cell r="C3971" t="str">
            <v>UN</v>
          </cell>
          <cell r="D3971">
            <v>578.95000000000005</v>
          </cell>
        </row>
        <row r="3972">
          <cell r="A3972">
            <v>93067</v>
          </cell>
          <cell r="B3972" t="str">
            <v>LUVA PASSANTE EM COBRE, DN 54 MM, SEM ANEL DE SOLDA, INSTALADO EM PRUMADA  FORNECIMENTO E INSTALAÇÃO. AF_01/2016</v>
          </cell>
          <cell r="C3972" t="str">
            <v>UN</v>
          </cell>
          <cell r="D3972">
            <v>51.08</v>
          </cell>
        </row>
        <row r="3973">
          <cell r="A3973">
            <v>93068</v>
          </cell>
          <cell r="B3973" t="str">
            <v>BUCHA DE REDUÇÃO EM COBRE, DN 54 MM X 42 MM, SEM ANEL DE SOLDA, PONTA X BOLSA, INSTALADO EM PRUMADA  FORNECIMENTO E INSTALAÇÃO. AF_01/2016</v>
          </cell>
          <cell r="C3973" t="str">
            <v>UN</v>
          </cell>
          <cell r="D3973">
            <v>44.69</v>
          </cell>
        </row>
        <row r="3974">
          <cell r="A3974">
            <v>93069</v>
          </cell>
          <cell r="B3974" t="str">
            <v>JUNTA DE EXPANSÃO EM BRONZE/LATÃO, DN 54 MM, PONTA X PONTA, INSTALADO EM PRUMADA  FORNECIMENTO E INSTALAÇÃO. AF_01/2016</v>
          </cell>
          <cell r="C3974" t="str">
            <v>UN</v>
          </cell>
          <cell r="D3974">
            <v>802.37</v>
          </cell>
        </row>
        <row r="3975">
          <cell r="A3975">
            <v>93070</v>
          </cell>
          <cell r="B3975" t="str">
            <v>LUVA PASSANTE EM COBRE, DN 66 MM, SEM ANEL DE SOLDA, INSTALADO EM PRUMADA  FORNECIMENTO E INSTALAÇÃO. AF_01/2016</v>
          </cell>
          <cell r="C3975" t="str">
            <v>UN</v>
          </cell>
          <cell r="D3975">
            <v>128.97999999999999</v>
          </cell>
        </row>
        <row r="3976">
          <cell r="A3976">
            <v>93071</v>
          </cell>
          <cell r="B3976" t="str">
            <v>BUCHA DE REDUÇÃO EM COBRE, DN 66 MM X 54 MM, SEM ANEL DE SOLDA, PONTA X BOLSA, INSTALADO EM PRUMADA  FORNECIMENTO E INSTALAÇÃO. AF_01/2016</v>
          </cell>
          <cell r="C3976" t="str">
            <v>UN</v>
          </cell>
          <cell r="D3976">
            <v>119.76</v>
          </cell>
        </row>
        <row r="3977">
          <cell r="A3977">
            <v>93072</v>
          </cell>
          <cell r="B3977" t="str">
            <v>JUNTA DE EXPANSÃO EM BRONZE/LATÃO, DN 66 MM, PONTA X PONTA, INSTALADO EM PRUMADA  FORNECIMENTO E INSTALAÇÃO. AF_01/2016</v>
          </cell>
          <cell r="C3977" t="str">
            <v>UN</v>
          </cell>
          <cell r="D3977">
            <v>1058.6500000000001</v>
          </cell>
        </row>
        <row r="3978">
          <cell r="A3978">
            <v>93073</v>
          </cell>
          <cell r="B3978" t="str">
            <v>TE DUPLA CURVA EM BRONZE/LATÃO, DN 3/4" X 22 MM X 3/4", SEM ANEL DE SOLDA, ROSCA F X BOLSA X ROSCA F, INSTALADO EM PRUMADA  FORNECIMENTO E INSTALAÇÃO. AF_01/2016</v>
          </cell>
          <cell r="C3978" t="str">
            <v>UN</v>
          </cell>
          <cell r="D3978">
            <v>58.2</v>
          </cell>
        </row>
        <row r="3979">
          <cell r="A3979">
            <v>93074</v>
          </cell>
          <cell r="B3979" t="str">
            <v>CURVA EM COBRE, DN 15 MM, 45 GRAUS, SEM ANEL DE SOLDA, BOLSA X BOLSA, INSTALADO EM RAMAL DE DISTRIBUIÇÃO  FORNECIMENTO E INSTALAÇÃO. AF_01/2016</v>
          </cell>
          <cell r="C3979" t="str">
            <v>UN</v>
          </cell>
          <cell r="D3979">
            <v>8.7200000000000006</v>
          </cell>
        </row>
        <row r="3980">
          <cell r="A3980">
            <v>93075</v>
          </cell>
          <cell r="B3980" t="str">
            <v>COTOVELO EM BRONZE/LATÃO, DN 15 MM X 1/2", 90 GRAUS, SEM ANEL DE SOLDA, BOLSA X ROSCA F, INSTALADO EM RAMAL DE DISTRIBUIÇÃO  FORNECIMENTO E INSTALAÇÃO. AF_01/2016</v>
          </cell>
          <cell r="C3980" t="str">
            <v>UN</v>
          </cell>
          <cell r="D3980">
            <v>14.8</v>
          </cell>
        </row>
        <row r="3981">
          <cell r="A3981">
            <v>93076</v>
          </cell>
          <cell r="B3981" t="str">
            <v>CURVA EM COBRE, DN 22 MM, 45 GRAUS, SEM ANEL DE SOLDA, BOLSA X BOLSA, INSTALADO EM RAMAL DE DISTRIBUIÇÃO  FORNECIMENTO E INSTALAÇÃO. AF_01/2016</v>
          </cell>
          <cell r="C3981" t="str">
            <v>UN</v>
          </cell>
          <cell r="D3981">
            <v>14.28</v>
          </cell>
        </row>
        <row r="3982">
          <cell r="A3982">
            <v>93077</v>
          </cell>
          <cell r="B3982" t="str">
            <v>COTOVELO EM BRONZE/LATÃO, DN 22 MM X 1/2", 90 GRAUS, SEM ANEL DE SOLDA, BOLSA X ROSCA F, INSTALADO EM RAMAL DE DISTRIBUIÇÃO  FORNECIMENTO E INSTALAÇÃO. AF_01/2016</v>
          </cell>
          <cell r="C3982" t="str">
            <v>UN</v>
          </cell>
          <cell r="D3982">
            <v>21.11</v>
          </cell>
        </row>
        <row r="3983">
          <cell r="A3983">
            <v>93078</v>
          </cell>
          <cell r="B3983" t="str">
            <v>COTOVELO EM BRONZE/LATÃO, DN 22 MM X 3/4", 90 GRAUS, SEM ANEL DE SOLDA, BOLSA X ROSCA F, INSTALADO EM RAMAL DE DISTRIBUIÇÃO  FORNECIMENTO E INSTALAÇÃO. AF_01/2016</v>
          </cell>
          <cell r="C3983" t="str">
            <v>UN</v>
          </cell>
          <cell r="D3983">
            <v>22.91</v>
          </cell>
        </row>
        <row r="3984">
          <cell r="A3984">
            <v>93079</v>
          </cell>
          <cell r="B3984" t="str">
            <v>CURVA EM COBRE, DN 28 MM, 45 GRAUS, SEM ANEL DE SOLDA, BOLSA X BOLSA, INSTALADO EM RAMAL DE DISTRIBUIÇÃO  FORNECIMENTO E INSTALAÇÃO. AF_01/2016</v>
          </cell>
          <cell r="C3984" t="str">
            <v>UN</v>
          </cell>
          <cell r="D3984">
            <v>20.100000000000001</v>
          </cell>
        </row>
        <row r="3985">
          <cell r="A3985">
            <v>93080</v>
          </cell>
          <cell r="B3985" t="str">
            <v>LUVA PASSANTE EM COBRE, DN 15 MM, SEM ANEL DE SOLDA, INSTALADO EM RAMAL DE DISTRIBUIÇÃO  FORNECIMENTO E INSTALAÇÃO. AF_01/2016</v>
          </cell>
          <cell r="C3985" t="str">
            <v>UN</v>
          </cell>
          <cell r="D3985">
            <v>5.7</v>
          </cell>
        </row>
        <row r="3986">
          <cell r="A3986">
            <v>93081</v>
          </cell>
          <cell r="B3986" t="str">
            <v>CONECTOR EM BRONZE/LATÃO, DN 15 MM X 1/2", SEM ANEL DE SOLDA, BOLSA X ROSCA F, INSTALADO EM RAMAL DE DISTRIBUIÇÃO  FORNECIMENTO E INSTALAÇÃO. AF_01/2016</v>
          </cell>
          <cell r="C3986" t="str">
            <v>UN</v>
          </cell>
          <cell r="D3986">
            <v>13.41</v>
          </cell>
        </row>
        <row r="3987">
          <cell r="A3987">
            <v>93082</v>
          </cell>
          <cell r="B3987" t="str">
            <v>CURVA DE TRANSPOSIÇÃO EM BRONZE/LATÃO, DN 15 MM, SEM ANEL DE SOLDA, BOLSA X BOLSA, INSTALADO EM RAMAL DE DISTRIBUIÇÃO  FORNECIMENTO E INSTALAÇÃO. AF_01/2016</v>
          </cell>
          <cell r="C3987" t="str">
            <v>UN</v>
          </cell>
          <cell r="D3987">
            <v>16.489999999999998</v>
          </cell>
        </row>
        <row r="3988">
          <cell r="A3988">
            <v>93083</v>
          </cell>
          <cell r="B3988" t="str">
            <v>JUNTA DE EXPANSÃO EM COBRE, DN 15 MM, PONTA X PONTA, INSTALADO EM RAMAL DE DISTRIBUIÇÃO  FORNECIMENTO E INSTALAÇÃO. AF_01/2016</v>
          </cell>
          <cell r="C3988" t="str">
            <v>UN</v>
          </cell>
          <cell r="D3988">
            <v>316.49</v>
          </cell>
        </row>
        <row r="3989">
          <cell r="A3989">
            <v>93084</v>
          </cell>
          <cell r="B3989" t="str">
            <v>LUVA PASSANTE EM COBRE, DN 22 MM, SEM ANEL DE SOLDA, INSTALADO EM RAMAL DE DISTRIBUIÇÃO  FORNECIMENTO E INSTALAÇÃO. AF_01/2016</v>
          </cell>
          <cell r="C3989" t="str">
            <v>UN</v>
          </cell>
          <cell r="D3989">
            <v>9.4600000000000009</v>
          </cell>
        </row>
        <row r="3990">
          <cell r="A3990">
            <v>93085</v>
          </cell>
          <cell r="B3990" t="str">
            <v>BUCHA DE REDUÇÃO EM COBRE, DN 22 MM X 15 MM, SEM ANEL DE SOLDA, PONTA X BOLSA, INSTALADO EM RAMAL DE DISTRIBUIÇÃO  FORNECIMENTO E INSTALAÇÃO. AF_01/2016</v>
          </cell>
          <cell r="C3990" t="str">
            <v>UN</v>
          </cell>
          <cell r="D3990">
            <v>8.82</v>
          </cell>
        </row>
        <row r="3991">
          <cell r="A3991">
            <v>93086</v>
          </cell>
          <cell r="B3991" t="str">
            <v>JUNTA DE EXPANSÃO EM COBRE, DN 22 MM, PONTA X PONTA, INSTALADO EM RAMAL DE DISTRIBUIÇÃO  FORNECIMENTO E INSTALAÇÃO. AF_01/2016</v>
          </cell>
          <cell r="C3991" t="str">
            <v>UN</v>
          </cell>
          <cell r="D3991">
            <v>367.52</v>
          </cell>
        </row>
        <row r="3992">
          <cell r="A3992">
            <v>93087</v>
          </cell>
          <cell r="B3992" t="str">
            <v>CONECTOR EM BRONZE/LATÃO, DN 22 MM X 1/2", SEM ANEL DE SOLDA, BOLSA X ROSCA F, INSTALADO EM RAMAL DE DISTRIBUIÇÃO  FORNECIMENTO E INSTALAÇÃO. AF_01/2016</v>
          </cell>
          <cell r="C3992" t="str">
            <v>UN</v>
          </cell>
          <cell r="D3992">
            <v>14.54</v>
          </cell>
        </row>
        <row r="3993">
          <cell r="A3993">
            <v>93088</v>
          </cell>
          <cell r="B3993" t="str">
            <v>CONECTOR EM BRONZE/LATÃO, DN 22 MM X 3/4", SEM ANEL DE SOLDA, BOLSA X ROSCA F, INSTALADO EM RAMAL DE DISTRIBUIÇÃO  FORNECIMENTO E INSTALAÇÃO. AF_01/2016</v>
          </cell>
          <cell r="C3993" t="str">
            <v>UN</v>
          </cell>
          <cell r="D3993">
            <v>17.05</v>
          </cell>
        </row>
        <row r="3994">
          <cell r="A3994">
            <v>93089</v>
          </cell>
          <cell r="B3994" t="str">
            <v>CURVA DE TRANSPOSIÇÃO EM BRONZE/LATÃO, DN 22 MM, SEM ANEL DE SOLDA, BOLSA X BOLSA, INSTALADO EM RAMAL DE DISTRIBUIÇÃO  FORNECIMENTO E INSTALAÇÃO. AF_01/2016</v>
          </cell>
          <cell r="C3994" t="str">
            <v>UN</v>
          </cell>
          <cell r="D3994">
            <v>33.17</v>
          </cell>
        </row>
        <row r="3995">
          <cell r="A3995">
            <v>93090</v>
          </cell>
          <cell r="B3995" t="str">
            <v>LUVA PASSANTE EM COBRE, DN 28 MM, SEM ANEL DE SOLDA, INSTALADO EM RAMAL DE DISTRIBUIÇÃO  FORNECIMENTO E INSTALAÇÃO. AF_01/2016</v>
          </cell>
          <cell r="C3995" t="str">
            <v>UN</v>
          </cell>
          <cell r="D3995">
            <v>13.23</v>
          </cell>
        </row>
        <row r="3996">
          <cell r="A3996">
            <v>93091</v>
          </cell>
          <cell r="B3996" t="str">
            <v>BUCHA DE REDUÇÃO EM COBRE, DN 28 MM X 22 MM, SEM ANEL DE SOLDA, INSTALADO EM RAMAL DE DISTRIBUIÇÃO  FORNECIMENTO E INSTALAÇÃO. AF_01/2016</v>
          </cell>
          <cell r="C3996" t="str">
            <v>UN</v>
          </cell>
          <cell r="D3996">
            <v>11.71</v>
          </cell>
        </row>
        <row r="3997">
          <cell r="A3997">
            <v>93092</v>
          </cell>
          <cell r="B3997" t="str">
            <v>JUNTA DE EXPANSÃO EM COBRE, DN 28 MM, PONTA X PONTA, INSTALADO EM RAMAL DE DISTRIBUIÇÃO  FORNECIMENTO E INSTALAÇÃO. AF_01/2016</v>
          </cell>
          <cell r="C3997" t="str">
            <v>UN</v>
          </cell>
          <cell r="D3997">
            <v>404.01</v>
          </cell>
        </row>
        <row r="3998">
          <cell r="A3998">
            <v>93093</v>
          </cell>
          <cell r="B3998" t="str">
            <v>CONECTOR EM BRONZE/LATÃO, DN 28 MM X 1/2", SEM ANEL DE SOLDA, BOLSA X ROSCA F, INSTALADO EM RAMAL DE DISTRIBUIÇÃO  FORNECIMENTO E INSTALAÇÃO. AF_01/2016</v>
          </cell>
          <cell r="C3998" t="str">
            <v>UN</v>
          </cell>
          <cell r="D3998">
            <v>22.75</v>
          </cell>
        </row>
        <row r="3999">
          <cell r="A3999">
            <v>93094</v>
          </cell>
          <cell r="B3999" t="str">
            <v>CURVA DE TRANSPOSIÇÃO EM BRONZE/LATÃO, DN 28 MM, SEM ANEL DE SOLDA, BOLSA X BOLSA, INSTALADO EM RAMAL DE DISTRIBUIÇÃO  FORNECIMENTO E INSTALAÇÃO. AF_01/2016</v>
          </cell>
          <cell r="C3999" t="str">
            <v>UN</v>
          </cell>
          <cell r="D3999">
            <v>56.83</v>
          </cell>
        </row>
        <row r="4000">
          <cell r="A4000">
            <v>93095</v>
          </cell>
          <cell r="B4000" t="str">
            <v>TE DUPLA CURVA EM BRONZE/LATÃO, DN 1/2" X 15 MM X 1/2", SEM ANEL DE SOLDA, ROSCA F X BOLSA X ROSCA F, INSTALADO EM RAMAL DE DISTRIBUIÇÃO  FORNECIMENTO E INSTALAÇÃO. AF_01/2016</v>
          </cell>
          <cell r="C4000" t="str">
            <v>UN</v>
          </cell>
          <cell r="D4000">
            <v>42.59</v>
          </cell>
        </row>
        <row r="4001">
          <cell r="A4001">
            <v>93096</v>
          </cell>
          <cell r="B4001" t="str">
            <v>TE DUPLA CURVA EM BRONZE/LATÃO, DN 3/4" X 22 MM X 3/4", SEM ANEL DE SOLDA, ROSCA F X BOLSA X ROSCA F, INSTALADO EM RAMAL DE DISTRIBUIÇÃO  FORNECIMENTO E INSTALAÇÃO. AF_01/2016</v>
          </cell>
          <cell r="C4001" t="str">
            <v>UN</v>
          </cell>
          <cell r="D4001">
            <v>60.86</v>
          </cell>
        </row>
        <row r="4002">
          <cell r="A4002">
            <v>93097</v>
          </cell>
          <cell r="B4002" t="str">
            <v>CURVA EM COBRE, DN 15 MM, 45 GRAUS, SEM ANEL DE SOLDA, BOLSA X BOLSA, INSTALADO EM RAMAL E SUB-RAMAL  FORNECIMENTO E INSTALAÇÃO. AF_01/2016</v>
          </cell>
          <cell r="C4002" t="str">
            <v>UN</v>
          </cell>
          <cell r="D4002">
            <v>8.89</v>
          </cell>
        </row>
        <row r="4003">
          <cell r="A4003">
            <v>93098</v>
          </cell>
          <cell r="B4003" t="str">
            <v>COTOVELO EM BRONZE/LATÃO, DN 15 MM X 1/2", 90 GRAUS, SEM ANEL DE SOLDA, BOLSA X ROSCA F, INSTALADO EM RAMAL E SUB-RAMAL  FORNECIMENTO E INSTALAÇÃO. AF_01/2016</v>
          </cell>
          <cell r="C4003" t="str">
            <v>UN</v>
          </cell>
          <cell r="D4003">
            <v>14.97</v>
          </cell>
        </row>
        <row r="4004">
          <cell r="A4004">
            <v>93099</v>
          </cell>
          <cell r="B4004" t="str">
            <v>CURVA EM COBRE, DN 22 MM, 45 GRAUS, SEM ANEL DE SOLDA, BOLSA X BOLSA, INSTALADO EM RAMAL E SUB-RAMAL  FORNECIMENTO E INSTALAÇÃO. AF_01/2016</v>
          </cell>
          <cell r="C4004" t="str">
            <v>UN</v>
          </cell>
          <cell r="D4004">
            <v>16.12</v>
          </cell>
        </row>
        <row r="4005">
          <cell r="A4005">
            <v>93100</v>
          </cell>
          <cell r="B4005" t="str">
            <v>COTOVELO EM BRONZE/LATÃO, DN 22 MM X 1/2", 90 GRAUS, SEM ANEL DE SOLDA, BOLSA X ROSCA F, INSTALADO EM RAMAL E SUB-RAMAL  FORNECIMENTO E INSTALAÇÃO. AF_01/2016</v>
          </cell>
          <cell r="C4005" t="str">
            <v>UN</v>
          </cell>
          <cell r="D4005">
            <v>22.95</v>
          </cell>
        </row>
        <row r="4006">
          <cell r="A4006">
            <v>93101</v>
          </cell>
          <cell r="B4006" t="str">
            <v>COTOVELO EM BRONZE/LATÃO, DN 22 MM X 3/4", 90 GRAUS, SEM ANEL DE SOLDA, BOLSA X ROSCA F, INSTALADO EM RAMAL E SUB-RAMAL  FORNECIMENTO E INSTALAÇÃO. AF_01/2016</v>
          </cell>
          <cell r="C4006" t="str">
            <v>UN</v>
          </cell>
          <cell r="D4006">
            <v>24.75</v>
          </cell>
        </row>
        <row r="4007">
          <cell r="A4007">
            <v>93102</v>
          </cell>
          <cell r="B4007" t="str">
            <v>CURVA EM COBRE, DN 28 MM, 45 GRAUS, SEM ANEL DE SOLDA, BOLSA X BOLSA, INSTALADO EM RAMAL E SUB-RAMAL  FORNECIMENTO E INSTALAÇÃO. AF_01/2016</v>
          </cell>
          <cell r="C4007" t="str">
            <v>UN</v>
          </cell>
          <cell r="D4007">
            <v>21.78</v>
          </cell>
        </row>
        <row r="4008">
          <cell r="A4008">
            <v>93103</v>
          </cell>
          <cell r="B4008" t="str">
            <v>LUVA PASSANTE EM COBRE, DN 15 MM, SEM ANEL DE SOLDA, INSTALADO EM RAMAL E SUB-RAMAL  FORNECIMENTO E INSTALAÇÃO. AF_01/2016</v>
          </cell>
          <cell r="C4008" t="str">
            <v>UN</v>
          </cell>
          <cell r="D4008">
            <v>5.84</v>
          </cell>
        </row>
        <row r="4009">
          <cell r="A4009">
            <v>93104</v>
          </cell>
          <cell r="B4009" t="str">
            <v>CONECTOR EM BRONZE/LATÃO, DN 15 MM X 1/2", SEM ANEL DE SOLDA, BOLSA X ROSCA F, INSTALADO EM RAMAL E SUB-RAMAL  FORNECIMENTO E INSTALAÇÃO. AF_01/2016</v>
          </cell>
          <cell r="C4009" t="str">
            <v>UN</v>
          </cell>
          <cell r="D4009">
            <v>13.55</v>
          </cell>
        </row>
        <row r="4010">
          <cell r="A4010">
            <v>93105</v>
          </cell>
          <cell r="B4010" t="str">
            <v>CURVA DE TRANSPOSIÇÃO EM BRONZE/LATÃO, DN 15 MM, SEM ANEL DE SOLDA, BOLSA X BOLSA, INSTALADO EM RAMAL E SUB-RAMAL  FORNECIMENTO E INSTALAÇÃO. AF_01/2016</v>
          </cell>
          <cell r="C4010" t="str">
            <v>UN</v>
          </cell>
          <cell r="D4010">
            <v>16.63</v>
          </cell>
        </row>
        <row r="4011">
          <cell r="A4011">
            <v>93106</v>
          </cell>
          <cell r="B4011" t="str">
            <v>JUNTA DE EXPANSÃO EM COBRE, DN 15 MM, PONTA X PONTA, INSTALADO EM RAMAL E SUB-RAMAL  FORNECIMENTO E INSTALAÇÃO. AF_01/2016</v>
          </cell>
          <cell r="C4011" t="str">
            <v>UN</v>
          </cell>
          <cell r="D4011">
            <v>316.63</v>
          </cell>
        </row>
        <row r="4012">
          <cell r="A4012">
            <v>93107</v>
          </cell>
          <cell r="B4012" t="str">
            <v>LUVA PASSANTE EM COBRE, DN 22 MM, SEM ANEL DE SOLDA, INSTALADO EM RAMAL E SUB-RAMAL  FORNECIMENTO E INSTALAÇÃO. AF_01/2016</v>
          </cell>
          <cell r="C4012" t="str">
            <v>UN</v>
          </cell>
          <cell r="D4012">
            <v>10.66</v>
          </cell>
        </row>
        <row r="4013">
          <cell r="A4013">
            <v>93108</v>
          </cell>
          <cell r="B4013" t="str">
            <v>BUCHA DE REDUÇÃO EM COBRE, DN 22 MM X 15 MM, SEM ANEL DE SOLDA, PONTA X BOLSA, INSTALADO EM RAMAL E SUB-RAMAL  FORNECIMENTO E INSTALAÇÃO. AF_01/2016</v>
          </cell>
          <cell r="C4013" t="str">
            <v>UN</v>
          </cell>
          <cell r="D4013">
            <v>10.02</v>
          </cell>
        </row>
        <row r="4014">
          <cell r="A4014">
            <v>93109</v>
          </cell>
          <cell r="B4014" t="str">
            <v>JUNTA DE EXPANSÃO EM COBRE, DN 22 MM, PONTA X PONTA, INSTALADO EM RAMAL E SUB-RAMAL  FORNECIMENTO E INSTALAÇÃO. AF_01/2016</v>
          </cell>
          <cell r="C4014" t="str">
            <v>UN</v>
          </cell>
          <cell r="D4014">
            <v>368.72</v>
          </cell>
        </row>
        <row r="4015">
          <cell r="A4015">
            <v>93110</v>
          </cell>
          <cell r="B4015" t="str">
            <v>CONECTOR EM BRONZE/LATÃO, DN 22 MM X 1/2", SEM ANEL DE SOLDA, BOLSA X ROSCA F, INSTALADO EM RAMAL E SUB-RAMAL  FORNECIMENTO E INSTALAÇÃO. AF_01/2016</v>
          </cell>
          <cell r="C4015" t="str">
            <v>UN</v>
          </cell>
          <cell r="D4015">
            <v>15.74</v>
          </cell>
        </row>
        <row r="4016">
          <cell r="A4016">
            <v>93111</v>
          </cell>
          <cell r="B4016" t="str">
            <v>CONECTOR EM BRONZE/LATÃO, DN 22 MM X 3/4", SEM ANEL DE SOLDA, BOLSA X ROSCA F, INSTALADO EM RAMAL E SUB-RAMAL  FORNECIMENTO E INSTALAÇÃO. AF_01/2016</v>
          </cell>
          <cell r="C4016" t="str">
            <v>UN</v>
          </cell>
          <cell r="D4016">
            <v>18.12</v>
          </cell>
        </row>
        <row r="4017">
          <cell r="A4017">
            <v>93112</v>
          </cell>
          <cell r="B4017" t="str">
            <v>CURVA DE TRANSPOSIÇÃO EM BRONZE/LATÃO, DN 22 MM, SEM ANEL DE SOLDA, BOLSA X BOLSA, INSTALADO EM RAMAL E SUB-RAMAL  FORNECIMENTO E INSTALAÇÃO. AF_01/2016</v>
          </cell>
          <cell r="C4017" t="str">
            <v>UN</v>
          </cell>
          <cell r="D4017">
            <v>34.369999999999997</v>
          </cell>
        </row>
        <row r="4018">
          <cell r="A4018">
            <v>93113</v>
          </cell>
          <cell r="B4018" t="str">
            <v>LUVA PASSANTE EM COBRE, DN 28 MM, SEM ANEL DE SOLDA, INSTALADO EM RAMAL E SUB-RAMAL  FORNECIMENTO E INSTALAÇÃO. AF_01/2016</v>
          </cell>
          <cell r="C4018" t="str">
            <v>UN</v>
          </cell>
          <cell r="D4018">
            <v>15.41</v>
          </cell>
        </row>
        <row r="4019">
          <cell r="A4019">
            <v>93114</v>
          </cell>
          <cell r="B4019" t="str">
            <v>CONECTOR EM BRONZE/LATÃO, DN 28 MM X 1/2", SEM ANEL DE SOLDA, BOLSA X ROSCA F, INSTALADO EM RAMAL E SUB-RAMAL  FORNECIMENTO E INSTALAÇÃO. AF_01/2016</v>
          </cell>
          <cell r="C4019" t="str">
            <v>UN</v>
          </cell>
          <cell r="D4019">
            <v>24.93</v>
          </cell>
        </row>
        <row r="4020">
          <cell r="A4020">
            <v>93115</v>
          </cell>
          <cell r="B4020" t="str">
            <v>CURVA DE TRANSPOSIÇÃO EM BRONZE/LATÃO, DN 28 MM, SEM ANEL DE SOLDA, BOLSA X BOLSA, INSTALADO EM RAMAL E SUB-RAMAL  FORNECIMENTO E INSTALAÇÃO. AF_01/2016</v>
          </cell>
          <cell r="C4020" t="str">
            <v>UN</v>
          </cell>
          <cell r="D4020">
            <v>59.01</v>
          </cell>
        </row>
        <row r="4021">
          <cell r="A4021">
            <v>93116</v>
          </cell>
          <cell r="B4021" t="str">
            <v>JUNTA DE EXPANSÃO EM COBRE, DN 28 MM, PONTA X PONTA, INSTALADO EM RAMAL E SUB-RAMAL  FORNECIMENTO E INSTALAÇÃO. AF_01/2016</v>
          </cell>
          <cell r="C4021" t="str">
            <v>UN</v>
          </cell>
          <cell r="D4021">
            <v>406.19</v>
          </cell>
        </row>
        <row r="4022">
          <cell r="A4022">
            <v>93117</v>
          </cell>
          <cell r="B4022" t="str">
            <v>TE DUPLA CURVA EM BRONZE/LATÃO, DN 1/2" X 15 MM X 1/2", SEM ANEL DE SOLDA, ROSCA F X BOLSA X ROSCA F, INSTALADO EM RAMAL E SUB-RAMAL  FORNECIMENTO E INSTALAÇÃO. AF_01/2016</v>
          </cell>
          <cell r="C4022" t="str">
            <v>UN</v>
          </cell>
          <cell r="D4022">
            <v>42.77</v>
          </cell>
        </row>
        <row r="4023">
          <cell r="A4023">
            <v>93118</v>
          </cell>
          <cell r="B4023" t="str">
            <v>TE DUPLA CURVA EM BRONZE/LATÃO, DN 3/4" X 22 MM X 3/4", SEM ANEL DE SOLDA, ROSCA F X BOLSA X ROSCA F, INSTALADO EM RAMAL E SUB-RAMAL  FORNECIMENTO E INSTALAÇÃO. AF_01/2016</v>
          </cell>
          <cell r="C4023" t="str">
            <v>UN</v>
          </cell>
          <cell r="D4023">
            <v>63.27</v>
          </cell>
        </row>
        <row r="4024">
          <cell r="A4024">
            <v>93119</v>
          </cell>
          <cell r="B4024" t="str">
            <v>CURVA EM COBRE, DN 22 MM, 45 GRAUS, SEM ANEL DE SOLDA, BOLSA X BOLSA, INSTALADO EM PRUMADA  FORNECIMENTO E INSTALAÇÃO. AF_01/2016</v>
          </cell>
          <cell r="C4024" t="str">
            <v>UN</v>
          </cell>
          <cell r="D4024">
            <v>12.3</v>
          </cell>
        </row>
        <row r="4025">
          <cell r="A4025">
            <v>93120</v>
          </cell>
          <cell r="B4025" t="str">
            <v>COTOVELO EM BRONZE/LATÃO, DN 22 MM X 1/2", 90 GRAUS, SEM ANEL DE SOLDA, BOLSA X ROSCA F, INSTALADO EM PRUMADA  FORNECIMENTO E INSTALAÇÃO. AF_01/2016</v>
          </cell>
          <cell r="C4025" t="str">
            <v>UN</v>
          </cell>
          <cell r="D4025">
            <v>19.13</v>
          </cell>
        </row>
        <row r="4026">
          <cell r="A4026">
            <v>93121</v>
          </cell>
          <cell r="B4026" t="str">
            <v>COTOVELO EM BRONZE/LATÃO, DN 22 MM X 3/4", 90 GRAUS, SEM ANEL DE SOLDA, BOLSA X ROSCA F, INSTALADO EM PRUMADA  FORNECIMENTO E INSTALAÇÃO. AF_01/2016</v>
          </cell>
          <cell r="C4026" t="str">
            <v>UN</v>
          </cell>
          <cell r="D4026">
            <v>20.93</v>
          </cell>
        </row>
        <row r="4027">
          <cell r="A4027">
            <v>93122</v>
          </cell>
          <cell r="B4027" t="str">
            <v>CURVA EM COBRE, DN 28 MM, 45 GRAUS, SEM ANEL DE SOLDA, BOLSA X BOLSA, INSTALADO EM PRUMADA  FORNECIMENTO E INSTALAÇÃO. AF_01/2016</v>
          </cell>
          <cell r="C4027" t="str">
            <v>UN</v>
          </cell>
          <cell r="D4027">
            <v>18.12</v>
          </cell>
        </row>
        <row r="4028">
          <cell r="A4028">
            <v>93123</v>
          </cell>
          <cell r="B4028" t="str">
            <v>CURVA EM COBRE, DN 35 MM, 45 GRAUS, SEM ANEL DE SOLDA, BOLSA X BOLSA, INSTALADO EM PRUMADA  FORNECIMENTO E INSTALAÇÃO. AF_01/2016</v>
          </cell>
          <cell r="C4028" t="str">
            <v>UN</v>
          </cell>
          <cell r="D4028">
            <v>40.21</v>
          </cell>
        </row>
        <row r="4029">
          <cell r="A4029">
            <v>93124</v>
          </cell>
          <cell r="B4029" t="str">
            <v>CURVA EM COBRE, DN 42 MM, 45 GRAUS, SEM ANEL DE SOLDA, BOLSA X BOLSA, INSTALADO EM PRUMADA  FORNECIMENTO E INSTALAÇÃO. AF_01/2016</v>
          </cell>
          <cell r="C4029" t="str">
            <v>UN</v>
          </cell>
          <cell r="D4029">
            <v>63.38</v>
          </cell>
        </row>
        <row r="4030">
          <cell r="A4030">
            <v>93125</v>
          </cell>
          <cell r="B4030" t="str">
            <v>CURVA EM COBRE, DN 54 MM, 45 GRAUS, SEM ANEL DE SOLDA, BOLSA X BOLSA, INSTALADO EM PRUMADA  FORNECIMENTO E INSTALAÇÃO. AF_01/2016</v>
          </cell>
          <cell r="C4030" t="str">
            <v>UN</v>
          </cell>
          <cell r="D4030">
            <v>92.3</v>
          </cell>
        </row>
        <row r="4031">
          <cell r="A4031">
            <v>93126</v>
          </cell>
          <cell r="B4031" t="str">
            <v>CURVA EM COBRE, DN 66 MM, 45 GRAUS, SEM ANEL DE SOLDA, BOLSA X BOLSA, INSTALADO EM PRUMADA  FORNECIMENTO E INSTALAÇÃO. AF_01/2016</v>
          </cell>
          <cell r="C4031" t="str">
            <v>UN</v>
          </cell>
          <cell r="D4031">
            <v>205.05</v>
          </cell>
        </row>
        <row r="4032">
          <cell r="A4032">
            <v>93133</v>
          </cell>
          <cell r="B4032" t="str">
            <v>BUCHA DE REDUÇÃO EM COBRE, DN 28 MM X 22 MM, SEM ANEL DE SOLDA, INSTALADO EM RAMAL E SUB-RAMAL  FORNECIMENTO E INSTALAÇÃO. AF_01/2016</v>
          </cell>
          <cell r="C4032" t="str">
            <v>UN</v>
          </cell>
          <cell r="D4032">
            <v>13.89</v>
          </cell>
        </row>
        <row r="4033">
          <cell r="A4033">
            <v>94465</v>
          </cell>
          <cell r="B4033" t="str">
            <v>LUVA, EM FERRO GALVANIZADO, CONEXÃO ROSQUEADA, DN 50 (2), INSTALADO EM RESERVAÇÃO DE ÁGUA DE EDIFICAÇÃO QUE POSSUA RESERVATÓRIO DE FIBRA/FIBROCIMENTO  FORNECIMENTO E INSTALAÇÃO. AF_06/2016</v>
          </cell>
          <cell r="C4033" t="str">
            <v>UN</v>
          </cell>
          <cell r="D4033">
            <v>37.950000000000003</v>
          </cell>
        </row>
        <row r="4034">
          <cell r="A4034">
            <v>94466</v>
          </cell>
          <cell r="B4034" t="str">
            <v>NIPLE, EM FERRO GALVANIZADO, CONEXÃO ROSQUEADA, DN 50 (2), INSTALADO EM RESERVAÇÃO DE ÁGUA DE EDIFICAÇÃO QUE POSSUA RESERVATÓRIO DE FIBRA/FIBROCIMENTO  FORNECIMENTO E INSTALAÇÃO. AF_06/2016</v>
          </cell>
          <cell r="C4034" t="str">
            <v>UN</v>
          </cell>
          <cell r="D4034">
            <v>37.97</v>
          </cell>
        </row>
        <row r="4035">
          <cell r="A4035">
            <v>94467</v>
          </cell>
          <cell r="B4035" t="str">
            <v>LUVA, EM FERRO GALVANIZADO, CONEXÃO ROSQUEADA, DN 65 (2 1/2), INSTALADO EM RESERVAÇÃO DE ÁGUA DE EDIFICAÇÃO QUE POSSUA RESERVATÓRIO DE FIBRA/FIBROCIMENTO  FORNECIMENTO E INSTALAÇÃO. AF_06/2016</v>
          </cell>
          <cell r="C4035" t="str">
            <v>UN</v>
          </cell>
          <cell r="D4035">
            <v>59.8</v>
          </cell>
        </row>
        <row r="4036">
          <cell r="A4036">
            <v>94468</v>
          </cell>
          <cell r="B4036" t="str">
            <v>NIPLE, EM FERRO GALVANIZADO, CONEXÃO ROSQUEADA, DN 65 (2 1/2), INSTALADO EM RESERVAÇÃO DE ÁGUA DE EDIFICAÇÃO QUE POSSUA RESERVATÓRIO DE FIBRA/FIBROCIMENTO  FORNECIMENTO E INSTALAÇÃO. AF_06/2016</v>
          </cell>
          <cell r="C4036" t="str">
            <v>UN</v>
          </cell>
          <cell r="D4036">
            <v>52.04</v>
          </cell>
        </row>
        <row r="4037">
          <cell r="A4037">
            <v>94469</v>
          </cell>
          <cell r="B4037" t="str">
            <v>LUVA, EM FERRO GALVANIZADO, CONEXÃO ROSQUEADA, DN 80 (3), INSTALADO EM RESERVAÇÃO DE ÁGUA DE EDIFICAÇÃO QUE POSSUA RESERVATÓRIO DE FIBRA/FIBROCIMENTO  FORNECIMENTO E INSTALAÇÃO. AF_06/2016</v>
          </cell>
          <cell r="C4037" t="str">
            <v>UN</v>
          </cell>
          <cell r="D4037">
            <v>87.3</v>
          </cell>
        </row>
        <row r="4038">
          <cell r="A4038">
            <v>94470</v>
          </cell>
          <cell r="B4038" t="str">
            <v>NIPLE, EM FERRO GALVANIZADO, CONEXÃO ROSQUEADA, DN 80 (3), INSTALADO EM RESERVAÇÃO DE ÁGUA DE EDIFICAÇÃO QUE POSSUA RESERVATÓRIO DE FIBRA/FIBROCIMENTO  FORNECIMENTO E INSTALAÇÃO. AF_06/2016</v>
          </cell>
          <cell r="C4038" t="str">
            <v>UN</v>
          </cell>
          <cell r="D4038">
            <v>80.400000000000006</v>
          </cell>
        </row>
        <row r="4039">
          <cell r="A4039">
            <v>94471</v>
          </cell>
          <cell r="B4039" t="str">
            <v>COTOVELO 90 GRAUS, EM FERRO GALVANIZADO, CONEXÃO ROSQUEADA, DN 50 (2), INSTALADO EM RESERVAÇÃO DE ÁGUA DE EDIFICAÇÃO QUE POSSUA RESERVATÓRIO DE FIBRA/FIBROCIMENTO  FORNECIMENTO E INSTALAÇÃO. AF_06/2016</v>
          </cell>
          <cell r="C4039" t="str">
            <v>UN</v>
          </cell>
          <cell r="D4039">
            <v>54.61</v>
          </cell>
        </row>
        <row r="4040">
          <cell r="A4040">
            <v>94472</v>
          </cell>
          <cell r="B4040" t="str">
            <v>COTOVELO 45 GRAUS, EM FERRO GALVANIZADO, CONEXÃO ROSQUEADA, DN 50 (2), INSTALADO EM RESERVAÇÃO DE ÁGUA DE EDIFICAÇÃO QUE POSSUA RESERVATÓRIO DE FIBRA/FIBROCIMENTO  FORNECIMENTO E INSTALAÇÃO. AF_06/2016</v>
          </cell>
          <cell r="C4040" t="str">
            <v>UN</v>
          </cell>
          <cell r="D4040">
            <v>56.33</v>
          </cell>
        </row>
        <row r="4041">
          <cell r="A4041">
            <v>94473</v>
          </cell>
          <cell r="B4041" t="str">
            <v>COTOVELO 90 GRAUS, EM FERRO GALVANIZADO, CONEXÃO ROSQUEADA, DN 65 (2 1/2), INSTALADO EM RESERVAÇÃO DE ÁGUA DE EDIFICAÇÃO QUE POSSUA RESERVATÓRIO DE FIBRA/FIBROCIMENTO  FORNECIMENTO E INSTALAÇÃO. AF_06/2016</v>
          </cell>
          <cell r="C4041" t="str">
            <v>UN</v>
          </cell>
          <cell r="D4041">
            <v>85.48</v>
          </cell>
        </row>
        <row r="4042">
          <cell r="A4042">
            <v>94474</v>
          </cell>
          <cell r="B4042" t="str">
            <v>COTOVELO 45 GRAUS, EM FERRO GALVANIZADO, CONEXÃO ROSQUEADA, DN 65 (2 1/2), INSTALADO EM RESERVAÇÃO DE ÁGUA DE EDIFICAÇÃO QUE POSSUA RESERVATÓRIO DE FIBRA/FIBROCIMENTO  FORNECIMENTO E INSTALAÇÃO. AF_06/2016</v>
          </cell>
          <cell r="C4042" t="str">
            <v>UN</v>
          </cell>
          <cell r="D4042">
            <v>93.07</v>
          </cell>
        </row>
        <row r="4043">
          <cell r="A4043">
            <v>94475</v>
          </cell>
          <cell r="B4043" t="str">
            <v>COTOVELO 90 GRAUS, EM FERRO GALVANIZADO, CONEXÃO ROSQUEADA, DN 80 (3), INSTALADO EM RESERVAÇÃO DE ÁGUA DE EDIFICAÇÃO QUE POSSUA RESERVATÓRIO DE FIBRA/FIBROCIMENTO  FORNECIMENTO E INSTALAÇÃO. AF_06/2016</v>
          </cell>
          <cell r="C4043" t="str">
            <v>UN</v>
          </cell>
          <cell r="D4043">
            <v>117.86</v>
          </cell>
        </row>
        <row r="4044">
          <cell r="A4044">
            <v>94476</v>
          </cell>
          <cell r="B4044" t="str">
            <v>COTOVELO 45 GRAUS, EM FERRO GALVANIZADO, CONEXÃO ROSQUEADA, DN 80 (3), INSTALADO EM RESERVAÇÃO DE ÁGUA DE EDIFICAÇÃO QUE POSSUA RESERVATÓRIO DE FIBRA/FIBROCIMENTO  FORNECIMENTO E INSTALAÇÃO. AF_06/2016</v>
          </cell>
          <cell r="C4044" t="str">
            <v>UN</v>
          </cell>
          <cell r="D4044">
            <v>132.49</v>
          </cell>
        </row>
        <row r="4045">
          <cell r="A4045">
            <v>94477</v>
          </cell>
          <cell r="B4045" t="str">
            <v>TÊ, EM FERRO GALVANIZADO, CONEXÃO ROSQUEADA, DN 50 (2), INSTALADO EM RESERVAÇÃO DE ÁGUA DE EDIFICAÇÃO QUE POSSUA RESERVATÓRIO DE FIBRA/FIBROCIMENTO  FORNECIMENTO E INSTALAÇÃO. AF_06/2016</v>
          </cell>
          <cell r="C4045" t="str">
            <v>UN</v>
          </cell>
          <cell r="D4045">
            <v>72.680000000000007</v>
          </cell>
        </row>
        <row r="4046">
          <cell r="A4046">
            <v>94478</v>
          </cell>
          <cell r="B4046" t="str">
            <v>TÊ, EM FERRO GALVANIZADO, CONEXÃO ROSQUEADA, DN 65 (2 1/2), INSTALADO EM RESERVAÇÃO DE ÁGUA DE EDIFICAÇÃO QUE POSSUA RESERVATÓRIO DE FIBRA/FIBROCIMENTO  FORNECIMENTO E INSTALAÇÃO. AF_06/2016</v>
          </cell>
          <cell r="C4046" t="str">
            <v>UN</v>
          </cell>
          <cell r="D4046">
            <v>117.67</v>
          </cell>
        </row>
        <row r="4047">
          <cell r="A4047">
            <v>94479</v>
          </cell>
          <cell r="B4047" t="str">
            <v>TÊ, EM FERRO GALVANIZADO, CONEXÃO ROSQUEADA, DN 80 (3), INSTALADO EM RESERVAÇÃO DE ÁGUA DE EDIFICAÇÃO QUE POSSUA RESERVATÓRIO DE FIBRA/FIBROCIMENTO  FORNECIMENTO E INSTALAÇÃO. AF_06/2016</v>
          </cell>
          <cell r="C4047" t="str">
            <v>UN</v>
          </cell>
          <cell r="D4047">
            <v>155.63999999999999</v>
          </cell>
        </row>
        <row r="4048">
          <cell r="A4048">
            <v>94606</v>
          </cell>
          <cell r="B4048" t="str">
            <v>LUVA EM COBRE, DN 54 MM, SEM ANEL DE SOLDA, INSTALADO EM RESERVAÇÃO DE ÁGUA DE EDIFICAÇÃO QUE POSSUA RESERVATÓRIO DE FIBRA/FIBROCIMENTO  FORNECIMENTO E INSTALAÇÃO. AF_06/2016</v>
          </cell>
          <cell r="C4048" t="str">
            <v>UN</v>
          </cell>
          <cell r="D4048">
            <v>55.33</v>
          </cell>
        </row>
        <row r="4049">
          <cell r="A4049">
            <v>94608</v>
          </cell>
          <cell r="B4049" t="str">
            <v>LUVA EM COBRE, DN 66 MM, SEM ANEL DE SOLDA, INSTALADO EM RESERVAÇÃO DE ÁGUA DE EDIFICAÇÃO QUE POSSUA RESERVATÓRIO DE FIBRA/FIBROCIMENTO  FORNECIMENTO E INSTALAÇÃO. AF_06/2016</v>
          </cell>
          <cell r="C4049" t="str">
            <v>UN</v>
          </cell>
          <cell r="D4049">
            <v>136.36000000000001</v>
          </cell>
        </row>
        <row r="4050">
          <cell r="A4050">
            <v>94610</v>
          </cell>
          <cell r="B4050" t="str">
            <v>LUVA EM COBRE, DN 79 MM, SEM ANEL DE SOLDA, INSTALADO EM RESERVAÇÃO DE ÁGUA DE EDIFICAÇÃO QUE POSSUA RESERVATÓRIO DE FIBRA/FIBROCIMENTO  FORNECIMENTO E INSTALAÇÃO. AF_06/2016</v>
          </cell>
          <cell r="C4050" t="str">
            <v>UN</v>
          </cell>
          <cell r="D4050">
            <v>202.66</v>
          </cell>
        </row>
        <row r="4051">
          <cell r="A4051">
            <v>94612</v>
          </cell>
          <cell r="B4051" t="str">
            <v>LUVA DE COBRE, DN 104 MM, SEM ANEL DE SOLDA, INSTALADO EM RESERVAÇÃO DE ÁGUA DE EDIFICAÇÃO QUE POSSUA RESERVATÓRIO DE FIBRA/FIBROCIMENTO  FORNECIMENTO E INSTALAÇÃO. AF_06/2016</v>
          </cell>
          <cell r="C4051" t="str">
            <v>UN</v>
          </cell>
          <cell r="D4051">
            <v>284.45999999999998</v>
          </cell>
        </row>
        <row r="4052">
          <cell r="A4052">
            <v>94614</v>
          </cell>
          <cell r="B4052" t="str">
            <v>COTOVELO EM COBRE, DN 54 MM, 90 GRAUS, SEM ANEL DE SOLDA, INSTALADO EM RESERVAÇÃO DE ÁGUA DE EDIFICAÇÃO QUE POSSUA RESERVATÓRIO DE FIBRA/FIBROCIMENTO  FORNECIMENTO E INSTALAÇÃO. AF_06/2016</v>
          </cell>
          <cell r="C4052" t="str">
            <v>UN</v>
          </cell>
          <cell r="D4052">
            <v>93.63</v>
          </cell>
        </row>
        <row r="4053">
          <cell r="A4053">
            <v>94615</v>
          </cell>
          <cell r="B4053" t="str">
            <v>CURVA EM COBRE, DN 54 MM, 45 GRAUS, SEM ANEL DE SOLDA, BOLSA X BOLSA, INSTALADO EM RESERVAÇÃO DE ÁGUA DE EDIFICAÇÃO QUE POSSUA RESERVATÓRIO DE FIBRA/FIBROCIMENTO  FORNECIMENTO E INSTALAÇÃO. AF_06/2016</v>
          </cell>
          <cell r="C4053" t="str">
            <v>UN</v>
          </cell>
          <cell r="D4053">
            <v>106.35</v>
          </cell>
        </row>
        <row r="4054">
          <cell r="A4054">
            <v>94616</v>
          </cell>
          <cell r="B4054" t="str">
            <v>COTOVELO EM COBRE, DN 66 MM, 90 GRAUS, SEM ANEL DE SOLDA, INSTALADO EM RESERVAÇÃO DE ÁGUA DE EDIFICAÇÃO QUE POSSUA RESERVATÓRIO DE FIBRA/FIBROCIMENTO  FORNECIMENTO E INSTALAÇÃO. AF_06/2016</v>
          </cell>
          <cell r="C4054" t="str">
            <v>UN</v>
          </cell>
          <cell r="D4054">
            <v>260.81</v>
          </cell>
        </row>
        <row r="4055">
          <cell r="A4055">
            <v>94617</v>
          </cell>
          <cell r="B4055" t="str">
            <v>CURVA EM COBRE, DN 66 MM, 45 GRAUS, SEM ANEL DE SOLDA, BOLSA X BOLSA, INSTALADO EM RESERVAÇÃO DE ÁGUA DE EDIFICAÇÃO QUE POSSUA RESERVATÓRIO DE FIBRA/FIBROCIMENTO  FORNECIMENTO E INSTALAÇÃO. AF_06/2016</v>
          </cell>
          <cell r="C4055" t="str">
            <v>UN</v>
          </cell>
          <cell r="D4055">
            <v>216.59</v>
          </cell>
        </row>
        <row r="4056">
          <cell r="A4056">
            <v>94618</v>
          </cell>
          <cell r="B4056" t="str">
            <v>COTOVELO EM COBRE, DN 79 MM, 90 GRAUS, SEM ANEL DE SOLDA, INSTALADO EM RESERVAÇÃO DE ÁGUA DE EDIFICAÇÃO QUE POSSUA RESERVATÓRIO DE FIBRA/FIBROCIMENTO  FORNECIMENTO E INSTALAÇÃO. AF_06/2016</v>
          </cell>
          <cell r="C4056" t="str">
            <v>UN</v>
          </cell>
          <cell r="D4056">
            <v>256.10000000000002</v>
          </cell>
        </row>
        <row r="4057">
          <cell r="A4057">
            <v>94620</v>
          </cell>
          <cell r="B4057" t="str">
            <v>COTOVELO EM COBRE, DN 104 MM, 90 GRAUS, SEM ANEL DE SOLDA, INSTALADO EM RESERVAÇÃO DE ÁGUA DE EDIFICAÇÃO QUE POSSUA RESERVATÓRIO DE FIBRA/FIBROCIMENTO  FORNECIMENTO E INSTALAÇÃO. AF_06/2016</v>
          </cell>
          <cell r="C4057" t="str">
            <v>UN</v>
          </cell>
          <cell r="D4057">
            <v>586.92999999999995</v>
          </cell>
        </row>
        <row r="4058">
          <cell r="A4058">
            <v>94622</v>
          </cell>
          <cell r="B4058" t="str">
            <v>TE EM COBRE, DN 54 MM, SEM ANEL DE SOLDA, INSTALADO EM RESERVAÇÃO DE ÁGUA DE EDIFICAÇÃO QUE POSSUA RESERVATÓRIO DE FIBRA/FIBROCIMENTO  FORNECIMENTO E INSTALAÇÃO. AF_06/2016</v>
          </cell>
          <cell r="C4058" t="str">
            <v>UN</v>
          </cell>
          <cell r="D4058">
            <v>137.06</v>
          </cell>
        </row>
        <row r="4059">
          <cell r="A4059">
            <v>94623</v>
          </cell>
          <cell r="B4059" t="str">
            <v>TE EM COBRE, DN 66 MM, SEM ANEL DE SOLDA, INSTALADO EM RESERVAÇÃO DE ÁGUA DE EDIFICAÇÃO QUE POSSUA RESERVATÓRIO DE FIBRA/FIBROCIMENTO  FORNECIMENTO E INSTALAÇÃO. AF_06/2016</v>
          </cell>
          <cell r="C4059" t="str">
            <v>UN</v>
          </cell>
          <cell r="D4059">
            <v>323.02</v>
          </cell>
        </row>
        <row r="4060">
          <cell r="A4060">
            <v>94624</v>
          </cell>
          <cell r="B4060" t="str">
            <v>TE EM COBRE, DN 79 MM, SEM ANEL DE SOLDA, INSTALADO EM RESERVAÇÃO DE ÁGUA DE EDIFICAÇÃO QUE POSSUA RESERVATÓRIO DE FIBRA/FIBROCIMENTO  FORNECIMENTO E INSTALAÇÃO. AF_06/2016</v>
          </cell>
          <cell r="C4060" t="str">
            <v>UN</v>
          </cell>
          <cell r="D4060">
            <v>491.74</v>
          </cell>
        </row>
        <row r="4061">
          <cell r="A4061">
            <v>94625</v>
          </cell>
          <cell r="B4061" t="str">
            <v>TE EM COBRE, DN 104 MM, SEM ANEL DE SOLDA, INSTALADO EM RESERVAÇÃO DE ÁGUA DE EDIFICAÇÃO QUE POSSUA RESERVATÓRIO DE FIBRA/FIBROCIMENTO  FORNECIMENTO E INSTALAÇÃO. AF_06/2016</v>
          </cell>
          <cell r="C4061" t="str">
            <v>UN</v>
          </cell>
          <cell r="D4061">
            <v>1023.86</v>
          </cell>
        </row>
        <row r="4062">
          <cell r="A4062">
            <v>94656</v>
          </cell>
          <cell r="B4062" t="str">
            <v>ADAPTADOR CURTO COM BOLSA E ROSCA PARA REGISTRO, PVC, SOLDÁVEL, DN  25 MM X 3/4 , INSTALADO EM RESERVAÇÃO DE ÁGUA DE EDIFICAÇÃO QUE POSSUA RESERVATÓRIO DE FIBRA/FIBROCIMENTO   FORNECIMENTO E INSTALAÇÃO. AF_06/2016</v>
          </cell>
          <cell r="C4062" t="str">
            <v>UN</v>
          </cell>
          <cell r="D4062">
            <v>4.67</v>
          </cell>
        </row>
        <row r="4063">
          <cell r="A4063">
            <v>94657</v>
          </cell>
          <cell r="B4063" t="str">
            <v>LUVA PVC, SOLDÁVEL, DN  25 MM, INSTALADA EM RESERVAÇÃO DE ÁGUA DE EDIFICAÇÃO QUE POSSUA RESERVATÓRIO DE FIBRA/FIBROCIMENTO   FORNECIMENTO E INSTALAÇÃO. AF_06/2016</v>
          </cell>
          <cell r="C4063" t="str">
            <v>UN</v>
          </cell>
          <cell r="D4063">
            <v>4.58</v>
          </cell>
        </row>
        <row r="4064">
          <cell r="A4064">
            <v>94658</v>
          </cell>
          <cell r="B4064" t="str">
            <v>ADAPTADOR CURTO COM BOLSA E ROSCA PARA REGISTRO, PVC, SOLDÁVEL, DN 32 MM X 1 , INSTALADO EM RESERVAÇÃO DE ÁGUA DE EDIFICAÇÃO QUE POSSUA RESERVATÓRIO DE FIBRA/FIBROCIMENTO   FORNECIMENTO E INSTALAÇÃO. AF_06/2016</v>
          </cell>
          <cell r="C4064" t="str">
            <v>UN</v>
          </cell>
          <cell r="D4064">
            <v>5.65</v>
          </cell>
        </row>
        <row r="4065">
          <cell r="A4065">
            <v>94659</v>
          </cell>
          <cell r="B4065" t="str">
            <v>LUVA PVC, SOLDÁVEL, DN 32 MM, INSTALADA EM RESERVAÇÃO DE ÁGUA DE EDIFICAÇÃO QUE POSSUA RESERVATÓRIO DE FIBRA/FIBROCIMENTO   FORNECIMENTO E INSTALAÇÃO. AF_06/2016</v>
          </cell>
          <cell r="C4065" t="str">
            <v>UN</v>
          </cell>
          <cell r="D4065">
            <v>5.75</v>
          </cell>
        </row>
        <row r="4066">
          <cell r="A4066">
            <v>94660</v>
          </cell>
          <cell r="B4066" t="str">
            <v>ADAPTADOR CURTO COM BOLSA E ROSCA PARA REGISTRO, PVC, SOLDÁVEL, DN 40 MM X 1 1/4 , INSTALADO EM RESERVAÇÃO DE ÁGUA DE EDIFICAÇÃO QUE POSSUA RESERVATÓRIO DE FIBRA/FIBROCIMENTO   FORNECIMENTO E INSTALAÇÃO. AF_06/2016</v>
          </cell>
          <cell r="C4066" t="str">
            <v>UN</v>
          </cell>
          <cell r="D4066">
            <v>9.42</v>
          </cell>
        </row>
        <row r="4067">
          <cell r="A4067">
            <v>94661</v>
          </cell>
          <cell r="B4067" t="str">
            <v>LUVA, PVC, SOLDÁVEL, DN 40 MM, INSTALADO EM RESERVAÇÃO DE ÁGUA DE EDIFICAÇÃO QUE POSSUA RESERVATÓRIO DE FIBRA/FIBROCIMENTO   FORNECIMENTO E INSTALAÇÃO. AF_06/2016</v>
          </cell>
          <cell r="C4067" t="str">
            <v>UN</v>
          </cell>
          <cell r="D4067">
            <v>9.8800000000000008</v>
          </cell>
        </row>
        <row r="4068">
          <cell r="A4068">
            <v>94662</v>
          </cell>
          <cell r="B4068" t="str">
            <v>ADAPTADOR CURTO COM BOLSA E ROSCA PARA REGISTRO, PVC, SOLDÁVEL, DN 50 MM X 1 1/2 , INSTALADO EM RESERVAÇÃO DE ÁGUA DE EDIFICAÇÃO QUE POSSUA RESERVATÓRIO DE FIBRA/FIBROCIMENTO   FORNECIMENTO E INSTALAÇÃO. AF_06/2016</v>
          </cell>
          <cell r="C4068" t="str">
            <v>UN</v>
          </cell>
          <cell r="D4068">
            <v>10.39</v>
          </cell>
        </row>
        <row r="4069">
          <cell r="A4069">
            <v>94663</v>
          </cell>
          <cell r="B4069" t="str">
            <v>LUVA, PVC, SOLDÁVEL, DN 50 MM, INSTALADO EM RESERVAÇÃO DE ÁGUA DE EDIFICAÇÃO QUE POSSUA RESERVATÓRIO DE FIBRA/FIBROCIMENTO   FORNECIMENTO E INSTALAÇÃO. AF_06/2016</v>
          </cell>
          <cell r="C4069" t="str">
            <v>UN</v>
          </cell>
          <cell r="D4069">
            <v>10.58</v>
          </cell>
        </row>
        <row r="4070">
          <cell r="A4070">
            <v>94664</v>
          </cell>
          <cell r="B4070" t="str">
            <v>ADAPTADOR CURTO COM BOLSA E ROSCA PARA REGISTRO, PVC, SOLDÁVEL, DN 60 MM X 2 , INSTALADO EM RESERVAÇÃO DE ÁGUA DE EDIFICAÇÃO QUE POSSUA RESERVATÓRIO DE FIBRA/FIBROCIMENTO   FORNECIMENTO E INSTALAÇÃO. AF_06/2016</v>
          </cell>
          <cell r="C4070" t="str">
            <v>UN</v>
          </cell>
          <cell r="D4070">
            <v>23.15</v>
          </cell>
        </row>
        <row r="4071">
          <cell r="A4071">
            <v>94665</v>
          </cell>
          <cell r="B4071" t="str">
            <v>LUVA, PVC, SOLDÁVEL, DN 60 MM, INSTALADO EM RESERVAÇÃO DE ÁGUA DE EDIFICAÇÃO QUE POSSUA RESERVATÓRIO DE FIBRA/FIBROCIMENTO   FORNECIMENTO E INSTALAÇÃO. AF_06/2016</v>
          </cell>
          <cell r="C4071" t="str">
            <v>UN</v>
          </cell>
          <cell r="D4071">
            <v>23.13</v>
          </cell>
        </row>
        <row r="4072">
          <cell r="A4072">
            <v>94666</v>
          </cell>
          <cell r="B4072" t="str">
            <v>ADAPTADOR CURTO COM BOLSA E ROSCA PARA REGISTRO, PVC, SOLDÁVEL, DN 75 MM X 2 1/2 , INSTALADO EM RESERVAÇÃO DE ÁGUA DE EDIFICAÇÃO QUE POSSUA RESERVATÓRIO DE FIBRA/FIBROCIMENTO   FORNECIMENTO E INSTALAÇÃO. AF_06/2016</v>
          </cell>
          <cell r="C4072" t="str">
            <v>UN</v>
          </cell>
          <cell r="D4072">
            <v>28.77</v>
          </cell>
        </row>
        <row r="4073">
          <cell r="A4073">
            <v>94667</v>
          </cell>
          <cell r="B4073" t="str">
            <v>LUVA, PVC, SOLDÁVEL, DN 75 MM, INSTALADO EM RESERVAÇÃO DE ÁGUA DE EDIFICAÇÃO QUE POSSUA RESERVATÓRIO DE FIBRA/FIBROCIMENTO   FORNECIMENTO E INSTALAÇÃO. AF_06/2016</v>
          </cell>
          <cell r="C4073" t="str">
            <v>UN</v>
          </cell>
          <cell r="D4073">
            <v>32.270000000000003</v>
          </cell>
        </row>
        <row r="4074">
          <cell r="A4074">
            <v>94668</v>
          </cell>
          <cell r="B4074" t="str">
            <v>ADAPTADOR CURTO COM BOLSA E ROSCA PARA REGISTRO, PVC, SOLDÁVEL, DN 85 MM X 3 , INSTALADO EM RESERVAÇÃO DE ÁGUA DE EDIFICAÇÃO QUE POSSUA RESERVATÓRIO DE FIBRA/FIBROCIMENTO   FORNECIMENTO E INSTALAÇÃO. AF_06/2016</v>
          </cell>
          <cell r="C4074" t="str">
            <v>UN</v>
          </cell>
          <cell r="D4074">
            <v>49.03</v>
          </cell>
        </row>
        <row r="4075">
          <cell r="A4075">
            <v>94669</v>
          </cell>
          <cell r="B4075" t="str">
            <v>LUVA, PVC, SOLDÁVEL, DN 85 MM, INSTALADO EM RESERVAÇÃO DE ÁGUA DE EDIFICAÇÃO QUE POSSUA RESERVATÓRIO DE FIBRA/FIBROCIMENTO   FORNECIMENTO E INSTALAÇÃO. AF_06/2016</v>
          </cell>
          <cell r="C4075" t="str">
            <v>UN</v>
          </cell>
          <cell r="D4075">
            <v>68.680000000000007</v>
          </cell>
        </row>
        <row r="4076">
          <cell r="A4076">
            <v>94670</v>
          </cell>
          <cell r="B4076" t="str">
            <v>ADAPTADOR CURTO COM BOLSA E ROSCA PARA REGISTRO, PVC, SOLDÁVEL, DN 110 MM X 4 , INSTALADO EM RESERVAÇÃO DE ÁGUA DE EDIFICAÇÃO QUE POSSUA RESERVATÓRIO DE FIBRA/FIBROCIMENTO   FORNECIMENTO E INSTALAÇÃO. AF_06/2016</v>
          </cell>
          <cell r="C4076" t="str">
            <v>UN</v>
          </cell>
          <cell r="D4076">
            <v>66.52</v>
          </cell>
        </row>
        <row r="4077">
          <cell r="A4077">
            <v>94671</v>
          </cell>
          <cell r="B4077" t="str">
            <v>LUVA, PVC, SOLDÁVEL, DN 110 MM, INSTALADO EM RESERVAÇÃO DE ÁGUA DE EDIFICAÇÃO QUE POSSUA RESERVATÓRIO DE FIBRA/FIBROCIMENTO   FORNECIMENTO E INSTALAÇÃO. AF_06/2016</v>
          </cell>
          <cell r="C4077" t="str">
            <v>UN</v>
          </cell>
          <cell r="D4077">
            <v>99.28</v>
          </cell>
        </row>
        <row r="4078">
          <cell r="A4078">
            <v>94672</v>
          </cell>
          <cell r="B4078" t="str">
            <v>JOELHO 90 GRAUS COM BUCHA DE LATÃO, PVC, SOLDÁVEL, DN  25 MM, X 3/4 INSTALADO EM RESERVAÇÃO DE ÁGUA DE EDIFICAÇÃO QUE POSSUA RESERVATÓRIO DE FIBRA/FIBROCIMENTO   FORNECIMENTO E INSTALAÇÃO. AF_06/2016</v>
          </cell>
          <cell r="C4078" t="str">
            <v>UN</v>
          </cell>
          <cell r="D4078">
            <v>8.49</v>
          </cell>
        </row>
        <row r="4079">
          <cell r="A4079">
            <v>94673</v>
          </cell>
          <cell r="B4079" t="str">
            <v>CURVA 90 GRAUS, PVC, SOLDÁVEL, DN  25 MM, INSTALADO EM RESERVAÇÃO DE ÁGUA DE EDIFICAÇÃO QUE POSSUA RESERVATÓRIO DE FIBRA/FIBROCIMENTO   FORNECIMENTO E INSTALAÇÃO. AF_06/2016</v>
          </cell>
          <cell r="C4079" t="str">
            <v>UN</v>
          </cell>
          <cell r="D4079">
            <v>8.2200000000000006</v>
          </cell>
        </row>
        <row r="4080">
          <cell r="A4080">
            <v>94674</v>
          </cell>
          <cell r="B4080" t="str">
            <v>JOELHO 90 GRAUS, PVC, SOLDÁVEL, DN 32 MM INSTALADO EM RESERVAÇÃO DE ÁGUA DE EDIFICAÇÃO QUE POSSUA RESERVATÓRIO DE FIBRA/FIBROCIMENTO   FORNECIMENTO E INSTALAÇÃO. AF_06/2016</v>
          </cell>
          <cell r="C4080" t="str">
            <v>UN</v>
          </cell>
          <cell r="D4080">
            <v>7.3</v>
          </cell>
        </row>
        <row r="4081">
          <cell r="A4081">
            <v>94675</v>
          </cell>
          <cell r="B4081" t="str">
            <v>CURVA 90 GRAUS, PVC, SOLDÁVEL, DN 32 MM, INSTALADO EM RESERVAÇÃO DE ÁGUA DE EDIFICAÇÃO QUE POSSUA RESERVATÓRIO DE FIBRA/FIBROCIMENTO   FORNECIMENTO E INSTALAÇÃO. AF_06/2016</v>
          </cell>
          <cell r="C4081" t="str">
            <v>UN</v>
          </cell>
          <cell r="D4081">
            <v>12.26</v>
          </cell>
        </row>
        <row r="4082">
          <cell r="A4082">
            <v>94676</v>
          </cell>
          <cell r="B4082" t="str">
            <v>JOELHO 90 GRAUS, PVC, SOLDÁVEL, DN 40 MM INSTALADO EM RESERVAÇÃO DE ÁGUA DE EDIFICAÇÃO QUE POSSUA RESERVATÓRIO DE FIBRA/FIBROCIMENTO   FORNECIMENTO E INSTALAÇÃO. AF_06/2016</v>
          </cell>
          <cell r="C4082" t="str">
            <v>UN</v>
          </cell>
          <cell r="D4082">
            <v>13</v>
          </cell>
        </row>
        <row r="4083">
          <cell r="A4083">
            <v>94677</v>
          </cell>
          <cell r="B4083" t="str">
            <v>CURVA 90 GRAUS, PVC, SOLDÁVEL, DN 40 MM, INSTALADO EM RESERVAÇÃO DE ÁGUA DE EDIFICAÇÃO QUE POSSUA RESERVATÓRIO DE FIBRA/FIBROCIMENTO   FORNECIMENTO E INSTALAÇÃO. AF_06/2016</v>
          </cell>
          <cell r="C4083" t="str">
            <v>UN</v>
          </cell>
          <cell r="D4083">
            <v>20.45</v>
          </cell>
        </row>
        <row r="4084">
          <cell r="A4084">
            <v>94678</v>
          </cell>
          <cell r="B4084" t="str">
            <v>JOELHO 90 GRAUS, PVC, SOLDÁVEL, DN 50 MM INSTALADO EM RESERVAÇÃO DE ÁGUA DE EDIFICAÇÃO QUE POSSUA RESERVATÓRIO DE FIBRA/FIBROCIMENTO   FORNECIMENTO E INSTALAÇÃO. AF_06/2016</v>
          </cell>
          <cell r="C4084" t="str">
            <v>UN</v>
          </cell>
          <cell r="D4084">
            <v>13.44</v>
          </cell>
        </row>
        <row r="4085">
          <cell r="A4085">
            <v>94679</v>
          </cell>
          <cell r="B4085" t="str">
            <v>CURVA 90 GRAUS, PVC, SOLDÁVEL, DN 50 MM, INSTALADO EM RESERVAÇÃO DE ÁGUA DE EDIFICAÇÃO QUE POSSUA RESERVATÓRIO DE FIBRA/FIBROCIMENTO   FORNECIMENTO E INSTALAÇÃO. AF_06/2016</v>
          </cell>
          <cell r="C4085" t="str">
            <v>UN</v>
          </cell>
          <cell r="D4085">
            <v>23.25</v>
          </cell>
        </row>
        <row r="4086">
          <cell r="A4086">
            <v>94680</v>
          </cell>
          <cell r="B4086" t="str">
            <v>JOELHO 90 GRAUS, PVC, SOLDÁVEL, DN 60 MM INSTALADO EM RESERVAÇÃO DE ÁGUA DE EDIFICAÇÃO QUE POSSUA RESERVATÓRIO DE FIBRA/FIBROCIMENTO   FORNECIMENTO E INSTALAÇÃO. AF_06/2016</v>
          </cell>
          <cell r="C4086" t="str">
            <v>UN</v>
          </cell>
          <cell r="D4086">
            <v>38.83</v>
          </cell>
        </row>
        <row r="4087">
          <cell r="A4087">
            <v>94681</v>
          </cell>
          <cell r="B4087" t="str">
            <v>CURVA 90 GRAUS, PVC, SOLDÁVEL, DN 60 MM, INSTALADO EM RESERVAÇÃO DE ÁGUA DE EDIFICAÇÃO QUE POSSUA RESERVATÓRIO DE FIBRA/FIBROCIMENTO   FORNECIMENTO E INSTALAÇÃO. AF_06/2016</v>
          </cell>
          <cell r="C4087" t="str">
            <v>UN</v>
          </cell>
          <cell r="D4087">
            <v>52.27</v>
          </cell>
        </row>
        <row r="4088">
          <cell r="A4088">
            <v>94682</v>
          </cell>
          <cell r="B4088" t="str">
            <v>JOELHO 90 GRAUS, PVC, SOLDÁVEL, DN 75 MM INSTALADO EM RESERVAÇÃO DE ÁGUA DE EDIFICAÇÃO QUE POSSUA RESERVATÓRIO DE FIBRA/FIBROCIMENTO   FORNECIMENTO E INSTALAÇÃO. AF_06/2016</v>
          </cell>
          <cell r="C4088" t="str">
            <v>UN</v>
          </cell>
          <cell r="D4088">
            <v>108.01</v>
          </cell>
        </row>
        <row r="4089">
          <cell r="A4089">
            <v>94683</v>
          </cell>
          <cell r="B4089" t="str">
            <v>CURVA 90 GRAUS, PVC, SOLDÁVEL, DN 75 MM, INSTALADO EM RESERVAÇÃO DE ÁGUA DE EDIFICAÇÃO QUE POSSUA RESERVATÓRIO DE FIBRA/FIBROCIMENTO   FORNECIMENTO E INSTALAÇÃO. AF_06/2016</v>
          </cell>
          <cell r="C4089" t="str">
            <v>UN</v>
          </cell>
          <cell r="D4089">
            <v>68.53</v>
          </cell>
        </row>
        <row r="4090">
          <cell r="A4090">
            <v>94684</v>
          </cell>
          <cell r="B4090" t="str">
            <v>JOELHO 90 GRAUS, PVC, SOLDÁVEL, DN 85 MM INSTALADO EM RESERVAÇÃO DE ÁGUA DE EDIFICAÇÃO QUE POSSUA RESERVATÓRIO DE FIBRA/FIBROCIMENTO   FORNECIMENTO E INSTALAÇÃO. AF_06/2016</v>
          </cell>
          <cell r="C4090" t="str">
            <v>UN</v>
          </cell>
          <cell r="D4090">
            <v>136.29</v>
          </cell>
        </row>
        <row r="4091">
          <cell r="A4091">
            <v>94685</v>
          </cell>
          <cell r="B4091" t="str">
            <v>CURVA 90 GRAUS, PVC, SOLDÁVEL, DN 85 MM, INSTALADO EM RESERVAÇÃO DE ÁGUA DE EDIFICAÇÃO QUE POSSUA RESERVATÓRIO DE FIBRA/FIBROCIMENTO   FORNECIMENTO E INSTALAÇÃO. AF_06/2016</v>
          </cell>
          <cell r="C4091" t="str">
            <v>UN</v>
          </cell>
          <cell r="D4091">
            <v>103.44</v>
          </cell>
        </row>
        <row r="4092">
          <cell r="A4092">
            <v>94686</v>
          </cell>
          <cell r="B4092" t="str">
            <v>JOELHO 90 GRAUS, PVC, SOLDÁVEL, DN 110 MM INSTALADO EM RESERVAÇÃO DE ÁGUA DE EDIFICAÇÃO QUE POSSUA RESERVATÓRIO DE FIBRA/FIBROCIMENTO   FORNECIMENTO E INSTALAÇÃO. AF_06/2016</v>
          </cell>
          <cell r="C4092" t="str">
            <v>UN</v>
          </cell>
          <cell r="D4092">
            <v>260.16000000000003</v>
          </cell>
        </row>
        <row r="4093">
          <cell r="A4093">
            <v>94687</v>
          </cell>
          <cell r="B4093" t="str">
            <v>CURVA 90 GRAUS, PVC, SOLDÁVEL, DN 110 MM, INSTALADO EM RESERVAÇÃO DE ÁGUA DE EDIFICAÇÃO QUE POSSUA RESERVATÓRIO DE FIBRA/FIBROCIMENTO   FORNECIMENTO E INSTALAÇÃO. AF_06/2016</v>
          </cell>
          <cell r="C4093" t="str">
            <v>UN</v>
          </cell>
          <cell r="D4093">
            <v>210.63</v>
          </cell>
        </row>
        <row r="4094">
          <cell r="A4094">
            <v>94688</v>
          </cell>
          <cell r="B4094" t="str">
            <v>TÊ, PVC, SOLDÁVEL, DN  25 MM INSTALADO EM RESERVAÇÃO DE ÁGUA DE EDIFICAÇÃO QUE POSSUA RESERVATÓRIO DE FIBRA/FIBROCIMENTO   FORNECIMENTO E INSTALAÇÃO. AF_06/2016</v>
          </cell>
          <cell r="C4094" t="str">
            <v>UN</v>
          </cell>
          <cell r="D4094">
            <v>8.17</v>
          </cell>
        </row>
        <row r="4095">
          <cell r="A4095">
            <v>94689</v>
          </cell>
          <cell r="B4095" t="str">
            <v>TÊ COM BUCHA DE LATÃO NA BOLSA CENTRAL, PVC, SOLDÁVEL, DN  25 MM X 3/4 , INSTALADO EM RESERVAÇÃO DE ÁGUA DE EDIFICAÇÃO QUE POSSUA RESERVATÓRIO DE FIBRA/FIBROCIMENTO   FORNECIMENTO E INSTALAÇÃO. AF_06/2016</v>
          </cell>
          <cell r="C4095" t="str">
            <v>UN</v>
          </cell>
          <cell r="D4095">
            <v>11.73</v>
          </cell>
        </row>
        <row r="4096">
          <cell r="A4096">
            <v>94690</v>
          </cell>
          <cell r="B4096" t="str">
            <v>TÊ, PVC, SOLDÁVEL, DN 32 MM INSTALADO EM RESERVAÇÃO DE ÁGUA DE EDIFICAÇÃO QUE POSSUA RESERVATÓRIO DE FIBRA/FIBROCIMENTO   FORNECIMENTO E INSTALAÇÃO. AF_06/2016</v>
          </cell>
          <cell r="C4096" t="str">
            <v>UN</v>
          </cell>
          <cell r="D4096">
            <v>11.15</v>
          </cell>
        </row>
        <row r="4097">
          <cell r="A4097">
            <v>94691</v>
          </cell>
          <cell r="B4097" t="str">
            <v>TÊ DE REDUÇÃO, PVC, SOLDÁVEL, DN 32 MM X  25 MM, INSTALADO EM RESERVAÇÃO DE ÁGUA DE EDIFICAÇÃO QUE POSSUA RESERVATÓRIO DE FIBRA/FIBROCIMENTO   FORNECIMENTO E INSTALAÇÃO. AF_06/2016</v>
          </cell>
          <cell r="C4097" t="str">
            <v>UN</v>
          </cell>
          <cell r="D4097">
            <v>13.21</v>
          </cell>
        </row>
        <row r="4098">
          <cell r="A4098">
            <v>94692</v>
          </cell>
          <cell r="B4098" t="str">
            <v>TÊ, PVC, SOLDÁVEL, DN 40 MM INSTALADO EM RESERVAÇÃO DE ÁGUA DE EDIFICAÇÃO QUE POSSUA RESERVATÓRIO DE FIBRA/FIBROCIMENTO   FORNECIMENTO E INSTALAÇÃO. AF_06/2016</v>
          </cell>
          <cell r="C4098" t="str">
            <v>UN</v>
          </cell>
          <cell r="D4098">
            <v>19.91</v>
          </cell>
        </row>
        <row r="4099">
          <cell r="A4099">
            <v>94693</v>
          </cell>
          <cell r="B4099" t="str">
            <v>TÊ DE REDUÇÃO, PVC, SOLDÁVEL, DN 40 MM X 32 MM, INSTALADO EM RESERVAÇÃO DE ÁGUA DE EDIFICAÇÃO QUE POSSUA RESERVATÓRIO DE FIBRA/FIBROCIMENTO   FORNECIMENTO E INSTALAÇÃO. AF_06/2016</v>
          </cell>
          <cell r="C4099" t="str">
            <v>UN</v>
          </cell>
          <cell r="D4099">
            <v>20.95</v>
          </cell>
        </row>
        <row r="4100">
          <cell r="A4100">
            <v>94694</v>
          </cell>
          <cell r="B4100" t="str">
            <v>TÊ, PVC, SOLDÁVEL, DN 50 MM INSTALADO EM RESERVAÇÃO DE ÁGUA DE EDIFICAÇÃO QUE POSSUA RESERVATÓRIO DE FIBRA/FIBROCIMENTO   FORNECIMENTO E INSTALAÇÃO. AF_06/2016</v>
          </cell>
          <cell r="C4100" t="str">
            <v>UN</v>
          </cell>
          <cell r="D4100">
            <v>21.01</v>
          </cell>
        </row>
        <row r="4101">
          <cell r="A4101">
            <v>94695</v>
          </cell>
          <cell r="B4101" t="str">
            <v>TÊ DE REDUÇÃO, PVC, SOLDÁVEL, DN 50 MM X 40 MM, INSTALADO EM RESERVAÇÃO DE ÁGUA DE EDIFICAÇÃO QUE POSSUA RESERVATÓRIO DE FIBRA/FIBROCIMENTO   FORNECIMENTO E INSTALAÇÃO. AF_06/2016</v>
          </cell>
          <cell r="C4101" t="str">
            <v>UN</v>
          </cell>
          <cell r="D4101">
            <v>29.03</v>
          </cell>
        </row>
        <row r="4102">
          <cell r="A4102">
            <v>94696</v>
          </cell>
          <cell r="B4102" t="str">
            <v>TÊ, PVC, SOLDÁVEL, DN 60 MM INSTALADO EM RESERVAÇÃO DE ÁGUA DE EDIFICAÇÃO QUE POSSUA RESERVATÓRIO DE FIBRA/FIBROCIMENTO   FORNECIMENTO E INSTALAÇÃO. AF_06/2016</v>
          </cell>
          <cell r="C4102" t="str">
            <v>UN</v>
          </cell>
          <cell r="D4102">
            <v>50.23</v>
          </cell>
        </row>
        <row r="4103">
          <cell r="A4103">
            <v>94697</v>
          </cell>
          <cell r="B4103" t="str">
            <v>TÊ, PVC, SOLDÁVEL, DN 75 MM INSTALADO EM RESERVAÇÃO DE ÁGUA DE EDIFICAÇÃO QUE POSSUA RESERVATÓRIO DE FIBRA/FIBROCIMENTO   FORNECIMENTO E INSTALAÇÃO. AF_06/2016</v>
          </cell>
          <cell r="C4103" t="str">
            <v>UN</v>
          </cell>
          <cell r="D4103">
            <v>81.3</v>
          </cell>
        </row>
        <row r="4104">
          <cell r="A4104">
            <v>94698</v>
          </cell>
          <cell r="B4104" t="str">
            <v>TÊ DE REDUÇÃO, PVC, SOLDÁVEL, DN 75 MM X 50 MM, INSTALADO EM RESERVAÇÃO DE ÁGUA DE EDIFICAÇÃO QUE POSSUA RESERVATÓRIO DE FIBRA/FIBROCIMENTO   FORNECIMENTO E INSTALAÇÃO. AF_06/2016</v>
          </cell>
          <cell r="C4104" t="str">
            <v>UN</v>
          </cell>
          <cell r="D4104">
            <v>70.38</v>
          </cell>
        </row>
        <row r="4105">
          <cell r="A4105">
            <v>94699</v>
          </cell>
          <cell r="B4105" t="str">
            <v>TÊ, PVC, SOLDÁVEL, DN 85 MM INSTALADO EM RESERVAÇÃO DE ÁGUA DE EDIFICAÇÃO QUE POSSUA RESERVATÓRIO DE FIBRA/FIBROCIMENTO   FORNECIMENTO E INSTALAÇÃO. AF_06/2016</v>
          </cell>
          <cell r="C4105" t="str">
            <v>UN</v>
          </cell>
          <cell r="D4105">
            <v>136.34</v>
          </cell>
        </row>
        <row r="4106">
          <cell r="A4106">
            <v>94700</v>
          </cell>
          <cell r="B4106" t="str">
            <v>TÊ DE REDUÇÃO, PVC, SOLDÁVEL, DN 85 MM X 60 MM, INSTALADO EM RESERVAÇÃO DE ÁGUA DE EDIFICAÇÃO QUE POSSUA RESERVATÓRIO DE FIBRA/FIBROCIMENTO   FORNECIMENTO E INSTALAÇÃO. AF_06/2016</v>
          </cell>
          <cell r="C4106" t="str">
            <v>UN</v>
          </cell>
          <cell r="D4106">
            <v>113.98</v>
          </cell>
        </row>
        <row r="4107">
          <cell r="A4107">
            <v>94701</v>
          </cell>
          <cell r="B4107" t="str">
            <v>TÊ, PVC, SOLDÁVEL, DN 110 MM INSTALADO EM RESERVAÇÃO DE ÁGUA DE EDIFICAÇÃO QUE POSSUA RESERVATÓRIO DE FIBRA/FIBROCIMENTO   FORNECIMENTO E INSTALAÇÃO. AF_06/2016</v>
          </cell>
          <cell r="C4107" t="str">
            <v>UN</v>
          </cell>
          <cell r="D4107">
            <v>207.24</v>
          </cell>
        </row>
        <row r="4108">
          <cell r="A4108">
            <v>94702</v>
          </cell>
          <cell r="B4108" t="str">
            <v>TÊ DE REDUÇÃO, PVC, SOLDÁVEL, DN 110 MM X 60 MM, INSTALADO EM RESERVAÇÃO DE ÁGUA DE EDIFICAÇÃO QUE POSSUA RESERVATÓRIO DE FIBRA/FIBROCIMENTO   FORNECIMENTO E INSTALAÇÃO. AF_06/2016</v>
          </cell>
          <cell r="C4108" t="str">
            <v>UN</v>
          </cell>
          <cell r="D4108">
            <v>195.8</v>
          </cell>
        </row>
        <row r="4109">
          <cell r="A4109">
            <v>94703</v>
          </cell>
          <cell r="B4109" t="str">
            <v>ADAPTADOR COM FLANGE E ANEL DE VEDAÇÃO, PVC, SOLDÁVEL, DN  25 MM X 3/4 , INSTALADO EM RESERVAÇÃO DE ÁGUA DE EDIFICAÇÃO QUE POSSUA RESERVATÓRIO DE FIBRA/FIBROCIMENTO   FORNECIMENTO E INSTALAÇÃO. AF_06/2016</v>
          </cell>
          <cell r="C4109" t="str">
            <v>UN</v>
          </cell>
          <cell r="D4109">
            <v>17.21</v>
          </cell>
        </row>
        <row r="4110">
          <cell r="A4110">
            <v>94704</v>
          </cell>
          <cell r="B4110" t="str">
            <v>ADAPTADOR COM FLANGE E ANEL DE VEDAÇÃO, PVC, SOLDÁVEL, DN 32 MM X 1 , INSTALADO EM RESERVAÇÃO DE ÁGUA DE EDIFICAÇÃO QUE POSSUA RESERVATÓRIO DE FIBRA/FIBROCIMENTO   FORNECIMENTO E INSTALAÇÃO. AF_06/2016</v>
          </cell>
          <cell r="C4110" t="str">
            <v>UN</v>
          </cell>
          <cell r="D4110">
            <v>20.65</v>
          </cell>
        </row>
        <row r="4111">
          <cell r="A4111">
            <v>94705</v>
          </cell>
          <cell r="B4111" t="str">
            <v>ADAPTADOR COM FLANGE E ANEL DE VEDAÇÃO, PVC, SOLDÁVEL, DN 40 MM X 1 1/4 , INSTALADO EM RESERVAÇÃO DE ÁGUA DE EDIFICAÇÃO QUE POSSUA RESERVATÓRIO DE FIBRA/FIBROCIMENTO   FORNECIMENTO E INSTALAÇÃO. AF_06/2016</v>
          </cell>
          <cell r="C4111" t="str">
            <v>UN</v>
          </cell>
          <cell r="D4111">
            <v>25.84</v>
          </cell>
        </row>
        <row r="4112">
          <cell r="A4112">
            <v>94706</v>
          </cell>
          <cell r="B4112" t="str">
            <v>ADAPTADOR COM FLANGE E ANEL DE VEDAÇÃO, PVC, SOLDÁVEL, DN 50 MM X 1 1/2 , INSTALADO EM RESERVAÇÃO DE ÁGUA DE EDIFICAÇÃO QUE POSSUA RESERVATÓRIO DE FIBRA/FIBROCIMENTO   FORNECIMENTO E INSTALAÇÃO. AF_06/2016</v>
          </cell>
          <cell r="C4112" t="str">
            <v>UN</v>
          </cell>
          <cell r="D4112">
            <v>36.39</v>
          </cell>
        </row>
        <row r="4113">
          <cell r="A4113">
            <v>94707</v>
          </cell>
          <cell r="B4113" t="str">
            <v>ADAPTADOR COM FLANGE E ANEL DE VEDAÇÃO, PVC, SOLDÁVEL, DN 60 MM X 2 , INSTALADO EM RESERVAÇÃO DE ÁGUA DE EDIFICAÇÃO QUE POSSUA RESERVATÓRIO DE FIBRA/FIBROCIMENTO   FORNECIMENTO E INSTALAÇÃO. AF_06/2016</v>
          </cell>
          <cell r="C4113" t="str">
            <v>UN</v>
          </cell>
          <cell r="D4113">
            <v>46.03</v>
          </cell>
        </row>
        <row r="4114">
          <cell r="A4114">
            <v>94708</v>
          </cell>
          <cell r="B4114" t="str">
            <v>ADAPTADOR COM FLANGES LIVRES, PVC, SOLDÁVEL, DN  25 MM X 3/4 , INSTALADO EM RESERVAÇÃO DE ÁGUA DE EDIFICAÇÃO QUE POSSUA RESERVATÓRIO DE FIBRA/FIBROCIMENTO   FORNECIMENTO E INSTALAÇÃO. AF_06/2016</v>
          </cell>
          <cell r="C4114" t="str">
            <v>UN</v>
          </cell>
          <cell r="D4114">
            <v>21.67</v>
          </cell>
        </row>
        <row r="4115">
          <cell r="A4115">
            <v>94709</v>
          </cell>
          <cell r="B4115" t="str">
            <v>ADAPTADOR COM FLANGES LIVRES, PVC, SOLDÁVEL, DN 32 MM X 1 , INSTALADO EM RESERVAÇÃO DE ÁGUA DE EDIFICAÇÃO QUE POSSUA RESERVATÓRIO DE FIBRA/FIBROCIMENTO   FORNECIMENTO E INSTALAÇÃO. AF_06/2016</v>
          </cell>
          <cell r="C4115" t="str">
            <v>UN</v>
          </cell>
          <cell r="D4115">
            <v>28.51</v>
          </cell>
        </row>
        <row r="4116">
          <cell r="A4116">
            <v>94710</v>
          </cell>
          <cell r="B4116" t="str">
            <v>ADAPTADOR COM FLANGES LIVRES, PVC, SOLDÁVEL, DN 40 MM X 1 1/4 , INSTALADO EM RESERVAÇÃO DE ÁGUA DE EDIFICAÇÃO QUE POSSUA RESERVATÓRIO DE FIBRA/FIBROCIMENTO   FORNECIMENTO E INSTALAÇÃO. AF_06/2016</v>
          </cell>
          <cell r="C4116" t="str">
            <v>UN</v>
          </cell>
          <cell r="D4116">
            <v>45.49</v>
          </cell>
        </row>
        <row r="4117">
          <cell r="A4117">
            <v>94711</v>
          </cell>
          <cell r="B4117" t="str">
            <v>ADAPTADOR COM FLANGES LIVRES, PVC, SOLDÁVEL, DN 50 MM X 1 1/2 , INSTALADO EM RESERVAÇÃO DE ÁGUA DE EDIFICAÇÃO QUE POSSUA RESERVATÓRIO DE FIBRA/FIBROCIMENTO   FORNECIMENTO E INSTALAÇÃO. AF_06/2016</v>
          </cell>
          <cell r="C4117" t="str">
            <v>UN</v>
          </cell>
          <cell r="D4117">
            <v>52.92</v>
          </cell>
        </row>
        <row r="4118">
          <cell r="A4118">
            <v>94712</v>
          </cell>
          <cell r="B4118" t="str">
            <v>ADAPTADOR COM FLANGES LIVRES, PVC, SOLDÁVEL, DN 60 MM X 2 , INSTALADO EM RESERVAÇÃO DE ÁGUA DE EDIFICAÇÃO QUE POSSUA RESERVATÓRIO DE FIBRA/FIBROCIMENTO   FORNECIMENTO E INSTALAÇÃO. AF_06/2016</v>
          </cell>
          <cell r="C4118" t="str">
            <v>UN</v>
          </cell>
          <cell r="D4118">
            <v>72.41</v>
          </cell>
        </row>
        <row r="4119">
          <cell r="A4119">
            <v>94713</v>
          </cell>
          <cell r="B4119" t="str">
            <v>ADAPTADOR COM FLANGES LIVRES, PVC, SOLDÁVEL, DN 75 MM X 2 1/2 , INSTALADO EM RESERVAÇÃO DE ÁGUA DE EDIFICAÇÃO QUE POSSUA RESERVATÓRIO DE FIBRA/FIBROCIMENTO   FORNECIMENTO E INSTALAÇÃO. AF_06/2016</v>
          </cell>
          <cell r="C4119" t="str">
            <v>UN</v>
          </cell>
          <cell r="D4119">
            <v>196.11</v>
          </cell>
        </row>
        <row r="4120">
          <cell r="A4120">
            <v>94714</v>
          </cell>
          <cell r="B4120" t="str">
            <v>ADAPTADOR COM FLANGES LIVRES, PVC, SOLDÁVEL, DN 85 MM X 3 , INSTALADO EM RESERVAÇÃO DE ÁGUA DE EDIFICAÇÃO QUE POSSUA RESERVATÓRIO DE FIBRA/FIBROCIMENTO   FORNECIMENTO E INSTALAÇÃO. AF_06/2016</v>
          </cell>
          <cell r="C4120" t="str">
            <v>UN</v>
          </cell>
          <cell r="D4120">
            <v>267.43</v>
          </cell>
        </row>
        <row r="4121">
          <cell r="A4121">
            <v>94715</v>
          </cell>
          <cell r="B4121" t="str">
            <v>ADAPTADOR COM FLANGES LIVRES, PVC, SOLDÁVEL, DN 110 MM X 4 , INSTALADO EM RESERVAÇÃO DE ÁGUA DE EDIFICAÇÃO QUE POSSUA RESERVATÓRIO DE FIBRA/FIBROCIMENTO   FORNECIMENTO E INSTALAÇÃO. AF_06/2016</v>
          </cell>
          <cell r="C4121" t="str">
            <v>UN</v>
          </cell>
          <cell r="D4121">
            <v>370.86</v>
          </cell>
        </row>
        <row r="4122">
          <cell r="A4122">
            <v>94724</v>
          </cell>
          <cell r="B4122" t="str">
            <v>CONECTOR, CPVC, SOLDÁVEL, DN 22 MM X 3/4, INSTALADO EM RESERVAÇÃO DE ÁGUA DE EDIFICAÇÃO QUE POSSUA RESERVATÓRIO DE FIBRA/FIBROCIMENTO  FORNECIMENTO E INSTALAÇÃO. AF_06/2016</v>
          </cell>
          <cell r="C4122" t="str">
            <v>UN</v>
          </cell>
          <cell r="D4122">
            <v>23.04</v>
          </cell>
        </row>
        <row r="4123">
          <cell r="A4123">
            <v>94725</v>
          </cell>
          <cell r="B4123" t="str">
            <v>LUVA, CPVC, SOLDÁVEL, DN 22 MM, INSTALADO EM RESERVAÇÃO DE ÁGUA DE EDIFICAÇÃO QUE POSSUA RESERVATÓRIO DE FIBRA/FIBROCIMENTO  FORNECIMENTO E INSTALAÇÃO. AF_06/2016</v>
          </cell>
          <cell r="C4123" t="str">
            <v>UN</v>
          </cell>
          <cell r="D4123">
            <v>5.12</v>
          </cell>
        </row>
        <row r="4124">
          <cell r="A4124">
            <v>94726</v>
          </cell>
          <cell r="B4124" t="str">
            <v>CONECTOR, CPVC, SOLDÁVEL, DN 28 MM X 1, INSTALADO EM RESERVAÇÃO DE ÁGUA DE EDIFICAÇÃO QUE POSSUA RESERVATÓRIO DE FIBRA/FIBROCIMENTO  FORNECIMENTO E INSTALAÇÃO. AF_06/2016</v>
          </cell>
          <cell r="C4124" t="str">
            <v>UN</v>
          </cell>
          <cell r="D4124">
            <v>35.85</v>
          </cell>
        </row>
        <row r="4125">
          <cell r="A4125">
            <v>94727</v>
          </cell>
          <cell r="B4125" t="str">
            <v>LUVA, CPVC, SOLDÁVEL, DN 28 MM, INSTALADO EM RESERVAÇÃO DE ÁGUA DE EDIFICAÇÃO QUE POSSUA RESERVATÓRIO DE FIBRA/FIBROCIMENTO  FORNECIMENTO E INSTALAÇÃO. AF_06/2016</v>
          </cell>
          <cell r="C4125" t="str">
            <v>UN</v>
          </cell>
          <cell r="D4125">
            <v>7.49</v>
          </cell>
        </row>
        <row r="4126">
          <cell r="A4126">
            <v>94728</v>
          </cell>
          <cell r="B4126" t="str">
            <v>CONECTOR, CPVC, SOLDÁVEL, DN 35 MM X 1 1/4, INSTALADO EM RESERVAÇÃO DE ÁGUA DE EDIFICAÇÃO QUE POSSUA RESERVATÓRIO DE FIBRA/FIBROCIMENTO  FORNECIMENTO E INSTALAÇÃO. AF_06/2016</v>
          </cell>
          <cell r="C4126" t="str">
            <v>UN</v>
          </cell>
          <cell r="D4126">
            <v>136.91999999999999</v>
          </cell>
        </row>
        <row r="4127">
          <cell r="A4127">
            <v>94729</v>
          </cell>
          <cell r="B4127" t="str">
            <v>LUVA, CPVC, SOLDÁVEL, DN 35 MM, INSTALADO EM RESERVAÇÃO DE ÁGUA DE EDIFICAÇÃO QUE POSSUA RESERVATÓRIO DE FIBRA/FIBROCIMENTO  FORNECIMENTO E INSTALAÇÃO. AF_06/2016</v>
          </cell>
          <cell r="C4127" t="str">
            <v>UN</v>
          </cell>
          <cell r="D4127">
            <v>13.48</v>
          </cell>
        </row>
        <row r="4128">
          <cell r="A4128">
            <v>94730</v>
          </cell>
          <cell r="B4128" t="str">
            <v>CONECTOR, CPVC, SOLDÁVEL, DN 42 MM X 1 1/2, INSTALADO EM RESERVAÇÃO DE ÁGUA DE EDIFICAÇÃO QUE POSSUA RESERVATÓRIO DE FIBRA/FIBROCIMENTO  FORNECIMENTO E INSTALAÇÃO. AF_06/2016</v>
          </cell>
          <cell r="C4128" t="str">
            <v>UN</v>
          </cell>
          <cell r="D4128">
            <v>166.48</v>
          </cell>
        </row>
        <row r="4129">
          <cell r="A4129">
            <v>94731</v>
          </cell>
          <cell r="B4129" t="str">
            <v>LUVA, CPVC, SOLDÁVEL, DN 42 MM, INSTALADO EM RESERVAÇÃO DE ÁGUA DE EDIFICAÇÃO QUE POSSUA RESERVATÓRIO DE FIBRA/FIBROCIMENTO  FORNECIMENTO E INSTALAÇÃO. AF_06/2016</v>
          </cell>
          <cell r="C4129" t="str">
            <v>UN</v>
          </cell>
          <cell r="D4129">
            <v>17.079999999999998</v>
          </cell>
        </row>
        <row r="4130">
          <cell r="A4130">
            <v>94733</v>
          </cell>
          <cell r="B4130" t="str">
            <v>LUVA, CPVC, SOLDÁVEL, DN 54 MM, INSTALADO EM RESERVAÇÃO DE ÁGUA DE EDIFICAÇÃO QUE POSSUA RESERVATÓRIO DE FIBRA/FIBROCIMENTO  FORNECIMENTO E INSTALAÇÃO. AF_06/2016</v>
          </cell>
          <cell r="C4130" t="str">
            <v>UN</v>
          </cell>
          <cell r="D4130">
            <v>33.24</v>
          </cell>
        </row>
        <row r="4131">
          <cell r="A4131">
            <v>94737</v>
          </cell>
          <cell r="B4131" t="str">
            <v>LUVA, CPVC, SOLDÁVEL, DN 89 MM, INSTALADO EM RESERVAÇÃO DE ÁGUA DE EDIFICAÇÃO QUE POSSUA RESERVATÓRIO DE FIBRA/FIBROCIMENTO  FORNECIMENTO E INSTALAÇÃO. AF_06/2016</v>
          </cell>
          <cell r="C4131" t="str">
            <v>UN</v>
          </cell>
          <cell r="D4131">
            <v>141.49</v>
          </cell>
        </row>
        <row r="4132">
          <cell r="A4132">
            <v>94740</v>
          </cell>
          <cell r="B4132" t="str">
            <v>JOELHO 90 GRAUS, CPVC, SOLDÁVEL, DN 22 MM, INSTALADO EM RESERVAÇÃO DE ÁGUA DE EDIFICAÇÃO QUE POSSUA RESERVATÓRIO DE FIBRA/FIBROCIMENTO  FORNECIMENTO E INSTALAÇÃO. AF_06/2016</v>
          </cell>
          <cell r="C4132" t="str">
            <v>UN</v>
          </cell>
          <cell r="D4132">
            <v>8.1300000000000008</v>
          </cell>
        </row>
        <row r="4133">
          <cell r="A4133">
            <v>94741</v>
          </cell>
          <cell r="B4133" t="str">
            <v>CURVA 90 GRAUS, CPVC, SOLDÁVEL, DN 22 MM, INSTALADO EM RESERVAÇÃO DE ÁGUA DE EDIFICAÇÃO QUE POSSUA RESERVATÓRIO DE FIBRA/FIBROCIMENTO  FORNECIMENTO E INSTALAÇÃO. AF_06/2016</v>
          </cell>
          <cell r="C4133" t="str">
            <v>UN</v>
          </cell>
          <cell r="D4133">
            <v>10.3</v>
          </cell>
        </row>
        <row r="4134">
          <cell r="A4134">
            <v>94742</v>
          </cell>
          <cell r="B4134" t="str">
            <v>JOELHO 90 GRAUS, CPVC, SOLDÁVEL, DN 28 MM, INSTALADO EM RESERVAÇÃO DE ÁGUA DE EDIFICAÇÃO QUE POSSUA RESERVATÓRIO DE FIBRA/FIBROCIMENTO  FORNECIMENTO E INSTALAÇÃO. AF_06/2016</v>
          </cell>
          <cell r="C4134" t="str">
            <v>UN</v>
          </cell>
          <cell r="D4134">
            <v>12.72</v>
          </cell>
        </row>
        <row r="4135">
          <cell r="A4135">
            <v>94743</v>
          </cell>
          <cell r="B4135" t="str">
            <v>CURVA 90 GRAUS, CPVC, SOLDÁVEL, DN 28 MM, INSTALADO EM RESERVAÇÃO DE ÁGUA DE EDIFICAÇÃO QUE POSSUA RESERVATÓRIO DE FIBRA/FIBROCIMENTO  FORNECIMENTO E INSTALAÇÃO. AF_06/2016</v>
          </cell>
          <cell r="C4135" t="str">
            <v>UN</v>
          </cell>
          <cell r="D4135">
            <v>14.08</v>
          </cell>
        </row>
        <row r="4136">
          <cell r="A4136">
            <v>94744</v>
          </cell>
          <cell r="B4136" t="str">
            <v>JOELHO 90 GRAUS, CPVC, SOLDÁVEL, DN 35 MM, INSTALADO EM RESERVAÇÃO DE ÁGUA DE EDIFICAÇÃO QUE POSSUA RESERVATÓRIO DE FIBRA/FIBROCIMENTO  FORNECIMENTO E INSTALAÇÃO. AF_06/2016</v>
          </cell>
          <cell r="C4136" t="str">
            <v>UN</v>
          </cell>
          <cell r="D4136">
            <v>20.51</v>
          </cell>
        </row>
        <row r="4137">
          <cell r="A4137">
            <v>94746</v>
          </cell>
          <cell r="B4137" t="str">
            <v>JOELHO 90 GRAUS, CPVC, SOLDÁVEL, DN 42 MM, INSTALADO EM RESERVAÇÃO DE ÁGUA DE EDIFICAÇÃO QUE POSSUA RESERVATÓRIO DE FIBRA/FIBROCIMENTO  FORNECIMENTO E INSTALAÇÃO. AF_06/2016</v>
          </cell>
          <cell r="C4137" t="str">
            <v>UN</v>
          </cell>
          <cell r="D4137">
            <v>29.64</v>
          </cell>
        </row>
        <row r="4138">
          <cell r="A4138">
            <v>94748</v>
          </cell>
          <cell r="B4138" t="str">
            <v>JOELHO 90 GRAUS, CPVC, SOLDÁVEL, DN 54 MM, INSTALADO EM RESERVAÇÃO DE ÁGUA DE EDIFICAÇÃO QUE POSSUA RESERVATÓRIO DE FIBRA/FIBROCIMENTO  FORNECIMENTO E INSTALAÇÃO. AF_06/2016</v>
          </cell>
          <cell r="C4138" t="str">
            <v>UN</v>
          </cell>
          <cell r="D4138">
            <v>61.41</v>
          </cell>
        </row>
        <row r="4139">
          <cell r="A4139">
            <v>94750</v>
          </cell>
          <cell r="B4139" t="str">
            <v>JOELHO 90 GRAUS, CPVC, SOLDÁVEL, DN 73 MM, INSTALADO EM RESERVAÇÃO DE ÁGUA DE EDIFICAÇÃO QUE POSSUA RESERVATÓRIO DE FIBRA/FIBROCIMENTO  FORNECIMENTO E INSTALAÇÃO. AF_06/2016</v>
          </cell>
          <cell r="C4139" t="str">
            <v>UN</v>
          </cell>
          <cell r="D4139">
            <v>147.69999999999999</v>
          </cell>
        </row>
        <row r="4140">
          <cell r="A4140">
            <v>94752</v>
          </cell>
          <cell r="B4140" t="str">
            <v>JOELHO 90 GRAUS, CPVC, SOLDÁVEL, DN 89 MM, INSTALADO EM RESERVAÇÃO DE ÁGUA DE EDIFICAÇÃO QUE POSSUA RESERVATÓRIO DE FIBRA/FIBROCIMENTO  FORNECIMENTO E INSTALAÇÃO. AF_06/2016</v>
          </cell>
          <cell r="C4140" t="str">
            <v>UN</v>
          </cell>
          <cell r="D4140">
            <v>178.83</v>
          </cell>
        </row>
        <row r="4141">
          <cell r="A4141">
            <v>94756</v>
          </cell>
          <cell r="B4141" t="str">
            <v>TE, CPVC, SOLDÁVEL, DN 22 MM, INSTALADO EM RESERVAÇÃO DE ÁGUA DE EDIFICAÇÃO QUE POSSUA RESERVATÓRIO DE FIBRA/FIBROCIMENTO  FORNECIMENTO E INSTALAÇÃO. AF_06/2016</v>
          </cell>
          <cell r="C4141" t="str">
            <v>UN</v>
          </cell>
          <cell r="D4141">
            <v>10.25</v>
          </cell>
        </row>
        <row r="4142">
          <cell r="A4142">
            <v>94757</v>
          </cell>
          <cell r="B4142" t="str">
            <v>TE, CPVC, SOLDÁVEL, DN 28 MM, INSTALADO EM RESERVAÇÃO DE ÁGUA DE EDIFICAÇÃO QUE POSSUA RESERVATÓRIO DE FIBRA/FIBROCIMENTO  FORNECIMENTO E INSTALAÇÃO. AF_06/2016</v>
          </cell>
          <cell r="C4142" t="str">
            <v>UN</v>
          </cell>
          <cell r="D4142">
            <v>14.34</v>
          </cell>
        </row>
        <row r="4143">
          <cell r="A4143">
            <v>94758</v>
          </cell>
          <cell r="B4143" t="str">
            <v>TE, CPVC, SOLDÁVEL, DN 35 MM, INSTALADO EM RESERVAÇÃO DE ÁGUA DE EDIFICAÇÃO QUE POSSUA RESERVATÓRIO DE FIBRA/FIBROCIMENTO  FORNECIMENTO E INSTALAÇÃO. AF_06/2016</v>
          </cell>
          <cell r="C4143" t="str">
            <v>UN</v>
          </cell>
          <cell r="D4143">
            <v>37.83</v>
          </cell>
        </row>
        <row r="4144">
          <cell r="A4144">
            <v>94759</v>
          </cell>
          <cell r="B4144" t="str">
            <v>TE, CPVC, SOLDÁVEL, DN 42 MM, INSTALADO EM RESERVAÇÃO DE ÁGUA DE EDIFICAÇÃO QUE POSSUA RESERVATÓRIO DE FIBRA/FIBROCIMENTO  FORNECIMENTO E INSTALAÇÃO. AF_06/2016</v>
          </cell>
          <cell r="C4144" t="str">
            <v>UN</v>
          </cell>
          <cell r="D4144">
            <v>46.93</v>
          </cell>
        </row>
        <row r="4145">
          <cell r="A4145">
            <v>94760</v>
          </cell>
          <cell r="B4145" t="str">
            <v>TE, CPVC, SOLDÁVEL, DN 54 MM, INSTALADO EM RESERVAÇÃO DE ÁGUA DE EDIFICAÇÃO QUE POSSUA RESERVATÓRIO DE FIBRA/FIBROCIMENTO  FORNECIMENTO E INSTALAÇÃO. AF_06/2016</v>
          </cell>
          <cell r="C4145" t="str">
            <v>UN</v>
          </cell>
          <cell r="D4145">
            <v>76.94</v>
          </cell>
        </row>
        <row r="4146">
          <cell r="A4146">
            <v>94761</v>
          </cell>
          <cell r="B4146" t="str">
            <v>TE, CPVC, SOLDÁVEL, DN 73 MM, INSTALADO EM RESERVAÇÃO DE ÁGUA DE EDIFICAÇÃO QUE POSSUA RESERVATÓRIO DE FIBRA/FIBROCIMENTO  FORNECIMENTO E INSTALAÇÃO. AF_06/2016</v>
          </cell>
          <cell r="C4146" t="str">
            <v>UN</v>
          </cell>
          <cell r="D4146">
            <v>168.15</v>
          </cell>
        </row>
        <row r="4147">
          <cell r="A4147">
            <v>94762</v>
          </cell>
          <cell r="B4147" t="str">
            <v>TE, CPVC, SOLDÁVEL, DN 89 MM, INSTALADO EM RESERVAÇÃO DE ÁGUA DE EDIFICAÇÃO QUE POSSUA RESERVATÓRIO DE FIBRA/FIBROCIMENTO  FORNECIMENTO E INSTALAÇÃO. AF_06/2016</v>
          </cell>
          <cell r="C4147" t="str">
            <v>UN</v>
          </cell>
          <cell r="D4147">
            <v>213.59</v>
          </cell>
        </row>
        <row r="4148">
          <cell r="A4148">
            <v>94783</v>
          </cell>
          <cell r="B4148" t="str">
            <v>ADAPTADOR COM FLANGE E ANEL DE VEDAÇÃO, PVC, SOLDÁVEL, DN  20 MM X 1/2 , INSTALADO EM RESERVAÇÃO DE ÁGUA DE EDIFICAÇÃO QUE POSSUA RESERVATÓRIO DE FIBRA/FIBROCIMENTO   FORNECIMENTO E INSTALAÇÃO. AF_06/2016</v>
          </cell>
          <cell r="C4148" t="str">
            <v>UN</v>
          </cell>
          <cell r="D4148">
            <v>15.72</v>
          </cell>
        </row>
        <row r="4149">
          <cell r="A4149">
            <v>94785</v>
          </cell>
          <cell r="B4149" t="str">
            <v>ADAPTADOR COM FLANGES LIVRES, PVC, SOLDÁVEL LONGO, DN 32 MM X 1 , INSTALADO EM RESERVAÇÃO DE ÁGUA DE EDIFICAÇÃO QUE POSSUA RESERVATÓRIO DE FIBRA/FIBROCIMENTO   FORNECIMENTO E INSTALAÇÃO. AF_06/2016</v>
          </cell>
          <cell r="C4149" t="str">
            <v>UN</v>
          </cell>
          <cell r="D4149">
            <v>29</v>
          </cell>
        </row>
        <row r="4150">
          <cell r="A4150">
            <v>94786</v>
          </cell>
          <cell r="B4150" t="str">
            <v>ADAPTADOR COM FLANGES LIVRES, PVC, SOLDÁVEL LONGO, DN 40 MM X 1 1/4 , INSTALADO EM RESERVAÇÃO DE ÁGUA DE EDIFICAÇÃO QUE POSSUA RESERVATÓRIO DE FIBRA/FIBROCIMENTO   FORNECIMENTO E INSTALAÇÃO. AF_06/2016</v>
          </cell>
          <cell r="C4150" t="str">
            <v>UN</v>
          </cell>
          <cell r="D4150">
            <v>38.700000000000003</v>
          </cell>
        </row>
        <row r="4151">
          <cell r="A4151">
            <v>94787</v>
          </cell>
          <cell r="B4151" t="str">
            <v>ADAPTADOR COM FLANGES LIVRES, PVC, SOLDÁVEL LONGO, DN 50 MM X 1 1/2 , INSTALADO EM RESERVAÇÃO DE ÁGUA DE EDIFICAÇÃO QUE POSSUA RESERVATÓRIO DE FIBRA/FIBROCIMENTO   FORNECIMENTO E INSTALAÇÃO. AF_06/2016</v>
          </cell>
          <cell r="C4151" t="str">
            <v>UN</v>
          </cell>
          <cell r="D4151">
            <v>50.35</v>
          </cell>
        </row>
        <row r="4152">
          <cell r="A4152">
            <v>94788</v>
          </cell>
          <cell r="B4152" t="str">
            <v>ADAPTADOR COM FLANGES LIVRES, PVC, SOLDÁVEL LONGO, DN 60 MM X 2 , INSTALADO EM RESERVAÇÃO DE ÁGUA DE EDIFICAÇÃO QUE POSSUA RESERVATÓRIO DE FIBRA/FIBROCIMENTO   FORNECIMENTO E INSTALAÇÃO. AF_06/2016</v>
          </cell>
          <cell r="C4152" t="str">
            <v>UN</v>
          </cell>
          <cell r="D4152">
            <v>74.73</v>
          </cell>
        </row>
        <row r="4153">
          <cell r="A4153">
            <v>94789</v>
          </cell>
          <cell r="B4153" t="str">
            <v>ADAPTADOR COM FLANGES LIVRES, PVC, SOLDÁVEL LONGO, DN 75 MM X 2 1/2 , INSTALADO EM RESERVAÇÃO DE ÁGUA DE EDIFICAÇÃO QUE POSSUA RESERVATÓRIO DE FIBRA/FIBROCIMENTO   FORNECIMENTO E INSTALAÇÃO. AF_06/2016</v>
          </cell>
          <cell r="C4153" t="str">
            <v>UN</v>
          </cell>
          <cell r="D4153">
            <v>243.91</v>
          </cell>
        </row>
        <row r="4154">
          <cell r="A4154">
            <v>94790</v>
          </cell>
          <cell r="B4154" t="str">
            <v>ADAPTADOR COM FLANGES LIVRES, PVC, SOLDÁVEL LONGO, DN 85 MM X 3 , INSTALADO EM RESERVAÇÃO DE ÁGUA DE EDIFICAÇÃO QUE POSSUA RESERVATÓRIO DE FIBRA/FIBROCIMENTO   FORNECIMENTO E INSTALAÇÃO. AF_06/2016</v>
          </cell>
          <cell r="C4154" t="str">
            <v>UN</v>
          </cell>
          <cell r="D4154">
            <v>282.82</v>
          </cell>
        </row>
        <row r="4155">
          <cell r="A4155">
            <v>94791</v>
          </cell>
          <cell r="B4155" t="str">
            <v>ADAPTADOR COM FLANGES LIVRES, PVC, SOLDÁVEL LONGO, DN 110 MM X 4 , INSTALADO EM RESERVAÇÃO DE ÁGUA DE EDIFICAÇÃO QUE POSSUA RESERVATÓRIO DE FIBRA/FIBROCIMENTO   FORNECIMENTO E INSTALAÇÃO. AF_06/2016</v>
          </cell>
          <cell r="C4155" t="str">
            <v>UN</v>
          </cell>
          <cell r="D4155">
            <v>397.96</v>
          </cell>
        </row>
        <row r="4156">
          <cell r="A4156">
            <v>94863</v>
          </cell>
          <cell r="B4156" t="str">
            <v>LUVA, CPVC, SOLDÁVEL, DN 73 MM, INSTALADO EM RESERVAÇÃO DE ÁGUA DE EDIFICAÇÃO QUE POSSUA RESERVATÓRIO DE FIBRA/FIBROCIMENTO  FORNECIMENTO E INSTALAÇÃO. AF_06/2016</v>
          </cell>
          <cell r="C4156" t="str">
            <v>UN</v>
          </cell>
          <cell r="D4156">
            <v>121.35</v>
          </cell>
        </row>
        <row r="4157">
          <cell r="A4157">
            <v>95141</v>
          </cell>
          <cell r="B4157" t="str">
            <v>ADAPTADOR COM FLANGES LIVRES, PVC, SOLDÁVEL LONGO, DN  25 MM X 3/4 , INSTALADO EM RESERVAÇÃO DE ÁGUA DE EDIFICAÇÃO QUE POSSUA RESERVATÓRIO DE FIBRA/FIBROCIMENTO    FORNECIMENTO E INSTALAÇÃO. AF_06/2016</v>
          </cell>
          <cell r="C4157" t="str">
            <v>UN</v>
          </cell>
          <cell r="D4157">
            <v>26.89</v>
          </cell>
        </row>
        <row r="4158">
          <cell r="A4158">
            <v>95237</v>
          </cell>
          <cell r="B4158" t="str">
            <v>LUVA COM BUCHA DE LATÃO, PVC, SOLDÁVEL, DN 32MM X 1 , INSTALADO EM RAMAL DE DISTRIBUIÇÃO DE ÁGUA   FORNECIMENTO E INSTALAÇÃO. AF_12/2014</v>
          </cell>
          <cell r="C4158" t="str">
            <v>UN</v>
          </cell>
          <cell r="D4158">
            <v>22.31</v>
          </cell>
        </row>
        <row r="4159">
          <cell r="A4159">
            <v>95693</v>
          </cell>
          <cell r="B4159" t="str">
            <v>LUVA SIMPLES, PVC, SÉRIE NORMAL, ESGOTO PREDIAL, DN 150 MM, JUNTA ELÁSTICA, FORNECIDO E INSTALADO EM SUBCOLETOR AÉREO DE ESGOTO SANITÁRIO. AF_12/2014</v>
          </cell>
          <cell r="C4159" t="str">
            <v>UN</v>
          </cell>
          <cell r="D4159">
            <v>42.92</v>
          </cell>
        </row>
        <row r="4160">
          <cell r="A4160">
            <v>95694</v>
          </cell>
          <cell r="B4160" t="str">
            <v>CURVA 90 GRAUS, PVC, SERIE R, ÁGUA PLUVIAL, DN 100 MM, JUNTA ELÁSTICA, FORNECIDO E INSTALADO EM RAMAL DE ENCAMINHAMENTO. AF_12/2014</v>
          </cell>
          <cell r="C4160" t="str">
            <v>UN</v>
          </cell>
          <cell r="D4160">
            <v>55.8</v>
          </cell>
        </row>
        <row r="4161">
          <cell r="A4161">
            <v>95695</v>
          </cell>
          <cell r="B4161" t="str">
            <v>CURVA 90 GRAUS, PVC, SERIE R, ÁGUA PLUVIAL, DN 100 MM, JUNTA ELÁSTICA, FORNECIDO E INSTALADO EM CONDUTORES VERTICAIS DE ÁGUAS PLUVIAIS. AF_12/2014</v>
          </cell>
          <cell r="C4161" t="str">
            <v>UN</v>
          </cell>
          <cell r="D4161">
            <v>54.54</v>
          </cell>
        </row>
        <row r="4162">
          <cell r="A4162">
            <v>95696</v>
          </cell>
          <cell r="B4162" t="str">
            <v>SPRINKLER TIPO PENDENTE, 68 °C, UNIÃO POR ROSCA DN 15 (1/2") - FORNECIMENTO E INSTALAÇÃO. AF_10/2020</v>
          </cell>
          <cell r="C4162" t="str">
            <v>UN</v>
          </cell>
          <cell r="D4162">
            <v>83.69</v>
          </cell>
        </row>
        <row r="4163">
          <cell r="A4163">
            <v>96637</v>
          </cell>
          <cell r="B4163" t="str">
            <v>JOELHO 90 GRAUS, PPR, DN 25 MM, CLASSE PN 25, INSTALADO EM RAMAL OU SUB-RAMAL DE ÁGUA  FORNECIMENTO E INSTALAÇÃO . AF_06/2015</v>
          </cell>
          <cell r="C4163" t="str">
            <v>UN</v>
          </cell>
          <cell r="D4163">
            <v>10.3</v>
          </cell>
        </row>
        <row r="4164">
          <cell r="A4164">
            <v>96638</v>
          </cell>
          <cell r="B4164" t="str">
            <v>JOELHO 45 GRAUS, PPR, DN 25 MM, CLASSE PN 25, INSTALADO EM RAMAL OU SUB-RAMAL DE ÁGUA  FORNECIMENTO E INSTALAÇÃO . AF_06/2015</v>
          </cell>
          <cell r="C4164" t="str">
            <v>UN</v>
          </cell>
          <cell r="D4164">
            <v>9.7799999999999994</v>
          </cell>
        </row>
        <row r="4165">
          <cell r="A4165">
            <v>96639</v>
          </cell>
          <cell r="B4165" t="str">
            <v>LUVA, PPR, DN 25 MM, CLASSE PN 25, INSTALADO EM RAMAL OU SUB-RAMAL DE ÁGUA  FORNECIMENTO E INSTALAÇÃO . AF_06/2015</v>
          </cell>
          <cell r="C4165" t="str">
            <v>UN</v>
          </cell>
          <cell r="D4165">
            <v>7.3</v>
          </cell>
        </row>
        <row r="4166">
          <cell r="A4166">
            <v>96640</v>
          </cell>
          <cell r="B4166" t="str">
            <v>CONECTOR MACHO, PPR, 25 X 1/2'', CLASSE PN 25, INSTALADO EM RAMAL OU SUB-RAMAL DE ÁGUA   FORNECIMENTO E INSTALAÇÃO . AF_06/2015</v>
          </cell>
          <cell r="C4166" t="str">
            <v>UN</v>
          </cell>
          <cell r="D4166">
            <v>21.9</v>
          </cell>
        </row>
        <row r="4167">
          <cell r="A4167">
            <v>96641</v>
          </cell>
          <cell r="B4167" t="str">
            <v>CONECTOR FÊMEA, PPR, 25 X 1/2'', CLASSE PN 25, INSTALADO EM RAMAL OU SUB-RAMAL DE ÁGUA   FORNECIMENTO E INSTALAÇÃO . AF_06/2015</v>
          </cell>
          <cell r="C4167" t="str">
            <v>UN</v>
          </cell>
          <cell r="D4167">
            <v>16.690000000000001</v>
          </cell>
        </row>
        <row r="4168">
          <cell r="A4168">
            <v>96642</v>
          </cell>
          <cell r="B4168" t="str">
            <v>TÊ NORMAL, PPR, DN 25 MM, CLASSE PN 25, INSTALADO EM RAMAL OU SUB-RAMAL DE ÁGUA  FORNECIMENTO E INSTALAÇÃO . AF_06/2015</v>
          </cell>
          <cell r="C4168" t="str">
            <v>UN</v>
          </cell>
          <cell r="D4168">
            <v>13.6</v>
          </cell>
        </row>
        <row r="4169">
          <cell r="A4169">
            <v>96643</v>
          </cell>
          <cell r="B4169" t="str">
            <v>TÊ MISTURADOR, PPR, 25 X 3/4'' , CLASSE PN 25, INSTALADO EM RAMAL OU SUB-RAMAL DE ÁGUA  FORNECIMENTO E INSTALAÇÃO . AF_06/2015</v>
          </cell>
          <cell r="C4169" t="str">
            <v>UN</v>
          </cell>
          <cell r="D4169">
            <v>44.17</v>
          </cell>
        </row>
        <row r="4170">
          <cell r="A4170">
            <v>96650</v>
          </cell>
          <cell r="B4170" t="str">
            <v>JOELHO 90 GRAUS, PPR, DN 25 MM, CLASSE PN 25, INSTALADO EM RAMAL DE DISTRIBUIÇÃO  FORNECIMENTO E INSTALAÇÃO . AF_06/2015</v>
          </cell>
          <cell r="C4170" t="str">
            <v>UN</v>
          </cell>
          <cell r="D4170">
            <v>7.9</v>
          </cell>
        </row>
        <row r="4171">
          <cell r="A4171">
            <v>96651</v>
          </cell>
          <cell r="B4171" t="str">
            <v>JOELHO 45 GRAUS, PPR, DN 25 MM, CLASSE PN 25, INSTALADO EM RAMAL DE DISTRIBUIÇÃO DE ÁGUA  FORNECIMENTO E INSTALAÇÃO . AF_06/2015</v>
          </cell>
          <cell r="C4171" t="str">
            <v>UN</v>
          </cell>
          <cell r="D4171">
            <v>7.38</v>
          </cell>
        </row>
        <row r="4172">
          <cell r="A4172">
            <v>96652</v>
          </cell>
          <cell r="B4172" t="str">
            <v>JOELHO 90 GRAUS, PPR, DN 32 MM, CLASSE PN 25, INSTALADO EM RAMAL DE DISTRIBUIÇÃO  FORNECIMENTO E INSTALAÇÃO . AF_06/2015</v>
          </cell>
          <cell r="C4172" t="str">
            <v>UN</v>
          </cell>
          <cell r="D4172">
            <v>14.72</v>
          </cell>
        </row>
        <row r="4173">
          <cell r="A4173">
            <v>96653</v>
          </cell>
          <cell r="B4173" t="str">
            <v>JOELHO 45 GRAUS, PPR, DN 32 MM, CLASSE PN 25, INSTALADO EM RAMAL DE DISTRIBUIÇÃO DE ÁGUA  FORNECIMENTO E INSTALAÇÃO . AF_06/2015</v>
          </cell>
          <cell r="C4173" t="str">
            <v>UN</v>
          </cell>
          <cell r="D4173">
            <v>14.67</v>
          </cell>
        </row>
        <row r="4174">
          <cell r="A4174">
            <v>96654</v>
          </cell>
          <cell r="B4174" t="str">
            <v>JOELHO 90 GRAUS, PPR, DN 40 MM, CLASSE PN 25, INSTALADO EM RAMAL DE DISTRIBUIÇÃO  FORNECIMENTO E INSTALAÇÃO . AF_06/2015</v>
          </cell>
          <cell r="C4174" t="str">
            <v>UN</v>
          </cell>
          <cell r="D4174">
            <v>24.72</v>
          </cell>
        </row>
        <row r="4175">
          <cell r="A4175">
            <v>96655</v>
          </cell>
          <cell r="B4175" t="str">
            <v>JOELHO 45 GRAUS, PPR, DN 40 MM, CLASSE PN 25, INSTALADO EM RAMAL DE DISTRIBUIÇÃO DE ÁGUA  FORNECIMENTO E INSTALAÇÃO . AF_06/2015</v>
          </cell>
          <cell r="C4175" t="str">
            <v>UN</v>
          </cell>
          <cell r="D4175">
            <v>24.14</v>
          </cell>
        </row>
        <row r="4176">
          <cell r="A4176">
            <v>96656</v>
          </cell>
          <cell r="B4176" t="str">
            <v>LUVA, PPR, DN 25 MM, CLASSE PN 25, INSTALADO EM RAMAL DE DISTRIBUIÇÃO DE ÁGUA  FORNECIMENTO E INSTALAÇÃO . AF_06/2015</v>
          </cell>
          <cell r="C4176" t="str">
            <v>UN</v>
          </cell>
          <cell r="D4176">
            <v>5.72</v>
          </cell>
        </row>
        <row r="4177">
          <cell r="A4177">
            <v>96657</v>
          </cell>
          <cell r="B4177" t="str">
            <v>CONECTOR MACHO, PPR, 25 X 1/2, CLASSE PN 25, INSTALADO EM RAMAL DE DISTRIBUIÇÃO DE ÁGUA  FORNECIMENTO E INSTALAÇÃO . AF_06/2015</v>
          </cell>
          <cell r="C4177" t="str">
            <v>UN</v>
          </cell>
          <cell r="D4177">
            <v>20.32</v>
          </cell>
        </row>
        <row r="4178">
          <cell r="A4178">
            <v>96658</v>
          </cell>
          <cell r="B4178" t="str">
            <v>CONECTOR FÊMEA, PPR, 25 X 1/2'', CLASSE PN 25, INSTALADO EM RAMAL DE DISTRIBUIÇÃO DE ÁGUA   FORNECIMENTO E INSTALAÇÃO . AF_06/2015</v>
          </cell>
          <cell r="C4178" t="str">
            <v>UN</v>
          </cell>
          <cell r="D4178">
            <v>15.11</v>
          </cell>
        </row>
        <row r="4179">
          <cell r="A4179">
            <v>96659</v>
          </cell>
          <cell r="B4179" t="str">
            <v>LUVA, PPR, DN 32 MM, CLASSE PN 25, INSTALADO EM RAMAL DE DISTRIBUIÇÃO DE ÁGUA  FORNECIMENTO E INSTALAÇÃO. AF_06/2015</v>
          </cell>
          <cell r="C4179" t="str">
            <v>UN</v>
          </cell>
          <cell r="D4179">
            <v>10.01</v>
          </cell>
        </row>
        <row r="4180">
          <cell r="A4180">
            <v>96660</v>
          </cell>
          <cell r="B4180" t="str">
            <v>CONECTOR MACHO, PPR, 32 X 3/4'', CLASSE PN 25, INSTALADO EM RAMAL DE DISTRIBUIÇÃO DE ÁGUA   FORNECIMENTO E INSTALAÇÃO. AF_06/2015</v>
          </cell>
          <cell r="C4180" t="str">
            <v>UN</v>
          </cell>
          <cell r="D4180">
            <v>34.35</v>
          </cell>
        </row>
        <row r="4181">
          <cell r="A4181">
            <v>96661</v>
          </cell>
          <cell r="B4181" t="str">
            <v>CONECTOR FÊMEA, PPR, 32 X 3/4'', CLASSE PN 25, INSTALADO EM RAMAL DE DISTRIBUIÇÃO DE ÁGUA   FORNECIMENTO E INSTALAÇÃO . AF_06/2015</v>
          </cell>
          <cell r="C4181" t="str">
            <v>UN</v>
          </cell>
          <cell r="D4181">
            <v>26.33</v>
          </cell>
        </row>
        <row r="4182">
          <cell r="A4182">
            <v>96662</v>
          </cell>
          <cell r="B4182" t="str">
            <v>BUCHA DE REDUÇÃO, PPR, 32 X 25, CLASSE PN 25, INSTALADO EM RAMAL DE DISTRIBUIÇÃO DE ÁGUA  FORNECIMENTO E INSTALAÇÃO . AF_06/2015</v>
          </cell>
          <cell r="C4182" t="str">
            <v>UN</v>
          </cell>
          <cell r="D4182">
            <v>10.27</v>
          </cell>
        </row>
        <row r="4183">
          <cell r="A4183">
            <v>96663</v>
          </cell>
          <cell r="B4183" t="str">
            <v>LUVA, PPR, DN 40 MM, CLASSE PN 25, INSTALADO EM RAMAL DE DISTRIBUIÇÃO DE ÁGUA  FORNECIMENTO E INSTALAÇÃO. AF_06/2015</v>
          </cell>
          <cell r="C4183" t="str">
            <v>UN</v>
          </cell>
          <cell r="D4183">
            <v>18.8</v>
          </cell>
        </row>
        <row r="4184">
          <cell r="A4184">
            <v>96664</v>
          </cell>
          <cell r="B4184" t="str">
            <v>BUCHA DE REDUÇÃO, PPR, 40 X 25, CLASSE PN 25, INSTALADO EM RAMAL DE DISTRIBUIÇÃO DE ÁGUA  FORNECIMENTO E INSTALAÇÃO . AF_06/2015</v>
          </cell>
          <cell r="C4184" t="str">
            <v>UN</v>
          </cell>
          <cell r="D4184">
            <v>20.52</v>
          </cell>
        </row>
        <row r="4185">
          <cell r="A4185">
            <v>96665</v>
          </cell>
          <cell r="B4185" t="str">
            <v>TÊ NORMAL, PPR, DN 25 MM, CLASSE PN 25, INSTALADO EM RAMAL DE DISTRIBUIÇÃO DE ÁGUA  FORNECIMENTO E INSTALAÇÃO . AF_06/2015</v>
          </cell>
          <cell r="C4185" t="str">
            <v>UN</v>
          </cell>
          <cell r="D4185">
            <v>10.37</v>
          </cell>
        </row>
        <row r="4186">
          <cell r="A4186">
            <v>96666</v>
          </cell>
          <cell r="B4186" t="str">
            <v>TÊ NORMAL, PPR, DN 32 MM, CLASSE PN 25, INSTALADO EM RAMAL DE DISTRIBUIÇÃO DE ÁGUA  FORNECIMENTO E INSTALAÇÃO . AF_06/2015</v>
          </cell>
          <cell r="C4186" t="str">
            <v>UN</v>
          </cell>
          <cell r="D4186">
            <v>19.760000000000002</v>
          </cell>
        </row>
        <row r="4187">
          <cell r="A4187">
            <v>96667</v>
          </cell>
          <cell r="B4187" t="str">
            <v>TÊ NORMAL, PPR, DN 40 MM, CLASSE PN 25, INSTALADO EM RAMAL DE DISTRIBUIÇÃO DE ÁGUA  FORNECIMENTO E INSTALAÇÃO . AF_06/2015</v>
          </cell>
          <cell r="C4187" t="str">
            <v>UN</v>
          </cell>
          <cell r="D4187">
            <v>35.340000000000003</v>
          </cell>
        </row>
        <row r="4188">
          <cell r="A4188">
            <v>96684</v>
          </cell>
          <cell r="B4188" t="str">
            <v>JOELHO 90 GRAUS, PPR, DN 25 MM, CLASSE PN 25, INSTALADO EM PRUMADA DE ÁGUA  FORNECIMENTO E INSTALAÇÃO . AF_06/2015</v>
          </cell>
          <cell r="C4188" t="str">
            <v>UN</v>
          </cell>
          <cell r="D4188">
            <v>4.28</v>
          </cell>
        </row>
        <row r="4189">
          <cell r="A4189">
            <v>96685</v>
          </cell>
          <cell r="B4189" t="str">
            <v>JOELHO 45 GRAUS, PPR, DN 25 MM, CLASSE PN 25, INSTALADO EM PRUMADA DE ÁGUA  FORNECIMENTO E INSTALAÇÃO . AF_06/2015</v>
          </cell>
          <cell r="C4189" t="str">
            <v>UN</v>
          </cell>
          <cell r="D4189">
            <v>3.76</v>
          </cell>
        </row>
        <row r="4190">
          <cell r="A4190">
            <v>96686</v>
          </cell>
          <cell r="B4190" t="str">
            <v>JOELHO 90 GRAUS, PPR, DN 32 MM, CLASSE PN 25, INSTALADO EM PRUMADA DE ÁGUA  FORNECIMENTO E INSTALAÇÃO . AF_06/2015</v>
          </cell>
          <cell r="C4190" t="str">
            <v>UN</v>
          </cell>
          <cell r="D4190">
            <v>6.46</v>
          </cell>
        </row>
        <row r="4191">
          <cell r="A4191">
            <v>96687</v>
          </cell>
          <cell r="B4191" t="str">
            <v>JOELHO 45 GRAUS, PPR, DN 32 MM, CLASSE PN 25, INSTALADO EM PRUMADA DE ÁGUA  FORNECIMENTO E INSTALAÇÃO . AF_06/2015</v>
          </cell>
          <cell r="C4191" t="str">
            <v>UN</v>
          </cell>
          <cell r="D4191">
            <v>6.41</v>
          </cell>
        </row>
        <row r="4192">
          <cell r="A4192">
            <v>96688</v>
          </cell>
          <cell r="B4192" t="str">
            <v>JOELHO 90 GRAUS, PPR, DN 40 MM, CLASSE PN 25, INSTALADO EM PRUMADA DE ÁGUA  FORNECIMENTO E INSTALAÇÃO . AF_06/2015</v>
          </cell>
          <cell r="C4192" t="str">
            <v>UN</v>
          </cell>
          <cell r="D4192">
            <v>11.36</v>
          </cell>
        </row>
        <row r="4193">
          <cell r="A4193">
            <v>96689</v>
          </cell>
          <cell r="B4193" t="str">
            <v>JOELHO 45 GRAUS, PPR, DN 40 MM, CLASSE PN 25, INSTALADO EM PRUMADA DE ÁGUA  FORNECIMENTO E INSTALAÇÃO . AF_06/2015</v>
          </cell>
          <cell r="C4193" t="str">
            <v>UN</v>
          </cell>
          <cell r="D4193">
            <v>10.78</v>
          </cell>
        </row>
        <row r="4194">
          <cell r="A4194">
            <v>96690</v>
          </cell>
          <cell r="B4194" t="str">
            <v>JOELHO 90 GRAUS, PPR, DN 50 MM, CLASSE PN 25, INSTALADO EM PRUMADA DE ÁGUA  FORNECIMENTO E INSTALAÇÃO . AF_06/2015</v>
          </cell>
          <cell r="C4194" t="str">
            <v>UN</v>
          </cell>
          <cell r="D4194">
            <v>21.67</v>
          </cell>
        </row>
        <row r="4195">
          <cell r="A4195">
            <v>96691</v>
          </cell>
          <cell r="B4195" t="str">
            <v>JOELHO 45 GRAUS, PPR, DN 50 MM, CLASSE PN 25, INSTALADO EM PRUMADA DE ÁGUA  FORNECIMENTO E INSTALAÇÃO . AF_06/2015</v>
          </cell>
          <cell r="C4195" t="str">
            <v>UN</v>
          </cell>
          <cell r="D4195">
            <v>22.46</v>
          </cell>
        </row>
        <row r="4196">
          <cell r="A4196">
            <v>96692</v>
          </cell>
          <cell r="B4196" t="str">
            <v>JOELHO 90 GRAUS, PPR, DN 63 MM, CLASSE PN 25, INSTALADO EM PRUMADA DE ÁGUA  FORNECIMENTO E INSTALAÇÃO . AF_06/2015</v>
          </cell>
          <cell r="C4196" t="str">
            <v>UN</v>
          </cell>
          <cell r="D4196">
            <v>32.72</v>
          </cell>
        </row>
        <row r="4197">
          <cell r="A4197">
            <v>96693</v>
          </cell>
          <cell r="B4197" t="str">
            <v>JOELHO 45 GRAUS, PPR, DN 63 MM, CLASSE PN 25, INSTALADO EM PRUMADA DE ÁGUA  FORNECIMENTO E INSTALAÇÃO . AF_06/2015</v>
          </cell>
          <cell r="C4197" t="str">
            <v>UN</v>
          </cell>
          <cell r="D4197">
            <v>30.8</v>
          </cell>
        </row>
        <row r="4198">
          <cell r="A4198">
            <v>96694</v>
          </cell>
          <cell r="B4198" t="str">
            <v>JOELHO 90 GRAUS, PPR, DN 75 MM, CLASSE PN 25, INSTALADO EM PRUMADA DE ÁGUA  FORNECIMENTO E INSTALAÇÃO . AF_06/2015</v>
          </cell>
          <cell r="C4198" t="str">
            <v>UN</v>
          </cell>
          <cell r="D4198">
            <v>74.680000000000007</v>
          </cell>
        </row>
        <row r="4199">
          <cell r="A4199">
            <v>96695</v>
          </cell>
          <cell r="B4199" t="str">
            <v>JOELHO 45 GRAUS, PPR, DN 75 MM, CLASSE PN 25, INSTALADO EM PRUMADA DE ÁGUA  FORNECIMENTO E INSTALAÇÃO . AF_06/2015</v>
          </cell>
          <cell r="C4199" t="str">
            <v>UN</v>
          </cell>
          <cell r="D4199">
            <v>72.430000000000007</v>
          </cell>
        </row>
        <row r="4200">
          <cell r="A4200">
            <v>96696</v>
          </cell>
          <cell r="B4200" t="str">
            <v>JOELHO 90 GRAUS, PPR, DN 90 MM, CLASSE PN 25, INSTALADO EM PRUMADA DE ÁGUA  FORNECIMENTO E INSTALAÇÃO . AF_06/2015</v>
          </cell>
          <cell r="C4200" t="str">
            <v>UN</v>
          </cell>
          <cell r="D4200">
            <v>112.82</v>
          </cell>
        </row>
        <row r="4201">
          <cell r="A4201">
            <v>96697</v>
          </cell>
          <cell r="B4201" t="str">
            <v>JOELHO 90 GRAUS, PPR, DN 110 MM, CLASSE PN 25, INSTALADO EM PRUMADA DE ÁGUA  FORNECIMENTO E INSTALAÇÃO . AF_06/2015</v>
          </cell>
          <cell r="C4201" t="str">
            <v>UN</v>
          </cell>
          <cell r="D4201">
            <v>168.92</v>
          </cell>
        </row>
        <row r="4202">
          <cell r="A4202">
            <v>96698</v>
          </cell>
          <cell r="B4202" t="str">
            <v>LUVA, PPR, DN 25 MM, CLASSE PN 25, INSTALADO EM PRUMADA DE ÁGUA  FORNECIMENTO E INSTALAÇÃO . AF_06/2015</v>
          </cell>
          <cell r="C4202" t="str">
            <v>UN</v>
          </cell>
          <cell r="D4202">
            <v>3.31</v>
          </cell>
        </row>
        <row r="4203">
          <cell r="A4203">
            <v>96699</v>
          </cell>
          <cell r="B4203" t="str">
            <v>CONECTOR MACHO, PPR, 25 X 1/2'', CLASSE PN 25, INSTALADO EM PRUMADA DE ÁGUA   FORNECIMENTO E INSTALAÇÃO . AF_06/2015</v>
          </cell>
          <cell r="C4203" t="str">
            <v>UN</v>
          </cell>
          <cell r="D4203">
            <v>17.91</v>
          </cell>
        </row>
        <row r="4204">
          <cell r="A4204">
            <v>96700</v>
          </cell>
          <cell r="B4204" t="str">
            <v>CONECTOR FÊMEA, PPR, 25 X 1/2'', CLASSE PN 25, INSTALADO EM PRUMADA DE ÁGUA   FORNECIMENTO E INSTALAÇÃO . AF_06/2015</v>
          </cell>
          <cell r="C4204" t="str">
            <v>UN</v>
          </cell>
          <cell r="D4204">
            <v>12.7</v>
          </cell>
        </row>
        <row r="4205">
          <cell r="A4205">
            <v>96701</v>
          </cell>
          <cell r="B4205" t="str">
            <v>LUVA, PPR, DN 32 MM, CLASSE PN 25, INSTALADO EM PRUMADA DE ÁGUA  FORNECIMENTO E INSTALAÇÃO. AF_06/2015</v>
          </cell>
          <cell r="C4205" t="str">
            <v>UN</v>
          </cell>
          <cell r="D4205">
            <v>4.5</v>
          </cell>
        </row>
        <row r="4206">
          <cell r="A4206">
            <v>96702</v>
          </cell>
          <cell r="B4206" t="str">
            <v>BUCHA DE REDUÇÃO, PPR, 32 X 25, CLASSE PN 25, INSTALADO EM PRUMADA DE ÁGUA  FORNECIMENTO E INSTALAÇÃO . AF_06/2015</v>
          </cell>
          <cell r="C4206" t="str">
            <v>UN</v>
          </cell>
          <cell r="D4206">
            <v>4.76</v>
          </cell>
        </row>
        <row r="4207">
          <cell r="A4207">
            <v>96703</v>
          </cell>
          <cell r="B4207" t="str">
            <v>LUVA, PPR, DN 40 MM, CLASSE PN 25, INSTALADO EM PRUMADA DE ÁGUA  FORNECIMENTO E INSTALAÇÃO. AF_06/2015</v>
          </cell>
          <cell r="C4207" t="str">
            <v>UN</v>
          </cell>
          <cell r="D4207">
            <v>9.86</v>
          </cell>
        </row>
        <row r="4208">
          <cell r="A4208">
            <v>96704</v>
          </cell>
          <cell r="B4208" t="str">
            <v>BUCHA DE REDUÇÃO, PPR, 40 X 25, CLASSE PN 25, INSTALADO EM PRUMADA DE ÁGUA  FORNECIMENTO E INSTALAÇÃO . AF_06/2015</v>
          </cell>
          <cell r="C4208" t="str">
            <v>UN</v>
          </cell>
          <cell r="D4208">
            <v>11.58</v>
          </cell>
        </row>
        <row r="4209">
          <cell r="A4209">
            <v>96705</v>
          </cell>
          <cell r="B4209" t="str">
            <v>LUVA, PPR, DN 50 MM, CLASSE PN 25, INSTALADO EM PRUMADA DE ÁGUA  FORNECIMENTO E INSTALAÇÃO. AF_06/2015</v>
          </cell>
          <cell r="C4209" t="str">
            <v>UN</v>
          </cell>
          <cell r="D4209">
            <v>14.88</v>
          </cell>
        </row>
        <row r="4210">
          <cell r="A4210">
            <v>96706</v>
          </cell>
          <cell r="B4210" t="str">
            <v>LUVA, PPR, DN 63 MM, CLASSE PN 25, INSTALADO EM PRUMADA DE ÁGUA  FORNECIMENTO E INSTALAÇÃO. AF_06/2015</v>
          </cell>
          <cell r="C4210" t="str">
            <v>UN</v>
          </cell>
          <cell r="D4210">
            <v>22.3</v>
          </cell>
        </row>
        <row r="4211">
          <cell r="A4211">
            <v>96707</v>
          </cell>
          <cell r="B4211" t="str">
            <v>LUVA, PPR, DN 75 MM, CLASSE PN 25, INSTALADO EM PRUMADA DE ÁGUA  FORNECIMENTO E INSTALAÇÃO. AF_06/2015</v>
          </cell>
          <cell r="C4211" t="str">
            <v>UN</v>
          </cell>
          <cell r="D4211">
            <v>47.87</v>
          </cell>
        </row>
        <row r="4212">
          <cell r="A4212">
            <v>96708</v>
          </cell>
          <cell r="B4212" t="str">
            <v>LUVA, PPR, DN 90 MM, CLASSE PN 25, INSTALADO EM PRUMADA DE ÁGUA  FORNECIMENTO E INSTALAÇÃO. AF_06/2015</v>
          </cell>
          <cell r="C4212" t="str">
            <v>UN</v>
          </cell>
          <cell r="D4212">
            <v>75.989999999999995</v>
          </cell>
        </row>
        <row r="4213">
          <cell r="A4213">
            <v>96709</v>
          </cell>
          <cell r="B4213" t="str">
            <v>LUVA, PPR, DN 110 MM, CLASSE PN 25, INSTALADO EM PRUMADA DE ÁGUA  FORNECIMENTO E INSTALAÇÃO. AF_06/2015</v>
          </cell>
          <cell r="C4213" t="str">
            <v>UN</v>
          </cell>
          <cell r="D4213">
            <v>120.5</v>
          </cell>
        </row>
        <row r="4214">
          <cell r="A4214">
            <v>96710</v>
          </cell>
          <cell r="B4214" t="str">
            <v>TÊ NORMAL, PPR, DN 25 MM, CLASSE PN 25, INSTALADO EM PRUMADA DE ÁGUA  FORNECIMENTO E INSTALAÇÃO . AF_06/2015</v>
          </cell>
          <cell r="C4214" t="str">
            <v>UN</v>
          </cell>
          <cell r="D4214">
            <v>5.59</v>
          </cell>
        </row>
        <row r="4215">
          <cell r="A4215">
            <v>96711</v>
          </cell>
          <cell r="B4215" t="str">
            <v>TÊ NORMAL, PPR, DN 32 MM, CLASSE PN 25, INSTALADO EM PRUMADA DE ÁGUA  FORNECIMENTO E INSTALAÇÃO . AF_06/2015</v>
          </cell>
          <cell r="C4215" t="str">
            <v>UN</v>
          </cell>
          <cell r="D4215">
            <v>8.7799999999999994</v>
          </cell>
        </row>
        <row r="4216">
          <cell r="A4216">
            <v>96712</v>
          </cell>
          <cell r="B4216" t="str">
            <v>TÊ NORMAL, PPR, DN 40 MM, CLASSE PN 25, INSTALADO EM PRUMADA DE ÁGUA  FORNECIMENTO E INSTALAÇÃO . AF_06/2015</v>
          </cell>
          <cell r="C4216" t="str">
            <v>UN</v>
          </cell>
          <cell r="D4216">
            <v>17.48</v>
          </cell>
        </row>
        <row r="4217">
          <cell r="A4217">
            <v>96713</v>
          </cell>
          <cell r="B4217" t="str">
            <v>TÊ NORMAL, PPR, DN 50 MM, CLASSE PN 25, INSTALADO EM PRUMADA DE ÁGUA  FORNECIMENTO E INSTALAÇÃO . AF_06/2015</v>
          </cell>
          <cell r="C4217" t="str">
            <v>UN</v>
          </cell>
          <cell r="D4217">
            <v>24.06</v>
          </cell>
        </row>
        <row r="4218">
          <cell r="A4218">
            <v>96714</v>
          </cell>
          <cell r="B4218" t="str">
            <v>TÊ NORMAL, PPR, DN 63 MM, CLASSE PN 25, INSTALADO EM PRUMADA DE ÁGUA  FORNECIMENTO E INSTALAÇÃO . AF_06/2015</v>
          </cell>
          <cell r="C4218" t="str">
            <v>UN</v>
          </cell>
          <cell r="D4218">
            <v>41.04</v>
          </cell>
        </row>
        <row r="4219">
          <cell r="A4219">
            <v>96715</v>
          </cell>
          <cell r="B4219" t="str">
            <v>TÊ NORMAL, PPR, DN 75 MM, CLASSE PN 25, INSTALADO EM PRUMADA DE ÁGUA  FORNECIMENTO E INSTALAÇÃO . AF_06/2015</v>
          </cell>
          <cell r="C4219" t="str">
            <v>UN</v>
          </cell>
          <cell r="D4219">
            <v>79.180000000000007</v>
          </cell>
        </row>
        <row r="4220">
          <cell r="A4220">
            <v>96716</v>
          </cell>
          <cell r="B4220" t="str">
            <v>TÊ NORMAL, PPR, DN 90 MM, CLASSE PN 25, INSTALADO EM PRUMADA DE ÁGUA  FORNECIMENTO E INSTALAÇÃO . AF_06/2015</v>
          </cell>
          <cell r="C4220" t="str">
            <v>UN</v>
          </cell>
          <cell r="D4220">
            <v>119.42</v>
          </cell>
        </row>
        <row r="4221">
          <cell r="A4221">
            <v>96717</v>
          </cell>
          <cell r="B4221" t="str">
            <v>TÊ NORMAL, PPR, DN 110 MM, CLASSE PN 25, INSTALADO EM PRUMADA DE ÁGUA  FORNECIMENTO E INSTALAÇÃO . AF_06/2015</v>
          </cell>
          <cell r="C4221" t="str">
            <v>UN</v>
          </cell>
          <cell r="D4221">
            <v>188.87</v>
          </cell>
        </row>
        <row r="4222">
          <cell r="A4222">
            <v>96736</v>
          </cell>
          <cell r="B4222" t="str">
            <v>LUVA, PPR, DN 20 MM, CLASSE PN 25, INSTALADO EM RESERVAÇÃO DE ÁGUA DE EDIFICAÇÃO QUE POSSUA RESERVATÓRIO DE FIBRA/FIBROCIMENTO  FORNECIMENTO E INSTALAÇÃO. AF_06/2016</v>
          </cell>
          <cell r="C4222" t="str">
            <v>UN</v>
          </cell>
          <cell r="D4222">
            <v>4.26</v>
          </cell>
        </row>
        <row r="4223">
          <cell r="A4223">
            <v>96737</v>
          </cell>
          <cell r="B4223" t="str">
            <v>LUVA, PPR, DN 25 MM, CLASSE PN 25, INSTALADO EM RESERVAÇÃO DE ÁGUA DE EDIFICAÇÃO QUE POSSUA RESERVATÓRIO DE FIBRA/FIBROCIMENTO  FORNECIMENTO E INSTALAÇÃO. AF_06/2016</v>
          </cell>
          <cell r="C4223" t="str">
            <v>UN</v>
          </cell>
          <cell r="D4223">
            <v>5.0599999999999996</v>
          </cell>
        </row>
        <row r="4224">
          <cell r="A4224">
            <v>96738</v>
          </cell>
          <cell r="B4224" t="str">
            <v>CONECTOR MACHO, PPR, 25 X 1/2'', CLASSE PN 25,  INSTALADO EM RESERVAÇÃO DE ÁGUA DE EDIFICAÇÃO QUE POSSUA RESERVATÓRIO DE FIBRA/FIBROCIMENTO   FORNECIMENTO E INSTALAÇÃO. AF_06/2016</v>
          </cell>
          <cell r="C4224" t="str">
            <v>UN</v>
          </cell>
          <cell r="D4224">
            <v>19.66</v>
          </cell>
        </row>
        <row r="4225">
          <cell r="A4225">
            <v>96739</v>
          </cell>
          <cell r="B4225" t="str">
            <v>LUVA, PPR, DN 32 MM, CLASSE PN 25, INSTALADO EM RESERVAÇÃO DE ÁGUA DE EDIFICAÇÃO QUE POSSUA RESERVATÓRIO DE FIBRA/FIBROCIMENTO  FORNECIMENTO E INSTALAÇÃO. AF_06/2016</v>
          </cell>
          <cell r="C4225" t="str">
            <v>UN</v>
          </cell>
          <cell r="D4225">
            <v>6.56</v>
          </cell>
        </row>
        <row r="4226">
          <cell r="A4226">
            <v>96740</v>
          </cell>
          <cell r="B4226" t="str">
            <v>CONECTOR MACHO, PPR, 32 X 3/4'', CLASSE PN 25,  INSTALADO EM RESERVAÇÃO DE ÁGUA DE EDIFICAÇÃO QUE POSSUA RESERVATÓRIO DE FIBRA/FIBROCIMENTO   FORNECIMENTO E INSTALAÇÃO. AF_06/2016</v>
          </cell>
          <cell r="C4226" t="str">
            <v>UN</v>
          </cell>
          <cell r="D4226">
            <v>30.9</v>
          </cell>
        </row>
        <row r="4227">
          <cell r="A4227">
            <v>96741</v>
          </cell>
          <cell r="B4227" t="str">
            <v>LUVA, PPR, DN 40 MM, CLASSE PN 25, INSTALADO EM RESERVAÇÃO DE ÁGUA DE EDIFICAÇÃO QUE POSSUA RESERVATÓRIO DE FIBRA/FIBROCIMENTO  FORNECIMENTO E INSTALAÇÃO. AF_06/2016</v>
          </cell>
          <cell r="C4227" t="str">
            <v>UN</v>
          </cell>
          <cell r="D4227">
            <v>11.3</v>
          </cell>
        </row>
        <row r="4228">
          <cell r="A4228">
            <v>96742</v>
          </cell>
          <cell r="B4228" t="str">
            <v>LUVA, PPR, DN 50 MM, CLASSE PN 25, INSTALADO EM RESERVAÇÃO DE ÁGUA DE EDIFICAÇÃO QUE POSSUA RESERVATÓRIO DE FIBRA/FIBROCIMENTO  FORNECIMENTO E INSTALAÇÃO. AF_06/2016</v>
          </cell>
          <cell r="C4228" t="str">
            <v>UN</v>
          </cell>
          <cell r="D4228">
            <v>17.13</v>
          </cell>
        </row>
        <row r="4229">
          <cell r="A4229">
            <v>96743</v>
          </cell>
          <cell r="B4229" t="str">
            <v>LUVA, PPR, DN 63 MM, CLASSE PN 25, INSTALADO EM RESERVAÇÃO DE ÁGUA DE EDIFICAÇÃO QUE POSSUA RESERVATÓRIO DE FIBRA/FIBROCIMENTO  FORNECIMENTO E INSTALAÇÃO. AF_06/2016</v>
          </cell>
          <cell r="C4229" t="str">
            <v>UN</v>
          </cell>
          <cell r="D4229">
            <v>22.9</v>
          </cell>
        </row>
        <row r="4230">
          <cell r="A4230">
            <v>96744</v>
          </cell>
          <cell r="B4230" t="str">
            <v>LUVA, PPR, DN 75 MM, CLASSE PN 25, INSTALADO EM RESERVAÇÃO DE ÁGUA DE EDIFICAÇÃO QUE POSSUA RESERVATÓRIO DE FIBRA/FIBROCIMENTO  FORNECIMENTO E INSTALAÇÃO. AF_06/2016</v>
          </cell>
          <cell r="C4230" t="str">
            <v>UN</v>
          </cell>
          <cell r="D4230">
            <v>50.09</v>
          </cell>
        </row>
        <row r="4231">
          <cell r="A4231">
            <v>96745</v>
          </cell>
          <cell r="B4231" t="str">
            <v>LUVA, PPR, DN 90 MM, CLASSE PN 25, INSTALADO EM RESERVAÇÃO DE ÁGUA DE EDIFICAÇÃO QUE POSSUA RESERVATÓRIO DE FIBRA/FIBROCIMENTO  FORNECIMENTO E INSTALAÇÃO. AF_06/2016</v>
          </cell>
          <cell r="C4231" t="str">
            <v>UN</v>
          </cell>
          <cell r="D4231">
            <v>75.459999999999994</v>
          </cell>
        </row>
        <row r="4232">
          <cell r="A4232">
            <v>96746</v>
          </cell>
          <cell r="B4232" t="str">
            <v>LUVA, PPR, DN 110 MM, CLASSE PN 25, INSTALADO EM RESERVAÇÃO DE ÁGUA DE EDIFICAÇÃO QUE POSSUA RESERVATÓRIO DE FIBRA/FIBROCIMENTO  FORNECIMENTO E INSTALAÇÃO. AF_06/2016</v>
          </cell>
          <cell r="C4232" t="str">
            <v>UN</v>
          </cell>
          <cell r="D4232">
            <v>120.46</v>
          </cell>
        </row>
        <row r="4233">
          <cell r="A4233">
            <v>96747</v>
          </cell>
          <cell r="B4233" t="str">
            <v>JOELHO 90 GRAUS, PPR, DN 20 MM, CLASSE PN 25,  INSTALADO EM RESERVAÇÃO DE ÁGUA DE EDIFICAÇÃO QUE POSSUA RESERVATÓRIO DE FIBRA/FIBROCIMENTO  FORNECIMENTO E INSTALAÇÃO. AF_06/2016</v>
          </cell>
          <cell r="C4233" t="str">
            <v>UN</v>
          </cell>
          <cell r="D4233">
            <v>5.91</v>
          </cell>
        </row>
        <row r="4234">
          <cell r="A4234">
            <v>96748</v>
          </cell>
          <cell r="B4234" t="str">
            <v>JOELHO 90 GRAUS, PPR, DN 25 MM, CLASSE PN 25,  INSTALADO EM RESERVAÇÃO DE ÁGUA DE EDIFICAÇÃO QUE POSSUA RESERVATÓRIO DE FIBRA/FIBROCIMENTO  FORNECIMENTO E INSTALAÇÃO. AF_06/2016</v>
          </cell>
          <cell r="C4234" t="str">
            <v>UN</v>
          </cell>
          <cell r="D4234">
            <v>6.91</v>
          </cell>
        </row>
        <row r="4235">
          <cell r="A4235">
            <v>96749</v>
          </cell>
          <cell r="B4235" t="str">
            <v>JOELHO 90 GRAUS, PPR, DN 32 MM, CLASSE PN 25,  INSTALADO EM RESERVAÇÃO DE ÁGUA DE EDIFICAÇÃO QUE POSSUA RESERVATÓRIO DE FIBRA/FIBROCIMENTO  FORNECIMENTO E INSTALAÇÃO. AF_06/2016</v>
          </cell>
          <cell r="C4235" t="str">
            <v>UN</v>
          </cell>
          <cell r="D4235">
            <v>9.57</v>
          </cell>
        </row>
        <row r="4236">
          <cell r="A4236">
            <v>96750</v>
          </cell>
          <cell r="B4236" t="str">
            <v>JOELHO 90 GRAUS, PPR, DN 40 MM, CLASSE PN 25,  INSTALADO EM RESERVAÇÃO DE ÁGUA DE EDIFICAÇÃO QUE POSSUA RESERVATÓRIO DE FIBRA/FIBROCIMENTO  FORNECIMENTO E INSTALAÇÃO. AF_06/2016</v>
          </cell>
          <cell r="C4236" t="str">
            <v>UN</v>
          </cell>
          <cell r="D4236">
            <v>13.49</v>
          </cell>
        </row>
        <row r="4237">
          <cell r="A4237">
            <v>96751</v>
          </cell>
          <cell r="B4237" t="str">
            <v>JOELHO 90 GRAUS, PPR, DN 50 MM, CLASSE PN 25,  INSTALADO EM RESERVAÇÃO DE ÁGUA DE EDIFICAÇÃO QUE POSSUA RESERVATÓRIO DE FIBRA/FIBROCIMENTO  FORNECIMENTO E INSTALAÇÃO. AF_06/2016</v>
          </cell>
          <cell r="C4237" t="str">
            <v>UN</v>
          </cell>
          <cell r="D4237">
            <v>25.03</v>
          </cell>
        </row>
        <row r="4238">
          <cell r="A4238">
            <v>96752</v>
          </cell>
          <cell r="B4238" t="str">
            <v>JOELHO 90 GRAUS, PPR, DN 63 MM, CLASSE PN 25,  INSTALADO EM RESERVAÇÃO DE ÁGUA DE EDIFICAÇÃO QUE POSSUA RESERVATÓRIO DE FIBRA/FIBROCIMENTO  FORNECIMENTO E INSTALAÇÃO. AF_06/2016</v>
          </cell>
          <cell r="C4238" t="str">
            <v>UN</v>
          </cell>
          <cell r="D4238">
            <v>33.61</v>
          </cell>
        </row>
        <row r="4239">
          <cell r="A4239">
            <v>96753</v>
          </cell>
          <cell r="B4239" t="str">
            <v>JOELHO 90 GRAUS, PPR, DN 75 MM, CLASSE PN 25,  INSTALADO EM RESERVAÇÃO DE ÁGUA DE EDIFICAÇÃO QUE POSSUA RESERVATÓRIO DE FIBRA/FIBROCIMENTO  FORNECIMENTO E INSTALAÇÃO. AF_06/2016</v>
          </cell>
          <cell r="C4239" t="str">
            <v>UN</v>
          </cell>
          <cell r="D4239">
            <v>78</v>
          </cell>
        </row>
        <row r="4240">
          <cell r="A4240">
            <v>96754</v>
          </cell>
          <cell r="B4240" t="str">
            <v>JOELHO 90 GRAUS, PPR, DN 90 MM, CLASSE PN 25,  INSTALADO EM RESERVAÇÃO DE ÁGUA DE EDIFICAÇÃO QUE POSSUA RESERVATÓRIO DE FIBRA/FIBROCIMENTO  FORNECIMENTO E INSTALAÇÃO. AF_06/2016</v>
          </cell>
          <cell r="C4240" t="str">
            <v>UN</v>
          </cell>
          <cell r="D4240">
            <v>112</v>
          </cell>
        </row>
        <row r="4241">
          <cell r="A4241">
            <v>96755</v>
          </cell>
          <cell r="B4241" t="str">
            <v>JOELHO 90 GRAUS, PPR, DN 110 MM, CLASSE PN 25,  INSTALADO EM RESERVAÇÃO DE ÁGUA DE EDIFICAÇÃO QUE POSSUA RESERVATÓRIO DE FIBRA/FIBROCIMENTO  FORNECIMENTO E INSTALAÇÃO. AF_06/2016</v>
          </cell>
          <cell r="C4241" t="str">
            <v>UN</v>
          </cell>
          <cell r="D4241">
            <v>168.89</v>
          </cell>
        </row>
        <row r="4242">
          <cell r="A4242">
            <v>96756</v>
          </cell>
          <cell r="B4242" t="str">
            <v>TÊ MISTURADOR, PPR, DN 20 MM, CLASSE PN 25,  INSTALADO EM RESERVAÇÃO DE ÁGUA DE EDIFICAÇÃO QUE POSSUA RESERVATÓRIO DE FIBRA/FIBROCIMENTO  FORNECIMENTO E INSTALAÇÃO. AF_06/2016</v>
          </cell>
          <cell r="C4242" t="str">
            <v>UN</v>
          </cell>
          <cell r="D4242">
            <v>11.68</v>
          </cell>
        </row>
        <row r="4243">
          <cell r="A4243">
            <v>96757</v>
          </cell>
          <cell r="B4243" t="str">
            <v>TÊ MISTURADOR, PPR, DN 25 MM, CLASSE PN 25,  INSTALADO EM RESERVAÇÃO DE ÁGUA DE EDIFICAÇÃO QUE POSSUA RESERVATÓRIO DE FIBRA/FIBROCIMENTO  FORNECIMENTO E INSTALAÇÃO. AF_06/2016</v>
          </cell>
          <cell r="C4243" t="str">
            <v>UN</v>
          </cell>
          <cell r="D4243">
            <v>11.15</v>
          </cell>
        </row>
        <row r="4244">
          <cell r="A4244">
            <v>96758</v>
          </cell>
          <cell r="B4244" t="str">
            <v>TÊ, PPR, DN 32 MM, CLASSE PN 25,  INSTALADO EM RESERVAÇÃO DE ÁGUA DE EDIFICAÇÃO QUE POSSUA RESERVATÓRIO DE FIBRA/FIBROCIMENTO  FORNECIMENTO E INSTALAÇÃO. AF_06/2016</v>
          </cell>
          <cell r="C4244" t="str">
            <v>UN</v>
          </cell>
          <cell r="D4244">
            <v>12.9</v>
          </cell>
        </row>
        <row r="4245">
          <cell r="A4245">
            <v>96759</v>
          </cell>
          <cell r="B4245" t="str">
            <v>TÊ, PPR, DN 40 MM, CLASSE PN 25,  INSTALADO EM RESERVAÇÃO DE ÁGUA DE EDIFICAÇÃO QUE POSSUA RESERVATÓRIO DE FIBRA/FIBROCIMENTO  FORNECIMENTO E INSTALAÇÃO. AF_06/2016</v>
          </cell>
          <cell r="C4245" t="str">
            <v>UN</v>
          </cell>
          <cell r="D4245">
            <v>20.34</v>
          </cell>
        </row>
        <row r="4246">
          <cell r="A4246">
            <v>96760</v>
          </cell>
          <cell r="B4246" t="str">
            <v>TÊ, PPR, DN 50 MM, CLASSE PN 25,  INSTALADO EM RESERVAÇÃO DE ÁGUA DE EDIFICAÇÃO QUE POSSUA RESERVATÓRIO DE FIBRA/FIBROCIMENTO  FORNECIMENTO E INSTALAÇÃO. AF_06/2016</v>
          </cell>
          <cell r="C4246" t="str">
            <v>UN</v>
          </cell>
          <cell r="D4246">
            <v>28.52</v>
          </cell>
        </row>
        <row r="4247">
          <cell r="A4247">
            <v>96761</v>
          </cell>
          <cell r="B4247" t="str">
            <v>TÊ, PPR, DN 63 MM, CLASSE PN 25,  INSTALADO EM RESERVAÇÃO DE ÁGUA DE EDIFICAÇÃO QUE POSSUA RESERVATÓRIO DE FIBRA/FIBROCIMENTO  FORNECIMENTO E INSTALAÇÃO. AF_06/2016</v>
          </cell>
          <cell r="C4247" t="str">
            <v>UN</v>
          </cell>
          <cell r="D4247">
            <v>42.23</v>
          </cell>
        </row>
        <row r="4248">
          <cell r="A4248">
            <v>96762</v>
          </cell>
          <cell r="B4248" t="str">
            <v>TÊ, PPR, DN 75 MM, CLASSE PN 25,  INSTALADO EM RESERVAÇÃO DE ÁGUA DE EDIFICAÇÃO QUE POSSUA RESERVATÓRIO DE FIBRA/FIBROCIMENTO  FORNECIMENTO E INSTALAÇÃO. AF_06/2016</v>
          </cell>
          <cell r="C4248" t="str">
            <v>UN</v>
          </cell>
          <cell r="D4248">
            <v>83.59</v>
          </cell>
        </row>
        <row r="4249">
          <cell r="A4249">
            <v>96763</v>
          </cell>
          <cell r="B4249" t="str">
            <v>TÊ, PPR, DN 90 MM, CLASSE PN 25,  INSTALADO EM RESERVAÇÃO DE ÁGUA DE EDIFICAÇÃO QUE POSSUA RESERVATÓRIO DE FIBRA/FIBROCIMENTO  FORNECIMENTO E INSTALAÇÃO. AF_06/2016</v>
          </cell>
          <cell r="C4249" t="str">
            <v>UN</v>
          </cell>
          <cell r="D4249">
            <v>118.32</v>
          </cell>
        </row>
        <row r="4250">
          <cell r="A4250">
            <v>96764</v>
          </cell>
          <cell r="B4250" t="str">
            <v>TÊ, PPR, DN 110 MM, CLASSE PN 25,  INSTALADO EM RESERVAÇÃO DE ÁGUA DE EDIFICAÇÃO QUE POSSUA RESERVATÓRIO DE FIBRA/FIBROCIMENTO  FORNECIMENTO E INSTALAÇÃO. AF_06/2016</v>
          </cell>
          <cell r="C4250" t="str">
            <v>UN</v>
          </cell>
          <cell r="D4250">
            <v>188.8</v>
          </cell>
        </row>
        <row r="4251">
          <cell r="A4251">
            <v>96802</v>
          </cell>
          <cell r="B4251" t="str">
            <v>KIT CHASSI PEX, PRÉ-FABRICADO, PARA CHUVEIRO COM REGISTROS DE PRESSÃO E CONEXÕES POR CRIMPAGEM  FORNECIMENTO E INSTALAÇÃO. AF_06/2015</v>
          </cell>
          <cell r="C4251" t="str">
            <v>UN</v>
          </cell>
          <cell r="D4251">
            <v>269.42</v>
          </cell>
        </row>
        <row r="4252">
          <cell r="A4252">
            <v>96803</v>
          </cell>
          <cell r="B4252" t="str">
            <v>KIT CHASSI PEX, PRÉ-FABRICADO, PARA COZINHA COM CUBA SIMPLES E CONEXÕES POR CRIMPAGEM  FORNECIMENTO E INSTALAÇÃO. AF_06/2015</v>
          </cell>
          <cell r="C4252" t="str">
            <v>UN</v>
          </cell>
          <cell r="D4252">
            <v>137.11000000000001</v>
          </cell>
        </row>
        <row r="4253">
          <cell r="A4253">
            <v>96804</v>
          </cell>
          <cell r="B4253" t="str">
            <v>KIT CHASSI PEX, PRÉ-FABRICADO, PARA ÁREA DE SERVIÇO COM TANQUE E MÁQUINA DE LAVAR ROUPA, E CONEXÕES POR CRIMPAGEM  FORNECIMENTO E INSTALAÇÃO. AF_06/2015</v>
          </cell>
          <cell r="C4253" t="str">
            <v>UN</v>
          </cell>
          <cell r="D4253">
            <v>242.01</v>
          </cell>
        </row>
        <row r="4254">
          <cell r="A4254">
            <v>96805</v>
          </cell>
          <cell r="B4254" t="str">
            <v>KIT CHASSI PEX, PRÉ-FABRICADO, PARA CHUVEIRO COM REGISTROS DE PRESSÃO E CONEXÕES POR ANEL DESLIZANTE  FORNECIMENTO E INSTALAÇÃO. AF_06/2015</v>
          </cell>
          <cell r="C4254" t="str">
            <v>UN</v>
          </cell>
          <cell r="D4254">
            <v>275.81</v>
          </cell>
        </row>
        <row r="4255">
          <cell r="A4255">
            <v>96806</v>
          </cell>
          <cell r="B4255" t="str">
            <v>KIT CHASSI PEX, PRÉ-FABRICADO, PARA COZINHA COM CUBA SIMPLES E CONEXÕES POR ANEL DESLIZANTE  FORNECIMENTO E INSTALAÇÃO. AF_06/2015</v>
          </cell>
          <cell r="C4255" t="str">
            <v>UN</v>
          </cell>
          <cell r="D4255">
            <v>131.22</v>
          </cell>
        </row>
        <row r="4256">
          <cell r="A4256">
            <v>96807</v>
          </cell>
          <cell r="B4256" t="str">
            <v>KIT CHASSI PEX, PRÉ-FABRICADO, PARA ÁREA DE SERVIÇO COM TANQUE E MÁQUINA DE LAVAR ROUPA, E CONEXÕES POR ANEL DESLIZANTE  FORNECIMENTO E INSTALAÇÃO. AF_06/2015</v>
          </cell>
          <cell r="C4256" t="str">
            <v>UN</v>
          </cell>
          <cell r="D4256">
            <v>216.65</v>
          </cell>
        </row>
        <row r="4257">
          <cell r="A4257">
            <v>96808</v>
          </cell>
          <cell r="B4257" t="str">
            <v>UNIÃO METÁLICA PARA INSTALAÇÕES EM PEX, DN 16 MM, FIXAÇÃO DAS CONEXÕES POR ANEL DESLIZANTE  FORNECIMENTO E INSTALAÇÃO . AF_06/2015</v>
          </cell>
          <cell r="C4257" t="str">
            <v>UN</v>
          </cell>
          <cell r="D4257">
            <v>11.35</v>
          </cell>
        </row>
        <row r="4258">
          <cell r="A4258">
            <v>96809</v>
          </cell>
          <cell r="B4258" t="str">
            <v>CONEXÃO FIXA, ROSCA FÊMEA, METÁLICA, PARA INSTALAÇÕES EM PEX, DN 16 MM X 1/2", COM ANEL DESLIZANTE. FORNECIMENTO E INSTALAÇÃO. AF_06/2015</v>
          </cell>
          <cell r="C4258" t="str">
            <v>UN</v>
          </cell>
          <cell r="D4258">
            <v>13.2</v>
          </cell>
        </row>
        <row r="4259">
          <cell r="A4259">
            <v>96810</v>
          </cell>
          <cell r="B4259" t="str">
            <v>CONEXÃO MÓVEL, ROSCA FÊMEA, METÁLICA, PARA INSTALAÇÕES EM PEX, DN 16 MM X 3/4", COM ANEL DESLIZANTE. FORNECIMENTO E INSTALAÇÃO. AF_06/2015</v>
          </cell>
          <cell r="C4259" t="str">
            <v>UN</v>
          </cell>
          <cell r="D4259">
            <v>14.45</v>
          </cell>
        </row>
        <row r="4260">
          <cell r="A4260">
            <v>96811</v>
          </cell>
          <cell r="B4260" t="str">
            <v>UNIÃO METÁLICA PARA INSTALAÇÕES EM PEX, DN 20 MM, FIXAÇÃO DAS CONEXÕES POR ANEL DESLIZANTE  FORNECIMENTO E INSTALAÇÃO . AF_06/2015</v>
          </cell>
          <cell r="C4260" t="str">
            <v>UN</v>
          </cell>
          <cell r="D4260">
            <v>15.38</v>
          </cell>
        </row>
        <row r="4261">
          <cell r="A4261">
            <v>96812</v>
          </cell>
          <cell r="B4261" t="str">
            <v>CONEXÃO FIXA, ROSCA FÊMEA, METÁLICA, PARA INSTALAÇÕES EM PEX, DN 20 MM X 1/2", COM ANEL DESLIZANTE. FORNECIMENTO E INSTALAÇÃO. AF_06/2015</v>
          </cell>
          <cell r="C4261" t="str">
            <v>UN</v>
          </cell>
          <cell r="D4261">
            <v>14.72</v>
          </cell>
        </row>
        <row r="4262">
          <cell r="A4262">
            <v>96813</v>
          </cell>
          <cell r="B4262" t="str">
            <v>CONEXÃO FIXA, ROSCA FÊMEA, METÁLICA, PARA INSTALAÇÕES EM PEX, DN 20 MM X 3/4", COM ANEL DESLIZANTE. FORNECIMENTO E INSTALAÇÃO. AF_06/2015</v>
          </cell>
          <cell r="C4262" t="str">
            <v>UN</v>
          </cell>
          <cell r="D4262">
            <v>17.2</v>
          </cell>
        </row>
        <row r="4263">
          <cell r="A4263">
            <v>96814</v>
          </cell>
          <cell r="B4263" t="str">
            <v>UNIÃO DE REDUÇÃO, METÁLICA, PARA INSTALAÇÕES EM PEX, DN 20 X 16 MM, CONEXÃO POR ANEL DESLIZANTE  FORNECIMENTO E INSTALAÇÃO. AF_06/2015</v>
          </cell>
          <cell r="C4263" t="str">
            <v>UN</v>
          </cell>
          <cell r="D4263">
            <v>14.3</v>
          </cell>
        </row>
        <row r="4264">
          <cell r="A4264">
            <v>96815</v>
          </cell>
          <cell r="B4264" t="str">
            <v>UNIÃO METÁLICA PARA INSTALAÇÕES EM PEX, DN 25 MM, FIXAÇÃO DAS CONEXÕES POR ANEL DESLIZANTE   FORNECIMENTO E INSTALAÇÃO. AF_06/2015</v>
          </cell>
          <cell r="C4264" t="str">
            <v>UN</v>
          </cell>
          <cell r="D4264">
            <v>24.87</v>
          </cell>
        </row>
        <row r="4265">
          <cell r="A4265">
            <v>96816</v>
          </cell>
          <cell r="B4265" t="str">
            <v>CONEXÃO FIXA, ROSCA FÊMEA, METÁLICA, PARA INSTALAÇÕES EM PEX, DN 25 MM X 3/4", COM ANEL DESLIZANTE. FORNECIMENTO E INSTALAÇÃO. AF_06/2015</v>
          </cell>
          <cell r="C4265" t="str">
            <v>UN</v>
          </cell>
          <cell r="D4265">
            <v>20.14</v>
          </cell>
        </row>
        <row r="4266">
          <cell r="A4266">
            <v>96817</v>
          </cell>
          <cell r="B4266" t="str">
            <v>CONEXÃO FIXA, ROSCA FÊMEA, METÁLICA, PARA INSTALAÇÕES EM PEX, DN 25 MM X 1", COM ANEL DESLIZANTE. FORNECIMENTO E INSTALAÇÃO. AF_06/2015</v>
          </cell>
          <cell r="C4266" t="str">
            <v>UN</v>
          </cell>
          <cell r="D4266">
            <v>23.16</v>
          </cell>
        </row>
        <row r="4267">
          <cell r="A4267">
            <v>96818</v>
          </cell>
          <cell r="B4267" t="str">
            <v>UNIÃO DE REDUÇÃO, METÁLICA, PEX, DN 25 X 16 MM, CONEXÃO POR ANEL DESLIZANTE  FORNECIMENTO E INSTALAÇÃO. AF_06/2015</v>
          </cell>
          <cell r="C4267" t="str">
            <v>UN</v>
          </cell>
          <cell r="D4267">
            <v>21.44</v>
          </cell>
        </row>
        <row r="4268">
          <cell r="A4268">
            <v>96819</v>
          </cell>
          <cell r="B4268" t="str">
            <v>UNIÃO DE REDUÇÃO, METÁLICA, PEX, DN 25 X 20 MM, CONEXÃO POR ANEL DESLIZANTE  FORNECIMENTO E INSTALAÇÃO. AF_06/2015</v>
          </cell>
          <cell r="C4268" t="str">
            <v>UN</v>
          </cell>
          <cell r="D4268">
            <v>21.44</v>
          </cell>
        </row>
        <row r="4269">
          <cell r="A4269">
            <v>96820</v>
          </cell>
          <cell r="B4269" t="str">
            <v>UNIÃO METÁLICA PARA INSTALAÇÕES EM PEX, DN 32 MM, FIXAÇÃO DAS CONEXÕES POR ANEL DESLIZANTE   FORNECIMENTO E INSTALAÇÃO. AF_06/2015</v>
          </cell>
          <cell r="C4269" t="str">
            <v>UN</v>
          </cell>
          <cell r="D4269">
            <v>40.07</v>
          </cell>
        </row>
        <row r="4270">
          <cell r="A4270">
            <v>96821</v>
          </cell>
          <cell r="B4270" t="str">
            <v>CONEXÃO FIXA, ROSCA FÊMEA, METÁLICA, PARA INSTALAÇÕES EM PEX, DN 32 MM X 1", COM ANEL DESLIZANTE  FORNECIMENTO E INSTALAÇÃO. AF_06/2015</v>
          </cell>
          <cell r="C4270" t="str">
            <v>UN</v>
          </cell>
          <cell r="D4270">
            <v>33.81</v>
          </cell>
        </row>
        <row r="4271">
          <cell r="A4271">
            <v>96822</v>
          </cell>
          <cell r="B4271" t="str">
            <v>UNIÃO DE REDUÇÃO, METÁLICA, PEX, DN 32 X 25 MM, CONEXÃO POR ANEL DESLIZANTE  FORNECIMENTO E INSTALAÇÃO. AF_06/2015</v>
          </cell>
          <cell r="C4271" t="str">
            <v>UN</v>
          </cell>
          <cell r="D4271">
            <v>34.29</v>
          </cell>
        </row>
        <row r="4272">
          <cell r="A4272">
            <v>96823</v>
          </cell>
          <cell r="B4272" t="str">
            <v>LUVA PARA INSTALAÇÕES EM PEX, DN 16 MM, CONEXÃO POR CRIMPAGEM  FORNECIMENTO E INSTALAÇÃO . AF_06/2015</v>
          </cell>
          <cell r="C4272" t="str">
            <v>UN</v>
          </cell>
          <cell r="D4272">
            <v>14.08</v>
          </cell>
        </row>
        <row r="4273">
          <cell r="A4273">
            <v>96824</v>
          </cell>
          <cell r="B4273" t="str">
            <v>CONEXÃO FIXA, ROSCA FÊMEA, PARA INSTALAÇÕES EM PEX, DN 16MM X 1/2", CONEXÃO POR CRIMPAGEM  FORNECIMENTO E INSTALAÇÃO. AF_06/2015</v>
          </cell>
          <cell r="C4273" t="str">
            <v>UN</v>
          </cell>
          <cell r="D4273">
            <v>16.010000000000002</v>
          </cell>
        </row>
        <row r="4274">
          <cell r="A4274">
            <v>96825</v>
          </cell>
          <cell r="B4274" t="str">
            <v>CONEXÃO FIXA, ROSCA FÊMEA, PARA INSTALAÇÕES EM PEX, DN 16MM X 3/4", CONEXÃO POR CRIMPAGEM  FORNECIMENTO E INSTALAÇÃO. AF_06/2015</v>
          </cell>
          <cell r="C4274" t="str">
            <v>UN</v>
          </cell>
          <cell r="D4274">
            <v>22.04</v>
          </cell>
        </row>
        <row r="4275">
          <cell r="A4275">
            <v>96826</v>
          </cell>
          <cell r="B4275" t="str">
            <v>LUVA PARA INSTALAÇÕES EM PEX, DN 20 MM, CONEXÃO POR CRIMPAGEM   FORNECIMENTO E INSTALAÇÃO. AF_06/2015</v>
          </cell>
          <cell r="C4275" t="str">
            <v>UN</v>
          </cell>
          <cell r="D4275">
            <v>19.72</v>
          </cell>
        </row>
        <row r="4276">
          <cell r="A4276">
            <v>96827</v>
          </cell>
          <cell r="B4276" t="str">
            <v>CONEXÃO FIXA, ROSCA FÊMEA, PARA INSTALAÇÕES EM PEX, DN 20MM X 1/2", CONEXÃO POR CRIMPAGEM  FORNECIMENTO E INSTALAÇÃO. AF_06/2015</v>
          </cell>
          <cell r="C4276" t="str">
            <v>UN</v>
          </cell>
          <cell r="D4276">
            <v>20.5</v>
          </cell>
        </row>
        <row r="4277">
          <cell r="A4277">
            <v>96828</v>
          </cell>
          <cell r="B4277" t="str">
            <v>CONEXÃO FIXA, ROSCA FÊMEA, PARA INSTALAÇÕES EM PEX, DN 20MM X 3/4", CONEXÃO POR CRIMPAGEM  FORNECIMENTO E INSTALAÇÃO. AF_06/2015</v>
          </cell>
          <cell r="C4277" t="str">
            <v>UN</v>
          </cell>
          <cell r="D4277">
            <v>26.03</v>
          </cell>
        </row>
        <row r="4278">
          <cell r="A4278">
            <v>96829</v>
          </cell>
          <cell r="B4278" t="str">
            <v>LUVA DE REDUÇÃO PARA INSTALAÇÕES EM PEX, DN 20 X 16 MM, CONEXÃO POR CRIMPAGEM  FORNECIMENTO E INSTALAÇÃO. AF_06/2015</v>
          </cell>
          <cell r="C4278" t="str">
            <v>UN</v>
          </cell>
          <cell r="D4278">
            <v>19.690000000000001</v>
          </cell>
        </row>
        <row r="4279">
          <cell r="A4279">
            <v>96830</v>
          </cell>
          <cell r="B4279" t="str">
            <v>LUVA PARA INSTALAÇÕES EM PEX, DN 25 MM, CONEXÃO POR CRIMPAGEM   FORNECIMENTO E INSTALAÇÃO. AF_06/2015</v>
          </cell>
          <cell r="C4279" t="str">
            <v>UN</v>
          </cell>
          <cell r="D4279">
            <v>28.9</v>
          </cell>
        </row>
        <row r="4280">
          <cell r="A4280">
            <v>96831</v>
          </cell>
          <cell r="B4280" t="str">
            <v>CONEXÃO FIXA, ROSCA FÊMEA, PARA INSTALAÇÕES EM PEX, DN 25MM X 1/2", CONEXÃO POR CRIMPAGEM  FORNECIMENTO E INSTALAÇÃO. AF_06/2015</v>
          </cell>
          <cell r="C4280" t="str">
            <v>UN</v>
          </cell>
          <cell r="D4280">
            <v>23.31</v>
          </cell>
        </row>
        <row r="4281">
          <cell r="A4281">
            <v>96832</v>
          </cell>
          <cell r="B4281" t="str">
            <v>CONEXÃO FIXA, ROSCA FÊMEA, PARA INSTALAÇÕES EM PEX, DN 25MM X 3/4", CONEXÃO POR CRIMPAGEM  FORNECIMENTO E INSTALAÇÃO. AF_06/2015</v>
          </cell>
          <cell r="C4281" t="str">
            <v>UN</v>
          </cell>
          <cell r="D4281">
            <v>27.16</v>
          </cell>
        </row>
        <row r="4282">
          <cell r="A4282">
            <v>96833</v>
          </cell>
          <cell r="B4282" t="str">
            <v>LUVA DE REDUÇÃO PARA INSTALAÇÕES EM PEX, DN 25 X 16 MM, CONEXÃO POR CRIMPAGEM  FORNECIMENTO E INSTALAÇÃO. AF_06/2015</v>
          </cell>
          <cell r="C4282" t="str">
            <v>UN</v>
          </cell>
          <cell r="D4282">
            <v>25.35</v>
          </cell>
        </row>
        <row r="4283">
          <cell r="A4283">
            <v>96834</v>
          </cell>
          <cell r="B4283" t="str">
            <v>LUVA PARA INSTALAÇÕES EM PEX, DN 32 MM, CONEXÃO POR CRIMPAGEM  FORNECIMENTO E INSTALAÇÃO . AF_06/2015</v>
          </cell>
          <cell r="C4283" t="str">
            <v>UN</v>
          </cell>
          <cell r="D4283">
            <v>42.44</v>
          </cell>
        </row>
        <row r="4284">
          <cell r="A4284">
            <v>96835</v>
          </cell>
          <cell r="B4284" t="str">
            <v>CONEXÃO FIXA, ROSCA FÊMEA, PARA INSTALAÇÕES EM PEX, DN 32 MM X 3/4", CONEXÃO POR CRIMPAGEM  FORNECIMENTO E INSTALAÇÃO. AF_06/2015</v>
          </cell>
          <cell r="C4284" t="str">
            <v>UN</v>
          </cell>
          <cell r="D4284">
            <v>36.47</v>
          </cell>
        </row>
        <row r="4285">
          <cell r="A4285">
            <v>96836</v>
          </cell>
          <cell r="B4285" t="str">
            <v>LUVA DE REDUÇÃO PARA INSTALAÇÕES EM PEX, DN 32 X 25 MM, CONEXÃO POR CRIMPAGEM  FORNECIMENTO E INSTALAÇÃO. AF_06/2015</v>
          </cell>
          <cell r="C4285" t="str">
            <v>UN</v>
          </cell>
          <cell r="D4285">
            <v>38.950000000000003</v>
          </cell>
        </row>
        <row r="4286">
          <cell r="A4286">
            <v>96837</v>
          </cell>
          <cell r="B4286" t="str">
            <v>JOELHO 90 GRAUS, METÁLICO, PARA INSTALAÇÕES EM PEX, DN 16 MM, CONEXÃO POR ANEL DESLIZANTE   FORNECIMENTO E INSTALAÇÃO. AF_06/2015</v>
          </cell>
          <cell r="C4286" t="str">
            <v>UN</v>
          </cell>
          <cell r="D4286">
            <v>20.149999999999999</v>
          </cell>
        </row>
        <row r="4287">
          <cell r="A4287">
            <v>96838</v>
          </cell>
          <cell r="B4287" t="str">
            <v>JOELHO 90 GRAUS, ROSCA FÊMEA TERMINAL, METÁLICO, PARA INSTALAÇÕES EM PEX, DN 16MM X 1/2", CONEXÃO POR ANEL DESLIZANTE  FORNECIMENTO E INSTALAÇÃO. AF_06/2015</v>
          </cell>
          <cell r="C4287" t="str">
            <v>UN</v>
          </cell>
          <cell r="D4287">
            <v>18.36</v>
          </cell>
        </row>
        <row r="4288">
          <cell r="A4288">
            <v>96839</v>
          </cell>
          <cell r="B4288" t="str">
            <v>JOELHO, ROSCA FÊMEA, COM BASE FIXA, METÁLICO, PARA INSTALAÇÕES EM PEX, DN 16MM X 1/2", CONEXÃO POR ANEL DESLIZANTE  FORNECIMENTO E INSTALAÇÃO. AF_06/2015</v>
          </cell>
          <cell r="C4288" t="str">
            <v>UN</v>
          </cell>
          <cell r="D4288">
            <v>18.05</v>
          </cell>
        </row>
        <row r="4289">
          <cell r="A4289">
            <v>96840</v>
          </cell>
          <cell r="B4289" t="str">
            <v>JOELHO 90 GRAUS, METÁLICO, PARA INSTALAÇÕES EM PEX, DN 20 MM, CONEXÃO POR ANEL DESLIZANTE  FORNECIMENTO E INSTALAÇÃO . AF_06/2015</v>
          </cell>
          <cell r="C4289" t="str">
            <v>UN</v>
          </cell>
          <cell r="D4289">
            <v>23.52</v>
          </cell>
        </row>
        <row r="4290">
          <cell r="A4290">
            <v>96841</v>
          </cell>
          <cell r="B4290" t="str">
            <v>JOELHO 90 GRAUS, ROSCA FÊMEA TERMINAL, METÁLICO, PARA INSTALAÇÕES EM PEX, DN 20 MM X 1/2", CONEXÃO POR ANEL DESLIZANTE  FORNECIMENTO E INSTALAÇÃO. AF_06/2015</v>
          </cell>
          <cell r="C4290" t="str">
            <v>UN</v>
          </cell>
          <cell r="D4290">
            <v>20.309999999999999</v>
          </cell>
        </row>
        <row r="4291">
          <cell r="A4291">
            <v>96842</v>
          </cell>
          <cell r="B4291" t="str">
            <v>JOELHO 90 GRAUS, ROSCA FÊMEA TERMINAL, METÁLICO, PARA INSTALAÇÕES EM PEX, DN 20 MM X 3/4", CONEXÃO POR ANEL DESLIZANTE  FORNECIMENTO E INSTALAÇÃO. AF_06/2015</v>
          </cell>
          <cell r="C4291" t="str">
            <v>UN</v>
          </cell>
          <cell r="D4291">
            <v>26.45</v>
          </cell>
        </row>
        <row r="4292">
          <cell r="A4292">
            <v>96843</v>
          </cell>
          <cell r="B4292" t="str">
            <v>JOELHO ROSCA FÊMEA, COM BASE FIXA, METÁLICO, PARA INSTALAÇÕES EM PEX, DN 20MM X 1/2", CONEXÃO POR ANEL DESLIZANTE  FORNECIMENTO E INSTALAÇÃO. AF_06/2015</v>
          </cell>
          <cell r="C4292" t="str">
            <v>UN</v>
          </cell>
          <cell r="D4292">
            <v>25.35</v>
          </cell>
        </row>
        <row r="4293">
          <cell r="A4293">
            <v>96844</v>
          </cell>
          <cell r="B4293" t="str">
            <v>JOELHO ROSCA FÊMEA, MÓVEL, METÁLICO, PARA INSTALAÇÕES EM PEX, DN 20MM X 3/4", CONEXÃO POR ANEL DESLIZANTE  FORNECIMENTO E INSTALAÇÃO. AF_06/2015</v>
          </cell>
          <cell r="C4293" t="str">
            <v>UN</v>
          </cell>
          <cell r="D4293">
            <v>35.369999999999997</v>
          </cell>
        </row>
        <row r="4294">
          <cell r="A4294">
            <v>96845</v>
          </cell>
          <cell r="B4294" t="str">
            <v>JOELHO 90 GRAUS, METÁLICO, PARA INSTALAÇÕES EM PEX, DN 25 MM, CONEXÃO POR ANEL DESLIZANTE   FORNECIMENTO E INSTALAÇÃO. AF_06/2015</v>
          </cell>
          <cell r="C4294" t="str">
            <v>UN</v>
          </cell>
          <cell r="D4294">
            <v>37.590000000000003</v>
          </cell>
        </row>
        <row r="4295">
          <cell r="A4295">
            <v>96846</v>
          </cell>
          <cell r="B4295" t="str">
            <v>JOELHO 90 GRAUS, ROSCA FÊMEA TERMINAL, METÁLICO, PARA INSTALAÇÕES EM PEX, DN 25 MM X 3/4", CONEXÃO POR ANEL DESLIZANTE  FORNECIMENTO E INSTALAÇÃO. AF_06/2015</v>
          </cell>
          <cell r="C4295" t="str">
            <v>UN</v>
          </cell>
          <cell r="D4295">
            <v>29.03</v>
          </cell>
        </row>
        <row r="4296">
          <cell r="A4296">
            <v>96847</v>
          </cell>
          <cell r="B4296" t="str">
            <v>JOELHO ROSCA FÊMEA, COM BASE FIXA, METÁLICO, PARA INSTALAÇÕES EM PEX, DN 25MM X 3/4", CONEXÃO POR ANEL DESLIZANTE  FORNECIMENTO E INSTALAÇÃO. AF_06/2015</v>
          </cell>
          <cell r="C4296" t="str">
            <v>UN</v>
          </cell>
          <cell r="D4296">
            <v>32.17</v>
          </cell>
        </row>
        <row r="4297">
          <cell r="A4297">
            <v>96848</v>
          </cell>
          <cell r="B4297" t="str">
            <v>JOELHO 90 GRAUS, METÁLICO, PARA INSTALAÇÕES EM PEX, DN 32 MM, CONEXÃO POR ANEL DESLIZANTE  FORNECIMENTO E INSTALAÇÃO . AF_06/2015</v>
          </cell>
          <cell r="C4297" t="str">
            <v>UN</v>
          </cell>
          <cell r="D4297">
            <v>48.93</v>
          </cell>
        </row>
        <row r="4298">
          <cell r="A4298">
            <v>96849</v>
          </cell>
          <cell r="B4298" t="str">
            <v>JOELHO 90 GRAUS, PARA INSTALAÇÕES EM PEX, DN 16 MM, CONEXÃO POR CRIMPAGEM   FORNECIMENTO E INSTALAÇÃO. AF_06/2015</v>
          </cell>
          <cell r="C4298" t="str">
            <v>UN</v>
          </cell>
          <cell r="D4298">
            <v>17.510000000000002</v>
          </cell>
        </row>
        <row r="4299">
          <cell r="A4299">
            <v>96850</v>
          </cell>
          <cell r="B4299" t="str">
            <v>JOELHO 90 GRAUS, ROSCA FÊMEA TERMINAL, PARA INSTALAÇÕES EM PEX, DN 16MM X 1/2", CONEXÃO POR CRIMPAGEM  FORNECIMENTO E INSTALAÇÃO. AF_06/2015</v>
          </cell>
          <cell r="C4299" t="str">
            <v>UN</v>
          </cell>
          <cell r="D4299">
            <v>20.72</v>
          </cell>
        </row>
        <row r="4300">
          <cell r="A4300">
            <v>96851</v>
          </cell>
          <cell r="B4300" t="str">
            <v>JOELHO 90 GRAUS, ROSCA FÊMEA TERMINAL, PARA INSTALAÇÕES EM PEX, DN 16MM X 3/4", CONEXÃO POR CRIMPAGEM  FORNECIMENTO E INSTALAÇÃO. AF_06/2015</v>
          </cell>
          <cell r="C4300" t="str">
            <v>UN</v>
          </cell>
          <cell r="D4300">
            <v>27.89</v>
          </cell>
        </row>
        <row r="4301">
          <cell r="A4301">
            <v>96852</v>
          </cell>
          <cell r="B4301" t="str">
            <v>JOELHO 90 GRAUS, PARA INSTALAÇÕES EM PEX, DN 20 MM, CONEXÃO POR CRIMPAGEM   FORNECIMENTO E INSTALAÇÃO. AF_06/2015</v>
          </cell>
          <cell r="C4301" t="str">
            <v>UN</v>
          </cell>
          <cell r="D4301">
            <v>23.51</v>
          </cell>
        </row>
        <row r="4302">
          <cell r="A4302">
            <v>96853</v>
          </cell>
          <cell r="B4302" t="str">
            <v>JOELHO 90 GRAUS, ROSCA FÊMEA TERMINAL, PARA INSTALAÇÕES EM PEX, DN 20MM X 1/2", CONEXÃO POR CRIMPAGEM  FORNECIMENTO E INSTALAÇÃO. AF_06/2015</v>
          </cell>
          <cell r="C4302" t="str">
            <v>UN</v>
          </cell>
          <cell r="D4302">
            <v>26.64</v>
          </cell>
        </row>
        <row r="4303">
          <cell r="A4303">
            <v>96854</v>
          </cell>
          <cell r="B4303" t="str">
            <v>JOELHO 90 GRAUS, ROSCA FÊMEA TERMINAL, PARA INSTALAÇÕES EM PEX, DN 20MM X 3/4", CONEXÃO POR CRIMPAGEM  FORNECIMENTO E INSTALAÇÃO. AF_06/2015</v>
          </cell>
          <cell r="C4303" t="str">
            <v>UN</v>
          </cell>
          <cell r="D4303">
            <v>32.19</v>
          </cell>
        </row>
        <row r="4304">
          <cell r="A4304">
            <v>96855</v>
          </cell>
          <cell r="B4304" t="str">
            <v>JOELHO 90 GRAUS, PARA INSTALAÇÕES EM PEX, DN 25 MM, CONEXÃO POR CRIMPAGEM   FORNECIMENTO E INSTALAÇÃO. AF_06/2015</v>
          </cell>
          <cell r="C4304" t="str">
            <v>UN</v>
          </cell>
          <cell r="D4304">
            <v>29.28</v>
          </cell>
        </row>
        <row r="4305">
          <cell r="A4305">
            <v>96856</v>
          </cell>
          <cell r="B4305" t="str">
            <v>JOELHO 90 GRAUS, ROSCA FÊMEA TERMINAL, PARA INSTALAÇÕES EM PEX, DN 25MM X 1/2", CONEXÃO POR CRIMPAGEM  FORNECIMENTO E INSTALAÇÃO. AF_06/2015</v>
          </cell>
          <cell r="C4305" t="str">
            <v>UN</v>
          </cell>
          <cell r="D4305">
            <v>29.73</v>
          </cell>
        </row>
        <row r="4306">
          <cell r="A4306">
            <v>96857</v>
          </cell>
          <cell r="B4306" t="str">
            <v>JOELHO 90 GRAUS, ROSCA FÊMEA TERMINAL, PARA INSTALAÇÕES EM PEX, DN 25MM X 1, CONEXÃO POR CRIMPAGEM  FORNECIMENTO E INSTALAÇÃO. AF_06/2015</v>
          </cell>
          <cell r="C4306" t="str">
            <v>UN</v>
          </cell>
          <cell r="D4306">
            <v>48.5</v>
          </cell>
        </row>
        <row r="4307">
          <cell r="A4307">
            <v>96858</v>
          </cell>
          <cell r="B4307" t="str">
            <v>JOELHO 90 GRAUS, PARA INSTALAÇÕES EM PEX, DN 32 MM, CONEXÃO POR CRIMPAGEM   FORNECIMENTO E INSTALAÇÃO. AF_06/2015</v>
          </cell>
          <cell r="C4307" t="str">
            <v>UN</v>
          </cell>
          <cell r="D4307">
            <v>48.59</v>
          </cell>
        </row>
        <row r="4308">
          <cell r="A4308">
            <v>96859</v>
          </cell>
          <cell r="B4308" t="str">
            <v>JOELHO 90 GRAUS, ROSCA FÊMEA TERMINAL, PARA INSTALAÇÕES EM PEX, DN 32 MM X 1", CONEXÃO POR CRIMPAGEM  FORNECIMENTO E INSTALAÇÃO. AF_06/2015</v>
          </cell>
          <cell r="C4308" t="str">
            <v>UN</v>
          </cell>
          <cell r="D4308">
            <v>60.78</v>
          </cell>
        </row>
        <row r="4309">
          <cell r="A4309">
            <v>96860</v>
          </cell>
          <cell r="B4309" t="str">
            <v>TÊ, METÁLICO, PARA INSTALAÇÕES EM PEX, DN 16 MM, CONEXÃO POR ANEL DESLIZANTE  FORNECIMENTO E INSTALAÇÃO. AF_06/2015</v>
          </cell>
          <cell r="C4309" t="str">
            <v>UN</v>
          </cell>
          <cell r="D4309">
            <v>23.07</v>
          </cell>
        </row>
        <row r="4310">
          <cell r="A4310">
            <v>96861</v>
          </cell>
          <cell r="B4310" t="str">
            <v>TÊ, ROSCA FÊMEA, METÁLICO, PARA INSTALAÇÕES EM PEX, DN 16 MM X ½, CONEXÃO POR ANEL DESLIZANTE   FORNECIMENTO E INSTALAÇÃO. AF_06/2015</v>
          </cell>
          <cell r="C4310" t="str">
            <v>UN</v>
          </cell>
          <cell r="D4310">
            <v>25.1</v>
          </cell>
        </row>
        <row r="4311">
          <cell r="A4311">
            <v>96862</v>
          </cell>
          <cell r="B4311" t="str">
            <v>TÊ, METÁLICO, PARA INSTALAÇÕES EM PEX, DN 20 MM, CONEXÃO POR ANEL DESLIZANTE  FORNECIMENTO E INSTALAÇÃO. AF_06/2015</v>
          </cell>
          <cell r="C4311" t="str">
            <v>UN</v>
          </cell>
          <cell r="D4311">
            <v>27.86</v>
          </cell>
        </row>
        <row r="4312">
          <cell r="A4312">
            <v>96863</v>
          </cell>
          <cell r="B4312" t="str">
            <v>TÊ, ROSCA FÊMEA, METÁLICO, PARA INSTALAÇÕES EM PEX, DN 20 MM X ½, CONEXÃO POR ANEL DESLIZANTE   FORNECIMENTO E INSTALAÇÃO. AF_06/2015</v>
          </cell>
          <cell r="C4312" t="str">
            <v>UN</v>
          </cell>
          <cell r="D4312">
            <v>27.52</v>
          </cell>
        </row>
        <row r="4313">
          <cell r="A4313">
            <v>96864</v>
          </cell>
          <cell r="B4313" t="str">
            <v>TÊ, METÁLICO, PARA INSTALAÇÕES EM PEX, DN 25 MM, CONEXÃO POR ANEL DESLIZANTE  FORNECIMENTO E INSTALAÇÃO. AF_06/2015</v>
          </cell>
          <cell r="C4313" t="str">
            <v>UN</v>
          </cell>
          <cell r="D4313">
            <v>44.69</v>
          </cell>
        </row>
        <row r="4314">
          <cell r="A4314">
            <v>96865</v>
          </cell>
          <cell r="B4314" t="str">
            <v>TÊ, ROSCA FÊMEA, METÁLICO, PARA INSTALAÇÕES EM PEX, DN 25 MM X 3/4", CONEXÃO POR ANEL DESLIZANTE  FORNECIMENTO E INSTALAÇÃO. AF_06/2015</v>
          </cell>
          <cell r="C4314" t="str">
            <v>UN</v>
          </cell>
          <cell r="D4314">
            <v>43.7</v>
          </cell>
        </row>
        <row r="4315">
          <cell r="A4315">
            <v>96866</v>
          </cell>
          <cell r="B4315" t="str">
            <v>TÊ, METÁLICO, PARA INSTALAÇÕES EM PEX, DN 32 MM, CONEXÃO POR ANEL DESLIZANTE  FORNECIMENTO E INSTALAÇÃO. AF_06/2015</v>
          </cell>
          <cell r="C4315" t="str">
            <v>UN</v>
          </cell>
          <cell r="D4315">
            <v>59.02</v>
          </cell>
        </row>
        <row r="4316">
          <cell r="A4316">
            <v>96867</v>
          </cell>
          <cell r="B4316" t="str">
            <v>TÊ, ROSCA MACHO, METÁLICO, PARA INSTALAÇÕES EM PEX, DN 32 MM X 1", CONEXÃO POR ANEL DESLIZANTE  FORNECIMENTO E INSTALAÇÃO. AF_06/2015</v>
          </cell>
          <cell r="C4316" t="str">
            <v>UN</v>
          </cell>
          <cell r="D4316">
            <v>69.260000000000005</v>
          </cell>
        </row>
        <row r="4317">
          <cell r="A4317">
            <v>96868</v>
          </cell>
          <cell r="B4317" t="str">
            <v>TÊ, PARA INSTALAÇÕES EM PEX, DN 16 MM, CONEXÃO POR CRIMPAGEM  FORNECIMENTO E INSTALAÇÃO. AF_06/2015</v>
          </cell>
          <cell r="C4317" t="str">
            <v>UN</v>
          </cell>
          <cell r="D4317">
            <v>27.45</v>
          </cell>
        </row>
        <row r="4318">
          <cell r="A4318">
            <v>96869</v>
          </cell>
          <cell r="B4318" t="str">
            <v>TÊ, PARA INSTALAÇÕES EM PEX, DN 20 MM, CONEXÃO POR CRIMPAGEM  FORNECIMENTO E INSTALAÇÃO. AF_06/2015</v>
          </cell>
          <cell r="C4318" t="str">
            <v>UN</v>
          </cell>
          <cell r="D4318">
            <v>32.799999999999997</v>
          </cell>
        </row>
        <row r="4319">
          <cell r="A4319">
            <v>96870</v>
          </cell>
          <cell r="B4319" t="str">
            <v>TÊ, PEX, DN 25 MM, CONEXÃO POR CRIMPAGEM  FORNECIMENTO E INSTALAÇÃO. AF_06/2015</v>
          </cell>
          <cell r="C4319" t="str">
            <v>UN</v>
          </cell>
          <cell r="D4319">
            <v>52.64</v>
          </cell>
        </row>
        <row r="4320">
          <cell r="A4320">
            <v>96871</v>
          </cell>
          <cell r="B4320" t="str">
            <v>TÊ, PARA INSTALAÇÕES EM PEX, DN 32 MM, CONEXÃO POR CRIMPAGEM  FORNECIMENTO E INSTALAÇÃO. AF_06/2015</v>
          </cell>
          <cell r="C4320" t="str">
            <v>UN</v>
          </cell>
          <cell r="D4320">
            <v>76.87</v>
          </cell>
        </row>
        <row r="4321">
          <cell r="A4321">
            <v>96872</v>
          </cell>
          <cell r="B4321" t="str">
            <v>DISTRIBUIDOR 2 SAÍDAS, METÁLICO, PARA INSTALAÇÕES EM PEX, ENTRADA DE 3/4" X 2 SAÍDAS DE 1/2", CONEXÃO POR ANEL DESLIZANTE  FORNECIMENTO E INSTALAÇÃO. AF_06/2015</v>
          </cell>
          <cell r="C4321" t="str">
            <v>UN</v>
          </cell>
          <cell r="D4321">
            <v>68.16</v>
          </cell>
        </row>
        <row r="4322">
          <cell r="A4322">
            <v>96873</v>
          </cell>
          <cell r="B4322" t="str">
            <v>DISTRIBUIDOR 2 SAÍDAS, METÁLICO, PARA INSTALAÇÕES EM PEX, ENTRADA DE 1" X 2 SAÍDAS DE 1/2", CONEXÃO POR ANEL DESLIZANTE  FORNECIMENTO E INSTALAÇÃO. AF_06/2015</v>
          </cell>
          <cell r="C4322" t="str">
            <v>UN</v>
          </cell>
          <cell r="D4322">
            <v>79.45</v>
          </cell>
        </row>
        <row r="4323">
          <cell r="A4323">
            <v>96874</v>
          </cell>
          <cell r="B4323" t="str">
            <v>DISTRIBUIDOR 3 SAÍDAS, METÁLICO, PARA INSTALAÇÕES EM PEX, ENTRADA DE 3/4" X 3 SAÍDAS DE 1/2", CONEXÃO POR ANEL DESLIZANTE  FORNECIMENTO E INSTALAÇÃO . AF_06/2015</v>
          </cell>
          <cell r="C4323" t="str">
            <v>UN</v>
          </cell>
          <cell r="D4323">
            <v>82.56</v>
          </cell>
        </row>
        <row r="4324">
          <cell r="A4324">
            <v>96875</v>
          </cell>
          <cell r="B4324" t="str">
            <v>DISTRIBUIDOR 3 SAÍDAS, METÁLICO, PARA INSTALAÇÕES EM PEX, ENTRADA DE 1 X 3 SAÍDAS DE 1/2, CONEXÃO POR ANEL DESLIZANTE   FORNECIMENTO E INSTALAÇÃO. AF_06/2015</v>
          </cell>
          <cell r="C4324" t="str">
            <v>UN</v>
          </cell>
          <cell r="D4324">
            <v>100.73</v>
          </cell>
        </row>
        <row r="4325">
          <cell r="A4325">
            <v>96876</v>
          </cell>
          <cell r="B4325" t="str">
            <v>DISTRIBUIDOR 2 SAÍDAS, PARA INSTALAÇÕES EM PEX, ENTRADA DE 32 MM X 2 SAÍDAS DE 16 MM, CONEXÃO POR CRIMPAGEM FORNECIMENTO E INSTALAÇÃO. AF_06/2015</v>
          </cell>
          <cell r="C4325" t="str">
            <v>UN</v>
          </cell>
          <cell r="D4325">
            <v>186.19</v>
          </cell>
        </row>
        <row r="4326">
          <cell r="A4326">
            <v>96877</v>
          </cell>
          <cell r="B4326" t="str">
            <v>DISTRIBUIDOR 2 SAÍDAS, PARA INSTALAÇÕES EM PEX, ENTRADA DE 32 MM X 2 SAÍDAS DE 20 MM, CONEXÃO POR CRIMPAGEM  FORNECIMENTO E INSTALAÇÃO. AF_06/2015</v>
          </cell>
          <cell r="C4326" t="str">
            <v>UN</v>
          </cell>
          <cell r="D4326">
            <v>199.38</v>
          </cell>
        </row>
        <row r="4327">
          <cell r="A4327">
            <v>96878</v>
          </cell>
          <cell r="B4327" t="str">
            <v>DISTRIBUIDOR 2 SAÍDAS, PARA INSTALAÇÕES EM PEX, ENTRADA DE 32 MM X 2 SAÍDAS DE 25 MM, CONEXÃO POR CRIMPAGEM  FORNECIMENTO E INSTALAÇÃO. AF_06/2015</v>
          </cell>
          <cell r="C4327" t="str">
            <v>UN</v>
          </cell>
          <cell r="D4327">
            <v>201.84</v>
          </cell>
        </row>
        <row r="4328">
          <cell r="A4328">
            <v>96879</v>
          </cell>
          <cell r="B4328" t="str">
            <v>DISTRIBUIDOR 3 SAÍDAS, PARA INSTALAÇÕES EM PEX, ENTRADA DE 32 MM X 3 SAÍDAS DE 16 MM, CONEXÃO POR CRIMPAGEM  FORNECIMENTO E INSTALAÇÃO. AF_06/2015</v>
          </cell>
          <cell r="C4328" t="str">
            <v>UN</v>
          </cell>
          <cell r="D4328">
            <v>201.47</v>
          </cell>
        </row>
        <row r="4329">
          <cell r="A4329">
            <v>96880</v>
          </cell>
          <cell r="B4329" t="str">
            <v>DISTRIBUIDOR 3 SAÍDAS, PARA INSTALAÇÕES EM PEX, ENTRADA DE 32 MM X 3 SAÍDAS DE 20 MM, CONEXÃO POR CRIMPAGEM  FORNECIMENTO E INSTALAÇÃO. AF_06/2015</v>
          </cell>
          <cell r="C4329" t="str">
            <v>UN</v>
          </cell>
          <cell r="D4329">
            <v>230.99</v>
          </cell>
        </row>
        <row r="4330">
          <cell r="A4330">
            <v>96881</v>
          </cell>
          <cell r="B4330" t="str">
            <v>DISTRIBUIDOR 3 SAÍDAS, PARA INSTALAÇÕES EM PEX, ENTRADA DE 32 MM X 3 SAÍDAS DE 25 MM, CONEXÃO POR CRIMPAGEM  FORNECIMENTO E INSTALAÇÃO. AF_06/2015</v>
          </cell>
          <cell r="C4330" t="str">
            <v>UN</v>
          </cell>
          <cell r="D4330">
            <v>244.37</v>
          </cell>
        </row>
        <row r="4331">
          <cell r="A4331">
            <v>97425</v>
          </cell>
          <cell r="B4331" t="str">
            <v>FLANGE EM AÇO, DN 15 MM X 1/2'', INSTALADO EM RESERVAÇÃO DE ÁGUA DE EDIFICAÇÃO QUE POSSUA RESERVATÓRIO DE FIBRA/FIBROCIMENTO - FORNECIMENTO E INSTALAÇÃO. AF_06/2016</v>
          </cell>
          <cell r="C4331" t="str">
            <v>UN</v>
          </cell>
          <cell r="D4331">
            <v>22.38</v>
          </cell>
        </row>
        <row r="4332">
          <cell r="A4332">
            <v>97426</v>
          </cell>
          <cell r="B4332" t="str">
            <v>FLANGE EM AÇO, DN 20 MM X 3/4'', INSTALADO EM RESERVAÇÃO DE ÁGUA DE EDIFICAÇÃO QUE POSSUA RESERVATÓRIO DE FIBRA/FIBROCIMENTO - FORNECIMENTO E INSTALAÇÃO. AF_06/2016</v>
          </cell>
          <cell r="C4332" t="str">
            <v>UN</v>
          </cell>
          <cell r="D4332">
            <v>27.46</v>
          </cell>
        </row>
        <row r="4333">
          <cell r="A4333">
            <v>97427</v>
          </cell>
          <cell r="B4333" t="str">
            <v>FLANGE EM AÇO, DN 25 MM X 1'', INSTALADO EM RESERVAÇÃO DE ÁGUA DE EDIFICAÇÃO QUE POSSUA RESERVATÓRIO DE FIBRA/FIBROCIMENTO - FORNECIMENTO E INSTALAÇÃO. AF_06/2016</v>
          </cell>
          <cell r="C4333" t="str">
            <v>UN</v>
          </cell>
          <cell r="D4333">
            <v>31.3</v>
          </cell>
        </row>
        <row r="4334">
          <cell r="A4334">
            <v>97428</v>
          </cell>
          <cell r="B4334" t="str">
            <v>FLANGE EM AÇO, DN 32 MM X 1 1/4'', INSTALADO EM RESERVAÇÃO DE ÁGUA DE EDIFICAÇÃO QUE POSSUA RESERVATÓRIO DE FIBRA/FIBROCIMENTO - FORNECIMENTO E INSTALAÇÃO. AF_06/2016</v>
          </cell>
          <cell r="C4334" t="str">
            <v>UN</v>
          </cell>
          <cell r="D4334">
            <v>40.21</v>
          </cell>
        </row>
        <row r="4335">
          <cell r="A4335">
            <v>97429</v>
          </cell>
          <cell r="B4335" t="str">
            <v>FLANGE EM AÇO, DN 40 MM X 1 1/2'', INSTALADO EM RESERVAÇÃO DE ÁGUA DE EDIFICAÇÃO QUE POSSUA RESERVATÓRIO DE FIBRA/FIBROCIMENTO - FORNECIMENTO E INSTALAÇÃO. AF_06/2016</v>
          </cell>
          <cell r="C4335" t="str">
            <v>UN</v>
          </cell>
          <cell r="D4335">
            <v>48.41</v>
          </cell>
        </row>
        <row r="4336">
          <cell r="A4336">
            <v>97430</v>
          </cell>
          <cell r="B4336" t="str">
            <v>ACOPLAMENTO RÍGIDO EM AÇO, CONEXÃO RANHURADA, DN 50 (2"), INSTALADO EM PRUMADAS - FORNECIMENTO E INSTALAÇÃO. AF_10/2020</v>
          </cell>
          <cell r="C4336" t="str">
            <v>UN</v>
          </cell>
          <cell r="D4336">
            <v>29.91</v>
          </cell>
        </row>
        <row r="4337">
          <cell r="A4337">
            <v>97431</v>
          </cell>
          <cell r="B4337" t="str">
            <v>ACOPLAMENTO RÍGIDO EM AÇO, CONEXÃO RANHURADA, DN 65 (2 1/2"), INSTALADO EM PRUMADAS - FORNECIMENTO E INSTALAÇÃO. AF_10/2020</v>
          </cell>
          <cell r="C4337" t="str">
            <v>UN</v>
          </cell>
          <cell r="D4337">
            <v>33.270000000000003</v>
          </cell>
        </row>
        <row r="4338">
          <cell r="A4338">
            <v>97432</v>
          </cell>
          <cell r="B4338" t="str">
            <v>ACOPLAMENTO RÍGIDO EM AÇO, CONEXÃO RANHURADA, DN 80 (3"), INSTALADO EM PRUMADAS - FORNECIMENTO E INSTALAÇÃO. AF_10/2020</v>
          </cell>
          <cell r="C4338" t="str">
            <v>UN</v>
          </cell>
          <cell r="D4338">
            <v>37.53</v>
          </cell>
        </row>
        <row r="4339">
          <cell r="A4339">
            <v>97433</v>
          </cell>
          <cell r="B4339" t="str">
            <v>CURVA 45 GRAUS, EM AÇO, CONEXÃO RANHURADA, DN 50 (2"), INSTALADO EM PRUMADAS - FORNECIMENTO E INSTALAÇÃO. AF_10/2020</v>
          </cell>
          <cell r="C4339" t="str">
            <v>UN</v>
          </cell>
          <cell r="D4339">
            <v>70.319999999999993</v>
          </cell>
        </row>
        <row r="4340">
          <cell r="A4340">
            <v>97434</v>
          </cell>
          <cell r="B4340" t="str">
            <v>CURVA 90 GRAUS, EM AÇO, CONEXÃO RANHURADA, DN 50 (2"), INSTALADO EM PRUMADAS - FORNECIMENTO E INSTALAÇÃO. AF_10/2020</v>
          </cell>
          <cell r="C4340" t="str">
            <v>UN</v>
          </cell>
          <cell r="D4340">
            <v>71.709999999999994</v>
          </cell>
        </row>
        <row r="4341">
          <cell r="A4341">
            <v>97435</v>
          </cell>
          <cell r="B4341" t="str">
            <v>CURVA 45 GRAUS, EM AÇO, CONEXÃO RANHURADA, DN 65 (2 1/2"), INSTALADO EM PRUMADAS - FORNECIMENTO E INSTALAÇÃO. AF_10/2020</v>
          </cell>
          <cell r="C4341" t="str">
            <v>UN</v>
          </cell>
          <cell r="D4341">
            <v>82.34</v>
          </cell>
        </row>
        <row r="4342">
          <cell r="A4342">
            <v>97436</v>
          </cell>
          <cell r="B4342" t="str">
            <v>CURVA 90 GRAUS, EM AÇO, CONEXÃO RANHURADA, DN 65 (2 1/2"), INSTALADO EM PRUMADAS - FORNECIMENTO E INSTALAÇÃO. AF_10/2020</v>
          </cell>
          <cell r="C4342" t="str">
            <v>UN</v>
          </cell>
          <cell r="D4342">
            <v>85.01</v>
          </cell>
        </row>
        <row r="4343">
          <cell r="A4343">
            <v>97437</v>
          </cell>
          <cell r="B4343" t="str">
            <v>CURVA 45 GRAUS, EM AÇO, CONEXÃO RANHURADA, DN 80 (3), INSTALADO EM PRUMADAS - FORNECIMENTO E INSTALAÇÃO. AF_10/2020</v>
          </cell>
          <cell r="C4343" t="str">
            <v>UN</v>
          </cell>
          <cell r="D4343">
            <v>94.29</v>
          </cell>
        </row>
        <row r="4344">
          <cell r="A4344">
            <v>97438</v>
          </cell>
          <cell r="B4344" t="str">
            <v>CURVA 90 GRAUS, EM AÇO, CONEXÃO RANHURADA, DN 80 (3"), INSTALADO EM PRUMADAS - FORNECIMENTO E INSTALAÇÃO. AF_10/2020</v>
          </cell>
          <cell r="C4344" t="str">
            <v>UN</v>
          </cell>
          <cell r="D4344">
            <v>97.15</v>
          </cell>
        </row>
        <row r="4345">
          <cell r="A4345">
            <v>97439</v>
          </cell>
          <cell r="B4345" t="str">
            <v>TÊ, EM AÇO, CONEXÃO RANHURADA, DN 50 (2"), INSTALADO EM PRUMADAS - FORNECIMENTO E INSTALAÇÃO. AF_10/2020</v>
          </cell>
          <cell r="C4345" t="str">
            <v>UN</v>
          </cell>
          <cell r="D4345">
            <v>107.12</v>
          </cell>
        </row>
        <row r="4346">
          <cell r="A4346">
            <v>97440</v>
          </cell>
          <cell r="B4346" t="str">
            <v>TÊ, EM AÇO, CONEXÃO RANHURADA, DN 65 (2 1/2"), INSTALADO EM PRUMADAS - FORNECIMENTO E INSTALAÇÃO. AF_10/2020</v>
          </cell>
          <cell r="C4346" t="str">
            <v>UN</v>
          </cell>
          <cell r="D4346">
            <v>128.66999999999999</v>
          </cell>
        </row>
        <row r="4347">
          <cell r="A4347">
            <v>97442</v>
          </cell>
          <cell r="B4347" t="str">
            <v>TÊ, EM AÇO, CONEXÃO RANHURADA, DN 80 (3"), INSTALADO EM PRUMADAS - FORNECIMENTO E INSTALAÇÃO. AF_10/2020</v>
          </cell>
          <cell r="C4347" t="str">
            <v>UN</v>
          </cell>
          <cell r="D4347">
            <v>141.97</v>
          </cell>
        </row>
        <row r="4348">
          <cell r="A4348">
            <v>97443</v>
          </cell>
          <cell r="B4348" t="str">
            <v>LUVA, EM AÇO, CONEXÃO SOLDADA, DN 50 (2"), INSTALADO EM PRUMADAS - FORNECIMENTO E INSTALAÇÃO. AF_10/2020</v>
          </cell>
          <cell r="C4348" t="str">
            <v>UN</v>
          </cell>
          <cell r="D4348">
            <v>66.28</v>
          </cell>
        </row>
        <row r="4349">
          <cell r="A4349">
            <v>97444</v>
          </cell>
          <cell r="B4349" t="str">
            <v>LUVA COM REDUÇÃO, EM AÇO, CONEXÃO SOLDADA, DN 50 X 40 MM (2  X 1 1/2"), INSTALADO EM PRUMADAS - FORNECIMENTO E INSTALAÇÃO. AF_10/2020</v>
          </cell>
          <cell r="C4349" t="str">
            <v>UN</v>
          </cell>
          <cell r="D4349">
            <v>77.489999999999995</v>
          </cell>
        </row>
        <row r="4350">
          <cell r="A4350">
            <v>97446</v>
          </cell>
          <cell r="B4350" t="str">
            <v>LUVA, EM AÇO, CONEXÃO SOLDADA, DN 65 (2 1/2"), INSTALADO EM PRUMADAS - FORNECIMENTO E INSTALAÇÃO. AF_10/2020</v>
          </cell>
          <cell r="C4350" t="str">
            <v>UN</v>
          </cell>
          <cell r="D4350">
            <v>132.25</v>
          </cell>
        </row>
        <row r="4351">
          <cell r="A4351">
            <v>97447</v>
          </cell>
          <cell r="B4351" t="str">
            <v>LUVA COM REDUÇÃO, EM AÇO, CONEXÃO SOLDADA, DN 65 X 50 MM (2 1/2" X 2"), INSTALADO EM PRUMADAS - FORNECIMENTO E INSTALAÇÃO. AF_10/2020</v>
          </cell>
          <cell r="C4351" t="str">
            <v>UN</v>
          </cell>
          <cell r="D4351">
            <v>132.25</v>
          </cell>
        </row>
        <row r="4352">
          <cell r="A4352">
            <v>97449</v>
          </cell>
          <cell r="B4352" t="str">
            <v>LUVA, EM AÇO, CONEXÃO SOLDADA, DN 80 (3"), INSTALADO EM PRUMADAS - FORNECIMENTO E INSTALAÇÃO. AF_10/2020</v>
          </cell>
          <cell r="C4352" t="str">
            <v>UN</v>
          </cell>
          <cell r="D4352">
            <v>141.03</v>
          </cell>
        </row>
        <row r="4353">
          <cell r="A4353">
            <v>97450</v>
          </cell>
          <cell r="B4353" t="str">
            <v>LUVA COM REDUÇÃO, EM AÇO, CONEXÃO SOLDADA, DN 80 X 65 MM (3" X 2 1/2"), INSTALADO EM PRUMADAS - FORNECIMENTO E INSTALAÇÃO. AF_10/2020</v>
          </cell>
          <cell r="C4353" t="str">
            <v>UN</v>
          </cell>
          <cell r="D4353">
            <v>171.55</v>
          </cell>
        </row>
        <row r="4354">
          <cell r="A4354">
            <v>97452</v>
          </cell>
          <cell r="B4354" t="str">
            <v>CURVA 45 GRAUS, EM AÇO, CONEXÃO SOLDADA, DN 50 (2"), INSTALADO EM PRUMADAS - FORNECIMENTO E INSTALAÇÃO. AF_10/2020</v>
          </cell>
          <cell r="C4354" t="str">
            <v>UN</v>
          </cell>
          <cell r="D4354">
            <v>108.54</v>
          </cell>
        </row>
        <row r="4355">
          <cell r="A4355">
            <v>97453</v>
          </cell>
          <cell r="B4355" t="str">
            <v>CURVA 90 GRAUS, EM AÇO, CONEXÃO SOLDADA, DN 50 (2"), INSTALADO EM PRUMADAS - FORNECIMENTO E INSTALAÇÃO. AF_10/2020</v>
          </cell>
          <cell r="C4355" t="str">
            <v>UN</v>
          </cell>
          <cell r="D4355">
            <v>114.94</v>
          </cell>
        </row>
        <row r="4356">
          <cell r="A4356">
            <v>97454</v>
          </cell>
          <cell r="B4356" t="str">
            <v>CURVA 45 GRAUS, EM AÇO, CONEXÃO SOLDADA, DN 65 (2 1/2"), INSTALADO EM PRUMADAS - FORNECIMENTO E INSTALAÇÃO. AF_10/2020</v>
          </cell>
          <cell r="C4356" t="str">
            <v>UN</v>
          </cell>
          <cell r="D4356">
            <v>182.13</v>
          </cell>
        </row>
        <row r="4357">
          <cell r="A4357">
            <v>97455</v>
          </cell>
          <cell r="B4357" t="str">
            <v>CURVA 90 GRAUS, EM AÇO, CONEXÃO SOLDADA, DN 65 (2 1/2"), INSTALADO EM PRUMADAS - FORNECIMENTO E INSTALAÇÃO. AF_10/2020</v>
          </cell>
          <cell r="C4357" t="str">
            <v>UN</v>
          </cell>
          <cell r="D4357">
            <v>192.36</v>
          </cell>
        </row>
        <row r="4358">
          <cell r="A4358">
            <v>97456</v>
          </cell>
          <cell r="B4358" t="str">
            <v>CURVA 45 GRAUS, EM AÇO, CONEXÃO SOLDADA, DN 80 (3"), INSTALADO EM PRUMADAS - FORNECIMENTO E INSTALAÇÃO. AF_10/2020</v>
          </cell>
          <cell r="C4358" t="str">
            <v>UN</v>
          </cell>
          <cell r="D4358">
            <v>406.66</v>
          </cell>
        </row>
        <row r="4359">
          <cell r="A4359">
            <v>97457</v>
          </cell>
          <cell r="B4359" t="str">
            <v>CURVA 90 GRAUS, EM AÇO, CONEXÃO SOLDADA, DN 80 (3"), INSTALADO EM PRUMADAS - FORNECIMENTO E INSTALAÇÃO. AF_10/2020</v>
          </cell>
          <cell r="C4359" t="str">
            <v>UN</v>
          </cell>
          <cell r="D4359">
            <v>360.76</v>
          </cell>
        </row>
        <row r="4360">
          <cell r="A4360">
            <v>97458</v>
          </cell>
          <cell r="B4360" t="str">
            <v>TÊ, EM AÇO, CONEXÃO SOLDADA, DN 50 (2"), INSTALADO EM PRUMADAS - FORNECIMENTO E INSTALAÇÃO. AF_10/2020</v>
          </cell>
          <cell r="C4360" t="str">
            <v>UN</v>
          </cell>
          <cell r="D4360">
            <v>170.45</v>
          </cell>
        </row>
        <row r="4361">
          <cell r="A4361">
            <v>97459</v>
          </cell>
          <cell r="B4361" t="str">
            <v>TÊ, EM AÇO, CONEXÃO SOLDADA, DN 65 (2 1/2"), INSTALADO EM PRUMADAS - FORNECIMENTO E INSTALAÇÃO. AF_10/2020</v>
          </cell>
          <cell r="C4361" t="str">
            <v>UN</v>
          </cell>
          <cell r="D4361">
            <v>288.86</v>
          </cell>
        </row>
        <row r="4362">
          <cell r="A4362">
            <v>97460</v>
          </cell>
          <cell r="B4362" t="str">
            <v>TÊ, EM AÇO, CONEXÃO SOLDADA, DN 80 (3"), INSTALADO EM PRUMADAS - FORNECIMENTO E INSTALAÇÃO. AF_10/2020</v>
          </cell>
          <cell r="C4362" t="str">
            <v>UN</v>
          </cell>
          <cell r="D4362">
            <v>441.01</v>
          </cell>
        </row>
        <row r="4363">
          <cell r="A4363">
            <v>97461</v>
          </cell>
          <cell r="B4363" t="str">
            <v>LUVA, EM AÇO, CONEXÃO SOLDADA, DN 25 (1"), INSTALADO EM REDE DE ALIMENTAÇÃO PARA HIDRANTE - FORNECIMENTO E INSTALAÇÃO. AF_10/2020</v>
          </cell>
          <cell r="C4363" t="str">
            <v>UN</v>
          </cell>
          <cell r="D4363">
            <v>20.85</v>
          </cell>
        </row>
        <row r="4364">
          <cell r="A4364">
            <v>97462</v>
          </cell>
          <cell r="B4364" t="str">
            <v>LUVA COM REDUÇÃO, EM AÇO, CONEXÃO SOLDADA, DN 25 X 20 MM (1  X 3/4"), INSTALADO EM REDE DE ALIMENTAÇÃO PARA HIDRANTE - FORNECIMENTO E INSTALAÇÃO. AF_10/2020</v>
          </cell>
          <cell r="C4364" t="str">
            <v>UN</v>
          </cell>
          <cell r="D4364">
            <v>17.559999999999999</v>
          </cell>
        </row>
        <row r="4365">
          <cell r="A4365">
            <v>97464</v>
          </cell>
          <cell r="B4365" t="str">
            <v>LUVA, EM AÇO, CONEXÃO SOLDADA, DN 32 (1 1/4"), INSTALADO EM REDE DE ALIMENTAÇÃO PARA HIDRANTE - FORNECIMENTO E INSTALAÇÃO. AF_10/2020</v>
          </cell>
          <cell r="C4365" t="str">
            <v>UN</v>
          </cell>
          <cell r="D4365">
            <v>29.87</v>
          </cell>
        </row>
        <row r="4366">
          <cell r="A4366">
            <v>97465</v>
          </cell>
          <cell r="B4366" t="str">
            <v>LUVA COM REDUÇÃO, EM AÇO, CONEXÃO SOLDADA, DN 32 X 25 MM (1 1/4"  X 1"), INSTALADO EM REDE DE ALIMENTAÇÃO PARA HIDRANTE - FORNECIMENTO E INSTALAÇÃO. AF_10/2020</v>
          </cell>
          <cell r="C4366" t="str">
            <v>UN</v>
          </cell>
          <cell r="D4366">
            <v>35.409999999999997</v>
          </cell>
        </row>
        <row r="4367">
          <cell r="A4367">
            <v>97467</v>
          </cell>
          <cell r="B4367" t="str">
            <v>LUVA, EM AÇO, CONEXÃO SOLDADA, DN 40 (1 1/2"), INSTALADO EM REDE DE ALIMENTAÇÃO PARA HIDRANTE - FORNECIMENTO E INSTALAÇÃO. AF_10/2020</v>
          </cell>
          <cell r="C4367" t="str">
            <v>UN</v>
          </cell>
          <cell r="D4367">
            <v>37.89</v>
          </cell>
        </row>
        <row r="4368">
          <cell r="A4368">
            <v>97468</v>
          </cell>
          <cell r="B4368" t="str">
            <v>LUVA COM REDUÇÃO, EM AÇO, CONEXÃO SOLDADA, DN 40  X 32 MM (1 1/2" X 1 1/4"), INSTALADO EM REDE DE ALIMENTAÇÃO PARA HIDRANTE - FORNECIMENTO E INSTALAÇÃO. AF_10/2020</v>
          </cell>
          <cell r="C4368" t="str">
            <v>UN</v>
          </cell>
          <cell r="D4368">
            <v>44.97</v>
          </cell>
        </row>
        <row r="4369">
          <cell r="A4369">
            <v>97470</v>
          </cell>
          <cell r="B4369" t="str">
            <v>LUVA, EM AÇO, CONEXÃO SOLDADA, DN 50 (2"), INSTALADO EM REDE DE ALIMENTAÇÃO PARA HIDRANTE - FORNECIMENTO E INSTALAÇÃO. AF_10/2020</v>
          </cell>
          <cell r="C4369" t="str">
            <v>UN</v>
          </cell>
          <cell r="D4369">
            <v>55.62</v>
          </cell>
        </row>
        <row r="4370">
          <cell r="A4370">
            <v>97471</v>
          </cell>
          <cell r="B4370" t="str">
            <v>LUVA COM REDUÇÃO, EM AÇO, CONEXÃO SOLDADA, DN 50 X 40 MM (2" X 1 1/2"), INSTALADO EM REDE DE ALIMENTAÇÃO PARA HIDRANTE - FORNECIMENTO E INSTALAÇÃO. AF_10/2020</v>
          </cell>
          <cell r="C4370" t="str">
            <v>UN</v>
          </cell>
          <cell r="D4370">
            <v>66.83</v>
          </cell>
        </row>
        <row r="4371">
          <cell r="A4371">
            <v>97474</v>
          </cell>
          <cell r="B4371" t="str">
            <v>LUVA, EM AÇO, CONEXÃO SOLDADA, DN 65 (2 1/2"), INSTALADO EM REDE DE ALIMENTAÇÃO PARA HIDRANTE - FORNECIMENTO E INSTALAÇÃO. AF_10/2020</v>
          </cell>
          <cell r="C4371" t="str">
            <v>UN</v>
          </cell>
          <cell r="D4371">
            <v>100.75</v>
          </cell>
        </row>
        <row r="4372">
          <cell r="A4372">
            <v>97475</v>
          </cell>
          <cell r="B4372" t="str">
            <v>LUVA COM REDUÇÃO, EM AÇO, CONEXÃO SOLDADA, DN 65 X 50 MM (2 1/2" X 2"), INSTALADO EM REDE DE ALIMENTAÇÃO PARA HIDRANTE - FORNECIMENTO E INSTALAÇÃO. AF_10/2020</v>
          </cell>
          <cell r="C4372" t="str">
            <v>UN</v>
          </cell>
          <cell r="D4372">
            <v>123.4</v>
          </cell>
        </row>
        <row r="4373">
          <cell r="A4373">
            <v>97477</v>
          </cell>
          <cell r="B4373" t="str">
            <v>LUVA, EM AÇO, CONEXÃO SOLDADA, DN 80 (3"), INSTALADO EM REDE DE ALIMENTAÇÃO PARA HIDRANTE - FORNECIMENTO E INSTALAÇÃO. AF_10/2020</v>
          </cell>
          <cell r="C4373" t="str">
            <v>UN</v>
          </cell>
          <cell r="D4373">
            <v>134.01</v>
          </cell>
        </row>
        <row r="4374">
          <cell r="A4374">
            <v>97478</v>
          </cell>
          <cell r="B4374" t="str">
            <v>LUVA COM REDUÇÃO, EM AÇO, CONEXÃO SOLDADA, DN 80 X 65 MM (3" X 2 1/2"), INSTALADO EM REDE DE ALIMENTAÇÃO PARA HIDRANTE - FORNECIMENTO E INSTALAÇÃO. AF_10/2020</v>
          </cell>
          <cell r="C4374" t="str">
            <v>UN</v>
          </cell>
          <cell r="D4374">
            <v>164.53</v>
          </cell>
        </row>
        <row r="4375">
          <cell r="A4375">
            <v>97479</v>
          </cell>
          <cell r="B4375" t="str">
            <v>CURVA 45 GRAUS, EM AÇO, CONEXÃO SOLDADA, DN 25 (1"), INSTALADO EM REDE DE ALIMENTAÇÃO PARA HIDRANTE - FORNECIMENTO E INSTALAÇÃO. AF_10/2020</v>
          </cell>
          <cell r="C4375" t="str">
            <v>UN</v>
          </cell>
          <cell r="D4375">
            <v>33.47</v>
          </cell>
        </row>
        <row r="4376">
          <cell r="A4376">
            <v>97480</v>
          </cell>
          <cell r="B4376" t="str">
            <v>CURVA 90 GRAUS, EM AÇO, CONEXÃO SOLDADA, DN 25 (1"), INSTALADO EM REDE DE ALIMENTAÇÃO PARA HIDRANTE - FORNECIMENTO E INSTALAÇÃO. AF_10/2020</v>
          </cell>
          <cell r="C4376" t="str">
            <v>UN</v>
          </cell>
          <cell r="D4376">
            <v>33.47</v>
          </cell>
        </row>
        <row r="4377">
          <cell r="A4377">
            <v>97481</v>
          </cell>
          <cell r="B4377" t="str">
            <v>CURVA 45 GRAUS, EM AÇO, CONEXÃO SOLDADA, DN 32 (1 1/4"), INSTALADO EM REDE DE ALIMENTAÇÃO PARA HIDRANTE - FORNECIMENTO E INSTALAÇÃO. AF_10/2020</v>
          </cell>
          <cell r="C4377" t="str">
            <v>UN</v>
          </cell>
          <cell r="D4377">
            <v>48.28</v>
          </cell>
        </row>
        <row r="4378">
          <cell r="A4378">
            <v>97482</v>
          </cell>
          <cell r="B4378" t="str">
            <v>CURVA 90 GRAUS, EM AÇO, CONEXÃO SOLDADA, DN 32 (1 1/4"), INSTALADO EM REDE DE ALIMENTAÇÃO PARA HIDRANTE - FORNECIMENTO E INSTALAÇÃO. AF_10/2020</v>
          </cell>
          <cell r="C4378" t="str">
            <v>UN</v>
          </cell>
          <cell r="D4378">
            <v>48.28</v>
          </cell>
        </row>
        <row r="4379">
          <cell r="A4379">
            <v>97483</v>
          </cell>
          <cell r="B4379" t="str">
            <v>CURVA 45 GRAUS, EM AÇO, CONEXÃO SOLDADA, DN 40 (1 1/2"), INSTALADO EM REDE DE ALIMENTAÇÃO PARA HIDRANTE - FORNECIMENTO E INSTALAÇÃO. AF_10/2020</v>
          </cell>
          <cell r="C4379" t="str">
            <v>UN</v>
          </cell>
          <cell r="D4379">
            <v>67.34</v>
          </cell>
        </row>
        <row r="4380">
          <cell r="A4380">
            <v>97484</v>
          </cell>
          <cell r="B4380" t="str">
            <v>CURVA 90 GRAUS, EM AÇO, CONEXÃO SOLDADA, DN 40 (1 1/2"), INSTALADO EM REDE DE ALIMENTAÇÃO PARA HIDRANTE - FORNECIMENTO E INSTALAÇÃO. AF_10/2020</v>
          </cell>
          <cell r="C4380" t="str">
            <v>UN</v>
          </cell>
          <cell r="D4380">
            <v>67.34</v>
          </cell>
        </row>
        <row r="4381">
          <cell r="A4381">
            <v>97485</v>
          </cell>
          <cell r="B4381" t="str">
            <v>CURVA 45 GRAUS, EM AÇO, CONEXÃO SOLDADA, DN 50 (2"), INSTALADO EM REDE DE ALIMENTAÇÃO PARA HIDRANTE - FORNECIMENTO E INSTALAÇÃO. AF_10/2020</v>
          </cell>
          <cell r="C4381" t="str">
            <v>UN</v>
          </cell>
          <cell r="D4381">
            <v>92.56</v>
          </cell>
        </row>
        <row r="4382">
          <cell r="A4382">
            <v>97486</v>
          </cell>
          <cell r="B4382" t="str">
            <v>CURVA 90 GRAUS, EM AÇO, CONEXÃO SOLDADA, DN 50 (2"), INSTALADO EM REDE DE ALIMENTAÇÃO PARA HIDRANTE - FORNECIMENTO E INSTALAÇÃO. AF_10/2020</v>
          </cell>
          <cell r="C4382" t="str">
            <v>UN</v>
          </cell>
          <cell r="D4382">
            <v>98.96</v>
          </cell>
        </row>
        <row r="4383">
          <cell r="A4383">
            <v>97487</v>
          </cell>
          <cell r="B4383" t="str">
            <v>CURVA 45 GRAUS, EM AÇO, CONEXÃO SOLDADA, DN 65 (2 1/2"), INSTALADO EM REDE DE ALIMENTAÇÃO PARA HIDRANTE - FORNECIMENTO E INSTALAÇÃO. AF_10/2020</v>
          </cell>
          <cell r="C4383" t="str">
            <v>UN</v>
          </cell>
          <cell r="D4383">
            <v>168.89</v>
          </cell>
        </row>
        <row r="4384">
          <cell r="A4384">
            <v>97488</v>
          </cell>
          <cell r="B4384" t="str">
            <v>CURVA 90 GRAUS, EM AÇO, CONEXÃO SOLDADA, DN 65 (2 1/2"), INSTALADO EM REDE DE ALIMENTAÇÃO PARA HIDRANTE - FORNECIMENTO E INSTALAÇÃO. AF_10/2020</v>
          </cell>
          <cell r="C4384" t="str">
            <v>UN</v>
          </cell>
          <cell r="D4384">
            <v>179.12</v>
          </cell>
        </row>
        <row r="4385">
          <cell r="A4385">
            <v>97489</v>
          </cell>
          <cell r="B4385" t="str">
            <v>CURVA 45 GRAUS, EM AÇO, CONEXÃO SOLDADA, DN 80 (3"), INSTALADO EM REDE DE ALIMENTAÇÃO PARA HIDRANTE - FORNECIMENTO E INSTALAÇÃO. AF_10/2020</v>
          </cell>
          <cell r="C4385" t="str">
            <v>UN</v>
          </cell>
          <cell r="D4385">
            <v>396.09</v>
          </cell>
        </row>
        <row r="4386">
          <cell r="A4386">
            <v>97490</v>
          </cell>
          <cell r="B4386" t="str">
            <v>CURVA 90 GRAUS, EM AÇO, CONEXÃO SOLDADA, DN 80 (3"), INSTALADO EM REDE DE ALIMENTAÇÃO PARA HIDRANTE - FORNECIMENTO E INSTALAÇÃO. AF_10/2020</v>
          </cell>
          <cell r="C4386" t="str">
            <v>UN</v>
          </cell>
          <cell r="D4386">
            <v>350.19</v>
          </cell>
        </row>
        <row r="4387">
          <cell r="A4387">
            <v>97491</v>
          </cell>
          <cell r="B4387" t="str">
            <v>TÊ, EM AÇO, CONEXÃO SOLDADA, DN 25 (1"), INSTALADO EM REDE DE ALIMENTAÇÃO PARA HIDRANTE - FORNECIMENTO E INSTALAÇÃO. AF_10/2020</v>
          </cell>
          <cell r="C4387" t="str">
            <v>UN</v>
          </cell>
          <cell r="D4387">
            <v>51.42</v>
          </cell>
        </row>
        <row r="4388">
          <cell r="A4388">
            <v>97492</v>
          </cell>
          <cell r="B4388" t="str">
            <v>TÊ, EM AÇO, CONEXÃO SOLDADA, DN 32 (1 1/4"), INSTALADO EM REDE DE ALIMENTAÇÃO PARA HIDRANTE - FORNECIMENTO E INSTALAÇÃO. AF_10/2020</v>
          </cell>
          <cell r="C4388" t="str">
            <v>UN</v>
          </cell>
          <cell r="D4388">
            <v>75.09</v>
          </cell>
        </row>
        <row r="4389">
          <cell r="A4389">
            <v>97493</v>
          </cell>
          <cell r="B4389" t="str">
            <v>TÊ, EM AÇO, CONEXÃO SOLDADA, DN 40 (1 1/2"), INSTALADO EM REDE DE ALIMENTAÇÃO PARA HIDRANTE - FORNECIMENTO E INSTALAÇÃO. AF_10/2020</v>
          </cell>
          <cell r="C4389" t="str">
            <v>UN</v>
          </cell>
          <cell r="D4389">
            <v>96.74</v>
          </cell>
        </row>
        <row r="4390">
          <cell r="A4390">
            <v>97494</v>
          </cell>
          <cell r="B4390" t="str">
            <v>TÊ, EM AÇO, CONEXÃO SOLDADA, DN 50 (2"), INSTALADO EM REDE DE ALIMENTAÇÃO PARA HIDRANTE - FORNECIMENTO E INSTALAÇÃO. AF_10/2020</v>
          </cell>
          <cell r="C4390" t="str">
            <v>UN</v>
          </cell>
          <cell r="D4390">
            <v>149.13</v>
          </cell>
        </row>
        <row r="4391">
          <cell r="A4391">
            <v>97495</v>
          </cell>
          <cell r="B4391" t="str">
            <v>TÊ, EM AÇO, CONEXÃO SOLDADA, DN 65 (2 1/2"), INSTALADO EM REDE DE ALIMENTAÇÃO PARA HIDRANTE - FORNECIMENTO E INSTALAÇÃO. AF_10/2020</v>
          </cell>
          <cell r="C4391" t="str">
            <v>UN</v>
          </cell>
          <cell r="D4391">
            <v>271.16000000000003</v>
          </cell>
        </row>
        <row r="4392">
          <cell r="A4392">
            <v>97496</v>
          </cell>
          <cell r="B4392" t="str">
            <v>TÊ, EM AÇO, CONEXÃO SOLDADA, DN 80 (3"), INSTALADO EM REDE DE ALIMENTAÇÃO PARA HIDRANTE - FORNECIMENTO E INSTALAÇÃO. AF_10/2020</v>
          </cell>
          <cell r="C4392" t="str">
            <v>UN</v>
          </cell>
          <cell r="D4392">
            <v>426.97</v>
          </cell>
        </row>
        <row r="4393">
          <cell r="A4393">
            <v>97499</v>
          </cell>
          <cell r="B4393" t="str">
            <v>LUVA, EM AÇO, CONEXÃO SOLDADA, DN 25 (1"), INSTALADO EM REDE DE ALIMENTAÇÃO PARA SPRINKLER - FORNECIMENTO E INSTALAÇÃO. AF_10/2020</v>
          </cell>
          <cell r="C4393" t="str">
            <v>UN</v>
          </cell>
          <cell r="D4393">
            <v>19.12</v>
          </cell>
        </row>
        <row r="4394">
          <cell r="A4394">
            <v>97500</v>
          </cell>
          <cell r="B4394" t="str">
            <v>LUVA COM REDUÇÃO, EM AÇO, CONEXÃO SOLDADA, DN 25 X 20 MM (1" X 3/4"), INSTALADO EM REDE DE ALIMENTAÇÃO PARA SPRINKLER - FORNECIMENTO E INSTALAÇÃO. AF_10/2020</v>
          </cell>
          <cell r="C4394" t="str">
            <v>UN</v>
          </cell>
          <cell r="D4394">
            <v>15.83</v>
          </cell>
        </row>
        <row r="4395">
          <cell r="A4395">
            <v>97502</v>
          </cell>
          <cell r="B4395" t="str">
            <v>LUVA, EM AÇO, CONEXÃO SOLDADA, DN 32 (1 1/4"), INSTALADO EM REDE DE ALIMENTAÇÃO PARA SPRINKLER - FORNECIMENTO E INSTALAÇÃO. AF_10/2020</v>
          </cell>
          <cell r="C4395" t="str">
            <v>UN</v>
          </cell>
          <cell r="D4395">
            <v>26.68</v>
          </cell>
        </row>
        <row r="4396">
          <cell r="A4396">
            <v>97503</v>
          </cell>
          <cell r="B4396" t="str">
            <v>LUVA COM REDUÇÃO, EM AÇO, CONEXÃO SOLDADA, DN 32 X 25 MM (1 1/4"  X 1"), INSTALADO EM REDE DE ALIMENTAÇÃO PARA SPRINKLER - FORNECIMENTO E INSTALAÇÃO. AF_10/2020</v>
          </cell>
          <cell r="C4396" t="str">
            <v>UN</v>
          </cell>
          <cell r="D4396">
            <v>32.380000000000003</v>
          </cell>
        </row>
        <row r="4397">
          <cell r="A4397">
            <v>97505</v>
          </cell>
          <cell r="B4397" t="str">
            <v>LUVA, EM AÇO, CONEXÃO SOLDADA, DN 40 (1 1/2"), INSTALADO EM REDE DE ALIMENTAÇÃO PARA SPRINKLER - FORNECIMENTO E INSTALAÇÃO. AF_10/2020</v>
          </cell>
          <cell r="C4397" t="str">
            <v>UN</v>
          </cell>
          <cell r="D4397">
            <v>33.39</v>
          </cell>
        </row>
        <row r="4398">
          <cell r="A4398">
            <v>97506</v>
          </cell>
          <cell r="B4398" t="str">
            <v>LUVA COM REDUÇÃO, EM AÇO, CONEXÃO SOLDADA, DN 40  X 32 MM (1 1/2" X 1 1/4"), INSTALADO EM REDE DE ALIMENTAÇÃO PARA SPRINKLER - FORNECIMENTO E INSTALAÇÃO. AF_10/2020</v>
          </cell>
          <cell r="C4398" t="str">
            <v>UN</v>
          </cell>
          <cell r="D4398">
            <v>40.47</v>
          </cell>
        </row>
        <row r="4399">
          <cell r="A4399">
            <v>97508</v>
          </cell>
          <cell r="B4399" t="str">
            <v>LUVA, EM AÇO, CONEXÃO SOLDADA, DN 50 (2"), INSTALADO EM REDE DE ALIMENTAÇÃO PARA SPRINKLER - FORNECIMENTO E INSTALAÇÃO. AF_10/2020</v>
          </cell>
          <cell r="C4399" t="str">
            <v>UN</v>
          </cell>
          <cell r="D4399">
            <v>49.25</v>
          </cell>
        </row>
        <row r="4400">
          <cell r="A4400">
            <v>97509</v>
          </cell>
          <cell r="B4400" t="str">
            <v>LUVA COM REDUÇÃO, EM AÇO, CONEXÃO SOLDADA, DN 50 X 40 MM (2" X 1 1/2"), INSTALADO EM REDE DE ALIMENTAÇÃO PARA SPRINKLER - FORNECIMENTO E INSTALAÇÃO. AF_10/2020</v>
          </cell>
          <cell r="C4400" t="str">
            <v>UN</v>
          </cell>
          <cell r="D4400">
            <v>60.46</v>
          </cell>
        </row>
        <row r="4401">
          <cell r="A4401">
            <v>97511</v>
          </cell>
          <cell r="B4401" t="str">
            <v>LUVA, EM AÇO, CONEXÃO SOLDADA, DN 65 (2 1/2"), INSTALADO EM REDE DE ALIMENTAÇÃO PARA SPRINKLER - FORNECIMENTO E INSTALAÇÃO. AF_10/2020</v>
          </cell>
          <cell r="C4401" t="str">
            <v>UN</v>
          </cell>
          <cell r="D4401">
            <v>91.62</v>
          </cell>
        </row>
        <row r="4402">
          <cell r="A4402">
            <v>97512</v>
          </cell>
          <cell r="B4402" t="str">
            <v>LUVA COM REDUÇÃO, EM AÇO, CONEXÃO SOLDADA, DN 65 X 50 MM (2 1/2" X 2"), INSTALADO EM REDE DE ALIMENTAÇÃO PARA SPRINKLER - FORNECIMENTO E INSTALAÇÃO. AF_10/2020</v>
          </cell>
          <cell r="C4402" t="str">
            <v>UN</v>
          </cell>
          <cell r="D4402">
            <v>114.27</v>
          </cell>
        </row>
        <row r="4403">
          <cell r="A4403">
            <v>97514</v>
          </cell>
          <cell r="B4403" t="str">
            <v>LUVA, EM AÇO, CONEXÃO SOLDADA, DN 80 (3"), INSTALADO EM REDE DE ALIMENTAÇÃO PARA SPRINKLER - FORNECIMENTO E INSTALAÇÃO. AF_10/2020</v>
          </cell>
          <cell r="C4403" t="str">
            <v>UN</v>
          </cell>
          <cell r="D4403">
            <v>121.99</v>
          </cell>
        </row>
        <row r="4404">
          <cell r="A4404">
            <v>97515</v>
          </cell>
          <cell r="B4404" t="str">
            <v>LUVA COM REDUÇÃO, EM AÇO, CONEXÃO SOLDADA, DN 80 X 65 MM (3" X 2 1/2"), INSTALADO EM REDE DE ALIMENTAÇÃO PARA SPRINKLER - FORNECIMENTO E INSTALAÇÃO. AF_10/2020</v>
          </cell>
          <cell r="C4404" t="str">
            <v>UN</v>
          </cell>
          <cell r="D4404">
            <v>152.51</v>
          </cell>
        </row>
        <row r="4405">
          <cell r="A4405">
            <v>97517</v>
          </cell>
          <cell r="B4405" t="str">
            <v>CURVA 45 GRAUS, EM AÇO, CONEXÃO SOLDADA, DN 25 (1"), INSTALADO EM REDE DE ALIMENTAÇÃO PARA SPRINKLER - FORNECIMENTO E INSTALAÇÃO. AF_10/2020</v>
          </cell>
          <cell r="C4405" t="str">
            <v>UN</v>
          </cell>
          <cell r="D4405">
            <v>30.9</v>
          </cell>
        </row>
        <row r="4406">
          <cell r="A4406">
            <v>97518</v>
          </cell>
          <cell r="B4406" t="str">
            <v>CURVA 90 GRAUS, EM AÇO, CONEXÃO SOLDADA, DN 25 (1"), INSTALADO EM REDE DE ALIMENTAÇÃO PARA SPRINKLER - FORNECIMENTO E INSTALAÇÃO. AF_10/2020</v>
          </cell>
          <cell r="C4406" t="str">
            <v>UN</v>
          </cell>
          <cell r="D4406">
            <v>30.9</v>
          </cell>
        </row>
        <row r="4407">
          <cell r="A4407">
            <v>97519</v>
          </cell>
          <cell r="B4407" t="str">
            <v>CURVA 45 GRAUS, EM AÇO, CONEXÃO SOLDADA, DN 32 (1 1/4"), INSTALADO EM REDE DE ALIMENTAÇÃO PARA SPRINKLER - FORNECIMENTO E INSTALAÇÃO. AF_10/2020</v>
          </cell>
          <cell r="C4407" t="str">
            <v>UN</v>
          </cell>
          <cell r="D4407">
            <v>43.73</v>
          </cell>
        </row>
        <row r="4408">
          <cell r="A4408">
            <v>97520</v>
          </cell>
          <cell r="B4408" t="str">
            <v>CURVA 90 GRAUS, EM AÇO, CONEXÃO SOLDADA, DN 32 (1 1/4"), INSTALADO EM REDE DE ALIMENTAÇÃO PARA SPRINKLER - FORNECIMENTO E INSTALAÇÃO. AF_10/2020</v>
          </cell>
          <cell r="C4408" t="str">
            <v>UN</v>
          </cell>
          <cell r="D4408">
            <v>43.73</v>
          </cell>
        </row>
        <row r="4409">
          <cell r="A4409">
            <v>97521</v>
          </cell>
          <cell r="B4409" t="str">
            <v>CURVA 45 GRAUS, EM AÇO, CONEXÃO SOLDADA, DN 40 (1 1/2"), INSTALADO EM REDE DE ALIMENTAÇÃO PARA SPRINKLER - FORNECIMENTO E INSTALAÇÃO. AF_10/2020</v>
          </cell>
          <cell r="C4409" t="str">
            <v>UN</v>
          </cell>
          <cell r="D4409">
            <v>60.56</v>
          </cell>
        </row>
        <row r="4410">
          <cell r="A4410">
            <v>97522</v>
          </cell>
          <cell r="B4410" t="str">
            <v>CURVA 90 GRAUS, EM AÇO, CONEXÃO SOLDADA, DN 40 (1 1/2"), INSTALADO EM REDE DE ALIMENTAÇÃO PARA SPRINKLER - FORNECIMENTO E INSTALAÇÃO. AF_10/2020</v>
          </cell>
          <cell r="C4410" t="str">
            <v>UN</v>
          </cell>
          <cell r="D4410">
            <v>60.56</v>
          </cell>
        </row>
        <row r="4411">
          <cell r="A4411">
            <v>97523</v>
          </cell>
          <cell r="B4411" t="str">
            <v>CURVA 45 GRAUS, EM AÇO, CONEXÃO SOLDADA, DN 50 (2"), INSTALADO EM REDE DE ALIMENTAÇÃO PARA SPRINKLER - FORNECIMENTO E INSTALAÇÃO. AF_10/2020</v>
          </cell>
          <cell r="C4411" t="str">
            <v>UN</v>
          </cell>
          <cell r="D4411">
            <v>83.02</v>
          </cell>
        </row>
        <row r="4412">
          <cell r="A4412">
            <v>97524</v>
          </cell>
          <cell r="B4412" t="str">
            <v>CURVA 90 GRAUS, EM AÇO, CONEXÃO SOLDADA, DN 50 (2"), INSTALADO EM REDE DE ALIMENTAÇÃO PARA SPRINKLER - FORNECIMENTO E INSTALAÇÃO. AF_10/2020</v>
          </cell>
          <cell r="C4412" t="str">
            <v>UN</v>
          </cell>
          <cell r="D4412">
            <v>89.42</v>
          </cell>
        </row>
        <row r="4413">
          <cell r="A4413">
            <v>97525</v>
          </cell>
          <cell r="B4413" t="str">
            <v>CURVA 45 GRAUS, EM AÇO, CONEXÃO SOLDADA, DN 65 (2 1/2"), INSTALADO EM REDE DE ALIMENTAÇÃO PARA SPRINKLER - FORNECIMENTO E INSTALAÇÃO. AF_10/2020</v>
          </cell>
          <cell r="C4413" t="str">
            <v>UN</v>
          </cell>
          <cell r="D4413">
            <v>155.09</v>
          </cell>
        </row>
        <row r="4414">
          <cell r="A4414">
            <v>97526</v>
          </cell>
          <cell r="B4414" t="str">
            <v>CURVA 90 GRAUS, EM AÇO, CONEXÃO SOLDADA, DN 65 (2 1/2"), INSTALADO EM REDE DE ALIMENTAÇÃO PARA SPRINKLER - FORNECIMENTO E INSTALAÇÃO. AF_10/2020</v>
          </cell>
          <cell r="C4414" t="str">
            <v>UN</v>
          </cell>
          <cell r="D4414">
            <v>165.32</v>
          </cell>
        </row>
        <row r="4415">
          <cell r="A4415">
            <v>97527</v>
          </cell>
          <cell r="B4415" t="str">
            <v>CURVA 45 GRAUS, EM AÇO, CONEXÃO SOLDADA, DN 80 (3"), INSTALADO EM REDE DE ALIMENTAÇÃO PARA SPRINKLER - FORNECIMENTO E INSTALAÇÃO. AF_10/2020</v>
          </cell>
          <cell r="C4415" t="str">
            <v>UN</v>
          </cell>
          <cell r="D4415">
            <v>378.11</v>
          </cell>
        </row>
        <row r="4416">
          <cell r="A4416">
            <v>97528</v>
          </cell>
          <cell r="B4416" t="str">
            <v>CURVA 90 GRAUS, EM AÇO, CONEXÃO SOLDADA, DN 80 (3"), INSTALADO EM REDE DE ALIMENTAÇÃO PARA SPRINKLER - FORNECIMENTO E INSTALAÇÃO. AF_10/2020</v>
          </cell>
          <cell r="C4416" t="str">
            <v>UN</v>
          </cell>
          <cell r="D4416">
            <v>332.21</v>
          </cell>
        </row>
        <row r="4417">
          <cell r="A4417">
            <v>97529</v>
          </cell>
          <cell r="B4417" t="str">
            <v>TÊ, EM AÇO, CONEXÃO SOLDADA, DN 25 (1"), INSTALADO EM REDE DE ALIMENTAÇÃO PARA SPRINKLER - FORNECIMENTO E INSTALAÇÃO. AF_10/2020</v>
          </cell>
          <cell r="C4417" t="str">
            <v>UN</v>
          </cell>
          <cell r="D4417">
            <v>48.04</v>
          </cell>
        </row>
        <row r="4418">
          <cell r="A4418">
            <v>97530</v>
          </cell>
          <cell r="B4418" t="str">
            <v>TÊ, EM AÇO, CONEXÃO SOLDADA, DN 32 (1 1/4"), INSTALADO EM REDE DE ALIMENTAÇÃO PARA SPRINKLER - FORNECIMENTO E INSTALAÇÃO. AF_10/2020</v>
          </cell>
          <cell r="C4418" t="str">
            <v>UN</v>
          </cell>
          <cell r="D4418">
            <v>69.03</v>
          </cell>
        </row>
        <row r="4419">
          <cell r="A4419">
            <v>97531</v>
          </cell>
          <cell r="B4419" t="str">
            <v>TÊ, EM AÇO, CONEXÃO SOLDADA, DN 40 (1 1/2"), INSTALADO EM REDE DE ALIMENTAÇÃO PARA SPRINKLER - FORNECIMENTO E INSTALAÇÃO. AF_10/2020</v>
          </cell>
          <cell r="C4419" t="str">
            <v>UN</v>
          </cell>
          <cell r="D4419">
            <v>87.69</v>
          </cell>
        </row>
        <row r="4420">
          <cell r="A4420">
            <v>97532</v>
          </cell>
          <cell r="B4420" t="str">
            <v>TÊ, EM AÇO, CONEXÃO SOLDADA, DN 50 (2"), INSTALADO EM REDE DE ALIMENTAÇÃO PARA SPRINKLER - FORNECIMENTO E INSTALAÇÃO. AF_10/2020</v>
          </cell>
          <cell r="C4420" t="str">
            <v>UN</v>
          </cell>
          <cell r="D4420">
            <v>136.38999999999999</v>
          </cell>
        </row>
        <row r="4421">
          <cell r="A4421">
            <v>97533</v>
          </cell>
          <cell r="B4421" t="str">
            <v>TÊ, EM AÇO, CONEXÃO SOLDADA, DN 65 (2 1/2"), INSTALADO EM REDE DE ALIMENTAÇÃO PARA SPRINKLER - FORNECIMENTO E INSTALAÇÃO. AF_10/2020</v>
          </cell>
          <cell r="C4421" t="str">
            <v>UN</v>
          </cell>
          <cell r="D4421">
            <v>255.5</v>
          </cell>
        </row>
        <row r="4422">
          <cell r="A4422">
            <v>97534</v>
          </cell>
          <cell r="B4422" t="str">
            <v>TÊ, EM AÇO, CONEXÃO SOLDADA, DN 80 (3"), INSTALADO EM REDE DE ALIMENTAÇÃO PARA SPRINKLER - FORNECIMENTO E INSTALAÇÃO. AF_10/2020</v>
          </cell>
          <cell r="C4422" t="str">
            <v>UN</v>
          </cell>
          <cell r="D4422">
            <v>402.96</v>
          </cell>
        </row>
        <row r="4423">
          <cell r="A4423">
            <v>97537</v>
          </cell>
          <cell r="B4423" t="str">
            <v>LUVA, EM AÇO, CONEXÃO SOLDADA, DN 15 (1/2"), INSTALADO EM RAMAIS E SUB-RAMAIS DE GÁS - FORNECIMENTO E INSTALAÇÃO. AF_10/2020</v>
          </cell>
          <cell r="C4423" t="str">
            <v>UN</v>
          </cell>
          <cell r="D4423">
            <v>14.5</v>
          </cell>
        </row>
        <row r="4424">
          <cell r="A4424">
            <v>97540</v>
          </cell>
          <cell r="B4424" t="str">
            <v>LUVA, EM AÇO, CONEXÃO SOLDADA, DN 20 (3/4"), INSTALADO EM RAMAIS E SUB-RAMAIS DE GÁS - FORNECIMENTO E INSTALAÇÃO. AF_10/2020</v>
          </cell>
          <cell r="C4424" t="str">
            <v>UN</v>
          </cell>
          <cell r="D4424">
            <v>19.75</v>
          </cell>
        </row>
        <row r="4425">
          <cell r="A4425">
            <v>97541</v>
          </cell>
          <cell r="B4425" t="str">
            <v>LUVA COM REDUÇÃO, EM AÇO, CONEXÃO SOLDADA, DN 20 X 15 MM (3/4" X 1/2"), INSTALADO EM RAMAIS E SUB-RAMAIS DE GÁS - FORNECIMENTO E INSTALAÇÃO. AF_10/2020</v>
          </cell>
          <cell r="C4425" t="str">
            <v>UN</v>
          </cell>
          <cell r="D4425">
            <v>17.03</v>
          </cell>
        </row>
        <row r="4426">
          <cell r="A4426">
            <v>97543</v>
          </cell>
          <cell r="B4426" t="str">
            <v>LUVA, EM AÇO, CONEXÃO SOLDADA, DN 25 (1"), INSTALADO EM RAMAIS E SUB-RAMAIS DE GÁS - FORNECIMENTO E INSTALAÇÃO. AF_10/2020</v>
          </cell>
          <cell r="C4426" t="str">
            <v>UN</v>
          </cell>
          <cell r="D4426">
            <v>32.51</v>
          </cell>
        </row>
        <row r="4427">
          <cell r="A4427">
            <v>97544</v>
          </cell>
          <cell r="B4427" t="str">
            <v>LUVA COM REDUÇÃO, EM AÇO, CONEXÃO SOLDADA, DN 25 X 20 MM (1" X 3/4"), INSTALADO EM RAMAIS E SUB-RAMAIS DE GÁS - FORNECIMENTO E INSTALAÇÃO. AF_10/2020</v>
          </cell>
          <cell r="C4427" t="str">
            <v>UN</v>
          </cell>
          <cell r="D4427">
            <v>29.22</v>
          </cell>
        </row>
        <row r="4428">
          <cell r="A4428">
            <v>97546</v>
          </cell>
          <cell r="B4428" t="str">
            <v>CURVA 45 GRAUS, EM AÇO, CONEXÃO SOLDADA, DN 15 (1/2"), INSTALADO EM RAMAIS E SUB-RAMAIS DE GÁS - FORNECIMENTO E INSTALAÇÃO. AF_10/2020</v>
          </cell>
          <cell r="C4428" t="str">
            <v>UN</v>
          </cell>
          <cell r="D4428">
            <v>20.350000000000001</v>
          </cell>
        </row>
        <row r="4429">
          <cell r="A4429">
            <v>97547</v>
          </cell>
          <cell r="B4429" t="str">
            <v>CURVA 90 GRAUS, EM AÇO, CONEXÃO SOLDADA, DN 15 (1/2"), INSTALADO EM RAMAIS E SUB-RAMAIS DE GÁS - FORNECIMENTO E INSTALAÇÃO. AF_10/2020</v>
          </cell>
          <cell r="C4429" t="str">
            <v>UN</v>
          </cell>
          <cell r="D4429">
            <v>20.350000000000001</v>
          </cell>
        </row>
        <row r="4430">
          <cell r="A4430">
            <v>97548</v>
          </cell>
          <cell r="B4430" t="str">
            <v>CURVA 45 GRAUS, EM AÇO, CONEXÃO SOLDADA, DN 20 (3/4"), INSTALADO EM RAMAIS E SUB-RAMAIS DE GÁS - FORNECIMENTO E INSTALAÇÃO. AF_10/2020</v>
          </cell>
          <cell r="C4430" t="str">
            <v>UN</v>
          </cell>
          <cell r="D4430">
            <v>30.4</v>
          </cell>
        </row>
        <row r="4431">
          <cell r="A4431">
            <v>97549</v>
          </cell>
          <cell r="B4431" t="str">
            <v>CURVA 90 GRAUS, EM AÇO, CONEXÃO SOLDADA, DN 20 (3/4"), INSTALADO EM RAMAIS E SUB-RAMAIS DE GÁS - FORNECIMENTO E INSTALAÇÃO. AF_10/2020</v>
          </cell>
          <cell r="C4431" t="str">
            <v>UN</v>
          </cell>
          <cell r="D4431">
            <v>30.4</v>
          </cell>
        </row>
        <row r="4432">
          <cell r="A4432">
            <v>97550</v>
          </cell>
          <cell r="B4432" t="str">
            <v>CURVA 45 GRAUS, EM AÇO, CONEXÃO SOLDADA, DN 25 (1"), INSTALADO EM RAMAIS E SUB-RAMAIS DE GÁS - FORNECIMENTO E INSTALAÇÃO. AF_10/2020</v>
          </cell>
          <cell r="C4432" t="str">
            <v>UN</v>
          </cell>
          <cell r="D4432">
            <v>51.01</v>
          </cell>
        </row>
        <row r="4433">
          <cell r="A4433">
            <v>97551</v>
          </cell>
          <cell r="B4433" t="str">
            <v>CURVA 90 GRAUS, EM AÇO, CONEXÃO SOLDADA, DN 25 (1"), INSTALADO EM RAMAIS E SUB-RAMAIS DE GÁS - FORNECIMENTO E INSTALAÇÃO. AF_10/2020</v>
          </cell>
          <cell r="C4433" t="str">
            <v>UN</v>
          </cell>
          <cell r="D4433">
            <v>51.01</v>
          </cell>
        </row>
        <row r="4434">
          <cell r="A4434">
            <v>97552</v>
          </cell>
          <cell r="B4434" t="str">
            <v>TÊ, EM AÇO, CONEXÃO SOLDADA, DN 15 (1/2"), INSTALADO EM RAMAIS E SUB-RAMAIS DE GÁS - FORNECIMENTO E INSTALAÇÃO. AF_10/2020</v>
          </cell>
          <cell r="C4434" t="str">
            <v>UN</v>
          </cell>
          <cell r="D4434">
            <v>29.52</v>
          </cell>
        </row>
        <row r="4435">
          <cell r="A4435">
            <v>97553</v>
          </cell>
          <cell r="B4435" t="str">
            <v>TÊ, EM AÇO, CONEXÃO SOLDADA, DN 20 (3/4"), INSTALADO EM RAMAIS E SUB-RAMAIS DE GÁS - FORNECIMENTO E INSTALAÇÃO. AF_10/2020</v>
          </cell>
          <cell r="C4435" t="str">
            <v>UN</v>
          </cell>
          <cell r="D4435">
            <v>42.93</v>
          </cell>
        </row>
        <row r="4436">
          <cell r="A4436">
            <v>97554</v>
          </cell>
          <cell r="B4436" t="str">
            <v>TÊ, EM AÇO, CONEXÃO SOLDADA, DN 25 (1"), INSTALADO EM RAMAIS E SUB-RAMAIS DE GÁS - FORNECIMENTO E INSTALAÇÃO. AF_10/2020</v>
          </cell>
          <cell r="C4436" t="str">
            <v>UN</v>
          </cell>
          <cell r="D4436">
            <v>74.86</v>
          </cell>
        </row>
        <row r="4437">
          <cell r="A4437">
            <v>98602</v>
          </cell>
          <cell r="B4437" t="str">
            <v>CONECTOR EM BRONZE/LATÃO, DN 22 MM X 1/2", SEM ANEL DE SOLDA, BOLSA X ROSCA F, INSTALADO EM PRUMADA  FORNECIMENTO E INSTALAÇÃO. AF_01/2016</v>
          </cell>
          <cell r="C4437" t="str">
            <v>UN</v>
          </cell>
          <cell r="D4437">
            <v>13.2</v>
          </cell>
        </row>
        <row r="4438">
          <cell r="A4438">
            <v>88503</v>
          </cell>
          <cell r="B4438" t="str">
            <v>CAIXA D´ÁGUA EM POLIETILENO, 1000 LITROS, COM ACESSÓRIOS</v>
          </cell>
          <cell r="C4438" t="str">
            <v>UN</v>
          </cell>
          <cell r="D4438">
            <v>742.3</v>
          </cell>
        </row>
        <row r="4439">
          <cell r="A4439">
            <v>88504</v>
          </cell>
          <cell r="B4439" t="str">
            <v>CAIXA D´AGUA EM POLIETILENO, 500 LITROS, COM ACESSÓRIOS</v>
          </cell>
          <cell r="C4439" t="str">
            <v>UN</v>
          </cell>
          <cell r="D4439">
            <v>593.25</v>
          </cell>
        </row>
        <row r="4440">
          <cell r="A4440">
            <v>97895</v>
          </cell>
          <cell r="B4440" t="str">
            <v>CAIXA ENTERRADA HIDRÁULICA RETANGULAR, EM CONCRETO PRÉ-MOLDADO, DIMENSÕES INTERNAS: 0,3X0,3X0,3 M. AF_12/2020</v>
          </cell>
          <cell r="C4440" t="str">
            <v>UN</v>
          </cell>
          <cell r="D4440">
            <v>120.39</v>
          </cell>
        </row>
        <row r="4441">
          <cell r="A4441">
            <v>97896</v>
          </cell>
          <cell r="B4441" t="str">
            <v>CAIXA ENTERRADA HIDRÁULICA RETANGULAR, EM CONCRETO PRÉ-MOLDADO, DIMENSÕES INTERNAS: 0,4X0,4X0,4 M. AF_12/2020</v>
          </cell>
          <cell r="C4441" t="str">
            <v>UN</v>
          </cell>
          <cell r="D4441">
            <v>212.53</v>
          </cell>
        </row>
        <row r="4442">
          <cell r="A4442">
            <v>97897</v>
          </cell>
          <cell r="B4442" t="str">
            <v>CAIXA ENTERRADA HIDRÁULICA RETANGULAR, EM CONCRETO PRÉ-MOLDADO, DIMENSÕES INTERNAS: 0,6X0,6X0,5 M. AF_12/2020</v>
          </cell>
          <cell r="C4442" t="str">
            <v>UN</v>
          </cell>
          <cell r="D4442">
            <v>296.62</v>
          </cell>
        </row>
        <row r="4443">
          <cell r="A4443">
            <v>97898</v>
          </cell>
          <cell r="B4443" t="str">
            <v>CAIXA ENTERRADA HIDRÁULICA RETANGULAR, EM CONCRETO PRÉ-MOLDADO, DIMENSÕES INTERNAS: 0,8X0,8X0,5 M. AF_12/2020</v>
          </cell>
          <cell r="C4443" t="str">
            <v>UN</v>
          </cell>
          <cell r="D4443">
            <v>485.29</v>
          </cell>
        </row>
        <row r="4444">
          <cell r="A4444">
            <v>97900</v>
          </cell>
          <cell r="B4444" t="str">
            <v>CAIXA ENTERRADA HIDRÁULICA RETANGULAR EM ALVENARIA COM TIJOLOS CERÂMICOS MACIÇOS, DIMENSÕES INTERNAS: 0,3X0,3X0,3 M PARA REDE DE ESGOTO. AF_12/2020</v>
          </cell>
          <cell r="C4444" t="str">
            <v>UN</v>
          </cell>
          <cell r="D4444">
            <v>148.15</v>
          </cell>
        </row>
        <row r="4445">
          <cell r="A4445">
            <v>97901</v>
          </cell>
          <cell r="B4445" t="str">
            <v>CAIXA ENTERRADA HIDRÁULICA RETANGULAR EM ALVENARIA COM TIJOLOS CERÂMICOS MACIÇOS, DIMENSÕES INTERNAS: 0,4X0,4X0,4 M PARA REDE DE ESGOTO. AF_12/2020</v>
          </cell>
          <cell r="C4445" t="str">
            <v>UN</v>
          </cell>
          <cell r="D4445">
            <v>235.21</v>
          </cell>
        </row>
        <row r="4446">
          <cell r="A4446">
            <v>97902</v>
          </cell>
          <cell r="B4446" t="str">
            <v>CAIXA ENTERRADA HIDRÁULICA RETANGULAR EM ALVENARIA COM TIJOLOS CERÂMICOS MACIÇOS, DIMENSÕES INTERNAS: 0,6X0,6X0,6 M PARA REDE DE ESGOTO. AF_12/2020</v>
          </cell>
          <cell r="C4446" t="str">
            <v>UN</v>
          </cell>
          <cell r="D4446">
            <v>466.38</v>
          </cell>
        </row>
        <row r="4447">
          <cell r="A4447">
            <v>97903</v>
          </cell>
          <cell r="B4447" t="str">
            <v>CAIXA ENTERRADA HIDRÁULICA RETANGULAR EM ALVENARIA COM TIJOLOS CERÂMICOS MACIÇOS, DIMENSÕES INTERNAS: 0,8X0,8X0,6 M PARA REDE DE ESGOTO. AF_12/2020</v>
          </cell>
          <cell r="C4447" t="str">
            <v>UN</v>
          </cell>
          <cell r="D4447">
            <v>645.08000000000004</v>
          </cell>
        </row>
        <row r="4448">
          <cell r="A4448">
            <v>97904</v>
          </cell>
          <cell r="B4448" t="str">
            <v>CAIXA ENTERRADA HIDRÁULICA RETANGULAR EM ALVENARIA COM TIJOLOS CERÂMICOS MACIÇOS, DIMENSÕES INTERNAS: 1X1X0,6 M PARA REDE DE ESGOTO. AF_12/2020</v>
          </cell>
          <cell r="C4448" t="str">
            <v>UN</v>
          </cell>
          <cell r="D4448">
            <v>772.96</v>
          </cell>
        </row>
        <row r="4449">
          <cell r="A4449">
            <v>97905</v>
          </cell>
          <cell r="B4449" t="str">
            <v>CAIXA ENTERRADA HIDRÁULICA RETANGULAR, EM ALVENARIA COM BLOCOS DE CONCRETO, DIMENSÕES INTERNAS: 0,4X0,4X0,4 M PARA REDE DE ESGOTO. AF_12/2020</v>
          </cell>
          <cell r="C4449" t="str">
            <v>UN</v>
          </cell>
          <cell r="D4449">
            <v>188.12</v>
          </cell>
        </row>
        <row r="4450">
          <cell r="A4450">
            <v>97906</v>
          </cell>
          <cell r="B4450" t="str">
            <v>CAIXA ENTERRADA HIDRÁULICA RETANGULAR, EM ALVENARIA COM BLOCOS DE CONCRETO, DIMENSÕES INTERNAS: 0,6X0,6X0,6 M PARA REDE DE ESGOTO. AF_12/2020</v>
          </cell>
          <cell r="C4450" t="str">
            <v>UN</v>
          </cell>
          <cell r="D4450">
            <v>351.75</v>
          </cell>
        </row>
        <row r="4451">
          <cell r="A4451">
            <v>97907</v>
          </cell>
          <cell r="B4451" t="str">
            <v>CAIXA ENTERRADA HIDRÁULICA RETANGULAR, EM ALVENARIA COM BLOCOS DE CONCRETO, DIMENSÕES INTERNAS: 0,8X0,8X0,6 M PARA REDE DE ESGOTO. AF_12/2020</v>
          </cell>
          <cell r="C4451" t="str">
            <v>UN</v>
          </cell>
          <cell r="D4451">
            <v>498.79</v>
          </cell>
        </row>
        <row r="4452">
          <cell r="A4452">
            <v>97908</v>
          </cell>
          <cell r="B4452" t="str">
            <v>CAIXA ENTERRADA HIDRÁULICA RETANGULAR, EM ALVENARIA COM BLOCOS DE CONCRETO, DIMENSÕES INTERNAS: 1X1X0,6 M PARA REDE DE ESGOTO. AF_12/2020</v>
          </cell>
          <cell r="C4452" t="str">
            <v>UN</v>
          </cell>
          <cell r="D4452">
            <v>599.86</v>
          </cell>
        </row>
        <row r="4453">
          <cell r="A4453">
            <v>98102</v>
          </cell>
          <cell r="B4453" t="str">
            <v>CAIXA DE GORDURA SIMPLES, CIRCULAR, EM CONCRETO PRÉ-MOLDADO, DIÂMETRO INTERNO = 0,4 M, ALTURA INTERNA = 0,4 M. AF_12/2020</v>
          </cell>
          <cell r="C4453" t="str">
            <v>UN</v>
          </cell>
          <cell r="D4453">
            <v>93.48</v>
          </cell>
        </row>
        <row r="4454">
          <cell r="A4454">
            <v>98104</v>
          </cell>
          <cell r="B4454" t="str">
            <v>CAIXA DE GORDURA SIMPLES (CAPACIDADE: 36L), RETANGULAR, EM ALVENARIA COM TIJOLOS CERÂMICOS MACIÇOS, DIMENSÕES INTERNAS = 0,2X0,4 M, ALTURA INTERNA = 0,8 M. AF_12/2020</v>
          </cell>
          <cell r="C4454" t="str">
            <v>UN</v>
          </cell>
          <cell r="D4454">
            <v>312.81</v>
          </cell>
        </row>
        <row r="4455">
          <cell r="A4455">
            <v>98105</v>
          </cell>
          <cell r="B4455" t="str">
            <v>CAIXA DE GORDURA DUPLA (CAPACIDADE: 126 L), RETANGULAR, EM ALVENARIA COM TIJOLOS CERÂMICOS MACIÇOS, DIMENSÕES INTERNAS = 0,4X0,7 M, ALTURA INTERNA = 0,8 M. AF_12/2020</v>
          </cell>
          <cell r="C4455" t="str">
            <v>UN</v>
          </cell>
          <cell r="D4455">
            <v>540.70000000000005</v>
          </cell>
        </row>
        <row r="4456">
          <cell r="A4456">
            <v>98106</v>
          </cell>
          <cell r="B4456" t="str">
            <v>CAIXA DE GORDURA ESPECIAL (CAPACIDADE: 312 L - PARA ATÉ 146 PESSOAS SERVIDAS NO PICO), RETANGULAR, EM ALVENARIA COM TIJOLOS CERÂMICOS MACIÇOS, DIMENSÕES INTERNAS = 0,4X1,2 M, ALTURA INTERNA = 1 M. AF_12/2020</v>
          </cell>
          <cell r="C4456" t="str">
            <v>UN</v>
          </cell>
          <cell r="D4456">
            <v>893.83</v>
          </cell>
        </row>
        <row r="4457">
          <cell r="A4457">
            <v>98107</v>
          </cell>
          <cell r="B4457" t="str">
            <v>CAIXA DE GORDURA SIMPLES (CAPACIDADE: 36 L), RETANGULAR, EM ALVENARIA COM BLOCOS DE CONCRETO, DIMENSÕES INTERNAS = 0,2X0,4 M, ALTURA INTERNA = 0,8 M. AF_12/2020</v>
          </cell>
          <cell r="C4457" t="str">
            <v>UN</v>
          </cell>
          <cell r="D4457">
            <v>223.61</v>
          </cell>
        </row>
        <row r="4458">
          <cell r="A4458">
            <v>98108</v>
          </cell>
          <cell r="B4458" t="str">
            <v>CAIXA DE GORDURA DUPLA (CAPACIDADE: 126 L), RETANGULAR, EM ALVENARIA COM BLOCOS DE CONCRETO, DIMENSÕES INTERNAS = 0,4X0,7 M, ALTURA INTERNA = 0,8 M. AF_12/2020</v>
          </cell>
          <cell r="C4458" t="str">
            <v>UN</v>
          </cell>
          <cell r="D4458">
            <v>396.9</v>
          </cell>
        </row>
        <row r="4459">
          <cell r="A4459">
            <v>99250</v>
          </cell>
          <cell r="B4459" t="str">
            <v>CAIXA ENTERRADA HIDRÁULICA RETANGULAR EM ALVENARIA COM TIJOLOS CERÂMICOS MACIÇOS, DIMENSÕES INTERNAS: 0,3X0,3X0,3 M PARA REDE DE DRENAGEM. AF_12/2020</v>
          </cell>
          <cell r="C4459" t="str">
            <v>UN</v>
          </cell>
          <cell r="D4459">
            <v>144.13999999999999</v>
          </cell>
        </row>
        <row r="4460">
          <cell r="A4460">
            <v>99251</v>
          </cell>
          <cell r="B4460" t="str">
            <v>CAIXA ENTERRADA HIDRÁULICA RETANGULAR EM ALVENARIA COM TIJOLOS CERÂMICOS MACIÇOS, DIMENSÕES INTERNAS: 0,4X0,4X0,4 M PARA REDE DE DRENAGEM. AF_12/2020</v>
          </cell>
          <cell r="C4460" t="str">
            <v>UN</v>
          </cell>
          <cell r="D4460">
            <v>228.33</v>
          </cell>
        </row>
        <row r="4461">
          <cell r="A4461">
            <v>99253</v>
          </cell>
          <cell r="B4461" t="str">
            <v>CAIXA ENTERRADA HIDRÁULICA RETANGULAR EM ALVENARIA COM TIJOLOS CERÂMICOS MACIÇOS, DIMENSÕES INTERNAS: 0,6X0,6X0,6 M PARA REDE DE DRENAGEM. AF_12/2020</v>
          </cell>
          <cell r="C4461" t="str">
            <v>UN</v>
          </cell>
          <cell r="D4461">
            <v>450.93</v>
          </cell>
        </row>
        <row r="4462">
          <cell r="A4462">
            <v>99255</v>
          </cell>
          <cell r="B4462" t="str">
            <v>CAIXA ENTERRADA HIDRÁULICA RETANGULAR EM ALVENARIA COM TIJOLOS CERÂMICOS MACIÇOS, DIMENSÕES INTERNAS: 0,8X0,8X0,6 M PARA REDE DE DRENAGEM. AF_12/2020</v>
          </cell>
          <cell r="C4462" t="str">
            <v>UN</v>
          </cell>
          <cell r="D4462">
            <v>623.89</v>
          </cell>
        </row>
        <row r="4463">
          <cell r="A4463">
            <v>99257</v>
          </cell>
          <cell r="B4463" t="str">
            <v>CAIXA ENTERRADA HIDRÁULICA RETANGULAR EM ALVENARIA COM TIJOLOS CERÂMICOS MACIÇOS, DIMENSÕES INTERNAS: 1X1X0,6 M PARA REDE DE DRENAGEM. AF_12/2020</v>
          </cell>
          <cell r="C4463" t="str">
            <v>UN</v>
          </cell>
          <cell r="D4463">
            <v>745.57</v>
          </cell>
        </row>
        <row r="4464">
          <cell r="A4464">
            <v>99258</v>
          </cell>
          <cell r="B4464" t="str">
            <v>CAIXA ENTERRADA HIDRÁULICA RETANGULAR, EM ALVENARIA COM BLOCOS DE CONCRETO, DIMENSÕES INTERNAS: 0,4X0,4X0,4 M PARA REDE DE DRENAGEM. AF_12/2020</v>
          </cell>
          <cell r="C4464" t="str">
            <v>UN</v>
          </cell>
          <cell r="D4464">
            <v>182.44</v>
          </cell>
        </row>
        <row r="4465">
          <cell r="A4465">
            <v>99260</v>
          </cell>
          <cell r="B4465" t="str">
            <v>CAIXA ENTERRADA HIDRÁULICA RETANGULAR, EM ALVENARIA COM BLOCOS DE CONCRETO, DIMENSÕES INTERNAS: 0,6X0,6X0,6 M PARA REDE DE DRENAGEM. AF_12/2020</v>
          </cell>
          <cell r="C4465" t="str">
            <v>UN</v>
          </cell>
          <cell r="D4465">
            <v>342.02</v>
          </cell>
        </row>
        <row r="4466">
          <cell r="A4466">
            <v>99262</v>
          </cell>
          <cell r="B4466" t="str">
            <v>CAIXA ENTERRADA HIDRÁULICA RETANGULAR, EM ALVENARIA COM BLOCOS DE CONCRETO, DIMENSÕES INTERNAS: 0,8X0,8X0,6 M PARA REDE DE DRENAGEM. AF_12/2020</v>
          </cell>
          <cell r="C4466" t="str">
            <v>UN</v>
          </cell>
          <cell r="D4466">
            <v>484.9</v>
          </cell>
        </row>
        <row r="4467">
          <cell r="A4467">
            <v>99264</v>
          </cell>
          <cell r="B4467" t="str">
            <v>CAIXA ENTERRADA HIDRÁULICA RETANGULAR, EM ALVENARIA COM BLOCOS DE CONCRETO, DIMENSÕES INTERNAS: 1X1X0,6 M PARA REDE DE DRENAGEM. AF_12/2020</v>
          </cell>
          <cell r="C4467" t="str">
            <v>UN</v>
          </cell>
          <cell r="D4467">
            <v>581.1</v>
          </cell>
        </row>
        <row r="4468">
          <cell r="A4468">
            <v>89482</v>
          </cell>
          <cell r="B4468" t="str">
            <v>CAIXA SIFONADA, PVC, DN 100 X 100 X 50 MM, FORNECIDA E INSTALADA EM RAMAIS DE ENCAMINHAMENTO DE ÁGUA PLUVIAL. AF_12/2014</v>
          </cell>
          <cell r="C4468" t="str">
            <v>UN</v>
          </cell>
          <cell r="D4468">
            <v>25.16</v>
          </cell>
        </row>
        <row r="4469">
          <cell r="A4469">
            <v>89491</v>
          </cell>
          <cell r="B4469" t="str">
            <v>CAIXA SIFONADA, PVC, DN 150 X 185 X 75 MM, FORNECIDA E INSTALADA EM RAMAIS DE ENCAMINHAMENTO DE ÁGUA PLUVIAL. AF_12/2014</v>
          </cell>
          <cell r="C4469" t="str">
            <v>UN</v>
          </cell>
          <cell r="D4469">
            <v>65.349999999999994</v>
          </cell>
        </row>
        <row r="4470">
          <cell r="A4470">
            <v>89495</v>
          </cell>
          <cell r="B4470" t="str">
            <v>RALO SIFONADO, PVC, DN 100 X 40 MM, JUNTA SOLDÁVEL, FORNECIDO E INSTALADO EM RAMAIS DE ENCAMINHAMENTO DE ÁGUA PLUVIAL. AF_12/2014</v>
          </cell>
          <cell r="C4470" t="str">
            <v>UN</v>
          </cell>
          <cell r="D4470">
            <v>10.51</v>
          </cell>
        </row>
        <row r="4471">
          <cell r="A4471">
            <v>89707</v>
          </cell>
          <cell r="B4471" t="str">
            <v>CAIXA SIFONADA, PVC, DN 100 X 100 X 50 MM, JUNTA ELÁSTICA, FORNECIDA E INSTALADA EM RAMAL DE DESCARGA OU EM RAMAL DE ESGOTO SANITÁRIO. AF_12/2014</v>
          </cell>
          <cell r="C4471" t="str">
            <v>UN</v>
          </cell>
          <cell r="D4471">
            <v>29.05</v>
          </cell>
        </row>
        <row r="4472">
          <cell r="A4472">
            <v>89708</v>
          </cell>
          <cell r="B4472" t="str">
            <v>CAIXA SIFONADA, PVC, DN 150 X 185 X 75 MM, JUNTA ELÁSTICA, FORNECIDA E INSTALADA EM RAMAL DE DESCARGA OU EM RAMAL DE ESGOTO SANITÁRIO. AF_12/2014</v>
          </cell>
          <cell r="C4472" t="str">
            <v>UN</v>
          </cell>
          <cell r="D4472">
            <v>70.430000000000007</v>
          </cell>
        </row>
        <row r="4473">
          <cell r="A4473">
            <v>89709</v>
          </cell>
          <cell r="B4473" t="str">
            <v>RALO SIFONADO, PVC, DN 100 X 40 MM, JUNTA SOLDÁVEL, FORNECIDO E INSTALADO EM RAMAL DE DESCARGA OU EM RAMAL DE ESGOTO SANITÁRIO. AF_12/2014</v>
          </cell>
          <cell r="C4473" t="str">
            <v>UN</v>
          </cell>
          <cell r="D4473">
            <v>11.62</v>
          </cell>
        </row>
        <row r="4474">
          <cell r="A4474">
            <v>89710</v>
          </cell>
          <cell r="B4474" t="str">
            <v>RALO SECO, PVC, DN 100 X 40 MM, JUNTA SOLDÁVEL, FORNECIDO E INSTALADO EM RAMAL DE DESCARGA OU EM RAMAL DE ESGOTO SANITÁRIO. AF_12/2014</v>
          </cell>
          <cell r="C4474" t="str">
            <v>UN</v>
          </cell>
          <cell r="D4474">
            <v>11.36</v>
          </cell>
        </row>
        <row r="4475">
          <cell r="A4475">
            <v>86872</v>
          </cell>
          <cell r="B4475" t="str">
            <v>TANQUE DE LOUÇA BRANCA COM COLUNA, 30L OU EQUIVALENTE - FORNECIMENTO E INSTALAÇÃO. AF_01/2020</v>
          </cell>
          <cell r="C4475" t="str">
            <v>UN</v>
          </cell>
          <cell r="D4475">
            <v>615.63</v>
          </cell>
        </row>
        <row r="4476">
          <cell r="A4476">
            <v>86874</v>
          </cell>
          <cell r="B4476" t="str">
            <v>TANQUE DE LOUÇA BRANCA SUSPENSO, 18L OU EQUIVALENTE - FORNECIMENTO E INSTALAÇÃO. AF_01/2020</v>
          </cell>
          <cell r="C4476" t="str">
            <v>UN</v>
          </cell>
          <cell r="D4476">
            <v>378.35</v>
          </cell>
        </row>
        <row r="4477">
          <cell r="A4477">
            <v>86875</v>
          </cell>
          <cell r="B4477" t="str">
            <v>TANQUE DE MÁRMORE SINTÉTICO COM COLUNA, 22L OU EQUIVALENTE   FORNECIMENTO E INSTALAÇÃO. AF_01/2020</v>
          </cell>
          <cell r="C4477" t="str">
            <v>UN</v>
          </cell>
          <cell r="D4477">
            <v>314.06</v>
          </cell>
        </row>
        <row r="4478">
          <cell r="A4478">
            <v>86876</v>
          </cell>
          <cell r="B4478" t="str">
            <v>TANQUE DE MÁRMORE SINTÉTICO SUSPENSO, 22L OU EQUIVALENTE - FORNECIMENTO E INSTALAÇÃO. AF_01/2020</v>
          </cell>
          <cell r="C4478" t="str">
            <v>UN</v>
          </cell>
          <cell r="D4478">
            <v>181.47</v>
          </cell>
        </row>
        <row r="4479">
          <cell r="A4479">
            <v>86877</v>
          </cell>
          <cell r="B4479" t="str">
            <v>VÁLVULA EM METAL CROMADO 1.1/2 X 1.1/2 PARA TANQUE OU LAVATÓRIO, COM OU SEM LADRÃO - FORNECIMENTO E INSTALAÇÃO. AF_01/2020</v>
          </cell>
          <cell r="C4479" t="str">
            <v>UN</v>
          </cell>
          <cell r="D4479">
            <v>26.23</v>
          </cell>
        </row>
        <row r="4480">
          <cell r="A4480">
            <v>86878</v>
          </cell>
          <cell r="B4480" t="str">
            <v>VÁLVULA EM METAL CROMADO TIPO AMERICANA 3.1/2 X 1.1/2 PARA PIA - FORNECIMENTO E INSTALAÇÃO. AF_01/2020</v>
          </cell>
          <cell r="C4480" t="str">
            <v>UN</v>
          </cell>
          <cell r="D4480">
            <v>48.45</v>
          </cell>
        </row>
        <row r="4481">
          <cell r="A4481">
            <v>86879</v>
          </cell>
          <cell r="B4481" t="str">
            <v>VÁLVULA EM PLÁSTICO 1 PARA PIA, TANQUE OU LAVATÓRIO, COM OU SEM LADRÃO - FORNECIMENTO E INSTALAÇÃO. AF_01/2020</v>
          </cell>
          <cell r="C4481" t="str">
            <v>UN</v>
          </cell>
          <cell r="D4481">
            <v>5.73</v>
          </cell>
        </row>
        <row r="4482">
          <cell r="A4482">
            <v>86880</v>
          </cell>
          <cell r="B4482" t="str">
            <v>VÁLVULA EM PLÁSTICO CROMADO TIPO AMERICANA 3.1/2 X 1.1/2 SEM ADAPTADOR PARA PIA - FORNECIMENTO E INSTALAÇÃO. AF_01/2020</v>
          </cell>
          <cell r="C4482" t="str">
            <v>UN</v>
          </cell>
          <cell r="D4482">
            <v>17</v>
          </cell>
        </row>
        <row r="4483">
          <cell r="A4483">
            <v>86881</v>
          </cell>
          <cell r="B4483" t="str">
            <v>SIFÃO DO TIPO GARRAFA EM METAL CROMADO 1 X 1.1/2 - FORNECIMENTO E INSTALAÇÃO. AF_01/2020</v>
          </cell>
          <cell r="C4483" t="str">
            <v>UN</v>
          </cell>
          <cell r="D4483">
            <v>136.16</v>
          </cell>
        </row>
        <row r="4484">
          <cell r="A4484">
            <v>86882</v>
          </cell>
          <cell r="B4484" t="str">
            <v>SIFÃO DO TIPO GARRAFA/COPO EM PVC 1.1/4  X 1.1/2 - FORNECIMENTO E INSTALAÇÃO. AF_01/2020</v>
          </cell>
          <cell r="C4484" t="str">
            <v>UN</v>
          </cell>
          <cell r="D4484">
            <v>17.38</v>
          </cell>
        </row>
        <row r="4485">
          <cell r="A4485">
            <v>86883</v>
          </cell>
          <cell r="B4485" t="str">
            <v>SIFÃO DO TIPO FLEXÍVEL EM PVC 1  X 1.1/2  - FORNECIMENTO E INSTALAÇÃO. AF_01/2020</v>
          </cell>
          <cell r="C4485" t="str">
            <v>UN</v>
          </cell>
          <cell r="D4485">
            <v>9.91</v>
          </cell>
        </row>
        <row r="4486">
          <cell r="A4486">
            <v>86884</v>
          </cell>
          <cell r="B4486" t="str">
            <v>ENGATE FLEXÍVEL EM PLÁSTICO BRANCO, 1/2 X 30CM - FORNECIMENTO E INSTALAÇÃO. AF_01/2020</v>
          </cell>
          <cell r="C4486" t="str">
            <v>UN</v>
          </cell>
          <cell r="D4486">
            <v>7.04</v>
          </cell>
        </row>
        <row r="4487">
          <cell r="A4487">
            <v>86885</v>
          </cell>
          <cell r="B4487" t="str">
            <v>ENGATE FLEXÍVEL EM PLÁSTICO BRANCO, 1/2 X 40CM - FORNECIMENTO E INSTALAÇÃO. AF_01/2020</v>
          </cell>
          <cell r="C4487" t="str">
            <v>UN</v>
          </cell>
          <cell r="D4487">
            <v>9.7200000000000006</v>
          </cell>
        </row>
        <row r="4488">
          <cell r="A4488">
            <v>86886</v>
          </cell>
          <cell r="B4488" t="str">
            <v>ENGATE FLEXÍVEL EM INOX, 1/2  X 30CM - FORNECIMENTO E INSTALAÇÃO. AF_01/2020</v>
          </cell>
          <cell r="C4488" t="str">
            <v>UN</v>
          </cell>
          <cell r="D4488">
            <v>33.28</v>
          </cell>
        </row>
        <row r="4489">
          <cell r="A4489">
            <v>86887</v>
          </cell>
          <cell r="B4489" t="str">
            <v>ENGATE FLEXÍVEL EM INOX, 1/2  X 40CM - FORNECIMENTO E INSTALAÇÃO. AF_01/2020</v>
          </cell>
          <cell r="C4489" t="str">
            <v>UN</v>
          </cell>
          <cell r="D4489">
            <v>36.090000000000003</v>
          </cell>
        </row>
        <row r="4490">
          <cell r="A4490">
            <v>86888</v>
          </cell>
          <cell r="B4490" t="str">
            <v>VASO SANITÁRIO SIFONADO COM CAIXA ACOPLADA LOUÇA BRANCA - FORNECIMENTO E INSTALAÇÃO. AF_01/2020</v>
          </cell>
          <cell r="C4490" t="str">
            <v>UN</v>
          </cell>
          <cell r="D4490">
            <v>365.99</v>
          </cell>
        </row>
        <row r="4491">
          <cell r="A4491">
            <v>86889</v>
          </cell>
          <cell r="B4491" t="str">
            <v>BANCADA DE GRANITO CINZA POLIDO, DE 1,50 X 0,60 M, PARA PIA DE COZINHA - FORNECIMENTO E INSTALAÇÃO. AF_01/2020</v>
          </cell>
          <cell r="C4491" t="str">
            <v>UN</v>
          </cell>
          <cell r="D4491">
            <v>562.24</v>
          </cell>
        </row>
        <row r="4492">
          <cell r="A4492">
            <v>86893</v>
          </cell>
          <cell r="B4492" t="str">
            <v>BANCADA DE MÁRMORE BRANCO POLIDO, DE 1,50 X 0,60 M, PARA PIA DE COZINHA - FORNECIMENTO E INSTALAÇÃO. AF_01/2020</v>
          </cell>
          <cell r="C4492" t="str">
            <v>UN</v>
          </cell>
          <cell r="D4492">
            <v>421.44</v>
          </cell>
        </row>
        <row r="4493">
          <cell r="A4493">
            <v>86894</v>
          </cell>
          <cell r="B4493" t="str">
            <v>BANCADA DE MÁRMORE SINTÉTICO, DE 120 X 60CM, COM CUBA INTEGRADA - FORNECIMENTO E INSTALAÇÃO. AF_01/2020</v>
          </cell>
          <cell r="C4493" t="str">
            <v>UN</v>
          </cell>
          <cell r="D4493">
            <v>190.41</v>
          </cell>
        </row>
        <row r="4494">
          <cell r="A4494">
            <v>86895</v>
          </cell>
          <cell r="B4494" t="str">
            <v>BANCADA DE GRANITO CINZA POLIDO, DE 0,50 X 0,60 M, PARA LAVATÓRIO - FORNECIMENTO E INSTALAÇÃO. AF_01/2020</v>
          </cell>
          <cell r="C4494" t="str">
            <v>UN</v>
          </cell>
          <cell r="D4494">
            <v>274.7</v>
          </cell>
        </row>
        <row r="4495">
          <cell r="A4495">
            <v>86899</v>
          </cell>
          <cell r="B4495" t="str">
            <v>BANCADA DE MÁRMORE BRANCO POLIDO, DE 0,50 X 0,60 M, PARA LAVATÓRIO - FORNECIMENTO E INSTALAÇÃO. AF_01/2020</v>
          </cell>
          <cell r="C4495" t="str">
            <v>UN</v>
          </cell>
          <cell r="D4495">
            <v>221.88</v>
          </cell>
        </row>
        <row r="4496">
          <cell r="A4496">
            <v>86900</v>
          </cell>
          <cell r="B4496" t="str">
            <v>CUBA DE EMBUTIR RETANGULAR DE AÇO INOXIDÁVEL, 46 X 30 X 12 CM - FORNECIMENTO E INSTALAÇÃO. AF_01/2020</v>
          </cell>
          <cell r="C4496" t="str">
            <v>UN</v>
          </cell>
          <cell r="D4496">
            <v>160.47</v>
          </cell>
        </row>
        <row r="4497">
          <cell r="A4497">
            <v>86901</v>
          </cell>
          <cell r="B4497" t="str">
            <v>CUBA DE EMBUTIR OVAL EM LOUÇA BRANCA, 35 X 50CM OU EQUIVALENTE - FORNECIMENTO E INSTALAÇÃO. AF_01/2020</v>
          </cell>
          <cell r="C4497" t="str">
            <v>UN</v>
          </cell>
          <cell r="D4497">
            <v>113.34</v>
          </cell>
        </row>
        <row r="4498">
          <cell r="A4498">
            <v>86902</v>
          </cell>
          <cell r="B4498" t="str">
            <v>LAVATÓRIO LOUÇA BRANCA COM COLUNA, *44 X 35,5* CM, PADRÃO POPULAR - FORNECIMENTO E INSTALAÇÃO. AF_01/2020</v>
          </cell>
          <cell r="C4498" t="str">
            <v>UN</v>
          </cell>
          <cell r="D4498">
            <v>215.76</v>
          </cell>
        </row>
        <row r="4499">
          <cell r="A4499">
            <v>86903</v>
          </cell>
          <cell r="B4499" t="str">
            <v>LAVATÓRIO LOUÇA BRANCA COM COLUNA, 45 X 55CM OU EQUIVALENTE, PADRÃO MÉDIO - FORNECIMENTO E INSTALAÇÃO. AF_01/2020</v>
          </cell>
          <cell r="C4499" t="str">
            <v>UN</v>
          </cell>
          <cell r="D4499">
            <v>281.74</v>
          </cell>
        </row>
        <row r="4500">
          <cell r="A4500">
            <v>86904</v>
          </cell>
          <cell r="B4500" t="str">
            <v>LAVATÓRIO LOUÇA BRANCA SUSPENSO, 29,5 X 39CM OU EQUIVALENTE, PADRÃO POPULAR - FORNECIMENTO E INSTALAÇÃO. AF_01/2020</v>
          </cell>
          <cell r="C4500" t="str">
            <v>UN</v>
          </cell>
          <cell r="D4500">
            <v>109.96</v>
          </cell>
        </row>
        <row r="4501">
          <cell r="A4501">
            <v>86905</v>
          </cell>
          <cell r="B4501" t="str">
            <v>APARELHO MISTURADOR DE MESA PARA LAVATÓRIO, PADRÃO MÉDIO - FORNECIMENTO E INSTALAÇÃO. AF_01/2020</v>
          </cell>
          <cell r="C4501" t="str">
            <v>UN</v>
          </cell>
          <cell r="D4501">
            <v>219.27</v>
          </cell>
        </row>
        <row r="4502">
          <cell r="A4502">
            <v>86906</v>
          </cell>
          <cell r="B4502" t="str">
            <v>TORNEIRA CROMADA DE MESA, 1/2 OU 3/4, PARA LAVATÓRIO, PADRÃO POPULAR - FORNECIMENTO E INSTALAÇÃO. AF_01/2020</v>
          </cell>
          <cell r="C4502" t="str">
            <v>UN</v>
          </cell>
          <cell r="D4502">
            <v>51.22</v>
          </cell>
        </row>
        <row r="4503">
          <cell r="A4503">
            <v>86908</v>
          </cell>
          <cell r="B4503" t="str">
            <v>APARELHO MISTURADOR DE MESA PARA PIA DE COZINHA, PADRÃO MÉDIO - FORNECIMENTO E INSTALAÇÃO. AF_01/2020</v>
          </cell>
          <cell r="C4503" t="str">
            <v>UN</v>
          </cell>
          <cell r="D4503">
            <v>264.11</v>
          </cell>
        </row>
        <row r="4504">
          <cell r="A4504">
            <v>86909</v>
          </cell>
          <cell r="B4504" t="str">
            <v>TORNEIRA CROMADA TUBO MÓVEL, DE MESA, 1/2 OU 3/4, PARA PIA DE COZINHA, PADRÃO ALTO - FORNECIMENTO E INSTALAÇÃO. AF_01/2020</v>
          </cell>
          <cell r="C4504" t="str">
            <v>UN</v>
          </cell>
          <cell r="D4504">
            <v>102.61</v>
          </cell>
        </row>
        <row r="4505">
          <cell r="A4505">
            <v>86910</v>
          </cell>
          <cell r="B4505" t="str">
            <v>TORNEIRA CROMADA TUBO MÓVEL, DE PAREDE, 1/2 OU 3/4, PARA PIA DE COZINHA, PADRÃO MÉDIO - FORNECIMENTO E INSTALAÇÃO. AF_01/2020</v>
          </cell>
          <cell r="C4505" t="str">
            <v>UN</v>
          </cell>
          <cell r="D4505">
            <v>97</v>
          </cell>
        </row>
        <row r="4506">
          <cell r="A4506">
            <v>86911</v>
          </cell>
          <cell r="B4506" t="str">
            <v>TORNEIRA CROMADA LONGA, DE PAREDE, 1/2 OU 3/4, PARA PIA DE COZINHA, PADRÃO POPULAR - FORNECIMENTO E INSTALAÇÃO. AF_01/2020</v>
          </cell>
          <cell r="C4506" t="str">
            <v>UN</v>
          </cell>
          <cell r="D4506">
            <v>43.26</v>
          </cell>
        </row>
        <row r="4507">
          <cell r="A4507">
            <v>86913</v>
          </cell>
          <cell r="B4507" t="str">
            <v>TORNEIRA CROMADA 1/2 OU 3/4 PARA TANQUE, PADRÃO POPULAR - FORNECIMENTO E INSTALAÇÃO. AF_01/2020</v>
          </cell>
          <cell r="C4507" t="str">
            <v>UN</v>
          </cell>
          <cell r="D4507">
            <v>18.989999999999998</v>
          </cell>
        </row>
        <row r="4508">
          <cell r="A4508">
            <v>86914</v>
          </cell>
          <cell r="B4508" t="str">
            <v>TORNEIRA CROMADA 1/2 OU 3/4 PARA TANQUE, PADRÃO MÉDIO - FORNECIMENTO E INSTALAÇÃO. AF_01/2020</v>
          </cell>
          <cell r="C4508" t="str">
            <v>UN</v>
          </cell>
          <cell r="D4508">
            <v>39.28</v>
          </cell>
        </row>
        <row r="4509">
          <cell r="A4509">
            <v>86915</v>
          </cell>
          <cell r="B4509" t="str">
            <v>TORNEIRA CROMADA DE MESA, 1/2 OU 3/4, PARA LAVATÓRIO, PADRÃO MÉDIO - FORNECIMENTO E INSTALAÇÃO. AF_01/2020</v>
          </cell>
          <cell r="C4509" t="str">
            <v>UN</v>
          </cell>
          <cell r="D4509">
            <v>86.51</v>
          </cell>
        </row>
        <row r="4510">
          <cell r="A4510">
            <v>86916</v>
          </cell>
          <cell r="B4510" t="str">
            <v>TORNEIRA PLÁSTICA 3/4 PARA TANQUE - FORNECIMENTO E INSTALAÇÃO. AF_01/2020</v>
          </cell>
          <cell r="C4510" t="str">
            <v>UN</v>
          </cell>
          <cell r="D4510">
            <v>31.16</v>
          </cell>
        </row>
        <row r="4511">
          <cell r="A4511">
            <v>86919</v>
          </cell>
          <cell r="B4511" t="str">
            <v>TANQUE DE LOUÇA BRANCA COM COLUNA, 30L OU EQUIVALENTE, INCLUSO SIFÃO FLEXÍVEL EM PVC, VÁLVULA METÁLICA E TORNEIRA DE METAL CROMADO PADRÃO MÉDIO - FORNECIMENTO E INSTALAÇÃO. AF_01/2020</v>
          </cell>
          <cell r="C4511" t="str">
            <v>UN</v>
          </cell>
          <cell r="D4511">
            <v>691.05</v>
          </cell>
        </row>
        <row r="4512">
          <cell r="A4512">
            <v>86920</v>
          </cell>
          <cell r="B4512" t="str">
            <v>TANQUE DE LOUÇA BRANCA COM COLUNA, 30L OU EQUIVALENTE, INCLUSO SIFÃO FLEXÍVEL EM PVC, VÁLVULA PLÁSTICA E TORNEIRA DE METAL CROMADO PADRÃO POPULAR - FORNECIMENTO E INSTALAÇÃO. AF_01/2020</v>
          </cell>
          <cell r="C4512" t="str">
            <v>UN</v>
          </cell>
          <cell r="D4512">
            <v>650.26</v>
          </cell>
        </row>
        <row r="4513">
          <cell r="A4513">
            <v>86921</v>
          </cell>
          <cell r="B4513" t="str">
            <v>TANQUE DE LOUÇA BRANCA COM COLUNA, 30L OU EQUIVALENTE, INCLUSO SIFÃO FLEXÍVEL EM PVC, VÁLVULA PLÁSTICA E TORNEIRA DE PLÁSTICO - FORNECIMENTO E INSTALAÇÃO. AF_01/2020</v>
          </cell>
          <cell r="C4513" t="str">
            <v>UN</v>
          </cell>
          <cell r="D4513">
            <v>662.43</v>
          </cell>
        </row>
        <row r="4514">
          <cell r="A4514">
            <v>86922</v>
          </cell>
          <cell r="B4514" t="str">
            <v>TANQUE DE LOUÇA BRANCA SUSPENSO, 18L OU EQUIVALENTE, INCLUSO SIFÃO TIPO GARRAFA EM METAL CROMADO, VÁLVULA METÁLICA E TORNEIRA DE METAL CROMADO PADRÃO MÉDIO - FORNECIMENTO E INSTALAÇÃO. AF_01/2020</v>
          </cell>
          <cell r="C4514" t="str">
            <v>UN</v>
          </cell>
          <cell r="D4514">
            <v>580.02</v>
          </cell>
        </row>
        <row r="4515">
          <cell r="A4515">
            <v>86923</v>
          </cell>
          <cell r="B4515" t="str">
            <v>TANQUE DE LOUÇA BRANCA SUSPENSO, 18L OU EQUIVALENTE, INCLUSO SIFÃO TIPO GARRAFA EM PVC, VÁLVULA PLÁSTICA E TORNEIRA DE METAL CROMADO PADRÃO POPULAR - FORNECIMENTO E INSTALAÇÃO. AF_01/2020</v>
          </cell>
          <cell r="C4515" t="str">
            <v>UN</v>
          </cell>
          <cell r="D4515">
            <v>420.45</v>
          </cell>
        </row>
        <row r="4516">
          <cell r="A4516">
            <v>86924</v>
          </cell>
          <cell r="B4516" t="str">
            <v>TANQUE DE LOUÇA BRANCA SUSPENSO, 18L OU EQUIVALENTE, INCLUSO SIFÃO TIPO GARRAFA EM PVC, VÁLVULA PLÁSTICA E TORNEIRA DE PLÁSTICO - FORNECIMENTO E INSTALAÇÃO. AF_01/2020</v>
          </cell>
          <cell r="C4516" t="str">
            <v>UN</v>
          </cell>
          <cell r="D4516">
            <v>432.62</v>
          </cell>
        </row>
        <row r="4517">
          <cell r="A4517">
            <v>86925</v>
          </cell>
          <cell r="B4517" t="str">
            <v>TANQUE DE MÁRMORE SINTÉTICO COM COLUNA, 22L OU EQUIVALENTE, INCLUSO SIFÃO FLEXÍVEL EM PVC, VÁLVULA PLÁSTICA E TORNEIRA DE METAL CROMADO PADRÃO POPULAR - FORNECIMENTO E INSTALAÇÃO. AF_01/2020</v>
          </cell>
          <cell r="C4517" t="str">
            <v>UN</v>
          </cell>
          <cell r="D4517">
            <v>348.69</v>
          </cell>
        </row>
        <row r="4518">
          <cell r="A4518">
            <v>86926</v>
          </cell>
          <cell r="B4518" t="str">
            <v>TANQUE DE MÁRMORE SINTÉTICO COM COLUNA, 22L OU EQUIVALENTE, INCLUSO SIFÃO FLEXÍVEL EM PVC, VÁLVULA PLÁSTICA E TORNEIRA DE PLÁSTICO - FORNECIMENTO E INSTALAÇÃO. AF_01/2020</v>
          </cell>
          <cell r="C4518" t="str">
            <v>UN</v>
          </cell>
          <cell r="D4518">
            <v>360.86</v>
          </cell>
        </row>
        <row r="4519">
          <cell r="A4519">
            <v>86927</v>
          </cell>
          <cell r="B4519" t="str">
            <v>TANQUE DE MÁRMORE SINTÉTICO SUSPENSO, 22L OU EQUIVALENTE, INCLUSO SIFÃO TIPO GARRAFA EM PVC, VÁLVULA PLÁSTICA E TORNEIRA DE METAL CROMADO PADRÃO POPULAR - FORNEC. E INSTALAÇÃO. AF_01/2020</v>
          </cell>
          <cell r="C4519" t="str">
            <v>UN</v>
          </cell>
          <cell r="D4519">
            <v>223.57</v>
          </cell>
        </row>
        <row r="4520">
          <cell r="A4520">
            <v>86928</v>
          </cell>
          <cell r="B4520" t="str">
            <v>TANQUE DE MÁRMORE SINTÉTICO SUSPENSO, 22L OU EQUIVALENTE, INCLUSO SIFÃO TIPO GARRAFA EM PVC, VÁLVULA PLÁSTICA E TORNEIRA DE PLÁSTICO - FORNECIMENTO E INSTALAÇÃO. AF_01/2020</v>
          </cell>
          <cell r="C4520" t="str">
            <v>UN</v>
          </cell>
          <cell r="D4520">
            <v>235.74</v>
          </cell>
        </row>
        <row r="4521">
          <cell r="A4521">
            <v>86929</v>
          </cell>
          <cell r="B4521" t="str">
            <v>TANQUE DE MÁRMORE SINTÉTICO SUSPENSO, 22L OU EQUIVALENTE, INCLUSO SIFÃO FLEXÍVEL EM PVC, VÁLVULA PLÁSTICA E TORNEIRA DE METAL CROMADO PADRÃO POPULAR - FORNECIMENTO E INSTALAÇÃO. AF_01/2020</v>
          </cell>
          <cell r="C4521" t="str">
            <v>UN</v>
          </cell>
          <cell r="D4521">
            <v>216.1</v>
          </cell>
        </row>
        <row r="4522">
          <cell r="A4522">
            <v>86930</v>
          </cell>
          <cell r="B4522" t="str">
            <v>TANQUE DE MÁRMORE SINTÉTICO SUSPENSO, 22L OU EQUIVALENTE, INCLUSO SIFÃO FLEXÍVEL EM PVC, VÁLVULA PLÁSTICA E TORNEIRA DE PLÁSTICO - FORNECIMENTO E INSTALAÇÃO. AF_01/2020</v>
          </cell>
          <cell r="C4522" t="str">
            <v>UN</v>
          </cell>
          <cell r="D4522">
            <v>228.27</v>
          </cell>
        </row>
        <row r="4523">
          <cell r="A4523">
            <v>86931</v>
          </cell>
          <cell r="B4523" t="str">
            <v>VASO SANITÁRIO SIFONADO COM CAIXA ACOPLADA LOUÇA BRANCA, INCLUSO ENGATE FLEXÍVEL EM PLÁSTICO BRANCO, 1/2  X 40CM - FORNECIMENTO E INSTALAÇÃO. AF_01/2020</v>
          </cell>
          <cell r="C4523" t="str">
            <v>UN</v>
          </cell>
          <cell r="D4523">
            <v>375.71</v>
          </cell>
        </row>
        <row r="4524">
          <cell r="A4524">
            <v>86932</v>
          </cell>
          <cell r="B4524" t="str">
            <v>VASO SANITÁRIO SIFONADO COM CAIXA ACOPLADA LOUÇA BRANCA - PADRÃO MÉDIO, INCLUSO ENGATE FLEXÍVEL EM METAL CROMADO, 1/2  X 40CM - FORNECIMENTO E INSTALAÇÃO. AF_01/2020</v>
          </cell>
          <cell r="C4524" t="str">
            <v>UN</v>
          </cell>
          <cell r="D4524">
            <v>402.08</v>
          </cell>
        </row>
        <row r="4525">
          <cell r="A4525">
            <v>86933</v>
          </cell>
          <cell r="B4525" t="str">
            <v>BANCADA DE MÁRMORE SINTÉTICO 120 X 60CM, COM CUBA INTEGRADA, INCLUSO SIFÃO TIPO GARRAFA EM PVC, VÁLVULA EM PLÁSTICO CROMADO TIPO AMERICANA E TORNEIRA CROMADA LONGA, DE PAREDE, PADRÃO POPULAR - FORNECIMENTO E INSTALAÇÃO. AF_01/2020</v>
          </cell>
          <cell r="C4525" t="str">
            <v>UN</v>
          </cell>
          <cell r="D4525">
            <v>268.05</v>
          </cell>
        </row>
        <row r="4526">
          <cell r="A4526">
            <v>86934</v>
          </cell>
          <cell r="B4526" t="str">
            <v>BANCADA DE MÁRMORE SINTÉTICO 120 X 60CM, COM CUBA INTEGRADA, INCLUSO SIFÃO TIPO FLEXÍVEL EM PVC, VÁLVULA EM PLÁSTICO CROMADO TIPO AMERICANA E TORNEIRA CROMADA LONGA, DE PAREDE, PADRÃO POPULAR - FORNECIMENTO E INSTALAÇÃO. AF_01/2020</v>
          </cell>
          <cell r="C4526" t="str">
            <v>UN</v>
          </cell>
          <cell r="D4526">
            <v>260.58</v>
          </cell>
        </row>
        <row r="4527">
          <cell r="A4527">
            <v>86935</v>
          </cell>
          <cell r="B4527" t="str">
            <v>CUBA DE EMBUTIR DE AÇO INOXIDÁVEL MÉDIA, INCLUSO VÁLVULA TIPO AMERICANA EM METAL CROMADO E SIFÃO FLEXÍVEL EM PVC - FORNECIMENTO E INSTALAÇÃO. AF_01/2020</v>
          </cell>
          <cell r="C4527" t="str">
            <v>UN</v>
          </cell>
          <cell r="D4527">
            <v>218.83</v>
          </cell>
        </row>
        <row r="4528">
          <cell r="A4528">
            <v>86936</v>
          </cell>
          <cell r="B4528" t="str">
            <v>CUBA DE EMBUTIR DE AÇO INOXIDÁVEL MÉDIA, INCLUSO VÁLVULA TIPO AMERICANA E SIFÃO TIPO GARRAFA EM METAL CROMADO - FORNECIMENTO E INSTALAÇÃO. AF_01/2020</v>
          </cell>
          <cell r="C4528" t="str">
            <v>UN</v>
          </cell>
          <cell r="D4528">
            <v>345.08</v>
          </cell>
        </row>
        <row r="4529">
          <cell r="A4529">
            <v>86937</v>
          </cell>
          <cell r="B4529" t="str">
            <v>CUBA DE EMBUTIR OVAL EM LOUÇA BRANCA, 35 X 50CM OU EQUIVALENTE, INCLUSO VÁLVULA EM METAL CROMADO E SIFÃO FLEXÍVEL EM PVC - FORNECIMENTO E INSTALAÇÃO. AF_01/2020</v>
          </cell>
          <cell r="C4529" t="str">
            <v>UN</v>
          </cell>
          <cell r="D4529">
            <v>149.47999999999999</v>
          </cell>
        </row>
        <row r="4530">
          <cell r="A4530">
            <v>86938</v>
          </cell>
          <cell r="B4530" t="str">
            <v>CUBA DE EMBUTIR OVAL EM LOUÇA BRANCA, 35 X 50CM OU EQUIVALENTE, INCLUSO VÁLVULA E SIFÃO TIPO GARRAFA EM METAL CROMADO - FORNECIMENTO E INSTALAÇÃO. AF_01/2020</v>
          </cell>
          <cell r="C4530" t="str">
            <v>UN</v>
          </cell>
          <cell r="D4530">
            <v>275.73</v>
          </cell>
        </row>
        <row r="4531">
          <cell r="A4531">
            <v>86939</v>
          </cell>
          <cell r="B4531" t="str">
            <v>LAVATÓRIO LOUÇA BRANCA COM COLUNA, *44 X 35,5* CM, PADRÃO POPULAR, INCLUSO SIFÃO FLEXÍVEL EM PVC, VÁLVULA E ENGATE FLEXÍVEL 30CM EM PLÁSTICO E COM TORNEIRA CROMADA PADRÃO POPULAR - FORNECIMENTO E INSTALAÇÃO. AF_01/2020</v>
          </cell>
          <cell r="C4531" t="str">
            <v>UN</v>
          </cell>
          <cell r="D4531">
            <v>289.66000000000003</v>
          </cell>
        </row>
        <row r="4532">
          <cell r="A4532">
            <v>86940</v>
          </cell>
          <cell r="B4532" t="str">
            <v>LAVATÓRIO LOUÇA BRANCA COM COLUNA, 45 X 55CM OU EQUIVALENTE, PADRÃO MÉDIO, INCLUSO SIFÃO TIPO GARRAFA, VÁLVULA E ENGATE FLEXÍVEL DE 40CM EM METAL CROMADO, COM APARELHO MISTURADOR PADRÃO MÉDIO - FORNECIMENTO E INSTALAÇÃO. AF_01/2020</v>
          </cell>
          <cell r="C4532" t="str">
            <v>UN</v>
          </cell>
          <cell r="D4532">
            <v>735.58</v>
          </cell>
        </row>
        <row r="4533">
          <cell r="A4533">
            <v>86941</v>
          </cell>
          <cell r="B4533" t="str">
            <v>LAVATÓRIO LOUÇA BRANCA COM COLUNA, 45 X 55CM OU EQUIVALENTE, PADRÃO MÉDIO, INCLUSO SIFÃO TIPO GARRAFA, VÁLVULA E ENGATE FLEXÍVEL DE 40CM EM METAL CROMADO, COM TORNEIRA CROMADA DE MESA, PADRÃO MÉDIO - FORNECIMENTO E INSTALAÇÃO. AF_01/2020</v>
          </cell>
          <cell r="C4533" t="str">
            <v>UN</v>
          </cell>
          <cell r="D4533">
            <v>566.73</v>
          </cell>
        </row>
        <row r="4534">
          <cell r="A4534">
            <v>86942</v>
          </cell>
          <cell r="B4534" t="str">
            <v>LAVATÓRIO LOUÇA BRANCA SUSPENSO, 29,5 X 39CM OU EQUIVALENTE, PADRÃO POPULAR, INCLUSO SIFÃO TIPO GARRAFA EM PVC, VÁLVULA E ENGATE FLEXÍVEL 30CM EM PLÁSTICO E TORNEIRA CROMADA DE MESA, PADRÃO POPULAR - FORNECIMENTO E INSTALAÇÃO. AF_01/2020</v>
          </cell>
          <cell r="C4534" t="str">
            <v>UN</v>
          </cell>
          <cell r="D4534">
            <v>191.33</v>
          </cell>
        </row>
        <row r="4535">
          <cell r="A4535">
            <v>86943</v>
          </cell>
          <cell r="B4535" t="str">
            <v>LAVATÓRIO LOUÇA BRANCA SUSPENSO, 29,5 X 39CM OU EQUIVALENTE, PADRÃO POPULAR, INCLUSO SIFÃO FLEXÍVEL EM PVC, VÁLVULA E ENGATE FLEXÍVEL 30CM EM PLÁSTICO E TORNEIRA CROMADA DE MESA, PADRÃO POPULAR - FORNECIMENTO E INSTALAÇÃO. AF_01/2020</v>
          </cell>
          <cell r="C4535" t="str">
            <v>UN</v>
          </cell>
          <cell r="D4535">
            <v>183.86</v>
          </cell>
        </row>
        <row r="4536">
          <cell r="A4536">
            <v>86947</v>
          </cell>
          <cell r="B4536" t="str">
            <v>BANCADA MÁRMORE BRANCO, 50 X 60 CM, INCLUSO CUBA DE EMBUTIR OVAL EM LOUÇA BRANCA 35 X 50 CM, VÁLVULA, SIFÃO TIPO GARRAFA E ENGATE FLEXÍVEL 40 CM EM METAL CROMADO E APARELHO MISTURADOR DE MESA, PADRÃO MÉDIO - FORNEC. E INSTALAÇÃO. AF_01/2020</v>
          </cell>
          <cell r="C4536" t="str">
            <v>UN</v>
          </cell>
          <cell r="D4536">
            <v>789.06</v>
          </cell>
        </row>
        <row r="4537">
          <cell r="A4537">
            <v>93396</v>
          </cell>
          <cell r="B4537" t="str">
            <v>BANCADA GRANITO CINZA,  50 X 60 CM, INCL. CUBA DE EMBUTIR OVAL LOUÇA BRANCA 35 X 50 CM, VÁLVULA METAL CROMADO, SIFÃO FLEXÍVEL PVC, ENGATE 30 CM FLEXÍVEL PLÁSTICO E TORNEIRA CROMADA DE MESA, PADRÃO POPULAR - FORNEC. E INSTALAÇÃO. AF_01/2020</v>
          </cell>
          <cell r="C4537" t="str">
            <v>UN</v>
          </cell>
          <cell r="D4537">
            <v>482.44</v>
          </cell>
        </row>
        <row r="4538">
          <cell r="A4538">
            <v>93441</v>
          </cell>
          <cell r="B4538" t="str">
            <v>BANCADA GRANITO CINZA  150 X 60 CM, COM CUBA DE EMBUTIR DE AÇO, VÁLVULA AMERICANA EM METAL, SIFÃO FLEXÍVEL EM PVC, ENGATE FLEXÍVEL 30 CM, TORNEIRA CROMADA LONGA, DE PAREDE, 1/2 OU 3/4, P/ COZINHA, PADRÃO POPULAR - FORNEC. E INSTALAÇÃO. AF_01/2020</v>
          </cell>
          <cell r="C4538" t="str">
            <v>UN</v>
          </cell>
          <cell r="D4538">
            <v>831.37</v>
          </cell>
        </row>
        <row r="4539">
          <cell r="A4539">
            <v>93442</v>
          </cell>
          <cell r="B4539" t="str">
            <v>BANCADA MÁRMORE BRANCO 150 X 60 CM, COM CUBA DE EMBUTIR DE AÇO, VÁLVULA AMERICANA E SIFÃO TIPO GARRAFA EM METAL , ENGATE FLEXÍVEL 30 CM, TORNEIRA CROMADA, DE MESA, 1/2 OU 3/4, PARA PIA COZINHA, PADRÃO ALTO - FORNEC. E INSTALAÇÃO. AF_01/2020</v>
          </cell>
          <cell r="C4539" t="str">
            <v>UN</v>
          </cell>
          <cell r="D4539">
            <v>876.17</v>
          </cell>
        </row>
        <row r="4540">
          <cell r="A4540">
            <v>95469</v>
          </cell>
          <cell r="B4540" t="str">
            <v>VASO SANITARIO SIFONADO CONVENCIONAL COM  LOUÇA BRANCA - FORNECIMENTO E INSTALAÇÃO. AF_01/2020</v>
          </cell>
          <cell r="C4540" t="str">
            <v>UN</v>
          </cell>
          <cell r="D4540">
            <v>169.69</v>
          </cell>
        </row>
        <row r="4541">
          <cell r="A4541">
            <v>95470</v>
          </cell>
          <cell r="B4541" t="str">
            <v>VASO SANITARIO SIFONADO CONVENCIONAL COM LOUÇA BRANCA, INCLUSO CONJUNTO DE LIGAÇÃO PARA BACIA SANITÁRIA AJUSTÁVEL - FORNECIMENTO E INSTALAÇÃO. AF_10/2016</v>
          </cell>
          <cell r="C4541" t="str">
            <v>UN</v>
          </cell>
          <cell r="D4541">
            <v>175.35</v>
          </cell>
        </row>
        <row r="4542">
          <cell r="A4542">
            <v>95471</v>
          </cell>
          <cell r="B4542" t="str">
            <v>VASO SANITARIO SIFONADO CONVENCIONAL PARA PCD SEM FURO FRONTAL COM  LOUÇA BRANCA SEM ASSENTO -  FORNECIMENTO E INSTALAÇÃO. AF_01/2020</v>
          </cell>
          <cell r="C4542" t="str">
            <v>UN</v>
          </cell>
          <cell r="D4542">
            <v>638.41999999999996</v>
          </cell>
        </row>
        <row r="4543">
          <cell r="A4543">
            <v>95472</v>
          </cell>
          <cell r="B4543" t="str">
            <v>VASO SANITARIO SIFONADO CONVENCIONAL PARA PCD SEM FURO FRONTAL COM LOUÇA BRANCA SEM ASSENTO, INCLUSO CONJUNTO DE LIGAÇÃO PARA BACIA SANITÁRIA AJUSTÁVEL - FORNECIMENTO E INSTALAÇÃO. AF_01/2020</v>
          </cell>
          <cell r="C4543" t="str">
            <v>UN</v>
          </cell>
          <cell r="D4543">
            <v>644.08000000000004</v>
          </cell>
        </row>
        <row r="4544">
          <cell r="A4544">
            <v>95542</v>
          </cell>
          <cell r="B4544" t="str">
            <v>PORTA TOALHA ROSTO EM METAL CROMADO, TIPO ARGOLA, INCLUSO FIXAÇÃO. AF_01/2020</v>
          </cell>
          <cell r="C4544" t="str">
            <v>UN</v>
          </cell>
          <cell r="D4544">
            <v>43.15</v>
          </cell>
        </row>
        <row r="4545">
          <cell r="A4545">
            <v>95543</v>
          </cell>
          <cell r="B4545" t="str">
            <v>PORTA TOALHA BANHO EM METAL CROMADO, TIPO BARRA, INCLUSO FIXAÇÃO. AF_01/2020</v>
          </cell>
          <cell r="C4545" t="str">
            <v>UN</v>
          </cell>
          <cell r="D4545">
            <v>70.33</v>
          </cell>
        </row>
        <row r="4546">
          <cell r="A4546">
            <v>95544</v>
          </cell>
          <cell r="B4546" t="str">
            <v>PAPELEIRA DE PAREDE EM METAL CROMADO SEM TAMPA, INCLUSO FIXAÇÃO. AF_01/2020</v>
          </cell>
          <cell r="C4546" t="str">
            <v>UN</v>
          </cell>
          <cell r="D4546">
            <v>54.29</v>
          </cell>
        </row>
        <row r="4547">
          <cell r="A4547">
            <v>95545</v>
          </cell>
          <cell r="B4547" t="str">
            <v>SABONETEIRA DE PAREDE EM METAL CROMADO, INCLUSO FIXAÇÃO. AF_01/2020</v>
          </cell>
          <cell r="C4547" t="str">
            <v>UN</v>
          </cell>
          <cell r="D4547">
            <v>53.1</v>
          </cell>
        </row>
        <row r="4548">
          <cell r="A4548">
            <v>95546</v>
          </cell>
          <cell r="B4548" t="str">
            <v>KIT DE ACESSORIOS PARA BANHEIRO EM METAL CROMADO, 5 PECAS, INCLUSO FIXAÇÃO. AF_01/2020</v>
          </cell>
          <cell r="C4548" t="str">
            <v>UN</v>
          </cell>
          <cell r="D4548">
            <v>163.91</v>
          </cell>
        </row>
        <row r="4549">
          <cell r="A4549">
            <v>95547</v>
          </cell>
          <cell r="B4549" t="str">
            <v>SABONETEIRA PLASTICA TIPO DISPENSER PARA SABONETE LIQUIDO COM RESERVATORIO 800 A 1500 ML, INCLUSO FIXAÇÃO. AF_01/2020</v>
          </cell>
          <cell r="C4549" t="str">
            <v>UN</v>
          </cell>
          <cell r="D4549">
            <v>66.91</v>
          </cell>
        </row>
        <row r="4550">
          <cell r="A4550">
            <v>100848</v>
          </cell>
          <cell r="B4550" t="str">
            <v>VASO SANITÁRIO INFANTIL LOUÇA BRANCA - FORNECIMENTO E INSTALACAO. AF_01/2020</v>
          </cell>
          <cell r="C4550" t="str">
            <v>UN</v>
          </cell>
          <cell r="D4550">
            <v>312.45999999999998</v>
          </cell>
        </row>
        <row r="4551">
          <cell r="A4551">
            <v>100849</v>
          </cell>
          <cell r="B4551" t="str">
            <v>ASSENTO SANITÁRIO CONVENCIONAL - FORNECIMENTO E INSTALACAO. AF_01/2020</v>
          </cell>
          <cell r="C4551" t="str">
            <v>UN</v>
          </cell>
          <cell r="D4551">
            <v>32.44</v>
          </cell>
        </row>
        <row r="4552">
          <cell r="A4552">
            <v>100851</v>
          </cell>
          <cell r="B4552" t="str">
            <v>ASSENTO SANITÁRIO INFANTIL - FORNECIMENTO E INSTALACAO. AF_01/2020</v>
          </cell>
          <cell r="C4552" t="str">
            <v>UN</v>
          </cell>
          <cell r="D4552">
            <v>65.150000000000006</v>
          </cell>
        </row>
        <row r="4553">
          <cell r="A4553">
            <v>100852</v>
          </cell>
          <cell r="B4553" t="str">
            <v>CUBA DE EMBUTIR RETANGULAR DE AÇO INOXIDÁVEL, 56 X 33 X 12 CM - FORNECIMENTO E INSTALAÇÃO. AF_01/2020</v>
          </cell>
          <cell r="C4553" t="str">
            <v>UN</v>
          </cell>
          <cell r="D4553">
            <v>175.97</v>
          </cell>
        </row>
        <row r="4554">
          <cell r="A4554">
            <v>100854</v>
          </cell>
          <cell r="B4554" t="str">
            <v>TORNEIRA CROMADA DE MESA PARA LAVATÓRIO COM SENSOR DE PRESENCA. AF_01/2020</v>
          </cell>
          <cell r="C4554" t="str">
            <v>UN</v>
          </cell>
          <cell r="D4554">
            <v>650.01</v>
          </cell>
        </row>
        <row r="4555">
          <cell r="A4555">
            <v>100855</v>
          </cell>
          <cell r="B4555" t="str">
            <v>SABONETEIRA DE PAREDE EM PLASTICO ABS COM ACABAMENTO CROMADO E ACRILICO, INCLUSO FIXAÇÃO. AF_01/2020</v>
          </cell>
          <cell r="C4555" t="str">
            <v>UN</v>
          </cell>
          <cell r="D4555">
            <v>53.1</v>
          </cell>
        </row>
        <row r="4556">
          <cell r="A4556">
            <v>100856</v>
          </cell>
          <cell r="B4556" t="str">
            <v>MANOPLA E CANOPLA CROMADA  FORNECIMENTO E INSTALAÇÃO. AF_01/2020</v>
          </cell>
          <cell r="C4556" t="str">
            <v>UN</v>
          </cell>
          <cell r="D4556">
            <v>24.27</v>
          </cell>
        </row>
        <row r="4557">
          <cell r="A4557">
            <v>100857</v>
          </cell>
          <cell r="B4557" t="str">
            <v>ACABAMENTO MONOCOMANDO PARA CHUVEIRO  FORNECIMENTO E INSTALAÇÃO. AF_01/2020</v>
          </cell>
          <cell r="C4557" t="str">
            <v>UN</v>
          </cell>
          <cell r="D4557">
            <v>243.2</v>
          </cell>
        </row>
        <row r="4558">
          <cell r="A4558">
            <v>100858</v>
          </cell>
          <cell r="B4558" t="str">
            <v>MICTÓRIO SIFONADO LOUÇA BRANCA  PADRÃO MÉDIO  FORNECIMENTO E INSTALAÇÃO. AF_01/2020</v>
          </cell>
          <cell r="C4558" t="str">
            <v>UN</v>
          </cell>
          <cell r="D4558">
            <v>534.51</v>
          </cell>
        </row>
        <row r="4559">
          <cell r="A4559">
            <v>100860</v>
          </cell>
          <cell r="B4559" t="str">
            <v>CHUVEIRO ELÉTRICO COMUM CORPO PLÁSTICO, TIPO DUCHA  FORNECIMENTO E INSTALAÇÃO. AF_01/2020</v>
          </cell>
          <cell r="C4559" t="str">
            <v>UN</v>
          </cell>
          <cell r="D4559">
            <v>80.010000000000005</v>
          </cell>
        </row>
        <row r="4560">
          <cell r="A4560">
            <v>100861</v>
          </cell>
          <cell r="B4560" t="str">
            <v>SUPORTE MÃO FRANCESA EM AÇO, ABAS IGUAIS 30 CM, CAPACIDADE MINIMA 60 KG, BRANCO - FORNECIMENTO E INSTALAÇÃO. AF_01/2020</v>
          </cell>
          <cell r="C4560" t="str">
            <v>UN</v>
          </cell>
          <cell r="D4560">
            <v>28.58</v>
          </cell>
        </row>
        <row r="4561">
          <cell r="A4561">
            <v>100862</v>
          </cell>
          <cell r="B4561" t="str">
            <v>SUPORTE MÃO FRANCESA EM ACO, ABAS IGUAIS 40 CM, CAPACIDADE MINIMA 70 KG, BRANCO - FORNECIMENTO E INSTALAÇÃO. AF_01/2020</v>
          </cell>
          <cell r="C4561" t="str">
            <v>UN</v>
          </cell>
          <cell r="D4561">
            <v>31.57</v>
          </cell>
        </row>
        <row r="4562">
          <cell r="A4562">
            <v>100863</v>
          </cell>
          <cell r="B4562" t="str">
            <v>BARRA DE APOIO EM "L", EM ACO INOX POLIDO 70 X 70 CM, FIXADA NA PAREDE - FORNECIMENTO E INSTALACAO. AF_01/2020</v>
          </cell>
          <cell r="C4562" t="str">
            <v>UN</v>
          </cell>
          <cell r="D4562">
            <v>479.12</v>
          </cell>
        </row>
        <row r="4563">
          <cell r="A4563">
            <v>100864</v>
          </cell>
          <cell r="B4563" t="str">
            <v>BARRA DE APOIO EM "L", EM ACO INOX POLIDO 80 X 80 CM, FIXADA NA PAREDE - FORNECIMENTO E INSTALACAO. AF_01/2020</v>
          </cell>
          <cell r="C4563" t="str">
            <v>UN</v>
          </cell>
          <cell r="D4563">
            <v>529.69000000000005</v>
          </cell>
        </row>
        <row r="4564">
          <cell r="A4564">
            <v>100865</v>
          </cell>
          <cell r="B4564" t="str">
            <v>BARRA DE APOIO LATERAL ARTICULADA, COM TRAVA, EM ACO INOX POLIDO, FIXADA NA PAREDE - FORNECIMENTO E INSTALAÇÃO. AF_01/2020</v>
          </cell>
          <cell r="C4564" t="str">
            <v>UN</v>
          </cell>
          <cell r="D4564">
            <v>485.98</v>
          </cell>
        </row>
        <row r="4565">
          <cell r="A4565">
            <v>100866</v>
          </cell>
          <cell r="B4565" t="str">
            <v>BARRA DE APOIO RETA, EM ACO INOX POLIDO, COMPRIMENTO 60CM, FIXADA NA PAREDE - FORNECIMENTO E INSTALAÇÃO. AF_01/2020</v>
          </cell>
          <cell r="C4565" t="str">
            <v>UN</v>
          </cell>
          <cell r="D4565">
            <v>241.88</v>
          </cell>
        </row>
        <row r="4566">
          <cell r="A4566">
            <v>100867</v>
          </cell>
          <cell r="B4566" t="str">
            <v>BARRA DE APOIO RETA, EM ACO INOX POLIDO, COMPRIMENTO 70 CM,  FIXADA NA PAREDE - FORNECIMENTO E INSTALAÇÃO. AF_01/2020</v>
          </cell>
          <cell r="C4566" t="str">
            <v>UN</v>
          </cell>
          <cell r="D4566">
            <v>258.55</v>
          </cell>
        </row>
        <row r="4567">
          <cell r="A4567">
            <v>100868</v>
          </cell>
          <cell r="B4567" t="str">
            <v>BARRA DE APOIO RETA, EM ACO INOX POLIDO, COMPRIMENTO 80 CM,  FIXADA NA PAREDE - FORNECIMENTO E INSTALAÇÃO. AF_01/2020</v>
          </cell>
          <cell r="C4567" t="str">
            <v>UN</v>
          </cell>
          <cell r="D4567">
            <v>269.64999999999998</v>
          </cell>
        </row>
        <row r="4568">
          <cell r="A4568">
            <v>100869</v>
          </cell>
          <cell r="B4568" t="str">
            <v>BARRA DE APOIO RETA, EM ACO INOX POLIDO, COMPRIMENTO 90 CM,  FIXADA NA PAREDE - FORNECIMENTO E INSTALAÇÃO. AF_01/2020</v>
          </cell>
          <cell r="C4568" t="str">
            <v>UN</v>
          </cell>
          <cell r="D4568">
            <v>278.16000000000003</v>
          </cell>
        </row>
        <row r="4569">
          <cell r="A4569">
            <v>100870</v>
          </cell>
          <cell r="B4569" t="str">
            <v>BARRA DE APOIO RETA, EM ALUMINIO, COMPRIMENTO 60 CM,  FIXADA NA PAREDE - FORNECIMENTO E INSTALAÇÃO. AF_01/2020</v>
          </cell>
          <cell r="C4569" t="str">
            <v>UN</v>
          </cell>
          <cell r="D4569">
            <v>216.43</v>
          </cell>
        </row>
        <row r="4570">
          <cell r="A4570">
            <v>100871</v>
          </cell>
          <cell r="B4570" t="str">
            <v>BARRA DE APOIO RETA, EM ALUMINIO, COMPRIMENTO 70 CM,  FIXADA NA PAREDE - FORNECIMENTO E INSTALAÇÃO. AF_01/2020</v>
          </cell>
          <cell r="C4570" t="str">
            <v>UN</v>
          </cell>
          <cell r="D4570">
            <v>234.81</v>
          </cell>
        </row>
        <row r="4571">
          <cell r="A4571">
            <v>100872</v>
          </cell>
          <cell r="B4571" t="str">
            <v>BARRA DE APOIO RETA, EM ALUMINIO, COMPRIMENTO 80 CM,  FIXADA NA PAREDE - FORNECIMENTO E INSTALAÇÃO. AF_01/2020</v>
          </cell>
          <cell r="C4571" t="str">
            <v>UN</v>
          </cell>
          <cell r="D4571">
            <v>246.55</v>
          </cell>
        </row>
        <row r="4572">
          <cell r="A4572">
            <v>100873</v>
          </cell>
          <cell r="B4572" t="str">
            <v>BARRA DE APOIO RETA, EM ALUMINIO, COMPRIMENTO 90 CM,  FIXADA NA PAREDE - FORNECIMENTO E INSTALAÇÃO. AF_01/2020</v>
          </cell>
          <cell r="C4572" t="str">
            <v>UN</v>
          </cell>
          <cell r="D4572">
            <v>253.88</v>
          </cell>
        </row>
        <row r="4573">
          <cell r="A4573">
            <v>100874</v>
          </cell>
          <cell r="B4573" t="str">
            <v>PUXADOR PARA PCD, FIXADO NA PORTA - FORNECIMENTO E INSTALAÇÃO. AF_01/2020</v>
          </cell>
          <cell r="C4573" t="str">
            <v>UN</v>
          </cell>
          <cell r="D4573">
            <v>241.88</v>
          </cell>
        </row>
        <row r="4574">
          <cell r="A4574">
            <v>100875</v>
          </cell>
          <cell r="B4574" t="str">
            <v>BANCO ARTICULADO, EM ACO INOX, PARA PCD, FIXADO NA PAREDE - FORNECIMENTO E INSTALAÇÃO. AF_01/2020</v>
          </cell>
          <cell r="C4574" t="str">
            <v>UN</v>
          </cell>
          <cell r="D4574">
            <v>894.66</v>
          </cell>
        </row>
        <row r="4575">
          <cell r="A4575">
            <v>98052</v>
          </cell>
          <cell r="B4575" t="str">
            <v>TANQUE SÉPTICO CIRCULAR, EM CONCRETO PRÉ-MOLDADO, DIÂMETRO INTERNO = 1,10 M, ALTURA INTERNA = 2,50 M, VOLUME ÚTIL: 2138,2 L (PARA 5 CONTRIBUINTES). AF_12/2020</v>
          </cell>
          <cell r="C4575" t="str">
            <v>UN</v>
          </cell>
          <cell r="D4575">
            <v>1332.24</v>
          </cell>
        </row>
        <row r="4576">
          <cell r="A4576">
            <v>98053</v>
          </cell>
          <cell r="B4576" t="str">
            <v>TANQUE SÉPTICO CIRCULAR, EM CONCRETO PRÉ-MOLDADO, DIÂMETRO INTERNO = 1,40 M, ALTURA INTERNA = 2,50 M, VOLUME ÚTIL: 3463,6 L (PARA 13 CONTRIBUINTES). AF_12/2020</v>
          </cell>
          <cell r="C4576" t="str">
            <v>UN</v>
          </cell>
          <cell r="D4576">
            <v>1814.1</v>
          </cell>
        </row>
        <row r="4577">
          <cell r="A4577">
            <v>98054</v>
          </cell>
          <cell r="B4577" t="str">
            <v>TANQUE SÉPTICO CIRCULAR, EM CONCRETO PRÉ-MOLDADO, DIÂMETRO INTERNO = 1,88 M, ALTURA INTERNA = 2,50 M, VOLUME ÚTIL: 6245,8 L (PARA 32 CONTRIBUINTES). AF_12/2020</v>
          </cell>
          <cell r="C4577" t="str">
            <v>UN</v>
          </cell>
          <cell r="D4577">
            <v>2864.85</v>
          </cell>
        </row>
        <row r="4578">
          <cell r="A4578">
            <v>98055</v>
          </cell>
          <cell r="B4578" t="str">
            <v>TANQUE SÉPTICO CIRCULAR, EM CONCRETO PRÉ-MOLDADO, DIÂMETRO INTERNO = 2,38 M, ALTURA INTERNA = 2,50 M, VOLUME ÚTIL: 10009,8 L (PARA 69 CONTRIBUINTES). AF_12/2020</v>
          </cell>
          <cell r="C4578" t="str">
            <v>UN</v>
          </cell>
          <cell r="D4578">
            <v>3882.07</v>
          </cell>
        </row>
        <row r="4579">
          <cell r="A4579">
            <v>98056</v>
          </cell>
          <cell r="B4579" t="str">
            <v>TANQUE SÉPTICO CIRCULAR, EM CONCRETO PRÉ-MOLDADO, DIÂMETRO INTERNO = 2,38 M, ALTURA INTERNA = 3,0 M, VOLUME ÚTIL: 12234,2 L (PARA 86 CONTRIBUINTES). AF_12/2020</v>
          </cell>
          <cell r="C4579" t="str">
            <v>UN</v>
          </cell>
          <cell r="D4579">
            <v>4490.66</v>
          </cell>
        </row>
        <row r="4580">
          <cell r="A4580">
            <v>98057</v>
          </cell>
          <cell r="B4580" t="str">
            <v>TANQUE SÉPTICO CIRCULAR, EM CONCRETO PRÉ-MOLDADO, DIÂMETRO INTERNO = 2,88 M, ALTURA INTERNA = 2,50 M, VOLUME ÚTIL: 14657,4 L (PARA 105 CONTRIBUINTES). AF_12/2020</v>
          </cell>
          <cell r="C4580" t="str">
            <v>UN</v>
          </cell>
          <cell r="D4580">
            <v>5317.06</v>
          </cell>
        </row>
        <row r="4581">
          <cell r="A4581">
            <v>98058</v>
          </cell>
          <cell r="B4581" t="str">
            <v>FILTRO ANAERÓBIO CIRCULAR, EM CONCRETO PRÉ-MOLDADO, DIÂMETRO INTERNO = 1,10 M, ALTURA INTERNA = 1,50 M, VOLUME ÚTIL: 1140,4 L (PARA 5 CONTRIBUINTES). AF_12/2020</v>
          </cell>
          <cell r="C4581" t="str">
            <v>UN</v>
          </cell>
          <cell r="D4581">
            <v>1182.9000000000001</v>
          </cell>
        </row>
        <row r="4582">
          <cell r="A4582">
            <v>98059</v>
          </cell>
          <cell r="B4582" t="str">
            <v>FILTRO ANAERÓBIO CIRCULAR, EM CONCRETO PRÉ-MOLDADO, DIÂMETRO INTERNO = 1,88 M, ALTURA INTERNA = 1,50 M, VOLUME ÚTIL: 3331,1 L (PARA 19 CONTRIBUINTES). AF_12/2020</v>
          </cell>
          <cell r="C4582" t="str">
            <v>UN</v>
          </cell>
          <cell r="D4582">
            <v>2504.2399999999998</v>
          </cell>
        </row>
        <row r="4583">
          <cell r="A4583">
            <v>98060</v>
          </cell>
          <cell r="B4583" t="str">
            <v>FILTRO ANAERÓBIO CIRCULAR, EM CONCRETO PRÉ-MOLDADO, DIÂMETRO INTERNO = 2,38 M, ALTURA INTERNA = 1,50 M, VOLUME ÚTIL: 5338,6 L (PARA 34 CONTRIBUINTES). AF_12/2020</v>
          </cell>
          <cell r="C4583" t="str">
            <v>UN</v>
          </cell>
          <cell r="D4583">
            <v>3506.98</v>
          </cell>
        </row>
        <row r="4584">
          <cell r="A4584">
            <v>98061</v>
          </cell>
          <cell r="B4584" t="str">
            <v>FILTRO ANAERÓBIO CIRCULAR, EM CONCRETO PRÉ-MOLDADO, DIÂMETRO INTERNO = 2,88 M, ALTURA INTERNA = 1,50 M, VOLUME ÚTIL: 7817,3 L (PARA 75 CONTRIBUINTES). AF_12/2020</v>
          </cell>
          <cell r="C4584" t="str">
            <v>UN</v>
          </cell>
          <cell r="D4584">
            <v>4849.42</v>
          </cell>
        </row>
        <row r="4585">
          <cell r="A4585">
            <v>98062</v>
          </cell>
          <cell r="B4585" t="str">
            <v>SUMIDOURO CIRCULAR, EM CONCRETO PRÉ-MOLDADO, DIÂMETRO INTERNO = 1,88 M, ALTURA INTERNA = 2,00 M, ÁREA DE INFILTRAÇÃO: 13,1 M² (PARA 5 CONTRIBUINTES). AF_12/2020</v>
          </cell>
          <cell r="C4585" t="str">
            <v>UN</v>
          </cell>
          <cell r="D4585">
            <v>1823.03</v>
          </cell>
        </row>
        <row r="4586">
          <cell r="A4586">
            <v>98063</v>
          </cell>
          <cell r="B4586" t="str">
            <v>SUMIDOURO CIRCULAR, EM CONCRETO PRÉ-MOLDADO, DIÂMETRO INTERNO = 2,38 M, ALTURA INTERNA = 2,50 M, ÁREA DE INFILTRAÇÃO: 21,3 M² (PARA 8 CONTRIBUINTES). AF_12/2020</v>
          </cell>
          <cell r="C4586" t="str">
            <v>UN</v>
          </cell>
          <cell r="D4586">
            <v>2769.58</v>
          </cell>
        </row>
        <row r="4587">
          <cell r="A4587">
            <v>98064</v>
          </cell>
          <cell r="B4587" t="str">
            <v>SUMIDOURO CIRCULAR, EM CONCRETO PRÉ-MOLDADO, DIÂMETRO INTERNO = 2,38 M, ALTURA INTERNA = 3,0 M, ÁREA DE INFILTRAÇÃO: 25 M² (PARA 10 CONTRIBUINTES). AF_12/2020</v>
          </cell>
          <cell r="C4587" t="str">
            <v>UN</v>
          </cell>
          <cell r="D4587">
            <v>3159.16</v>
          </cell>
        </row>
        <row r="4588">
          <cell r="A4588">
            <v>98065</v>
          </cell>
          <cell r="B4588" t="str">
            <v>SUMIDOURO CIRCULAR, EM CONCRETO PRÉ-MOLDADO, DIÂMETRO INTERNO = 2,88 M, ALTURA INTERNA = 3,0 M, ÁREA DE INFILTRAÇÃO: 31,4 M² (PARA 12 CONTRIBUINTES). AF_12/2020</v>
          </cell>
          <cell r="C4588" t="str">
            <v>UN</v>
          </cell>
          <cell r="D4588">
            <v>4360.46</v>
          </cell>
        </row>
        <row r="4589">
          <cell r="A4589">
            <v>98066</v>
          </cell>
          <cell r="B4589" t="str">
            <v>TANQUE SÉPTICO RETANGULAR, EM ALVENARIA COM TIJOLOS CERÂMICOS MACIÇOS, DIMENSÕES INTERNAS: 1,0 X 2,0 X 1,4 M, VOLUME ÚTIL: 2000 L (PARA 5 CONTRIBUINTES). AF_12/2020</v>
          </cell>
          <cell r="C4589" t="str">
            <v>UN</v>
          </cell>
          <cell r="D4589">
            <v>4228.62</v>
          </cell>
        </row>
        <row r="4590">
          <cell r="A4590">
            <v>98067</v>
          </cell>
          <cell r="B4590" t="str">
            <v>TANQUE SÉPTICO RETANGULAR, EM ALVENARIA COM TIJOLOS CERÂMICOS MACIÇOS, DIMENSÕES INTERNAS: 1,2 X 2,4 X 1,6 M, VOLUME ÚTIL: 3456 L (PARA 13 CONTRIBUINTES). AF_12/2020</v>
          </cell>
          <cell r="C4590" t="str">
            <v>UN</v>
          </cell>
          <cell r="D4590">
            <v>5646.4</v>
          </cell>
        </row>
        <row r="4591">
          <cell r="A4591">
            <v>98068</v>
          </cell>
          <cell r="B4591" t="str">
            <v>TANQUE SÉPTICO RETANGULAR, EM ALVENARIA COM TIJOLOS CERÂMICOS MACIÇOS, DIMENSÕES INTERNAS: 1,4 X 3,2 X 1,8 M, VOLUME ÚTIL: 6272 L (PARA 32 CONTRIBUINTES). AF_12/2020</v>
          </cell>
          <cell r="C4591" t="str">
            <v>UN</v>
          </cell>
          <cell r="D4591">
            <v>7978.23</v>
          </cell>
        </row>
        <row r="4592">
          <cell r="A4592">
            <v>98069</v>
          </cell>
          <cell r="B4592" t="str">
            <v>TANQUE SÉPTICO RETANGULAR, EM ALVENARIA COM TIJOLOS CERÂMICOS MACIÇOS, DIMENSÕES INTERNAS: 1,6 X 4,4 X 1,8 M, VOLUME ÚTIL: 9856 L (PARA 68 CONTRIBUINTES). AF_12/2020</v>
          </cell>
          <cell r="C4592" t="str">
            <v>UN</v>
          </cell>
          <cell r="D4592">
            <v>10682.78</v>
          </cell>
        </row>
        <row r="4593">
          <cell r="A4593">
            <v>98070</v>
          </cell>
          <cell r="B4593" t="str">
            <v>TANQUE SÉPTICO RETANGULAR, EM ALVENARIA COM TIJOLOS CERÂMICOS MACIÇOS, DIMENSÕES INTERNAS: 1,6 X 4,8 X 2,0 M, VOLUME ÚTIL: 12288 L (PARA 86 CONTRIBUINTES). AF_12/2020</v>
          </cell>
          <cell r="C4593" t="str">
            <v>UN</v>
          </cell>
          <cell r="D4593">
            <v>12245.99</v>
          </cell>
        </row>
        <row r="4594">
          <cell r="A4594">
            <v>98071</v>
          </cell>
          <cell r="B4594" t="str">
            <v>TANQUE SÉPTICO RETANGULAR, EM ALVENARIA COM TIJOLOS CERÂMICOS MACIÇOS, DIMENSÕES INTERNAS: 1,6 X 4,6 X 2,4 M, VOLUME ÚTIL: 14720 L (PARA 105 CONTRIBUINTES). AF_12/2020</v>
          </cell>
          <cell r="C4594" t="str">
            <v>UN</v>
          </cell>
          <cell r="D4594">
            <v>13451.99</v>
          </cell>
        </row>
        <row r="4595">
          <cell r="A4595">
            <v>98072</v>
          </cell>
          <cell r="B4595" t="str">
            <v>FILTRO ANAERÓBIO RETANGULAR, EM ALVENARIA COM TIJOLOS CERÂMICOS MACIÇOS, DIMENSÕES INTERNAS: 0,8 X 1,2 X 1,67 M, VOLUME ÚTIL: 1152 L (PARA 5 CONTRIBUINTES). AF_12/2020</v>
          </cell>
          <cell r="C4595" t="str">
            <v>UN</v>
          </cell>
          <cell r="D4595">
            <v>3506.06</v>
          </cell>
        </row>
        <row r="4596">
          <cell r="A4596">
            <v>98073</v>
          </cell>
          <cell r="B4596" t="str">
            <v>FILTRO ANAERÓBIO RETANGULAR, EM ALVENARIA COM TIJOLOS CERÂMICOS MACIÇOS, DIMENSÕES INTERNAS: 1,2 X 1,8 X 1,67 M, VOLUME ÚTIL: 2592 L (PARA 13 CONTRIBUINTES). AF_12/2020</v>
          </cell>
          <cell r="C4596" t="str">
            <v>UN</v>
          </cell>
          <cell r="D4596">
            <v>5439.74</v>
          </cell>
        </row>
        <row r="4597">
          <cell r="A4597">
            <v>98074</v>
          </cell>
          <cell r="B4597" t="str">
            <v>FILTRO ANAERÓBIO RETANGULAR, EM ALVENARIA COM TIJOLOS CERÂMICOS MACIÇOS, DIMENSÕES INTERNAS: 1,4 X 3,0 X 1,67 M, VOLUME ÚTIL: 5040 L (PARA 32 CONTRIBUINTES). AF_12/2020</v>
          </cell>
          <cell r="C4597" t="str">
            <v>UN</v>
          </cell>
          <cell r="D4597">
            <v>8389.8700000000008</v>
          </cell>
        </row>
        <row r="4598">
          <cell r="A4598">
            <v>98075</v>
          </cell>
          <cell r="B4598" t="str">
            <v>FILTRO ANAERÓBIO RETANGULAR, EM ALVENARIA COM TIJOLOS CERÂMICOS MACIÇOS, DIMENSÕES INTERNAS: 1,4 X 4,2 X 1,67 M, VOLUME ÚTIL: 7056 L (PARA 67 CONTRIBUINTES). AF_12/2020</v>
          </cell>
          <cell r="C4598" t="str">
            <v>UN</v>
          </cell>
          <cell r="D4598">
            <v>10879.21</v>
          </cell>
        </row>
        <row r="4599">
          <cell r="A4599">
            <v>98076</v>
          </cell>
          <cell r="B4599" t="str">
            <v>FILTRO ANAERÓBIO RETANGULAR, EM ALVENARIA COM TIJOLOS CERÂMICOS MACIÇOS, DIMENSÕES INTERNAS: 1,6 X 4,6 X 1,67 M, VOLUME ÚTIL: 8832 L (PARA 84 CONTRIBUINTES). AF_12/2020</v>
          </cell>
          <cell r="C4599" t="str">
            <v>UN</v>
          </cell>
          <cell r="D4599">
            <v>12504.24</v>
          </cell>
        </row>
        <row r="4600">
          <cell r="A4600">
            <v>98077</v>
          </cell>
          <cell r="B4600" t="str">
            <v>FILTRO ANAERÓBIO RETANGULAR, EM ALVENARIA COM TIJOLOS CERÂMICOS MACIÇOS, DIMENSÕES INTERNAS: 1,6 X 5,6 X 1,67 M, VOLUME ÚTIL: 10752 L (PARA 103 CONTRIBUINTES). AF_12/2020</v>
          </cell>
          <cell r="C4600" t="str">
            <v>UN</v>
          </cell>
          <cell r="D4600">
            <v>14700.43</v>
          </cell>
        </row>
        <row r="4601">
          <cell r="A4601">
            <v>98078</v>
          </cell>
          <cell r="B4601" t="str">
            <v>SUMIDOURO RETANGULAR, EM ALVENARIA COM TIJOLOS CERÂMICOS MACIÇOS, DIMENSÕES INTERNAS: 0,8 X 1,4 X 3,0 M, ÁREA DE INFILTRAÇÃO: 13,2 M² (PARA 5 CONTRIBUINTES). AF_12/2020</v>
          </cell>
          <cell r="C4601" t="str">
            <v>UN</v>
          </cell>
          <cell r="D4601">
            <v>3461.04</v>
          </cell>
        </row>
        <row r="4602">
          <cell r="A4602">
            <v>98079</v>
          </cell>
          <cell r="B4602" t="str">
            <v>SUMIDOURO RETANGULAR, EM ALVENARIA COM TIJOLOS CERÂMICOS MACIÇOS, DIMENSÕES INTERNAS: 1,0 X 3,0 X 3,0 M, ÁREA DE INFILTRAÇÃO: 25 M² (PARA 10 CONTRIBUINTES). AF_12/2020</v>
          </cell>
          <cell r="C4602" t="str">
            <v>UN</v>
          </cell>
          <cell r="D4602">
            <v>6055.01</v>
          </cell>
        </row>
        <row r="4603">
          <cell r="A4603">
            <v>98080</v>
          </cell>
          <cell r="B4603" t="str">
            <v>SUMIDOURO RETANGULAR, EM ALVENARIA COM TIJOLOS CERÂMICOS MACIÇOS, DIMENSÕES INTERNAS: 1,6 X 3,4 X 3,0 M, ÁREA DE INFILTRAÇÃO: 32,9 M² (PARA 13 CONTRIBUINTES). AF_12/2020</v>
          </cell>
          <cell r="C4603" t="str">
            <v>UN</v>
          </cell>
          <cell r="D4603">
            <v>7768.25</v>
          </cell>
        </row>
        <row r="4604">
          <cell r="A4604">
            <v>98081</v>
          </cell>
          <cell r="B4604" t="str">
            <v>SUMIDOURO RETANGULAR, EM ALVENARIA COM TIJOLOS CERÂMICOS MACIÇOS, DIMENSÕES INTERNAS: 1,6 X 5,8 X 3,0 M, ÁREA DE INFILTRAÇÃO: 50 M² (PARA 20 CONTRIBUINTES). AF_12/2020</v>
          </cell>
          <cell r="C4604" t="str">
            <v>UN</v>
          </cell>
          <cell r="D4604">
            <v>11494.53</v>
          </cell>
        </row>
        <row r="4605">
          <cell r="A4605">
            <v>98082</v>
          </cell>
          <cell r="B4605" t="str">
            <v>TANQUE SÉPTICO RETANGULAR, EM ALVENARIA COM BLOCOS DE CONCRETO, DIMENSÕES INTERNAS: 1,0 X 2,0 X 1,4 M, VOLUME ÚTIL: 2000 L (PARA 5 CONTRIBUINTES). AF_12/2020</v>
          </cell>
          <cell r="C4605" t="str">
            <v>UN</v>
          </cell>
          <cell r="D4605">
            <v>3216.42</v>
          </cell>
        </row>
        <row r="4606">
          <cell r="A4606">
            <v>98083</v>
          </cell>
          <cell r="B4606" t="str">
            <v>TANQUE SÉPTICO RETANGULAR, EM ALVENARIA COM BLOCOS DE CONCRETO, DIMENSÕES INTERNAS: 1,2 X 2,4 X 1,6 M, VOLUME ÚTIL: 3456 L (PARA 13 CONTRIBUINTES). AF_12/2020</v>
          </cell>
          <cell r="C4606" t="str">
            <v>UN</v>
          </cell>
          <cell r="D4606">
            <v>4246.63</v>
          </cell>
        </row>
        <row r="4607">
          <cell r="A4607">
            <v>98084</v>
          </cell>
          <cell r="B4607" t="str">
            <v>TANQUE SÉPTICO RETANGULAR, EM ALVENARIA COM BLOCOS DE CONCRETO, DIMENSÕES INTERNAS: 1,4 X 3,2 X 1,8 M, VOLUME ÚTIL: 6272 L (PARA 32 CONTRIBUINTES). AF_12/2020</v>
          </cell>
          <cell r="C4607" t="str">
            <v>UN</v>
          </cell>
          <cell r="D4607">
            <v>5957.66</v>
          </cell>
        </row>
        <row r="4608">
          <cell r="A4608">
            <v>98085</v>
          </cell>
          <cell r="B4608" t="str">
            <v>TANQUE SÉPTICO RETANGULAR, EM ALVENARIA COM BLOCOS DE CONCRETO, DIMENSÕES INTERNAS: 1,6 X 4,4 X 1,8 M, VOLUME ÚTIL: 9856 L (PARA 68 CONTRIBUINTES). AF_12/2020</v>
          </cell>
          <cell r="C4608" t="str">
            <v>UN</v>
          </cell>
          <cell r="D4608">
            <v>8066.88</v>
          </cell>
        </row>
        <row r="4609">
          <cell r="A4609">
            <v>98086</v>
          </cell>
          <cell r="B4609" t="str">
            <v>TANQUE SÉPTICO RETANGULAR, EM ALVENARIA COM BLOCOS DE CONCRETO, DIMENSÕES INTERNAS: 1,6 X 4,8 X 2,0 M, VOLUME ÚTIL: 12288 L (PARA 86 CONTRIBUINTES). AF_12/2020</v>
          </cell>
          <cell r="C4609" t="str">
            <v>UN</v>
          </cell>
          <cell r="D4609">
            <v>9119.07</v>
          </cell>
        </row>
        <row r="4610">
          <cell r="A4610">
            <v>98087</v>
          </cell>
          <cell r="B4610" t="str">
            <v>TANQUE SÉPTICO RETANGULAR, EM ALVENARIA COM BLOCOS DE CONCRETO, DIMENSÕES INTERNAS: 1,6 X 4,6 X 2,4 M, VOLUME ÚTIL: 14720 L (PARA 105 CONTRIBUINTES). AF_12/2020</v>
          </cell>
          <cell r="C4610" t="str">
            <v>UN</v>
          </cell>
          <cell r="D4610">
            <v>9761.3799999999992</v>
          </cell>
        </row>
        <row r="4611">
          <cell r="A4611">
            <v>98088</v>
          </cell>
          <cell r="B4611" t="str">
            <v>FILTRO ANAERÓBIO RETANGULAR, EM ALVENARIA COM BLOCOS DE CONCRETO, DIMENSÕES INTERNAS: 0,8 X 1,2 X 1,67 M, VOLUME ÚTIL: 1152 L (PARA 5 CONTRIBUINTES). AF_12/2020</v>
          </cell>
          <cell r="C4611" t="str">
            <v>UN</v>
          </cell>
          <cell r="D4611">
            <v>2732.31</v>
          </cell>
        </row>
        <row r="4612">
          <cell r="A4612">
            <v>98089</v>
          </cell>
          <cell r="B4612" t="str">
            <v>FILTRO ANAERÓBIO RETANGULAR, EM ALVENARIA COM BLOCOS DE CONCRETO, DIMENSÕES INTERNAS: 1,2 X 1,8 X 1,67 M, VOLUME ÚTIL: 2592 L (PARA 13 CONTRIBUINTES). AF_12/2020</v>
          </cell>
          <cell r="C4612" t="str">
            <v>UN</v>
          </cell>
          <cell r="D4612">
            <v>4293.62</v>
          </cell>
        </row>
        <row r="4613">
          <cell r="A4613">
            <v>98090</v>
          </cell>
          <cell r="B4613" t="str">
            <v>FILTRO ANAERÓBIO RETANGULAR, EM ALVENARIA COM BLOCOS DE CONCRETO, DIMENSÕES INTERNAS: 1,4 X 3,0 X 1,67 M, VOLUME ÚTIL: 5040 L (PARA 32 CONTRIBUINTES). AF_12/2020</v>
          </cell>
          <cell r="C4613" t="str">
            <v>UN</v>
          </cell>
          <cell r="D4613">
            <v>6709.71</v>
          </cell>
        </row>
        <row r="4614">
          <cell r="A4614">
            <v>98091</v>
          </cell>
          <cell r="B4614" t="str">
            <v>FILTRO ANAERÓBIO RETANGULAR, EM ALVENARIA COM BLOCOS DE CONCRETO, DIMENSÕES INTERNAS: 1,4 X 4,2 X 1,67 M, VOLUME ÚTIL: 7056 L (PARA 67 CONTRIBUINTES). AF_12/2020</v>
          </cell>
          <cell r="C4614" t="str">
            <v>UN</v>
          </cell>
          <cell r="D4614">
            <v>8629.2000000000007</v>
          </cell>
        </row>
        <row r="4615">
          <cell r="A4615">
            <v>98092</v>
          </cell>
          <cell r="B4615" t="str">
            <v>FILTRO ANAERÓBIO RETANGULAR, EM ALVENARIA COM BLOCOS DE CONCRETO, DIMENSÕES INTERNAS: 1,6 X 4,6 X 1,67 M, VOLUME ÚTIL: 8832 L (PARA 84 CONTRIBUINTES). AF_12/2020</v>
          </cell>
          <cell r="C4615" t="str">
            <v>UN</v>
          </cell>
          <cell r="D4615">
            <v>10137.81</v>
          </cell>
        </row>
        <row r="4616">
          <cell r="A4616">
            <v>98093</v>
          </cell>
          <cell r="B4616" t="str">
            <v>FILTRO ANAERÓBIO RETANGULAR, EM ALVENARIA COM BLOCOS DE CONCRETO, DIMENSÕES INTERNAS: 1,6 X 5,6 X 1,67 M, VOLUME ÚTIL: 10752 L (PARA 103 CONTRIBUINTES). AF_12/2020</v>
          </cell>
          <cell r="C4616" t="str">
            <v>UN</v>
          </cell>
          <cell r="D4616">
            <v>11954.13</v>
          </cell>
        </row>
        <row r="4617">
          <cell r="A4617">
            <v>98094</v>
          </cell>
          <cell r="B4617" t="str">
            <v>SUMIDOURO RETANGULAR, EM ALVENARIA COM BLOCOS DE CONCRETO, DIMENSÕES INTERNAS: 0,8 X 1,4 X 3,0 M, ÁREA DE INFILTRAÇÃO: 13,2 M² (PARA 5 CONTRIBUINTES). AF_12/2020</v>
          </cell>
          <cell r="C4617" t="str">
            <v>UN</v>
          </cell>
          <cell r="D4617">
            <v>2203.84</v>
          </cell>
        </row>
        <row r="4618">
          <cell r="A4618">
            <v>98099</v>
          </cell>
          <cell r="B4618" t="str">
            <v>SUMIDOURO RETANGULAR, EM ALVENARIA COM BLOCOS DE CONCRETO, DIMENSÕES INTERNAS: 1,0 X 3,0 X 3,0 M, ÁREA DE INFILTRAÇÃO: 25 M² (PARA 10 CONTRIBUINTES). AF_12/2020</v>
          </cell>
          <cell r="C4618" t="str">
            <v>UN</v>
          </cell>
          <cell r="D4618">
            <v>3760.42</v>
          </cell>
        </row>
        <row r="4619">
          <cell r="A4619">
            <v>98100</v>
          </cell>
          <cell r="B4619" t="str">
            <v>SUMIDOURO RETANGULAR, EM ALVENARIA COM BLOCOS DE CONCRETO, DIMENSÕES INTERNAS: 1,6 X 3,4 X 3,0 M, ÁREA DE INFILTRAÇÃO: 32,9 M² (PARA 13 CONTRIBUINTES). . AF_12/2020</v>
          </cell>
          <cell r="C4619" t="str">
            <v>UN</v>
          </cell>
          <cell r="D4619">
            <v>4897.3500000000004</v>
          </cell>
        </row>
        <row r="4620">
          <cell r="A4620">
            <v>98101</v>
          </cell>
          <cell r="B4620" t="str">
            <v>SUMIDOURO RETANGULAR, EM ALVENARIA COM BLOCOS DE CONCRETO, DIMENSÕES INTERNAS: 1,6 X 5,8 X 3,0 M, ÁREA DE INFILTRAÇÃO: 50 M² (PARA 20 CONTRIBUINTES). . AF_12/2020</v>
          </cell>
          <cell r="C4620" t="str">
            <v>UN</v>
          </cell>
          <cell r="D4620">
            <v>7224.42</v>
          </cell>
        </row>
        <row r="4621">
          <cell r="A4621">
            <v>98109</v>
          </cell>
          <cell r="B4621" t="str">
            <v>CAIXA DE GORDURA ESPECIAL (CAPACIDADE: 312 L - PARA ATÉ 146 PESSOAS SERVIDAS NO PICO), RETANGULAR, EM ALVENARIA COM BLOCOS DE CONCRETO, DIMENSÕES INTERNAS = 0,4X1,2 M, ALTURA INTERNA = 1 M. AF_12/2020</v>
          </cell>
          <cell r="C4621" t="str">
            <v>UN</v>
          </cell>
          <cell r="D4621">
            <v>645.69000000000005</v>
          </cell>
        </row>
        <row r="4622">
          <cell r="A4622">
            <v>98110</v>
          </cell>
          <cell r="B4622" t="str">
            <v>CAIXA DE GORDURA PEQUENA (CAPACIDADE: 19 L), CIRCULAR, EM PVC, DIÂMETRO INTERNO= 0,3 M. AF_12/2020</v>
          </cell>
          <cell r="C4622" t="str">
            <v>UN</v>
          </cell>
          <cell r="D4622">
            <v>571.04</v>
          </cell>
        </row>
        <row r="4623">
          <cell r="A4623">
            <v>98111</v>
          </cell>
          <cell r="B4623" t="str">
            <v>CAIXA DE INSPEÇÃO PARA ATERRAMENTO, CIRCULAR, EM POLIETILENO, DIÂMETRO INTERNO = 0,3 M. AF_12/2020</v>
          </cell>
          <cell r="C4623" t="str">
            <v>UN</v>
          </cell>
          <cell r="D4623">
            <v>26.23</v>
          </cell>
        </row>
        <row r="4624">
          <cell r="A4624">
            <v>98112</v>
          </cell>
          <cell r="B4624" t="str">
            <v>TIL (TUBO DE INSPEÇÃO E LIMPEZA) CONDOMINIAL PARA ESGOTO, EM PVC, DN 100 X 100 MM. AF_12/2020</v>
          </cell>
          <cell r="C4624" t="str">
            <v>UN</v>
          </cell>
          <cell r="D4624">
            <v>101.83</v>
          </cell>
        </row>
        <row r="4625">
          <cell r="A4625">
            <v>98114</v>
          </cell>
          <cell r="B4625" t="str">
            <v>TAMPA CIRCULAR PARA ESGOTO E DRENAGEM, EM FERRO FUNDIDO, DIÂMETRO INTERNO = 0,6 M. AF_12/2020</v>
          </cell>
          <cell r="C4625" t="str">
            <v>UN</v>
          </cell>
          <cell r="D4625">
            <v>552.45000000000005</v>
          </cell>
        </row>
        <row r="4626">
          <cell r="A4626">
            <v>98115</v>
          </cell>
          <cell r="B4626" t="str">
            <v>TAMPA CIRCULAR PARA ESGOTO E DRENAGEM, EM CONCRETO PRÉ-MOLDADO, DIÂMETRO INTERNO = 0,6 M. AF_12/2020</v>
          </cell>
          <cell r="C4626" t="str">
            <v>UN</v>
          </cell>
          <cell r="D4626">
            <v>98.73</v>
          </cell>
        </row>
        <row r="4627">
          <cell r="A4627">
            <v>89957</v>
          </cell>
          <cell r="B4627" t="str">
            <v>PONTO DE CONSUMO TERMINAL DE ÁGUA FRIA (SUBRAMAL) COM TUBULAÇÃO DE PVC, DN 25 MM, INSTALADO EM RAMAL DE ÁGUA, INCLUSOS RASGO E CHUMBAMENTO EM ALVENARIA. AF_12/2014</v>
          </cell>
          <cell r="C4627" t="str">
            <v>UN</v>
          </cell>
          <cell r="D4627">
            <v>101.9</v>
          </cell>
        </row>
        <row r="4628">
          <cell r="A4628">
            <v>89959</v>
          </cell>
          <cell r="B4628" t="str">
            <v>PONTO DE CONSUMO TERMINAL DE ÁGUA QUENTE (SUBRAMAL) COM TUBULAÇÃO DE CPVC, DN 22 MM, INSTALADO EM RAMAL DE ÁGUA, INCLUSOS RASGO E CHUMBAMENTO EM ALVENARIA. AF_12/2014</v>
          </cell>
          <cell r="C4628" t="str">
            <v>UN</v>
          </cell>
          <cell r="D4628">
            <v>174.19</v>
          </cell>
        </row>
        <row r="4629">
          <cell r="A4629">
            <v>89349</v>
          </cell>
          <cell r="B4629" t="str">
            <v>REGISTRO DE PRESSÃO BRUTO, LATÃO, ROSCÁVEL, 1/2", FORNECIDO E INSTALADO EM RAMAL DE ÁGUA. AF_12/2014</v>
          </cell>
          <cell r="C4629" t="str">
            <v>UN</v>
          </cell>
          <cell r="D4629">
            <v>22.24</v>
          </cell>
        </row>
        <row r="4630">
          <cell r="A4630">
            <v>89351</v>
          </cell>
          <cell r="B4630" t="str">
            <v>REGISTRO DE PRESSÃO BRUTO, LATÃO,  ROSCÁVEL, 3/4, FORNECIDO E INSTALADO EM RAMAL DE ÁGUA. AF_12/2014</v>
          </cell>
          <cell r="C4630" t="str">
            <v>UN</v>
          </cell>
          <cell r="D4630">
            <v>25.29</v>
          </cell>
        </row>
        <row r="4631">
          <cell r="A4631">
            <v>89352</v>
          </cell>
          <cell r="B4631" t="str">
            <v>REGISTRO DE GAVETA BRUTO, LATÃO, ROSCÁVEL, 1/2", FORNECIDO E INSTALADO EM RAMAL DE ÁGUA. AF_12/2014</v>
          </cell>
          <cell r="C4631" t="str">
            <v>UN</v>
          </cell>
          <cell r="D4631">
            <v>28.71</v>
          </cell>
        </row>
        <row r="4632">
          <cell r="A4632">
            <v>89353</v>
          </cell>
          <cell r="B4632" t="str">
            <v>REGISTRO DE GAVETA BRUTO, LATÃO, ROSCÁVEL, 3/4", FORNECIDO E INSTALADO EM RAMAL DE ÁGUA. AF_12/2014</v>
          </cell>
          <cell r="C4632" t="str">
            <v>UN</v>
          </cell>
          <cell r="D4632">
            <v>29.92</v>
          </cell>
        </row>
        <row r="4633">
          <cell r="A4633">
            <v>89354</v>
          </cell>
          <cell r="B4633" t="str">
            <v>MISTURADOR MONOCOMANDO PARA CHUVEIRO, BASE BRUTA E ACABAMENTO CROMADO, FORNECIDO E INSTALADO EM RAMAL DE ÁGUA. AF_12/2014</v>
          </cell>
          <cell r="C4633" t="str">
            <v>UN</v>
          </cell>
          <cell r="D4633">
            <v>248.39</v>
          </cell>
        </row>
        <row r="4634">
          <cell r="A4634">
            <v>89969</v>
          </cell>
          <cell r="B4634" t="str">
            <v>KIT DE REGISTRO DE PRESSÃO BRUTO DE LATÃO ½", INCLUSIVE CONEXÕES,  ROSCÁVEL, INSTALADO EM RAMAL DE ÁGUA FRIA - FORNECIMENTO E INSTALAÇÃO. AF_12/2014</v>
          </cell>
          <cell r="C4634" t="str">
            <v>UN</v>
          </cell>
          <cell r="D4634">
            <v>34.020000000000003</v>
          </cell>
        </row>
        <row r="4635">
          <cell r="A4635">
            <v>89970</v>
          </cell>
          <cell r="B4635" t="str">
            <v>KIT DE REGISTRO DE PRESSÃO BRUTO DE LATÃO ¾", INCLUSIVE CONEXÕES, ROSCÁVEL, INSTALADO EM RAMAL DE ÁGUA FRIA - FORNECIMENTO E INSTALAÇÃO. AF_12/2014</v>
          </cell>
          <cell r="C4635" t="str">
            <v>UN</v>
          </cell>
          <cell r="D4635">
            <v>35.97</v>
          </cell>
        </row>
        <row r="4636">
          <cell r="A4636">
            <v>89971</v>
          </cell>
          <cell r="B4636" t="str">
            <v>KIT DE REGISTRO DE GAVETA BRUTO DE LATÃO ½", INCLUSIVE CONEXÕES, ROSCÁVEL, INSTALADO EM RAMAL DE ÁGUA FRIA - FORNECIMENTO E INSTALAÇÃO. AF_12/2014</v>
          </cell>
          <cell r="C4636" t="str">
            <v>UN</v>
          </cell>
          <cell r="D4636">
            <v>37.07</v>
          </cell>
        </row>
        <row r="4637">
          <cell r="A4637">
            <v>89972</v>
          </cell>
          <cell r="B4637" t="str">
            <v>KIT DE REGISTRO DE GAVETA BRUTO DE LATÃO ¾", INCLUSIVE CONEXÕES, ROSCÁVEL, INSTALADO EM RAMAL DE ÁGUA FRIA - FORNECIMENTO E INSTALAÇÃO. AF_12/2014</v>
          </cell>
          <cell r="C4637" t="str">
            <v>UN</v>
          </cell>
          <cell r="D4637">
            <v>39.82</v>
          </cell>
        </row>
        <row r="4638">
          <cell r="A4638">
            <v>89973</v>
          </cell>
          <cell r="B4638" t="str">
            <v>KIT DE MISTURADOR BASE BRUTA DE LATÃO ¾" MONOCOMANDO PARA CHUVEIRO, INCLUSIVE CONEXÕES, INSTALADO EM RAMAL DE ÁGUA - FORNECIMENTO E INSTALAÇÃO. AF_12/2014</v>
          </cell>
          <cell r="C4638" t="str">
            <v>UN</v>
          </cell>
          <cell r="D4638">
            <v>416.24</v>
          </cell>
        </row>
        <row r="4639">
          <cell r="A4639">
            <v>89974</v>
          </cell>
          <cell r="B4639" t="str">
            <v>KIT DE TÊ MISTURADOR EM CPVC ¾" COM DUPLO COMANDO PARA CHUVEIRO, INCLUSIVE CONEXÕES, INSTALADO EM RAMAL DE ÁGUA - FORNECIMENTO E INSTALAÇÃO. AF_12/2014</v>
          </cell>
          <cell r="C4639" t="str">
            <v>UN</v>
          </cell>
          <cell r="D4639">
            <v>232.42</v>
          </cell>
        </row>
        <row r="4640">
          <cell r="A4640">
            <v>89984</v>
          </cell>
          <cell r="B4640" t="str">
            <v>REGISTRO DE PRESSÃO BRUTO, LATÃO, ROSCÁVEL, 1/2", COM ACABAMENTO E CANOPLA CROMADOS. FORNECIDO E INSTALADO EM RAMAL DE ÁGUA. AF_12/2014</v>
          </cell>
          <cell r="C4640" t="str">
            <v>UN</v>
          </cell>
          <cell r="D4640">
            <v>60.84</v>
          </cell>
        </row>
        <row r="4641">
          <cell r="A4641">
            <v>89985</v>
          </cell>
          <cell r="B4641" t="str">
            <v>REGISTRO DE PRESSÃO BRUTO, LATÃO, ROSCÁVEL, 3/4", COM ACABAMENTO E CANOPLA CROMADOS. FORNECIDO E INSTALADO EM RAMAL DE ÁGUA. AF_12/2014</v>
          </cell>
          <cell r="C4641" t="str">
            <v>UN</v>
          </cell>
          <cell r="D4641">
            <v>62.6</v>
          </cell>
        </row>
        <row r="4642">
          <cell r="A4642">
            <v>89986</v>
          </cell>
          <cell r="B4642" t="str">
            <v>REGISTRO DE GAVETA BRUTO, LATÃO, ROSCÁVEL, 1/2", COM ACABAMENTO E CANOPLA CROMADOS. FORNECIDO E INSTALADO EM RAMAL DE ÁGUA. AF_12/2014</v>
          </cell>
          <cell r="C4642" t="str">
            <v>UN</v>
          </cell>
          <cell r="D4642">
            <v>59.36</v>
          </cell>
        </row>
        <row r="4643">
          <cell r="A4643">
            <v>89987</v>
          </cell>
          <cell r="B4643" t="str">
            <v>REGISTRO DE GAVETA BRUTO, LATÃO, ROSCÁVEL, 3/4", COM ACABAMENTO E CANOPLA CROMADOS. FORNECIDO E INSTALADO EM RAMAL DE ÁGUA. AF_12/2014</v>
          </cell>
          <cell r="C4643" t="str">
            <v>UN</v>
          </cell>
          <cell r="D4643">
            <v>65.849999999999994</v>
          </cell>
        </row>
        <row r="4644">
          <cell r="A4644">
            <v>90371</v>
          </cell>
          <cell r="B4644" t="str">
            <v>REGISTRO DE ESFERA, PVC, ROSCÁVEL, 3/4", FORNECIDO E INSTALADO EM RAMAL DE ÁGUA. AF_03/2015</v>
          </cell>
          <cell r="C4644" t="str">
            <v>UN</v>
          </cell>
          <cell r="D4644">
            <v>27.27</v>
          </cell>
        </row>
        <row r="4645">
          <cell r="A4645">
            <v>94489</v>
          </cell>
          <cell r="B4645" t="str">
            <v>REGISTRO DE ESFERA, PVC, SOLDÁVEL, DN  25 MM, INSTALADO EM RESERVAÇÃO DE ÁGUA DE EDIFICAÇÃO QUE POSSUA RESERVATÓRIO DE FIBRA/FIBROCIMENTO   FORNECIMENTO E INSTALAÇÃO. AF_06/2016</v>
          </cell>
          <cell r="C4645" t="str">
            <v>UN</v>
          </cell>
          <cell r="D4645">
            <v>24.58</v>
          </cell>
        </row>
        <row r="4646">
          <cell r="A4646">
            <v>94490</v>
          </cell>
          <cell r="B4646" t="str">
            <v>REGISTRO DE ESFERA, PVC, SOLDÁVEL, DN  32 MM, INSTALADO EM RESERVAÇÃO DE ÁGUA DE EDIFICAÇÃO QUE POSSUA RESERVATÓRIO DE FIBRA/FIBROCIMENTO   FORNECIMENTO E INSTALAÇÃO. AF_06/2016</v>
          </cell>
          <cell r="C4646" t="str">
            <v>UN</v>
          </cell>
          <cell r="D4646">
            <v>40.33</v>
          </cell>
        </row>
        <row r="4647">
          <cell r="A4647">
            <v>94491</v>
          </cell>
          <cell r="B4647" t="str">
            <v>REGISTRO DE ESFERA, PVC, SOLDÁVEL, DN  40 MM, INSTALADO EM RESERVAÇÃO DE ÁGUA DE EDIFICAÇÃO QUE POSSUA RESERVATÓRIO DE FIBRA/FIBROCIMENTO   FORNECIMENTO E INSTALAÇÃO. AF_06/2016</v>
          </cell>
          <cell r="C4647" t="str">
            <v>UN</v>
          </cell>
          <cell r="D4647">
            <v>55.31</v>
          </cell>
        </row>
        <row r="4648">
          <cell r="A4648">
            <v>94492</v>
          </cell>
          <cell r="B4648" t="str">
            <v>REGISTRO DE ESFERA, PVC, SOLDÁVEL, DN  50 MM, INSTALADO EM RESERVAÇÃO DE ÁGUA DE EDIFICAÇÃO QUE POSSUA RESERVATÓRIO DE FIBRA/FIBROCIMENTO   FORNECIMENTO E INSTALAÇÃO. AF_06/2016</v>
          </cell>
          <cell r="C4648" t="str">
            <v>UN</v>
          </cell>
          <cell r="D4648">
            <v>56.78</v>
          </cell>
        </row>
        <row r="4649">
          <cell r="A4649">
            <v>94493</v>
          </cell>
          <cell r="B4649" t="str">
            <v>REGISTRO DE ESFERA, PVC, SOLDÁVEL, DN  60 MM, INSTALADO EM RESERVAÇÃO DE ÁGUA DE EDIFICAÇÃO QUE POSSUA RESERVATÓRIO DE FIBRA/FIBROCIMENTO   FORNECIMENTO E INSTALAÇÃO. AF_06/2016</v>
          </cell>
          <cell r="C4649" t="str">
            <v>UN</v>
          </cell>
          <cell r="D4649">
            <v>103.77</v>
          </cell>
        </row>
        <row r="4650">
          <cell r="A4650">
            <v>94494</v>
          </cell>
          <cell r="B4650" t="str">
            <v>REGISTRO DE GAVETA BRUTO, LATÃO, ROSCÁVEL, 3/4, INSTALADO EM RESERVAÇÃO DE ÁGUA DE EDIFICAÇÃO QUE POSSUA RESERVATÓRIO DE FIBRA/FIBROCIMENTO  FORNECIMENTO E INSTALAÇÃO. AF_06/2016</v>
          </cell>
          <cell r="C4650" t="str">
            <v>UN</v>
          </cell>
          <cell r="D4650">
            <v>48.06</v>
          </cell>
        </row>
        <row r="4651">
          <cell r="A4651">
            <v>94495</v>
          </cell>
          <cell r="B4651" t="str">
            <v>REGISTRO DE GAVETA BRUTO, LATÃO, ROSCÁVEL, 1, INSTALADO EM RESERVAÇÃO DE ÁGUA DE EDIFICAÇÃO QUE POSSUA RESERVATÓRIO DE FIBRA/FIBROCIMENTO  FORNECIMENTO E INSTALAÇÃO. AF_06/2016</v>
          </cell>
          <cell r="C4651" t="str">
            <v>UN</v>
          </cell>
          <cell r="D4651">
            <v>61.61</v>
          </cell>
        </row>
        <row r="4652">
          <cell r="A4652">
            <v>94496</v>
          </cell>
          <cell r="B4652" t="str">
            <v>REGISTRO DE GAVETA BRUTO, LATÃO, ROSCÁVEL, 1 1/4, INSTALADO EM RESERVAÇÃO DE ÁGUA DE EDIFICAÇÃO QUE POSSUA RESERVATÓRIO DE FIBRA/FIBROCIMENTO  FORNECIMENTO E INSTALAÇÃO. AF_06/2016</v>
          </cell>
          <cell r="C4652" t="str">
            <v>UN</v>
          </cell>
          <cell r="D4652">
            <v>75.61</v>
          </cell>
        </row>
        <row r="4653">
          <cell r="A4653">
            <v>94497</v>
          </cell>
          <cell r="B4653" t="str">
            <v>REGISTRO DE GAVETA BRUTO, LATÃO, ROSCÁVEL, 1 1/2, INSTALADO EM RESERVAÇÃO DE ÁGUA DE EDIFICAÇÃO QUE POSSUA RESERVATÓRIO DE FIBRA/FIBROCIMENTO  FORNECIMENTO E INSTALAÇÃO. AF_06/2016</v>
          </cell>
          <cell r="C4653" t="str">
            <v>UN</v>
          </cell>
          <cell r="D4653">
            <v>88.84</v>
          </cell>
        </row>
        <row r="4654">
          <cell r="A4654">
            <v>94498</v>
          </cell>
          <cell r="B4654" t="str">
            <v>REGISTRO DE GAVETA BRUTO, LATÃO, ROSCÁVEL, 2, INSTALADO EM RESERVAÇÃO DE ÁGUA DE EDIFICAÇÃO QUE POSSUA RESERVATÓRIO DE FIBRA/FIBROCIMENTO  FORNECIMENTO E INSTALAÇÃO. AF_06/2016</v>
          </cell>
          <cell r="C4654" t="str">
            <v>UN</v>
          </cell>
          <cell r="D4654">
            <v>115.04</v>
          </cell>
        </row>
        <row r="4655">
          <cell r="A4655">
            <v>94499</v>
          </cell>
          <cell r="B4655" t="str">
            <v>REGISTRO DE GAVETA BRUTO, LATÃO, ROSCÁVEL, 2 1/2, INSTALADO EM RESERVAÇÃO DE ÁGUA DE EDIFICAÇÃO QUE POSSUA RESERVATÓRIO DE FIBRA/FIBROCIMENTO  FORNECIMENTO E INSTALAÇÃO. AF_06/2016</v>
          </cell>
          <cell r="C4655" t="str">
            <v>UN</v>
          </cell>
          <cell r="D4655">
            <v>210.2</v>
          </cell>
        </row>
        <row r="4656">
          <cell r="A4656">
            <v>94500</v>
          </cell>
          <cell r="B4656" t="str">
            <v>REGISTRO DE GAVETA BRUTO, LATÃO, ROSCÁVEL, 3, INSTALADO EM RESERVAÇÃO DE ÁGUA DE EDIFICAÇÃO QUE POSSUA RESERVATÓRIO DE FIBRA/FIBROCIMENTO  FORNECIMENTO E INSTALAÇÃO. AF_06/2016</v>
          </cell>
          <cell r="C4656" t="str">
            <v>UN</v>
          </cell>
          <cell r="D4656">
            <v>250.1</v>
          </cell>
        </row>
        <row r="4657">
          <cell r="A4657">
            <v>94501</v>
          </cell>
          <cell r="B4657" t="str">
            <v>REGISTRO DE GAVETA BRUTO, LATÃO, ROSCÁVEL, 4, INSTALADO EM RESERVAÇÃO DE ÁGUA DE EDIFICAÇÃO QUE POSSUA RESERVATÓRIO DE FIBRA/FIBROCIMENTO  FORNECIMENTO E INSTALAÇÃO. AF_06/2016</v>
          </cell>
          <cell r="C4657" t="str">
            <v>UN</v>
          </cell>
          <cell r="D4657">
            <v>491.22</v>
          </cell>
        </row>
        <row r="4658">
          <cell r="A4658">
            <v>94792</v>
          </cell>
          <cell r="B4658" t="str">
            <v>REGISTRO DE GAVETA BRUTO, LATÃO, ROSCÁVEL, 1, COM ACABAMENTO E CANOPLA CROMADOS, INSTALADO EM RESERVAÇÃO DE ÁGUA DE EDIFICAÇÃO QUE POSSUA RESERVATÓRIO DE FIBRA/FIBROCIMENTO  FORNECIMENTO E INSTALAÇÃO. AF_06/2016</v>
          </cell>
          <cell r="C4658" t="str">
            <v>UN</v>
          </cell>
          <cell r="D4658">
            <v>94.6</v>
          </cell>
        </row>
        <row r="4659">
          <cell r="A4659">
            <v>94793</v>
          </cell>
          <cell r="B4659" t="str">
            <v>REGISTRO DE GAVETA BRUTO, LATÃO, ROSCÁVEL, 1 1/4, COM ACABAMENTO E CANOPLA CROMADOS, INSTALADO EM RESERVAÇÃO DE ÁGUA DE EDIFICAÇÃO QUE POSSUA RESERVATÓRIO DE FIBRA/FIBROCIMENTO  FORNECIMENTO E INSTALAÇÃO. AF_06/2016</v>
          </cell>
          <cell r="C4659" t="str">
            <v>UN</v>
          </cell>
          <cell r="D4659">
            <v>122.48</v>
          </cell>
        </row>
        <row r="4660">
          <cell r="A4660">
            <v>94794</v>
          </cell>
          <cell r="B4660" t="str">
            <v>REGISTRO DE GAVETA BRUTO, LATÃO, ROSCÁVEL, 1 1/2, COM ACABAMENTO E CANOPLA CROMADOS, INSTALADO EM RESERVAÇÃO DE ÁGUA DE EDIFICAÇÃO QUE POSSUA RESERVATÓRIO DE FIBRA/FIBROCIMENTO  FORNECIMENTO E INSTALAÇÃO. AF_06/2016</v>
          </cell>
          <cell r="C4660" t="str">
            <v>UN</v>
          </cell>
          <cell r="D4660">
            <v>126.95</v>
          </cell>
        </row>
        <row r="4661">
          <cell r="A4661">
            <v>94795</v>
          </cell>
          <cell r="B4661" t="str">
            <v>TORNEIRA DE BOIA, ROSCÁVEL, 1/2 , FORNECIDA E INSTALADA EM RESERVAÇÃO DE ÁGUA. AF_06/2016</v>
          </cell>
          <cell r="C4661" t="str">
            <v>UN</v>
          </cell>
          <cell r="D4661">
            <v>17.02</v>
          </cell>
        </row>
        <row r="4662">
          <cell r="A4662">
            <v>94796</v>
          </cell>
          <cell r="B4662" t="str">
            <v>TORNEIRA DE BOIA, ROSCÁVEL, 3/4 , FORNECIDA E INSTALADA EM RESERVAÇÃO DE ÁGUA. AF_06/2016</v>
          </cell>
          <cell r="C4662" t="str">
            <v>UN</v>
          </cell>
          <cell r="D4662">
            <v>20.190000000000001</v>
          </cell>
        </row>
        <row r="4663">
          <cell r="A4663">
            <v>94797</v>
          </cell>
          <cell r="B4663" t="str">
            <v>TORNEIRA DE BOIA, ROSCÁVEL, 1, FORNECIDA E INSTALADA EM RESERVAÇÃO DE ÁGUA. AF_06/2016</v>
          </cell>
          <cell r="C4663" t="str">
            <v>UN</v>
          </cell>
          <cell r="D4663">
            <v>30.41</v>
          </cell>
        </row>
        <row r="4664">
          <cell r="A4664">
            <v>94798</v>
          </cell>
          <cell r="B4664" t="str">
            <v>TORNEIRA DE BOIA, ROSCÁVEL, 1 1/4 , FORNECIDA E INSTALADA EM RESERVAÇÃO DE ÁGUA. AF_06/2016</v>
          </cell>
          <cell r="C4664" t="str">
            <v>UN</v>
          </cell>
          <cell r="D4664">
            <v>63.79</v>
          </cell>
        </row>
        <row r="4665">
          <cell r="A4665">
            <v>94799</v>
          </cell>
          <cell r="B4665" t="str">
            <v>TORNEIRA DE BOIA, ROSCÁVEL, 1 1/2 , FORNECIDA E INSTALADA EM RESERVAÇÃO DE ÁGUA. AF_06/2016</v>
          </cell>
          <cell r="C4665" t="str">
            <v>UN</v>
          </cell>
          <cell r="D4665">
            <v>62.58</v>
          </cell>
        </row>
        <row r="4666">
          <cell r="A4666">
            <v>94800</v>
          </cell>
          <cell r="B4666" t="str">
            <v>TORNEIRA DE BOIA, ROSCÁVEL, 2, FORNECIDA E INSTALADA EM RESERVAÇÃO DE ÁGUA. AF_06/2016</v>
          </cell>
          <cell r="C4666" t="str">
            <v>UN</v>
          </cell>
          <cell r="D4666">
            <v>105.25</v>
          </cell>
        </row>
        <row r="4667">
          <cell r="A4667">
            <v>95248</v>
          </cell>
          <cell r="B4667" t="str">
            <v>VÁLVULA DE ESFERA BRUTA, BRONZE, ROSCÁVEL, 1/2  , INSTALADO EM RESERVAÇÃO DE ÁGUA DE EDIFICAÇÃO QUE POSSUA RESERVATÓRIO DE FIBRA/FIBROCIMENTO - FORNECIMENTO E INSTALAÇÃO. AF_06/2016</v>
          </cell>
          <cell r="C4667" t="str">
            <v>UN</v>
          </cell>
          <cell r="D4667">
            <v>57.93</v>
          </cell>
        </row>
        <row r="4668">
          <cell r="A4668">
            <v>95249</v>
          </cell>
          <cell r="B4668" t="str">
            <v>VÁLVULA DE ESFERA BRUTA, BRONZE, ROSCÁVEL, 3/4'', INSTALADO EM RESERVAÇÃO DE ÁGUA DE EDIFICAÇÃO QUE POSSUA RESERVATÓRIO DE FIBRA/FIBROCIMENTO - FORNECIMENTO E INSTALAÇÃO. AF_06/2016</v>
          </cell>
          <cell r="C4668" t="str">
            <v>UN</v>
          </cell>
          <cell r="D4668">
            <v>63.06</v>
          </cell>
        </row>
        <row r="4669">
          <cell r="A4669">
            <v>95250</v>
          </cell>
          <cell r="B4669" t="str">
            <v>VÁLVULA DE ESFERA BRUTA, BRONZE, ROSCÁVEL, 1'', INSTALADO EM RESERVAÇÃO DE ÁGUA DE EDIFICAÇÃO QUE POSSUA RESERVATÓRIO DE FIBRA/FIBROCIMENTO -   FORNECIMENTO E INSTALAÇÃO. AF_06/2016</v>
          </cell>
          <cell r="C4669" t="str">
            <v>UN</v>
          </cell>
          <cell r="D4669">
            <v>76.52</v>
          </cell>
        </row>
        <row r="4670">
          <cell r="A4670">
            <v>95251</v>
          </cell>
          <cell r="B4670" t="str">
            <v>VÁLVULA DE ESFERA BRUTA, BRONZE, ROSCÁVEL, 1 1/4'', INSTALADO EM RESERVAÇÃO DE ÁGUA DE EDIFICAÇÃO QUE POSSUA RESERVATÓRIO DE FIBRA/FIBROCIMENTO -   FORNECIMENTO E INSTALAÇÃO. AF_06/2016</v>
          </cell>
          <cell r="C4670" t="str">
            <v>UN</v>
          </cell>
          <cell r="D4670">
            <v>102.54</v>
          </cell>
        </row>
        <row r="4671">
          <cell r="A4671">
            <v>95252</v>
          </cell>
          <cell r="B4671" t="str">
            <v>VÁLVULA DE ESFERA BRUTA, BRONZE, ROSCÁVEL, 1 1/2'', INSTALADO EM RESERVAÇÃO DE ÁGUA DE EDIFICAÇÃO QUE POSSUA RESERVATÓRIO DE FIBRA/FIBROCIMENTO -   FORNECIMENTO E INSTALAÇÃO. AF_06/2016</v>
          </cell>
          <cell r="C4671" t="str">
            <v>UN</v>
          </cell>
          <cell r="D4671">
            <v>118.39</v>
          </cell>
        </row>
        <row r="4672">
          <cell r="A4672">
            <v>95253</v>
          </cell>
          <cell r="B4672" t="str">
            <v>VÁLVULA DE ESFERA BRUTA, BRONZE, ROSCÁVEL, 2'', INSTALADO EM RESERVAÇÃO DE ÁGUA DE EDIFICAÇÃO QUE POSSUA RESERVATÓRIO DE FIBRA/FIBROCIMENTO - FORNECIMENTO E INSTALAÇÃO. AF_06/2016</v>
          </cell>
          <cell r="C4672" t="str">
            <v>UN</v>
          </cell>
          <cell r="D4672">
            <v>170.1</v>
          </cell>
        </row>
        <row r="4673">
          <cell r="A4673">
            <v>99619</v>
          </cell>
          <cell r="B4673" t="str">
            <v>VÁLVULA DE RETENÇÃO HORIZONTAL, DE BRONZE, ROSCÁVEL, 3/4" - FORNECIMENTO E INSTALAÇÃO. AF_01/2019</v>
          </cell>
          <cell r="C4673" t="str">
            <v>UN</v>
          </cell>
          <cell r="D4673">
            <v>79.45</v>
          </cell>
        </row>
        <row r="4674">
          <cell r="A4674">
            <v>99620</v>
          </cell>
          <cell r="B4674" t="str">
            <v>VÁLVULA DE RETENÇÃO HORIZONTAL, DE BRONZE, ROSCÁVEL, 1" - FORNECIMENTO E INSTALAÇÃO. AF_01/2019</v>
          </cell>
          <cell r="C4674" t="str">
            <v>UN</v>
          </cell>
          <cell r="D4674">
            <v>123.78</v>
          </cell>
        </row>
        <row r="4675">
          <cell r="A4675">
            <v>99621</v>
          </cell>
          <cell r="B4675" t="str">
            <v>VÁLVULA DE RETENÇÃO HORIZONTAL, DE BRONZE, ROSCÁVEL, 1 1/4" - FORNECIMENTO E INSTALAÇÃO. AF_01/2019</v>
          </cell>
          <cell r="C4675" t="str">
            <v>UN</v>
          </cell>
          <cell r="D4675">
            <v>173.64</v>
          </cell>
        </row>
        <row r="4676">
          <cell r="A4676">
            <v>99622</v>
          </cell>
          <cell r="B4676" t="str">
            <v>VÁLVULA DE RETENÇÃO HORIZONTAL, DE BRONZE, ROSCÁVEL, 1 1/2"  - FORNECIMENTO E INSTALAÇÃO. AF_01/2019</v>
          </cell>
          <cell r="C4676" t="str">
            <v>UN</v>
          </cell>
          <cell r="D4676">
            <v>191.09</v>
          </cell>
        </row>
        <row r="4677">
          <cell r="A4677">
            <v>99623</v>
          </cell>
          <cell r="B4677" t="str">
            <v>VÁLVULA DE RETENÇÃO HORIZONTAL, DE BRONZE, ROSCÁVEL, 2"  - FORNECIMENTO E INSTALAÇÃO. AF_01/2019</v>
          </cell>
          <cell r="C4677" t="str">
            <v>UN</v>
          </cell>
          <cell r="D4677">
            <v>258.81</v>
          </cell>
        </row>
        <row r="4678">
          <cell r="A4678">
            <v>99624</v>
          </cell>
          <cell r="B4678" t="str">
            <v>VÁLVULA DE RETENÇÃO HORIZONTAL, DE BRONZE, ROSCÁVEL, 2 1/2" - FORNECIMENTO E INSTALAÇÃO. AF_01/2019</v>
          </cell>
          <cell r="C4678" t="str">
            <v>UN</v>
          </cell>
          <cell r="D4678">
            <v>358.75</v>
          </cell>
        </row>
        <row r="4679">
          <cell r="A4679">
            <v>99625</v>
          </cell>
          <cell r="B4679" t="str">
            <v>VÁLVULA DE RETENÇÃO HORIZONTAL, DE BRONZE, ROSCÁVEL, 3" - FORNECIMENTO E INSTALAÇÃO. AF_01/2019</v>
          </cell>
          <cell r="C4679" t="str">
            <v>UN</v>
          </cell>
          <cell r="D4679">
            <v>486.61</v>
          </cell>
        </row>
        <row r="4680">
          <cell r="A4680">
            <v>99626</v>
          </cell>
          <cell r="B4680" t="str">
            <v>VÁLVULA DE RETENÇÃO HORIZONTAL, DE BRONZE, ROSCÁVEL, 4" - FORNECIMENTO E INSTALAÇÃO. AF_01/2019</v>
          </cell>
          <cell r="C4680" t="str">
            <v>UN</v>
          </cell>
          <cell r="D4680">
            <v>739.53</v>
          </cell>
        </row>
        <row r="4681">
          <cell r="A4681">
            <v>99627</v>
          </cell>
          <cell r="B4681" t="str">
            <v>VÁLVULA DE RETENÇÃO VERTICAL, DE BRONZE, ROSCÁVEL, 1/2" - FORNECIMENTO E INSTALAÇÃO. AF_01/2019</v>
          </cell>
          <cell r="C4681" t="str">
            <v>UN</v>
          </cell>
          <cell r="D4681">
            <v>69.040000000000006</v>
          </cell>
        </row>
        <row r="4682">
          <cell r="A4682">
            <v>99628</v>
          </cell>
          <cell r="B4682" t="str">
            <v>VÁLVULA DE RETENÇÃO VERTICAL, DE BRONZE, ROSCÁVEL, 3/4" - FORNECIMENTO E INSTALAÇÃO. AF_01/2019</v>
          </cell>
          <cell r="C4682" t="str">
            <v>UN</v>
          </cell>
          <cell r="D4682">
            <v>53.26</v>
          </cell>
        </row>
        <row r="4683">
          <cell r="A4683">
            <v>99629</v>
          </cell>
          <cell r="B4683" t="str">
            <v>VÁLVULA DE RETENÇÃO VERTICAL, DE BRONZE, ROSCÁVEL, 1" - FORNECIMENTO E INSTALAÇÃO. AF_01/2019</v>
          </cell>
          <cell r="C4683" t="str">
            <v>UN</v>
          </cell>
          <cell r="D4683">
            <v>75.73</v>
          </cell>
        </row>
        <row r="4684">
          <cell r="A4684">
            <v>99630</v>
          </cell>
          <cell r="B4684" t="str">
            <v>VÁLVULA DE RETENÇÃO VERTICAL, DE BRONZE, ROSCÁVEL, 1 1/4" - FORNECIMENTO E INSTALAÇÃO. AF_01/2019</v>
          </cell>
          <cell r="C4684" t="str">
            <v>UN</v>
          </cell>
          <cell r="D4684">
            <v>101.87</v>
          </cell>
        </row>
        <row r="4685">
          <cell r="A4685">
            <v>99631</v>
          </cell>
          <cell r="B4685" t="str">
            <v>VÁLVULA DE RETENÇÃO VERTICAL, DE BRONZE, ROSCÁVEL, 1 1/2" - FORNECIMENTO E INSTALAÇÃO. AF_01/2019</v>
          </cell>
          <cell r="C4685" t="str">
            <v>UN</v>
          </cell>
          <cell r="D4685">
            <v>113.52</v>
          </cell>
        </row>
        <row r="4686">
          <cell r="A4686">
            <v>99632</v>
          </cell>
          <cell r="B4686" t="str">
            <v>VÁLVULA DE RETENÇÃO VERTICAL, DE BRONZE, ROSCÁVEL, 2" - FORNECIMENTO E INSTALAÇÃO. AF_01/2019</v>
          </cell>
          <cell r="C4686" t="str">
            <v>UN</v>
          </cell>
          <cell r="D4686">
            <v>155.09</v>
          </cell>
        </row>
        <row r="4687">
          <cell r="A4687">
            <v>99633</v>
          </cell>
          <cell r="B4687" t="str">
            <v>VÁLVULA DE RETENÇÃO VERTICAL, DE BRONZE, ROSCÁVEL, 3" - FORNECIMENTO E INSTALAÇÃO. AF_01/2019</v>
          </cell>
          <cell r="C4687" t="str">
            <v>UN</v>
          </cell>
          <cell r="D4687">
            <v>309.14999999999998</v>
          </cell>
        </row>
        <row r="4688">
          <cell r="A4688">
            <v>99634</v>
          </cell>
          <cell r="B4688" t="str">
            <v>VÁLVULA DE RETENÇÃO VERTICAL, DE BRONZE, ROSCÁVEL, 4" - FORNECIMENTO E INSTALAÇÃO. AF_01/2019</v>
          </cell>
          <cell r="C4688" t="str">
            <v>UN</v>
          </cell>
          <cell r="D4688">
            <v>516.25</v>
          </cell>
        </row>
        <row r="4689">
          <cell r="A4689">
            <v>99635</v>
          </cell>
          <cell r="B4689" t="str">
            <v>VÁLVULA DE DESCARGA METÁLICA, BASE 1 1/2 ", ACABAMENTO METALICO CROMADO - FORNECIMENTO E INSTALAÇÃO. AF_01/2019</v>
          </cell>
          <cell r="C4689" t="str">
            <v>UN</v>
          </cell>
          <cell r="D4689">
            <v>285</v>
          </cell>
        </row>
        <row r="4690">
          <cell r="A4690">
            <v>95634</v>
          </cell>
          <cell r="B4690" t="str">
            <v>KIT CAVALETE PARA MEDIÇÃO DE ÁGUA - ENTRADA PRINCIPAL, EM PVC SOLDÁVEL DN 20 (½")   FORNECIMENTO E INSTALAÇÃO (EXCLUSIVE HIDRÔMETRO). AF_11/2016</v>
          </cell>
          <cell r="C4690" t="str">
            <v>UN</v>
          </cell>
          <cell r="D4690">
            <v>134.76</v>
          </cell>
        </row>
        <row r="4691">
          <cell r="A4691">
            <v>95635</v>
          </cell>
          <cell r="B4691" t="str">
            <v>KIT CAVALETE PARA MEDIÇÃO DE ÁGUA - ENTRADA PRINCIPAL, EM PVC SOLDÁVEL DN 25 (¾")   FORNECIMENTO E INSTALAÇÃO (EXCLUSIVE HIDRÔMETRO). AF_11/2016</v>
          </cell>
          <cell r="C4691" t="str">
            <v>UN</v>
          </cell>
          <cell r="D4691">
            <v>143.93</v>
          </cell>
        </row>
        <row r="4692">
          <cell r="A4692">
            <v>95637</v>
          </cell>
          <cell r="B4692" t="str">
            <v>KIT CAVALETE PARA MEDIÇÃO DE ÁGUA - ENTRADA PRINCIPAL, EM AÇO GALVANIZADO DN 32 (1 ¼)  FORNECIMENTO E INSTALAÇÃO (EXCLUSIVE HIDRÔMETRO). AF_11/2016</v>
          </cell>
          <cell r="C4692" t="str">
            <v>UN</v>
          </cell>
          <cell r="D4692">
            <v>393.64</v>
          </cell>
        </row>
        <row r="4693">
          <cell r="A4693">
            <v>95638</v>
          </cell>
          <cell r="B4693" t="str">
            <v>KIT CAVALETE PARA MEDIÇÃO DE ÁGUA - ENTRADA PRINCIPAL, EM AÇO GALVANIZADO DN 40 (1 ½)  FORNECIMENTO E INSTALAÇÃO (EXCLUSIVE HIDRÔMETRO). AF_11/2016</v>
          </cell>
          <cell r="C4693" t="str">
            <v>UN</v>
          </cell>
          <cell r="D4693">
            <v>480.2</v>
          </cell>
        </row>
        <row r="4694">
          <cell r="A4694">
            <v>95639</v>
          </cell>
          <cell r="B4694" t="str">
            <v>KIT CAVALETE PARA MEDIÇÃO DE ÁGUA - ENTRADA PRINCIPAL, EM AÇO GALVANIZADO DN 50 (2)  FORNECIMENTO E INSTALAÇÃO (EXCLUSIVE HIDRÔMETRO). AF_11/2016</v>
          </cell>
          <cell r="C4694" t="str">
            <v>UN</v>
          </cell>
          <cell r="D4694">
            <v>621.54</v>
          </cell>
        </row>
        <row r="4695">
          <cell r="A4695">
            <v>95641</v>
          </cell>
          <cell r="B4695" t="str">
            <v>KIT CAVALETE PARA MEDIÇÃO DE ÁGUA - ENTRADA INDIVIDUALIZADA, EM PVC DN 25 (¾), PARA 2 MEDIDORES  FORNECIMENTO E INSTALAÇÃO (EXCLUSIVE HIDRÔMETRO). AF_11/2016</v>
          </cell>
          <cell r="C4695" t="str">
            <v>UN</v>
          </cell>
          <cell r="D4695">
            <v>228.88</v>
          </cell>
        </row>
        <row r="4696">
          <cell r="A4696">
            <v>95642</v>
          </cell>
          <cell r="B4696" t="str">
            <v>KIT CAVALETE PARA MEDIÇÃO DE ÁGUA - ENTRADA INDIVIDUALIZADA, EM PVC DN 25 (¾), PARA 3 MEDIDORES  FORNECIMENTO E INSTALAÇÃO (EXCLUSIVE HIDRÔMETRO). AF_11/2016</v>
          </cell>
          <cell r="C4696" t="str">
            <v>UN</v>
          </cell>
          <cell r="D4696">
            <v>338.04</v>
          </cell>
        </row>
        <row r="4697">
          <cell r="A4697">
            <v>95643</v>
          </cell>
          <cell r="B4697" t="str">
            <v>KIT CAVALETE PARA MEDIÇÃO DE ÁGUA - ENTRADA INDIVIDUALIZADA, EM PVC DN 25 (¾), PARA 4 MEDIDORES  FORNECIMENTO E INSTALAÇÃO (EXCLUSIVE HIDRÔMETRO). AF_11/2016</v>
          </cell>
          <cell r="C4697" t="str">
            <v>UN</v>
          </cell>
          <cell r="D4697">
            <v>442.23</v>
          </cell>
        </row>
        <row r="4698">
          <cell r="A4698">
            <v>95644</v>
          </cell>
          <cell r="B4698" t="str">
            <v>KIT CAVALETE PARA MEDIÇÃO DE ÁGUA - ENTRADA INDIVIDUALIZADA, EM PVC DN 32 (1), PARA 1 MEDIDOR  FORNECIMENTO E INSTALAÇÃO (EXCLUSIVE HIDRÔMETRO). AF_11/2016</v>
          </cell>
          <cell r="C4698" t="str">
            <v>UN</v>
          </cell>
          <cell r="D4698">
            <v>169.84</v>
          </cell>
        </row>
        <row r="4699">
          <cell r="A4699">
            <v>95645</v>
          </cell>
          <cell r="B4699" t="str">
            <v>KIT CAVALETE PARA MEDIÇÃO DE ÁGUA - ENTRADA INDIVIDUALIZADA, EM PVC DN 32 (1), PARA 2 MEDIDORES  FORNECIMENTO E INSTALAÇÃO (EXCLUSIVE HIDRÔMETRO). AF_11/2016</v>
          </cell>
          <cell r="C4699" t="str">
            <v>UN</v>
          </cell>
          <cell r="D4699">
            <v>310.66000000000003</v>
          </cell>
        </row>
        <row r="4700">
          <cell r="A4700">
            <v>95646</v>
          </cell>
          <cell r="B4700" t="str">
            <v>KIT CAVALETE PARA MEDIÇÃO DE ÁGUA - ENTRADA INDIVIDUALIZADA, EM PVC DN 32 (1), PARA 3 MEDIDORES  FORNECIMENTO E INSTALAÇÃO (EXCLUSIVE HIDRÔMETRO). AF_11/2016</v>
          </cell>
          <cell r="C4700" t="str">
            <v>UN</v>
          </cell>
          <cell r="D4700">
            <v>462.96</v>
          </cell>
        </row>
        <row r="4701">
          <cell r="A4701">
            <v>95647</v>
          </cell>
          <cell r="B4701" t="str">
            <v>KIT CAVALETE PARA MEDIÇÃO DE ÁGUA - ENTRADA INDIVIDUALIZADA, EM PVC DN 32 (1), PARA 4 MEDIDORES  FORNECIMENTO E INSTALAÇÃO (EXCLUSIVE HIDRÔMETRO). AF_11/2016</v>
          </cell>
          <cell r="C4701" t="str">
            <v>UN</v>
          </cell>
          <cell r="D4701">
            <v>607.02</v>
          </cell>
        </row>
        <row r="4702">
          <cell r="A4702">
            <v>95673</v>
          </cell>
          <cell r="B4702" t="str">
            <v>HIDRÔMETRO DN 20 (½), 1,5 M³/H  FORNECIMENTO E INSTALAÇÃO. AF_11/2016</v>
          </cell>
          <cell r="C4702" t="str">
            <v>UN</v>
          </cell>
          <cell r="D4702">
            <v>98.93</v>
          </cell>
        </row>
        <row r="4703">
          <cell r="A4703">
            <v>95674</v>
          </cell>
          <cell r="B4703" t="str">
            <v>HIDRÔMETRO DN 20 (½), 3,0 M³/H  FORNECIMENTO E INSTALAÇÃO. AF_11/2016</v>
          </cell>
          <cell r="C4703" t="str">
            <v>UN</v>
          </cell>
          <cell r="D4703">
            <v>105.12</v>
          </cell>
        </row>
        <row r="4704">
          <cell r="A4704">
            <v>95675</v>
          </cell>
          <cell r="B4704" t="str">
            <v>HIDRÔMETRO DN 25 (¾ ), 5,0 M³/H FORNECIMENTO E INSTALAÇÃO. AF_11/2016</v>
          </cell>
          <cell r="C4704" t="str">
            <v>UN</v>
          </cell>
          <cell r="D4704">
            <v>128.5</v>
          </cell>
        </row>
        <row r="4705">
          <cell r="A4705">
            <v>95676</v>
          </cell>
          <cell r="B4705" t="str">
            <v>CAIXA EM CONCRETO PRÉ-MOLDADO PARA ABRIGO DE HIDRÔMETRO COM DN 20 (½)  FORNECIMENTO E INSTALAÇÃO. AF_11/2016</v>
          </cell>
          <cell r="C4705" t="str">
            <v>UN</v>
          </cell>
          <cell r="D4705">
            <v>67.09</v>
          </cell>
        </row>
        <row r="4706">
          <cell r="A4706">
            <v>97741</v>
          </cell>
          <cell r="B4706" t="str">
            <v>KIT CAVALETE PARA MEDIÇÃO DE ÁGUA - ENTRADA INDIVIDUALIZADA, EM PVC DN 25 (¾), PARA 1 MEDIDOR  FORNECIMENTO E INSTALAÇÃO (EXCLUSIVE HIDRÔMETRO). AF_11/2016</v>
          </cell>
          <cell r="C4706" t="str">
            <v>UN</v>
          </cell>
          <cell r="D4706">
            <v>128.49</v>
          </cell>
        </row>
        <row r="4707">
          <cell r="A4707">
            <v>90436</v>
          </cell>
          <cell r="B4707" t="str">
            <v>FURO EM ALVENARIA PARA DIÂMETROS MENORES OU IGUAIS A 40 MM. AF_05/2015</v>
          </cell>
          <cell r="C4707" t="str">
            <v>UN</v>
          </cell>
          <cell r="D4707">
            <v>9.86</v>
          </cell>
        </row>
        <row r="4708">
          <cell r="A4708">
            <v>90437</v>
          </cell>
          <cell r="B4708" t="str">
            <v>FURO EM ALVENARIA PARA DIÂMETROS MAIORES QUE 40 MM E MENORES OU IGUAIS A 75 MM. AF_05/2015</v>
          </cell>
          <cell r="C4708" t="str">
            <v>UN</v>
          </cell>
          <cell r="D4708">
            <v>23.96</v>
          </cell>
        </row>
        <row r="4709">
          <cell r="A4709">
            <v>90438</v>
          </cell>
          <cell r="B4709" t="str">
            <v>FURO EM ALVENARIA PARA DIÂMETROS MAIORES QUE 75 MM. AF_05/2015</v>
          </cell>
          <cell r="C4709" t="str">
            <v>UN</v>
          </cell>
          <cell r="D4709">
            <v>34.35</v>
          </cell>
        </row>
        <row r="4710">
          <cell r="A4710">
            <v>90439</v>
          </cell>
          <cell r="B4710" t="str">
            <v>FURO EM CONCRETO PARA DIÂMETROS MENORES OU IGUAIS A 40 MM. AF_05/2015</v>
          </cell>
          <cell r="C4710" t="str">
            <v>UN</v>
          </cell>
          <cell r="D4710">
            <v>54.52</v>
          </cell>
        </row>
        <row r="4711">
          <cell r="A4711">
            <v>90440</v>
          </cell>
          <cell r="B4711" t="str">
            <v>FURO EM CONCRETO PARA DIÂMETROS MAIORES QUE 40 MM E MENORES OU IGUAIS A 75 MM. AF_05/2015</v>
          </cell>
          <cell r="C4711" t="str">
            <v>UN</v>
          </cell>
          <cell r="D4711">
            <v>87.32</v>
          </cell>
        </row>
        <row r="4712">
          <cell r="A4712">
            <v>90441</v>
          </cell>
          <cell r="B4712" t="str">
            <v>FURO EM CONCRETO PARA DIÂMETROS MAIORES QUE 75 MM. AF_05/2015</v>
          </cell>
          <cell r="C4712" t="str">
            <v>UN</v>
          </cell>
          <cell r="D4712">
            <v>111.53</v>
          </cell>
        </row>
        <row r="4713">
          <cell r="A4713">
            <v>90443</v>
          </cell>
          <cell r="B4713" t="str">
            <v>RASGO EM ALVENARIA PARA RAMAIS/ DISTRIBUIÇÃO COM DIAMETROS MENORES OU IGUAIS A 40 MM. AF_05/2015</v>
          </cell>
          <cell r="C4713" t="str">
            <v>M</v>
          </cell>
          <cell r="D4713">
            <v>8.9600000000000009</v>
          </cell>
        </row>
        <row r="4714">
          <cell r="A4714">
            <v>90444</v>
          </cell>
          <cell r="B4714" t="str">
            <v>RASGO EM CONTRAPISO PARA RAMAIS/ DISTRIBUIÇÃO COM DIÂMETROS MENORES OU IGUAIS A 40 MM. AF_05/2015</v>
          </cell>
          <cell r="C4714" t="str">
            <v>M</v>
          </cell>
          <cell r="D4714">
            <v>23.39</v>
          </cell>
        </row>
        <row r="4715">
          <cell r="A4715">
            <v>90445</v>
          </cell>
          <cell r="B4715" t="str">
            <v>RASGO EM CONTRAPISO PARA RAMAIS/ DISTRIBUIÇÃO COM DIÂMETROS MAIORES QUE 40 MM E MENORES OU IGUAIS A 75 MM. AF_05/2015</v>
          </cell>
          <cell r="C4715" t="str">
            <v>M</v>
          </cell>
          <cell r="D4715">
            <v>24.97</v>
          </cell>
        </row>
        <row r="4716">
          <cell r="A4716">
            <v>90446</v>
          </cell>
          <cell r="B4716" t="str">
            <v>RASGO EM CONTRAPISO PARA RAMAIS/ DISTRIBUIÇÃO COM DIÂMETROS MAIORES QUE 75 MM. AF_05/2015</v>
          </cell>
          <cell r="C4716" t="str">
            <v>M</v>
          </cell>
          <cell r="D4716">
            <v>27.13</v>
          </cell>
        </row>
        <row r="4717">
          <cell r="A4717">
            <v>90447</v>
          </cell>
          <cell r="B4717" t="str">
            <v>RASGO EM ALVENARIA PARA ELETRODUTOS COM DIAMETROS MENORES OU IGUAIS A 40 MM. AF_05/2015</v>
          </cell>
          <cell r="C4717" t="str">
            <v>M</v>
          </cell>
          <cell r="D4717">
            <v>4.46</v>
          </cell>
        </row>
        <row r="4718">
          <cell r="A4718">
            <v>90451</v>
          </cell>
          <cell r="B4718" t="str">
            <v>PASSANTE TIPO PEÇA EM POLIESTIRENO PARA ABERTURA PARA PASSAGEM DE 1 TUBO, FIXADO EM LAJE. AF_05/2015</v>
          </cell>
          <cell r="C4718" t="str">
            <v>UN</v>
          </cell>
          <cell r="D4718">
            <v>3.15</v>
          </cell>
        </row>
        <row r="4719">
          <cell r="A4719">
            <v>90452</v>
          </cell>
          <cell r="B4719" t="str">
            <v>PASSANTE TIPO PEÇA EM POLIESTIRENO PARA ABERTURA PARA PASSAGEM DE MAIS DE 1 TUBO, FIXADO EM LAJE. AF_05/2015</v>
          </cell>
          <cell r="C4719" t="str">
            <v>UN</v>
          </cell>
          <cell r="D4719">
            <v>14.44</v>
          </cell>
        </row>
        <row r="4720">
          <cell r="A4720">
            <v>90453</v>
          </cell>
          <cell r="B4720" t="str">
            <v>PASSANTE TIPO TUBO DE DIÂMETRO MENOR OU IGUAL A 40 MM, FIXADO EM LAJE. AF_05/2015</v>
          </cell>
          <cell r="C4720" t="str">
            <v>UN</v>
          </cell>
          <cell r="D4720">
            <v>2.04</v>
          </cell>
        </row>
        <row r="4721">
          <cell r="A4721">
            <v>90454</v>
          </cell>
          <cell r="B4721" t="str">
            <v>PASSANTE TIPO TUBO DE DIÂMETRO MAIORES QUE 40 MM E MENORES OU IGUAIS A 75 MM, FIXADO EM LAJE. AF_05/2015</v>
          </cell>
          <cell r="C4721" t="str">
            <v>UN</v>
          </cell>
          <cell r="D4721">
            <v>3.7</v>
          </cell>
        </row>
        <row r="4722">
          <cell r="A4722">
            <v>90455</v>
          </cell>
          <cell r="B4722" t="str">
            <v>PASSANTE TIPO TUBO DE DIÂMETRO MAIOR QUE 75 MM, FIXADO EM LAJE. AF_05/2015</v>
          </cell>
          <cell r="C4722" t="str">
            <v>UN</v>
          </cell>
          <cell r="D4722">
            <v>4.82</v>
          </cell>
        </row>
        <row r="4723">
          <cell r="A4723">
            <v>90456</v>
          </cell>
          <cell r="B4723" t="str">
            <v>QUEBRA EM ALVENARIA PARA INSTALAÇÃO DE CAIXA DE TOMADA (4X4 OU 4X2). AF_05/2015</v>
          </cell>
          <cell r="C4723" t="str">
            <v>UN</v>
          </cell>
          <cell r="D4723">
            <v>2.87</v>
          </cell>
        </row>
        <row r="4724">
          <cell r="A4724">
            <v>90457</v>
          </cell>
          <cell r="B4724" t="str">
            <v>QUEBRA EM ALVENARIA PARA INSTALAÇÃO DE QUADRO DISTRIBUIÇÃO PEQUENO (19X25 CM). AF_05/2015</v>
          </cell>
          <cell r="C4724" t="str">
            <v>UN</v>
          </cell>
          <cell r="D4724">
            <v>6.56</v>
          </cell>
        </row>
        <row r="4725">
          <cell r="A4725">
            <v>90458</v>
          </cell>
          <cell r="B4725" t="str">
            <v>QUEBRA EM ALVENARIA PARA INSTALAÇÃO DE QUADRO DISTRIBUIÇÃO GRANDE (76X40 CM). AF_05/2015</v>
          </cell>
          <cell r="C4725" t="str">
            <v>UN</v>
          </cell>
          <cell r="D4725">
            <v>18.62</v>
          </cell>
        </row>
        <row r="4726">
          <cell r="A4726">
            <v>90459</v>
          </cell>
          <cell r="B4726" t="str">
            <v>QUEBRA EM ALVENARIA PARA INSTALAÇÃO DE ABRIGO PARA MANGUEIRAS (90X60 CM). AF_05/2015</v>
          </cell>
          <cell r="C4726" t="str">
            <v>UN</v>
          </cell>
          <cell r="D4726">
            <v>26.26</v>
          </cell>
        </row>
        <row r="4727">
          <cell r="A4727">
            <v>90460</v>
          </cell>
          <cell r="B4727" t="str">
            <v>SUPORTE PARA ATÉ 3 TUBOS HORIZONTAIS, ESPAÇADO A CADA 1 M, EM PERFILADO DE SEÇÃO 38X76 MM, POR METRO DE TUBULAÇÃO FIXADA. AF_05/2015</v>
          </cell>
          <cell r="C4727" t="str">
            <v>M</v>
          </cell>
          <cell r="D4727">
            <v>7.45</v>
          </cell>
        </row>
        <row r="4728">
          <cell r="A4728">
            <v>90461</v>
          </cell>
          <cell r="B4728" t="str">
            <v>SUPORTE PARA MAIS DE 3 TUBOS HORIZONTAIS, ESPAÇADO A CADA 1 M, EM PERFILADO DE SEÇÃO 38X76 MM, POR METRO DE TUBULAÇÃO FIXADA. AF_05/2015</v>
          </cell>
          <cell r="C4728" t="str">
            <v>M</v>
          </cell>
          <cell r="D4728">
            <v>4.8099999999999996</v>
          </cell>
        </row>
        <row r="4729">
          <cell r="A4729">
            <v>90462</v>
          </cell>
          <cell r="B4729" t="str">
            <v>SUPORTE PARA ATÉ 3 TUBOS VERTICAIS, ESPAÇADO A CADA 3 M, EM PERFILADO DE SEÇÃO 38X38 MM, POR METRO DE TUBULAÇÃO FIXADA. AF_05/2015</v>
          </cell>
          <cell r="C4729" t="str">
            <v>M</v>
          </cell>
          <cell r="D4729">
            <v>1</v>
          </cell>
        </row>
        <row r="4730">
          <cell r="A4730">
            <v>90463</v>
          </cell>
          <cell r="B4730" t="str">
            <v>SUPORTE PARA MAIS DE 3 TUBOS VERTICAIS, ESPAÇADO A CADA 3 M, EM PERFILADO DE SEÇÃO 38X38 MM, POR METRO DE TUBULAÇÃO FIXADA. AF_05/2015</v>
          </cell>
          <cell r="C4730" t="str">
            <v>M</v>
          </cell>
          <cell r="D4730">
            <v>0.89</v>
          </cell>
        </row>
        <row r="4731">
          <cell r="A4731">
            <v>90466</v>
          </cell>
          <cell r="B4731" t="str">
            <v>CHUMBAMENTO LINEAR EM ALVENARIA PARA RAMAIS/DISTRIBUIÇÃO COM DIÂMETROS MENORES OU IGUAIS A 40 MM. AF_05/2015</v>
          </cell>
          <cell r="C4731" t="str">
            <v>M</v>
          </cell>
          <cell r="D4731">
            <v>9.33</v>
          </cell>
        </row>
        <row r="4732">
          <cell r="A4732">
            <v>90467</v>
          </cell>
          <cell r="B4732" t="str">
            <v>CHUMBAMENTO LINEAR EM ALVENARIA PARA RAMAIS/DISTRIBUIÇÃO COM DIÂMETROS MAIORES QUE 40 MM E MENORES OU IGUAIS A 75 MM. AF_05/2015</v>
          </cell>
          <cell r="C4732" t="str">
            <v>M</v>
          </cell>
          <cell r="D4732">
            <v>14.79</v>
          </cell>
        </row>
        <row r="4733">
          <cell r="A4733">
            <v>90468</v>
          </cell>
          <cell r="B4733" t="str">
            <v>CHUMBAMENTO LINEAR EM CONTRAPISO PARA RAMAIS/DISTRIBUIÇÃO COM DIÂMETROS MENORES OU IGUAIS A 40 MM. AF_05/2015</v>
          </cell>
          <cell r="C4733" t="str">
            <v>M</v>
          </cell>
          <cell r="D4733">
            <v>4.3099999999999996</v>
          </cell>
        </row>
        <row r="4734">
          <cell r="A4734">
            <v>90469</v>
          </cell>
          <cell r="B4734" t="str">
            <v>CHUMBAMENTO LINEAR EM CONTRAPISO PARA RAMAIS/DISTRIBUIÇÃO COM DIÂMETROS MAIORES QUE 40 MM E MENORES OU IGUAIS A 75 MM. AF_05/2015</v>
          </cell>
          <cell r="C4734" t="str">
            <v>M</v>
          </cell>
          <cell r="D4734">
            <v>6.92</v>
          </cell>
        </row>
        <row r="4735">
          <cell r="A4735">
            <v>90470</v>
          </cell>
          <cell r="B4735" t="str">
            <v>CHUMBAMENTO LINEAR EM CONTRAPISO PARA RAMAIS/DISTRIBUIÇÃO COM DIÂMETROS MAIORES QUE 75 MM. AF_05/2015</v>
          </cell>
          <cell r="C4735" t="str">
            <v>M</v>
          </cell>
          <cell r="D4735">
            <v>9.65</v>
          </cell>
        </row>
        <row r="4736">
          <cell r="A4736">
            <v>91166</v>
          </cell>
          <cell r="B4736" t="str">
            <v>FIXAÇÃO DE TUBOS HORIZONTAIS DE PEX DIAMETROS IGUAIS OU INFERIORES A 40 MM COM ABRAÇADEIRA PLÁSTICA 390 MM, FIXADA EM LAJE. AF_05/2015</v>
          </cell>
          <cell r="C4736" t="str">
            <v>M</v>
          </cell>
          <cell r="D4736">
            <v>2.84</v>
          </cell>
        </row>
        <row r="4737">
          <cell r="A4737">
            <v>91167</v>
          </cell>
          <cell r="B4737" t="str">
            <v>FIXAÇÃO DE TUBOS HORIZONTAIS DE PPR DIÂMETROS MENORES OU IGUAIS A 40 MM COM ABRAÇADEIRA METÁLICA RÍGIDA TIPO D 1/2", FIXADA EM PERFILADO EM LAJE. AF_05/2015</v>
          </cell>
          <cell r="C4737" t="str">
            <v>M</v>
          </cell>
          <cell r="D4737">
            <v>7.65</v>
          </cell>
        </row>
        <row r="4738">
          <cell r="A4738">
            <v>91168</v>
          </cell>
          <cell r="B4738" t="str">
            <v>FIXAÇÃO DE TUBOS HORIZONTAIS DE PPR DIÂMETROS MAIORES QUE 40 MM E MENORES OU IGUAIS A 75 MM COM ABRAÇADEIRA METÁLICA RÍGIDA TIPO D 1 1/2", FIXADA EM PERFILADO EM LAJE. AF_05/2015</v>
          </cell>
          <cell r="C4738" t="str">
            <v>M</v>
          </cell>
          <cell r="D4738">
            <v>5.78</v>
          </cell>
        </row>
        <row r="4739">
          <cell r="A4739">
            <v>91169</v>
          </cell>
          <cell r="B4739" t="str">
            <v>FIXAÇÃO DE TUBOS HORIZONTAIS DE PPR DIÂMETROS MAIORES QUE 75 MM COM ABRAÇADEIRA METÁLICA RÍGIDA TIPO D 3", FIXADA EM PERFILADO EM LAJE. AF_05/2015</v>
          </cell>
          <cell r="C4739" t="str">
            <v>M</v>
          </cell>
          <cell r="D4739">
            <v>6.86</v>
          </cell>
        </row>
        <row r="4740">
          <cell r="A4740">
            <v>91170</v>
          </cell>
          <cell r="B4740" t="str">
            <v>FIXAÇÃO DE TUBOS HORIZONTAIS DE PVC, CPVC OU COBRE DIÂMETROS MENORES OU IGUAIS A 40 MM OU ELETROCALHAS ATÉ 150MM DE LARGURA, COM ABRAÇADEIRA METÁLICA RÍGIDA TIPO D 1/2, FIXADA EM PERFILADO EM LAJE. AF_05/2015</v>
          </cell>
          <cell r="C4740" t="str">
            <v>M</v>
          </cell>
          <cell r="D4740">
            <v>1.96</v>
          </cell>
        </row>
        <row r="4741">
          <cell r="A4741">
            <v>91171</v>
          </cell>
          <cell r="B4741" t="str">
            <v>FIXAÇÃO DE TUBOS HORIZONTAIS DE PVC, CPVC OU COBRE DIÂMETROS MAIORES QUE 40 MM E MENORES OU IGUAIS A 75 MM COM ABRAÇADEIRA METÁLICA RÍGIDA TIPO D 1 1/2", FIXADA EM PERFILADO EM LAJE. AF_05/2015</v>
          </cell>
          <cell r="C4741" t="str">
            <v>M</v>
          </cell>
          <cell r="D4741">
            <v>2.46</v>
          </cell>
        </row>
        <row r="4742">
          <cell r="A4742">
            <v>91172</v>
          </cell>
          <cell r="B4742" t="str">
            <v>FIXAÇÃO DE TUBOS HORIZONTAIS DE PVC, CPVC OU COBRE DIÂMETROS MAIORES QUE 75 MM COM ABRAÇADEIRA METÁLICA RÍGIDA TIPO D 3", FIXADA EM PERFILADO EM LAJE. AF_05/2015</v>
          </cell>
          <cell r="C4742" t="str">
            <v>M</v>
          </cell>
          <cell r="D4742">
            <v>3.62</v>
          </cell>
        </row>
        <row r="4743">
          <cell r="A4743">
            <v>91173</v>
          </cell>
          <cell r="B4743" t="str">
            <v>FIXAÇÃO DE TUBOS VERTICAIS DE PPR DIÂMETROS MENORES OU IGUAIS A 40 MM COM ABRAÇADEIRA METÁLICA RÍGIDA TIPO D 1/2", FIXADA EM PERFILADO EM ALVENARIA. AF_05/2015</v>
          </cell>
          <cell r="C4743" t="str">
            <v>M</v>
          </cell>
          <cell r="D4743">
            <v>0.99</v>
          </cell>
        </row>
        <row r="4744">
          <cell r="A4744">
            <v>91174</v>
          </cell>
          <cell r="B4744" t="str">
            <v>FIXAÇÃO DE TUBOS VERTICAIS DE PPR DIÂMETROS MAIORES QUE 40 MM E MENORES OU IGUAIS A 75 MM COM ABRAÇADEIRA METÁLICA RÍGIDA TIPO D 1 1/2", FIXADA EM PERFILADO EM ALVENARIA. AF_05/2015</v>
          </cell>
          <cell r="C4744" t="str">
            <v>M</v>
          </cell>
          <cell r="D4744">
            <v>1.95</v>
          </cell>
        </row>
        <row r="4745">
          <cell r="A4745">
            <v>91175</v>
          </cell>
          <cell r="B4745" t="str">
            <v>FIXAÇÃO DE TUBOS VERTICAIS DE PPR DIÂMETROS MAIORES QUE 75 MM COM ABRAÇADEIRA METÁLICA RÍGIDA TIPO D 3", FIXADA EM PERFILADO EM ALVENARIA. AF_05/2015</v>
          </cell>
          <cell r="C4745" t="str">
            <v>M</v>
          </cell>
          <cell r="D4745">
            <v>3.19</v>
          </cell>
        </row>
        <row r="4746">
          <cell r="A4746">
            <v>91176</v>
          </cell>
          <cell r="B4746" t="str">
            <v>FIXAÇÃO DE TUBOS HORIZONTAIS DE PPR DIÂMETROS MENORES OU IGUAIS A 40 MM COM ABRAÇADEIRA METÁLICA RÍGIDA TIPO  D  1/2" , FIXADA DIRETAMENTE NA LAJE. AF_05/2015</v>
          </cell>
          <cell r="C4746" t="str">
            <v>M</v>
          </cell>
          <cell r="D4746">
            <v>18.350000000000001</v>
          </cell>
        </row>
        <row r="4747">
          <cell r="A4747">
            <v>91177</v>
          </cell>
          <cell r="B4747" t="str">
            <v>FIXAÇÃO DE TUBOS HORIZONTAIS DE PPR DIÂMETROS MAIORES QUE 40 MM E MENORES OU IGUAIS A 75 MM COM ABRAÇADEIRA METÁLICA RÍGIDA TIPO  D  1 1/2" , FIXADA DIRETAMENTE NA LAJE. AF_05/2015</v>
          </cell>
          <cell r="C4747" t="str">
            <v>M</v>
          </cell>
          <cell r="D4747">
            <v>8.9499999999999993</v>
          </cell>
        </row>
        <row r="4748">
          <cell r="A4748">
            <v>91178</v>
          </cell>
          <cell r="B4748" t="str">
            <v>FIXAÇÃO DE TUBOS HORIZONTAIS DE PPR DIÂMETROS MAIORES QUE 75 MM COM ABRAÇADEIRA METÁLICA RÍGIDA TIPO  D  3" , FIXADA DIRETAMENTE NA LAJE. AF_05/2015</v>
          </cell>
          <cell r="C4748" t="str">
            <v>M</v>
          </cell>
          <cell r="D4748">
            <v>9.8800000000000008</v>
          </cell>
        </row>
        <row r="4749">
          <cell r="A4749">
            <v>91179</v>
          </cell>
          <cell r="B4749" t="str">
            <v>FIXAÇÃO DE TUBOS HORIZONTAIS DE PVC, CPVC OU COBRE DIÂMETROS MENORES OU IGUAIS A 40 MM COM ABRAÇADEIRA METÁLICA RÍGIDA TIPO  D  1/2" , FIXADA DIRETAMENTE NA LAJE. AF_05/2015</v>
          </cell>
          <cell r="C4749" t="str">
            <v>M</v>
          </cell>
          <cell r="D4749">
            <v>4.7</v>
          </cell>
        </row>
        <row r="4750">
          <cell r="A4750">
            <v>91180</v>
          </cell>
          <cell r="B4750" t="str">
            <v>FIXAÇÃO DE TUBOS HORIZONTAIS DE PVC, CPVC OU COBRE DIÂMETROS MAIORES QUE 40 MM E MENORES OU IGUAIS A 75 MM COM ABRAÇADEIRA METÁLICA RÍGIDA TIPO D 1 1/2, FIXADA DIRETAMENTE NA LAJE. AF_05/2015</v>
          </cell>
          <cell r="C4750" t="str">
            <v>M</v>
          </cell>
          <cell r="D4750">
            <v>4.2</v>
          </cell>
        </row>
        <row r="4751">
          <cell r="A4751">
            <v>91181</v>
          </cell>
          <cell r="B4751" t="str">
            <v>FIXAÇÃO DE TUBOS HORIZONTAIS DE PVC, CPVC OU COBRE DIÂMETROS MAIORES QUE 75 MM COM ABRAÇADEIRA METÁLICA RÍGIDA TIPO  D  3" , FIXADA DIRETAMENTE NA LAJE. AF_05/2015</v>
          </cell>
          <cell r="C4751" t="str">
            <v>M</v>
          </cell>
          <cell r="D4751">
            <v>4.76</v>
          </cell>
        </row>
        <row r="4752">
          <cell r="A4752">
            <v>91182</v>
          </cell>
          <cell r="B4752" t="str">
            <v>FIXAÇÃO DE TUBOS HORIZONTAIS DE PPR DIÂMETROS MENORES OU IGUAIS A 40 MM COM ABRAÇADEIRA METÁLICA FLEXÍVEL 18 MM, FIXADA DIRETAMENTE NA LAJE. AF_05/2015</v>
          </cell>
          <cell r="C4752" t="str">
            <v>M</v>
          </cell>
          <cell r="D4752">
            <v>19.420000000000002</v>
          </cell>
        </row>
        <row r="4753">
          <cell r="A4753">
            <v>91183</v>
          </cell>
          <cell r="B4753" t="str">
            <v>FIXAÇÃO DE TUBOS HORIZONTAIS DE PPR DIÂMETROS MAIORES QUE 40 MM E MENORES OU IGUAIS A 75 MM COM ABRAÇADEIRA METÁLICA FLEXÍVEL 18 MM, FIXADA DIRETAMENTE NA LAJE. AF_05/2015</v>
          </cell>
          <cell r="C4753" t="str">
            <v>M</v>
          </cell>
          <cell r="D4753">
            <v>9.56</v>
          </cell>
        </row>
        <row r="4754">
          <cell r="A4754">
            <v>91184</v>
          </cell>
          <cell r="B4754" t="str">
            <v>FIXAÇÃO DE TUBOS HORIZONTAIS DE PPR DIÂMETROS MAIORES QUE 75 MM COM ABRAÇADEIRA METÁLICA FLEXÍVEL 18 MM, FIXADA DIRETAMENTE NA LAJE. AF_05/2015</v>
          </cell>
          <cell r="C4754" t="str">
            <v>M</v>
          </cell>
          <cell r="D4754">
            <v>8.9</v>
          </cell>
        </row>
        <row r="4755">
          <cell r="A4755">
            <v>91185</v>
          </cell>
          <cell r="B4755" t="str">
            <v>FIXAÇÃO DE TUBOS HORIZONTAIS DE PVC, CPVC OU COBRE DIÂMETROS MENORES OU IGUAIS A 40 MM COM ABRAÇADEIRA METÁLICA FLEXÍVEL 18 MM, FIXADA DIRETAMENTE NA LAJE. AF_05/2015</v>
          </cell>
          <cell r="C4755" t="str">
            <v>M</v>
          </cell>
          <cell r="D4755">
            <v>4.99</v>
          </cell>
        </row>
        <row r="4756">
          <cell r="A4756">
            <v>91186</v>
          </cell>
          <cell r="B4756" t="str">
            <v>FIXAÇÃO DE TUBOS HORIZONTAIS DE PVC, CPVC OU COBRE DIÂMETROS MAIORES QUE 40 MM E MENORES OU IGUAIS A 75 MM COM ABRAÇADEIRA METÁLICA FLEXÍVEL 18 MM, FIXADA DIRETAMENTE NA LAJE. AF_05/2015</v>
          </cell>
          <cell r="C4756" t="str">
            <v>M</v>
          </cell>
          <cell r="D4756">
            <v>4.07</v>
          </cell>
        </row>
        <row r="4757">
          <cell r="A4757">
            <v>91187</v>
          </cell>
          <cell r="B4757" t="str">
            <v>FIXAÇÃO DE TUBOS HORIZONTAIS DE PVC, CPVC OU COBRE DIÂMETROS MAIORES QUE 75 MM COM ABRAÇADEIRA METÁLICA FLEXÍVEL 18 MM, FIXADA DIRETAMENTE NA LAJE. AF_05/2015</v>
          </cell>
          <cell r="C4757" t="str">
            <v>M</v>
          </cell>
          <cell r="D4757">
            <v>4.6900000000000004</v>
          </cell>
        </row>
        <row r="4758">
          <cell r="A4758">
            <v>91188</v>
          </cell>
          <cell r="B4758" t="str">
            <v>CHUMBAMENTO PONTUAL DE ABERTURA EM LAJE COM PASSAGEM DE 1 TUBO DE DIAMETRO EQUIVALENTE IGUAL À  50 MM. AF_05/2015</v>
          </cell>
          <cell r="C4758" t="str">
            <v>UN</v>
          </cell>
          <cell r="D4758">
            <v>5.21</v>
          </cell>
        </row>
        <row r="4759">
          <cell r="A4759">
            <v>91189</v>
          </cell>
          <cell r="B4759" t="str">
            <v>CHUMBAMENTO PONTUAL DE ABERTURA EM LAJE COM PASSAGEM DE MAIS DE 1 TUBO DE  DIAMETRO EQUIVALENTE IGUAL À  50 MM. AF_05/2015</v>
          </cell>
          <cell r="C4759" t="str">
            <v>UN</v>
          </cell>
          <cell r="D4759">
            <v>38.65</v>
          </cell>
        </row>
        <row r="4760">
          <cell r="A4760">
            <v>91190</v>
          </cell>
          <cell r="B4760" t="str">
            <v>CHUMBAMENTO PONTUAL EM PASSAGEM DE TUBO COM DIÂMETRO MENOR OU IGUAL A 40 MM. AF_05/2015</v>
          </cell>
          <cell r="C4760" t="str">
            <v>UN</v>
          </cell>
          <cell r="D4760">
            <v>3.59</v>
          </cell>
        </row>
        <row r="4761">
          <cell r="A4761">
            <v>91191</v>
          </cell>
          <cell r="B4761" t="str">
            <v>CHUMBAMENTO PONTUAL EM PASSAGEM DE TUBO COM DIÂMETROS ENTRE 40 MM E 75 MM. AF_05/2015</v>
          </cell>
          <cell r="C4761" t="str">
            <v>UN</v>
          </cell>
          <cell r="D4761">
            <v>3.79</v>
          </cell>
        </row>
        <row r="4762">
          <cell r="A4762">
            <v>91192</v>
          </cell>
          <cell r="B4762" t="str">
            <v>CHUMBAMENTO PONTUAL EM PASSAGEM DE TUBO COM DIÂMETRO MAIOR QUE 75 MM. AF_05/2015</v>
          </cell>
          <cell r="C4762" t="str">
            <v>UN</v>
          </cell>
          <cell r="D4762">
            <v>4.1900000000000004</v>
          </cell>
        </row>
        <row r="4763">
          <cell r="A4763">
            <v>91222</v>
          </cell>
          <cell r="B4763" t="str">
            <v>RASGO EM ALVENARIA PARA RAMAIS/ DISTRIBUIÇÃO COM DIÂMETROS MAIORES QUE 40 MM E MENORES OU IGUAIS A 75 MM. AF_05/2015</v>
          </cell>
          <cell r="C4763" t="str">
            <v>M</v>
          </cell>
          <cell r="D4763">
            <v>9.65</v>
          </cell>
        </row>
        <row r="4764">
          <cell r="A4764">
            <v>94480</v>
          </cell>
          <cell r="B4764" t="str">
            <v>CONJUNTO HIDRÁULICO PARA INSTALAÇÃO DE BOMBA EM AÇO ROSCÁVEL, DN SUCÇÃO 65 (2½) E DN RECALQUE 50 (2), PARA EDIFICAÇÃO ENTRE 12 E 18 PAVIMENTOS  FORNECIMENTO E INSTALAÇÃO. AF_06/2016</v>
          </cell>
          <cell r="C4764" t="str">
            <v>UN</v>
          </cell>
          <cell r="D4764">
            <v>1945.42</v>
          </cell>
        </row>
        <row r="4765">
          <cell r="A4765">
            <v>94481</v>
          </cell>
          <cell r="B4765" t="str">
            <v>CONJUNTO HIDRÁULICO PARA INSTALAÇÃO DE BOMBA EM AÇO ROSCÁVEL, DN SUCÇÃO 50 (2) E DN RECALQUE 40 (1 1/2), PARA EDIFICAÇÃO ENTRE 8 E 12 PAVIMENTOS  FORNECIMENTO E INSTALAÇÃO. AF_06/2016</v>
          </cell>
          <cell r="C4765" t="str">
            <v>UN</v>
          </cell>
          <cell r="D4765">
            <v>1356.51</v>
          </cell>
        </row>
        <row r="4766">
          <cell r="A4766">
            <v>94482</v>
          </cell>
          <cell r="B4766" t="str">
            <v>CONJUNTO HIDRÁULICO PARA INSTALAÇÃO DE BOMBA EM AÇO ROSCÁVEL, DN SUCÇÃO 40 (1 1/2) E DN RECALQUE 32 (1 1/4), PARA EDIFICAÇÃO ENTRE 4 E 8 PAVIMENTOS  FORNECIMENTO E INSTALAÇÃO. AF_06/2016</v>
          </cell>
          <cell r="C4766" t="str">
            <v>UN</v>
          </cell>
          <cell r="D4766">
            <v>1064.48</v>
          </cell>
        </row>
        <row r="4767">
          <cell r="A4767">
            <v>94483</v>
          </cell>
          <cell r="B4767" t="str">
            <v>CONJUNTO HIDRÁULICO PARA INSTALAÇÃO DE BOMBA EM AÇO ROSCÁVEL, DN SUCÇÃO 32 (1 1/4) E DN RECALQUE 25 (1), PARA EDIFICAÇÃO ATÉ 4 PAVIMENTOS  FORNECIMENTO E INSTALAÇÃO. AF_06/2016</v>
          </cell>
          <cell r="C4767" t="str">
            <v>UN</v>
          </cell>
          <cell r="D4767">
            <v>892.01</v>
          </cell>
        </row>
        <row r="4768">
          <cell r="A4768">
            <v>95541</v>
          </cell>
          <cell r="B4768" t="str">
            <v>FIXAÇÃO UTILIZANDO PARAFUSO E BUCHA DE NYLON, SOMENTE MÃO DE OBRA. AF_10/2016</v>
          </cell>
          <cell r="C4768" t="str">
            <v>UN</v>
          </cell>
          <cell r="D4768">
            <v>3.19</v>
          </cell>
        </row>
        <row r="4769">
          <cell r="A4769">
            <v>96559</v>
          </cell>
          <cell r="B4769" t="str">
            <v>SUPORTE PARA DUTO EM CHAPA GALVANIZADA BITOLA 26, ESPAÇADO A CADA 1 M, EM PERFILADO DE SEÇÃO 38X76 MM, POR ÁREA DE DUTO FIXADO. AF_07/2017</v>
          </cell>
          <cell r="C4769" t="str">
            <v>M2</v>
          </cell>
          <cell r="D4769">
            <v>20.7</v>
          </cell>
        </row>
        <row r="4770">
          <cell r="A4770">
            <v>96560</v>
          </cell>
          <cell r="B4770" t="str">
            <v>SUPORTE PARA DUTO EM CHAPA GALVANIZADA BITOLA 24, ESPAÇADO A CADA 1 M, EM PERFILADO DE SEÇÃO 38X76 MM, POR ÁREA DE DUTO FIXADO. AF_07/2017</v>
          </cell>
          <cell r="C4770" t="str">
            <v>M2</v>
          </cell>
          <cell r="D4770">
            <v>13.89</v>
          </cell>
        </row>
        <row r="4771">
          <cell r="A4771">
            <v>96561</v>
          </cell>
          <cell r="B4771" t="str">
            <v>SUPORTE PARA DUTO EM CHAPA GALVANIZADA BITOLA 22, ESPAÇADO A CADA 1 M, EM PERFILADO DE SEÇÃO 38X76 MM, POR ÁREA DE DUTO FIXADO. AF_07/2017</v>
          </cell>
          <cell r="C4771" t="str">
            <v>M2</v>
          </cell>
          <cell r="D4771">
            <v>10.15</v>
          </cell>
        </row>
        <row r="4772">
          <cell r="A4772">
            <v>96562</v>
          </cell>
          <cell r="B4772" t="str">
            <v>SUPORTE PARA ELETROCALHA LISA OU PERFURADA EM AÇO GALVANIZADO, LARGURA 200 OU 400 MM E ALTURA 50 MM, ESPAÇADO A CADA 1,5 M, EM PERFILADO DE SEÇÃO 38X76 MM, POR METRO DE ELETRECOLHA FIXADA. AF_07/2017</v>
          </cell>
          <cell r="C4772" t="str">
            <v>M</v>
          </cell>
          <cell r="D4772">
            <v>12.93</v>
          </cell>
        </row>
        <row r="4773">
          <cell r="A4773">
            <v>96563</v>
          </cell>
          <cell r="B4773" t="str">
            <v>SUPORTE PARA ELETROCALHA LISA OU PERFURADA EM AÇO GALVANIZADO, LARGURA 500 OU 800 MM E ALTURA 50 MM, ESPAÇADO A CADA 1,5 M, EM PERFILADO DE SEÇÃO 38X76 MM, POR METRO DE ELETRECOLHA FIXADA. AF_07/2017</v>
          </cell>
          <cell r="C4773" t="str">
            <v>M</v>
          </cell>
          <cell r="D4773">
            <v>16.23</v>
          </cell>
        </row>
        <row r="4774">
          <cell r="A4774">
            <v>101802</v>
          </cell>
          <cell r="B4774" t="str">
            <v>CAIXA ENTERRADA RETENTORA DE AREIA RETANGULAR, EM ALVENARIA COM BLOCOS DE CONCRETO, DIMENSÕES INTERNAS: 1,00 X 1,00 X 1,20 M, EXCLUINDO TAMPÃO. AF_12/2020</v>
          </cell>
          <cell r="C4774" t="str">
            <v>UN</v>
          </cell>
          <cell r="D4774">
            <v>1229.47</v>
          </cell>
        </row>
        <row r="4775">
          <cell r="A4775">
            <v>101803</v>
          </cell>
          <cell r="B4775" t="str">
            <v>CAIXA ENTERRADA SEPARADORA DE ÓLEO RETANGULAR, EM ALVENARIA COM BLOCOS DE CONCRETO, DIMENSÕES INTERNAS: 0,6 X 0,6 X 1,00 M, EXCLUINDO TAMPÃO. AF_12/2020</v>
          </cell>
          <cell r="C4775" t="str">
            <v>UN</v>
          </cell>
          <cell r="D4775">
            <v>753.28</v>
          </cell>
        </row>
        <row r="4776">
          <cell r="A4776">
            <v>101804</v>
          </cell>
          <cell r="B4776" t="str">
            <v>CAIXA ENTERRADA SEPARADORA DE ÓLEO RETANGULAR, EM ALVENARIA COM BLOCOS DE CONCRETO, DIMENSÕES INTERNAS: 0,8 X 0,8 X 1,00 M, EXCLUINDO TAMPÃO. AF_12/2020</v>
          </cell>
          <cell r="C4776" t="str">
            <v>UN</v>
          </cell>
          <cell r="D4776">
            <v>954.87</v>
          </cell>
        </row>
        <row r="4777">
          <cell r="A4777">
            <v>101805</v>
          </cell>
          <cell r="B4777" t="str">
            <v>CAIXA ENTERRADA SEPARADORA DE ÓLEO RETANGULAR, EM ALVENARIA COM BLOCOS DE CONCRETO, DIMENSÕES INTERNAS: 1,00 X 1,00 X 1,00 M, EXCLUINDO TAMPÃO. AF_12/2020</v>
          </cell>
          <cell r="C4777" t="str">
            <v>UN</v>
          </cell>
          <cell r="D4777">
            <v>1220.69</v>
          </cell>
        </row>
        <row r="4778">
          <cell r="A4778">
            <v>102111</v>
          </cell>
          <cell r="B4778" t="str">
            <v>BOMBA CENTRÍFUGA, MONOFÁSICA, 0,5 CV OU 0,49 HP, HM 6 A 20 M, Q 1,2 A 8,3 M3/H - FORNECIMENTO E INSTALAÇÃO. AF_12/2020</v>
          </cell>
          <cell r="C4778" t="str">
            <v>UN</v>
          </cell>
          <cell r="D4778">
            <v>672.68</v>
          </cell>
        </row>
        <row r="4779">
          <cell r="A4779">
            <v>102112</v>
          </cell>
          <cell r="B4779" t="str">
            <v>BOMBA CENTRÍFUGA, MONOFÁSICA, 0,5 CV OU 0,49 HP, HM 6 A 20 M, Q 1,2 A 8,3 M3/H (NÃO INCLUI O FORNECIMENTO DA BOMBA). AF_12/2020</v>
          </cell>
          <cell r="C4779" t="str">
            <v>UN</v>
          </cell>
          <cell r="D4779">
            <v>89.71</v>
          </cell>
        </row>
        <row r="4780">
          <cell r="A4780">
            <v>102113</v>
          </cell>
          <cell r="B4780" t="str">
            <v>BOMBA CENTRÍFUGA, TRIFÁSICA, 1 CV OU 0,99 HP, HM 14 A 40 M, Q 0,6 A 8,4 M3/H - FORNECIMENTO E INSTALAÇÃO. AF_12/2020</v>
          </cell>
          <cell r="C4780" t="str">
            <v>UN</v>
          </cell>
          <cell r="D4780">
            <v>1074.7</v>
          </cell>
        </row>
        <row r="4781">
          <cell r="A4781">
            <v>102114</v>
          </cell>
          <cell r="B4781" t="str">
            <v>BOMBA CENTRÍFUGA, TRIFÁSICA, 1 CV OU 0,99 HP, HM 14 A 40 M, Q 0,6 A 8,4 M3/H (NÃO INCLUI O FORNECIMENTO DA BOMBA). AF_12/2020</v>
          </cell>
          <cell r="C4781" t="str">
            <v>UN</v>
          </cell>
          <cell r="D4781">
            <v>92</v>
          </cell>
        </row>
        <row r="4782">
          <cell r="A4782">
            <v>102115</v>
          </cell>
          <cell r="B4782" t="str">
            <v>BOMBA CENTRÍFUGA, TRIFÁSICA, 1,5 CV OU 1,48 HP, HM 10 A 70 M, Q 1,8 A 5,3 M3/H - FORNECIMENTO E INSTALAÇÃO. AF_12/2020</v>
          </cell>
          <cell r="C4782" t="str">
            <v>UN</v>
          </cell>
          <cell r="D4782">
            <v>1877.34</v>
          </cell>
        </row>
        <row r="4783">
          <cell r="A4783">
            <v>102116</v>
          </cell>
          <cell r="B4783" t="str">
            <v>BOMBA CENTRÍFUGA, TRIFÁSICA, 1,5 CV OU 1,48 HP, HM 10 A 24 M, Q 6,1 A 21,9 M3/H - FORNECIMENTO E INSTALAÇÃO. AF_12/2020</v>
          </cell>
          <cell r="C4783" t="str">
            <v>UN</v>
          </cell>
          <cell r="D4783">
            <v>1148.21</v>
          </cell>
        </row>
        <row r="4784">
          <cell r="A4784">
            <v>102117</v>
          </cell>
          <cell r="B4784" t="str">
            <v>BOMBA CENTRÍFUGA, TRIFÁSICA, 1,5 CV OU 1,48 HP (NÃO INCLUI O FORNECIMENTO DA BOMBA). AF_12/2020</v>
          </cell>
          <cell r="C4784" t="str">
            <v>UN</v>
          </cell>
          <cell r="D4784">
            <v>94.76</v>
          </cell>
        </row>
        <row r="4785">
          <cell r="A4785">
            <v>102118</v>
          </cell>
          <cell r="B4785" t="str">
            <v>BOMBA CENTRÍFUGA, TRIFÁSICA, 3 CV OU 2,96 HP, HM 34 A 40 M, Q 8,6 A 14,8 M3/H - FORNECIMENTO E INSTALAÇÃO. AF_12/2020</v>
          </cell>
          <cell r="C4785" t="str">
            <v>UN</v>
          </cell>
          <cell r="D4785">
            <v>1567.05</v>
          </cell>
        </row>
        <row r="4786">
          <cell r="A4786">
            <v>102119</v>
          </cell>
          <cell r="B4786" t="str">
            <v>BOMBA CENTRÍFUGA, TRIFÁSICA, 3 CV OU 2,96 HP, HM 34 A 40 M, Q 8,6 A 14,8 M3/H (NÃO INCLUI O FORNECIMENTO DA BOMBA). AF_12/2020</v>
          </cell>
          <cell r="C4786" t="str">
            <v>UN</v>
          </cell>
          <cell r="D4786">
            <v>97.15</v>
          </cell>
        </row>
        <row r="4787">
          <cell r="A4787">
            <v>102121</v>
          </cell>
          <cell r="B4787" t="str">
            <v>MOTO BOMBA HORIZONTAL ATÉ 10 CV, HM 75 A 80 M, Q 25,4 A 48 (NÃO INCLUI O FORNECIMENTO DA BOMBA). AF_12/2020</v>
          </cell>
          <cell r="C4787" t="str">
            <v>UN</v>
          </cell>
          <cell r="D4787">
            <v>122.08</v>
          </cell>
        </row>
        <row r="4788">
          <cell r="A4788">
            <v>102122</v>
          </cell>
          <cell r="B4788" t="str">
            <v>BOMBA CENTRÍFUGA, TRIFÁSICA, 10 CV OU 9,86 HP, HM 85 A 140 M, Q 4,2 A 14,9 M3/H - FORNECIMENTO E INSTALAÇÃO. AF_12/2020</v>
          </cell>
          <cell r="C4788" t="str">
            <v>UN</v>
          </cell>
          <cell r="D4788">
            <v>5313.29</v>
          </cell>
        </row>
        <row r="4789">
          <cell r="A4789">
            <v>102123</v>
          </cell>
          <cell r="B4789" t="str">
            <v>BOMBA CENTRÍFUGA, TRIFÁSICA, 10 CV OU 9,86 HP, HM 85 A 140 M, Q 4,2 A 14,9 M3/H (NÃO INCLUI O FORNECIMENTO DA BOMBA). AF_12/2020</v>
          </cell>
          <cell r="C4789" t="str">
            <v>UN</v>
          </cell>
          <cell r="D4789">
            <v>129.16999999999999</v>
          </cell>
        </row>
        <row r="4790">
          <cell r="A4790">
            <v>102136</v>
          </cell>
          <cell r="B4790" t="str">
            <v>INSTALAÇÃO DE QUADRO ELÉTRICO PARA BOMBAS TRIFÁSICAS ATÉ 25 CV (NÃO INCLUI O FORNECIMENTO DO QUADRO). AF_12/2020</v>
          </cell>
          <cell r="C4790" t="str">
            <v>UN</v>
          </cell>
          <cell r="D4790">
            <v>47.43</v>
          </cell>
        </row>
        <row r="4791">
          <cell r="A4791">
            <v>102137</v>
          </cell>
          <cell r="B4791" t="str">
            <v>CHAVE DE BOIA AUTOMÁTICA SUPERIOR/INFERIOR 15A/250V - FORNECIMENTO E INSTALAÇÃO. AF_12/2020</v>
          </cell>
          <cell r="C4791" t="str">
            <v>UN</v>
          </cell>
          <cell r="D4791">
            <v>58.25</v>
          </cell>
        </row>
        <row r="4792">
          <cell r="A4792">
            <v>102138</v>
          </cell>
          <cell r="B4792" t="str">
            <v>MOTO BOMBA HORIZONTAL DE 12,5 A 25 CV, HM 140 M (NÃO INCLUI O FORNECIMENTO DA BOMBA). AF_12/2020</v>
          </cell>
          <cell r="C4792" t="str">
            <v>UN</v>
          </cell>
          <cell r="D4792">
            <v>140.74</v>
          </cell>
        </row>
        <row r="4793">
          <cell r="A4793">
            <v>93350</v>
          </cell>
          <cell r="B4793" t="str">
            <v>COLETOR PREDIAL DE ESGOTO, DA CAIXA ATÉ A REDE (DISTÂNCIA = 10 M, LARGURA DA VALA = 0,65 M), INCLUINDO ESCAVAÇÃO MANUAL, PREPARO DE FUNDO DE VALA E REATERRO MANUAL COM COMPACTAÇÃO MECANIZADA, TUBO PVC P/ REDE COLETORA ESGOTO JEI DN 100 MM E CONEXÕES - FOR</v>
          </cell>
          <cell r="C4793" t="str">
            <v>UN</v>
          </cell>
          <cell r="D4793">
            <v>906.73</v>
          </cell>
        </row>
        <row r="4794">
          <cell r="A4794">
            <v>93351</v>
          </cell>
          <cell r="B4794" t="str">
            <v>COLETOR PREDIAL DE ESGOTO, DA CAIXA ATÉ A REDE (DISTÂNCIA = 8 M, LARGURA DA VALA = 0,65 M), INCLUINDO ESCAVAÇÃO MANUAL, PREPARO DE FUNDO DE VALA E REATERRO MANUAL COM COMPACTAÇÃO MECANIZADA, TUBO PVC P/ REDE COLETORA ESGOTO JEI DN 100 MM E CONEXÕES - FORN</v>
          </cell>
          <cell r="C4794" t="str">
            <v>UN</v>
          </cell>
          <cell r="D4794">
            <v>742.09</v>
          </cell>
        </row>
        <row r="4795">
          <cell r="A4795">
            <v>93352</v>
          </cell>
          <cell r="B4795" t="str">
            <v>COLETOR PREDIAL DE ESGOTO, DA CAIXA ATÉ A REDE (DISTÂNCIA = 6 M, LARGURA DA VALA = 0,65 M), INCLUINDO ESCAVAÇÃO MANUAL, PREPARO DE FUNDO DE VALA E REATERRO MANUAL COM COMPACTAÇÃO MECANIZADA, TUBO PVC P/ REDE COLETORA ESGOTO JEI DN 100 MM E CONEXÕES - FORN</v>
          </cell>
          <cell r="C4795" t="str">
            <v>UN</v>
          </cell>
          <cell r="D4795">
            <v>578.37</v>
          </cell>
        </row>
        <row r="4796">
          <cell r="A4796">
            <v>93353</v>
          </cell>
          <cell r="B4796" t="str">
            <v>COLETOR PREDIAL DE ESGOTO, DA CAIXA ATÉ A REDE (DISTÂNCIA = 4 M, LARGURA DA VALA = 0,65 M), INCLUINDO ESCAVAÇÃO MANUAL, PREPARO DE FUNDO DE VALA E REATERRO MANUAL COM COMPACTAÇÃO MECANIZADA, TUBO  PVC P/ REDE COLETORA ESGOTO JEI DN 100 MM E CONEXÕES - FOR</v>
          </cell>
          <cell r="C4796" t="str">
            <v>UN</v>
          </cell>
          <cell r="D4796">
            <v>418.23</v>
          </cell>
        </row>
        <row r="4797">
          <cell r="A4797">
            <v>93354</v>
          </cell>
          <cell r="B4797" t="str">
            <v>COLETOR PREDIAL DE ESGOTO, DA CAIXA ATÉ A REDE (DISTÂNCIA = 10 M, LARGURA DA VALA = 0,65 M), INCLUINDO ESCAVAÇÃO MECANIZADA, PREPARO DE FUNDO DE VALA E REATERRO COM COMPACTAÇÃO MECANIZADA, TUBO PVC P/ REDE COLETORA ESGOTO JEI DN 100 MM E CONEXÕES - FORNEC</v>
          </cell>
          <cell r="C4797" t="str">
            <v>UN</v>
          </cell>
          <cell r="D4797">
            <v>656.37</v>
          </cell>
        </row>
        <row r="4798">
          <cell r="A4798">
            <v>93355</v>
          </cell>
          <cell r="B4798" t="str">
            <v>COLETOR PREDIAL DE ESGOTO, DA CAIXA ATÉ A REDE (DISTÂNCIA = 8 M, LARGURA DA VALA = 0,65 M), INCLUINDO ESCAVAÇÃO MECANIZADA, PREPARO DE FUNDO DE VALA E REATERRO COM COMPACTAÇÃO MECANIZADA, TUBO PVC P/ REDE COLETORA ESGOTO JEI DN 100 MM E CONEXÕES - FORNECI</v>
          </cell>
          <cell r="C4798" t="str">
            <v>UN</v>
          </cell>
          <cell r="D4798">
            <v>544.82000000000005</v>
          </cell>
        </row>
        <row r="4799">
          <cell r="A4799">
            <v>93356</v>
          </cell>
          <cell r="B4799" t="str">
            <v>COLETOR PREDIAL DE ESGOTO, DA CAIXA ATÉ A REDE (DISTÂNCIA = 6 M, LARGURA DA VALA = 0,65 M), INCLUINDO ESCAVAÇÃO MECANIZADA, PREPARO DE FUNDO DE VALA E REATERRO COM COMPACTAÇÃO MECANIZADA, TUBO PVC P/ REDE COLETORA ESGOTO JEI DN 100 MM E CONEXÕES - FORNECI</v>
          </cell>
          <cell r="C4799" t="str">
            <v>UN</v>
          </cell>
          <cell r="D4799">
            <v>432.68</v>
          </cell>
        </row>
        <row r="4800">
          <cell r="A4800">
            <v>93357</v>
          </cell>
          <cell r="B4800" t="str">
            <v>COLETOR PREDIAL DE ESGOTO, DA CAIXA ATÉ A REDE (DISTÂNCIA = 4 M, LARGURA DA VALA = 0,65 M), INCLUINDO ESCAVAÇÃO MECANIZADA, PREPARO DE FUNDO DE VALA E REATERRO COM COMPACTAÇÃO MECANIZADA, TUBO PVC P/ REDE COLETORA ESGOTO JEI DN 100 MM E CONEXÕES - FORNECI</v>
          </cell>
          <cell r="C4800" t="str">
            <v>UN</v>
          </cell>
          <cell r="D4800">
            <v>322.58999999999997</v>
          </cell>
        </row>
        <row r="4801">
          <cell r="A4801">
            <v>96520</v>
          </cell>
          <cell r="B4801" t="str">
            <v>ESCAVAÇÃO MECANIZADA PARA BLOCO DE COROAMENTO OU SAPATA, SEM PREVISÃO DE FÔRMA, COM RETROESCAVADEIRA. AF_06/2017</v>
          </cell>
          <cell r="C4801" t="str">
            <v>M3</v>
          </cell>
          <cell r="D4801">
            <v>72.260000000000005</v>
          </cell>
        </row>
        <row r="4802">
          <cell r="A4802">
            <v>96521</v>
          </cell>
          <cell r="B4802" t="str">
            <v>ESCAVAÇÃO MECANIZADA PARA BLOCO DE COROAMENTO OU SAPATA, COM PREVISÃO DE FÔRMA, COM RETROESCAVADEIRA. AF_06/2017</v>
          </cell>
          <cell r="C4802" t="str">
            <v>M3</v>
          </cell>
          <cell r="D4802">
            <v>32.28</v>
          </cell>
        </row>
        <row r="4803">
          <cell r="A4803">
            <v>96522</v>
          </cell>
          <cell r="B4803" t="str">
            <v>ESCAVAÇÃO MANUAL PARA BLOCO DE COROAMENTO OU SAPATA, SEM PREVISÃO DE FÔRMA. AF_06/2017</v>
          </cell>
          <cell r="C4803" t="str">
            <v>M3</v>
          </cell>
          <cell r="D4803">
            <v>104.57</v>
          </cell>
        </row>
        <row r="4804">
          <cell r="A4804">
            <v>96523</v>
          </cell>
          <cell r="B4804" t="str">
            <v>ESCAVAÇÃO MANUAL PARA BLOCO DE COROAMENTO OU SAPATA, COM PREVISÃO DE FÔRMA. AF_06/2017</v>
          </cell>
          <cell r="C4804" t="str">
            <v>M3</v>
          </cell>
          <cell r="D4804">
            <v>66.930000000000007</v>
          </cell>
        </row>
        <row r="4805">
          <cell r="A4805">
            <v>96524</v>
          </cell>
          <cell r="B4805" t="str">
            <v>ESCAVAÇÃO MECANIZADA PARA VIGA BALDRAME, SEM PREVISÃO DE FÔRMA, COM MINI-ESCAVADEIRA. AF_06/2017</v>
          </cell>
          <cell r="C4805" t="str">
            <v>M3</v>
          </cell>
          <cell r="D4805">
            <v>129.26</v>
          </cell>
        </row>
        <row r="4806">
          <cell r="A4806">
            <v>96525</v>
          </cell>
          <cell r="B4806" t="str">
            <v>ESCAVAÇÃO MECANIZADA PARA VIGA BALDRAME, COM PREVISÃO DE FÔRMA, COM MINI-ESCAVADEIRA. AF_06/2017</v>
          </cell>
          <cell r="C4806" t="str">
            <v>M3</v>
          </cell>
          <cell r="D4806">
            <v>30.82</v>
          </cell>
        </row>
        <row r="4807">
          <cell r="A4807">
            <v>96526</v>
          </cell>
          <cell r="B4807" t="str">
            <v>ESCAVAÇÃO MANUAL DE VALA PARA VIGA BALDRAME, SEM PREVISÃO DE FÔRMA. AF_06/2017</v>
          </cell>
          <cell r="C4807" t="str">
            <v>M3</v>
          </cell>
          <cell r="D4807">
            <v>210.94</v>
          </cell>
        </row>
        <row r="4808">
          <cell r="A4808">
            <v>96527</v>
          </cell>
          <cell r="B4808" t="str">
            <v>ESCAVAÇÃO MANUAL DE VALA PARA VIGA BALDRAME, COM PREVISÃO DE FÔRMA. AF_06/2017</v>
          </cell>
          <cell r="C4808" t="str">
            <v>M3</v>
          </cell>
          <cell r="D4808">
            <v>87.93</v>
          </cell>
        </row>
        <row r="4809">
          <cell r="A4809">
            <v>96528</v>
          </cell>
          <cell r="B4809" t="str">
            <v>FABRICAÇÃO, MONTAGEM E DESMONTAGEM DE FÔRMA PARA BLOCO DE COROAMENTO, EM MADEIRA SERRADA, E=25 MM, 1 UTILIZAÇÃO. AF_06/2017</v>
          </cell>
          <cell r="C4809" t="str">
            <v>M2</v>
          </cell>
          <cell r="D4809">
            <v>135.34</v>
          </cell>
        </row>
        <row r="4810">
          <cell r="A4810">
            <v>101114</v>
          </cell>
          <cell r="B4810" t="str">
            <v>ESCAVAÇÃO HORIZONTAL EM SOLO DE 1A CATEGORIA COM TRATOR DE ESTEIRAS (100HP/LÂMINA: 2,19M3). AF_07/2020</v>
          </cell>
          <cell r="C4810" t="str">
            <v>M3</v>
          </cell>
          <cell r="D4810">
            <v>3.03</v>
          </cell>
        </row>
        <row r="4811">
          <cell r="A4811">
            <v>101115</v>
          </cell>
          <cell r="B4811" t="str">
            <v>ESCAVAÇÃO HORIZONTAL EM SOLO DE 1A CATEGORIA COM TRATOR DE ESTEIRAS (150HP/LÂMINA: 3,18M3). AF_07/2020</v>
          </cell>
          <cell r="C4811" t="str">
            <v>M3</v>
          </cell>
          <cell r="D4811">
            <v>2.4900000000000002</v>
          </cell>
        </row>
        <row r="4812">
          <cell r="A4812">
            <v>101116</v>
          </cell>
          <cell r="B4812" t="str">
            <v>ESCAVAÇÃO HORIZONTAL EM SOLO DE 1A CATEGORIA COM TRATOR DE ESTEIRAS (170HP/LÂMINA: 5,20M3). AF_07/2020</v>
          </cell>
          <cell r="C4812" t="str">
            <v>M3</v>
          </cell>
          <cell r="D4812">
            <v>1.55</v>
          </cell>
        </row>
        <row r="4813">
          <cell r="A4813">
            <v>101117</v>
          </cell>
          <cell r="B4813" t="str">
            <v>ESCAVAÇÃO HORIZONTAL EM SOLO DE 1A CATEGORIA COM TRATOR DE ESTEIRAS (347HP/LÂMINA: 8,70M3). AF_07/2020</v>
          </cell>
          <cell r="C4813" t="str">
            <v>M3</v>
          </cell>
          <cell r="D4813">
            <v>2.0499999999999998</v>
          </cell>
        </row>
        <row r="4814">
          <cell r="A4814">
            <v>101118</v>
          </cell>
          <cell r="B4814" t="str">
            <v>ESCAVAÇÃO HORIZONTAL EM SOLO DE 1A CATEGORIA COM TRATOR DE ESTEIRAS (125HP/LÂMINA: 2,70M3). AF_07/2020</v>
          </cell>
          <cell r="C4814" t="str">
            <v>M3</v>
          </cell>
          <cell r="D4814">
            <v>2.6</v>
          </cell>
        </row>
        <row r="4815">
          <cell r="A4815">
            <v>101119</v>
          </cell>
          <cell r="B4815" t="str">
            <v>ESCAVAÇÃO HORIZONTAL, INCLUINDO ESCARIFICAÇÃO EM SOLO DE 2A CATEGORIA COM TRATOR DE ESTEIRAS (100HP/LÂMINA: 2,19M3). AF_07/2020</v>
          </cell>
          <cell r="C4815" t="str">
            <v>M3</v>
          </cell>
          <cell r="D4815">
            <v>5.8</v>
          </cell>
        </row>
        <row r="4816">
          <cell r="A4816">
            <v>101120</v>
          </cell>
          <cell r="B4816" t="str">
            <v>ESCAVAÇÃO HORIZONTAL, INCLUINDO ESCARIFICAÇÃO EM SOLO DE 2A CATEGORIA COM TRATOR DE ESTEIRAS (150HP/LÂMINA: 3,18M3). AF_07/2020</v>
          </cell>
          <cell r="C4816" t="str">
            <v>M3</v>
          </cell>
          <cell r="D4816">
            <v>4.78</v>
          </cell>
        </row>
        <row r="4817">
          <cell r="A4817">
            <v>101121</v>
          </cell>
          <cell r="B4817" t="str">
            <v>ESCAVAÇÃO HORIZONTAL, INCLUINDO ESCARIFICAÇÃO EM SOLO DE 2A CATEGORIA COM TRATOR DE ESTEIRAS (170HP/LÂMINA: 5,20M3). AF_07/2020</v>
          </cell>
          <cell r="C4817" t="str">
            <v>M3</v>
          </cell>
          <cell r="D4817">
            <v>2.98</v>
          </cell>
        </row>
        <row r="4818">
          <cell r="A4818">
            <v>101122</v>
          </cell>
          <cell r="B4818" t="str">
            <v>ESCAVAÇÃO HORIZONTAL, INCLUINDO ESCARIFICAÇÃO EM SOLO DE 2A CATEGORIA COM TRATOR DE ESTEIRAS (347HP/LÂMINA: 8,70M3). AF_07/2020</v>
          </cell>
          <cell r="C4818" t="str">
            <v>M3</v>
          </cell>
          <cell r="D4818">
            <v>3.93</v>
          </cell>
        </row>
        <row r="4819">
          <cell r="A4819">
            <v>101123</v>
          </cell>
          <cell r="B4819" t="str">
            <v>ESCAVAÇÃO HORIZONTAL, INCLUINDO ESCARIFICAÇÃO EM SOLO DE 2A CATEGORIA COM TRATOR DE ESTEIRAS (125HP/LÂMINA: 2,70M3). AF_07/2020</v>
          </cell>
          <cell r="C4819" t="str">
            <v>M3</v>
          </cell>
          <cell r="D4819">
            <v>4.96</v>
          </cell>
        </row>
        <row r="4820">
          <cell r="A4820">
            <v>101124</v>
          </cell>
          <cell r="B4820" t="str">
            <v>ESCAVAÇÃO HORIZONTAL, INCLUINDO CARGA E DESCARGA EM SOLO DE 1A CATEGORIA COM TRATOR DE ESTEIRAS (100HP/LÂMINA: 2,19M3). AF_07/2020</v>
          </cell>
          <cell r="C4820" t="str">
            <v>M3</v>
          </cell>
          <cell r="D4820">
            <v>10.23</v>
          </cell>
        </row>
        <row r="4821">
          <cell r="A4821">
            <v>101125</v>
          </cell>
          <cell r="B4821" t="str">
            <v>ESCAVAÇÃO HORIZONTAL, INCLUINDO CARGA E DESCARGA EM SOLO DE 1A CATEGORIA COM TRATOR DE ESTEIRAS (150HP/LÂMINA: 3,18M3). AF_07/2020</v>
          </cell>
          <cell r="C4821" t="str">
            <v>M3</v>
          </cell>
          <cell r="D4821">
            <v>9.69</v>
          </cell>
        </row>
        <row r="4822">
          <cell r="A4822">
            <v>101126</v>
          </cell>
          <cell r="B4822" t="str">
            <v>ESCAVAÇÃO HORIZONTAL, INCLUINDO CARGA E DESCARGA EM SOLO DE 1A CATEGORIA COM TRATOR DE ESTEIRAS (170HP/LÂMINA: 5,20M3). AF_07/2020</v>
          </cell>
          <cell r="C4822" t="str">
            <v>M3</v>
          </cell>
          <cell r="D4822">
            <v>8.75</v>
          </cell>
        </row>
        <row r="4823">
          <cell r="A4823">
            <v>101127</v>
          </cell>
          <cell r="B4823" t="str">
            <v>ESCAVAÇÃO HORIZONTAL, INCLUINDO CARGA E DESCARGA EM SOLO DE 1A CATEGORIA COM TRATOR DE ESTEIRAS (347HP/LÂMINA: 8,70M3). AF_07/2020</v>
          </cell>
          <cell r="C4823" t="str">
            <v>M3</v>
          </cell>
          <cell r="D4823">
            <v>9.25</v>
          </cell>
        </row>
        <row r="4824">
          <cell r="A4824">
            <v>101128</v>
          </cell>
          <cell r="B4824" t="str">
            <v>ESCAVAÇÃO HORIZONTAL, INCLUINDO CARGA E DESCARGA EM SOLO DE 1A CATEGORIA COM TRATOR DE ESTEIRAS (125HP/LÂMINA: 2,70M3). AF_07/2020</v>
          </cell>
          <cell r="C4824" t="str">
            <v>M3</v>
          </cell>
          <cell r="D4824">
            <v>9.8000000000000007</v>
          </cell>
        </row>
        <row r="4825">
          <cell r="A4825">
            <v>101129</v>
          </cell>
          <cell r="B4825" t="str">
            <v>ESCAVAÇÃO HORIZONTAL, INCLUINDO ESCARIFICAÇÃO, CARGA E DESCARGA EM SOLO DE 2A CATEGORIA COM TRATOR DE ESTEIRAS (100HP/LÂMINA: 2,19M3). AF_07/2020</v>
          </cell>
          <cell r="C4825" t="str">
            <v>M3</v>
          </cell>
          <cell r="D4825">
            <v>13.28</v>
          </cell>
        </row>
        <row r="4826">
          <cell r="A4826">
            <v>101130</v>
          </cell>
          <cell r="B4826" t="str">
            <v>ESCAVAÇÃO HORIZONTAL, INCLUINDO ESCARIFICAÇÃO, CARGA E DESCARGA EM SOLO DE 2A CATEGORIA COM TRATOR DE ESTEIRAS (150HP/LÂMINA: 3,18M3). AF_07/2020</v>
          </cell>
          <cell r="C4826" t="str">
            <v>M3</v>
          </cell>
          <cell r="D4826">
            <v>12.26</v>
          </cell>
        </row>
        <row r="4827">
          <cell r="A4827">
            <v>101131</v>
          </cell>
          <cell r="B4827" t="str">
            <v>ESCAVAÇÃO HORIZONTAL, INCLUINDO ESCARIFICAÇÃO, CARGA E DESCARGA EM SOLO DE 2A CATEGORIA COM TRATOR DE ESTEIRAS (170HP/LÂMINA: 5,20M3). AF_07/2020</v>
          </cell>
          <cell r="C4827" t="str">
            <v>M3</v>
          </cell>
          <cell r="D4827">
            <v>10.46</v>
          </cell>
        </row>
        <row r="4828">
          <cell r="A4828">
            <v>101132</v>
          </cell>
          <cell r="B4828" t="str">
            <v>ESCAVAÇÃO HORIZONTAL, INCLUINDO ESCARIFICAÇÃO, CARGA E DESCARGA EM SOLO DE 2A CATEGORIA COM TRATOR DE ESTEIRAS (347HP/LÂMINA: 8,70M3). AF_07/2020</v>
          </cell>
          <cell r="C4828" t="str">
            <v>M3</v>
          </cell>
          <cell r="D4828">
            <v>11.41</v>
          </cell>
        </row>
        <row r="4829">
          <cell r="A4829">
            <v>101133</v>
          </cell>
          <cell r="B4829" t="str">
            <v>ESCAVAÇÃO HORIZONTAL, INCLUINDO ESCARIFICAÇÃO, CARGA E DESCARGA EM SOLO DE 2A CATEGORIA COM TRATOR DE ESTEIRAS (125HP/LÂMINA: 2,70M3). AF_07/2020</v>
          </cell>
          <cell r="C4829" t="str">
            <v>M3</v>
          </cell>
          <cell r="D4829">
            <v>12.44</v>
          </cell>
        </row>
        <row r="4830">
          <cell r="A4830">
            <v>101134</v>
          </cell>
          <cell r="B4830" t="str">
            <v>ESCAVAÇÃO HORIZONTAL, INCLUINDO CARGA, DESCARGA E TRANSPORTE EM SOLO DE 1A CATEGORIA COM TRATOR DE ESTEIRAS (100HP/LÂMINA: 2,19M3) E CAMINHÃO BASCULANTE DE 10M3, DMT ATÉ 200M. AF_07/2020</v>
          </cell>
          <cell r="C4830" t="str">
            <v>M3</v>
          </cell>
          <cell r="D4830">
            <v>10.66</v>
          </cell>
        </row>
        <row r="4831">
          <cell r="A4831">
            <v>101135</v>
          </cell>
          <cell r="B4831" t="str">
            <v>ESCAVAÇÃO HORIZONTAL, INCLUINDO CARGA, DESCARGA E TRANSPORTE EM SOLO DE 1A CATEGORIA COM TRATOR DE ESTEIRAS (150HP/LÂMINA: 3,18M3) E CAMINHÃO BASCULANTE DE 10M3, DMT ATÉ 200M AF_07/2020</v>
          </cell>
          <cell r="C4831" t="str">
            <v>M3</v>
          </cell>
          <cell r="D4831">
            <v>10.119999999999999</v>
          </cell>
        </row>
        <row r="4832">
          <cell r="A4832">
            <v>101136</v>
          </cell>
          <cell r="B4832" t="str">
            <v>ESCAVAÇÃO HORIZONTAL, INCLUINDO CARGA, DESCARGA E TRANSPORTE EM SOLO DE 1A CATEGORIA COM TRATOR DE ESTEIRAS (170HP/LÂMINA: 5,20M3) E CAMINHÃO BASCULANTE DE 10M3, DMT ATÉ 200M. AF_07/2020</v>
          </cell>
          <cell r="C4832" t="str">
            <v>M3</v>
          </cell>
          <cell r="D4832">
            <v>9.18</v>
          </cell>
        </row>
        <row r="4833">
          <cell r="A4833">
            <v>101137</v>
          </cell>
          <cell r="B4833" t="str">
            <v>ESCAVAÇÃO HORIZONTAL, INCLUINDO CARGA, DESCARGA E TRANSPORTE EM SOLO DE 1A CATEGORIA COM TRATOR DE ESTEIRAS (347HP/LÂMINA: 8,70M3) E CAMINHÃO BASCULANTE DE 10M3, DMT ATÉ 200M. AF_07/2020</v>
          </cell>
          <cell r="C4833" t="str">
            <v>M3</v>
          </cell>
          <cell r="D4833">
            <v>9.68</v>
          </cell>
        </row>
        <row r="4834">
          <cell r="A4834">
            <v>101138</v>
          </cell>
          <cell r="B4834" t="str">
            <v>ESCAVAÇÃO HORIZONTAL, INCLUINDO CARGA, DESCARGA E TRANSPORTE EM SOLO DE 1A CATEGORIA COM TRATOR DE ESTEIRAS (125HP/LÂMINA: 2,70M3) E CAMINHÃO BASCULANTE DE 10M3, DMT ATÉ 200M. AF_07/2020</v>
          </cell>
          <cell r="C4834" t="str">
            <v>M3</v>
          </cell>
          <cell r="D4834">
            <v>10.23</v>
          </cell>
        </row>
        <row r="4835">
          <cell r="A4835">
            <v>101139</v>
          </cell>
          <cell r="B4835" t="str">
            <v>ESCAVAÇÃO HORIZONTAL, INCLUINDO  ESCARIFICAÇÃO, CARGA, DESCARGA E TRANSPORTE EM SOLO DE 2A CATEGORIA COM TRATOR DE ESTEIRAS (100HP/LÂMINA: 2,19M3) E CAMINHÃO BASCULANTE DE 10M3, DMT ATÉ 200M. AF_07/2020</v>
          </cell>
          <cell r="C4835" t="str">
            <v>M3</v>
          </cell>
          <cell r="D4835">
            <v>13.73</v>
          </cell>
        </row>
        <row r="4836">
          <cell r="A4836">
            <v>101140</v>
          </cell>
          <cell r="B4836" t="str">
            <v>ESCAVAÇÃO HORIZONTAL, INCLUINDO ESCARIFICAÇÃO, CARGA, DESCARGA E TRANSPORTE EM SOLO DE 2A CATEGORIA COM TRATOR DE ESTEIRAS (150HP/LÂMINA: 3,18M3) E CAMINHÃO BASCULANTE DE 10M3, DMT ATÉ 200M. AF_07/2020</v>
          </cell>
          <cell r="C4836" t="str">
            <v>M3</v>
          </cell>
          <cell r="D4836">
            <v>12.71</v>
          </cell>
        </row>
        <row r="4837">
          <cell r="A4837">
            <v>101141</v>
          </cell>
          <cell r="B4837" t="str">
            <v>ESCAVAÇÃO HORIZONTAL, INCLUINDO ESCARIFICAÇÃO, CARGA, DESCARGA E TRANSPORTE EM SOLO DE 2A CATEGORIA COM TRATOR DE ESTEIRAS (170HP/LÂMINA: 5,20M3) E CAMINHÃO BASCULANTE DE 10M3, DMT ATÉ 200M. AF_07/2020</v>
          </cell>
          <cell r="C4837" t="str">
            <v>M3</v>
          </cell>
          <cell r="D4837">
            <v>10.91</v>
          </cell>
        </row>
        <row r="4838">
          <cell r="A4838">
            <v>101142</v>
          </cell>
          <cell r="B4838" t="str">
            <v>ESCAVAÇÃO HORIZONTAL, INCLUINDO ESCARIFICAÇÃO, CARGA, DESCARGA E TRANSPORTE EM SOLO DE 2A CATEGORIA COM TRATOR DE ESTEIRAS (347HP/LÂMINA: 8,70M3) E CAMINHÃO BASCULANTE DE 10M3, DMT ATÉ 200M. AF_07/2020</v>
          </cell>
          <cell r="C4838" t="str">
            <v>M3</v>
          </cell>
          <cell r="D4838">
            <v>11.86</v>
          </cell>
        </row>
        <row r="4839">
          <cell r="A4839">
            <v>101143</v>
          </cell>
          <cell r="B4839" t="str">
            <v>ESCAVAÇÃO HORIZONTAL, INCLUINDO ESCARIFICAÇÃO, CARGA, DESCARGA E TRANSPORTE EM SOLO DE 2A CATEGORIA COM TRATOR DE ESTEIRAS (125HP/LÂMINA: 2,70M3) E CAMINHÃO BASCULANTE DE 10M3, DMT ATÉ 200M. AF_07/2020</v>
          </cell>
          <cell r="C4839" t="str">
            <v>M3</v>
          </cell>
          <cell r="D4839">
            <v>12.89</v>
          </cell>
        </row>
        <row r="4840">
          <cell r="A4840">
            <v>101144</v>
          </cell>
          <cell r="B4840" t="str">
            <v>ESCAVAÇÃO HORIZONTAL, INCLUINDO CARGA, DESCARGA E TRANSPORTE EM SOLO DE 1A CATEGORIA COM TRATOR DE ESTEIRAS (100HP/LÂMINA: 2,19M3) E CAMINHÃO BASCULANTE DE 14M3, DMT ATÉ 200M. AF_07/2020</v>
          </cell>
          <cell r="C4840" t="str">
            <v>M3</v>
          </cell>
          <cell r="D4840">
            <v>10.56</v>
          </cell>
        </row>
        <row r="4841">
          <cell r="A4841">
            <v>101145</v>
          </cell>
          <cell r="B4841" t="str">
            <v>ESCAVAÇÃO HORIZONTAL, INCLUINDO CARGA, DESCARGA E TRANSPORTE EM SOLO DE 1A CATEGORIA COM TRATOR DE ESTEIRAS (150HP/LÂMINA: 3,18M3) E CAMINHÃO BASCULANTE DE 14M3, DMT ATÉ 200M. AF_07/2020</v>
          </cell>
          <cell r="C4841" t="str">
            <v>M3</v>
          </cell>
          <cell r="D4841">
            <v>10.02</v>
          </cell>
        </row>
        <row r="4842">
          <cell r="A4842">
            <v>101146</v>
          </cell>
          <cell r="B4842" t="str">
            <v>ESCAVAÇÃO HORIZONTAL, INCLUINDO CARGA, DESCARGA E TRANSPORTE EM SOLO DE 1A CATEGORIA COM TRATOR DE ESTEIRAS (170HP/LÂMINA: 5,20M3) E CAMINHÃO BASCULANTE DE 14M3, DMT ATÉ 200M. AF_07/2020</v>
          </cell>
          <cell r="C4842" t="str">
            <v>M3</v>
          </cell>
          <cell r="D4842">
            <v>9.08</v>
          </cell>
        </row>
        <row r="4843">
          <cell r="A4843">
            <v>101147</v>
          </cell>
          <cell r="B4843" t="str">
            <v>ESCAVAÇÃO HORIZONTAL, INCLUINDO CARGA, DESCARGA E TRANSPORTE EM SOLO DE 1A CATEGORIA COM TRATOR DE ESTEIRAS (347HP/LÂMINA: 8,70M3) E CAMINHÃO BASCULANTE DE 14M3, DMT ATÉ 200M. AF_07/2020</v>
          </cell>
          <cell r="C4843" t="str">
            <v>M3</v>
          </cell>
          <cell r="D4843">
            <v>9.58</v>
          </cell>
        </row>
        <row r="4844">
          <cell r="A4844">
            <v>101148</v>
          </cell>
          <cell r="B4844" t="str">
            <v>ESCAVAÇÃO HORIZONTAL, INCLUINDO CARGA, DESCARGA E TRANSPORTE EM SOLO DE 1A CATEGORIA COM TRATOR DE ESTEIRAS (125HP/LÂMINA: 2,70M3) E CAMINHÃO BASCULANTE DE 14M3, DMT ATÉ 200M. AF_07/2020</v>
          </cell>
          <cell r="C4844" t="str">
            <v>M3</v>
          </cell>
          <cell r="D4844">
            <v>10.130000000000001</v>
          </cell>
        </row>
        <row r="4845">
          <cell r="A4845">
            <v>101149</v>
          </cell>
          <cell r="B4845" t="str">
            <v>ESCAVAÇÃO HORIZONTAL, INCLUINDO ESCARIFICAÇÃO, CARGA, DESCARGA E TRANSPORTE EM SOLO DE 2A CATEGORIA COM TRATOR DE ESTEIRAS (100HP/LÂMINA: 2,19M3) E CAMINHÃO BASCULANTE DE 14M3, DMT ATÉ 200M. AF_07/2020</v>
          </cell>
          <cell r="C4845" t="str">
            <v>M3</v>
          </cell>
          <cell r="D4845">
            <v>13.62</v>
          </cell>
        </row>
        <row r="4846">
          <cell r="A4846">
            <v>101150</v>
          </cell>
          <cell r="B4846" t="str">
            <v>ESCAVAÇÃO HORIZONTAL, INCLUINDO ESCARIFICAÇÃO, CARGA, DESCARGA E TRANSPORTE EM SOLO DE 2A CATEGORIA COM TRATOR DE ESTEIRAS (150HP/LÂMINA: 3,18M3) E CAMINHÃO BASCULANTE DE 14M3, DMT ATÉ 200M. AF_07/2020</v>
          </cell>
          <cell r="C4846" t="str">
            <v>M3</v>
          </cell>
          <cell r="D4846">
            <v>12.6</v>
          </cell>
        </row>
        <row r="4847">
          <cell r="A4847">
            <v>101151</v>
          </cell>
          <cell r="B4847" t="str">
            <v>ESCAVAÇÃO HORIZONTAL, INCLUINDO ESCARIFICAÇÃO, CARGA, DESCARGA E TRANSPORTE EM SOLO DE 2A CATEGORIA COM TRATOR DE ESTEIRAS (170HP/LÂMINA: 5,20M3) E CAMINHÃO BASCULANTE DE 14M3, DMT ATÉ 200M. AF_07/2020</v>
          </cell>
          <cell r="C4847" t="str">
            <v>M3</v>
          </cell>
          <cell r="D4847">
            <v>10.8</v>
          </cell>
        </row>
        <row r="4848">
          <cell r="A4848">
            <v>101152</v>
          </cell>
          <cell r="B4848" t="str">
            <v>ESCAVAÇÃO HORIZONTAL, INCLUINDO ESCARIFICAÇÃO, CARGA, DESCARGA E TRANSPORTE EM SOLO DE 2A CATEGORIA COM TRATOR DE ESTEIRAS (347HP/LÂMINA: 8,70M3) E CAMINHÃO BASCULANTE DE 14M3, DMT ATÉ 200M. AF_07/2020</v>
          </cell>
          <cell r="C4848" t="str">
            <v>M3</v>
          </cell>
          <cell r="D4848">
            <v>11.75</v>
          </cell>
        </row>
        <row r="4849">
          <cell r="A4849">
            <v>101153</v>
          </cell>
          <cell r="B4849" t="str">
            <v>ESCAVAÇÃO HORIZONTAL, INCLUINDO ESCARIFICAÇÃO, CARGA, DESCARGA E TRANSPORTE EM SOLO DE 2A CATEGORIA COM TRATOR DE ESTEIRAS (125HP/LÂMINA: 2,70M3) E CAMINHÃO BASCULANTE DE 14M3, DMT ATÉ 200M. AF_07/2020</v>
          </cell>
          <cell r="C4849" t="str">
            <v>M3</v>
          </cell>
          <cell r="D4849">
            <v>12.78</v>
          </cell>
        </row>
        <row r="4850">
          <cell r="A4850">
            <v>101206</v>
          </cell>
          <cell r="B4850" t="str">
            <v>ESCAVAÇÃO VERTICAL A CÉU ABERTO, EM OBRAS DE EDIFICAÇÃO, INCLUINDO CARGA, DESCARGA E TRANSPORTE, EM SOLO DE 1ª CATEGORIA COM ESCAVADEIRA HIDRÁULICA (CAÇAMBA: 0,8 M³ / 111 HP), FROTA DE 3 CAMINHÕES BASCULANTES DE 14 M³, DMT ATÉ 1 KM E VELOCIDADE MÉDIA 14KM</v>
          </cell>
          <cell r="C4850" t="str">
            <v>M3</v>
          </cell>
          <cell r="D4850">
            <v>8.17</v>
          </cell>
        </row>
        <row r="4851">
          <cell r="A4851">
            <v>101207</v>
          </cell>
          <cell r="B4851" t="str">
            <v>ESCAVAÇÃO VERTICAL A CÉU ABERTO, EMOBRAS DE EDIFICAÇÃO  INCLUINDO CARGA, DESCARGA E TRANSPORTE, EM SOLO DE 1ª CATEGORIA COM ESCAVADEIRA HIDRÁULICA (CAÇAMBA: 0,8 M³ / 111 HP), FROTA DE 2 CAMINHÕES BASCULANTES DE 18 M³, DMT ATÉ 1 KM E VELOCIDADE MÉDIA 14 KM</v>
          </cell>
          <cell r="C4851" t="str">
            <v>M3</v>
          </cell>
          <cell r="D4851">
            <v>7.05</v>
          </cell>
        </row>
        <row r="4852">
          <cell r="A4852">
            <v>101208</v>
          </cell>
          <cell r="B4852" t="str">
            <v>ESCAVAÇÃO VERTICAL A CÉU ABERTO, EM OBRAS DE EDIFICAÇÃO, INCLUINDO CARGA, DESCARGA E TRANSPORTE, EM SOLO DE 1ª CATEGORIA COM ESCAVADEIRA HIDRÁULICA (CAÇAMBA: 1,2 M³ / 155 HP), FROTA DE 3 CAMINHÕES BASCULANTES DE 14 M³, DMT ATÉ 1 KM E VELOCIDADE MÉDIA 14KM</v>
          </cell>
          <cell r="C4852" t="str">
            <v>M3</v>
          </cell>
          <cell r="D4852">
            <v>6.88</v>
          </cell>
        </row>
        <row r="4853">
          <cell r="A4853">
            <v>101209</v>
          </cell>
          <cell r="B4853" t="str">
            <v>ESCAVAÇÃO VERTICAL A CÉU ABERTO, EM OBRAS DE EDIFICAÇÃO, INCLUINDO CARGA, DESCARGA E TRANSPORTE, EM SOLO DE 1ª CATEGORIA COM ESCAVADEIRA HIDRÁULICA (CAÇAMBA: 1,2 M³ / 155 HP), FROTA DE 3 CAMINHÕES BASCULANTES DE 18 M³, DMT ATÉ 1 KM E VELOCIDADE MÉDIA 14KM</v>
          </cell>
          <cell r="C4853" t="str">
            <v>M3</v>
          </cell>
          <cell r="D4853">
            <v>6.38</v>
          </cell>
        </row>
        <row r="4854">
          <cell r="A4854">
            <v>101210</v>
          </cell>
          <cell r="B4854" t="str">
            <v>ESCAVAÇÃO VERTICAL A CÉU ABERTO, EM OBRAS DE EDIFICAÇÃO, INCLUINDO CARGA, DESCARGA E TRANSPORTE, EM SOLO DE 1ª CATEGORIA COM ESCAVADEIRA HIDRÁULICA (CAÇAMBA: 0,8 M³ / 111 HP), FROTA DE 4 CAMINHÕES BASCULANTES DE 14 M³, DMT DE 1,5 KM E VELOCIDADE MÉDIA 18K</v>
          </cell>
          <cell r="C4854" t="str">
            <v>M3</v>
          </cell>
          <cell r="D4854">
            <v>11.41</v>
          </cell>
        </row>
        <row r="4855">
          <cell r="A4855">
            <v>101211</v>
          </cell>
          <cell r="B4855" t="str">
            <v>ESCAVAÇÃO VERTICAL A CÉU ABERTO, EM OBRAS DE EDIFICAÇÃO, INCLUINDO CARGA, DESCARGA E TRANSPORTE, EM SOLO DE 1ª CATEGORIA COM ESCAVADEIRA HIDRÁULICA (CAÇAMBA: 0,8 M³ / 111 HP), FROTA DE 4 CAMINHÕES BASCULANTES DE 14 M³, DMT DE 2 KM E VELOCIDADE MÉDIA 19KM/</v>
          </cell>
          <cell r="C4855" t="str">
            <v>M3</v>
          </cell>
          <cell r="D4855">
            <v>12.24</v>
          </cell>
        </row>
        <row r="4856">
          <cell r="A4856">
            <v>101212</v>
          </cell>
          <cell r="B4856" t="str">
            <v>ESCAVAÇÃO VERTICAL A CÉU ABERTO, EM OBRAS DE EDIFICAÇÃO, INCLUINDO CARGA, DESCARGA E TRANSPORTE, EM SOLO DE 1ª CATEGORIA COM ESCAVADEIRA HIDRÁULICA (CAÇAMBA: 0,8 M³ / 111 HP), FROTA DE 5 CAMINHÕES BASCULANTES DE 14 M³, DMT DE 3 KM E VELOCIDADE MÉDIA 20KM/</v>
          </cell>
          <cell r="C4856" t="str">
            <v>M3</v>
          </cell>
          <cell r="D4856">
            <v>14.28</v>
          </cell>
        </row>
        <row r="4857">
          <cell r="A4857">
            <v>101213</v>
          </cell>
          <cell r="B4857" t="str">
            <v>ESCAVAÇÃO VERTICAL A CÉU ABERTO, EM OBRAS DE EDIFICAÇÃO, INCLUINDO CARGA, DESCARGA E TRANSPORTE, EM SOLO DE 1ª CATEGORIA COM ESCAVADEIRA HIDRÁULICA (CAÇAMBA: 0,8 M³ / 111 HP), FROTA DE 6 CAMINHÕES BASCULANTES DE 14 M³, DMT DE 4 KM E VELOCIDADE MÉDIA 22KM/</v>
          </cell>
          <cell r="C4857" t="str">
            <v>M3</v>
          </cell>
          <cell r="D4857">
            <v>15.95</v>
          </cell>
        </row>
        <row r="4858">
          <cell r="A4858">
            <v>101214</v>
          </cell>
          <cell r="B4858" t="str">
            <v>ESCAVAÇÃO VERTICAL A CÉU ABERTO, EM OBRAS DE EDIFICAÇÃO, INCLUINDO CARGA, DESCARGA E TRANSPORTE, EM SOLO DE 1ª CATEGORIA COM ESCAVADEIRA HIDRÁULICA (CAÇAMBA: 0,8 M³ / 111 HP), FROTA DE 7 CAMINHÕES BASCULANTES DE 14 M³, DMT DE 6 KM E VELOCIDADE MÉDIA 22KM/</v>
          </cell>
          <cell r="C4858" t="str">
            <v>M3</v>
          </cell>
          <cell r="D4858">
            <v>19.27</v>
          </cell>
        </row>
        <row r="4859">
          <cell r="A4859">
            <v>101215</v>
          </cell>
          <cell r="B4859" t="str">
            <v>ESCAVAÇÃO VERTICAL A CÉU ABERTO, EM OBRAS DE EDIFICAÇÃO, INCLUINDO CARGA, DESCARGA E TRANSPORTE, EM SOLO DE 1ª CATEGORIA COM ESCAVADEIRA HIDRÁULICA (CAÇAMBA: 0,8 M³ / 111 HP), FROTA DE 4 CAMINHÕES BASCULANTES DE 18 M³, DMT DE 1,5 KM E VELOCIDADE MÉDIA 18K</v>
          </cell>
          <cell r="C4859" t="str">
            <v>M3</v>
          </cell>
          <cell r="D4859">
            <v>10.92</v>
          </cell>
        </row>
        <row r="4860">
          <cell r="A4860">
            <v>101216</v>
          </cell>
          <cell r="B4860" t="str">
            <v>ESCAVAÇÃO VERTICAL A CÉU ABERTO, EM OBRAS DE EDIFICAÇÃO, INCLUINDO CARGA, DESCARGA E TRANSPORTE, EM SOLO DE 1ª CATEGORIA COM ESCAVADEIRA HIDRÁULICA (CAÇAMBA: 0,8 M³ / 111 HP), FROTA DE 4 CAMINHÕES BASCULANTES DE 18 M³, DMT DE 2 KM E VELOCIDADE MÉDIA 19KM/</v>
          </cell>
          <cell r="C4860" t="str">
            <v>M3</v>
          </cell>
          <cell r="D4860">
            <v>11.45</v>
          </cell>
        </row>
        <row r="4861">
          <cell r="A4861">
            <v>101217</v>
          </cell>
          <cell r="B4861" t="str">
            <v>ESCAVAÇÃO VERTICAL A CÉU ABERTO, EM OBRAS DE EDIFICAÇÃO, INCLUINDO CARGA, DESCARGA E TRANSPORTE, EM SOLO DE 1ª CATEGORIA COM ESCAVADEIRA HIDRÁULICA (CAÇAMBA: 0,8 M³ / 111 HP), FROTA DE 5 CAMINHÕES BASCULANTES DE 18 M³, DMT DE 3 KM E VELOCIDADE MÉDIA 20KM/</v>
          </cell>
          <cell r="C4861" t="str">
            <v>M3</v>
          </cell>
          <cell r="D4861">
            <v>13.32</v>
          </cell>
        </row>
        <row r="4862">
          <cell r="A4862">
            <v>101218</v>
          </cell>
          <cell r="B4862" t="str">
            <v>ESCAVAÇÃO VERTICAL A CÉU ABERTO, EM OBRAS DE EDIFICAÇÃO, INCLUINDO CARGA, DESCARGA E TRANSPORTE, EM SOLO DE 1ª CATEGORIA COM ESCAVADEIRA HIDRÁULICA (CAÇAMBA: 0,8 M³ / 111 HP), FROTA DE 5 CAMINHÕES BASCULANTES DE 18 M³, DMT DE 4 KM E VELOCIDADE MÉDIA 22KM/</v>
          </cell>
          <cell r="C4862" t="str">
            <v>M3</v>
          </cell>
          <cell r="D4862">
            <v>14.1</v>
          </cell>
        </row>
        <row r="4863">
          <cell r="A4863">
            <v>101219</v>
          </cell>
          <cell r="B4863" t="str">
            <v>ESCAVAÇÃO VERTICAL A CÉU ABERTO, EM OBRAS DE EDIFICAÇÃO, INCLUINDO CARGA, DESCARGA E TRANSPORTE, EM SOLO DE 1ª CATEGORIA COM ESCAVADEIRA HIDRÁULICA (CAÇAMBA: 0,8 M³ / 111 HP), FROTA DE 6 CAMINHÕES BASCULANTES DE 18 M³, DMT DE 6 KM E VELOCIDADE MÉDIA 22KM/</v>
          </cell>
          <cell r="C4863" t="str">
            <v>M3</v>
          </cell>
          <cell r="D4863">
            <v>17.100000000000001</v>
          </cell>
        </row>
        <row r="4864">
          <cell r="A4864">
            <v>101220</v>
          </cell>
          <cell r="B4864" t="str">
            <v>ESCAVAÇÃO VERTICAL A CÉU ABERTO, EM OBRAS DE EDIFICAÇÃO, INCLUINDO CARGA, DESCARGA E TRANSPORTE, EM SOLO DE 1ª CATEGORIA COM ESCAVADEIRA HIDRÁULICA (CAÇAMBA: 1,2 M³ / 155 HP), FROTA DE 5 CAMINHÕES BASCULANTES DE 14 M³, DMT DE 1,5 KM E VELOCIDADE MÉDIA 18K</v>
          </cell>
          <cell r="C4864" t="str">
            <v>M3</v>
          </cell>
          <cell r="D4864">
            <v>10.72</v>
          </cell>
        </row>
        <row r="4865">
          <cell r="A4865">
            <v>101221</v>
          </cell>
          <cell r="B4865" t="str">
            <v>ESCAVAÇÃO VERTICAL A CÉU ABERTO, EM OBRAS DE EDIFICAÇÃO, INCLUINDO CARGA, DESCARGA E TRANSPORTE, EM SOLO DE 1ª CATEGORIA COM ESCAVADEIRA HIDRÁULICA (CAÇAMBA: 1,2 M³ / 155 HP), FROTA DE 5 CAMINHÕES BASCULANTES DE 14 M³, DMT DE 2 KM E VELOCIDADE MÉDIA 19KM/</v>
          </cell>
          <cell r="C4865" t="str">
            <v>M3</v>
          </cell>
          <cell r="D4865">
            <v>11.34</v>
          </cell>
        </row>
        <row r="4866">
          <cell r="A4866">
            <v>101222</v>
          </cell>
          <cell r="B4866" t="str">
            <v>ESCAVAÇÃO VERTICAL A CÉU ABERTO, EM OBRAS DE EDIFICAÇÃO, INCLUINDO CARGA, DESCARGA E TRANSPORTE, EM SOLO DE 1ª CATEGORIA COM ESCAVADEIRA HIDRÁULICA (CAÇAMBA: 1,2 M³ / 155 HP), FROTA DE 6 CAMINHÕES BASCULANTES DE 14 M³, DMT DE 3 KM E VELOCIDADE MÉDIA 20KM/</v>
          </cell>
          <cell r="C4866" t="str">
            <v>M3</v>
          </cell>
          <cell r="D4866">
            <v>13.19</v>
          </cell>
        </row>
        <row r="4867">
          <cell r="A4867">
            <v>101223</v>
          </cell>
          <cell r="B4867" t="str">
            <v>ESCAVAÇÃO VERTICAL A CÉU ABERTO, EM OBRAS DE EDIFICAÇÃO, INCLUINDO CARGA, DESCARGA E TRANSPORTE, EM SOLO DE 1ª CATEGORIA COM ESCAVADEIRA HIDRÁULICA (CAÇAMBA: 1,2 M³ / 155 HP), FROTA DE 7 CAMINHÕES BASCULANTES DE 14 M³, DMT DE 4 KM E VELOCIDADE MÉDIA 22KM/</v>
          </cell>
          <cell r="C4867" t="str">
            <v>M3</v>
          </cell>
          <cell r="D4867">
            <v>14.68</v>
          </cell>
        </row>
        <row r="4868">
          <cell r="A4868">
            <v>101224</v>
          </cell>
          <cell r="B4868" t="str">
            <v>ESCAVAÇÃO VERTICAL A CÉU ABERTO, EM OBRAS DE EDIFICAÇÃO, INCLUINDO CARGA, DESCARGA E TRANSPORTE, EM SOLO DE 1ª CATEGORIA COM ESCAVADEIRA HIDRÁULICA (CAÇAMBA: 1,2 M³ / 155 HP), FROTA DE 9 CAMINHÕES BASCULANTES DE 14 M³, DMT DE 6 KM E VELOCIDADE MÉDIA 22KM/</v>
          </cell>
          <cell r="C4868" t="str">
            <v>M3</v>
          </cell>
          <cell r="D4868">
            <v>18.39</v>
          </cell>
        </row>
        <row r="4869">
          <cell r="A4869">
            <v>101225</v>
          </cell>
          <cell r="B4869" t="str">
            <v>ESCAVAÇÃO VERTICAL A CÉU ABERTO, EM OBRAS DE EDIFICAÇÃO, INCLUINDO CARGA, DESCARGA E TRANSPORTE, EM SOLO DE 1ª CATEGORIA COM ESCAVADEIRA HIDRÁULICA (CAÇAMBA: 1,2 M³ / 155 HP), FROTA DE 5 CAMINHÕES BASCULANTES DE 18 M³, DMT DE 1,5 KM E VELOCIDADE MÉDIA 18K</v>
          </cell>
          <cell r="C4869" t="str">
            <v>M3</v>
          </cell>
          <cell r="D4869">
            <v>9.82</v>
          </cell>
        </row>
        <row r="4870">
          <cell r="A4870">
            <v>101226</v>
          </cell>
          <cell r="B4870" t="str">
            <v>ESCAVAÇÃO VERTICAL A CÉU ABERTO, EM OBRAS DE EDIFICAÇÃO, INCLUINDO CARGA, DESCARGA E TRANSPORTE, EM SOLO DE 1ª CATEGORIA COM ESCAVADEIRA HIDRÁULICA (CAÇAMBA: 1,2 M³ / 155 HP), FROTA DE 5 CAMINHÕES BASCULANTES DE 18 M³, DMT DE 2 KM E VELOCIDADE MÉDIA 19KM/</v>
          </cell>
          <cell r="C4870" t="str">
            <v>M3</v>
          </cell>
          <cell r="D4870">
            <v>10.36</v>
          </cell>
        </row>
        <row r="4871">
          <cell r="A4871">
            <v>101227</v>
          </cell>
          <cell r="B4871" t="str">
            <v>ESCAVAÇÃO VERTICAL A CÉU ABERTO, EM OBRAS DE EDIFICAÇÃO, INCLUINDO CARGA, DESCARGA E TRANSPORTE, EM SOLO DE 1ª CATEGORIA COM ESCAVADEIRA HIDRÁULICA (CAÇAMBA: 1,2 M³ / 155 HP), FROTA DE 6 CAMINHÕES BASCULANTES DE 18 M³, DMT DE 3 KM E VELOCIDADE MÉDIA 20KM/</v>
          </cell>
          <cell r="C4871" t="str">
            <v>M3</v>
          </cell>
          <cell r="D4871">
            <v>12.01</v>
          </cell>
        </row>
        <row r="4872">
          <cell r="A4872">
            <v>101228</v>
          </cell>
          <cell r="B4872" t="str">
            <v>ESCAVAÇÃO VERTICAL A CÉU ABERTO, EM OBRAS DE EDIFICAÇÃO, INCLUINDO CARGA, DESCARGA E TRANSPORTE, EM SOLO DE 1ª CATEGORIA COM ESCAVADEIRA HIDRÁULICA (CAÇAMBA: 1,2 M³ / 155 HP), FROTA DE 6 CAMINHÕES BASCULANTES DE 18 M³, DMT DE 4 KM E VELOCIDADE MÉDIA 22KM/</v>
          </cell>
          <cell r="C4872" t="str">
            <v>M3</v>
          </cell>
          <cell r="D4872">
            <v>12.82</v>
          </cell>
        </row>
        <row r="4873">
          <cell r="A4873">
            <v>101229</v>
          </cell>
          <cell r="B4873" t="str">
            <v>ESCAVAÇÃO VERTICAL A CÉU ABERTO, EM OBRAS DE EDIFICAÇÃO, INCLUINDO CARGA, DESCARGA E TRANSPORTE, EM SOLO DE 1ª CATEGORIA COM ESCAVADEIRA HIDRÁULICA (CAÇAMBA: 1,2 M³ / 155 HP), FROTA DE 8 CAMINHÕES BASCULANTES DE 18 M³, DMT DE 6 KM E VELOCIDADE MÉDIA 22KM/</v>
          </cell>
          <cell r="C4873" t="str">
            <v>M3</v>
          </cell>
          <cell r="D4873">
            <v>16.149999999999999</v>
          </cell>
        </row>
        <row r="4874">
          <cell r="A4874">
            <v>101230</v>
          </cell>
          <cell r="B4874" t="str">
            <v>ESCAVAÇÃO VERTICAL A CÉU ABERTO, EM OBRAS DE INFRAESTRUTURA, INCLUINDO CARGA, DESCARGA E TRANSPORTE, EM SOLO DE 1ª CATEGORIA COM ESCAVADEIRA HIDRÁULICA (CAÇAMBA: 0,8 M³ / 111 HP), FROTA DE 3 CAMINHÕES BASCULANTES DE 14 M³, DMT ATÉ 1 KM E VELOCIDADE MÉDIA1</v>
          </cell>
          <cell r="C4874" t="str">
            <v>M3</v>
          </cell>
          <cell r="D4874">
            <v>7.19</v>
          </cell>
        </row>
        <row r="4875">
          <cell r="A4875">
            <v>101231</v>
          </cell>
          <cell r="B4875" t="str">
            <v>ESCAVAÇÃO VERTICAL A CÉU ABERTO, EM OBRAS DE INFRAESTRUTURA, INCLUINDO CARGA, DESCARGA E TRANSPORTE, EM SOLO DE 1ª CATEGORIA COM ESCAVADEIRA HIDRÁULICA (CAÇAMBA: 0,8 M³ / 111 HP), FROTA DE 3 CAMINHÕES BASCULANTES DE 18 M³, DMT ATÉ 1 KM E VELOCIDADE MÉDIA1</v>
          </cell>
          <cell r="C4875" t="str">
            <v>M3</v>
          </cell>
          <cell r="D4875">
            <v>6.82</v>
          </cell>
        </row>
        <row r="4876">
          <cell r="A4876">
            <v>101232</v>
          </cell>
          <cell r="B4876" t="str">
            <v>ESCAVAÇÃO VERTICAL A CÉU ABERTO, EM OBRAS DE INFRAESTRUTURA, INCLUINDO CARGA, DESCARGA E TRANSPORTE, EM SOLO DE 1ª CATEGORIA COM ESCAVADEIRA HIDRÁULICA (CAÇAMBA: 1,2 M³ / 155 HP), FROTA DE 3 CAMINHÕES BASCULANTES DE 14 M³, DMT ATÉ 1 KM E VELOCIDADE MÉDIA1</v>
          </cell>
          <cell r="C4876" t="str">
            <v>M3</v>
          </cell>
          <cell r="D4876">
            <v>6.13</v>
          </cell>
        </row>
        <row r="4877">
          <cell r="A4877">
            <v>101233</v>
          </cell>
          <cell r="B4877" t="str">
            <v>ESCAVAÇÃO VERTICAL A CÉU ABERTO, EM OBRAS DE INFRAESTRUTURA, INCLUINDO CARGA, DESCARGA E TRANSPORTE, EM SOLO DE 1ª CATEGORIA COM ESCAVADEIRA HIDRÁULICA (CAÇAMBA: 1,2 M³ / 155 HP), FROTA DE 3 CAMINHÕES BASCULANTES DE 18 M³, DMT ATÉ 1 KM E VELOCIDADE MÉDIA1</v>
          </cell>
          <cell r="C4877" t="str">
            <v>M3</v>
          </cell>
          <cell r="D4877">
            <v>5.65</v>
          </cell>
        </row>
        <row r="4878">
          <cell r="A4878">
            <v>101234</v>
          </cell>
          <cell r="B4878" t="str">
            <v>ESCAVAÇÃO VERTICAL A CÉU ABERTO, EM OBRAS DE INFRAESTRUTURA, INCLUINDO CARGA, DESCARGA E TRANSPORTE, EM SOLO DE 1ª CATEGORIA COM ESCAVADEIRA HIDRÁULICA (CAÇAMBA: 0,8 M³ / 111HP), FROTA DE 5 CAMINHÕES BASCULANTES DE 14 M³, DMT DE 1,5 KM E VELOCIDADE MÉDIA1</v>
          </cell>
          <cell r="C4878" t="str">
            <v>M3</v>
          </cell>
          <cell r="D4878">
            <v>11.17</v>
          </cell>
        </row>
        <row r="4879">
          <cell r="A4879">
            <v>101235</v>
          </cell>
          <cell r="B4879" t="str">
            <v>ESCAVAÇÃO VERTICAL A CÉU ABERTO, EM OBRAS DE INFRAESTRUTURA, INCLUINDO CARGA, DESCARGA E TRANSPORTE, EM SOLO DE 1ª CATEGORIA COM ESCAVADEIRA HIDRÁULICA (CAÇAMBA: 0,8 M³ / 111HP), FROTA DE 5 CAMINHÕES BASCULANTES DE 14 M³, DMT DE 2 KM E VELOCIDADE MÉDIA 19</v>
          </cell>
          <cell r="C4879" t="str">
            <v>M3</v>
          </cell>
          <cell r="D4879">
            <v>11.77</v>
          </cell>
        </row>
        <row r="4880">
          <cell r="A4880">
            <v>101236</v>
          </cell>
          <cell r="B4880" t="str">
            <v>ESCAVAÇÃO VERTICAL A CÉU ABERTO, EM OBRAS DE INFRAESTRUTURA, INCLUINDO CARGA, DESCARGA E TRANSPORTE, EM SOLO DE 1ª CATEGORIA COM ESCAVADEIRA HIDRÁULICA (CAÇAMBA: 0,8 M³ / 111HP), FROTA DE 6 CAMINHÕES BASCULANTES DE 14 M³, DMT DE 3 KM E VELOCIDADE MÉDIA 20</v>
          </cell>
          <cell r="C4880" t="str">
            <v>M3</v>
          </cell>
          <cell r="D4880">
            <v>13.71</v>
          </cell>
        </row>
        <row r="4881">
          <cell r="A4881">
            <v>101237</v>
          </cell>
          <cell r="B4881" t="str">
            <v>ESCAVAÇÃO VERTICAL A CÉU ABERTO, EM OBRAS DE INFRAESTRUTURA, INCLUINDO CARGA, DESCARGA E TRANSPORTE, EM SOLO DE 1ª CATEGORIA COM ESCAVADEIRA HIDRÁULICA (CAÇAMBA: 0,8 M³ / 111HP), FROTA DE 6 CAMINHÕES BASCULANTES DE 14 M³, DMT DE 4 KM E VELOCIDADE MÉDIA 22</v>
          </cell>
          <cell r="C4881" t="str">
            <v>M3</v>
          </cell>
          <cell r="D4881">
            <v>14.61</v>
          </cell>
        </row>
        <row r="4882">
          <cell r="A4882">
            <v>101238</v>
          </cell>
          <cell r="B4882" t="str">
            <v>ESCAVAÇÃO VERTICAL A CÉU ABERTO, EM OBRAS DE INFRAESTRUTURA, INCLUINDO CARGA, DESCARGA E TRANSPORTE, EM SOLO DE 1ª CATEGORIA COM ESCAVADEIRA HIDRÁULICA (CAÇAMBA: 0,8 M³ / 111HP), FROTA DE 8 CAMINHÕES BASCULANTES DE 14 M³, DMT DE 6 KM E VELOCIDADE MÉDIA 22</v>
          </cell>
          <cell r="C4882" t="str">
            <v>M3</v>
          </cell>
          <cell r="D4882">
            <v>18.46</v>
          </cell>
        </row>
        <row r="4883">
          <cell r="A4883">
            <v>101239</v>
          </cell>
          <cell r="B4883" t="str">
            <v>ESCAVAÇÃO VERTICAL A CÉU ABERTO, EM OBRAS DE INFRAESTRUTURA, INCLUINDO CARGA, DESCARGA E TRANSPORTE, EM SOLO DE 1ª CATEGORIA COM ESCAVADEIRA HIDRÁULICA (CAÇAMBA: 0,8 M³ / 111HP), FROTA DE 4 CAMINHÕES BASCULANTES DE 18 M³, DMT DE 1,5 KM E VELOCIDADE MÉDIA1</v>
          </cell>
          <cell r="C4883" t="str">
            <v>M3</v>
          </cell>
          <cell r="D4883">
            <v>9.7899999999999991</v>
          </cell>
        </row>
        <row r="4884">
          <cell r="A4884">
            <v>101240</v>
          </cell>
          <cell r="B4884" t="str">
            <v>ESCAVAÇÃO VERTICAL A CÉU ABERTO, EM OBRAS DE INFRAESTRUTURA, INCLUINDO CARGA, DESCARGA E TRANSPORTE, EM SOLO DE 1ª CATEGORIA COM ESCAVADEIRA HIDRÁULICA (CAÇAMBA: 0,8 M³ / 111HP), FROTA DE 4 CAMINHÕES BASCULANTES DE 18 M³, DMT DE 2 KM E VELOCIDADE MÉDIA 19</v>
          </cell>
          <cell r="C4884" t="str">
            <v>M3</v>
          </cell>
          <cell r="D4884">
            <v>10.33</v>
          </cell>
        </row>
        <row r="4885">
          <cell r="A4885">
            <v>101241</v>
          </cell>
          <cell r="B4885" t="str">
            <v>ESCAVAÇÃO VERTICAL A CÉU ABERTO, EM OBRAS DE INFRAESTRUTURA, INCLUINDO CARGA, DESCARGA E TRANSPORTE, EM SOLO DE 1ª CATEGORIA COM ESCAVADEIRA HIDRÁULICA (CAÇAMBA: 0,8 M³ / 111HP), FROTA DE 5 CAMINHÕES BASCULANTES DE 18 M³, DMT DE 3 KM E VELOCIDADE MÉDIA 20</v>
          </cell>
          <cell r="C4885" t="str">
            <v>M3</v>
          </cell>
          <cell r="D4885">
            <v>12.06</v>
          </cell>
        </row>
        <row r="4886">
          <cell r="A4886">
            <v>101242</v>
          </cell>
          <cell r="B4886" t="str">
            <v>ESCAVAÇÃO VERTICAL A CÉU ABERTO, EM OBRAS DE INFRAESTRUTURA, INCLUINDO CARGA, DESCARGA E TRANSPORTE, EM SOLO DE 1ª CATEGORIA COM ESCAVADEIRA HIDRÁULICA (CAÇAMBA: 0,8 M³ / 111HP), FROTA DE 6 CAMINHÕES BASCULANTES DE 18 M³, DMT DE 4 KM E VELOCIDADE MÉDIA 22</v>
          </cell>
          <cell r="C4886" t="str">
            <v>M3</v>
          </cell>
          <cell r="D4886">
            <v>13.48</v>
          </cell>
        </row>
        <row r="4887">
          <cell r="A4887">
            <v>101243</v>
          </cell>
          <cell r="B4887" t="str">
            <v>ESCAVAÇÃO VERTICAL A CÉU ABERTO, EM OBRAS DE INFRAESTRUTURA, INCLUINDO CARGA, DESCARGA E TRANSPORTE, EM SOLO DE 1ª CATEGORIA COM ESCAVADEIRA HIDRÁULICA (CAÇAMBA: 0,8 M³ / 111HP), FROTA DE 7 CAMINHÕES BASCULANTES DE 18 M³, DMT DE 6 KM E VELOCIDADE MÉDIA 22</v>
          </cell>
          <cell r="C4887" t="str">
            <v>M3</v>
          </cell>
          <cell r="D4887">
            <v>16.34</v>
          </cell>
        </row>
        <row r="4888">
          <cell r="A4888">
            <v>101244</v>
          </cell>
          <cell r="B4888" t="str">
            <v>ESCAVAÇÃO VERTICAL A CÉU ABERTO, EM OBRAS DE INFRAESTRUTURA, INCLUINDO CARGA, DESCARGA E TRANSPORTE, EM SOLO DE 1ª CATEGORIA COM ESCAVADEIRA HIDRÁULICA (CAÇAMBA: 1,2M³ / 155HP), FROTA DE 6 CAMINHÕES BASCULANTES DE 14 M³, DMT DE 1,5 KM E VELOCIDADE MÉDIA18</v>
          </cell>
          <cell r="C4888" t="str">
            <v>M3</v>
          </cell>
          <cell r="D4888">
            <v>10.3</v>
          </cell>
        </row>
        <row r="4889">
          <cell r="A4889">
            <v>101245</v>
          </cell>
          <cell r="B4889" t="str">
            <v>ESCAVAÇÃO VERTICAL A CÉU ABERTO, EM OBRAS DE INFRAESTRUTURA, INCLUINDO CARGA, DESCARGA E TRANSPORTE, EM SOLO DE 1ª CATEGORIA COM ESCAVADEIRA HIDRÁULICA (CAÇAMBA: 1,2 M³ / 155HP), FROTA DE 6 CAMINHÕES BASCULANTES DE 14 M³, DMT DE 2 KM E VELOCIDADE MÉDIA 19</v>
          </cell>
          <cell r="C4889" t="str">
            <v>M3</v>
          </cell>
          <cell r="D4889">
            <v>10.9</v>
          </cell>
        </row>
        <row r="4890">
          <cell r="A4890">
            <v>101246</v>
          </cell>
          <cell r="B4890" t="str">
            <v>ESCAVAÇÃO VERTICAL A CÉU ABERTO, EM OBRAS DE INFRAESTRUTURA, INCLUINDO CARGA, DESCARGA E TRANSPORTE, EM SOLO DE 1ª CATEGORIA COM ESCAVADEIRA HIDRÁULICA (CAÇAMBA: 1,2 M³ / 155HP), FROTA DE 7 CAMINHÕES BASCULANTES DE 14 M³, DMT DE 3 KM E VELOCIDADE MÉDIA 20</v>
          </cell>
          <cell r="C4890" t="str">
            <v>M3</v>
          </cell>
          <cell r="D4890">
            <v>12.67</v>
          </cell>
        </row>
        <row r="4891">
          <cell r="A4891">
            <v>101247</v>
          </cell>
          <cell r="B4891" t="str">
            <v>ESCAVAÇÃO VERTICAL A CÉU ABERTO, EM OBRAS DE INFRAESTRUTURA, INCLUINDO CARGA, DESCARGA E TRANSPORTE, EM SOLO DE 1ª CATEGORIA COM ESCAVADEIRA HIDRÁULICA (CAÇAMBA: 1,2 M³ / 155HP), FROTA DE 8 CAMINHÕES BASCULANTES DE 14 M³, DMT DE 4 KM E VELOCIDADE MÉDIA 22</v>
          </cell>
          <cell r="C4891" t="str">
            <v>M3</v>
          </cell>
          <cell r="D4891">
            <v>14.07</v>
          </cell>
        </row>
        <row r="4892">
          <cell r="A4892">
            <v>101248</v>
          </cell>
          <cell r="B4892" t="str">
            <v>ESCAVAÇÃO VERTICAL A CÉU ABERTO, EM OBRAS DE INFRAESTRUTURA, INCLUINDO CARGA, DESCARGA E TRANSPORTE, EM SOLO DE 1ª CATEGORIA COM ESCAVADEIRA HIDRÁULICA (CAÇAMBA: 1,2 M³ / 155HP), FROTA DE 10 CAMINHÕES BASCULANTES DE 14 M³, DMT DE 6 KM E VELOCIDADE MÉDIA22</v>
          </cell>
          <cell r="C4892" t="str">
            <v>M3</v>
          </cell>
          <cell r="D4892">
            <v>17.600000000000001</v>
          </cell>
        </row>
        <row r="4893">
          <cell r="A4893">
            <v>101249</v>
          </cell>
          <cell r="B4893" t="str">
            <v>ESCAVAÇÃO VERTICAL A CÉU ABERTO, EM OBRAS DE INFRAESTRUTURA, INCLUINDO CARGA, DESCARGA E TRANSPORTE, EM SOLO DE 1ª CATEGORIA COM ESCAVADEIRA HIDRÁULICA (CAÇAMBA: 1,2 M³ / 155HP), FROTA DE 5 CAMINHÕES BASCULANTES DE 18 M³, DMT DE 1,5 KM E VELOCIDADE MÉDIA1</v>
          </cell>
          <cell r="C4893" t="str">
            <v>M3</v>
          </cell>
          <cell r="D4893">
            <v>8.94</v>
          </cell>
        </row>
        <row r="4894">
          <cell r="A4894">
            <v>101250</v>
          </cell>
          <cell r="B4894" t="str">
            <v>ESCAVAÇÃO VERTICAL A CÉU ABERTO, EM OBRAS DE INFRAESTRUTURA, INCLUINDO CARGA, DESCARGA E TRANSPORTE, EM SOLO DE 1ª CATEGORIA COM ESCAVADEIRA HIDRÁULICA (CAÇAMBA: 1,2 M³ / 155HP), FROTA DE 6 CAMINHÕES BASCULANTES DE 18 M³, DMT DE 2 KM E VELOCIDADE MÉDIA 19</v>
          </cell>
          <cell r="C4894" t="str">
            <v>M3</v>
          </cell>
          <cell r="D4894">
            <v>9.93</v>
          </cell>
        </row>
        <row r="4895">
          <cell r="A4895">
            <v>101251</v>
          </cell>
          <cell r="B4895" t="str">
            <v>ESCAVAÇÃO VERTICAL A CÉU ABERTO, EM OBRAS DE INFRAESTRUTURA, INCLUINDO CARGA, DESCARGA E TRANSPORTE, EM SOLO DE 1ª CATEGORIA COM ESCAVADEIRA HIDRÁULICA (CAÇAMBA: 1,2 M³ / 155HP), FROTA DE 6 CAMINHÕES BASCULANTES DE 18 M³, DMT DE 3 KM E VELOCIDADE MÉDIA 20</v>
          </cell>
          <cell r="C4895" t="str">
            <v>M3</v>
          </cell>
          <cell r="D4895">
            <v>11.32</v>
          </cell>
        </row>
        <row r="4896">
          <cell r="A4896">
            <v>101252</v>
          </cell>
          <cell r="B4896" t="str">
            <v>ESCAVAÇÃO VERTICAL A CÉU ABERTO, EM OBRAS DE INFRAESTRUTURA, INCLUINDO CARGA, DESCARGA E TRANSPORTE, EM SOLO DE 1ª CATEGORIA COM ESCAVADEIRA HIDRÁULICA (CAÇAMBA: 1,2 M³ / 155HP), FROTA DE 7 CAMINHÕES BASCULANTES DE 18 M³, DMT DE 4 KM E VELOCIDADE MÉDIA 22</v>
          </cell>
          <cell r="C4896" t="str">
            <v>M3</v>
          </cell>
          <cell r="D4896">
            <v>12.28</v>
          </cell>
        </row>
        <row r="4897">
          <cell r="A4897">
            <v>101253</v>
          </cell>
          <cell r="B4897" t="str">
            <v>ESCAVAÇÃO VERTICAL A CÉU ABERTO, EM OBRAS DE INFRAESTRUTURA, INCLUINDO CARGA, DESCARGA E TRANSPORTE, EM SOLO DE 1ª CATEGORIA COM ESCAVADEIRA HIDRÁULICA (CAÇAMBA: 1,2 M³ / 155HP), FROTA DE 9 CAMINHÕES BASCULANTES DE 18 M³, DMT DE 6 KM E VELOCIDADE MÉDIA 22</v>
          </cell>
          <cell r="C4897" t="str">
            <v>M3</v>
          </cell>
          <cell r="D4897">
            <v>15.46</v>
          </cell>
        </row>
        <row r="4898">
          <cell r="A4898">
            <v>101254</v>
          </cell>
          <cell r="B4898" t="str">
            <v>ESCAVAÇÃO VERTICAL A CÉU ABERTO, EM OBRAS DE EDIFICAÇÃO, INCLUINDO CARGA, DESCARGA E TRANSPORTE, EM SOLO DE 1ª CATEGORIA COM ESCAVADEIRA HIDRÁULICA (CAÇAMBA: 0,8 M³ / 111HP), FROTA DE 3 CAMINHÕES BASCULANTES DE 10 M³, DMT ATÉ 1 KM E VELOCIDADE MÉDIA 14KM/</v>
          </cell>
          <cell r="C4898" t="str">
            <v>M3</v>
          </cell>
          <cell r="D4898">
            <v>8.39</v>
          </cell>
        </row>
        <row r="4899">
          <cell r="A4899">
            <v>101255</v>
          </cell>
          <cell r="B4899" t="str">
            <v>ESCAVAÇÃO VERTICAL A CÉU ABERTO, EM OBRAS DE EDIFICAÇÃO, INCLUINDO CARGA, DESCARGA E TRANSPORTE, EM SOLO DE 1ª CATEGORIA COM ESCAVADEIRA HIDRÁULICA (CAÇAMBA: 1,2 M³ / 155HP), FROTA DE 3 CAMINHÕES BASCULANTES DE 10 M³, DMT ATÉ 1 KM E VELOCIDADE MÉDIA 14KM/</v>
          </cell>
          <cell r="C4899" t="str">
            <v>M3</v>
          </cell>
          <cell r="D4899">
            <v>7.37</v>
          </cell>
        </row>
        <row r="4900">
          <cell r="A4900">
            <v>101256</v>
          </cell>
          <cell r="B4900" t="str">
            <v>ESCAVAÇÃO VERTICAL A CÉU ABERTO, EM OBRAS DE EDIFICAÇÃO, INCLUINDO CARGA, DESCARGA E TRANSPORTE, EM SOLO DE 1ª CATEGORIA COM ESCAVADEIRA HIDRÁULICA (CAÇAMBA: 0,8 M³ / 111HP), FROTA DE 5 CAMINHÕES BASCULANTES DE 10 M³, DMT DE 1,5 KM E VELOCIDADE MÉDIA 18KM</v>
          </cell>
          <cell r="C4900" t="str">
            <v>M3</v>
          </cell>
          <cell r="D4900">
            <v>12.92</v>
          </cell>
        </row>
        <row r="4901">
          <cell r="A4901">
            <v>101257</v>
          </cell>
          <cell r="B4901" t="str">
            <v>ESCAVAÇÃO VERTICAL A CÉU ABERTO, EM OBRAS DE EDIFICAÇÃO, INCLUINDO CARGA, DESCARGA E TRANSPORTE, EM SOLO DE 1ª CATEGORIA COM ESCAVADEIRA HIDRÁULICA (CAÇAMBA: 0,8 M³ / 111HP), FROTA DE 5 CAMINHÕES BASCULANTES DE 10 M³, DMT DE 2 KM E VELOCIDADE MÉDIA 19KM/H</v>
          </cell>
          <cell r="C4901" t="str">
            <v>M3</v>
          </cell>
          <cell r="D4901">
            <v>13.62</v>
          </cell>
        </row>
        <row r="4902">
          <cell r="A4902">
            <v>101258</v>
          </cell>
          <cell r="B4902" t="str">
            <v>ESCAVAÇÃO VERTICAL A CÉU ABERTO, EM OBRAS DE EDIFICAÇÃO, INCLUINDO CARGA, DESCARGA E TRANSPORTE, EM SOLO DE 1ª CATEGORIA COM ESCAVADEIRA HIDRÁULICA (CAÇAMBA: 0,8 M³ / 111HP), FROTA DE 6 CAMINHÕES BASCULANTES DE 10 M³, DMT DE 3 KM E VELOCIDADE MÉDIA 20KM/H</v>
          </cell>
          <cell r="C4902" t="str">
            <v>M3</v>
          </cell>
          <cell r="D4902">
            <v>15.79</v>
          </cell>
        </row>
        <row r="4903">
          <cell r="A4903">
            <v>101259</v>
          </cell>
          <cell r="B4903" t="str">
            <v>ESCAVAÇÃO VERTICAL A CÉU ABERTO, EM OBRAS DE EDIFICAÇÃO, INCLUINDO CARGA, DESCARGA E TRANSPORTE, EM SOLO DE 1ª CATEGORIA COM ESCAVADEIRA HIDRÁULICA (CAÇAMBA: 0,8 M³ / 111HP), FROTA DE 7 CAMINHÕES BASCULANTES DE 10 M³, DMT DE 4 KM E VELOCIDADE MÉDIA 22KM/H</v>
          </cell>
          <cell r="C4903" t="str">
            <v>M3</v>
          </cell>
          <cell r="D4903">
            <v>17.54</v>
          </cell>
        </row>
        <row r="4904">
          <cell r="A4904">
            <v>101260</v>
          </cell>
          <cell r="B4904" t="str">
            <v>ESCAVAÇÃO VERTICAL A CÉU ABERTO, EM OBRAS DE EDIFICAÇÃO, INCLUINDO CARGA, DESCARGA E TRANSPORTE, EM SOLO DE 1ª CATEGORIA COM ESCAVADEIRA HIDRÁULICA (CAÇAMBA: 0,8 M³ / 111HP), FROTA DE 9 CAMINHÕES BASCULANTES DE 10 M³, DMT DE 6 KM E VELOCIDADE MÉDIA 22KM/H</v>
          </cell>
          <cell r="C4904" t="str">
            <v>M3</v>
          </cell>
          <cell r="D4904">
            <v>21.93</v>
          </cell>
        </row>
        <row r="4905">
          <cell r="A4905">
            <v>101261</v>
          </cell>
          <cell r="B4905" t="str">
            <v>ESCAVAÇÃO VERTICAL A CÉU ABERTO, EM OBRAS DE EDIFICAÇÃO, INCLUINDO CARGA, DESCARGA E TRANSPORTE, EM SOLO DE 1ª CATEGORIA COM ESCAVADEIRA HIDRÁULICA (CAÇAMBA: 1,2 M³ / 155HP), FROTA DE 6 CAMINHÕES BASCULANTES DE 10 M³, DMT DE 1,5 KM E VELOCIDADE MÉDIA 18KM</v>
          </cell>
          <cell r="C4905" t="str">
            <v>M3</v>
          </cell>
          <cell r="D4905">
            <v>12.2</v>
          </cell>
        </row>
        <row r="4906">
          <cell r="A4906">
            <v>101262</v>
          </cell>
          <cell r="B4906" t="str">
            <v>ESCAVAÇÃO VERTICAL A CÉU ABERTO, EM OBRAS DE EDIFICAÇÃO, INCLUINDO CARGA, DESCARGA E TRANSPORTE, EM SOLO DE 1ª CATEGORIA COM ESCAVADEIRA HIDRÁULICA (CAÇAMBA: 1,2 M³ / 155HP), FROTA DE 6 CAMINHÕES BASCULANTES DE 10 M³, DMT DE 2 KM E VELOCIDADE MÉDIA 19KM/H</v>
          </cell>
          <cell r="C4906" t="str">
            <v>M3</v>
          </cell>
          <cell r="D4906">
            <v>12.88</v>
          </cell>
        </row>
        <row r="4907">
          <cell r="A4907">
            <v>101263</v>
          </cell>
          <cell r="B4907" t="str">
            <v>ESCAVAÇÃO VERTICAL A CÉU ABERTO, EM OBRAS DE EDIFICAÇÃO, INCLUINDO CARGA, DESCARGA E TRANSPORTE, EM SOLO DE 1ª CATEGORIA COM ESCAVADEIRA HIDRÁULICA (CAÇAMBA: 1,2 M³ / 155HP), FROTA DE 7 CAMINHÕES BASCULANTES DE 10 M³, DMT DE 3 KM E VELOCIDADE MÉDIA 20KM/H</v>
          </cell>
          <cell r="C4907" t="str">
            <v>M3</v>
          </cell>
          <cell r="D4907">
            <v>14.9</v>
          </cell>
        </row>
        <row r="4908">
          <cell r="A4908">
            <v>101264</v>
          </cell>
          <cell r="B4908" t="str">
            <v>ESCAVAÇÃO VERTICAL A CÉU ABERTO, EM OBRAS DE EDIFICAÇÃO, INCLUINDO CARGA, DESCARGA E TRANSPORTE, EM SOLO DE 1ª CATEGORIA COM ESCAVADEIRA HIDRÁULICA (CAÇAMBA: 1,2 M³ / 155HP), FROTA DE 8 CAMINHÕES BASCULANTES DE 10 M³, DMT DE 4 KM E VELOCIDADE MÉDIA 22KM/H</v>
          </cell>
          <cell r="C4908" t="str">
            <v>M3</v>
          </cell>
          <cell r="D4908">
            <v>16.510000000000002</v>
          </cell>
        </row>
        <row r="4909">
          <cell r="A4909">
            <v>101265</v>
          </cell>
          <cell r="B4909" t="str">
            <v>ESCAVAÇÃO VERTICAL A CÉU ABERTO, EM OBRAS DE EDIFICAÇÃO, INCLUINDO CARGA, DESCARGA E TRANSPORTE, EM SOLO DE 1ª CATEGORIA COM ESCAVADEIRA HIDRÁULICA (CAÇAMBA: 1,2 M³ / 155HP), FROTA DE 10 CAMINHÕES BASCULANTES DE 10 M³, DMT DE 6 KM E VELOCIDADE MÉDIA 22KM/</v>
          </cell>
          <cell r="C4909" t="str">
            <v>M3</v>
          </cell>
          <cell r="D4909">
            <v>20.58</v>
          </cell>
        </row>
        <row r="4910">
          <cell r="A4910">
            <v>101266</v>
          </cell>
          <cell r="B4910" t="str">
            <v>ESCAVAÇÃO VERTICAL A CÉU ABERTO, EM OBRAS DE INFRAESTRUTURA, INCLUINDO CARGA, DESCARGA E TRANSPORTE, EM SOLO DE 1ª CATEGORIA COM ESCAVADEIRA HIDRÁULICA (CAÇAMBA: 0,8 M³ / 111HP), FROTA DE 3 CAMINHÕES BASCULANTES DE 10 M³, DMT ATÉ 1 KM E VELOCIDADE MÉDIA14</v>
          </cell>
          <cell r="C4910" t="str">
            <v>M3</v>
          </cell>
          <cell r="D4910">
            <v>7.45</v>
          </cell>
        </row>
        <row r="4911">
          <cell r="A4911">
            <v>101267</v>
          </cell>
          <cell r="B4911" t="str">
            <v>ESCAVAÇÃO VERTICAL A CÉU ABERTO, EM OBRAS DE INFRAESTRUTURA, INCLUINDO CARGA, DESCARGA E TRANSPORTE, EM SOLO DE 1ª CATEGORIA COM ESCAVADEIRA HIDRÁULICA (CAÇAMBA: 1,2 M³ / 155HP), FROTA DE 4 CAMINHÕES BASCULANTES DE 10 M³, DMT ATÉ 1 KM E VELOCIDADE MÉDIA14</v>
          </cell>
          <cell r="C4911" t="str">
            <v>M3</v>
          </cell>
          <cell r="D4911">
            <v>7.14</v>
          </cell>
        </row>
        <row r="4912">
          <cell r="A4912">
            <v>101268</v>
          </cell>
          <cell r="B4912" t="str">
            <v>ESCAVAÇÃO VERTICAL A CÉU ABERTO, EM OBRAS DE INFRAESTRUTURA, INCLUINDO CARGA, DESCARGA E TRANSPORTE, EM SOLO DE 1ª CATEGORIA COM ESCAVADEIRA HIDRÁULICA (CAÇAMBA: 0,8 M³ / 111HP), FROTA DE 5 CAMINHÕES BASCULANTES DE 10 M³, DMT DE 1,5 KM E VELOCIDADE MÉDIA1</v>
          </cell>
          <cell r="C4912" t="str">
            <v>M3</v>
          </cell>
          <cell r="D4912">
            <v>11.73</v>
          </cell>
        </row>
        <row r="4913">
          <cell r="A4913">
            <v>101269</v>
          </cell>
          <cell r="B4913" t="str">
            <v>ESCAVAÇÃO VERTICAL A CÉU ABERTO, EM OBRAS DE INFRAESTRUTURA, INCLUINDO CARGA, DESCARGA E TRANSPORTE, EM SOLO DE 1ª CATEGORIA COM ESCAVADEIRA HIDRÁULICA (CAÇAMBA: 0,8 M³ / 111HP), FROTA DE 6 CAMINHÕES BASCULANTES DE 10 M³, DMT DE 2 KM E VELOCIDADE MÉDIA 19</v>
          </cell>
          <cell r="C4913" t="str">
            <v>M3</v>
          </cell>
          <cell r="D4913">
            <v>13.06</v>
          </cell>
        </row>
        <row r="4914">
          <cell r="A4914">
            <v>101270</v>
          </cell>
          <cell r="B4914" t="str">
            <v>ESCAVAÇÃO VERTICAL A CÉU ABERTO, EM OBRAS DE INFRAESTRUTURA, INCLUINDO CARGA, DESCARGA E TRANSPORTE, EM SOLO DE 1ª CATEGORIA COM ESCAVADEIRA HIDRÁULICA (CAÇAMBA: 0,8 M³ / 111HP), FROTA DE 7 CAMINHÕES BASCULANTES DE 10 M³, DMT DE 3 KM E VELOCIDADE MÉDIA 20</v>
          </cell>
          <cell r="C4914" t="str">
            <v>M3</v>
          </cell>
          <cell r="D4914">
            <v>15.13</v>
          </cell>
        </row>
        <row r="4915">
          <cell r="A4915">
            <v>101271</v>
          </cell>
          <cell r="B4915" t="str">
            <v>ESCAVAÇÃO VERTICAL A CÉU ABERTO, EM OBRAS DE INFRAESTRUTURA, INCLUINDO CARGA, DESCARGA E TRANSPORTE, EM SOLO DE 1ª CATEGORIA COM ESCAVADEIRA HIDRÁULICA (CAÇAMBA: 0,8 M³ / 111HP), FROTA DE 8 CAMINHÕES BASCULANTES DE 10 M³, DMT DE 4 KM E VELOCIDADE MÉDIA 22</v>
          </cell>
          <cell r="C4915" t="str">
            <v>M3</v>
          </cell>
          <cell r="D4915">
            <v>16.78</v>
          </cell>
        </row>
        <row r="4916">
          <cell r="A4916">
            <v>101272</v>
          </cell>
          <cell r="B4916" t="str">
            <v>ESCAVAÇÃO VERTICAL A CÉU ABERTO, EM OBRAS DE INFRAESTRUTURA, INCLUINDO CARGA, DESCARGA E TRANSPORTE, EM SOLO DE 1ª CATEGORIA COM ESCAVADEIRA HIDRÁULICA (CAÇAMBA: 0,8 M³ / 111HP), FROTA DE 10 CAMINHÕES BASCULANTES DE 10 M³, DMT DE 6 KM E VELOCIDADE MÉDIA22</v>
          </cell>
          <cell r="C4916" t="str">
            <v>M3</v>
          </cell>
          <cell r="D4916">
            <v>20.93</v>
          </cell>
        </row>
        <row r="4917">
          <cell r="A4917">
            <v>101273</v>
          </cell>
          <cell r="B4917" t="str">
            <v>ESCAVAÇÃO VERTICAL A CÉU ABERTO, EM OBRAS DE INFRAESTRUTURA, INCLUINDO CARGA, DESCARGA E TRANSPORTE, EM SOLO DE 1ª CATEGORIA COM ESCAVADEIRA HIDRÁULICA (CAÇAMBA: 1,2 M³ / 155HP), FROTA DE 6 CAMINHÕES BASCULANTES DE 10 M³, DMT DE 1,5 KM E VELOCIDADE MÉDIA1</v>
          </cell>
          <cell r="C4917" t="str">
            <v>M3</v>
          </cell>
          <cell r="D4917">
            <v>11.19</v>
          </cell>
        </row>
        <row r="4918">
          <cell r="A4918">
            <v>101274</v>
          </cell>
          <cell r="B4918" t="str">
            <v>ESCAVAÇÃO VERTICAL A CÉU ABERTO, EM OBRAS DE INFRAESTRUTURA, INCLUINDO CARGA, DESCARGA E TRANSPORTE, EM SOLO DE 1ª CATEGORIA COM ESCAVADEIRA HIDRÁULICA (CAÇAMBA: 1,2 M³ / 155HP), FROTA DE 7 CAMINHÕES BASCULANTES DE 10 M³, DMT DE 2 KM E VELOCIDADE MÉDIA 19</v>
          </cell>
          <cell r="C4918" t="str">
            <v>M3</v>
          </cell>
          <cell r="D4918">
            <v>12.38</v>
          </cell>
        </row>
        <row r="4919">
          <cell r="A4919">
            <v>101275</v>
          </cell>
          <cell r="B4919" t="str">
            <v>ESCAVAÇÃO VERTICAL A CÉU ABERTO, EM OBRAS DE INFRAESTRUTURA, INCLUINDO CARGA, DESCARGA E TRANSPORTE, EM SOLO DE 1ª CATEGORIA COM ESCAVADEIRA HIDRÁULICA (CAÇAMBA: 1,2 M³ / 155HP), FROTA DE 8 CAMINHÕES BASCULANTES DE 10 M³, DMT DE 3 KM E VELOCIDADE MÉDIA 20</v>
          </cell>
          <cell r="C4919" t="str">
            <v>M3</v>
          </cell>
          <cell r="D4919">
            <v>14.33</v>
          </cell>
        </row>
        <row r="4920">
          <cell r="A4920">
            <v>101276</v>
          </cell>
          <cell r="B4920" t="str">
            <v>ESCAVAÇÃO VERTICAL A CÉU ABERTO, EM OBRAS DE INFRAESTRUTURA, INCLUINDO CARGA, DESCARGA E TRANSPORTE, EM SOLO DE 1ª CATEGORIA COM ESCAVADEIRA HIDRÁULICA (CAÇAMBA: 1,2 M³ / 155HP), FROTA DE 9 CAMINHÕES BASCULANTES DE 10 M³, DMT DE 4 KM E VELOCIDADE MÉDIA 22</v>
          </cell>
          <cell r="C4920" t="str">
            <v>M3</v>
          </cell>
          <cell r="D4920">
            <v>15.84</v>
          </cell>
        </row>
        <row r="4921">
          <cell r="A4921">
            <v>101277</v>
          </cell>
          <cell r="B4921" t="str">
            <v>ESCAVAÇÃO VERTICAL A CÉU ABERTO, EM OBRAS DE INFRAESTRUTURA, INCLUINDO CARGA, DESCARGA E TRANSPORTE, EM SOLO DE 1ª CATEGORIA COM ESCAVADEIRA HIDRÁULICA (CAÇAMBA: 1,2 M³ / 155HP), FROTA DE 12 CAMINHÕES BASCULANTES DE 10 M³, DMT DE 6 KM E VELOCIDADE MÉDIA22</v>
          </cell>
          <cell r="C4921" t="str">
            <v>M3</v>
          </cell>
          <cell r="D4921">
            <v>20.239999999999998</v>
          </cell>
        </row>
        <row r="4922">
          <cell r="A4922">
            <v>72915</v>
          </cell>
          <cell r="B4922" t="str">
            <v>ESCAVACAO MECANICA DE VALA EM MATERIAL DE 2A. CATEGORIA ATE 2 M DE PROFUNDIDADE COM UTILIZACAO DE ESCAVADEIRA HIDRAULICA</v>
          </cell>
          <cell r="C4922" t="str">
            <v>M3</v>
          </cell>
          <cell r="D4922">
            <v>10.33</v>
          </cell>
        </row>
        <row r="4923">
          <cell r="A4923">
            <v>90082</v>
          </cell>
          <cell r="B4923" t="str">
            <v>ESCAVAÇÃO MECANIZADA DE VALA COM PROF. ATÉ 1,5 M (MÉDIA ENTRE MONTANTE E JUSANTE/UMA COMPOSIÇÃO POR TRECHO), COM ESCAVADEIRA HIDRÁULICA (0,8 M3), LARG. DE 1,5 M A 2,5 M, EM SOLO DE 1A CATEGORIA, EM LOCAIS COM ALTO NÍVEL DE INTERFERÊNCIA. AF_01/2015</v>
          </cell>
          <cell r="C4923" t="str">
            <v>M3</v>
          </cell>
          <cell r="D4923">
            <v>8.4700000000000006</v>
          </cell>
        </row>
        <row r="4924">
          <cell r="A4924">
            <v>90084</v>
          </cell>
          <cell r="B4924" t="str">
            <v>ESCAVAÇÃO MECANIZADA DE VALA COM PROF. MAIOR QUE 1,5 M ATÉ 3,0 M (MÉDIA ENTRE MONTANTE E JUSANTE/UMA COMPOSIÇÃO POR TRECHO), COM ESCAVADEIRA HIDRÁULICA (0,8 M3/111 HP), LARGURA ATÉ 1,5 M, EM SOLO DE 1A CATEGORIA, EM LOCAIS COM ALTO NÍVEL DE INTERFERÊNCIA.</v>
          </cell>
          <cell r="C4924" t="str">
            <v>M3</v>
          </cell>
          <cell r="D4924">
            <v>8.23</v>
          </cell>
        </row>
        <row r="4925">
          <cell r="A4925">
            <v>90085</v>
          </cell>
          <cell r="B4925" t="str">
            <v>ESCAVAÇÃO MECANIZADA DE VALA COM PROF. MAIOR QUE 1,5 M ATÉ 3,0 M (MÉDIA ENTRE MONTANTE E JUSANTE/UMA COMPOSIÇÃO POR TRECHO), COM ESCAVADEIRA HIDRÁULICA (0,8 M3/111 HP), LARG. DE 1,5 M A 2,5 M, EM SOLO DE 1A CATEGORIA, EM LOCAIS COM ALTO NÍVEL DE INTERFERÊ</v>
          </cell>
          <cell r="C4925" t="str">
            <v>M3</v>
          </cell>
          <cell r="D4925">
            <v>7.74</v>
          </cell>
        </row>
        <row r="4926">
          <cell r="A4926">
            <v>90086</v>
          </cell>
          <cell r="B4926" t="str">
            <v>ESCAVAÇÃO MECANIZADA DE VALA COM PROF. MAIOR QUE 3,0 M ATÉ 4,5 M(MÉDIA ENTRE MONTANTE E JUSANTE/UMA COMPOSIÇÃO POR TRECHO), COM ESCAVADEIRA HIDRÁULICA (0,8 M3/111 HP), LARG. MENOR QUE 1,5 M, EM SOLO DE 1A CATEGORIA, EM LOCAIS COM ALTO NÍVEL DE INTERFERÊNC</v>
          </cell>
          <cell r="C4926" t="str">
            <v>M3</v>
          </cell>
          <cell r="D4926">
            <v>7.82</v>
          </cell>
        </row>
        <row r="4927">
          <cell r="A4927">
            <v>90087</v>
          </cell>
          <cell r="B4927" t="str">
            <v>ESCAVAÇÃO MECANIZADA DE VALA COM PROF. DE 3,0 M ATÉ 4,5 M(MÉDIA ENTRE MONTANTE E JUSANTE/UMA COMPOSIÇÃO POR TRECHO), COM ESCAVADEIRA HIDRÁULICA (1,2 M3/155 HP), LARG. DE 1,5 M A 2,5 M, EM SOLO DE 1A CATEGORIA, EM LOCAIS COM ALTO NÍVEL DE INTERFERÊNCIA. AF</v>
          </cell>
          <cell r="C4927" t="str">
            <v>M3</v>
          </cell>
          <cell r="D4927">
            <v>6.66</v>
          </cell>
        </row>
        <row r="4928">
          <cell r="A4928">
            <v>90088</v>
          </cell>
          <cell r="B4928" t="str">
            <v>ESCAVAÇÃO MECANIZADA DE VALA COM PROF. MAIOR QUE 4,5 M ATÉ 6,0 M(MÉDIA ENTRE MONTANTE E JUSANTE/UMA COMPOSIÇÃO POR TRECHO), COM ESCAVADEIRA HIDRÁULICA (1,2 M3/155 HP), LARG. MENOR QUE 1,5 M, EM SOLO DE 1A CATEGORIA, EM LOCAIS COM ALTO NÍVEL DE INTERFERÊNC</v>
          </cell>
          <cell r="C4928" t="str">
            <v>M3</v>
          </cell>
          <cell r="D4928">
            <v>6.8</v>
          </cell>
        </row>
        <row r="4929">
          <cell r="A4929">
            <v>90090</v>
          </cell>
          <cell r="B4929" t="str">
            <v>ESCAVAÇÃO MECANIZADA DE VALA COM PROF. MAIOR QUE 4,5 M ATÉ 6,0 M(MÉDIA ENTRE MONTANTE E JUSANTE/UMA COMPOSIÇÃO POR TRECHO), COM ESCAVADEIRA HIDRÁULICA (1,2 M3/155 HP), LARG. DE 1,5 M A 2,5 M, EM SOLO DE 1A CATEGORIA, EM LOCAIS COM ALTO NÍVEL DE INTERFERÊN</v>
          </cell>
          <cell r="C4929" t="str">
            <v>M3</v>
          </cell>
          <cell r="D4929">
            <v>6.52</v>
          </cell>
        </row>
        <row r="4930">
          <cell r="A4930">
            <v>90091</v>
          </cell>
          <cell r="B4930" t="str">
            <v>ESCAVAÇÃO MECANIZADA DE VALA COM PROF. ATÉ 1,5 M(MÉDIA ENTRE MONTANTE E JUSANTE/UMA COMPOSIÇÃO POR TRECHO), COM ESCAVADEIRA HIDRÁULICA (0,8 M3), LARG. DE 1,5M A 2,5 M, EM SOLO DE 1A CATEGORIA, LOCAIS COM BAIXO NÍVEL DE INTERFERÊNCIA. AF_01/2015</v>
          </cell>
          <cell r="C4930" t="str">
            <v>M3</v>
          </cell>
          <cell r="D4930">
            <v>5.0599999999999996</v>
          </cell>
        </row>
        <row r="4931">
          <cell r="A4931">
            <v>90092</v>
          </cell>
          <cell r="B4931" t="str">
            <v>ESCAVAÇÃO MECANIZADA DE VALA COM PROF. MAIOR QUE 1,5 M E ATÉ 3,0 M(MÉDIA ENTRE MONTANTE E JUSANTE/UMA COMPOSIÇÃO POR TRECHO), COM ESCAVADEIRA HIDRÁULICA (0,8 M3/111 HP), LARG. MENOR QUE 1,5 M, EM SOLO DE 1A CATEGORIA, LOCAIS COM BAIXO NÍVEL DE INTERFERÊNC</v>
          </cell>
          <cell r="C4931" t="str">
            <v>M3</v>
          </cell>
          <cell r="D4931">
            <v>4.9000000000000004</v>
          </cell>
        </row>
        <row r="4932">
          <cell r="A4932">
            <v>90093</v>
          </cell>
          <cell r="B4932" t="str">
            <v>ESCAVAÇÃO MECANIZADA DE VALA COM PROF. MAIOR QUE 1,5 M ATÉ 3,0 M (MÉDIA ENTRE MONTANTE E JUSANTE/UMA COMPOSIÇÃO POR TRECHO), COM ESCAVADEIRA HIDRÁULICA (0,8 M3/111 HP), LARG. DE 1,5 M A 2,5 M, EM SOLO DE 1A CATEGORIA, LOCAIS COM BAIXO NÍVEL DE INTERFERÊNC</v>
          </cell>
          <cell r="C4932" t="str">
            <v>M3</v>
          </cell>
          <cell r="D4932">
            <v>4.5999999999999996</v>
          </cell>
        </row>
        <row r="4933">
          <cell r="A4933">
            <v>90094</v>
          </cell>
          <cell r="B4933" t="str">
            <v>ESCAVAÇÃO MECANIZADA DE VALA COM PROF. MAIOR QUE 3,0 M ATÉ 4,5 M (MÉDIA ENTRE MONTANTE E JUSANTE/UMA COMPOSIÇÃO POR TRECHO), COM ESCAVADEIRA HIDRÁULICA (0,8 M3/111 HP), LARG. MENOR QUE 1,5 M, EM SOLO DE 1A CATEGORIA, LOCAIS COM BAIXO NÍVEL DE INTERFERÊNCI</v>
          </cell>
          <cell r="C4933" t="str">
            <v>M3</v>
          </cell>
          <cell r="D4933">
            <v>4.66</v>
          </cell>
        </row>
        <row r="4934">
          <cell r="A4934">
            <v>90095</v>
          </cell>
          <cell r="B4934" t="str">
            <v>ESCAVAÇÃO MECANIZADA DE VALA COM PROF. MAIOR QUE 3,0 M ATÉ 4,5 M (MÉDIA ENTRE MONTANTE E JUSANTE/UMA COMPOSIÇÃO POR TRECHO), COM ESCAVADEIRA HIDRÁULICA (1,2 M3/155 HP), LARG. DE 1,5 M A 2,5 M, EM SOLO DE 1A CATEGORIA, LOCAIS COM BAIXO NÍVEL DE INTERFERÊNC</v>
          </cell>
          <cell r="C4934" t="str">
            <v>M3</v>
          </cell>
          <cell r="D4934">
            <v>3.98</v>
          </cell>
        </row>
        <row r="4935">
          <cell r="A4935">
            <v>90096</v>
          </cell>
          <cell r="B4935" t="str">
            <v>ESCAVAÇÃO MECANIZADA DE VALA COM PROF. MAIOR QUE 4,5 M ATÉ 6,0 M (MÉDIA ENTRE MONTANTE E JUSANTE/UMA COMPOSIÇÃO POR TRECHO), COM ESCAVADEIRA HIDRÁULICA (1,2 M3/155 HP), LARG. MENOR QUE 1,5 M, EM SOLO DE 1A CATEGORIA, LOCAIS COM BAIXO NÍVEL DE INTERFERÊNCI</v>
          </cell>
          <cell r="C4935" t="str">
            <v>M3</v>
          </cell>
          <cell r="D4935">
            <v>4.0599999999999996</v>
          </cell>
        </row>
        <row r="4936">
          <cell r="A4936">
            <v>90098</v>
          </cell>
          <cell r="B4936" t="str">
            <v>ESCAVAÇÃO MECANIZADA DE VALA COM PROF. MAIOR QUE 4,5 M ATÉ 6,0 M (MÉDIA ENTRE MONTANTE E JUSANTE/UMA COMPOSIÇÃO POR TRECHO), COM ESCAVADEIRA HIDRÁULICA (1,2 M3/155 HP), LARG. DE 1,5 M A 2,5 M, EM SOLO DE 1A CATEGORIA, LOCAIS COM BAIXO NÍVEL DE INTERFERÊNC</v>
          </cell>
          <cell r="C4936" t="str">
            <v>M3</v>
          </cell>
          <cell r="D4936">
            <v>3.89</v>
          </cell>
        </row>
        <row r="4937">
          <cell r="A4937">
            <v>90099</v>
          </cell>
          <cell r="B4937" t="str">
            <v>ESCAVAÇÃO MECANIZADA DE VALA COM PROF. ATÉ 1,5 M (MÉDIA ENTRE MONTANTE E JUSANTE/UMA COMPOSIÇÃO POR TRECHO), COM RETROESCAVADEIRA (0,26 M3/88 HP), LARG. MENOR QUE 0,8 M, EM SOLO DE 1A CATEGORIA, EM LOCAIS COM ALTO NÍVEL DE INTERFERÊNCIA. AF_01/2015</v>
          </cell>
          <cell r="C4937" t="str">
            <v>M3</v>
          </cell>
          <cell r="D4937">
            <v>11.65</v>
          </cell>
        </row>
        <row r="4938">
          <cell r="A4938">
            <v>90100</v>
          </cell>
          <cell r="B4938" t="str">
            <v>ESCAVAÇÃO MECANIZADA DE VALA COM PROF. ATÉ 1,5 M (MÉDIA ENTRE MONTANTE E JUSANTE/UMA COMPOSIÇÃO POR TRECHO), COM RETROESCAVADEIRA (0,26 M3/88 HP), LARG. DE 0,8 M A 1,5 M, EM SOLO DE 1A CATEGORIA, EM LOCAIS COM ALTO NÍVEL DE INTERFERÊNCIA. AF_01/2015</v>
          </cell>
          <cell r="C4938" t="str">
            <v>M3</v>
          </cell>
          <cell r="D4938">
            <v>9.9</v>
          </cell>
        </row>
        <row r="4939">
          <cell r="A4939">
            <v>90101</v>
          </cell>
          <cell r="B4939" t="str">
            <v>ESCAVAÇÃO MECANIZADA DE VALA COM PROF. MAIOR QUE 1,5 M ATÉ 3,0 M (MÉDIA ENTRE MONTANTE E JUSANTE/UMA COMPOSIÇÃO POR TRECHO), COM RETROESCAVADEIRA (0,26 M3/88 HP), LARG. MENOR QUE 0,8 M, EM SOLO DE 1A CATEGORIA, EM LOCAIS COM ALTO NÍVEL DE INTERFERÊNCIA.AF</v>
          </cell>
          <cell r="C4939" t="str">
            <v>M3</v>
          </cell>
          <cell r="D4939">
            <v>9.7799999999999994</v>
          </cell>
        </row>
        <row r="4940">
          <cell r="A4940">
            <v>90102</v>
          </cell>
          <cell r="B4940" t="str">
            <v>ESCAVAÇÃO MECANIZADA DE VALA COM PROF. MAIOR QUE 1,5 M ATÉ 3,0 M (MÉDIA ENTRE MONTANTE E JUSANTE/UMA COMPOSIÇÃO POR TRECHO), COM RETROESCAVADEIRA (0,26 M3/ POTÊNCIA:88 HP), LARGURA DE 0,8 M A 1,5 M, EM SOLO DE 1A CATEGORIA, EM LOCAIS COM ALTO NÍVEL DE INT</v>
          </cell>
          <cell r="C4940" t="str">
            <v>M3</v>
          </cell>
          <cell r="D4940">
            <v>8.91</v>
          </cell>
        </row>
        <row r="4941">
          <cell r="A4941">
            <v>90105</v>
          </cell>
          <cell r="B4941" t="str">
            <v>ESCAVAÇÃO MECANIZADA DE VALA COM PROFUNDIDADE ATÉ 1,5 M (MÉDIA ENTRE MONTANTE E JUSANTE/UMA COMPOSIÇÃO POR TRECHO) COM RETROESCAVADEIRA (CAPACIDADE DA CAÇAMBA DA RETRO: 0,26 M3 / POTÊNCIA: 88 HP), LARGURA MENOR QUE 0,8 M, EM SOLO DE 1A CATEGORIA, LOCAISCO</v>
          </cell>
          <cell r="C4941" t="str">
            <v>M3</v>
          </cell>
          <cell r="D4941">
            <v>6.96</v>
          </cell>
        </row>
        <row r="4942">
          <cell r="A4942">
            <v>90106</v>
          </cell>
          <cell r="B4942" t="str">
            <v>ESCAVAÇÃO MECANIZADA DE VALA COM PROFUNDIDADE ATÉ 1,5 M (MÉDIA ENTRE MONTANTE E JUSANTE/UMA COMPOSIÇÃO POR TRECHO) COM RETROESCAVADEIRA (CAPACIDADE DA CAÇAMBA DA RETRO: 0,26 M3 / POTÊNCIA: 88 HP), LARGURA DE 0,8 M A 1,5 M, EM SOLO DE 1A CATEGORIA, LOCAISC</v>
          </cell>
          <cell r="C4942" t="str">
            <v>M3</v>
          </cell>
          <cell r="D4942">
            <v>5.91</v>
          </cell>
        </row>
        <row r="4943">
          <cell r="A4943">
            <v>90107</v>
          </cell>
          <cell r="B4943" t="str">
            <v>ESCAVAÇÃO MECANIZADA DE VALA COM PROFUNDIDADE MAIOR QUE 1,5 M ATÉ 3,0 M (MÉDIA ENTRE MONTANTE E JUSANTE/UMA COMPOSIÇÃO POR TRECHO) COM RETROESCAVADEIRA (CAPACIDADE DA CAÇAMBA DA RETRO: 0,26 M3 / POTÊNCIA: 88 HP), LARGURA MENOR QUE 0,8 M, EM SOLO DE1A CATE</v>
          </cell>
          <cell r="C4943" t="str">
            <v>M3</v>
          </cell>
          <cell r="D4943">
            <v>5.84</v>
          </cell>
        </row>
        <row r="4944">
          <cell r="A4944">
            <v>90108</v>
          </cell>
          <cell r="B4944" t="str">
            <v>ESCAVAÇÃO MECANIZADA DE VALA COM PROFUNDIDADE MAIOR QUE 1,5 M ATÉ 3,0 M (MÉDIA ENTRE MONTANTE E JUSANTE/UMA COMPOSIÇÃO POR TRECHO) COM RETROESCAVADEIRA (CAPACIDADE DA CAÇAMBA DA RETRO: 0,26 M3 / POTÊNCIA: 88 HP), LARGURA DE 0,8 M A 1,5 M, EM SOLO DE 1A CA</v>
          </cell>
          <cell r="C4944" t="str">
            <v>M3</v>
          </cell>
          <cell r="D4944">
            <v>5.31</v>
          </cell>
        </row>
        <row r="4945">
          <cell r="A4945">
            <v>93358</v>
          </cell>
          <cell r="B4945" t="str">
            <v>ESCAVAÇÃO MANUAL DE VALA COM PROFUNDIDADE MENOR OU IGUAL A 1,30 M. AF_03/2016</v>
          </cell>
          <cell r="C4945" t="str">
            <v>M3</v>
          </cell>
          <cell r="D4945">
            <v>58.54</v>
          </cell>
        </row>
        <row r="4946">
          <cell r="A4946">
            <v>94304</v>
          </cell>
          <cell r="B4946" t="str">
            <v>ATERRO MECANIZADO DE VALA COM ESCAVADEIRA HIDRÁULICA (CAPACIDADE DA CAÇAMBA: 0,8 M³ / POTÊNCIA: 111 HP), LARGURA DE 1,5 A 2,5 M, PROFUNDIDADE ATÉ 1,5 M, COM SOLO ARGILO-ARENOSO. AF_05/2016</v>
          </cell>
          <cell r="C4946" t="str">
            <v>M3</v>
          </cell>
          <cell r="D4946">
            <v>34.26</v>
          </cell>
        </row>
        <row r="4947">
          <cell r="A4947">
            <v>94305</v>
          </cell>
          <cell r="B4947" t="str">
            <v>ATERRO MECANIZADO DE VALA COM ESCAVADEIRA HIDRÁULICA (CAPACIDADE DA CAÇAMBA: 0,8 M³ / POTÊNCIA: 111 HP), LARGURA ATÉ 1,5 M, PROFUNDIDADE DE 1,5 A 3,0 M, COM SOLO ARGILO-ARENOSO. AF_05/2016</v>
          </cell>
          <cell r="C4947" t="str">
            <v>M3</v>
          </cell>
          <cell r="D4947">
            <v>30.87</v>
          </cell>
        </row>
        <row r="4948">
          <cell r="A4948">
            <v>94306</v>
          </cell>
          <cell r="B4948" t="str">
            <v>ATERRO MECANIZADO DE VALA COM ESCAVADEIRA HIDRÁULICA (CAPACIDADE DA CAÇAMBA: 0,8 M³ / POTÊNCIA: 111 HP), LARGURA DE 1,5 A 2,5 M, PROFUNDIDADE DE 1,5 A 3,0 M, COM SOLO ARGILO-ARENOSO. AF_05/2016</v>
          </cell>
          <cell r="C4948" t="str">
            <v>M3</v>
          </cell>
          <cell r="D4948">
            <v>26.58</v>
          </cell>
        </row>
        <row r="4949">
          <cell r="A4949">
            <v>94307</v>
          </cell>
          <cell r="B4949" t="str">
            <v>ATERRO MECANIZADO DE VALA COM ESCAVADEIRA HIDRÁULICA (CAPACIDADE DA CAÇAMBA: 0,8 M³ / POTÊNCIA: 111 HP), LARGURA ATÉ 1,5 M, PROFUNDIDADE DE 3,0 A 4,5 M, COM SOLO ARGILO-ARENOSO. AF_05/2016</v>
          </cell>
          <cell r="C4949" t="str">
            <v>M3</v>
          </cell>
          <cell r="D4949">
            <v>27.52</v>
          </cell>
        </row>
        <row r="4950">
          <cell r="A4950">
            <v>94308</v>
          </cell>
          <cell r="B4950" t="str">
            <v>ATERRO MECANIZADO DE VALA COM ESCAVADEIRA HIDRÁULICA (CAPACIDADE DA CAÇAMBA: 0,8 M³ / POTÊNCIA: 111 HP), LARGURA DE 1,5 A 2,5 M, PROFUNDIDADE DE 3,0 A 4,5 M, COM SOLO ARGILO-ARENOSO. AF_05/2016</v>
          </cell>
          <cell r="C4950" t="str">
            <v>M3</v>
          </cell>
          <cell r="D4950">
            <v>25.03</v>
          </cell>
        </row>
        <row r="4951">
          <cell r="A4951">
            <v>94309</v>
          </cell>
          <cell r="B4951" t="str">
            <v>ATERRO MECANIZADO DE VALA COM ESCAVADEIRA HIDRÁULICA (CAPACIDADE DA CAÇAMBA: 0,8 M³ / POTÊNCIA: 111 HP), LARGURA ATÉ 1,5 M, PROFUNDIDADE DE 4,5 A 6,0 M, COM SOLO ARGILO-ARENOSO. AF_05/2016</v>
          </cell>
          <cell r="C4951" t="str">
            <v>M3</v>
          </cell>
          <cell r="D4951">
            <v>26.13</v>
          </cell>
        </row>
        <row r="4952">
          <cell r="A4952">
            <v>94310</v>
          </cell>
          <cell r="B4952" t="str">
            <v>ATERRO MECANIZADO DE VALA COM ESCAVADEIRA HIDRÁULICA (CAPACIDADE DA CAÇAMBA: 0,8 M³ / POTÊNCIA: 111 HP), LARGURA DE 1,5 A 2,5 M, PROFUNDIDADE DE 4,5 A 6,0 M, COM SOLO ARGILO-ARENOSO. AF_05/2016</v>
          </cell>
          <cell r="C4952" t="str">
            <v>M3</v>
          </cell>
          <cell r="D4952">
            <v>24.29</v>
          </cell>
        </row>
        <row r="4953">
          <cell r="A4953">
            <v>94315</v>
          </cell>
          <cell r="B4953" t="str">
            <v>ATERRO MECANIZADO DE VALA COM RETROESCAVADEIRA (CAPACIDADE DA CAÇAMBA DA RETRO: 0,26 M³ / POTÊNCIA: 88 HP), LARGURA ATÉ 0,8 M, PROFUNDIDADE ATÉ 1,5 M, COM SOLO ARGILO-ARENOSO. AF_05/2016</v>
          </cell>
          <cell r="C4953" t="str">
            <v>M3</v>
          </cell>
          <cell r="D4953">
            <v>43.62</v>
          </cell>
        </row>
        <row r="4954">
          <cell r="A4954">
            <v>94316</v>
          </cell>
          <cell r="B4954" t="str">
            <v>ATERRO MECANIZADO DE VALA COM RETROESCAVADEIRA (CAPACIDADE DA CAÇAMBA DA RETRO: 0,26 M³ / POTÊNCIA: 88 HP), LARGURA DE 0,8 A 1,5 M, PROFUNDIDADE ATÉ 1,5 M, COM SOLO ARGILO-ARENOSO. AF_05/2016</v>
          </cell>
          <cell r="C4954" t="str">
            <v>M3</v>
          </cell>
          <cell r="D4954">
            <v>35.1</v>
          </cell>
        </row>
        <row r="4955">
          <cell r="A4955">
            <v>94317</v>
          </cell>
          <cell r="B4955" t="str">
            <v>ATERRO MECANIZADO DE VALA COM RETROESCAVADEIRA (CAPACIDADE DA CAÇAMBA DA RETRO: 0,26 M³ / POTÊNCIA: 88 HP), LARGURA ATÉ 0,8 M, PROFUNDIDADE DE 1,5 A 3,0 M, COM SOLO ARGILO-ARENOSO. AF_05/2016</v>
          </cell>
          <cell r="C4955" t="str">
            <v>M3</v>
          </cell>
          <cell r="D4955">
            <v>31.31</v>
          </cell>
        </row>
        <row r="4956">
          <cell r="A4956">
            <v>94318</v>
          </cell>
          <cell r="B4956" t="str">
            <v>ATERRO MECANIZADO DE VALA COM RETROESCAVADEIRA (CAPACIDADE DA CAÇAMBA DA RETRO: 0,26 M³ / POTÊNCIA: 88 HP), LARGURA DE 0,8 A 1,5 M, PROFUNDIDADE DE 1,5 A 3,0 M, COM SOLO ARGILO-ARENOSO. AF_05/2016</v>
          </cell>
          <cell r="C4956" t="str">
            <v>M3</v>
          </cell>
          <cell r="D4956">
            <v>26.44</v>
          </cell>
        </row>
        <row r="4957">
          <cell r="A4957">
            <v>94319</v>
          </cell>
          <cell r="B4957" t="str">
            <v>ATERRO MANUAL DE VALAS COM SOLO ARGILO-ARENOSO E COMPACTAÇÃO MECANIZADA. AF_05/2016</v>
          </cell>
          <cell r="C4957" t="str">
            <v>M3</v>
          </cell>
          <cell r="D4957">
            <v>45.69</v>
          </cell>
        </row>
        <row r="4958">
          <cell r="A4958">
            <v>94327</v>
          </cell>
          <cell r="B4958" t="str">
            <v>ATERRO MECANIZADO DE VALA COM ESCAVADEIRA HIDRÁULICA (CAPACIDADE DA CAÇAMBA: 0,8 M³ / POTÊNCIA: 111 HP), LARGURA DE 1,5 A 2,5 M, PROFUNDIDADE ATÉ 1,5 M, COM AREIA PARA ATERRO. AF_05/2016</v>
          </cell>
          <cell r="C4958" t="str">
            <v>M3</v>
          </cell>
          <cell r="D4958">
            <v>100.81</v>
          </cell>
        </row>
        <row r="4959">
          <cell r="A4959">
            <v>94328</v>
          </cell>
          <cell r="B4959" t="str">
            <v>ATERRO MECANIZADO DE VALA COM ESCAVADEIRA HIDRÁULICA (CAPACIDADE DA CAÇAMBA: 0,8 M³ / POTÊNCIA: 111 HP), LARGURA ATÉ 1,5 M, PROFUNDIDADE DE 1,5 A 3,0 M, COM AREIA PARA ATERRO. AF_05/2016</v>
          </cell>
          <cell r="C4959" t="str">
            <v>M3</v>
          </cell>
          <cell r="D4959">
            <v>97.42</v>
          </cell>
        </row>
        <row r="4960">
          <cell r="A4960">
            <v>94329</v>
          </cell>
          <cell r="B4960" t="str">
            <v>ATERRO MECANIZADO DE VALA COM ESCAVADEIRA HIDRÁULICA (CAPACIDADE DA CAÇAMBA: 0,8 M³ / POTÊNCIA: 111 HP), LARGURA DE 1,5 A 2,5 M, PROFUNDIDADE DE 1,5 A 3,0 M, COM AREIA PARA ATERRO. AF_05/2016</v>
          </cell>
          <cell r="C4960" t="str">
            <v>M3</v>
          </cell>
          <cell r="D4960">
            <v>93.13</v>
          </cell>
        </row>
        <row r="4961">
          <cell r="A4961">
            <v>94330</v>
          </cell>
          <cell r="B4961" t="str">
            <v>ATERRO MECANIZADO DE VALA COM ESCAVADEIRA HIDRÁULICA (CAPACIDADE DA CAÇAMBA: 0,8 M³ / POTÊNCIA: 111 HP), LARGURA ATÉ 1,5 M, PROFUNDIDADE DE 3,0 A 4,5 M, COM AREIA PARA ATERRO. AF_05/2016</v>
          </cell>
          <cell r="C4961" t="str">
            <v>M3</v>
          </cell>
          <cell r="D4961">
            <v>94.07</v>
          </cell>
        </row>
        <row r="4962">
          <cell r="A4962">
            <v>94331</v>
          </cell>
          <cell r="B4962" t="str">
            <v>ATERRO MECANIZADO DE VALA COM ESCAVADEIRA HIDRÁULICA (CAPACIDADE DA CAÇAMBA: 0,8 M³ / POTÊNCIA: 111 HP), LARGURA DE 1,5 A 2,5 M, PROFUNDIDADE DE 3,0 A 4,5 M, COM AREIA PARA ATERRO. AF_05/2016</v>
          </cell>
          <cell r="C4962" t="str">
            <v>M3</v>
          </cell>
          <cell r="D4962">
            <v>91.58</v>
          </cell>
        </row>
        <row r="4963">
          <cell r="A4963">
            <v>94332</v>
          </cell>
          <cell r="B4963" t="str">
            <v>ATERRO MECANIZADO DE VALA COM ESCAVADEIRA HIDRÁULICA (CAPACIDADE DA CAÇAMBA: 0,8 M³ / POTÊNCIA: 111 HP), LARGURA ATÉ 1,5 M, PROFUNDIDADE DE 4,5 A 6,0 M, COM AREIA PARA ATERRO. AF_05/2016</v>
          </cell>
          <cell r="C4963" t="str">
            <v>M3</v>
          </cell>
          <cell r="D4963">
            <v>92.68</v>
          </cell>
        </row>
        <row r="4964">
          <cell r="A4964">
            <v>94333</v>
          </cell>
          <cell r="B4964" t="str">
            <v>ATERRO MECANIZADO DE VALA COM ESCAVADEIRA HIDRÁULICA (CAPACIDADE DA CAÇAMBA: 0,8 M³ / POTÊNCIA: 111 HP), LARGURA DE 1,5 A 2,5 M, PROFUNDIDADE DE 4,5 A 6,0 M, COM AREIA PARA ATERRO. AF_05/2016</v>
          </cell>
          <cell r="C4964" t="str">
            <v>M3</v>
          </cell>
          <cell r="D4964">
            <v>90.84</v>
          </cell>
        </row>
        <row r="4965">
          <cell r="A4965">
            <v>94338</v>
          </cell>
          <cell r="B4965" t="str">
            <v>ATERRO MECANIZADO DE VALA COM RETROESCAVADEIRA (CAPACIDADE DA CAÇAMBA DA RETRO: 0,26 M³ / POTÊNCIA: 88 HP), LARGURA ATÉ 0,8 M, PROFUNDIDADE ATÉ 1,5 M, COM AREIA PARA ATERRO. AF_05/2016</v>
          </cell>
          <cell r="C4965" t="str">
            <v>M3</v>
          </cell>
          <cell r="D4965">
            <v>110.17</v>
          </cell>
        </row>
        <row r="4966">
          <cell r="A4966">
            <v>94339</v>
          </cell>
          <cell r="B4966" t="str">
            <v>ATERRO MECANIZADO DE VALA COM RETROESCAVADEIRA (CAPACIDADE DA CAÇAMBA DA RETRO: 0,26 M³ / POTÊNCIA: 88 HP), LARGURA DE 0,8 A 1,5 M, PROFUNDIDADE ATÉ 1,5 M, COM AREIA PARA ATERRO. AF_05/2016</v>
          </cell>
          <cell r="C4966" t="str">
            <v>M3</v>
          </cell>
          <cell r="D4966">
            <v>101.65</v>
          </cell>
        </row>
        <row r="4967">
          <cell r="A4967">
            <v>94340</v>
          </cell>
          <cell r="B4967" t="str">
            <v>ATERRO MECANIZADO DE VALA COM RETROESCAVADEIRA (CAPACIDADE DA CAÇAMBA DA RETRO: 0,26 M³ / POTÊNCIA: 88 HP), LARGURA ATÉ 0,8 M, PROFUNDIDADE DE 1,5 A 3,0 M, COM AREIA PARA ATERRO. AF_05/2016</v>
          </cell>
          <cell r="C4967" t="str">
            <v>M3</v>
          </cell>
          <cell r="D4967">
            <v>97.86</v>
          </cell>
        </row>
        <row r="4968">
          <cell r="A4968">
            <v>94341</v>
          </cell>
          <cell r="B4968" t="str">
            <v>ATERRO MECANIZADO DE VALA COM RETROESCAVADEIRA (CAPACIDADE DA CAÇAMBA DA RETRO: 0,26 M³ / POTÊNCIA: 88 HP), LARGURA DE 0,8 A 1,5 M, PROFUNDIDADE DE 1,5 A 3,0 M, COM AREIA PARA ATERRO. AF_05/2016</v>
          </cell>
          <cell r="C4968" t="str">
            <v>M3</v>
          </cell>
          <cell r="D4968">
            <v>92.99</v>
          </cell>
        </row>
        <row r="4969">
          <cell r="A4969">
            <v>94342</v>
          </cell>
          <cell r="B4969" t="str">
            <v>ATERRO MANUAL DE VALAS COM AREIA PARA ATERRO E COMPACTAÇÃO MECANIZADA. AF_05/2016</v>
          </cell>
          <cell r="C4969" t="str">
            <v>M3</v>
          </cell>
          <cell r="D4969">
            <v>112.24</v>
          </cell>
        </row>
        <row r="4970">
          <cell r="A4970">
            <v>96385</v>
          </cell>
          <cell r="B4970" t="str">
            <v>EXECUÇÃO E COMPACTAÇÃO DE ATERRO COM SOLO PREDOMINANTEMENTE ARGILOSO - EXCLUSIVE SOLO, ESCAVAÇÃO, CARGA E TRANSPORTE. AF_11/2019</v>
          </cell>
          <cell r="C4970" t="str">
            <v>M3</v>
          </cell>
          <cell r="D4970">
            <v>8.41</v>
          </cell>
        </row>
        <row r="4971">
          <cell r="A4971">
            <v>96386</v>
          </cell>
          <cell r="B4971" t="str">
            <v>EXECUÇÃO E COMPACTAÇÃO DE ATERRO COM SOLO PREDOMINANTEMENTE ARENOSO - EXCLUSIVE SOLO, ESCAVAÇÃO, CARGA E TRANSPORTE. AF_11/2019</v>
          </cell>
          <cell r="C4971" t="str">
            <v>M3</v>
          </cell>
          <cell r="D4971">
            <v>5.75</v>
          </cell>
        </row>
        <row r="4972">
          <cell r="A4972">
            <v>93360</v>
          </cell>
          <cell r="B4972" t="str">
            <v>REATERRO MECANIZADO DE VALA COM ESCAVADEIRA HIDRÁULICA (CAPACIDADE DA CAÇAMBA: 0,8 M³ / POTÊNCIA: 111 HP), LARGURA DE 1,5 A 2,5 M, PROFUNDIDADE ATÉ 1,5 M, COM SOLO DE 1ª CATEGORIA EM LOCAIS COM ALTO NÍVEL DE INTERFERÊNCIA. AF_04/2016</v>
          </cell>
          <cell r="C4972" t="str">
            <v>M3</v>
          </cell>
          <cell r="D4972">
            <v>17.440000000000001</v>
          </cell>
        </row>
        <row r="4973">
          <cell r="A4973">
            <v>93361</v>
          </cell>
          <cell r="B4973" t="str">
            <v>REATERRO MECANIZADO DE VALA COM ESCAVADEIRA HIDRÁULICA (CAPACIDADE DA CAÇAMBA: 0,8 M³ / POTÊNCIA: 111 HP), LARGURA ATÉ 1,5 M, PROFUNDIDADE DE 1,5 A 3,0 M, COM SOLO DE 1ª CATEGORIA EM LOCAIS COM ALTO NÍVEL DE INTERFERÊNCIA. AF_04/2016</v>
          </cell>
          <cell r="C4973" t="str">
            <v>M3</v>
          </cell>
          <cell r="D4973">
            <v>14.13</v>
          </cell>
        </row>
        <row r="4974">
          <cell r="A4974">
            <v>93362</v>
          </cell>
          <cell r="B4974" t="str">
            <v>REATERRO MECANIZADO DE VALA COM ESCAVADEIRA HIDRÁULICA (CAPACIDADE DA CAÇAMBA: 0,8 M³ / POTÊNCIA: 111 HP), LARGURA DE 1,5 A 2,5 M, PROFUNDIDADE DE 1,5 A 3,0 M, COM SOLO DE 1ª CATEGORIA EM LOCAIS COM ALTO NÍVEL DE INTERFERÊNCIA. AF_04/2016</v>
          </cell>
          <cell r="C4974" t="str">
            <v>M3</v>
          </cell>
          <cell r="D4974">
            <v>9.77</v>
          </cell>
        </row>
        <row r="4975">
          <cell r="A4975">
            <v>93363</v>
          </cell>
          <cell r="B4975" t="str">
            <v>REATERRO MECANIZADO DE VALA COM ESCAVADEIRA HIDRÁULICA (CAPACIDADE DA CAÇAMBA: 0,8 M³ / POTÊNCIA: 111 HP), LARGURA ATÉ 1,5 M, PROFUNDIDADE DE 3,0 A 4,5 M COM SOLO DE 1ª CATEGORIA EM LOCAIS COM ALTO NÍVEL DE INTERFERÊNCIA. AF_04/2016</v>
          </cell>
          <cell r="C4975" t="str">
            <v>M3</v>
          </cell>
          <cell r="D4975">
            <v>10.71</v>
          </cell>
        </row>
        <row r="4976">
          <cell r="A4976">
            <v>93364</v>
          </cell>
          <cell r="B4976" t="str">
            <v>REATERRO MECANIZADO DE VALA COM ESCAVADEIRA HIDRÁULICA (CAPACIDADE DA CAÇAMBA: 0,8 M³ / POTÊNCIA: 111 HP), LARGURA DE 1,5 A 2,5 M, PROFUNDIDADE DE 3,0  A 4,5 M, COM SOLO (SEM SUBSTITUIÇÃO) DE 1ª CATEGORIA EM LOCAIS COM ALTO NÍVEL DE INTERFERÊNCIA. AF_04/2</v>
          </cell>
          <cell r="C4976" t="str">
            <v>M3</v>
          </cell>
          <cell r="D4976">
            <v>8.2200000000000006</v>
          </cell>
        </row>
        <row r="4977">
          <cell r="A4977">
            <v>93365</v>
          </cell>
          <cell r="B4977" t="str">
            <v>REATERRO MECANIZADO DE VALA COM ESCAVADEIRA HIDRÁULICA (CAPACIDADE DA CAÇAMBA: 0,8 M³ / POTÊNCIA: 111 HP), LARGURA ATÉ 1,5 M, PROFUNDIDADE DE 4,5 A 6,0 M, COM SOLO DE 1ª CATEGORIA EM LOCAIS COM ALTO NÍVEL DE INTERFERÊNCIA. AF_04/2016</v>
          </cell>
          <cell r="C4977" t="str">
            <v>M3</v>
          </cell>
          <cell r="D4977">
            <v>9.26</v>
          </cell>
        </row>
        <row r="4978">
          <cell r="A4978">
            <v>93366</v>
          </cell>
          <cell r="B4978" t="str">
            <v>REATERRO MECANIZADO DE VALA COM ESCAVADEIRA HIDRÁULICA (CAPACIDADE DA CAÇAMBA: 0,8 M³ / POTÊNCIA: 111 HP), LARGURA DE 1,5 A 2,5 M, PROFUNDIDADE DE 4,5 A 6,0 M, COM SOLO DE 1ª CATEGORIA EM LOCAIS COM ALTO NÍVEL DE INTERFERÊNCIA. AF_04/2016</v>
          </cell>
          <cell r="C4978" t="str">
            <v>M3</v>
          </cell>
          <cell r="D4978">
            <v>7.49</v>
          </cell>
        </row>
        <row r="4979">
          <cell r="A4979">
            <v>93367</v>
          </cell>
          <cell r="B4979" t="str">
            <v>REATERRO MECANIZADO DE VALA COM ESCAVADEIRA HIDRÁULICA (CAPACIDADE DA CAÇAMBA: 0,8 M³ / POTÊNCIA: 111 HP), LARGURA DE 1,5 A 2,5 M, PROFUNDIDADE ATÉ 1,5 M, COM SOLO DE 1ª CATEGORIA EM LOCAIS COM BAIXO NÍVEL DE INTERFERÊNCIA. AF_04/2016</v>
          </cell>
          <cell r="C4979" t="str">
            <v>M3</v>
          </cell>
          <cell r="D4979">
            <v>16.420000000000002</v>
          </cell>
        </row>
        <row r="4980">
          <cell r="A4980">
            <v>93368</v>
          </cell>
          <cell r="B4980" t="str">
            <v>REATERRO MECANIZADO DE VALA COM ESCAVADEIRA HIDRÁULICA (CAPACIDADE DA CAÇAMBA: 0,8 M³ / POTÊNCIA: 111 HP), LARGURA ATÉ 1,5 M, PROFUNDIDADE DE 1,5 A 3,0 M, COM SOLO DE 1ª CATEGORIA EM LOCAIS COM BAIXO NÍVEL DE INTERFERÊNCIA. AF_04/2016</v>
          </cell>
          <cell r="C4980" t="str">
            <v>M3</v>
          </cell>
          <cell r="D4980">
            <v>13.04</v>
          </cell>
        </row>
        <row r="4981">
          <cell r="A4981">
            <v>93369</v>
          </cell>
          <cell r="B4981" t="str">
            <v>REATERRO MECANIZADO DE VALA COM ESCAVADEIRA HIDRÁULICA (CAPACIDADE DA CAÇAMBA: 0,8 M³ / POTÊNCIA: 111 HP), LARGURA DE 1,5 A 2,5 M, PROFUNDIDADE DE 1,5 A 3,0 M, COM SOLO (SEM SUBSTITUIÇÃO) DE 1ª CATEGORIA EM LOCAIS COM BAIXO NÍVEL DE INTERFERÊNCIA. AF_04/2</v>
          </cell>
          <cell r="C4981" t="str">
            <v>M3</v>
          </cell>
          <cell r="D4981">
            <v>8.76</v>
          </cell>
        </row>
        <row r="4982">
          <cell r="A4982">
            <v>93370</v>
          </cell>
          <cell r="B4982" t="str">
            <v>REATERRO MECANIZADO DE VALA COM ESCAVADEIRA HIDRÁULICA (CAPACIDADE DA CAÇAMBA: 0,8 M³ / POTÊNCIA: 111 HP), LARGURA ATÉ 1,5 M, PROFUNDIDADE DE 3,0 A 4,5 M, COM SOLO DE 1ª CATEGORIA EM LOCAIS COM BAIXO NÍVEL DE INTERFERÊNCIA. AF_04/2016</v>
          </cell>
          <cell r="C4982" t="str">
            <v>M3</v>
          </cell>
          <cell r="D4982">
            <v>9.6999999999999993</v>
          </cell>
        </row>
        <row r="4983">
          <cell r="A4983">
            <v>93371</v>
          </cell>
          <cell r="B4983" t="str">
            <v>REATERRO MECANIZADO DE VALA COM ESCAVADEIRA HIDRÁULICA (CAPACIDADE DA CAÇAMBA: 0,8 M³ / POTÊNCIA: 111 HP), LARGURA DE 1,5 A 2,5 M, PROFUNDIDADE DE 3,0 A 4,5 M, COM SOLO (SEM SUBSTITUIÇÃO) DE 1ª CATEGORIA EM LOCAIS COM BAIXO NÍVEL DE INTERFERÊNCIA. AF_04/2</v>
          </cell>
          <cell r="C4983" t="str">
            <v>M3</v>
          </cell>
          <cell r="D4983">
            <v>7.21</v>
          </cell>
        </row>
        <row r="4984">
          <cell r="A4984">
            <v>93372</v>
          </cell>
          <cell r="B4984" t="str">
            <v>REATERRO MECANIZADO DE VALA COM ESCAVADEIRA HIDRÁULICA (CAPACIDADE DA CAÇAMBA: 0,8 M³ / POTÊNCIA: 111 HP), LARGURA ATÉ 1,5 M, PROFUNDIDADE DE 4,5 A 6,0 M, COM SOLO DE 1ª CATEGORIA EM LOCAIS COM BAIXO NÍVEL DE INTERFERÊNCIA. AF_04/2016</v>
          </cell>
          <cell r="C4984" t="str">
            <v>M3</v>
          </cell>
          <cell r="D4984">
            <v>8.31</v>
          </cell>
        </row>
        <row r="4985">
          <cell r="A4985">
            <v>93373</v>
          </cell>
          <cell r="B4985" t="str">
            <v>REATERRO MECANIZADO DE VALA COM ESCAVADEIRA HIDRÁULICA (CAPACIDADE DA CAÇAMBA: 0,8 M³ / POTÊNCIA: 111 HP), LARGURA DE 1,5 A 2,5 M, PROFUNDIDADE DE 4,5 A 6,0 M, COM SOLO (SEM SUBSTITUIÇÃO) DE 1ª CATEGORIA EM LOCAIS COM BAIXO NÍVEL DE INTERFERÊNCIA. AF_04/2</v>
          </cell>
          <cell r="C4985" t="str">
            <v>M3</v>
          </cell>
          <cell r="D4985">
            <v>6.48</v>
          </cell>
        </row>
        <row r="4986">
          <cell r="A4986">
            <v>93374</v>
          </cell>
          <cell r="B4986" t="str">
            <v>REATERRO MECANIZADO DE VALA COM RETROESCAVADEIRA (CAPACIDADE DA CAÇAMBA DA RETRO: 0,26 M³ / POTÊNCIA: 88 HP), LARGURA ATÉ 0,8 M, PROFUNDIDADE ATÉ 1,5 M, COM SOLO (SEM SUBSTITUIÇÃO) DE 1ª CATEGORIA EM LOCAIS COM ALTO NÍVEL DE INTERFERÊNCIA. AF_04/2016</v>
          </cell>
          <cell r="C4986" t="str">
            <v>M3</v>
          </cell>
          <cell r="D4986">
            <v>22.81</v>
          </cell>
        </row>
        <row r="4987">
          <cell r="A4987">
            <v>93375</v>
          </cell>
          <cell r="B4987" t="str">
            <v>REATERRO MECANIZADO DE VALA COM RETROESCAVADEIRA (CAPACIDADE DA CAÇAMBA DA RETRO: 0,26 M³ / POTÊNCIA: 88 HP), LARGURA DE 0,8 A 1,5 M, PROFUNDIDADE ATÉ 1,5 M, COM SOLO DE 1ª CATEGORIA EM LOCAIS COM ALTO NÍVEL DE INTERFERÊNCIA. AF_04/2016</v>
          </cell>
          <cell r="C4987" t="str">
            <v>M3</v>
          </cell>
          <cell r="D4987">
            <v>17.55</v>
          </cell>
        </row>
        <row r="4988">
          <cell r="A4988">
            <v>93376</v>
          </cell>
          <cell r="B4988" t="str">
            <v>REATERRO MECANIZADO DE VALA COM RETROESCAVADEIRA (CAPACIDADE DA CAÇAMBA DA RETRO: 0,26 M³ / POTÊNCIA: 88 HP), LARGURA ATÉ 0,8 M, PROFUNDIDADE DE 1,5 A 3,0 M, COM SOLO DE 1ª CATEGORIA EM LOCAIS COM ALTO NÍVEL DE INTERFERÊNCIA. AF_04/2016</v>
          </cell>
          <cell r="C4988" t="str">
            <v>M3</v>
          </cell>
          <cell r="D4988">
            <v>14.2</v>
          </cell>
        </row>
        <row r="4989">
          <cell r="A4989">
            <v>93377</v>
          </cell>
          <cell r="B4989" t="str">
            <v>REATERRO MECANIZADO DE VALA COM RETROESCAVADEIRA (CAPACIDADE DA CAÇAMBA DA RETRO: 0,26 M³ / POTÊNCIA: 88 HP), LARGURA DE 0,8 A 1,5 M, PROFUNDIDADE DE 1,5 A 3,0 M, COM SOLO (SEM SUBSTITUIÇÃO) DE 1ª CATEGORIA EM LOCAIS COM ALTO NÍVEL DE INTERFERÊNCIA. AF_04</v>
          </cell>
          <cell r="C4989" t="str">
            <v>M3</v>
          </cell>
          <cell r="D4989">
            <v>9.1300000000000008</v>
          </cell>
        </row>
        <row r="4990">
          <cell r="A4990">
            <v>93378</v>
          </cell>
          <cell r="B4990" t="str">
            <v>REATERRO MECANIZADO DE VALA COM RETROESCAVADEIRA (CAPACIDADE DA CAÇAMBA DA RETRO: 0,26 M³ / POTÊNCIA: 88 HP), LARGURA ATÉ 0,8 M, PROFUNDIDADE ATÉ 1,5 M, COM SOLO DE 1ª CATEGORIA EM LOCAIS COM BAIXO NÍVEL DE INTERFERÊNCIA. AF_04/2016</v>
          </cell>
          <cell r="C4990" t="str">
            <v>M3</v>
          </cell>
          <cell r="D4990">
            <v>21.56</v>
          </cell>
        </row>
        <row r="4991">
          <cell r="A4991">
            <v>93379</v>
          </cell>
          <cell r="B4991" t="str">
            <v>REATERRO MECANIZADO DE VALA COM RETROESCAVADEIRA (CAPACIDADE DA CAÇAMBA DA RETRO: 0,26 M³ / POTÊNCIA: 88 HP), LARGURA DE 0,8 A 1,5 M, PROFUNDIDADE ATÉ 1,5 M, COM SOLO DE 1ª CATEGORIA EM LOCAIS COM BAIXO NÍVEL DE INTERFERÊNCIA. AF_04/2016</v>
          </cell>
          <cell r="C4991" t="str">
            <v>M3</v>
          </cell>
          <cell r="D4991">
            <v>16.600000000000001</v>
          </cell>
        </row>
        <row r="4992">
          <cell r="A4992">
            <v>93380</v>
          </cell>
          <cell r="B4992" t="str">
            <v>REATERRO MECANIZADO DE VALA COM RETROESCAVADEIRA (CAPACIDADE DA CAÇAMBA DA RETRO: 0,26 M³ / POTÊNCIA: 88 HP), LARGURA ATÉ 0,8 M, PROFUNDIDADE DE 1,5 A 3,0 M, COM SOLO DE 1ª CATEGORIA EM LOCAIS COM BAIXO NÍVEL DE INTERFERÊNCIA. AF_04/2016</v>
          </cell>
          <cell r="C4992" t="str">
            <v>M3</v>
          </cell>
          <cell r="D4992">
            <v>13.47</v>
          </cell>
        </row>
        <row r="4993">
          <cell r="A4993">
            <v>93381</v>
          </cell>
          <cell r="B4993" t="str">
            <v>REATERRO MECANIZADO DE VALA COM RETROESCAVADEIRA (CAPACIDADE DA CAÇAMBA DA RETRO: 0,26 M³ / POTÊNCIA: 88 HP), LARGURA DE 0,8 A 1,5 M, PROFUNDIDADE DE 1,5 A 3,0 M, COM SOLO (SEM SUBSTITUIÇÃO) DE 1ª CATEGORIA EM LOCAIS COM BAIXO NÍVEL DE INTERFERÊNCIA. AF_0</v>
          </cell>
          <cell r="C4993" t="str">
            <v>M3</v>
          </cell>
          <cell r="D4993">
            <v>8.61</v>
          </cell>
        </row>
        <row r="4994">
          <cell r="A4994">
            <v>93382</v>
          </cell>
          <cell r="B4994" t="str">
            <v>REATERRO MANUAL DE VALAS COM COMPACTAÇÃO MECANIZADA. AF_04/2016</v>
          </cell>
          <cell r="C4994" t="str">
            <v>M3</v>
          </cell>
          <cell r="D4994">
            <v>27.87</v>
          </cell>
        </row>
        <row r="4995">
          <cell r="A4995">
            <v>96995</v>
          </cell>
          <cell r="B4995" t="str">
            <v>REATERRO MANUAL APILOADO COM SOQUETE. AF_10/2017</v>
          </cell>
          <cell r="C4995" t="str">
            <v>M3</v>
          </cell>
          <cell r="D4995">
            <v>35.49</v>
          </cell>
        </row>
        <row r="4996">
          <cell r="A4996">
            <v>97916</v>
          </cell>
          <cell r="B4996" t="str">
            <v>TRANSPORTE COM CAMINHÃO BASCULANTE DE 6 M³, EM VIA URBANA EM LEITO NATURAL (UNIDADE: TXKM). AF_07/2020</v>
          </cell>
          <cell r="C4996" t="str">
            <v>TXKM</v>
          </cell>
          <cell r="D4996">
            <v>1.69</v>
          </cell>
        </row>
        <row r="4997">
          <cell r="A4997">
            <v>97917</v>
          </cell>
          <cell r="B4997" t="str">
            <v>TRANSPORTE COM CAMINHÃO BASCULANTE DE 6 M³, EM VIA URBANA EM REVESTIMENTO PRIMÁRIO (UNIDADE: TXKM). AF_07/2020</v>
          </cell>
          <cell r="C4997" t="str">
            <v>TXKM</v>
          </cell>
          <cell r="D4997">
            <v>1.46</v>
          </cell>
        </row>
        <row r="4998">
          <cell r="A4998">
            <v>97918</v>
          </cell>
          <cell r="B4998" t="str">
            <v>TRANSPORTE COM CAMINHÃO BASCULANTE DE 6 M³, EM VIA URBANA PAVIMENTADA, DMT ATÉ 30 KM (UNIDADE: TXKM). AF_07/2020</v>
          </cell>
          <cell r="C4998" t="str">
            <v>TXKM</v>
          </cell>
          <cell r="D4998">
            <v>1.34</v>
          </cell>
        </row>
        <row r="4999">
          <cell r="A4999">
            <v>97919</v>
          </cell>
          <cell r="B4999" t="str">
            <v>TRANSPORTE COM CAMINHÃO BASCULANTE DE 6 M³, EM VIA URBANA PAVIMENTADA, ADICIONAL PARA DMT EXCEDENTE A 30 KM (UNIDADE: TXKM). AF_07/2020</v>
          </cell>
          <cell r="C4999" t="str">
            <v>TXKM</v>
          </cell>
          <cell r="D4999">
            <v>0.53</v>
          </cell>
        </row>
        <row r="5000">
          <cell r="A5000">
            <v>101616</v>
          </cell>
          <cell r="B5000" t="str">
            <v>PREPARO DE FUNDO DE VALA COM LARGURA MENOR QUE 1,5 M (ACERTO DO SOLO NATURAL). AF_08/2020</v>
          </cell>
          <cell r="C5000" t="str">
            <v>M2</v>
          </cell>
          <cell r="D5000">
            <v>4.34</v>
          </cell>
        </row>
        <row r="5001">
          <cell r="A5001">
            <v>101617</v>
          </cell>
          <cell r="B5001" t="str">
            <v>PREPARO DE FUNDO DE VALA COM LARGURA MAIOR OU IGUAL A 1,5 M E MENOR QUE 2,5 M (ACERTO DO SOLO NATURAL). AF_08/2020</v>
          </cell>
          <cell r="C5001" t="str">
            <v>M2</v>
          </cell>
          <cell r="D5001">
            <v>2.13</v>
          </cell>
        </row>
        <row r="5002">
          <cell r="A5002">
            <v>101618</v>
          </cell>
          <cell r="B5002" t="str">
            <v>PREPARO DE FUNDO DE VALA COM LARGURA MENOR QUE 1,5 M, COM CAMADA DE AREIA, LANÇAMENTO MANUAL. AF_08/2020</v>
          </cell>
          <cell r="C5002" t="str">
            <v>M3</v>
          </cell>
          <cell r="D5002">
            <v>185.27</v>
          </cell>
        </row>
        <row r="5003">
          <cell r="A5003">
            <v>101619</v>
          </cell>
          <cell r="B5003" t="str">
            <v>PREPARO DE FUNDO DE VALA COM LARGURA MENOR QUE 1,5 M, COM CAMADA DE BRITA, LANÇAMENTO MANUAL. AF_08/2020</v>
          </cell>
          <cell r="C5003" t="str">
            <v>M3</v>
          </cell>
          <cell r="D5003">
            <v>180.08</v>
          </cell>
        </row>
        <row r="5004">
          <cell r="A5004">
            <v>101620</v>
          </cell>
          <cell r="B5004" t="str">
            <v>PREPARO DE FUNDO DE VALA COM LARGURA MAIOR OU IGUAL A 1,5 M E MENOR QUE 2,5 M, COM CAMADA DE AREIA, LANÇAMENTO MANUAL. AF_08/2020</v>
          </cell>
          <cell r="C5004" t="str">
            <v>M3</v>
          </cell>
          <cell r="D5004">
            <v>167.28</v>
          </cell>
        </row>
        <row r="5005">
          <cell r="A5005">
            <v>101621</v>
          </cell>
          <cell r="B5005" t="str">
            <v>PREPARO DE FUNDO DE VALA COM LARGURA MAIOR OU IGUAL A 1,5 M E MENOR QUE 2,5 M, COM CAMADA DE BRITA, LANÇAMENTO MANUAL. AF_08/2020</v>
          </cell>
          <cell r="C5005" t="str">
            <v>M3</v>
          </cell>
          <cell r="D5005">
            <v>162.09</v>
          </cell>
        </row>
        <row r="5006">
          <cell r="A5006">
            <v>101622</v>
          </cell>
          <cell r="B5006" t="str">
            <v>PREPARO DE FUNDO DE VALA COM LARGURA MENOR QUE 1,5 M, COM CAMADA DE AREIA, LANÇAMENTO MECANIZADO. AF_08/2020</v>
          </cell>
          <cell r="C5006" t="str">
            <v>M3</v>
          </cell>
          <cell r="D5006">
            <v>170.09</v>
          </cell>
        </row>
        <row r="5007">
          <cell r="A5007">
            <v>101623</v>
          </cell>
          <cell r="B5007" t="str">
            <v>PREPARO DE FUNDO DE VALA COM LARGURA MENOR QUE 1,5 M, COM CAMADA DE BRITA, LANÇAMENTO MECANIZADO. AF_08/2020</v>
          </cell>
          <cell r="C5007" t="str">
            <v>M3</v>
          </cell>
          <cell r="D5007">
            <v>161.37</v>
          </cell>
        </row>
        <row r="5008">
          <cell r="A5008">
            <v>101624</v>
          </cell>
          <cell r="B5008" t="str">
            <v>PREPARO DE FUNDO DE VALA COM LARGURA MAIOR OU IGUAL A 1,5 M E MENOR QUE 2,5 M, COM CAMADA DE BRITA, LANÇAMENTO MECANIZADO. AF_08/2020</v>
          </cell>
          <cell r="C5008" t="str">
            <v>M3</v>
          </cell>
          <cell r="D5008">
            <v>127.74</v>
          </cell>
        </row>
        <row r="5009">
          <cell r="A5009">
            <v>101625</v>
          </cell>
          <cell r="B5009" t="str">
            <v>PREPARO DE FUNDO DE VALA COM LARGURA MAIOR OU IGUAL A 1,5 M E MENOR QUE 2,5 M, COM CAMADA DE AREIA, LANÇAMENTO MECANIZADO. AF_08/2020</v>
          </cell>
          <cell r="C5009" t="str">
            <v>M3</v>
          </cell>
          <cell r="D5009">
            <v>140.62</v>
          </cell>
        </row>
        <row r="5010">
          <cell r="A5010">
            <v>95606</v>
          </cell>
          <cell r="B5010" t="str">
            <v>UMIDIFICAÇÃO DE MATERIAL PARA VALAS COM CAMINHÃO PIPA 10000L. AF_11/2016</v>
          </cell>
          <cell r="C5010" t="str">
            <v>M3</v>
          </cell>
          <cell r="D5010">
            <v>1.47</v>
          </cell>
        </row>
        <row r="5011">
          <cell r="A5011">
            <v>87471</v>
          </cell>
          <cell r="B5011" t="str">
            <v>ALVENARIA DE VEDAÇÃO DE BLOCOS CERÂMICOS FURADOS NA VERTICAL DE 9X19X39CM (ESPESSURA 9CM) DE PAREDES COM ÁREA LÍQUIDA MENOR QUE 6M² SEM VÃOS E ARGAMASSA DE ASSENTAMENTO COM PREPARO EM BETONEIRA. AF_06/2014</v>
          </cell>
          <cell r="C5011" t="str">
            <v>M2</v>
          </cell>
          <cell r="D5011">
            <v>39.78</v>
          </cell>
        </row>
        <row r="5012">
          <cell r="A5012">
            <v>87472</v>
          </cell>
          <cell r="B5012" t="str">
            <v>ALVENARIA DE VEDAÇÃO DE BLOCOS CERÂMICOS FURADOS NA VERTICAL DE 9X19X39CM (ESPESSURA 9CM) DE PAREDES COM ÁREA LÍQUIDA MENOR QUE 6M² SEM VÃOS E ARGAMASSA DE ASSENTAMENTO COM PREPARO MANUAL. AF_06/2014</v>
          </cell>
          <cell r="C5012" t="str">
            <v>M2</v>
          </cell>
          <cell r="D5012">
            <v>40.29</v>
          </cell>
        </row>
        <row r="5013">
          <cell r="A5013">
            <v>87473</v>
          </cell>
          <cell r="B5013" t="str">
            <v>ALVENARIA DE VEDAÇÃO DE BLOCOS CERÂMICOS FURADOS NA VERTICAL DE 14X19X39CM (ESPESSURA 14CM) DE PAREDES COM ÁREA LÍQUIDA MENOR QUE 6M² SEM VÃOS E ARGAMASSA DE ASSENTAMENTO COM PREPARO EM BETONEIRA. AF_06/2014</v>
          </cell>
          <cell r="C5013" t="str">
            <v>M2</v>
          </cell>
          <cell r="D5013">
            <v>53.43</v>
          </cell>
        </row>
        <row r="5014">
          <cell r="A5014">
            <v>87474</v>
          </cell>
          <cell r="B5014" t="str">
            <v>ALVENARIA DE VEDAÇÃO DE BLOCOS CERÂMICOS FURADOS NA VERTICAL DE 14X19X39CM (ESPESSURA 14CM) DE PAREDES COM ÁREA LÍQUIDA MENOR QUE 6M² SEM VÃOS E ARGAMASSA DE ASSENTAMENTO COM PREPARO MANUAL. AF_06/2014</v>
          </cell>
          <cell r="C5014" t="str">
            <v>M2</v>
          </cell>
          <cell r="D5014">
            <v>54.01</v>
          </cell>
        </row>
        <row r="5015">
          <cell r="A5015">
            <v>87475</v>
          </cell>
          <cell r="B5015" t="str">
            <v>ALVENARIA DE VEDAÇÃO DE BLOCOS CERÂMICOS FURADOS NA VERTICAL DE 19X19X39CM (ESPESSURA 19CM) DE PAREDES COM ÁREA LÍQUIDA MENOR QUE 6M² SEM VÃOS E ARGAMASSA DE ASSENTAMENTO COM PREPARO EM BETONEIRA. AF_06/2014</v>
          </cell>
          <cell r="C5015" t="str">
            <v>M2</v>
          </cell>
          <cell r="D5015">
            <v>64.84</v>
          </cell>
        </row>
        <row r="5016">
          <cell r="A5016">
            <v>87476</v>
          </cell>
          <cell r="B5016" t="str">
            <v>ALVENARIA DE VEDAÇÃO DE BLOCOS CERÂMICOS FURADOS NA VERTICAL DE 19X19X39CM (ESPESSURA 19CM) DE PAREDES COM ÁREA LÍQUIDA MENOR QUE 6M² SEM VÃOS E ARGAMASSA DE ASSENTAMENTO COM PREPARO MANUAL. AF_06/2014</v>
          </cell>
          <cell r="C5016" t="str">
            <v>M2</v>
          </cell>
          <cell r="D5016">
            <v>65.52</v>
          </cell>
        </row>
        <row r="5017">
          <cell r="A5017">
            <v>87477</v>
          </cell>
          <cell r="B5017" t="str">
            <v>ALVENARIA DE VEDAÇÃO DE BLOCOS CERÂMICOS FURADOS NA VERTICAL DE 9X19X39CM (ESPESSURA 9CM) DE PAREDES COM ÁREA LÍQUIDA MAIOR OU IGUAL A 6M² SEM VÃOS E ARGAMASSA DE ASSENTAMENTO COM PREPARO EM BETONEIRA. AF_06/2014</v>
          </cell>
          <cell r="C5017" t="str">
            <v>M2</v>
          </cell>
          <cell r="D5017">
            <v>36.1</v>
          </cell>
        </row>
        <row r="5018">
          <cell r="A5018">
            <v>87478</v>
          </cell>
          <cell r="B5018" t="str">
            <v>ALVENARIA DE VEDAÇÃO DE BLOCOS CERÂMICOS FURADOS NA VERTICAL DE 9X19X39CM (ESPESSURA 9CM) DE PAREDES COM ÁREA LÍQUIDA MAIOR OU IGUAL A 6M² SEM VÃOS E ARGAMASSA DE ASSENTAMENTO COM PREPARO MANUAL. AF_06/2014</v>
          </cell>
          <cell r="C5018" t="str">
            <v>M2</v>
          </cell>
          <cell r="D5018">
            <v>36.61</v>
          </cell>
        </row>
        <row r="5019">
          <cell r="A5019">
            <v>87479</v>
          </cell>
          <cell r="B5019" t="str">
            <v>ALVENARIA DE VEDAÇÃO DE BLOCOS CERÂMICOS FURADOS NA VERTICAL DE 14X19X39CM (ESPESSURA 14CM) DE PAREDES COM ÁREA LÍQUIDA MAIOR OU IGUAL A 6M² SEM VÃOS E ARGAMASSA DE ASSENTAMENTO COM PREPARO EM BETONEIRA. AF_06/2014</v>
          </cell>
          <cell r="C5019" t="str">
            <v>M2</v>
          </cell>
          <cell r="D5019">
            <v>49.16</v>
          </cell>
        </row>
        <row r="5020">
          <cell r="A5020">
            <v>87480</v>
          </cell>
          <cell r="B5020" t="str">
            <v>ALVENARIA DE VEDAÇÃO DE BLOCOS CERÂMICOS FURADOS NA VERTICAL DE 14X19X39CM (ESPESSURA 14CM) DE PAREDES COM ÁREA LÍQUIDA MAIOR OU IGUAL A 6M² SEM VÃOS E ARGAMASSA DE ASSENTAMENTO COM PREPARO MANUAL. AF_06/2014</v>
          </cell>
          <cell r="C5020" t="str">
            <v>M2</v>
          </cell>
          <cell r="D5020">
            <v>49.74</v>
          </cell>
        </row>
        <row r="5021">
          <cell r="A5021">
            <v>87481</v>
          </cell>
          <cell r="B5021" t="str">
            <v>ALVENARIA DE VEDAÇÃO DE BLOCOS CERÂMICOS FURADOS NA VERTICAL DE 19X19X39CM (ESPESSURA 19CM) DE PAREDES COM ÁREA LÍQUIDA MAIOR OU IGUAL A 6M² SEM VÃOS E ARGAMASSA DE ASSENTAMENTO COM PREPARO EM BETONEIRA. AF_06/2014</v>
          </cell>
          <cell r="C5021" t="str">
            <v>M2</v>
          </cell>
          <cell r="D5021">
            <v>59.87</v>
          </cell>
        </row>
        <row r="5022">
          <cell r="A5022">
            <v>87482</v>
          </cell>
          <cell r="B5022" t="str">
            <v>ALVENARIA DE VEDAÇÃO DE BLOCOS CERÂMICOS FURADOS NA VERTICAL DE 19X19X39CM (ESPESSURA 19CM) DE PAREDES COM ÁREA LÍQUIDA MAIOR OU IGUAL A 6M² SEM VÃOS E ARGAMASSA DE ASSENTAMENTO COM PREPARO MANUAL. AF_06/2014</v>
          </cell>
          <cell r="C5022" t="str">
            <v>M2</v>
          </cell>
          <cell r="D5022">
            <v>60.55</v>
          </cell>
        </row>
        <row r="5023">
          <cell r="A5023">
            <v>87483</v>
          </cell>
          <cell r="B5023" t="str">
            <v>ALVENARIA DE VEDAÇÃO DE BLOCOS CERÂMICOS FURADOS NA VERTICAL DE 9X19X39CM (ESPESSURA 9CM) DE PAREDES COM ÁREA LÍQUIDA MENOR QUE 6M² COM VÃOS E ARGAMASSA DE ASSENTAMENTO COM PREPARO EM BETONEIRA. AF_06/2014</v>
          </cell>
          <cell r="C5023" t="str">
            <v>M2</v>
          </cell>
          <cell r="D5023">
            <v>45.26</v>
          </cell>
        </row>
        <row r="5024">
          <cell r="A5024">
            <v>87484</v>
          </cell>
          <cell r="B5024" t="str">
            <v>ALVENARIA DE VEDAÇÃO DE BLOCOS CERÂMICOS FURADOS NA VERTICAL DE 9X19X39CM (ESPESSURA 9CM) DE PAREDES COM ÁREA LÍQUIDA MENOR QUE 6M² COM VÃOS E ARGAMASSA DE ASSENTAMENTO COM PREPARO MANUAL. AF_06/2014</v>
          </cell>
          <cell r="C5024" t="str">
            <v>M2</v>
          </cell>
          <cell r="D5024">
            <v>45.77</v>
          </cell>
        </row>
        <row r="5025">
          <cell r="A5025">
            <v>87485</v>
          </cell>
          <cell r="B5025" t="str">
            <v>ALVENARIA DE VEDAÇÃO DE BLOCOS CERÂMICOS FURADOS NA VERTICAL DE 14X19X39CM (ESPESSURA 14CM) DE PAREDES COM ÁREA LÍQUIDA MENOR QUE 6M² COM VÃOS E ARGAMASSA DE ASSENTAMENTO COM PREPARO EM BETONEIRA. AF_06/2014</v>
          </cell>
          <cell r="C5025" t="str">
            <v>M2</v>
          </cell>
          <cell r="D5025">
            <v>59</v>
          </cell>
        </row>
        <row r="5026">
          <cell r="A5026">
            <v>87487</v>
          </cell>
          <cell r="B5026" t="str">
            <v>ALVENARIA DE VEDAÇÃO DE BLOCOS CERÂMICOS FURADOS NA VERTICAL DE 19X19X39CM (ESPESSURA 19CM) DE PAREDES COM ÁREA LÍQUIDA MENOR QUE 6M² COM VÃOS E ARGAMASSA DE ASSENTAMENTO COM PREPARO EM BETONEIRA. AF_06/2014</v>
          </cell>
          <cell r="C5026" t="str">
            <v>M2</v>
          </cell>
          <cell r="D5026">
            <v>70.260000000000005</v>
          </cell>
        </row>
        <row r="5027">
          <cell r="A5027">
            <v>87488</v>
          </cell>
          <cell r="B5027" t="str">
            <v>ALVENARIA DE VEDAÇÃO DE BLOCOS CERÂMICOS FURADOS NA VERTICAL DE 19X19X39CM (ESPESSURA 19CM) DE PAREDES COM ÁREA LÍQUIDA MENOR QUE 6M² COM VÃOS E ARGAMASSA DE ASSENTAMENTO COM PREPARO MANUAL. AF_06/2014</v>
          </cell>
          <cell r="C5027" t="str">
            <v>M2</v>
          </cell>
          <cell r="D5027">
            <v>70.94</v>
          </cell>
        </row>
        <row r="5028">
          <cell r="A5028">
            <v>87489</v>
          </cell>
          <cell r="B5028" t="str">
            <v>ALVENARIA DE VEDAÇÃO DE BLOCOS CERÂMICOS FURADOS NA VERTICAL DE 9X19X39CM (ESPESSURA 9CM) DE PAREDES COM ÁREA LÍQUIDA MAIOR OU IGUAL A 6M² COM VÃOS E ARGAMASSA DE ASSENTAMENTO COM PREPARO EM BETONEIRA. AF_06/2014</v>
          </cell>
          <cell r="C5028" t="str">
            <v>M2</v>
          </cell>
          <cell r="D5028">
            <v>39.26</v>
          </cell>
        </row>
        <row r="5029">
          <cell r="A5029">
            <v>87490</v>
          </cell>
          <cell r="B5029" t="str">
            <v>ALVENARIA DE VEDAÇÃO DE BLOCOS CERÂMICOS FURADOS NA VERTICAL DE 9X19X39CM (ESPESSURA 9CM) DE PAREDES COM ÁREA LÍQUIDA MAIOR OU IGUAL A 6M² COM VÃOS E ARGAMASSA DE ASSENTAMENTO COM PREPARO MANUAL. AF_06/2014</v>
          </cell>
          <cell r="C5029" t="str">
            <v>M2</v>
          </cell>
          <cell r="D5029">
            <v>39.770000000000003</v>
          </cell>
        </row>
        <row r="5030">
          <cell r="A5030">
            <v>87491</v>
          </cell>
          <cell r="B5030" t="str">
            <v>ALVENARIA DE VEDAÇÃO DE BLOCOS CERÂMICOS FURADOS NA VERTICAL DE 14X19X39CM (ESPESSURA 14CM) DE PAREDES COM ÁREA LÍQUIDA MAIOR OU IGUAL A 6M² COM VÃOS E ARGAMASSA DE ASSENTAMENTO COM PREPARO EM BETONEIRA. AF_06/2014</v>
          </cell>
          <cell r="C5030" t="str">
            <v>M2</v>
          </cell>
          <cell r="D5030">
            <v>52.41</v>
          </cell>
        </row>
        <row r="5031">
          <cell r="A5031">
            <v>87492</v>
          </cell>
          <cell r="B5031" t="str">
            <v>ALVENARIA DE VEDAÇÃO DE BLOCOS CERÂMICOS FURADOS NA VERTICAL DE 14X19X39CM (ESPESSURA 14CM) DE PAREDES COM ÁREA LÍQUIDA MAIOR OU IGUAL A 6M² COM VÃOS E ARGAMASSA DE ASSENTAMENTO COM PREPARO MANUAL. AF_06/2014</v>
          </cell>
          <cell r="C5031" t="str">
            <v>M2</v>
          </cell>
          <cell r="D5031">
            <v>52.99</v>
          </cell>
        </row>
        <row r="5032">
          <cell r="A5032">
            <v>87493</v>
          </cell>
          <cell r="B5032" t="str">
            <v>ALVENARIA DE VEDAÇÃO DE BLOCOS CERÂMICOS FURADOS NA VERTICAL DE 19X19X39CM (ESPESSURA 19CM) DE PAREDES COM ÁREA LÍQUIDA MAIOR OU IGUAL A 6M² COM VÃOS E ARGAMASSA DE ASSENTAMENTO COM PREPARO EM BETONEIRA. AF_06/2014</v>
          </cell>
          <cell r="C5032" t="str">
            <v>M2</v>
          </cell>
          <cell r="D5032">
            <v>63.22</v>
          </cell>
        </row>
        <row r="5033">
          <cell r="A5033">
            <v>87494</v>
          </cell>
          <cell r="B5033" t="str">
            <v>ALVENARIA DE VEDAÇÃO DE BLOCOS CERÂMICOS FURADOS NA VERTICAL DE 19X19X39CM (ESPESSURA 19CM) DE PAREDES COM ÁREA LÍQUIDA MAIOR OU IGUAL A 6M² COM VÃOS E ARGAMASSA DE ASSENTAMENTO COM PREPARO MANUAL. AF_06/2014</v>
          </cell>
          <cell r="C5033" t="str">
            <v>M2</v>
          </cell>
          <cell r="D5033">
            <v>63.9</v>
          </cell>
        </row>
        <row r="5034">
          <cell r="A5034">
            <v>87495</v>
          </cell>
          <cell r="B5034" t="str">
            <v>ALVENARIA DE VEDAÇÃO DE BLOCOS CERÂMICOS FURADOS NA HORIZONTAL DE 9X19X19CM (ESPESSURA 9CM) DE PAREDES COM ÁREA LÍQUIDA MENOR QUE 6M² SEM VÃOS E ARGAMASSA DE ASSENTAMENTO COM PREPARO EM BETONEIRA. AF_06/2014</v>
          </cell>
          <cell r="C5034" t="str">
            <v>M2</v>
          </cell>
          <cell r="D5034">
            <v>64.400000000000006</v>
          </cell>
        </row>
        <row r="5035">
          <cell r="A5035">
            <v>87496</v>
          </cell>
          <cell r="B5035" t="str">
            <v>ALVENARIA DE VEDAÇÃO DE BLOCOS CERÂMICOS FURADOS NA HORIZONTAL DE 9X19X19CM (ESPESSURA 9CM) DE PAREDES COM ÁREA LÍQUIDA MENOR QUE 6M² SEM VÃOS E ARGAMASSA DE ASSENTAMENTO COM PREPARO MANUAL. AF_06/2014</v>
          </cell>
          <cell r="C5035" t="str">
            <v>M2</v>
          </cell>
          <cell r="D5035">
            <v>64.88</v>
          </cell>
        </row>
        <row r="5036">
          <cell r="A5036">
            <v>87497</v>
          </cell>
          <cell r="B5036" t="str">
            <v>ALVENARIA DE VEDAÇÃO DE BLOCOS CERÂMICOS FURADOS NA HORIZONTAL DE 11,5X19X19CM (ESPESSURA 11,5CM) DE PAREDES COM ÁREA LÍQUIDA MENOR QUE 6M² SEM VÃOS E ARGAMASSA DE ASSENTAMENTO COM PREPARO EM BETONEIRA. AF_06/2014</v>
          </cell>
          <cell r="C5036" t="str">
            <v>M2</v>
          </cell>
          <cell r="D5036">
            <v>64.290000000000006</v>
          </cell>
        </row>
        <row r="5037">
          <cell r="A5037">
            <v>87498</v>
          </cell>
          <cell r="B5037" t="str">
            <v>ALVENARIA DE VEDAÇÃO DE BLOCOS CERÂMICOS FURADOS NA HORIZONTAL DE 11,5X19X19CM (ESPESSURA 11,5CM) DE PAREDES COM ÁREA LÍQUIDA MENOR QUE 6M² SEM VÃOS E ARGAMASSA DE ASSENTAMENTO COM PREPARO MANUAL. AF_06/2014</v>
          </cell>
          <cell r="C5037" t="str">
            <v>M2</v>
          </cell>
          <cell r="D5037">
            <v>64.900000000000006</v>
          </cell>
        </row>
        <row r="5038">
          <cell r="A5038">
            <v>87499</v>
          </cell>
          <cell r="B5038" t="str">
            <v>ALVENARIA DE VEDAÇÃO DE BLOCOS CERÂMICOS FURADOS NA HORIZONTAL DE 9X14X19CM (ESPESSURA 9CM) DE PAREDES COM ÁREA LÍQUIDA MENOR QUE 6M² SEM VÃOS E ARGAMASSA DE ASSENTAMENTO COM PREPARO EM BETONEIRA. AF_06/2014</v>
          </cell>
          <cell r="C5038" t="str">
            <v>M2</v>
          </cell>
          <cell r="D5038">
            <v>74.59</v>
          </cell>
        </row>
        <row r="5039">
          <cell r="A5039">
            <v>87500</v>
          </cell>
          <cell r="B5039" t="str">
            <v>ALVENARIA DE VEDAÇÃO DE BLOCOS CERÂMICOS FURADOS NA HORIZONTAL DE 9X14X19CM (ESPESSURA 9CM) DE PAREDES COM ÁREA LÍQUIDA MENOR QUE 6M² SEM VÃOS E ARGAMASSA DE ASSENTAMENTO COM PREPARO MANUAL. AF_06/2014</v>
          </cell>
          <cell r="C5039" t="str">
            <v>M2</v>
          </cell>
          <cell r="D5039">
            <v>75.11</v>
          </cell>
        </row>
        <row r="5040">
          <cell r="A5040">
            <v>87501</v>
          </cell>
          <cell r="B5040" t="str">
            <v>ALVENARIA DE VEDAÇÃO DE BLOCOS CERÂMICOS FURADOS NA HORIZONTAL DE 14X9X19CM (ESPESSURA 14CM, BLOCO DEITADO) DE PAREDES COM ÁREA LÍQUIDA MENOR QUE 6M² SEM VÃOS E ARGAMASSA DE ASSENTAMENTO COM PREPARO EM BETONEIRA. AF_06/2014</v>
          </cell>
          <cell r="C5040" t="str">
            <v>M2</v>
          </cell>
          <cell r="D5040">
            <v>115.59</v>
          </cell>
        </row>
        <row r="5041">
          <cell r="A5041">
            <v>87502</v>
          </cell>
          <cell r="B5041" t="str">
            <v>ALVENARIA DE VEDAÇÃO DE BLOCOS CERÂMICOS FURADOS NA HORIZONTAL DE 14X9X19CM (ESPESSURA 14CM, BLOCO DEITADO) DE PAREDES COM ÁREA LÍQUIDA MENOR QUE 6M² SEM VÃOS E ARGAMASSA DE ASSENTAMENTO COM PREPARO MANUAL. AF_06/2014</v>
          </cell>
          <cell r="C5041" t="str">
            <v>M2</v>
          </cell>
          <cell r="D5041">
            <v>116.25</v>
          </cell>
        </row>
        <row r="5042">
          <cell r="A5042">
            <v>87503</v>
          </cell>
          <cell r="B5042" t="str">
            <v>ALVENARIA DE VEDAÇÃO DE BLOCOS CERÂMICOS FURADOS NA HORIZONTAL DE 9X19X19CM (ESPESSURA 9CM) DE PAREDES COM ÁREA LÍQUIDA MAIOR OU IGUAL A 6M² SEM VÃOS E ARGAMASSA DE ASSENTAMENTO COM PREPARO EM BETONEIRA. AF_06/2014</v>
          </cell>
          <cell r="C5042" t="str">
            <v>M2</v>
          </cell>
          <cell r="D5042">
            <v>55.32</v>
          </cell>
        </row>
        <row r="5043">
          <cell r="A5043">
            <v>87504</v>
          </cell>
          <cell r="B5043" t="str">
            <v>ALVENARIA DE VEDAÇÃO DE BLOCOS CERÂMICOS FURADOS NA HORIZONTAL DE 9X19X19CM (ESPESSURA 9CM) DE PAREDES COM ÁREA LÍQUIDA MAIOR OU IGUAL A 6M² SEM VÃOS E ARGAMASSA DE ASSENTAMENTO COM PREPARO MANUAL. AF_06/2014</v>
          </cell>
          <cell r="C5043" t="str">
            <v>M2</v>
          </cell>
          <cell r="D5043">
            <v>55.8</v>
          </cell>
        </row>
        <row r="5044">
          <cell r="A5044">
            <v>87505</v>
          </cell>
          <cell r="B5044" t="str">
            <v>ALVENARIA DE VEDAÇÃO DE BLOCOS CERÂMICOS FURADOS NA HORIZONTAL DE 11,5X19X19CM (ESPESSURA 11,5M) DE PAREDES COM ÁREA LÍQUIDA MAIOR OU IGUAL A 6M² SEM VÃOS E ARGAMASSA DE ASSENTAMENTO COM PREPARO EM BETONEIRA. AF_06/2014</v>
          </cell>
          <cell r="C5044" t="str">
            <v>M2</v>
          </cell>
          <cell r="D5044">
            <v>55.09</v>
          </cell>
        </row>
        <row r="5045">
          <cell r="A5045">
            <v>87506</v>
          </cell>
          <cell r="B5045" t="str">
            <v>ALVENARIA DE VEDAÇÃO DE BLOCOS CERÂMICOS FURADOS NA HORIZONTAL DE 11,5X19X19CM (ESPESSURA 11,5M) DE PAREDES COM ÁREA LÍQUIDA MAIOR OU IGUAL A 6M² SEM VÃOS E ARGAMASSA DE ASSENTAMENTO COM PREPARO MANUAL. AF_06/2014</v>
          </cell>
          <cell r="C5045" t="str">
            <v>M2</v>
          </cell>
          <cell r="D5045">
            <v>55.7</v>
          </cell>
        </row>
        <row r="5046">
          <cell r="A5046">
            <v>87507</v>
          </cell>
          <cell r="B5046" t="str">
            <v>ALVENARIA DE VEDAÇÃO DE BLOCOS CERÂMICOS FURADOS NA HORIZONTAL DE 9X14X19CM (ESPESSURA 9CM) DE PAREDES COM ÁREA LÍQUIDA MAIOR OU IGUAL A 6M² SEM VÃOS E ARGAMASSA DE ASSENTAMENTO COM PREPARO EM BETONEIRA. AF_06/2014</v>
          </cell>
          <cell r="C5046" t="str">
            <v>M2</v>
          </cell>
          <cell r="D5046">
            <v>62.54</v>
          </cell>
        </row>
        <row r="5047">
          <cell r="A5047">
            <v>87508</v>
          </cell>
          <cell r="B5047" t="str">
            <v>ALVENARIA DE VEDAÇÃO DE BLOCOS CERÂMICOS FURADOS NA HORIZONTAL DE 9X14X19CM (ESPESSURA 9CM) DE PAREDES COM ÁREA LÍQUIDA MAIOR OU IGUAL A 6M² SEM VÃOS E ARGAMASSA DE ASSENTAMENTO COM PREPARO MANUAL. AF_06/2014</v>
          </cell>
          <cell r="C5047" t="str">
            <v>M2</v>
          </cell>
          <cell r="D5047">
            <v>63.06</v>
          </cell>
        </row>
        <row r="5048">
          <cell r="A5048">
            <v>87509</v>
          </cell>
          <cell r="B5048" t="str">
            <v>ALVENARIA DE VEDAÇÃO DE BLOCOS CERÂMICOS FURADOS NA HORIZONTAL DE 14X9X19CM (ESPESSURA 14CM, BLOCO DEITADO) DE PAREDES COM ÁREA LÍQUIDA MAIOR OU IGUAL A 6M² SEM VÃOS E ARGAMASSA DE ASSENTAMENTO COM PREPARO EM BETONEIRA. AF_06/2014</v>
          </cell>
          <cell r="C5048" t="str">
            <v>M2</v>
          </cell>
          <cell r="D5048">
            <v>95.98</v>
          </cell>
        </row>
        <row r="5049">
          <cell r="A5049">
            <v>87510</v>
          </cell>
          <cell r="B5049" t="str">
            <v>ALVENARIA DE VEDAÇÃO DE BLOCOS CERÂMICOS FURADOS NA HORIZONTAL DE 14X9X19CM (ESPESSURA 14CM, BLOCO DEITADO) DE PAREDES COM ÁREA LÍQUIDA MAIOR OU IGUAL A 6M² SEM VÃOS E ARGAMASSA DE ASSENTAMENTO COM PREPARO MANUAL. AF_06/2014</v>
          </cell>
          <cell r="C5049" t="str">
            <v>M2</v>
          </cell>
          <cell r="D5049">
            <v>96.64</v>
          </cell>
        </row>
        <row r="5050">
          <cell r="A5050">
            <v>87511</v>
          </cell>
          <cell r="B5050" t="str">
            <v>ALVENARIA DE VEDAÇÃO DE BLOCOS CERÂMICOS FURADOS NA HORIZONTAL DE 9X19X19CM (ESPESSURA 9CM) DE PAREDES COM ÁREA LÍQUIDA MENOR QUE 6M² COM VÃOS E ARGAMASSA DE ASSENTAMENTO COM PREPARO EM BETONEIRA. AF_06/2014</v>
          </cell>
          <cell r="C5050" t="str">
            <v>M2</v>
          </cell>
          <cell r="D5050">
            <v>72.06</v>
          </cell>
        </row>
        <row r="5051">
          <cell r="A5051">
            <v>87512</v>
          </cell>
          <cell r="B5051" t="str">
            <v>ALVENARIA DE VEDAÇÃO DE BLOCOS CERÂMICOS FURADOS NA HORIZONTAL DE 9X19X19CM (ESPESSURA 9CM) DE PAREDES COM ÁREA LÍQUIDA MENOR QUE 6M² COM VÃOS E ARGAMASSA DE ASSENTAMENTO COM PREPARO MANUAL. AF_06/2014</v>
          </cell>
          <cell r="C5051" t="str">
            <v>M2</v>
          </cell>
          <cell r="D5051">
            <v>72.540000000000006</v>
          </cell>
        </row>
        <row r="5052">
          <cell r="A5052">
            <v>87513</v>
          </cell>
          <cell r="B5052" t="str">
            <v>ALVENARIA DE VEDAÇÃO DE BLOCOS CERÂMICOS FURADOS NA HORIZONTAL DE 11,5X19X19CM (ESPESSURA 11,5CM) DE PAREDES COM ÁREA LÍQUIDA MENOR QUE 6M² COM VÃOS E ARGAMASSA DE ASSENTAMENTO COM PREPARO EM BETONEIRA. AF_06/2014</v>
          </cell>
          <cell r="C5052" t="str">
            <v>M2</v>
          </cell>
          <cell r="D5052">
            <v>72.260000000000005</v>
          </cell>
        </row>
        <row r="5053">
          <cell r="A5053">
            <v>87514</v>
          </cell>
          <cell r="B5053" t="str">
            <v>ALVENARIA DE VEDAÇÃO DE BLOCOS CERÂMICOS FURADOS NA HORIZONTAL DE 11,5X19X19CM (ESPESSURA 11,5CM) DE PAREDES COM ÁREA LÍQUIDA MENOR QUE 6M² COM VÃOS E ARGAMASSA DE ASSENTAMENTO COM PREPARO MANUAL. AF_06/2014</v>
          </cell>
          <cell r="C5053" t="str">
            <v>M2</v>
          </cell>
          <cell r="D5053">
            <v>72.87</v>
          </cell>
        </row>
        <row r="5054">
          <cell r="A5054">
            <v>87515</v>
          </cell>
          <cell r="B5054" t="str">
            <v>ALVENARIA DE VEDAÇÃO DE BLOCOS CERÂMICOS FURADOS NA HORIZONTAL DE 9X14X19CM (ESPESSURA 9CM) DE PAREDES COM ÁREA LÍQUIDA MENOR QUE 6M² COM VÃOS E ARGAMASSA DE ASSENTAMENTO COM PREPARO EM BETONEIRA. AF_06/2014</v>
          </cell>
          <cell r="C5054" t="str">
            <v>M2</v>
          </cell>
          <cell r="D5054">
            <v>85.28</v>
          </cell>
        </row>
        <row r="5055">
          <cell r="A5055">
            <v>87516</v>
          </cell>
          <cell r="B5055" t="str">
            <v>ALVENARIA DE VEDAÇÃO DE BLOCOS CERÂMICOS FURADOS NA HORIZONTAL DE 9X14X19CM (ESPESSURA 9CM) DE PAREDES COM ÁREA LÍQUIDA MENOR QUE 6M² COM VÃOS E ARGAMASSA DE ASSENTAMENTO COM PREPARO MANUAL. AF_06/2014</v>
          </cell>
          <cell r="C5055" t="str">
            <v>M2</v>
          </cell>
          <cell r="D5055">
            <v>85.8</v>
          </cell>
        </row>
        <row r="5056">
          <cell r="A5056">
            <v>87517</v>
          </cell>
          <cell r="B5056" t="str">
            <v>ALVENARIA DE VEDAÇÃO DE BLOCOS CERÂMICOS FURADOS NA HORIZONTAL DE 14X9X19CM (ESPESSURA 14CM, BLOCO DEITADO) DE PAREDES COM ÁREA LÍQUIDA MENOR QUE 6M² COM VÃOS E ARGAMASSA DE ASSENTAMENTO COM PREPARO EM BETONEIRA. AF_06/2014</v>
          </cell>
          <cell r="C5056" t="str">
            <v>M2</v>
          </cell>
          <cell r="D5056">
            <v>132.22999999999999</v>
          </cell>
        </row>
        <row r="5057">
          <cell r="A5057">
            <v>87518</v>
          </cell>
          <cell r="B5057" t="str">
            <v>ALVENARIA DE VEDAÇÃO DE BLOCOS CERÂMICOS FURADOS NA HORIZONTAL DE 14X9X19CM (ESPESSURA 14CM, BLOCO DEITADO) DE PAREDES COM ÁREA LÍQUIDA MENOR QUE 6M² COM VÃOS E ARGAMASSA DE ASSENTAMENTO COM PREPARO MANUAL. AF_06/2014</v>
          </cell>
          <cell r="C5057" t="str">
            <v>M2</v>
          </cell>
          <cell r="D5057">
            <v>132.88999999999999</v>
          </cell>
        </row>
        <row r="5058">
          <cell r="A5058">
            <v>87519</v>
          </cell>
          <cell r="B5058" t="str">
            <v>ALVENARIA DE VEDAÇÃO DE BLOCOS CERÂMICOS FURADOS NA HORIZONTAL DE 9X19X19CM (ESPESSURA 9CM) DE PAREDES COM ÁREA LÍQUIDA MAIOR OU IGUAL A 6M² COM VÃOS E ARGAMASSA DE ASSENTAMENTO COM PREPARO EM BETONEIRA. AF_06/2014</v>
          </cell>
          <cell r="C5058" t="str">
            <v>M2</v>
          </cell>
          <cell r="D5058">
            <v>60.15</v>
          </cell>
        </row>
        <row r="5059">
          <cell r="A5059">
            <v>87520</v>
          </cell>
          <cell r="B5059" t="str">
            <v>ALVENARIA DE VEDAÇÃO DE BLOCOS CERÂMICOS FURADOS NA HORIZONTAL DE 9X19X19CM (ESPESSURA 9CM) DE PAREDES COM ÁREA LÍQUIDA MAIOR OU IGUAL A 6M² COM VÃOS E ARGAMASSA DE ASSENTAMENTO COM PREPARO MANUAL. AF_06/2014</v>
          </cell>
          <cell r="C5059" t="str">
            <v>M2</v>
          </cell>
          <cell r="D5059">
            <v>60.63</v>
          </cell>
        </row>
        <row r="5060">
          <cell r="A5060">
            <v>87521</v>
          </cell>
          <cell r="B5060" t="str">
            <v>ALVENARIA DE VEDAÇÃO DE BLOCOS CERÂMICOS FURADOS NA HORIZONTAL DE 11,5X19X19CM (ESPESSURA 11,5CM) DE PAREDES COM ÁREA LÍQUIDA MAIOR OU IGUAL A 6M² COM VÃOS E ARGAMASSA DE ASSENTAMENTO COM PREPARO EM BETONEIRA. AF_06/2014</v>
          </cell>
          <cell r="C5060" t="str">
            <v>M2</v>
          </cell>
          <cell r="D5060">
            <v>59.97</v>
          </cell>
        </row>
        <row r="5061">
          <cell r="A5061">
            <v>87522</v>
          </cell>
          <cell r="B5061" t="str">
            <v>ALVENARIA DE VEDAÇÃO DE BLOCOS CERÂMICOS FURADOS NA HORIZONTAL DE 11,5X19X19CM (ESPESSURA 11,5CM) DE PAREDES COM ÁREA LÍQUIDA MAIOR OU IGUAL A 6M² COM VÃOS E ARGAMASSA DE ASSENTAMENTO COM PREPARO MANUAL. AF_06/2014</v>
          </cell>
          <cell r="C5061" t="str">
            <v>M2</v>
          </cell>
          <cell r="D5061">
            <v>60.58</v>
          </cell>
        </row>
        <row r="5062">
          <cell r="A5062">
            <v>87523</v>
          </cell>
          <cell r="B5062" t="str">
            <v>ALVENARIA DE VEDAÇÃO DE BLOCOS CERÂMICOS FURADOS NA HORIZONTAL DE 9X14X19CM (ESPESSURA 9CM) DE PAREDES COM ÁREA LÍQUIDA MAIOR OU IGUAL A 6M² COM VÃOS E ARGAMASSA DE ASSENTAMENTO COM PREPARO EM BETONEIRA. AF_06/2014</v>
          </cell>
          <cell r="C5062" t="str">
            <v>M2</v>
          </cell>
          <cell r="D5062">
            <v>69.08</v>
          </cell>
        </row>
        <row r="5063">
          <cell r="A5063">
            <v>87524</v>
          </cell>
          <cell r="B5063" t="str">
            <v>ALVENARIA DE VEDAÇÃO DE BLOCOS CERÂMICOS FURADOS NA HORIZONTAL DE 9X14X19CM (ESPESSURA 9CM) DE PAREDES COM ÁREA LÍQUIDA MAIOR OU IGUAL A 6M² COM VÃOS E ARGAMASSA DE ASSENTAMENTO COM PREPARO MANUAL. AF_06/2014</v>
          </cell>
          <cell r="C5063" t="str">
            <v>M2</v>
          </cell>
          <cell r="D5063">
            <v>69.599999999999994</v>
          </cell>
        </row>
        <row r="5064">
          <cell r="A5064">
            <v>87525</v>
          </cell>
          <cell r="B5064" t="str">
            <v>ALVENARIA DE VEDAÇÃO DE BLOCOS CERÂMICOS FURADOS NA HORIZONTAL DE 14X9X19CM (ESPESSURA 14CM, BLOCO DEITADO) DE PAREDES COM ÁREA LÍQUIDA MAIOR OU IGUAL A 6M² COM VÃOS E ARGAMASSA DE ASSENTAMENTO COM PREPARO EM BETONEIRA. AF_06/2014</v>
          </cell>
          <cell r="C5064" t="str">
            <v>M2</v>
          </cell>
          <cell r="D5064">
            <v>106.12</v>
          </cell>
        </row>
        <row r="5065">
          <cell r="A5065">
            <v>87526</v>
          </cell>
          <cell r="B5065" t="str">
            <v>ALVENARIA DE VEDAÇÃO DE BLOCOS CERÂMICOS FURADOS NA HORIZONTAL DE 14X9X19CM (ESPESSURA 14CM, BLOCO DEITADO) DE PAREDES COM ÁREA LÍQUIDA MAIOR OU IGUAL A 6M² COM VÃOS E ARGAMASSA DE ASSENTAMENTO COM PREPARO MANUAL. AF_06/2014</v>
          </cell>
          <cell r="C5065" t="str">
            <v>M2</v>
          </cell>
          <cell r="D5065">
            <v>106.78</v>
          </cell>
        </row>
        <row r="5066">
          <cell r="A5066">
            <v>89043</v>
          </cell>
          <cell r="B5066" t="str">
            <v>(COMPOSIÇÃO REPRESENTATIVA) DO SERVIÇO DE ALVENARIA DE VEDAÇÃO DE BLOCOS VAZADOS DE CERÂMICA DE 9X19X19CM (ESPESSURA 9CM), PARA EDIFICAÇÃO HABITACIONAL MULTIFAMILIAR (PRÉDIO). AF_11/2014</v>
          </cell>
          <cell r="C5066" t="str">
            <v>M2</v>
          </cell>
          <cell r="D5066">
            <v>61.32</v>
          </cell>
        </row>
        <row r="5067">
          <cell r="A5067">
            <v>89168</v>
          </cell>
          <cell r="B5067" t="str">
            <v>(COMPOSIÇÃO REPRESENTATIVA) DO SERVIÇO DE ALVENARIA DE VEDAÇÃO DE BLOCOS VAZADOS DE CERÂMICA DE 9X19X19CM (ESPESSURA 9CM), PARA EDIFICAÇÃO HABITACIONAL UNIFAMILIAR (CASA) E EDIFICAÇÃO PÚBLICA PADRÃO. AF_11/2014</v>
          </cell>
          <cell r="C5067" t="str">
            <v>M2</v>
          </cell>
          <cell r="D5067">
            <v>63.08</v>
          </cell>
        </row>
        <row r="5068">
          <cell r="A5068">
            <v>89977</v>
          </cell>
          <cell r="B5068" t="str">
            <v>(COMPOSIÇÃO REPRESENTATIVA) DO SERVIÇO DE ALVENARIA DE VEDAÇÃO DE BLOCOS VAZADOS DE CERÂMICA DE 14X9X19CM (ESPESSURA 14CM, BLOCO DEITADO), PARA EDIFICAÇÃO HABITACIONAL UNIFAMILIAR (CASA) E EDIFICAÇÃO PÚBLICA PADRÃO. AF_12/2014</v>
          </cell>
          <cell r="C5068" t="str">
            <v>M2</v>
          </cell>
          <cell r="D5068">
            <v>112.7</v>
          </cell>
        </row>
        <row r="5069">
          <cell r="A5069">
            <v>90112</v>
          </cell>
          <cell r="B5069" t="str">
            <v>ALVENARIA DE VEDAÇÃO DE BLOCOS CERÂMICOS FURADOS NA VERTICAL DE 14X19X39CM (ESPESSURA 14CM) DE PAREDES COM ÁREA LÍQUIDA MENOR QUE 6M2 COM VÃOS E ARGAMASSA DE ASSENTAMENTO COM PREPARO MANUAL. AF_06/2014</v>
          </cell>
          <cell r="C5069" t="str">
            <v>M2</v>
          </cell>
          <cell r="D5069">
            <v>59.58</v>
          </cell>
        </row>
        <row r="5070">
          <cell r="A5070">
            <v>101159</v>
          </cell>
          <cell r="B5070" t="str">
            <v>ALVENARIA DE VEDAÇÃO DE BLOCOS CERÂMICOS MACIÇOS DE 5X10X20CM (ESPESSURA 10CM) E ARGAMASSA DE ASSENTAMENTO COM PREPARO EM BETONEIRA. AF_05/2020</v>
          </cell>
          <cell r="C5070" t="str">
            <v>M2</v>
          </cell>
          <cell r="D5070">
            <v>95.35</v>
          </cell>
        </row>
        <row r="5071">
          <cell r="A5071">
            <v>89282</v>
          </cell>
          <cell r="B5071" t="str">
            <v>ALVENARIA ESTRUTURAL DE BLOCOS CERÂMICOS 14X19X39, (ESPESSURA DE 14 CM), PARA PAREDES COM ÁREA LÍQUIDA MENOR QUE 6M², SEM VÃOS, UTILIZANDO PALHETA E ARGAMASSA DE ASSENTAMENTO COM PREPARO EM BETONEIRA. AF_12/2014</v>
          </cell>
          <cell r="C5071" t="str">
            <v>M2</v>
          </cell>
          <cell r="D5071">
            <v>51.13</v>
          </cell>
        </row>
        <row r="5072">
          <cell r="A5072">
            <v>89283</v>
          </cell>
          <cell r="B5072" t="str">
            <v>ALVENARIA ESTRUTURAL DE BLOCOS CERÂMICOS 14X19X39, (ESPESSURA DE 14 CM), PARA PAREDES COM ÁREA LÍQUIDA MENOR QUE 6M², SEM VÃOS, UTILIZANDO PALHETA E ARGAMASSA DE ASSENTAMENTO COM PREPARO MANUAL. AF_12/2014</v>
          </cell>
          <cell r="C5072" t="str">
            <v>M2</v>
          </cell>
          <cell r="D5072">
            <v>51.62</v>
          </cell>
        </row>
        <row r="5073">
          <cell r="A5073">
            <v>89284</v>
          </cell>
          <cell r="B5073" t="str">
            <v>ALVENARIA ESTRUTURAL DE BLOCOS CERÂMICOS 14X19X39, (ESPESSURA DE 14 CM), PARA PAREDES COM ÁREA LÍQUIDA MAIOR OU IGUAL QUE 6M², SEM VÃOS, UTILIZANDO PALHETA E ARGAMASSA DE ASSENTAMENTO COM PREPARO EM BETONEIRA. AF_12/2014</v>
          </cell>
          <cell r="C5073" t="str">
            <v>M2</v>
          </cell>
          <cell r="D5073">
            <v>46.7</v>
          </cell>
        </row>
        <row r="5074">
          <cell r="A5074">
            <v>89285</v>
          </cell>
          <cell r="B5074" t="str">
            <v>ALVENARIA ESTRUTURAL DE BLOCOS CERÂMICOS 14X19X39, (ESPESSURA DE 14 CM), PARA PAREDES COM ÁREA LÍQUIDA MAIOR OU IGUAL QUE 6M², SEM VÃOS, UTILIZANDO PALHETA E ARGAMASSA DE ASSENTAMENTO COM PREPARO MANUAL. AF_12/2014</v>
          </cell>
          <cell r="C5074" t="str">
            <v>M2</v>
          </cell>
          <cell r="D5074">
            <v>47.19</v>
          </cell>
        </row>
        <row r="5075">
          <cell r="A5075">
            <v>89286</v>
          </cell>
          <cell r="B5075" t="str">
            <v>ALVENARIA ESTRUTURAL DE BLOCOS CERÂMICOS 14X19X39, (ESPESSURA DE 14 CM), PARA PAREDES COM ÁREA LÍQUIDA MENOR QUE 6M², COM VÃOS, UTILIZANDO PALHETA E ARGAMASSA DE ASSENTAMENTO COM PREPARO EM BETONEIRA. AF_12/2014</v>
          </cell>
          <cell r="C5075" t="str">
            <v>M2</v>
          </cell>
          <cell r="D5075">
            <v>54.73</v>
          </cell>
        </row>
        <row r="5076">
          <cell r="A5076">
            <v>89287</v>
          </cell>
          <cell r="B5076" t="str">
            <v>ALVENARIA ESTRUTURAL DE BLOCOS CERÂMICOS 14X19X39, (ESPESSURA DE 14 CM), PARA PAREDES COM ÁREA LÍQUIDA MENOR QUE 6M², COM VÃOS, UTILIZANDO PALHETA E ARGAMASSA DE ASSENTAMENTO COM PREPARO MANUAL. AF_12/2014</v>
          </cell>
          <cell r="C5076" t="str">
            <v>M2</v>
          </cell>
          <cell r="D5076">
            <v>55.22</v>
          </cell>
        </row>
        <row r="5077">
          <cell r="A5077">
            <v>89288</v>
          </cell>
          <cell r="B5077" t="str">
            <v>ALVENARIA ESTRUTURAL DE BLOCOS CERÂMICOS 14X19X39, (ESPESSURA DE 14 CM), PARA PAREDES COM ÁREA LÍQUIDA MAIOR OU IGUAL A 6M², COM VÃOS, UTILIZANDO PALHETA E ARGAMASSA DE ASSENTAMENTO COM PREPARO EM BETONEIRA. AF_12/2014</v>
          </cell>
          <cell r="C5077" t="str">
            <v>M2</v>
          </cell>
          <cell r="D5077">
            <v>48.67</v>
          </cell>
        </row>
        <row r="5078">
          <cell r="A5078">
            <v>89289</v>
          </cell>
          <cell r="B5078" t="str">
            <v>ALVENARIA ESTRUTURAL DE BLOCOS CERÂMICOS 14X19X39, (ESPESSURA DE 14 CM), PARA PAREDES COM ÁREA LÍQUIDA MAIOR OU IGUAL A 6M², COM VÃOS, UTILIZANDO PALHETA E ARGAMASSA DE ASSENTAMENTO COM PREPARO MANUAL. AF_12/2014</v>
          </cell>
          <cell r="C5078" t="str">
            <v>M2</v>
          </cell>
          <cell r="D5078">
            <v>49.16</v>
          </cell>
        </row>
        <row r="5079">
          <cell r="A5079">
            <v>89290</v>
          </cell>
          <cell r="B5079" t="str">
            <v>ALVENARIA ESTRUTURAL DE BLOCOS CERÂMICOS 14X19X29, (ESPESSURA DE 14 CM), PARA PAREDES COM ÁREA LÍQUIDA MENOR QUE 6M², SEM VÃOS, UTILIZANDO PALHETA E ARGAMASSA DE ASSENTAMENTO COM PREPARO EM BETONEIRA. AF_12/2014</v>
          </cell>
          <cell r="C5079" t="str">
            <v>M2</v>
          </cell>
          <cell r="D5079">
            <v>59.08</v>
          </cell>
        </row>
        <row r="5080">
          <cell r="A5080">
            <v>89291</v>
          </cell>
          <cell r="B5080" t="str">
            <v>ALVENARIA ESTRUTURAL DE BLOCOS CERÂMICOS 14X19X29, (ESPESSURA DE 14 CM), PARA PAREDES COM ÁREA LÍQUIDA MENOR QUE 6M², SEM VÃOS, UTILIZANDO PALHETA E ARGAMASSA DE ASSENTAMENTO COM PREPARO MANUAL. AF_12/2014</v>
          </cell>
          <cell r="C5080" t="str">
            <v>M2</v>
          </cell>
          <cell r="D5080">
            <v>59.62</v>
          </cell>
        </row>
        <row r="5081">
          <cell r="A5081">
            <v>89292</v>
          </cell>
          <cell r="B5081" t="str">
            <v>ALVENARIA ESTRUTURAL DE BLOCOS CERÂMICOS 14X19X29, (ESPESSURA DE 14 CM), PARA PAREDES COM ÁREA LÍQUIDA MAIOR OU IGUAL A 6M², SEM VÃOS, UTILIZANDO PALHETA E ARGAMASSA DE ASSENTAMENTO COM PREPARO EM BETONEIRA. AF_12/2014</v>
          </cell>
          <cell r="C5081" t="str">
            <v>M2</v>
          </cell>
          <cell r="D5081">
            <v>54.64</v>
          </cell>
        </row>
        <row r="5082">
          <cell r="A5082">
            <v>89293</v>
          </cell>
          <cell r="B5082" t="str">
            <v>ALVENARIA ESTRUTURAL DE BLOCOS CERÂMICOS 14X19X29, (ESPESSURA DE 14 CM), PARA PAREDES COM ÁREA LÍQUIDA MAIOR OU IGUAL A 6M2, SEM VÃOS, UTILIZANDO PALHETA E ARGAMASSA DE ASSENTAMENTO COM PREPARO MANUAL. AF_12/2014</v>
          </cell>
          <cell r="C5082" t="str">
            <v>M2</v>
          </cell>
          <cell r="D5082">
            <v>55.18</v>
          </cell>
        </row>
        <row r="5083">
          <cell r="A5083">
            <v>89294</v>
          </cell>
          <cell r="B5083" t="str">
            <v>ALVENARIA ESTRUTURAL DE BLOCOS CERÂMICOS 14X19X29, (ESPESSURA DE 14 CM), PARA PAREDES COM ÁREA LÍQUIDA MENOR QUE 6M², COM VÃOS, UTILIZANDO PALHETA E ARGAMASSA DE ASSENTAMENTO COM PREPARO EM BETONEIRA. AF_12/2014</v>
          </cell>
          <cell r="C5083" t="str">
            <v>M2</v>
          </cell>
          <cell r="D5083">
            <v>64.28</v>
          </cell>
        </row>
        <row r="5084">
          <cell r="A5084">
            <v>89295</v>
          </cell>
          <cell r="B5084" t="str">
            <v>ALVENARIA ESTRUTURAL DE BLOCOS CERÂMICOS 14X19X29, (ESPESSURA DE 14 CM), PARA PAREDES COM ÁREA LÍQUIDA MENOR QUE 6M², COM VÃOS, UTILIZANDO PALHETA E ARGAMASSA DE ASSENTAMENTO COM PREPARO MANUAL. AF_12/2014</v>
          </cell>
          <cell r="C5084" t="str">
            <v>M2</v>
          </cell>
          <cell r="D5084">
            <v>64.819999999999993</v>
          </cell>
        </row>
        <row r="5085">
          <cell r="A5085">
            <v>89296</v>
          </cell>
          <cell r="B5085" t="str">
            <v>ALVENARIA ESTRUTURAL DE BLOCOS CERÂMICOS 14X19X29, (ESPESSURA DE 14 CM), PARA PAREDES COM ÁREA LÍQUIDA MAIOR OU IGUAL A 6M², COM VÃOS, UTILIZANDO PALHETA E ARGAMASSA DE ASSENTAMENTO COM PREPARO EM BETONEIRA. AF_12/2014</v>
          </cell>
          <cell r="C5085" t="str">
            <v>M2</v>
          </cell>
          <cell r="D5085">
            <v>57.42</v>
          </cell>
        </row>
        <row r="5086">
          <cell r="A5086">
            <v>89297</v>
          </cell>
          <cell r="B5086" t="str">
            <v>ALVENARIA ESTRUTURAL DE BLOCOS CERÂMICOS 14X19X29, (ESPESSURA DE 14 CM), PARA PAREDES COM ÁREA LÍQUIDA MAIOR OU IGUAL A 6M², COM VÃOS, UTILIZANDO PALHETA E ARGAMASSA DE ASSENTAMENTO COM PREPARO MANUAL. AF_12/2014</v>
          </cell>
          <cell r="C5086" t="str">
            <v>M2</v>
          </cell>
          <cell r="D5086">
            <v>57.96</v>
          </cell>
        </row>
        <row r="5087">
          <cell r="A5087">
            <v>89298</v>
          </cell>
          <cell r="B5087" t="str">
            <v>ALVENARIA ESTRUTURAL DE BLOCOS CERÂMICOS 14X19X39, (ESPESSURA DE 14 CM), PARA PAREDES COM ÁREA LÍQUIDA MENOR QUE 6M², SEM VÃOS, UTILIZANDO COLHER DE PEDREIRO E ARGAMASSA DE ASSENTAMENTO COM PREPARO EM BETONEIRA. AF_12/2014</v>
          </cell>
          <cell r="C5087" t="str">
            <v>M2</v>
          </cell>
          <cell r="D5087">
            <v>61.11</v>
          </cell>
        </row>
        <row r="5088">
          <cell r="A5088">
            <v>89299</v>
          </cell>
          <cell r="B5088" t="str">
            <v>ALVENARIA ESTRUTURAL DE BLOCOS CERÂMICOS 14X19X39, (ESPESSURA DE 14 CM), PARA PAREDES COM ÁREA LÍQUIDA MENOR QUE 6M², SEM VÃOS, UTILIZANDO COLHER DE PEDREIRO E ARGAMASSA DE ASSENTAMENTO COM PREPARO MANUAL. AF_12/2014</v>
          </cell>
          <cell r="C5088" t="str">
            <v>M2</v>
          </cell>
          <cell r="D5088">
            <v>61.8</v>
          </cell>
        </row>
        <row r="5089">
          <cell r="A5089">
            <v>89300</v>
          </cell>
          <cell r="B5089" t="str">
            <v>ALVENARIA ESTRUTURAL DE BLOCOS CERÂMICOS 14X19X39, (ESPESSURA DE 14 CM), PARA PAREDES COM ÁREA LÍQUIDA MAIOR OU IGUAL A 6M², SEM VÃOS, UTILIZANDO COLHER DE PEDREIRO E ARGAMASSA DE ASSENTAMENTO COM PREPARO EM BETONEIRA. AF_12/2014</v>
          </cell>
          <cell r="C5089" t="str">
            <v>M2</v>
          </cell>
          <cell r="D5089">
            <v>56.68</v>
          </cell>
        </row>
        <row r="5090">
          <cell r="A5090">
            <v>89301</v>
          </cell>
          <cell r="B5090" t="str">
            <v>ALVENARIA ESTRUTURAL DE BLOCOS CERÂMICOS 14X19X39, (ESPESSURA DE 14 CM), PARA PAREDES COM ÁREA LÍQUIDA MAIOR OU IGUAL A 6M², SEM VÃOS, UTILIZANDO COLHER DE PEDREIRO E ARGAMASSA DE ASSENTAMENTO COM PREPARO MANUAL. AF_12/2014</v>
          </cell>
          <cell r="C5090" t="str">
            <v>M2</v>
          </cell>
          <cell r="D5090">
            <v>57.37</v>
          </cell>
        </row>
        <row r="5091">
          <cell r="A5091">
            <v>89302</v>
          </cell>
          <cell r="B5091" t="str">
            <v>ALVENARIA ESTRUTURAL DE BLOCOS CERÂMICOS 14X19X39, (ESPESSURA DE 14 CM), PARA PAREDES COM ÁREA LÍQUIDA MENOR QUE 6M², COM VÃOS, UTILIZANDO COLHER DE PEDREIRO E ARGAMASSA DE ASSENTAMENTO COM PREPARO EM BETONEIRA. AF_12/2014</v>
          </cell>
          <cell r="C5091" t="str">
            <v>M2</v>
          </cell>
          <cell r="D5091">
            <v>67.42</v>
          </cell>
        </row>
        <row r="5092">
          <cell r="A5092">
            <v>89303</v>
          </cell>
          <cell r="B5092" t="str">
            <v>ALVENARIA ESTRUTURAL DE BLOCOS CERÂMICOS 14X19X39, (ESPESSURA DE 14 CM), PARA PAREDES COM ÁREA LÍQUIDA MENOR QUE 6M², COM VÃOS, UTILIZANDO COLHER DE PEDREIRO E ARGAMASSA DE ASSENTAMENTO COM PREPARO MANUAL. AF_12/2014</v>
          </cell>
          <cell r="C5092" t="str">
            <v>M2</v>
          </cell>
          <cell r="D5092">
            <v>68.11</v>
          </cell>
        </row>
        <row r="5093">
          <cell r="A5093">
            <v>89304</v>
          </cell>
          <cell r="B5093" t="str">
            <v>ALVENARIA ESTRUTURAL DE BLOCOS CERÂMICOS 14X19X39, (ESPESSURA DE 14 CM), PARA PAREDES COM ÁREA LÍQUIDA MAIOR OU IGUAL A 6M², COM VÃOS, UTILIZANDO COLHER DE PEDREIRO E ARGAMASSA DE ASSENTAMENTO COM PREPARO EM BETONEIRA. AF_12/2014</v>
          </cell>
          <cell r="C5093" t="str">
            <v>M2</v>
          </cell>
          <cell r="D5093">
            <v>60.33</v>
          </cell>
        </row>
        <row r="5094">
          <cell r="A5094">
            <v>89305</v>
          </cell>
          <cell r="B5094" t="str">
            <v>ALVENARIA ESTRUTURAL DE BLOCOS CERÂMICOS 14X19X39, (ESPESSURA DE 14 CM), PARA PAREDES COM ÁREA LÍQUIDA MAIOR OU IGUAL A 6M², COM VÃOS, UTILIZANDO COLHER DE PEDREIRO E ARGAMASSA DE ASSENTAMENTO COM PREPARO MANUAL. AF_12/2014</v>
          </cell>
          <cell r="C5094" t="str">
            <v>M2</v>
          </cell>
          <cell r="D5094">
            <v>61.02</v>
          </cell>
        </row>
        <row r="5095">
          <cell r="A5095">
            <v>89306</v>
          </cell>
          <cell r="B5095" t="str">
            <v>ALVENARIA ESTRUTURAL DE BLOCOS CERÂMICOS 14X19X29, (ESPESSURA DE 14 CM), PARA PAREDES COM ÁREA LÍQUIDA MENOR QUE 6M², SEM VÃOS, UTILIZANDO COLHER DE PEDREIRO E ARGAMASSA DE ASSENTAMENTO COM PREPARO EM BETONEIRA. AF_12/2014</v>
          </cell>
          <cell r="C5095" t="str">
            <v>M2</v>
          </cell>
          <cell r="D5095">
            <v>69.36</v>
          </cell>
        </row>
        <row r="5096">
          <cell r="A5096">
            <v>89307</v>
          </cell>
          <cell r="B5096" t="str">
            <v>ALVENARIA ESTRUTURAL DE BLOCOS CERÂMICOS 14X19X29, (ESPESSURA DE 14 CM), PARA PAREDES COM ÁREA LÍQUIDA MENOR QUE 6M², SEM VÃOS, UTILIZANDO COLHER DE PEDREIRO E ARGAMASSA DE ASSENTAMENTO COM PREPARO MANUAL. AF_12/2014</v>
          </cell>
          <cell r="C5096" t="str">
            <v>M2</v>
          </cell>
          <cell r="D5096">
            <v>70.13</v>
          </cell>
        </row>
        <row r="5097">
          <cell r="A5097">
            <v>89308</v>
          </cell>
          <cell r="B5097" t="str">
            <v>ALVENARIA ESTRUTURAL DE BLOCOS CERÂMICOS 14X19X29, (ESPESSURA DE 14 CM), PARA PAREDES COM ÁREA LÍQUIDA MAIOR OU IGUAL A 6M², SEM VÃOS, UTILIZANDO COLHER DE PEDREIRO E ARGAMASSA DE ASSENTAMENTO COM PREPARO EM BETONEIRA. AF_12/2014</v>
          </cell>
          <cell r="C5097" t="str">
            <v>M2</v>
          </cell>
          <cell r="D5097">
            <v>64.92</v>
          </cell>
        </row>
        <row r="5098">
          <cell r="A5098">
            <v>89309</v>
          </cell>
          <cell r="B5098" t="str">
            <v>ALVENARIA ESTRUTURAL DE BLOCOS CERÂMICOS 14X19X29, (ESPESSURA DE 14 CM), PARA PAREDES COM ÁREA LÍQUIDA MAIOR OU IGUAL A 6M², SEM VÃOS, UTILIZANDO COLHER DE PEDREIRO E ARGAMASSA DE ASSENTAMENTO COM PREPARO MANUAL. AF_12/2014</v>
          </cell>
          <cell r="C5098" t="str">
            <v>M2</v>
          </cell>
          <cell r="D5098">
            <v>65.69</v>
          </cell>
        </row>
        <row r="5099">
          <cell r="A5099">
            <v>89310</v>
          </cell>
          <cell r="B5099" t="str">
            <v>ALVENARIA ESTRUTURAL DE BLOCOS CERÂMICOS 14X19X29, (ESPESSURA DE 14 CM), PARA PAREDES COM ÁREA LÍQUIDA MENOR QUE 6M², COM VÃOS, UTILIZANDO COLHER DE PEDREIRO E ARGAMASSA DE ASSENTAMENTO COM PREPARO EM BETONEIRA. AF_12/2014</v>
          </cell>
          <cell r="C5099" t="str">
            <v>M2</v>
          </cell>
          <cell r="D5099">
            <v>78.959999999999994</v>
          </cell>
        </row>
        <row r="5100">
          <cell r="A5100">
            <v>89311</v>
          </cell>
          <cell r="B5100" t="str">
            <v>ALVENARIA ESTRUTURAL DE BLOCOS CERÂMICOS 14X19X29, (ESPESSURA DE 14 CM), PARA PAREDES COM ÁREA LÍQUIDA MENOR QUE 6M², COM VÃOS, UTILIZANDO COLHER DE PEDREIRO E ARGAMASSA DE ASSENTAMENTO COM PREPARO MANUAL. AF_12/2014</v>
          </cell>
          <cell r="C5100" t="str">
            <v>M2</v>
          </cell>
          <cell r="D5100">
            <v>79.73</v>
          </cell>
        </row>
        <row r="5101">
          <cell r="A5101">
            <v>89312</v>
          </cell>
          <cell r="B5101" t="str">
            <v>ALVENARIA ESTRUTURAL DE BLOCOS CERÂMICOS 14X19X29, (ESPESSURA DE 14 CM), PARA PAREDES COM ÁREA LÍQUIDA MAIOR OU IGUAL A 6M², COM VÃOS, UTILIZANDO COLHER DE PEDREIRO E ARGAMASSA DE ASSENTAMENTO COM PREPARO EM BETONEIRA. AF_12/2014</v>
          </cell>
          <cell r="C5101" t="str">
            <v>M2</v>
          </cell>
          <cell r="D5101">
            <v>69.37</v>
          </cell>
        </row>
        <row r="5102">
          <cell r="A5102">
            <v>89313</v>
          </cell>
          <cell r="B5102" t="str">
            <v>ALVENARIA ESTRUTURAL DE BLOCOS CERÂMICOS 14X19X29, (ESPESSURA DE 14 CM), PARA PAREDES COM ÁREA LÍQUIDA MAIOR OU IGUAL A 6M², COM VÃOS, UTILIZANDO COLHER DE PEDREIRO E ARGAMASSA DE ASSENTAMENTO COM PREPARO MANUAL. AF_12/2014</v>
          </cell>
          <cell r="C5102" t="str">
            <v>M2</v>
          </cell>
          <cell r="D5102">
            <v>70.14</v>
          </cell>
        </row>
        <row r="5103">
          <cell r="A5103">
            <v>101162</v>
          </cell>
          <cell r="B5103" t="str">
            <v>ALVENARIA DE VEDAÇÃO COM ELEMENTO VAZADO DE CERÂMICA (COBOGÓ) DE 7X20X20CM E ARGAMASSA DE ASSENTAMENTO COM PREPARO EM BETONEIRA. AF_05/2020</v>
          </cell>
          <cell r="C5103" t="str">
            <v>M2</v>
          </cell>
          <cell r="D5103">
            <v>106.12</v>
          </cell>
        </row>
        <row r="5104">
          <cell r="A5104">
            <v>87447</v>
          </cell>
          <cell r="B5104" t="str">
            <v>ALVENARIA DE VEDAÇÃO DE BLOCOS VAZADOS DE CONCRETO DE 9X19X39CM (ESPESSURA 9CM) DE PAREDES COM ÁREA LÍQUIDA MENOR QUE 6M² SEM VÃOS E ARGAMASSA DE ASSENTAMENTO COM PREPARO EM BETONEIRA. AF_06/2014</v>
          </cell>
          <cell r="C5104" t="str">
            <v>M2</v>
          </cell>
          <cell r="D5104">
            <v>52.83</v>
          </cell>
        </row>
        <row r="5105">
          <cell r="A5105">
            <v>87448</v>
          </cell>
          <cell r="B5105" t="str">
            <v>ALVENARIA DE VEDAÇÃO DE BLOCOS VAZADOS DE CONCRETO DE 9X19X39CM (ESPESSURA 9CM) DE PAREDES COM ÁREA LÍQUIDA MENOR QUE 6M² SEM VÃOS E ARGAMASSA DE ASSENTAMENTO COM PREPARO MANUAL. AF_06/2014</v>
          </cell>
          <cell r="C5105" t="str">
            <v>M2</v>
          </cell>
          <cell r="D5105">
            <v>52.85</v>
          </cell>
        </row>
        <row r="5106">
          <cell r="A5106">
            <v>87449</v>
          </cell>
          <cell r="B5106" t="str">
            <v>ALVENARIA DE VEDAÇÃO DE BLOCOS VAZADOS DE CONCRETO DE 14X19X39CM (ESPESSURA 14CM) DE PAREDES COM ÁREA LÍQUIDA MENOR QUE 6M² SEM VÃOS E ARGAMASSA DE ASSENTAMENTO COM PREPARO EM BETONEIRA. AF_06/2014</v>
          </cell>
          <cell r="C5106" t="str">
            <v>M2</v>
          </cell>
          <cell r="D5106">
            <v>68.739999999999995</v>
          </cell>
        </row>
        <row r="5107">
          <cell r="A5107">
            <v>87450</v>
          </cell>
          <cell r="B5107" t="str">
            <v>ALVENARIA DE VEDAÇÃO DE BLOCOS VAZADOS DE CONCRETO DE 14X19X39CM (ESPESSURA 14CM) DE PAREDES COM ÁREA LÍQUIDA MENOR QUE 6M² SEM VÃOS E ARGAMASSA DE ASSENTAMENTO COM PREPARO MANUAL. AF_06/2014</v>
          </cell>
          <cell r="C5107" t="str">
            <v>M2</v>
          </cell>
          <cell r="D5107">
            <v>69.239999999999995</v>
          </cell>
        </row>
        <row r="5108">
          <cell r="A5108">
            <v>87451</v>
          </cell>
          <cell r="B5108" t="str">
            <v>ALVENARIA DE VEDAÇÃO DE BLOCOS VAZADOS DE CONCRETO DE 19X19X39CM (ESPESSURA 19CM) DE PAREDES COM ÁREA LÍQUIDA MENOR QUE 6M² SEM VÃOS E ARGAMASSA DE ASSENTAMENTO COM PREPARO EM BETONEIRA. AF_06/2014</v>
          </cell>
          <cell r="C5108" t="str">
            <v>M2</v>
          </cell>
          <cell r="D5108">
            <v>83.47</v>
          </cell>
        </row>
        <row r="5109">
          <cell r="A5109">
            <v>87452</v>
          </cell>
          <cell r="B5109" t="str">
            <v>ALVENARIA DE VEDAÇÃO DE BLOCOS VAZADOS DE CONCRETO DE 19X19X39CM (ESPESSURA 19CM) DE PAREDES COM ÁREA LÍQUIDA MENOR QUE 6M² SEM VÃOS E ARGAMASSA DE ASSENTAMENTO COM PREPARO MANUAL. AF_06/2014</v>
          </cell>
          <cell r="C5109" t="str">
            <v>M2</v>
          </cell>
          <cell r="D5109">
            <v>83.96</v>
          </cell>
        </row>
        <row r="5110">
          <cell r="A5110">
            <v>87453</v>
          </cell>
          <cell r="B5110" t="str">
            <v>ALVENARIA DE VEDAÇÃO DE BLOCOS VAZADOS DE CONCRETO DE 9X19X39CM (ESPESSURA 9CM) DE PAREDES COM ÁREA LÍQUIDA MAIOR OU IGUAL A 6M² SEM VÃOS E ARGAMASSA DE ASSENTAMENTO COM PREPARO EM BETONEIRA. AF_06/2014</v>
          </cell>
          <cell r="C5110" t="str">
            <v>M2</v>
          </cell>
          <cell r="D5110">
            <v>49.4</v>
          </cell>
        </row>
        <row r="5111">
          <cell r="A5111">
            <v>87454</v>
          </cell>
          <cell r="B5111" t="str">
            <v>ALVENARIA DE VEDAÇÃO DE BLOCOS VAZADOS DE CONCRETO DE 9X19X39CM (ESPESSURA 9CM) DE PAREDES COM ÁREA LÍQUIDA MAIOR OU IGUAL A 6M² SEM VÃOS E ARGAMASSA DE ASSENTAMENTO COM PREPARO MANUAL. AF_06/2014</v>
          </cell>
          <cell r="C5111" t="str">
            <v>M2</v>
          </cell>
          <cell r="D5111">
            <v>49.83</v>
          </cell>
        </row>
        <row r="5112">
          <cell r="A5112">
            <v>87455</v>
          </cell>
          <cell r="B5112" t="str">
            <v>ALVENARIA DE VEDAÇÃO DE BLOCOS VAZADOS DE CONCRETO DE 14X19X39CM (ESPESSURA 14CM) DE PAREDES COM ÁREA LÍQUIDA MAIOR OU IGUAL A 6M² SEM VÃOS E ARGAMASSA DE ASSENTAMENTO COM PREPARO EM BETONEIRA. AF_06/2014</v>
          </cell>
          <cell r="C5112" t="str">
            <v>M2</v>
          </cell>
          <cell r="D5112">
            <v>64.319999999999993</v>
          </cell>
        </row>
        <row r="5113">
          <cell r="A5113">
            <v>87456</v>
          </cell>
          <cell r="B5113" t="str">
            <v>ALVENARIA DE VEDAÇÃO DE BLOCOS VAZADOS DE CONCRETO DE 14X19X39CM (ESPESSURA 14CM) DE PAREDES COM ÁREA LÍQUIDA MAIOR OU IGUAL A 6M² SEM VÃOS E ARGAMASSA DE ASSENTAMENTO COM PREPARO MANUAL. AF_06/2014</v>
          </cell>
          <cell r="C5113" t="str">
            <v>M2</v>
          </cell>
          <cell r="D5113">
            <v>65.22</v>
          </cell>
        </row>
        <row r="5114">
          <cell r="A5114">
            <v>87457</v>
          </cell>
          <cell r="B5114" t="str">
            <v>ALVENARIA DE VEDAÇÃO DE BLOCOS VAZADOS DE CONCRETO DE 19X19X39CM (ESPESSURA 19CM) DE PAREDES COM ÁREA LÍQUIDA MAIOR OU IGUAL A 6M² SEM VÃOS E ARGAMASSA DE ASSENTAMENTO COM PREPARO EM BETONEIRA. AF_06/2014</v>
          </cell>
          <cell r="C5114" t="str">
            <v>M2</v>
          </cell>
          <cell r="D5114">
            <v>78.12</v>
          </cell>
        </row>
        <row r="5115">
          <cell r="A5115">
            <v>87458</v>
          </cell>
          <cell r="B5115" t="str">
            <v>ALVENARIA DE VEDAÇÃO DE BLOCOS VAZADOS DE CONCRETO DE 19X19X39CM (ESPESSURA 19CM) DE PAREDES COM ÁREA LÍQUIDA MAIOR OU IGUAL A 6M² SEM VÃOS E ARGAMASSA DE ASSENTAMENTO COM PREPARO MANUAL. AF_06/2014</v>
          </cell>
          <cell r="C5115" t="str">
            <v>M2</v>
          </cell>
          <cell r="D5115">
            <v>78.75</v>
          </cell>
        </row>
        <row r="5116">
          <cell r="A5116">
            <v>87459</v>
          </cell>
          <cell r="B5116" t="str">
            <v>ALVENARIA DE VEDAÇÃO DE BLOCOS VAZADOS DE CONCRETO DE 9X19X39CM (ESPESSURA 9CM) DE PAREDES COM ÁREA LÍQUIDA MENOR QUE 6M² COM VÃOS E ARGAMASSA DE ASSENTAMENTO COM PREPARO EM BETONEIRA. AF_06/2014</v>
          </cell>
          <cell r="C5116" t="str">
            <v>M2</v>
          </cell>
          <cell r="D5116">
            <v>58.18</v>
          </cell>
        </row>
        <row r="5117">
          <cell r="A5117">
            <v>87460</v>
          </cell>
          <cell r="B5117" t="str">
            <v>ALVENARIA DE VEDAÇÃO DE BLOCOS VAZADOS DE CONCRETO DE 9X19X39CM (ESPESSURA 9CM) DE PAREDES COM ÁREA LÍQUIDA MENOR QUE 6M² COM VÃOS E ARGAMASSA DE ASSENTAMENTO COM PREPARO MANUAL. AF_06/2014</v>
          </cell>
          <cell r="C5117" t="str">
            <v>M2</v>
          </cell>
          <cell r="D5117">
            <v>58.61</v>
          </cell>
        </row>
        <row r="5118">
          <cell r="A5118">
            <v>87461</v>
          </cell>
          <cell r="B5118" t="str">
            <v>ALVENARIA DE VEDAÇÃO DE BLOCOS VAZADOS DE CONCRETO DE 14X19X39CM (ESPESSURA 14CM) DE PAREDES COM ÁREA LÍQUIDA MENOR QUE 6M² COM VÃOS E ARGAMASSA DE ASSENTAMENTO COM PREPARO EM BETONEIRA. AF_06/2014</v>
          </cell>
          <cell r="C5118" t="str">
            <v>M2</v>
          </cell>
          <cell r="D5118">
            <v>74.14</v>
          </cell>
        </row>
        <row r="5119">
          <cell r="A5119">
            <v>87462</v>
          </cell>
          <cell r="B5119" t="str">
            <v>ALVENARIA DE VEDAÇÃO DE BLOCOS VAZADOS DE CONCRETO DE 14X19X39CM (ESPESSURA 14CM) DE PAREDES COM ÁREA LÍQUIDA MENOR QUE 6M² COM VÃOS E ARGAMASSA DE ASSENTAMENTO COM PREPARO MANUAL. AF_06/2014</v>
          </cell>
          <cell r="C5119" t="str">
            <v>M2</v>
          </cell>
          <cell r="D5119">
            <v>74.64</v>
          </cell>
        </row>
        <row r="5120">
          <cell r="A5120">
            <v>87463</v>
          </cell>
          <cell r="B5120" t="str">
            <v>ALVENARIA DE VEDAÇÃO DE BLOCOS VAZADOS DE CONCRETO DE 19X19X39CM (ESPESSURA 19CM) DE PAREDES COM ÁREA LÍQUIDA MENOR QUE 6M² COM VÃOS E ARGAMASSA DE ASSENTAMENTO COM PREPARO EM BETONEIRA. AF_06/2014</v>
          </cell>
          <cell r="C5120" t="str">
            <v>M2</v>
          </cell>
          <cell r="D5120">
            <v>88.8</v>
          </cell>
        </row>
        <row r="5121">
          <cell r="A5121">
            <v>87464</v>
          </cell>
          <cell r="B5121" t="str">
            <v>ALVENARIA DE VEDAÇÃO DE BLOCOS VAZADOS DE CONCRETO DE 19X19X39CM (ESPESSURA 19CM) DE PAREDES COM ÁREA LÍQUIDA MENOR QUE 6M² COM VÃOS E ARGAMASSA DE ASSENTAMENTO COM PREPARO MANUAL. AF_06/2014</v>
          </cell>
          <cell r="C5121" t="str">
            <v>M2</v>
          </cell>
          <cell r="D5121">
            <v>89.43</v>
          </cell>
        </row>
        <row r="5122">
          <cell r="A5122">
            <v>87465</v>
          </cell>
          <cell r="B5122" t="str">
            <v>ALVENARIA DE VEDAÇÃO DE BLOCOS VAZADOS DE CONCRETO DE 9X19X39CM (ESPESSURA 9CM) DE PAREDES COM ÁREA LÍQUIDA MAIOR OU IGUAL A 6M² COM VÃOS E ARGAMASSA DE ASSENTAMENTO COM PREPARO EM BETONEIRA. AF_06/2014</v>
          </cell>
          <cell r="C5122" t="str">
            <v>M2</v>
          </cell>
          <cell r="D5122">
            <v>52.44</v>
          </cell>
        </row>
        <row r="5123">
          <cell r="A5123">
            <v>87466</v>
          </cell>
          <cell r="B5123" t="str">
            <v>ALVENARIA DE VEDAÇÃO DE BLOCOS VAZADOS DE CONCRETO DE 9X19X39CM (ESPESSURA 9CM) DE PAREDES COM ÁREA LÍQUIDA MAIOR OU IGUAL A 6M² COM VÃOS E ARGAMASSA DE ASSENTAMENTO COM PREPARO MANUAL. AF_06/2014</v>
          </cell>
          <cell r="C5123" t="str">
            <v>M2</v>
          </cell>
          <cell r="D5123">
            <v>52.87</v>
          </cell>
        </row>
        <row r="5124">
          <cell r="A5124">
            <v>87467</v>
          </cell>
          <cell r="B5124" t="str">
            <v>ALVENARIA DE VEDAÇÃO DE BLOCOS VAZADOS DE CONCRETO DE 14X19X39CM (ESPESSURA 14CM) DE PAREDES COM ÁREA LÍQUIDA MAIOR OU IGUAL A 6M² COM VÃOS E ARGAMASSA DE ASSENTAMENTO COM PREPARO EM BETONEIRA. AF_06/2014</v>
          </cell>
          <cell r="C5124" t="str">
            <v>M2</v>
          </cell>
          <cell r="D5124">
            <v>67.819999999999993</v>
          </cell>
        </row>
        <row r="5125">
          <cell r="A5125">
            <v>87468</v>
          </cell>
          <cell r="B5125" t="str">
            <v>ALVENARIA DE VEDAÇÃO DE BLOCOS VAZADOS DE CONCRETO DE 14X19X39CM (ESPESSURA 14CM) DE PAREDES COM ÁREA LÍQUIDA MAIOR OU IGUAL A 6M² COM VÃOS E ARGAMASSA DE ASSENTAMENTO COM PREPARO MANUAL. AF_06/2014</v>
          </cell>
          <cell r="C5125" t="str">
            <v>M2</v>
          </cell>
          <cell r="D5125">
            <v>68.319999999999993</v>
          </cell>
        </row>
        <row r="5126">
          <cell r="A5126">
            <v>87469</v>
          </cell>
          <cell r="B5126" t="str">
            <v>ALVENARIA DE VEDAÇÃO DE BLOCOS VAZADOS DE CONCRETO DE 19X19X39CM (ESPESSURA 19CM) DE PAREDES COM ÁREA LÍQUIDA MAIOR OU IGUAL A 6M² COM VÃOS E ARGAMASSA DE ASSENTAMENTO COM PREPARO EM BETONEIRA. AF_06/2014</v>
          </cell>
          <cell r="C5126" t="str">
            <v>M2</v>
          </cell>
          <cell r="D5126">
            <v>81.77</v>
          </cell>
        </row>
        <row r="5127">
          <cell r="A5127">
            <v>87470</v>
          </cell>
          <cell r="B5127" t="str">
            <v>ALVENARIA DE VEDAÇÃO DE BLOCOS VAZADOS DE CONCRETO DE 19X19X39CM (ESPESSURA 19CM) DE PAREDES COM ÁREA LÍQUIDA MAIOR OU IGUAL A 6M² COM VÃOS E ARGAMASSA DE ASSENTAMENTO COM PREPARO MANUAL. AF_06/2014</v>
          </cell>
          <cell r="C5127" t="str">
            <v>M2</v>
          </cell>
          <cell r="D5127">
            <v>82.4</v>
          </cell>
        </row>
        <row r="5128">
          <cell r="A5128">
            <v>89044</v>
          </cell>
          <cell r="B5128" t="str">
            <v>(COMPOSIÇÃO REPRESENTATIVA) DO SERVIÇO DE ALVENARIA DE VEDAÇÃO DE BLOCOS VAZADOS DE CONCRETO DE 9X19X39CM (ESPESSURA 9CM), PARA EDIFICAÇÃO HABITACIONAL MULTIFAMILIAR (PRÉDIO). AF_11/2014</v>
          </cell>
          <cell r="C5128" t="str">
            <v>M2</v>
          </cell>
          <cell r="D5128">
            <v>52.57</v>
          </cell>
        </row>
        <row r="5129">
          <cell r="A5129">
            <v>89169</v>
          </cell>
          <cell r="B5129" t="str">
            <v>(COMPOSIÇÃO REPRESENTATIVA) DO SERVIÇO DE ALVENARIA DE VEDAÇÃO DE BLOCOS VAZADOS DE CONCRETO DE 9X19X39CM (ESPESSURA 9CM), PARA EDIFICAÇÃO HABITACIONAL UNIFAMILIAR (CASA) E EDIFICAÇÃO PÚBLICA PADRÃO. AF_11/2014</v>
          </cell>
          <cell r="C5129" t="str">
            <v>M2</v>
          </cell>
          <cell r="D5129">
            <v>53.32</v>
          </cell>
        </row>
        <row r="5130">
          <cell r="A5130">
            <v>89978</v>
          </cell>
          <cell r="B5130" t="str">
            <v>(COMPOSIÇÃO REPRESENTATIVA) DO SERVIÇO DE ALVENARIA DE VEDAÇÃO DE BLOCOS VAZADOS DE CONCRETO DE 14X19X39CM (ESPESSURA 14CM), PARA EDIFICAÇÃO HABITACIONAL UNIFAMILIAR (CASA) E EDIFICAÇÃO PÚBLICA PADRÃO. AF_12/2014</v>
          </cell>
          <cell r="C5130" t="str">
            <v>M2</v>
          </cell>
          <cell r="D5130">
            <v>68.87</v>
          </cell>
        </row>
        <row r="5131">
          <cell r="A5131">
            <v>89453</v>
          </cell>
          <cell r="B5131" t="str">
            <v>ALVENARIA DE BLOCOS DE CONCRETO ESTRUTURAL 14X19X39 CM, (ESPESSURA 14 CM), FBK = 4,5 MPA, PARA PAREDES COM ÁREA LÍQUIDA MENOR QUE 6M², SEM VÃOS, UTILIZANDO PALHETA. AF_12/2014</v>
          </cell>
          <cell r="C5131" t="str">
            <v>M2</v>
          </cell>
          <cell r="D5131">
            <v>61.98</v>
          </cell>
        </row>
        <row r="5132">
          <cell r="A5132">
            <v>89454</v>
          </cell>
          <cell r="B5132" t="str">
            <v>ALVENARIA DE BLOCOS DE CONCRETO ESTRUTURAL 14X19X39 CM, (ESPESSURA 14 CM), FBK = 4,5 MPA, PARA PAREDES COM ÁREA LÍQUIDA MAIOR OU IGUAL A 6M², SEM VÃOS, UTILIZANDO PALHETA. AF_12/2014</v>
          </cell>
          <cell r="C5132" t="str">
            <v>M2</v>
          </cell>
          <cell r="D5132">
            <v>59.39</v>
          </cell>
        </row>
        <row r="5133">
          <cell r="A5133">
            <v>89455</v>
          </cell>
          <cell r="B5133" t="str">
            <v>ALVENARIA DE BLOCOS DE CONCRETO ESTRUTURAL 14X19X39 CM, (ESPESSURA 14 CM) FBK = 14,0 MPA, PARA PAREDES COM ÁREA LÍQUIDA MENOR QUE 6M², SEM VÃOS, UTILIZANDO PALHETA. AF_12/2014</v>
          </cell>
          <cell r="C5133" t="str">
            <v>M2</v>
          </cell>
          <cell r="D5133">
            <v>77.03</v>
          </cell>
        </row>
        <row r="5134">
          <cell r="A5134">
            <v>89456</v>
          </cell>
          <cell r="B5134" t="str">
            <v>ALVENARIA DE BLOCOS DE CONCRETO ESTRUTURAL 14X19X39 CM, (ESPESSURA 14 CM) FBK = 14,0 MPA, PARA PAREDES COM ÁREA LÍQUIDA MAIOR OU IGUAL A 6M², SEM VÃOS, UTILIZANDO PALHETA. AF_12/2014</v>
          </cell>
          <cell r="C5134" t="str">
            <v>M2</v>
          </cell>
          <cell r="D5134">
            <v>74.03</v>
          </cell>
        </row>
        <row r="5135">
          <cell r="A5135">
            <v>89457</v>
          </cell>
          <cell r="B5135" t="str">
            <v>ALVENARIA DE BLOCOS DE CONCRETO ESTRUTURAL 14X19X39 CM, (ESPESSURA 14 CM), FBK = 4,5 MPA, PARA PAREDES COM ÁREA LÍQUIDA MENOR QUE 6M², COM VÃOS, UTILIZANDO PALHETA. AF_12/2014</v>
          </cell>
          <cell r="C5135" t="str">
            <v>M2</v>
          </cell>
          <cell r="D5135">
            <v>65.489999999999995</v>
          </cell>
        </row>
        <row r="5136">
          <cell r="A5136">
            <v>89458</v>
          </cell>
          <cell r="B5136" t="str">
            <v>ALVENARIA DE BLOCOS DE CONCRETO ESTRUTURAL 14X19X39 CM, (ESPESSURA 14 CM), FBK = 4,5 MPA, PARA PAREDES COM ÁREA LÍQUIDA MAIOR OU IGUAL A 6M², COM VÃOS, UTILIZANDO PALHETA. AF_12/2014</v>
          </cell>
          <cell r="C5136" t="str">
            <v>M2</v>
          </cell>
          <cell r="D5136">
            <v>61.42</v>
          </cell>
        </row>
        <row r="5137">
          <cell r="A5137">
            <v>89459</v>
          </cell>
          <cell r="B5137" t="str">
            <v>ALVENARIA DE BLOCOS DE CONCRETO ESTRUTURAL 14X19X39 CM, (ESPESSURA 14 CM) FBK = 14,0 MPA, PARA PAREDES COM ÁREA LÍQUIDA MENOR QUE 6M², COM VÃOS, UTILIZANDO PALHETA. AF_12/2014</v>
          </cell>
          <cell r="C5137" t="str">
            <v>M2</v>
          </cell>
          <cell r="D5137">
            <v>80.81</v>
          </cell>
        </row>
        <row r="5138">
          <cell r="A5138">
            <v>89460</v>
          </cell>
          <cell r="B5138" t="str">
            <v>ALVENARIA DE BLOCOS DE CONCRETO ESTRUTURAL 14X19X39 CM, (ESPESSURA 14 CM) FBK = 14,0 MPA, PARA PAREDES COM ÁREA LÍQUIDA MAIOR OU IGUAL A 6M², COM VÃOS, UTILIZANDO PALHETA. AF_12/2014</v>
          </cell>
          <cell r="C5138" t="str">
            <v>M2</v>
          </cell>
          <cell r="D5138">
            <v>76.3</v>
          </cell>
        </row>
        <row r="5139">
          <cell r="A5139">
            <v>89462</v>
          </cell>
          <cell r="B5139" t="str">
            <v>ALVENARIA DE BLOCOS DE CONCRETO ESTRUTURAL 14X19X29 CM, (ESPESSURA 14 CM), FBK = 4,5 MPA, PARA PAREDES COM ÁREA LÍQUIDA MENOR QUE 6M², SEM VÃOS, UTILIZANDO PALHETA. AF_12/2014</v>
          </cell>
          <cell r="C5139" t="str">
            <v>M2</v>
          </cell>
          <cell r="D5139">
            <v>74.38</v>
          </cell>
        </row>
        <row r="5140">
          <cell r="A5140">
            <v>89463</v>
          </cell>
          <cell r="B5140" t="str">
            <v>ALVENARIA DE BLOCOS DE CONCRETO ESTRUTURAL 14X19X29 CM, (ESPESSURA 14 CM), FBK = 4,5 MPA, PARA PAREDES COM ÁREA LÍQUIDA MAIOR OU IGUAL A 6M², SEM VÃOS, UTILIZANDO PALHETA. AF_12/2014</v>
          </cell>
          <cell r="C5140" t="str">
            <v>M2</v>
          </cell>
          <cell r="D5140">
            <v>71.739999999999995</v>
          </cell>
        </row>
        <row r="5141">
          <cell r="A5141">
            <v>89464</v>
          </cell>
          <cell r="B5141" t="str">
            <v>ALVENARIA DE BLOCOS DE CONCRETO ESTRUTURAL 14X19X29 CM, (ESPESSURA 14 CM) FBK = 14,0 MPA, PARA PAREDES COM ÁREA LÍQUIDA MENOR QUE 6M², SEM VÃOS, UTILIZANDO PALHETA. AF_12/2014</v>
          </cell>
          <cell r="C5141" t="str">
            <v>M2</v>
          </cell>
          <cell r="D5141">
            <v>89.56</v>
          </cell>
        </row>
        <row r="5142">
          <cell r="A5142">
            <v>89465</v>
          </cell>
          <cell r="B5142" t="str">
            <v>ALVENARIA DE BLOCOS DE CONCRETO ESTRUTURAL 14X19X29 CM, (ESPESSURA 14 CM) FBK = 14,0 MPA, PARA PAREDES COM ÁREA LÍQUIDA MAIOR OU IGUAL A 6M², SEM VÃOS, UTILIZANDO PALHETA. AF_12/2014</v>
          </cell>
          <cell r="C5142" t="str">
            <v>M2</v>
          </cell>
          <cell r="D5142">
            <v>86.64</v>
          </cell>
        </row>
        <row r="5143">
          <cell r="A5143">
            <v>89466</v>
          </cell>
          <cell r="B5143" t="str">
            <v>ALVENARIA DE BLOCOS DE CONCRETO ESTRUTURAL 14X19X29 CM, (ESPESSURA 14 CM), FBK = 4,5 MPA, PARA PAREDES COM ÁREA LÍQUIDA MENOR QUE 6M², COM VÃOS, UTILIZANDO PALHETA. AF_12/2014</v>
          </cell>
          <cell r="C5143" t="str">
            <v>M2</v>
          </cell>
          <cell r="D5143">
            <v>79.239999999999995</v>
          </cell>
        </row>
        <row r="5144">
          <cell r="A5144">
            <v>89467</v>
          </cell>
          <cell r="B5144" t="str">
            <v>ALVENARIA DE BLOCOS DE CONCRETO ESTRUTURAL 14X19X29 CM, (ESPESSURA 14 CM), FBK = 4,5 MPA, PARA PAREDES COM ÁREA LÍQUIDA MAIOR OU IGUAL A 6M², COM VÃOS, UTILIZANDO PALHETA. AF_12/2014</v>
          </cell>
          <cell r="C5144" t="str">
            <v>M2</v>
          </cell>
          <cell r="D5144">
            <v>74.59</v>
          </cell>
        </row>
        <row r="5145">
          <cell r="A5145">
            <v>89468</v>
          </cell>
          <cell r="B5145" t="str">
            <v>ALVENARIA DE BLOCOS DE CONCRETO ESTRUTURAL 14X19X29 CM, (ESPESSURA 14 CM) FBK = 14,0 MPA, PARA PAREDES COM ÁREA LÍQUIDA MENOR QUE 6M², COM VÃOS, UTILIZANDO PALHETA. AF_12/2014</v>
          </cell>
          <cell r="C5145" t="str">
            <v>M2</v>
          </cell>
          <cell r="D5145">
            <v>94.65</v>
          </cell>
        </row>
        <row r="5146">
          <cell r="A5146">
            <v>89469</v>
          </cell>
          <cell r="B5146" t="str">
            <v>ALVENARIA DE BLOCOS DE CONCRETO ESTRUTURAL 14X19X29 CM, (ESPESSURA 14 CM) FBK = 14,0 MPA, PARA PAREDES COM ÁREA LÍQUIDA MAIOR OU IGUAL A 6M², COM VÃOS, UTILIZANDO PALHETA. AF_12/2014</v>
          </cell>
          <cell r="C5146" t="str">
            <v>M2</v>
          </cell>
          <cell r="D5146">
            <v>89.71</v>
          </cell>
        </row>
        <row r="5147">
          <cell r="A5147">
            <v>89470</v>
          </cell>
          <cell r="B5147" t="str">
            <v>ALVENARIA DE BLOCOS DE CONCRETO ESTRUTURAL 14X19X39 CM, (ESPESSURA 14 CM), FBK = 4,5 MPA, PARA PAREDES COM ÁREA LÍQUIDA MENOR QUE 6M², SEM VÃOS, UTILIZANDO COLHER DE PEDREIRO. AF_12/2014</v>
          </cell>
          <cell r="C5147" t="str">
            <v>M2</v>
          </cell>
          <cell r="D5147">
            <v>73.41</v>
          </cell>
        </row>
        <row r="5148">
          <cell r="A5148">
            <v>89471</v>
          </cell>
          <cell r="B5148" t="str">
            <v>ALVENARIA DE BLOCOS DE CONCRETO ESTRUTURAL 14X19X39 CM, (ESPESSURA 14 CM), FBK = 4,5 MPA, PARA PAREDES COM ÁREA LÍQUIDA MAIOR OU IGUAL A 6M², SEM VÃOS, UTILIZANDO COLHER DE PEDREIRO. AF_12/2014</v>
          </cell>
          <cell r="C5148" t="str">
            <v>M2</v>
          </cell>
          <cell r="D5148">
            <v>70.81</v>
          </cell>
        </row>
        <row r="5149">
          <cell r="A5149">
            <v>89472</v>
          </cell>
          <cell r="B5149" t="str">
            <v>ALVENARIA DE BLOCOS DE CONCRETO ESTRUTURAL 14X19X39 CM, (ESPESSURA 14 CM) FBK = 14,0 MPA, PARA PAREDES COM ÁREA LÍQUIDA MENOR QUE 6M², SEM VÃOS, UTILIZANDO COLHER DE PEDREIRO. AF_12/2014</v>
          </cell>
          <cell r="C5149" t="str">
            <v>M2</v>
          </cell>
          <cell r="D5149">
            <v>88.41</v>
          </cell>
        </row>
        <row r="5150">
          <cell r="A5150">
            <v>89473</v>
          </cell>
          <cell r="B5150" t="str">
            <v>ALVENARIA DE BLOCOS DE CONCRETO ESTRUTURAL 14X19X39 CM, (ESPESSURA 14 CM) FBK = 14,0 MPA, PARA PAREDES COM ÁREA LÍQUIDA MAIOR OU IGUAL A 6M², SEM VÃOS, UTILIZANDO COLHER DE PEDREIRO. AF_12/2014</v>
          </cell>
          <cell r="C5150" t="str">
            <v>M2</v>
          </cell>
          <cell r="D5150">
            <v>85.61</v>
          </cell>
        </row>
        <row r="5151">
          <cell r="A5151">
            <v>89474</v>
          </cell>
          <cell r="B5151" t="str">
            <v>ALVENARIA DE BLOCOS DE CONCRETO ESTRUTURAL 14X19X39 CM, (ESPESSURA 14 CM), FBK = 4,5 MPA, PARA PAREDES COM ÁREA LÍQUIDA MENOR QUE 6M², COM VÃOS, UTILIZANDO COLHER DE PEDREIRO. AF_12/2014</v>
          </cell>
          <cell r="C5151" t="str">
            <v>M2</v>
          </cell>
          <cell r="D5151">
            <v>79.930000000000007</v>
          </cell>
        </row>
        <row r="5152">
          <cell r="A5152">
            <v>89475</v>
          </cell>
          <cell r="B5152" t="str">
            <v>ALVENARIA DE BLOCOS DE CONCRETO ESTRUTURAL 14X19X39 CM, (ESPESSURA 14 CM), FBK = 4,5 MPA, PARA PAREDES COM ÁREA LÍQUIDA MAIOR OU IGUAL A 6M², COM VÃOS, UTILIZANDO COLHER DE PEDREIRO. AF_12/2014</v>
          </cell>
          <cell r="C5152" t="str">
            <v>M2</v>
          </cell>
          <cell r="D5152">
            <v>74.5</v>
          </cell>
        </row>
        <row r="5153">
          <cell r="A5153">
            <v>89476</v>
          </cell>
          <cell r="B5153" t="str">
            <v>ALVENARIA DE BLOCOS DE CONCRETO ESTRUTURAL 14X19X39 CM, (ESPESSURA 14 CM) FBK = 14,0 MPA, PARA PAREDES COM ÁREA LÍQUIDA MENOR QUE 6M², COM VÃOS, UTILIZANDO COLHER DE PEDREIRO. AF_12/2014</v>
          </cell>
          <cell r="C5153" t="str">
            <v>M2</v>
          </cell>
          <cell r="D5153">
            <v>95.4</v>
          </cell>
        </row>
        <row r="5154">
          <cell r="A5154">
            <v>89477</v>
          </cell>
          <cell r="B5154" t="str">
            <v>ALVENARIA DE BLOCOS DE CONCRETO ESTRUTURAL 14X19X39 CM, (ESPESSURA 14 CM) FBK = 14,0 MPA, PARA PAREDES COM ÁREA LÍQUIDA MAIOR OU IGUAL A 6M², COM VÃOS, UTILIZANDO COLHER DE PEDREIRO. AF_12/2014</v>
          </cell>
          <cell r="C5154" t="str">
            <v>M2</v>
          </cell>
          <cell r="D5154">
            <v>89.72</v>
          </cell>
        </row>
        <row r="5155">
          <cell r="A5155">
            <v>89478</v>
          </cell>
          <cell r="B5155" t="str">
            <v>ALVENARIA DE BLOCOS DE CONCRETO ESTRUTURAL 14X19X29 CM, (ESPESSURA 14 CM), FBK = 4,5 MPA, PARA PAREDES COM ÁREA LÍQUIDA MENOR QUE 6M², SEM VÃOS, UTILIZANDO COLHER DE PEDREIRO. AF_12/2014</v>
          </cell>
          <cell r="C5155" t="str">
            <v>M2</v>
          </cell>
          <cell r="D5155">
            <v>86.06</v>
          </cell>
        </row>
        <row r="5156">
          <cell r="A5156">
            <v>89479</v>
          </cell>
          <cell r="B5156" t="str">
            <v>ALVENARIA DE BLOCOS DE CONCRETO ESTRUTURAL 14X19X29 CM, (ESPESSURA 14 CM), FBK = 4,5 MPA, PARA PAREDES COM ÁREA LÍQUIDA MAIOR OU IGUAL A 6M², SEM VÃOS, UTILIZANDO COLHER DE PEDREIRO. AF_12/2014</v>
          </cell>
          <cell r="C5156" t="str">
            <v>M2</v>
          </cell>
          <cell r="D5156">
            <v>83.43</v>
          </cell>
        </row>
        <row r="5157">
          <cell r="A5157">
            <v>89480</v>
          </cell>
          <cell r="B5157" t="str">
            <v>ALVENARIA DE BLOCOS DE CONCRETO ESTRUTURAL 14X19X29 CM, (ESPESSURA 14 CM) FBK = 14,0 MPA, PARA PAREDES COM ÁREA LÍQUIDA MENOR QUE 6M², SEM VÃOS, UTILIZANDO COLHER DE PEDREIRO. AF_12/2014</v>
          </cell>
          <cell r="C5157" t="str">
            <v>M2</v>
          </cell>
          <cell r="D5157">
            <v>101.26</v>
          </cell>
        </row>
        <row r="5158">
          <cell r="A5158">
            <v>89483</v>
          </cell>
          <cell r="B5158" t="str">
            <v>ALVENARIA DE BLOCOS DE CONCRETO ESTRUTURAL 14X19X29 CM, (ESPESSURA 14 CM) FBK = 14,0 MPA, PARA PAREDES COM ÁREA LÍQUIDA MAIOR OU IGUAL A 6M², SEM VÃOS, UTILIZANDO COLHER DE PEDREIRO. AF_12/2014</v>
          </cell>
          <cell r="C5158" t="str">
            <v>M2</v>
          </cell>
          <cell r="D5158">
            <v>98.52</v>
          </cell>
        </row>
        <row r="5159">
          <cell r="A5159">
            <v>89484</v>
          </cell>
          <cell r="B5159" t="str">
            <v>ALVENARIA DE BLOCOS DE CONCRETO ESTRUTURAL 14X19X29 CM, (ESPESSURA 14 CM), FBK = 4,5 MPA, PARA PAREDES COM ÁREA LÍQUIDA MENOR QUE 6M², COM VÃOS, UTILIZANDO COLHER DE PEDREIRO. AF_12/2014</v>
          </cell>
          <cell r="C5159" t="str">
            <v>M2</v>
          </cell>
          <cell r="D5159">
            <v>93.94</v>
          </cell>
        </row>
        <row r="5160">
          <cell r="A5160">
            <v>89486</v>
          </cell>
          <cell r="B5160" t="str">
            <v>ALVENARIA DE BLOCOS DE CONCRETO ESTRUTURAL 14X19X29 CM, (ESPESSURA 14 CM), FBK = 4,5 MPA, PARA PAREDES COM ÁREA LÍQUIDA MAIOR OU IGUAL A 6M², COM VÃOS, UTILIZANDO COLHER DE PEDREIRO. AF_12/2014</v>
          </cell>
          <cell r="C5160" t="str">
            <v>M2</v>
          </cell>
          <cell r="D5160">
            <v>88.12</v>
          </cell>
        </row>
        <row r="5161">
          <cell r="A5161">
            <v>89487</v>
          </cell>
          <cell r="B5161" t="str">
            <v>ALVENARIA DE BLOCOS DE CONCRETO ESTRUTURAL 14X19X29 CM, (ESPESSURA 14 CM) FBK = 14,0 MPA, PARA PAREDES COM ÁREA LÍQUIDA MENOR QUE 6M², COM VÃOS, UTILIZANDO COLHER DE PEDREIRO. AF_12/2014</v>
          </cell>
          <cell r="C5161" t="str">
            <v>M2</v>
          </cell>
          <cell r="D5161">
            <v>109.54</v>
          </cell>
        </row>
        <row r="5162">
          <cell r="A5162">
            <v>89488</v>
          </cell>
          <cell r="B5162" t="str">
            <v>ALVENARIA DE BLOCOS DE CONCRETO ESTRUTURAL 14X19X29 CM, (ESPESSURA 14 CM) FBK = 14,0 MPA, PARA PAREDES COM ÁREA LÍQUIDA MAIOR OU IGUAL A 6M², COM VÃOS, UTILIZANDO COLHER DE PEDREIRO. AF_12/2014</v>
          </cell>
          <cell r="C5162" t="str">
            <v>M2</v>
          </cell>
          <cell r="D5162">
            <v>103.43</v>
          </cell>
        </row>
        <row r="5163">
          <cell r="A5163">
            <v>91815</v>
          </cell>
          <cell r="B5163" t="str">
            <v>(COMPOSIÇÃO REPRESENTATIVA) DE ALVENARIA DE BLOCOS DE CONCRETO ESTRUTURAL 14X19X39 CM, (ESPESSURA 14 CM), FBK = 4,5 MPA, UTILIZANDO PALHETA, PARA EDIFICAÇÃO HABITACIONAL. AF_10/2015</v>
          </cell>
          <cell r="C5163" t="str">
            <v>M2</v>
          </cell>
          <cell r="D5163">
            <v>61.96</v>
          </cell>
        </row>
        <row r="5164">
          <cell r="A5164">
            <v>91816</v>
          </cell>
          <cell r="B5164" t="str">
            <v>COMPOSIÇÃO REPRESENTATIVA DE SERVIÇOS DE ALVENARIA DE BLOCOS DE CONCRETO ESTRUTURAL 14X19X29 CM, (ESPESSURA 14 CM), FBK = 4,5 MPA, UTILIZANDO PALHETA, PARA EDIFICAÇÃO HABITACIONAL. AF_10/2015</v>
          </cell>
          <cell r="C5164" t="str">
            <v>M2</v>
          </cell>
          <cell r="D5164">
            <v>74.790000000000006</v>
          </cell>
        </row>
        <row r="5165">
          <cell r="A5165">
            <v>101161</v>
          </cell>
          <cell r="B5165" t="str">
            <v>ALVENARIA DE VEDAÇÃO COM ELEMENTO VAZADO DE CONCRETO (COBOGÓ) DE 7X50X50CM E ARGAMASSA DE ASSENTAMENTO COM PREPARO EM BETONEIRA. AF_05/2020</v>
          </cell>
          <cell r="C5165" t="str">
            <v>M2</v>
          </cell>
          <cell r="D5165">
            <v>154.96</v>
          </cell>
        </row>
        <row r="5166">
          <cell r="A5166">
            <v>101163</v>
          </cell>
          <cell r="B5166" t="str">
            <v>ALVENARIA DE VEDAÇÃO COM BLOCO DE VIDRO VAZADO, TIPO VENEZIANA, DE 6X20X20CM E ARGAMASSA DE ASSENTAMENTO COM PREPARO EM BETONEIRA. AF_05/2020</v>
          </cell>
          <cell r="C5166" t="str">
            <v>M2</v>
          </cell>
          <cell r="D5166">
            <v>993.55</v>
          </cell>
        </row>
        <row r="5167">
          <cell r="A5167">
            <v>101164</v>
          </cell>
          <cell r="B5167" t="str">
            <v>ALVENARIA DE VEDAÇÃO COM BLOCO DE VIDRO, TIPO CANELADO, DE 8X19X19CM E ARGAMASSA DE ASSENTAMENTO COM PREPARO EM BETONEIRA. AF_05/2020</v>
          </cell>
          <cell r="C5167" t="str">
            <v>M2</v>
          </cell>
          <cell r="D5167">
            <v>708.72</v>
          </cell>
        </row>
        <row r="5168">
          <cell r="A5168">
            <v>96358</v>
          </cell>
          <cell r="B5168" t="str">
            <v>PAREDE COM PLACAS DE GESSO ACARTONADO (DRYWALL), PARA USO INTERNO, COM DUAS FACES SIMPLES E ESTRUTURA METÁLICA COM GUIAS SIMPLES, SEM VÃOS. AF_06/2017_P</v>
          </cell>
          <cell r="C5168" t="str">
            <v>M2</v>
          </cell>
          <cell r="D5168">
            <v>66.319999999999993</v>
          </cell>
        </row>
        <row r="5169">
          <cell r="A5169">
            <v>96359</v>
          </cell>
          <cell r="B5169" t="str">
            <v>PAREDE COM PLACAS DE GESSO ACARTONADO (DRYWALL), PARA USO INTERNO, COM DUAS FACES SIMPLES E ESTRUTURA METÁLICA COM GUIAS SIMPLES, COM VÃOS AF_06/2017_P</v>
          </cell>
          <cell r="C5169" t="str">
            <v>M2</v>
          </cell>
          <cell r="D5169">
            <v>76.02</v>
          </cell>
        </row>
        <row r="5170">
          <cell r="A5170">
            <v>96360</v>
          </cell>
          <cell r="B5170" t="str">
            <v>PAREDE COM PLACAS DE GESSO ACARTONADO (DRYWALL), PARA USO INTERNO, COM DUAS FACES SIMPLES E ESTRUTURA METÁLICA COM GUIAS DUPLAS, SEM VÃOS. AF_06/2017_P</v>
          </cell>
          <cell r="C5170" t="str">
            <v>M2</v>
          </cell>
          <cell r="D5170">
            <v>90.77</v>
          </cell>
        </row>
        <row r="5171">
          <cell r="A5171">
            <v>96361</v>
          </cell>
          <cell r="B5171" t="str">
            <v>PAREDE COM PLACAS DE GESSO ACARTONADO (DRYWALL), PARA USO INTERNO, COM DUAS FACES SIMPLES E ESTRUTURA METÁLICA COM GUIAS DUPLAS, COM VÃOS. AF_06/2017_P</v>
          </cell>
          <cell r="C5171" t="str">
            <v>M2</v>
          </cell>
          <cell r="D5171">
            <v>109.51</v>
          </cell>
        </row>
        <row r="5172">
          <cell r="A5172">
            <v>96362</v>
          </cell>
          <cell r="B5172" t="str">
            <v>PAREDE COM PLACAS DE GESSO ACARTONADO (DRYWALL), PARA USO INTERNO, COM UMA FACE SIMPLES E OUTRA FACE DUPLA E ESTRUTURA METÁLICA COM GUIAS SIMPLES, SEM VÃOS. AF_06/2017_P</v>
          </cell>
          <cell r="C5172" t="str">
            <v>M2</v>
          </cell>
          <cell r="D5172">
            <v>83.71</v>
          </cell>
        </row>
        <row r="5173">
          <cell r="A5173">
            <v>96363</v>
          </cell>
          <cell r="B5173" t="str">
            <v>PAREDE COM PLACAS DE GESSO ACARTONADO (DRYWALL), PARA USO INTERNO, COM UMA FACE SIMPLES E OUTRA FACE DUPLA E ESTRUTURA METÁLICA COM GUIAS SIMPLES, COM VÃOS. AF_06/2017_P</v>
          </cell>
          <cell r="C5173" t="str">
            <v>M2</v>
          </cell>
          <cell r="D5173">
            <v>93.79</v>
          </cell>
        </row>
        <row r="5174">
          <cell r="A5174">
            <v>96364</v>
          </cell>
          <cell r="B5174" t="str">
            <v>PAREDE COM PLACAS DE GESSO ACARTONADO (DRYWALL), PARA USO INTERNO COM UMA FACE SIMPLES E OUTRA FACE DUPLA E ESTRUTURA METÁLICA COM GUIAS DUPLAS, SEM VÃOS. AF_06/2017_P</v>
          </cell>
          <cell r="C5174" t="str">
            <v>M2</v>
          </cell>
          <cell r="D5174">
            <v>108.14</v>
          </cell>
        </row>
        <row r="5175">
          <cell r="A5175">
            <v>96365</v>
          </cell>
          <cell r="B5175" t="str">
            <v>PAREDE COM PLACAS DE GESSO ACARTONADO (DRYWALL), PARA USO INTERNO, COM UMA FACE SIMPLES E OUTRA FACE DUPLA E   ESTRUTURA METÁLICA COM GUIAS DUPLAS, COM VÃOS. AF_06/2017_P</v>
          </cell>
          <cell r="C5175" t="str">
            <v>M2</v>
          </cell>
          <cell r="D5175">
            <v>127.28</v>
          </cell>
        </row>
        <row r="5176">
          <cell r="A5176">
            <v>96366</v>
          </cell>
          <cell r="B5176" t="str">
            <v>PAREDE COM PLACAS DE GESSO ACARTONADO (DRYWALL), PARA USO INTERNO, COM DUAS FACES DUPLAS E ESTRUTURA METÁLICA COM GUIAS SIMPLES, SEM VÃOS. AF_06/2017_P</v>
          </cell>
          <cell r="C5176" t="str">
            <v>M2</v>
          </cell>
          <cell r="D5176">
            <v>101.09</v>
          </cell>
        </row>
        <row r="5177">
          <cell r="A5177">
            <v>96367</v>
          </cell>
          <cell r="B5177" t="str">
            <v>PAREDE COM PLACAS DE GESSO ACARTONADO (DRYWALL), PARA USO INTERNO, COM DUAS FACES DUPLAS E ESTRUTURA METÁLICA COM GUIAS SIMPLES, COM VÃOS. AF_06/2017_P</v>
          </cell>
          <cell r="C5177" t="str">
            <v>M2</v>
          </cell>
          <cell r="D5177">
            <v>111.57</v>
          </cell>
        </row>
        <row r="5178">
          <cell r="A5178">
            <v>96368</v>
          </cell>
          <cell r="B5178" t="str">
            <v>PAREDE COM PLACAS DE GESSO ACARTONADO (DRYWALL), PARA USO INTERNO COM DUAS FACES DUPLAS E ESTRUTURA METÁLICA COM GUIAS DUPLAS, SEM VÃOS. AF_06/2017</v>
          </cell>
          <cell r="C5178" t="str">
            <v>M2</v>
          </cell>
          <cell r="D5178">
            <v>125.53</v>
          </cell>
        </row>
        <row r="5179">
          <cell r="A5179">
            <v>96369</v>
          </cell>
          <cell r="B5179" t="str">
            <v>PAREDE COM PLACAS DE GESSO ACARTONADO (DRYWALL), PARA USO INTERNO, COM DUAS FACES DUPLAS E ESTRUTURA METÁLICA COM GUIAS DUPLAS, COM VÃOS. AF_06/2017_P</v>
          </cell>
          <cell r="C5179" t="str">
            <v>M2</v>
          </cell>
          <cell r="D5179">
            <v>145.06</v>
          </cell>
        </row>
        <row r="5180">
          <cell r="A5180">
            <v>96370</v>
          </cell>
          <cell r="B5180" t="str">
            <v>PAREDE COM PLACAS DE GESSO ACARTONADO (DRYWALL), PARA USO INTERNO, COM UMA FACE SIMPLES E ESTRUTURA METÁLICA COM GUIAS SIMPLES, SEM VÃOS. AF_06/2017_P</v>
          </cell>
          <cell r="C5180" t="str">
            <v>M2</v>
          </cell>
          <cell r="D5180">
            <v>45.94</v>
          </cell>
        </row>
        <row r="5181">
          <cell r="A5181">
            <v>96371</v>
          </cell>
          <cell r="B5181" t="str">
            <v>PAREDE COM PLACAS DE GESSO ACARTONADO (DRYWALL), PARA USO INTERNO, COM UMA FACE SIMPLES E ESTRUTURA METÁLICA COM GUIAS SIMPLES, COM VÃOS. AF_06/2017_P</v>
          </cell>
          <cell r="C5181" t="str">
            <v>M2</v>
          </cell>
          <cell r="D5181">
            <v>55.41</v>
          </cell>
        </row>
        <row r="5182">
          <cell r="A5182">
            <v>96372</v>
          </cell>
          <cell r="B5182" t="str">
            <v>INSTALAÇÃO DE ISOLAMENTO COM LÃ DE ROCHA EM PAREDES DRYWALL. AF_06/2017</v>
          </cell>
          <cell r="C5182" t="str">
            <v>M2</v>
          </cell>
          <cell r="D5182">
            <v>26.14</v>
          </cell>
        </row>
        <row r="5183">
          <cell r="A5183">
            <v>96373</v>
          </cell>
          <cell r="B5183" t="str">
            <v>INSTALAÇÃO DE REFORÇO METÁLICO EM PAREDE DRYWALL. AF_06/2017</v>
          </cell>
          <cell r="C5183" t="str">
            <v>M</v>
          </cell>
          <cell r="D5183">
            <v>9.1300000000000008</v>
          </cell>
        </row>
        <row r="5184">
          <cell r="A5184">
            <v>96374</v>
          </cell>
          <cell r="B5184" t="str">
            <v>INSTALAÇÃO DE REFORÇO DE MADEIRA EM PAREDE DRYWALL. AF_06/2017</v>
          </cell>
          <cell r="C5184" t="str">
            <v>M</v>
          </cell>
          <cell r="D5184">
            <v>16.940000000000001</v>
          </cell>
        </row>
        <row r="5185">
          <cell r="A5185">
            <v>102235</v>
          </cell>
          <cell r="B5185" t="str">
            <v>DIVISÓRIA FIXA EM VIDRO TEMPERADO 10 MM, SEM ABERTURA. AF_01/2021</v>
          </cell>
          <cell r="C5185" t="str">
            <v>M2</v>
          </cell>
          <cell r="D5185">
            <v>347.41</v>
          </cell>
        </row>
        <row r="5186">
          <cell r="A5186">
            <v>102243</v>
          </cell>
          <cell r="B5186" t="str">
            <v>DIVISORIA CEGA (N1) - PAINEL MSO/COMEIA E=35MM - PERFIS SIMPLES ACO GALVANIZADO PINTADO. AF_01/2021</v>
          </cell>
          <cell r="C5186" t="str">
            <v>M2</v>
          </cell>
          <cell r="D5186">
            <v>77.709999999999994</v>
          </cell>
        </row>
        <row r="5187">
          <cell r="A5187">
            <v>102244</v>
          </cell>
          <cell r="B5187" t="str">
            <v>DIVISORIA (N3) - PAINEL/VIDRO/PAINEL MSO/COMEIA E=35MM - PERFIS SIMPLES ACO GALVANIZADO PINTADO. AF_01/2021</v>
          </cell>
          <cell r="C5187" t="str">
            <v>M2</v>
          </cell>
          <cell r="D5187">
            <v>89.85</v>
          </cell>
        </row>
        <row r="5188">
          <cell r="A5188">
            <v>102245</v>
          </cell>
          <cell r="B5188" t="str">
            <v>DIVISORIA (N2) - PAINEL/VIDRO - PAINEL C/ MSO/COMEIA E=35MM - PERFIS SIMPLES ACO GALVANIZADO PINTADO. AF_01/2021</v>
          </cell>
          <cell r="C5188" t="str">
            <v>M2</v>
          </cell>
          <cell r="D5188">
            <v>92.28</v>
          </cell>
        </row>
        <row r="5189">
          <cell r="A5189">
            <v>102253</v>
          </cell>
          <cell r="B5189" t="str">
            <v>DIVISORIA SANITÁRIA, TIPO CABINE, EM GRANITO CINZA POLIDO, ESP = 3CM, ASSENTADO COM ARGAMASSA COLANTE AC III-E, EXCLUSIVE FERRAGENS. AF_01/2021</v>
          </cell>
          <cell r="C5189" t="str">
            <v>M2</v>
          </cell>
          <cell r="D5189">
            <v>628.29999999999995</v>
          </cell>
        </row>
        <row r="5190">
          <cell r="A5190">
            <v>102254</v>
          </cell>
          <cell r="B5190" t="str">
            <v>DIVISORIA SANITÁRIA, TIPO CABINE, EM MÁRMORE BRANCO POLIDO, ESP = 3CM, ASSENTADO COM ARGAMASSA COLANTE AC III-E, EXCLUSIVE FERRAGENS. AF_01/2021</v>
          </cell>
          <cell r="C5190" t="str">
            <v>M2</v>
          </cell>
          <cell r="D5190">
            <v>517.45000000000005</v>
          </cell>
        </row>
        <row r="5191">
          <cell r="A5191">
            <v>102255</v>
          </cell>
          <cell r="B5191" t="str">
            <v>TAPA VISTA DE MICTÓRIO EM GRANITO CINZA POLIDO, ESP = 3CM, ASSENTADO COM ARGAMASSA COLANTE AC III-E . AF_01/2021</v>
          </cell>
          <cell r="C5191" t="str">
            <v>M2</v>
          </cell>
          <cell r="D5191">
            <v>654.22</v>
          </cell>
        </row>
        <row r="5192">
          <cell r="A5192">
            <v>102256</v>
          </cell>
          <cell r="B5192" t="str">
            <v>TAPA VISTA DE MICTÓRIO EM MÁRMORE BRANCO POLIDO, ESP = 3CM, ASSENTADO COM ARGAMASSA COLANTE AC III-E . AF_01/2021</v>
          </cell>
          <cell r="C5192" t="str">
            <v>M2</v>
          </cell>
          <cell r="D5192">
            <v>618.6</v>
          </cell>
        </row>
        <row r="5193">
          <cell r="A5193">
            <v>102257</v>
          </cell>
          <cell r="B5193" t="str">
            <v>DIVISORIA SANITÁRIA, TIPO CABINE, EM PAINEL DE GRANILITE, ESP = 3CM, ASSENTADO COM ARGAMASSA COLANTE AC III-E, EXCLUSIVE FERRAGENS. AF_01/2021</v>
          </cell>
          <cell r="C5193" t="str">
            <v>M2</v>
          </cell>
          <cell r="D5193">
            <v>270.24</v>
          </cell>
        </row>
        <row r="5194">
          <cell r="A5194">
            <v>102258</v>
          </cell>
          <cell r="B5194" t="str">
            <v>TAPA VISTA DE MICTÓRIO EM PAINEL DE GRANILITE, ESP = 3CM, ASSENTADO COM ARGAMASSA COLANTE AC III-E . AF_01/2021</v>
          </cell>
          <cell r="C5194" t="str">
            <v>M2</v>
          </cell>
          <cell r="D5194">
            <v>306.73</v>
          </cell>
        </row>
        <row r="5195">
          <cell r="A5195">
            <v>101154</v>
          </cell>
          <cell r="B5195" t="str">
            <v>ALVENARIA DE VEDAÇÃO DE BLOCOS DE CONCRETO CELULAR DE 10X30X60CM (ESPESSURA 10CM) E ARGAMASSA DE ASSENTAMENTO COM PREPARO EM BETONEIRA. AF_05/2020</v>
          </cell>
          <cell r="C5195" t="str">
            <v>M2</v>
          </cell>
          <cell r="D5195">
            <v>86.32</v>
          </cell>
        </row>
        <row r="5196">
          <cell r="A5196">
            <v>101155</v>
          </cell>
          <cell r="B5196" t="str">
            <v>ALVENARIA DE VEDAÇÃO DE BLOCOS DE CONCRETO CELULAR DE 15X30X60CM (ESPESSURA 15CM) E ARGAMASSA DE ASSENTAMENTO COM PREPARO EM BETONEIRA. AF_05/2020</v>
          </cell>
          <cell r="C5196" t="str">
            <v>M2</v>
          </cell>
          <cell r="D5196">
            <v>120.69</v>
          </cell>
        </row>
        <row r="5197">
          <cell r="A5197">
            <v>101156</v>
          </cell>
          <cell r="B5197" t="str">
            <v>ALVENARIA DE VEDAÇÃO DE BLOCOS DE CONCRETO CELULAR DE 20X30X60CM (ESPESSURA 20CM) E ARGAMASSA DE ASSENTAMENTO COM PREPARO EM BETONEIRA. AF_05/2020</v>
          </cell>
          <cell r="C5197" t="str">
            <v>M2</v>
          </cell>
          <cell r="D5197">
            <v>176.43</v>
          </cell>
        </row>
        <row r="5198">
          <cell r="A5198">
            <v>101810</v>
          </cell>
          <cell r="B5198" t="str">
            <v>EXECUÇÃO DE TAPA BURACO COM APLICAÇÃO DE CONCRETO ASFÁLTICO (USINAGEM PRÓPRIA) E PINTURA DE LIGAÇÃO. AF_12/2020</v>
          </cell>
          <cell r="C5198" t="str">
            <v>M3</v>
          </cell>
          <cell r="D5198">
            <v>1001.37</v>
          </cell>
        </row>
        <row r="5199">
          <cell r="A5199">
            <v>101811</v>
          </cell>
          <cell r="B5199" t="str">
            <v>EXECUÇÃO DE TAPA BURACO COM APLICAÇÃO DE PRÉ MISTURADO A FRIO (USINAGEM PRÓPRIA) E PINTURA DE LIGAÇÃO. AF_12/2020</v>
          </cell>
          <cell r="C5199" t="str">
            <v>M3</v>
          </cell>
          <cell r="D5199">
            <v>1039.42</v>
          </cell>
        </row>
        <row r="5200">
          <cell r="A5200">
            <v>101812</v>
          </cell>
          <cell r="B5200" t="str">
            <v>RECOMPOSIÇÃO DE REVESTIMENTO EM CONCRETO ASFÁLTICO (USINAGEM PRÓPRIA), PARA O FECHAMENTO DE VALAS. AF_12/2020</v>
          </cell>
          <cell r="C5200" t="str">
            <v>M3</v>
          </cell>
          <cell r="D5200">
            <v>1135.19</v>
          </cell>
        </row>
        <row r="5201">
          <cell r="A5201">
            <v>101813</v>
          </cell>
          <cell r="B5201" t="str">
            <v>RECOMPOSIÇÃO DE REVESTIMENTO EM PRÉ MISTURADO A FRIO (USINAGEM PRÓPRIA), PARA FECHAMENTO DE VALAS. AF_12/2020</v>
          </cell>
          <cell r="C5201" t="str">
            <v>M3</v>
          </cell>
          <cell r="D5201">
            <v>1173.24</v>
          </cell>
        </row>
        <row r="5202">
          <cell r="A5202">
            <v>101814</v>
          </cell>
          <cell r="B5202" t="str">
            <v>RECOMPOSIÇÃO DE PAVIMENTOS EM PEDRA POLIÉDRICA, REJUNTAMENTO COM PÓ DE PEDRA, COM REAPROVEITAMENTO DAS PEDRAS POLIÉDRICAS PARA O FECHAMENTO DE VALAS. AF_12/2020</v>
          </cell>
          <cell r="C5202" t="str">
            <v>M2</v>
          </cell>
          <cell r="D5202">
            <v>33.630000000000003</v>
          </cell>
        </row>
        <row r="5203">
          <cell r="A5203">
            <v>101815</v>
          </cell>
          <cell r="B5203" t="str">
            <v>RECOMPOSIÇÃO DE PAVIMENTO EM PEDRAS POLIÉDRICAS, REJUNTAMENTO COM PEDRISCO E EMULSÃO ASFÁLTICA COM REAPROVEITAMENTO DAS PEDRAS POLIÉDRICAS, PARA O FECHAMENTO DE VALAS. AF_12/2020</v>
          </cell>
          <cell r="C5203" t="str">
            <v>M2</v>
          </cell>
          <cell r="D5203">
            <v>58.96</v>
          </cell>
        </row>
        <row r="5204">
          <cell r="A5204">
            <v>101816</v>
          </cell>
          <cell r="B5204" t="str">
            <v>RECOMPOSIÇÃO DE PAVIMENTO EM PEDRAS POLIÉDRICAS, REJUNTAMENTO COM ARGAMASSA, COM REAPROVEITAMENTO DAS PEDRAS POLIÉDRICAS, PARA O FECHAMENTO DE VALAS. AF_12/2020</v>
          </cell>
          <cell r="C5204" t="str">
            <v>M2</v>
          </cell>
          <cell r="D5204">
            <v>55.95</v>
          </cell>
        </row>
        <row r="5205">
          <cell r="A5205">
            <v>101817</v>
          </cell>
          <cell r="B5205" t="str">
            <v>RECOMPOSIÇÃO DE PAVIMENTO EM PARALELEPÍPEDOS, REJUNTAMENTO COM PÓ DE PEDRA, COM REAPROVEITAMENTO DOS PARALELEPÍPEDOS, PARA O FECHAMENTO DE VALAS. AF_12/2020</v>
          </cell>
          <cell r="C5205" t="str">
            <v>M2</v>
          </cell>
          <cell r="D5205">
            <v>36.85</v>
          </cell>
        </row>
        <row r="5206">
          <cell r="A5206">
            <v>101818</v>
          </cell>
          <cell r="B5206" t="str">
            <v>RECOMPOSIÇÃO DE PAVIMENTO EM PARALELEPÍPEDOS, REJUNTAMENTO COM PEDRISCO E EMULSÃO ASFÁLTICA, COM REAPROVEITAMENTO DOS PARALELEPÍPEDOS, PARA O FECHAMENTO DE VALAS. AF_12/2020</v>
          </cell>
          <cell r="C5206" t="str">
            <v>M2</v>
          </cell>
          <cell r="D5206">
            <v>49.61</v>
          </cell>
        </row>
        <row r="5207">
          <cell r="A5207">
            <v>101819</v>
          </cell>
          <cell r="B5207" t="str">
            <v>RECOMPOSIÇÃO DE PAVIMENTO EM PARALELEPÍPEDOS, REJUNTAMENTO COM ARGAMASSA, COM REAPROVEITAMENTO DOS PARALELEPÍPEDOS, PARA O FECHAMENTO DE VALAS. AF_12/2020</v>
          </cell>
          <cell r="C5207" t="str">
            <v>M2</v>
          </cell>
          <cell r="D5207">
            <v>48.82</v>
          </cell>
        </row>
        <row r="5208">
          <cell r="A5208">
            <v>101820</v>
          </cell>
          <cell r="B5208" t="str">
            <v>RECOMPOSIÇÃO DE PAVIMENTO EM PISO INTERTRAVADO SEXTAVADO, COM REAPROVEITAMENTO DOS BLOCOS SEXTAVADO, PARA O FECHAMENTO DE VALAS. AF_12/2020</v>
          </cell>
          <cell r="C5208" t="str">
            <v>M2</v>
          </cell>
          <cell r="D5208">
            <v>29.76</v>
          </cell>
        </row>
        <row r="5209">
          <cell r="A5209">
            <v>101821</v>
          </cell>
          <cell r="B5209" t="str">
            <v>RECOMPOSIÇÃO DE PAVIMENTO EM PISO INTERTRAVADO, COM REAPROVEITAMENTO DOS BLOCOS INTERTRAVADOS, PARA O FECHAMENTO DE VALAS. AF_12/2020</v>
          </cell>
          <cell r="C5209" t="str">
            <v>M3</v>
          </cell>
          <cell r="D5209">
            <v>39.32</v>
          </cell>
        </row>
        <row r="5210">
          <cell r="A5210">
            <v>101822</v>
          </cell>
          <cell r="B5210" t="str">
            <v>RECOMPOSIÇÃO DE BASE E OU SUB-BASE PARA REMENDO PROFUNDO DE SOLOS DE COMPORTAMENTO LATERÍTICO (ARENOSO). AF_12/2020</v>
          </cell>
          <cell r="C5210" t="str">
            <v>M3</v>
          </cell>
          <cell r="D5210">
            <v>93.54</v>
          </cell>
        </row>
        <row r="5211">
          <cell r="A5211">
            <v>101823</v>
          </cell>
          <cell r="B5211" t="str">
            <v>RECOMPOSIÇÃO DE BASE E OU SUB-BASE PARA REMENDO PROFUNDO DE SOLO MELHORADO COM CIMENTO (TEOR DE 2%). AF_12/2020</v>
          </cell>
          <cell r="C5211" t="str">
            <v>M3</v>
          </cell>
          <cell r="D5211">
            <v>124.85</v>
          </cell>
        </row>
        <row r="5212">
          <cell r="A5212">
            <v>101824</v>
          </cell>
          <cell r="B5212" t="str">
            <v>RECOMPOSIÇÃO DE BASE E OU SUB-BASE PARA REMENDO PROFUNDO DE SOLO MELHORADO COM CIMENTO (TEOR DE 4%). AF_12/2020</v>
          </cell>
          <cell r="C5212" t="str">
            <v>M3</v>
          </cell>
          <cell r="D5212">
            <v>154</v>
          </cell>
        </row>
        <row r="5213">
          <cell r="A5213">
            <v>101825</v>
          </cell>
          <cell r="B5213" t="str">
            <v>RECOMPOSIÇÃO DE BASE E OU SUB-BASE PARA REMENDO PROFUNDO DE SOLO COM CIMENTO (TEOR DE 6%). AF_12/2020</v>
          </cell>
          <cell r="C5213" t="str">
            <v>M3</v>
          </cell>
          <cell r="D5213">
            <v>182.37</v>
          </cell>
        </row>
        <row r="5214">
          <cell r="A5214">
            <v>101826</v>
          </cell>
          <cell r="B5214" t="str">
            <v>RECOMPOSIÇÃO DE BASE E OU SUB-BASE PARA REMENDO PROFUNDO DE SOLO COM CIMENTO (TEOR DE 8%). AF_12/2020</v>
          </cell>
          <cell r="C5214" t="str">
            <v>M3</v>
          </cell>
          <cell r="D5214">
            <v>210.36</v>
          </cell>
        </row>
        <row r="5215">
          <cell r="A5215">
            <v>101827</v>
          </cell>
          <cell r="B5215" t="str">
            <v>RECOMPOSIÇÃO DE BASE E OU SUB-BASE PARA REMENDO PROFUNDO DE SOLO BRITA (40/60). AF_12/2020</v>
          </cell>
          <cell r="C5215" t="str">
            <v>M3</v>
          </cell>
          <cell r="D5215">
            <v>142.07</v>
          </cell>
        </row>
        <row r="5216">
          <cell r="A5216">
            <v>101828</v>
          </cell>
          <cell r="B5216" t="str">
            <v>RECOMPOSIÇÃO DE BASE E OU SUB-BASE PARA REMENDO PROFUNDO DE SOLO BRITA (50/50). AF_12/2020</v>
          </cell>
          <cell r="C5216" t="str">
            <v>M3</v>
          </cell>
          <cell r="D5216">
            <v>133.99</v>
          </cell>
        </row>
        <row r="5217">
          <cell r="A5217">
            <v>101829</v>
          </cell>
          <cell r="B5217" t="str">
            <v>RECOMPOSIÇÃO DE BASE E OU SUB-BASE PARA REMENDO PROFUNDO DE SOLO BRITA (60/40) COM CIMENTO (TEOR DE 4%). AF_12/2020</v>
          </cell>
          <cell r="C5217" t="str">
            <v>M3</v>
          </cell>
          <cell r="D5217">
            <v>200.59</v>
          </cell>
        </row>
        <row r="5218">
          <cell r="A5218">
            <v>101830</v>
          </cell>
          <cell r="B5218" t="str">
            <v>RECOMPOSIÇÃO DE BASE E OU SUB-BASE PARA REMENDO PROFUNDO DE SOLO BRITA (60/40) COM CIMENTO (TEOR DE 6%). AF_12/2020</v>
          </cell>
          <cell r="C5218" t="str">
            <v>M3</v>
          </cell>
          <cell r="D5218">
            <v>227.99</v>
          </cell>
        </row>
        <row r="5219">
          <cell r="A5219">
            <v>101831</v>
          </cell>
          <cell r="B5219" t="str">
            <v>RECOMPOSIÇÃO DE BASE E OU SUB-BASE PARA REMENDO PROFUNDO DE SOLO BRITA (60/40) COM CIMENTO (TEOR DE 8%). AF_12/2020</v>
          </cell>
          <cell r="C5219" t="str">
            <v>M3</v>
          </cell>
          <cell r="D5219">
            <v>255.01</v>
          </cell>
        </row>
        <row r="5220">
          <cell r="A5220">
            <v>101832</v>
          </cell>
          <cell r="B5220" t="str">
            <v>RECOMPOSIÇÃO DE BASE E OU SUB-BASE PARA REMENDO PROFUNDO DE SOLO BRITA (50/50) COM CIMENTO (TEOR DE 4%). AF_12/2020</v>
          </cell>
          <cell r="C5220" t="str">
            <v>M3</v>
          </cell>
          <cell r="D5220">
            <v>192.83</v>
          </cell>
        </row>
        <row r="5221">
          <cell r="A5221">
            <v>101833</v>
          </cell>
          <cell r="B5221" t="str">
            <v>RECOMPOSIÇÃO DE BASE E OU SUB-BASE PARA REMENDO PROFUNDO DE SOLO BRITA (50/50) COM CIMENTO (TEOR DE 6%). AF_12/2020</v>
          </cell>
          <cell r="C5221" t="str">
            <v>M3</v>
          </cell>
          <cell r="D5221">
            <v>220.39</v>
          </cell>
        </row>
        <row r="5222">
          <cell r="A5222">
            <v>101834</v>
          </cell>
          <cell r="B5222" t="str">
            <v>RECOMPOSIÇÃO DE BASE E OU SUB-BASE PARA REMENDO PROFUNDO DE SOLO BRITA (50/50) COM CIMENTO (TEOR DE 8%). AF_12/2020</v>
          </cell>
          <cell r="C5222" t="str">
            <v>M3</v>
          </cell>
          <cell r="D5222">
            <v>247.57</v>
          </cell>
        </row>
        <row r="5223">
          <cell r="A5223">
            <v>101835</v>
          </cell>
          <cell r="B5223" t="str">
            <v>RECOMPOSIÇÃO DE BASE E OU SUB-BASE PARA REMENDO PROFUNDO DE BRITA GRADUADA SIMPLES. AF_12/2020</v>
          </cell>
          <cell r="C5223" t="str">
            <v>M3</v>
          </cell>
          <cell r="D5223">
            <v>188.58</v>
          </cell>
        </row>
        <row r="5224">
          <cell r="A5224">
            <v>101836</v>
          </cell>
          <cell r="B5224" t="str">
            <v>RECOMPOSIÇÃO DE BASE E OU SUB-BASE PARA FECHAMENTO DE VALAS DE SOLOS DE COMPORTAMENTO LATERÍTICO (ARENOSO). AF_12/2020</v>
          </cell>
          <cell r="C5224" t="str">
            <v>M3</v>
          </cell>
          <cell r="D5224">
            <v>19.57</v>
          </cell>
        </row>
        <row r="5225">
          <cell r="A5225">
            <v>101837</v>
          </cell>
          <cell r="B5225" t="str">
            <v>RECOMPOSIÇÃO DE BASE E OU SUB-BASE PARA FECHAMENTO DE VALAS DE SOLO MELHORADO COM CIMENTO (TEOR DE 2%). AF_12/2020</v>
          </cell>
          <cell r="C5225" t="str">
            <v>M3</v>
          </cell>
          <cell r="D5225">
            <v>50.88</v>
          </cell>
        </row>
        <row r="5226">
          <cell r="A5226">
            <v>101838</v>
          </cell>
          <cell r="B5226" t="str">
            <v>RECOMPOSIÇÃO DE BASE E OU SUB-BASE PARA FECHAMENTO DE VALAS DE SOLO MELHORADO COM CIMENTO (TEOR DE 4%). AF_12/2020</v>
          </cell>
          <cell r="C5226" t="str">
            <v>M3</v>
          </cell>
          <cell r="D5226">
            <v>80.03</v>
          </cell>
        </row>
        <row r="5227">
          <cell r="A5227">
            <v>101839</v>
          </cell>
          <cell r="B5227" t="str">
            <v>RECOMPOSIÇÃO DE BASE E OU SUB-BASE PARA FECHAMENTO DE VALAS DE SOLO COM CIMENTO (TEOR DE 6%). AF_12/2020</v>
          </cell>
          <cell r="C5227" t="str">
            <v>M3</v>
          </cell>
          <cell r="D5227">
            <v>108.39</v>
          </cell>
        </row>
        <row r="5228">
          <cell r="A5228">
            <v>101840</v>
          </cell>
          <cell r="B5228" t="str">
            <v>RECOMPOSIÇÃO DE BASE E OU SUB-BASE PARA FECHAMENTO DE VALAS DE SOLO COM CIMENTO (TEOR DE 8%). AF_12/2020</v>
          </cell>
          <cell r="C5228" t="str">
            <v>M3</v>
          </cell>
          <cell r="D5228">
            <v>174.44</v>
          </cell>
        </row>
        <row r="5229">
          <cell r="A5229">
            <v>101841</v>
          </cell>
          <cell r="B5229" t="str">
            <v>RECOMPOSIÇÃO DE BASE E OU SUB-BASE PARA FECHAMENTO DE VALAS DE SOLO BRITA (40/60). AF_12/2020</v>
          </cell>
          <cell r="C5229" t="str">
            <v>M3</v>
          </cell>
          <cell r="D5229">
            <v>68.099999999999994</v>
          </cell>
        </row>
        <row r="5230">
          <cell r="A5230">
            <v>101842</v>
          </cell>
          <cell r="B5230" t="str">
            <v>RECOMPOSIÇÃO DE BASE E OU SUB-BASE PARA FECHAMENTO DE VALAS DE SOLO BRITA (50/50). AF_12/2020</v>
          </cell>
          <cell r="C5230" t="str">
            <v>M3</v>
          </cell>
          <cell r="D5230">
            <v>60.02</v>
          </cell>
        </row>
        <row r="5231">
          <cell r="A5231">
            <v>101843</v>
          </cell>
          <cell r="B5231" t="str">
            <v>RECOMPOSIÇÃO DE BASE E OU SUB-BASE PARA FECHAMENTO DE VALAS DE SOLO BRITA (60/40) COM CIMENTO (TEOR DE 4%). AF_12/2020</v>
          </cell>
          <cell r="C5231" t="str">
            <v>M3</v>
          </cell>
          <cell r="D5231">
            <v>126.62</v>
          </cell>
        </row>
        <row r="5232">
          <cell r="A5232">
            <v>101844</v>
          </cell>
          <cell r="B5232" t="str">
            <v>RECOMPOSIÇÃO DE BASE E OU SUB-BASE PARA FECHAMENTO DE VALAS DE SOLO BRITA (60/40) COM CIMENTO (TEOR DE 6%). AF_12/2020</v>
          </cell>
          <cell r="C5232" t="str">
            <v>M3</v>
          </cell>
          <cell r="D5232">
            <v>154.02000000000001</v>
          </cell>
        </row>
        <row r="5233">
          <cell r="A5233">
            <v>101845</v>
          </cell>
          <cell r="B5233" t="str">
            <v>RECOMPOSIÇÃO DE BASE E OU SUB-BASE PARA FECHAMENTO DE VALAS DE SOLO BRITA (60/40) COM CIMENTO (TEOR DE 8%). AF_12/2020</v>
          </cell>
          <cell r="C5233" t="str">
            <v>M3</v>
          </cell>
          <cell r="D5233">
            <v>181.04</v>
          </cell>
        </row>
        <row r="5234">
          <cell r="A5234">
            <v>101846</v>
          </cell>
          <cell r="B5234" t="str">
            <v>RECOMPOSIÇÃO DE BASE E OU SUB-BASE PARA FECHAMENTO DE VALAS DE SOLO BRITA (50/50) COM CIMENTO (TEOR DE 4%). AF_12/2020</v>
          </cell>
          <cell r="C5234" t="str">
            <v>M3</v>
          </cell>
          <cell r="D5234">
            <v>118.86</v>
          </cell>
        </row>
        <row r="5235">
          <cell r="A5235">
            <v>101847</v>
          </cell>
          <cell r="B5235" t="str">
            <v>RECOMPOSIÇÃO DE BASE E OU SUB-BASE PARA FECHAMENTO DE VALAS DE SOLO BRITA (50/50) COM CIMENTO (TEOR DE 6%). AF_12/2020</v>
          </cell>
          <cell r="C5235" t="str">
            <v>M3</v>
          </cell>
          <cell r="D5235">
            <v>146.41999999999999</v>
          </cell>
        </row>
        <row r="5236">
          <cell r="A5236">
            <v>101848</v>
          </cell>
          <cell r="B5236" t="str">
            <v>RECOMPOSIÇÃO DE BASE E OU SUB-BASE PARA FECHAMENTO DE VALAS DE SOLO BRITA (50/50) COM CIMENTO (TEOR DE 8%). AF_12/2020</v>
          </cell>
          <cell r="C5236" t="str">
            <v>M3</v>
          </cell>
          <cell r="D5236">
            <v>173.6</v>
          </cell>
        </row>
        <row r="5237">
          <cell r="A5237">
            <v>101849</v>
          </cell>
          <cell r="B5237" t="str">
            <v>RECOMPOSIÇÃO DE BASE E OU SUB-BASE PARA FECHAMENTO DE VALAS DE BRITA GRADUADA SIMPLES. AF_12/2020</v>
          </cell>
          <cell r="C5237" t="str">
            <v>M3</v>
          </cell>
          <cell r="D5237">
            <v>114.61</v>
          </cell>
        </row>
        <row r="5238">
          <cell r="A5238">
            <v>101850</v>
          </cell>
          <cell r="B5238" t="str">
            <v>REASSENTAMENTO DE PARALELEPÍPEDOS, REJUNTAMENTO COM PÓ DE PEDRA, COM REAPROVEITAMENTO DOS PARALELEPÍPEDOS. AF_12/2020</v>
          </cell>
          <cell r="C5238" t="str">
            <v>M2</v>
          </cell>
          <cell r="D5238">
            <v>45.5</v>
          </cell>
        </row>
        <row r="5239">
          <cell r="A5239">
            <v>101851</v>
          </cell>
          <cell r="B5239" t="str">
            <v>REASSENTAMENTO DE PARALELEPÍPEDOS, REJUNTAMENTO COM PEDRISCO E EMULSÃO ASFÁLTICA, COM REAPROVEITAMENTO DOS PARALELEPÍPEDOS. AF_12/2020_P</v>
          </cell>
          <cell r="C5239" t="str">
            <v>M2</v>
          </cell>
          <cell r="D5239">
            <v>94.22</v>
          </cell>
        </row>
        <row r="5240">
          <cell r="A5240">
            <v>101852</v>
          </cell>
          <cell r="B5240" t="str">
            <v>REASSENTAMENTO DE PARALELEPÍPEDOS, REJUNTAMENTO COM ARGAMASSA, COM REAPROVEITAMENTO DOS PARALELEPÍPEDOS. AF_12/2020</v>
          </cell>
          <cell r="C5240" t="str">
            <v>M2</v>
          </cell>
          <cell r="D5240">
            <v>58.02</v>
          </cell>
        </row>
        <row r="5241">
          <cell r="A5241">
            <v>101853</v>
          </cell>
          <cell r="B5241" t="str">
            <v>REASSENTAMENTO DE PEDRAS POLIÉDRICAS, REJUNTAMENTO COM PÓ DE PEDRA, COM REAPROVEITAMENTO DAS PEDRAS POLIÉDRICAS. AF_12/2020</v>
          </cell>
          <cell r="C5241" t="str">
            <v>M2</v>
          </cell>
          <cell r="D5241">
            <v>40.56</v>
          </cell>
        </row>
        <row r="5242">
          <cell r="A5242">
            <v>101854</v>
          </cell>
          <cell r="B5242" t="str">
            <v>REASSENTAMENTO DE PEDRAS POLIÉDRICAS, REJUNTAMENTO COM PEDRISCO E EMULSÃO ASFÁLTICA, COM REAPROVEITAMENTO DAS PEDRAS POLIÉDRICAS. AF_12/2020_P</v>
          </cell>
          <cell r="C5242" t="str">
            <v>M2</v>
          </cell>
          <cell r="D5242">
            <v>95.68</v>
          </cell>
        </row>
        <row r="5243">
          <cell r="A5243">
            <v>101855</v>
          </cell>
          <cell r="B5243" t="str">
            <v>REASSENTAMENTO DE PEDRAS POLIÉDRICAS, REJUNTAMENTO COM ARGAMASSA, COM REAPROVEITAMENTO DAS PEDRAS POLIÉDRICAS. AF_12/2020</v>
          </cell>
          <cell r="C5243" t="str">
            <v>M2</v>
          </cell>
          <cell r="D5243">
            <v>63.32</v>
          </cell>
        </row>
        <row r="5244">
          <cell r="A5244">
            <v>101856</v>
          </cell>
          <cell r="B5244" t="str">
            <v>REASSENTAMENTO DE BLOCOS PISOGRAMA PARA PISO INTERTRAVADO, COM REAPROVEITAMENTO DOS BLOCOS PISOGRAMA. AF_12/2020</v>
          </cell>
          <cell r="C5244" t="str">
            <v>M2</v>
          </cell>
          <cell r="D5244">
            <v>19.18</v>
          </cell>
        </row>
        <row r="5245">
          <cell r="A5245">
            <v>101857</v>
          </cell>
          <cell r="B5245" t="str">
            <v>REASSENTAMENTO DE BLOCOS SEXTAVADO PARA PISO INTERTRAVADO, ESPESSURA DE 6 CM, EM CALÇADA, COM REAPROVEITAMENTO DOS BLOCOS SEXTAVADOS. AF_12/2020</v>
          </cell>
          <cell r="C5245" t="str">
            <v>M2</v>
          </cell>
          <cell r="D5245">
            <v>23.81</v>
          </cell>
        </row>
        <row r="5246">
          <cell r="A5246">
            <v>101858</v>
          </cell>
          <cell r="B5246" t="str">
            <v>REASSENTAMENTO DE BLOCOS SEXTAVADO PARA PISO INTERTRAVADO, ESPESSURA DE 6 CM, EM VIA/ESTACIONAMENTO, COM REAPROVEITAMENTO DOS BLOCOS SEXTAVADO. AF_12/2020</v>
          </cell>
          <cell r="C5246" t="str">
            <v>M2</v>
          </cell>
          <cell r="D5246">
            <v>19.579999999999998</v>
          </cell>
        </row>
        <row r="5247">
          <cell r="A5247">
            <v>101859</v>
          </cell>
          <cell r="B5247" t="str">
            <v>REASSENTAMENTO DE BLOCOS SEXTAVADO PARA PISO INTERTRAVADO, ESPESSURA DE 8 CM, EM VIA/ESTACIONAMENTO, COM REAPROVEITAMENTO DOS BLOCOS SEXTAVADO. AF_12/2020</v>
          </cell>
          <cell r="C5247" t="str">
            <v>M2</v>
          </cell>
          <cell r="D5247">
            <v>21.57</v>
          </cell>
        </row>
        <row r="5248">
          <cell r="A5248">
            <v>101860</v>
          </cell>
          <cell r="B5248" t="str">
            <v>REASSENTAMENTO DE BLOCOS SEXTAVADO PARA PISO INTERTRAVADO, ESPESSURA DE 10 CM, EM VIA/ESTACIONAMENTO, COM REAPROVEITAMENTO DOS BLOCOS SEXTAVADO. AF_12/2020</v>
          </cell>
          <cell r="C5248" t="str">
            <v>M2</v>
          </cell>
          <cell r="D5248">
            <v>24.69</v>
          </cell>
        </row>
        <row r="5249">
          <cell r="A5249">
            <v>101861</v>
          </cell>
          <cell r="B5249" t="str">
            <v>REASSENTAMENTO DE BLOCOS RETANGULAR PARA PISO INTERTRAVADO, ESPESSURA DE 4  CM, EM CALÇADA, COM REAPROVEITAMENTO DOS BLOCOS RETANGULAR. AF_12/2020</v>
          </cell>
          <cell r="C5249" t="str">
            <v>M2</v>
          </cell>
          <cell r="D5249">
            <v>23.14</v>
          </cell>
        </row>
        <row r="5250">
          <cell r="A5250">
            <v>101862</v>
          </cell>
          <cell r="B5250" t="str">
            <v>REASSENTAMENTO DE BLOCOS RETANGULAR PARA PISO INTERTRAVADO, ESPESSURA DE 6 CM, EM CALÇADA, COM REAPROVEITAMENTO DOS BLOCOS RETANGULAR. AF_12/2020</v>
          </cell>
          <cell r="C5250" t="str">
            <v>M2</v>
          </cell>
          <cell r="D5250">
            <v>25.17</v>
          </cell>
        </row>
        <row r="5251">
          <cell r="A5251">
            <v>101863</v>
          </cell>
          <cell r="B5251" t="str">
            <v>REASSENTAMENTO DE BLOCOS RETANGULAR PARA PISO INTERTRAVADO, ESPESSURA DE 6 CM, EM VIA/ESTACIONAMENTO, COM REAPROVEITAMENTO DOS BLOCOS RETANGULAR. AF_12/2020</v>
          </cell>
          <cell r="C5251" t="str">
            <v>M2</v>
          </cell>
          <cell r="D5251">
            <v>19.86</v>
          </cell>
        </row>
        <row r="5252">
          <cell r="A5252">
            <v>101864</v>
          </cell>
          <cell r="B5252" t="str">
            <v>REASSENTAMENTO DE BLOCOS RETANGULAR PARA PISO INTERTRAVADO, ESPESSURA DE 8 CM, EM VIA/ESTACIONAMENTO, COM REAPROVEITAMENTO DOS BLOCOS RETANGULAR. AF_12/2020</v>
          </cell>
          <cell r="C5252" t="str">
            <v>M2</v>
          </cell>
          <cell r="D5252">
            <v>22.98</v>
          </cell>
        </row>
        <row r="5253">
          <cell r="A5253">
            <v>101865</v>
          </cell>
          <cell r="B5253" t="str">
            <v>REASSENTAMENTO DE BLOCOS RETANGULAR PARA PISO INTERTRAVADO, ESPESSURA DE 10 CM, EM VIA/ESTACIONAMENTO, COM REAPROVEITAMENTO DOS BLOCOS RETANGULAR. AF_12/2020</v>
          </cell>
          <cell r="C5253" t="str">
            <v>M2</v>
          </cell>
          <cell r="D5253">
            <v>26.1</v>
          </cell>
        </row>
        <row r="5254">
          <cell r="A5254">
            <v>101866</v>
          </cell>
          <cell r="B5254" t="str">
            <v>REASSENTAMENTO DE BLOCOS 16 FACES PARA PISO INTERTRAVADO, ESPESSURA DE 4  CM, EM CALÇADA, COM REAPROVEITAMENTO DOS BLOCOS 16 FACES. AF_12/2020</v>
          </cell>
          <cell r="C5254" t="str">
            <v>M2</v>
          </cell>
          <cell r="D5254">
            <v>23.29</v>
          </cell>
        </row>
        <row r="5255">
          <cell r="A5255">
            <v>101867</v>
          </cell>
          <cell r="B5255" t="str">
            <v>REASSENTAMENTO DE BLOCOS 16 FACES PARA PISO INTERTRAVADO, ESPESSURA DE 6 CM, EM CALÇADA, COM REAPROVEITAMENTO DOS BLOCOS 16 FACES. AF_12/2020</v>
          </cell>
          <cell r="C5255" t="str">
            <v>M2</v>
          </cell>
          <cell r="D5255">
            <v>26.43</v>
          </cell>
        </row>
        <row r="5256">
          <cell r="A5256">
            <v>101868</v>
          </cell>
          <cell r="B5256" t="str">
            <v>REASSENTAMENTO DE BLOCOS 16 FACES PARA PISO INTERTRAVADO, ESPESSURA DE 6 CM, EM VIA/ESTACIONAMENTO, COM REAPROVEITAMENTO DOS BLOCOS 16 FACES. AF_12/2020</v>
          </cell>
          <cell r="C5256" t="str">
            <v>M2</v>
          </cell>
          <cell r="D5256">
            <v>21.11</v>
          </cell>
        </row>
        <row r="5257">
          <cell r="A5257">
            <v>101869</v>
          </cell>
          <cell r="B5257" t="str">
            <v>REASSENTAMENTO DE BLOCOS 16 FACES PARA PISO INTERTRAVADO, ESPESSURA DE 8 CM, EM VIA/ESTACIONAMENTO, COM REAPROVEITAMENTO DOS BLOCOS 16 FACES. AF_12/2020</v>
          </cell>
          <cell r="C5257" t="str">
            <v>M2</v>
          </cell>
          <cell r="D5257">
            <v>24.24</v>
          </cell>
        </row>
        <row r="5258">
          <cell r="A5258">
            <v>101870</v>
          </cell>
          <cell r="B5258" t="str">
            <v>REASSENTAMENTO DE BLOCOS 16 FACES PARA PISO INTERTRAVADO, ESPESSURA DE 10 CM, EM VIA/ESTACIONAMENTO, COM REAPROVEITAMENTO DOS BLOCOS 16 FACES. AF_12/2020</v>
          </cell>
          <cell r="C5258" t="str">
            <v>M2</v>
          </cell>
          <cell r="D5258">
            <v>27.36</v>
          </cell>
        </row>
        <row r="5259">
          <cell r="A5259">
            <v>102096</v>
          </cell>
          <cell r="B5259" t="str">
            <v>EXECUÇÃO DE TAPA BURACO COM APLICAÇÃO DE CONCRETO ASFÁLTICO (AQUISIÇÃO EM USINA) E PINTURA DE LIGAÇÃO. AF_12/2020</v>
          </cell>
          <cell r="C5259" t="str">
            <v>M3</v>
          </cell>
          <cell r="D5259">
            <v>1098.07</v>
          </cell>
        </row>
        <row r="5260">
          <cell r="A5260">
            <v>102098</v>
          </cell>
          <cell r="B5260" t="str">
            <v>RECOMPOSIÇÃO DE REVESTIMENTO EM CONCRETO ASFÁLTICO (AQUISIÇÃO EM USINA), PARA O FECHAMENTO DE VALAS. AF_12/2020</v>
          </cell>
          <cell r="C5260" t="str">
            <v>M3</v>
          </cell>
          <cell r="D5260">
            <v>1231.8900000000001</v>
          </cell>
        </row>
        <row r="5261">
          <cell r="A5261">
            <v>102100</v>
          </cell>
          <cell r="B5261" t="str">
            <v>EXECUÇÃO DE IMPRIMAÇÃO IMPERMEABILIZANTE COM ASFALTO DILUÍDO CM-30, PARA O FECHAMENTO DE VALAS. AF_12/2020</v>
          </cell>
          <cell r="C5261" t="str">
            <v>M2</v>
          </cell>
          <cell r="D5261">
            <v>7.62</v>
          </cell>
        </row>
        <row r="5262">
          <cell r="A5262">
            <v>102101</v>
          </cell>
          <cell r="B5262" t="str">
            <v>EXECUÇÃO DE PINTURA DE LIGAÇÃO COM EMULSÃO ASFÁLTICA RR-2C, PARA O FECHAMENTO DE VALAS. AF_12/2020</v>
          </cell>
          <cell r="C5262" t="str">
            <v>M2</v>
          </cell>
          <cell r="D5262">
            <v>2.65</v>
          </cell>
        </row>
        <row r="5263">
          <cell r="A5263">
            <v>100576</v>
          </cell>
          <cell r="B5263" t="str">
            <v>REGULARIZAÇÃO E COMPACTAÇÃO DE SUBLEITO DE SOLO  PREDOMINANTEMENTE ARGILOSO. AF_11/2019</v>
          </cell>
          <cell r="C5263" t="str">
            <v>M2</v>
          </cell>
          <cell r="D5263">
            <v>1.83</v>
          </cell>
        </row>
        <row r="5264">
          <cell r="A5264">
            <v>100577</v>
          </cell>
          <cell r="B5264" t="str">
            <v>REGULARIZAÇÃO E COMPACTAÇÃO DE SUBLEITO DE SOLO PREDOMINANTEMENTE ARENOSO. AF_11/2019</v>
          </cell>
          <cell r="C5264" t="str">
            <v>M2</v>
          </cell>
          <cell r="D5264">
            <v>0.8</v>
          </cell>
        </row>
        <row r="5265">
          <cell r="A5265">
            <v>96388</v>
          </cell>
          <cell r="B5265" t="str">
            <v>EXECUÇÃO E COMPACTAÇÃO DE BASE E OU SUB BASE PARA PAVIMENTAÇÃO DE SOLOS DE COMPORTAMENTO LATERÍTICO (ARENOSO) - EXCLUSIVE SOLO, ESCAVAÇÃO, CARGA E TRANSPORTE. AF_11/2019</v>
          </cell>
          <cell r="C5265" t="str">
            <v>M3</v>
          </cell>
          <cell r="D5265">
            <v>8.3000000000000007</v>
          </cell>
        </row>
        <row r="5266">
          <cell r="A5266">
            <v>96389</v>
          </cell>
          <cell r="B5266" t="str">
            <v>EXECUÇÃO E COMPACTAÇÃO DE BASE E OU SUB BASE PARA PAVIMENTAÇÃO DE SOLO (PREDOMINANTEMENTE ARENOSO) COM CIMENTO (TEOR DE 2%) - EXCLUSIVE SOLO, ESCAVAÇÃO, CARGA E TRANSPORTE. AF_11/2019</v>
          </cell>
          <cell r="C5266" t="str">
            <v>M3</v>
          </cell>
          <cell r="D5266">
            <v>43.15</v>
          </cell>
        </row>
        <row r="5267">
          <cell r="A5267">
            <v>96390</v>
          </cell>
          <cell r="B5267" t="str">
            <v>EXECUÇÃO E COMPACTAÇÃO DE BASE E OU SUB BASE PARA PAVIMENTAÇÃO DE SOLO (PREDOMINANTEMENTE ARENOSO) COM CIMENTO (TEOR DE 4%) - EXCLUSIVE SOLO, ESCAVAÇÃO, CARGA E TRANSPORTE. AF_11/2019</v>
          </cell>
          <cell r="C5267" t="str">
            <v>M3</v>
          </cell>
          <cell r="D5267">
            <v>71.05</v>
          </cell>
        </row>
        <row r="5268">
          <cell r="A5268">
            <v>96391</v>
          </cell>
          <cell r="B5268" t="str">
            <v>EXECUÇÃO E COMPACTAÇÃO DE BASE E OU SUB BASE PARA PAVIMENTAÇÃO DE SOLO (PREDOMINANTEMENTE ARENOSO) COM CIMENTO (TEOR DE 6%) - EXCLUSIVE SOLO, ESCAVAÇÃO, CARGA E TRANSPORTE. AF_11/2019</v>
          </cell>
          <cell r="C5268" t="str">
            <v>M3</v>
          </cell>
          <cell r="D5268">
            <v>100.13</v>
          </cell>
        </row>
        <row r="5269">
          <cell r="A5269">
            <v>96392</v>
          </cell>
          <cell r="B5269" t="str">
            <v>EXECUÇÃO E COMPACTAÇÃO DE BASE E OU SUB BASE PARA PAVIMENTAÇÃO DE SOLO (PREDOMINANTEMENTE ARENOSO) COM CIMENTO (TEOR DE 8%) - EXCLUSIVE SOLO, ESCAVAÇÃO, CARGA E TRANSPORTE. AF_11/2019</v>
          </cell>
          <cell r="C5269" t="str">
            <v>M3</v>
          </cell>
          <cell r="D5269">
            <v>128.12</v>
          </cell>
        </row>
        <row r="5270">
          <cell r="A5270">
            <v>96396</v>
          </cell>
          <cell r="B5270" t="str">
            <v>EXECUÇÃO E COMPACTAÇÃO DE BASE E OU SUB BASE PARA PAVIMENTAÇÃO DE BRITA GRADUADA SIMPLES - EXCLUSIVE CARGA E TRANSPORTE. AF_11/2019</v>
          </cell>
          <cell r="C5270" t="str">
            <v>M3</v>
          </cell>
          <cell r="D5270">
            <v>104.31</v>
          </cell>
        </row>
        <row r="5271">
          <cell r="A5271">
            <v>96397</v>
          </cell>
          <cell r="B5271" t="str">
            <v>EXECUÇÃO E COMPACTAÇÃO DE BASE E OU SUB BASE PARA PAVIMENTAÇÃO DE BRITA GRADUADA SIMPLES TRATADA COM CIMENTO - EXCLUSIVE CARGA E TRANSPORTE. AF_11/2019</v>
          </cell>
          <cell r="C5271" t="str">
            <v>M3</v>
          </cell>
          <cell r="D5271">
            <v>159.13</v>
          </cell>
        </row>
        <row r="5272">
          <cell r="A5272">
            <v>96398</v>
          </cell>
          <cell r="B5272" t="str">
            <v>EXECUÇÃO E COMPACTAÇÃO DE BASE E OU SUB BASE PARA PAVIMENTAÇÃO DE CONCRETO COMPACTADO COM ROLO - EXCLUSIVE CARGA E TRANSPORTE. AF_11/2019</v>
          </cell>
          <cell r="C5272" t="str">
            <v>M3</v>
          </cell>
          <cell r="D5272">
            <v>231.73</v>
          </cell>
        </row>
        <row r="5273">
          <cell r="A5273">
            <v>96399</v>
          </cell>
          <cell r="B5273" t="str">
            <v>EXECUÇÃO E COMPACTAÇÃO DE BASE E OU SUB BASE PARA PAVIMENTAÇÃO DE PEDRA RACHÃO  - EXCLUSIVE CARGA E TRANSPORTE. AF_11/2019</v>
          </cell>
          <cell r="C5273" t="str">
            <v>M3</v>
          </cell>
          <cell r="D5273">
            <v>71.900000000000006</v>
          </cell>
        </row>
        <row r="5274">
          <cell r="A5274">
            <v>96400</v>
          </cell>
          <cell r="B5274" t="str">
            <v>EXECUÇÃO E COMPACTAÇÃO DE BASE E OU SUB BASE PARA PAVIMENTAÇÃO DE MACADAME SECO - EXCLUSIVE CARGA E TRANSPORTE. AF_11/2019</v>
          </cell>
          <cell r="C5274" t="str">
            <v>M3</v>
          </cell>
          <cell r="D5274">
            <v>93.04</v>
          </cell>
        </row>
        <row r="5275">
          <cell r="A5275">
            <v>96401</v>
          </cell>
          <cell r="B5275" t="str">
            <v>EXECUÇÃO DE IMPRIMAÇÃO COM ASFALTO DILUÍDO CM-30. AF_11/2019</v>
          </cell>
          <cell r="C5275" t="str">
            <v>M2</v>
          </cell>
          <cell r="D5275">
            <v>6.72</v>
          </cell>
        </row>
        <row r="5276">
          <cell r="A5276">
            <v>96402</v>
          </cell>
          <cell r="B5276" t="str">
            <v>EXECUÇÃO DE PINTURA DE LIGAÇÃO COM EMULSÃO ASFÁLTICA RR-2C. AF_11/2019</v>
          </cell>
          <cell r="C5276" t="str">
            <v>M2</v>
          </cell>
          <cell r="D5276">
            <v>1.95</v>
          </cell>
        </row>
        <row r="5277">
          <cell r="A5277">
            <v>100564</v>
          </cell>
          <cell r="B5277" t="str">
            <v>EXECUÇÃO E COMPACTAÇÃO DE BASE E OU SUB-BASE PARA PAVIMENTAÇÃO DE SOLO (PREDOMINANTEMENTE ARENOSO) BRITA - 40/60 - EXCLUSIVE SOLO, ESCAVAÇÃO, CARGA E TRANSPORTE. AF_11/2019</v>
          </cell>
          <cell r="C5277" t="str">
            <v>M3</v>
          </cell>
          <cell r="D5277">
            <v>64.88</v>
          </cell>
        </row>
        <row r="5278">
          <cell r="A5278">
            <v>100565</v>
          </cell>
          <cell r="B5278" t="str">
            <v>EXECUÇÃO E COMPACTAÇÃO DE BASE E OU SUB-BASE PARA PAVIMENTAÇÃO DE SOLO (PREDOMINANTEMENTE ARENOSO) BRITA - 50/50 - EXCLUSIVE SOLO, ESCAVAÇÃO, CARGA E TRANSPORTE. AF_11/2019</v>
          </cell>
          <cell r="C5278" t="str">
            <v>M3</v>
          </cell>
          <cell r="D5278">
            <v>56.82</v>
          </cell>
        </row>
        <row r="5279">
          <cell r="A5279">
            <v>100566</v>
          </cell>
          <cell r="B5279" t="str">
            <v>EXECUÇÃO E COMPACTAÇÃO DE BASE E OU SUB-BASE PARA PAVIMENTAÇÃO DE SOLO (PREDOMINANTEMENTE ARENOSO) BRITA - 40/60 COM CIMENTO (TEOR DE 4%) - EXCLUSIVE SOLO, ESCAVAÇÃO, CARGA E TRANSPORTE. AF_11/2019</v>
          </cell>
          <cell r="C5279" t="str">
            <v>M3</v>
          </cell>
          <cell r="D5279">
            <v>123.4</v>
          </cell>
        </row>
        <row r="5280">
          <cell r="A5280">
            <v>100567</v>
          </cell>
          <cell r="B5280" t="str">
            <v>EXECUÇÃO E COMPACTAÇÃO DE BASE E OU SUB-BASE PARA PAVIMENTAÇÃO DE SOLO (PREDOMINANTEMENTE ARENOSO) BRITA - 40/60 COM CIMENTO (TEOR DE 6%) - EXCLUSIVE SOLO, ESCAVAÇÃO, CARGA E TRANSPORTE. AF_11/2019</v>
          </cell>
          <cell r="C5280" t="str">
            <v>M3</v>
          </cell>
          <cell r="D5280">
            <v>150.83000000000001</v>
          </cell>
        </row>
        <row r="5281">
          <cell r="A5281">
            <v>100568</v>
          </cell>
          <cell r="B5281" t="str">
            <v>EXECUÇÃO E COMPACTAÇÃO DE BASE E OU SUB-BASE PARA PAVIMENTAÇÃO DE SOLO (PREDOMINANTEMENTE ARENOSO) BRITA - 40/60 COM CIMENTO (TEOR DE 8%) - EXCLUSIVE SOLO, ESCAVAÇÃO, CARGA E TRANSPORTE. AF_11/2019</v>
          </cell>
          <cell r="C5281" t="str">
            <v>M3</v>
          </cell>
          <cell r="D5281">
            <v>177.82</v>
          </cell>
        </row>
        <row r="5282">
          <cell r="A5282">
            <v>100569</v>
          </cell>
          <cell r="B5282" t="str">
            <v>EXECUÇÃO E COMPACTAÇÃO DE BASE E OU SUB-BASE PARA PAVIMENTAÇÃO DE SOLO (PREDOMINANTEMENTE ARENOSO) BRITA - 50/50 COM CIMENTO (TEOR DE 4%)  - EXCLUSIVE SOLO, ESCAVAÇÃO, CARGA E TRANSPORTE. AF_11/2019</v>
          </cell>
          <cell r="C5282" t="str">
            <v>M3</v>
          </cell>
          <cell r="D5282">
            <v>115.64</v>
          </cell>
        </row>
        <row r="5283">
          <cell r="A5283">
            <v>100570</v>
          </cell>
          <cell r="B5283" t="str">
            <v>EXECUÇÃO E COMPACTAÇÃO DE BASE E OU SUB-BASE PARA PAVIMENTAÇÃO DE SOLO (PREDOMINANTEMENTE ARENOSO) BRITA - 50/50 COM CIMENTO (TEOR DE 6%) - EXCLUSIVE SOLO, ESCAVAÇÃO, CARGA E TRANSPORTE. AF_11/2019</v>
          </cell>
          <cell r="C5283" t="str">
            <v>M3</v>
          </cell>
          <cell r="D5283">
            <v>144.77000000000001</v>
          </cell>
        </row>
        <row r="5284">
          <cell r="A5284">
            <v>100571</v>
          </cell>
          <cell r="B5284" t="str">
            <v>EXECUÇÃO E COMPACTAÇÃO DE BASE E OU SUB-BASE PARA PAVIMENTAÇÃO DE SOLO (PREDOMINANTEMENTE ARENOSO) BRITA - 50/50 COM CIMENTO (TEOR DE 8%) - EXCLUSIVE SOLO, ESCAVAÇÃO, CARGA E TRANSPORTE. AF_11/2019</v>
          </cell>
          <cell r="C5284" t="str">
            <v>M3</v>
          </cell>
          <cell r="D5284">
            <v>170.41</v>
          </cell>
        </row>
        <row r="5285">
          <cell r="A5285">
            <v>100572</v>
          </cell>
          <cell r="B5285" t="str">
            <v>EXECUÇÃO E COMPACTAÇÃO DE BASE E OU SUB-BASE PARA PAVIMENTAÇÃO DE SOLO (PREDOMINANTEMENTE ARGILOSO) BRITA - 40/60 - EXCLUSIVE SOLO, ESCAVAÇÃO, CARGA E TRANSPORTE. AF_11/2019</v>
          </cell>
          <cell r="C5285" t="str">
            <v>M3</v>
          </cell>
          <cell r="D5285">
            <v>69.31</v>
          </cell>
        </row>
        <row r="5286">
          <cell r="A5286">
            <v>100573</v>
          </cell>
          <cell r="B5286" t="str">
            <v>EXECUÇÃO E COMPACTAÇÃO DE BASE E OU SUB-BASE PARA PAVIMENTAÇÃO DE SOLO (PREDOMINANTEMENTE ARGILOSO) BRITA - 50/50 - EXCLUSIVE SOLO, ESCAVAÇÃO, CARGA E TRANSPORTE. AF_11/2019</v>
          </cell>
          <cell r="C5286" t="str">
            <v>M3</v>
          </cell>
          <cell r="D5286">
            <v>61.25</v>
          </cell>
        </row>
        <row r="5287">
          <cell r="A5287">
            <v>100574</v>
          </cell>
          <cell r="B5287" t="str">
            <v>ESPALHAMENTO DE MATERIAL COM TRATOR DE ESTEIRAS. AF_11/2019</v>
          </cell>
          <cell r="C5287" t="str">
            <v>M3</v>
          </cell>
          <cell r="D5287">
            <v>1.01</v>
          </cell>
        </row>
        <row r="5288">
          <cell r="A5288">
            <v>100575</v>
          </cell>
          <cell r="B5288" t="str">
            <v>REGULARIZAÇÃO DE SUPERFÍCIES COM MOTONIVELADORA. AF_11/2019</v>
          </cell>
          <cell r="C5288" t="str">
            <v>M2</v>
          </cell>
          <cell r="D5288">
            <v>0.08</v>
          </cell>
        </row>
        <row r="5289">
          <cell r="A5289">
            <v>101767</v>
          </cell>
          <cell r="B5289" t="str">
            <v>EXECUÇÃO E COMPACTAÇÃO DE BASE E OU SUB BASE PARA PAVIMENTAÇÃO DE SOLOS ESTABILIZADOS GRANULOMETRICAMENTE COM MISTURA DE SOLOS EM PISTA - EXCLUSIVE SOLO, ESCAVAÇÃO, CARGA E TRANSPORTE. AF_11/2019</v>
          </cell>
          <cell r="C5289" t="str">
            <v>M3</v>
          </cell>
          <cell r="D5289">
            <v>20.76</v>
          </cell>
        </row>
        <row r="5290">
          <cell r="A5290">
            <v>101768</v>
          </cell>
          <cell r="B5290" t="str">
            <v>EXECUÇÃO E COMPACTAÇÃO DE BASE E OU SUB BASE PARA PAVIMENTAÇÃO DE SOLO ESTABILIZADO GRANULOMETRICAMENTE SEM MISTURA DE SOLOS - EXCLUSIVE SOLO, ESCAVAÇÃO, CARGA E TRANSPORTE. AF_11/2019</v>
          </cell>
          <cell r="C5290" t="str">
            <v>M3</v>
          </cell>
          <cell r="D5290">
            <v>31.22</v>
          </cell>
        </row>
        <row r="5291">
          <cell r="A5291">
            <v>92391</v>
          </cell>
          <cell r="B5291" t="str">
            <v>EXECUÇÃO DE PAVIMENTO EM PISO INTERTRAVADO, COM BLOCO PISOGRAMA DE 35 X 25 CM, ESPESSURA 6 CM. AF_12/2015</v>
          </cell>
          <cell r="C5291" t="str">
            <v>M2</v>
          </cell>
          <cell r="D5291">
            <v>42.3</v>
          </cell>
        </row>
        <row r="5292">
          <cell r="A5292">
            <v>92392</v>
          </cell>
          <cell r="B5292" t="str">
            <v>EXECUÇÃO DE PAVIMENTO EM PISO INTERTRAVADO, COM BLOCO PISOGRAMA DE 35 X 25 CM, ESPESSURA 8 CM. AF_12/2015</v>
          </cell>
          <cell r="C5292" t="str">
            <v>M2</v>
          </cell>
          <cell r="D5292">
            <v>84.86</v>
          </cell>
        </row>
        <row r="5293">
          <cell r="A5293">
            <v>92393</v>
          </cell>
          <cell r="B5293" t="str">
            <v>EXECUÇÃO DE PAVIMENTO EM PISO INTERTRAVADO, COM BLOCO SEXTAVADO DE 25 X 25 CM, ESPESSURA 6 CM. AF_12/2015</v>
          </cell>
          <cell r="C5293" t="str">
            <v>M2</v>
          </cell>
          <cell r="D5293">
            <v>42.36</v>
          </cell>
        </row>
        <row r="5294">
          <cell r="A5294">
            <v>92394</v>
          </cell>
          <cell r="B5294" t="str">
            <v>EXECUÇÃO DE PAVIMENTO EM PISO INTERTRAVADO, COM BLOCO SEXTAVADO DE 25 X 25 CM, ESPESSURA 8 CM. AF_12/2015</v>
          </cell>
          <cell r="C5294" t="str">
            <v>M2</v>
          </cell>
          <cell r="D5294">
            <v>52.79</v>
          </cell>
        </row>
        <row r="5295">
          <cell r="A5295">
            <v>92395</v>
          </cell>
          <cell r="B5295" t="str">
            <v>EXECUÇÃO DE PAVIMENTO EM PISO INTERTRAVADO, COM BLOCO SEXTAVADO DE 25 X 25 CM, ESPESSURA 10 CM. AF_12/2015</v>
          </cell>
          <cell r="C5295" t="str">
            <v>M2</v>
          </cell>
          <cell r="D5295">
            <v>64.11</v>
          </cell>
        </row>
        <row r="5296">
          <cell r="A5296">
            <v>92396</v>
          </cell>
          <cell r="B5296" t="str">
            <v>EXECUÇÃO DE PASSEIO EM PISO INTERTRAVADO, COM BLOCO RETANGULAR COR NATURAL DE 20 X 10 CM, ESPESSURA 6 CM. AF_12/2015</v>
          </cell>
          <cell r="C5296" t="str">
            <v>M2</v>
          </cell>
          <cell r="D5296">
            <v>52.82</v>
          </cell>
        </row>
        <row r="5297">
          <cell r="A5297">
            <v>92397</v>
          </cell>
          <cell r="B5297" t="str">
            <v>EXECUÇÃO DE PÁTIO/ESTACIONAMENTO EM PISO INTERTRAVADO, COM BLOCO RETANGULAR COR NATURAL DE 20 X 10 CM, ESPESSURA 6 CM. AF_12/2015</v>
          </cell>
          <cell r="C5297" t="str">
            <v>M2</v>
          </cell>
          <cell r="D5297">
            <v>42.64</v>
          </cell>
        </row>
        <row r="5298">
          <cell r="A5298">
            <v>92398</v>
          </cell>
          <cell r="B5298" t="str">
            <v>EXECUÇÃO DE PÁTIO/ESTACIONAMENTO EM PISO INTERTRAVADO, COM BLOCO RETANGULAR COR NATURAL DE 20 X 10 CM, ESPESSURA 8 CM. AF_12/2015</v>
          </cell>
          <cell r="C5298" t="str">
            <v>M2</v>
          </cell>
          <cell r="D5298">
            <v>54.28</v>
          </cell>
        </row>
        <row r="5299">
          <cell r="A5299">
            <v>92399</v>
          </cell>
          <cell r="B5299" t="str">
            <v>EXECUÇÃO DE VIA EM PISO INTERTRAVADO, COM BLOCO RETANGULAR COR NATURAL DE 20 X 10 CM, ESPESSURA 8 CM. AF_12/2015</v>
          </cell>
          <cell r="C5299" t="str">
            <v>M2</v>
          </cell>
          <cell r="D5299">
            <v>55.44</v>
          </cell>
        </row>
        <row r="5300">
          <cell r="A5300">
            <v>92400</v>
          </cell>
          <cell r="B5300" t="str">
            <v>EXECUÇÃO DE PÁTIO/ESTACIONAMENTO EM PISO INTERTRAVADO, COM BLOCO RETANGULAR DE 20 X 10 CM, ESPESSURA 10 CM. AF_12/2015</v>
          </cell>
          <cell r="C5300" t="str">
            <v>M2</v>
          </cell>
          <cell r="D5300">
            <v>64.739999999999995</v>
          </cell>
        </row>
        <row r="5301">
          <cell r="A5301">
            <v>92401</v>
          </cell>
          <cell r="B5301" t="str">
            <v>EXECUÇÃO DE VIA EM PISO INTERTRAVADO, COM BLOCO RETANGULAR DE 20 X 10 CM, ESPESSURA 10 CM. AF_12/2015</v>
          </cell>
          <cell r="C5301" t="str">
            <v>M2</v>
          </cell>
          <cell r="D5301">
            <v>65.94</v>
          </cell>
        </row>
        <row r="5302">
          <cell r="A5302">
            <v>92402</v>
          </cell>
          <cell r="B5302" t="str">
            <v>EXECUÇÃO DE PASSEIO EM PISO INTERTRAVADO, COM BLOCO 16 FACES DE 22 X 11 CM, ESPESSURA 6 CM. AF_12/2015</v>
          </cell>
          <cell r="C5302" t="str">
            <v>M2</v>
          </cell>
          <cell r="D5302">
            <v>54.22</v>
          </cell>
        </row>
        <row r="5303">
          <cell r="A5303">
            <v>92403</v>
          </cell>
          <cell r="B5303" t="str">
            <v>EXECUÇÃO DE PÁTIO/ESTACIONAMENTO EM PISO INTERTRAVADO, COM BLOCO 16 FACES DE 22 X 11 CM, ESPESSURA 6 CM. AF_12/2015</v>
          </cell>
          <cell r="C5303" t="str">
            <v>M2</v>
          </cell>
          <cell r="D5303">
            <v>43.95</v>
          </cell>
        </row>
        <row r="5304">
          <cell r="A5304">
            <v>92404</v>
          </cell>
          <cell r="B5304" t="str">
            <v>EXECUÇÃO DE PÁTIO/ESTACIONAMENTO EM PISO INTERTRAVADO, COM BLOCO 16 FACES DE 22 X 11 CM, ESPESSURA 8 CM. AF_12/2015</v>
          </cell>
          <cell r="C5304" t="str">
            <v>M2</v>
          </cell>
          <cell r="D5304">
            <v>55.61</v>
          </cell>
        </row>
        <row r="5305">
          <cell r="A5305">
            <v>92405</v>
          </cell>
          <cell r="B5305" t="str">
            <v>EXECUÇÃO DE VIA EM PISO INTERTRAVADO, COM BLOCO 16 FACES DE 22 X 11 CM, ESPESSURA 8 CM. AF_12/2015</v>
          </cell>
          <cell r="C5305" t="str">
            <v>M2</v>
          </cell>
          <cell r="D5305">
            <v>56.73</v>
          </cell>
        </row>
        <row r="5306">
          <cell r="A5306">
            <v>92406</v>
          </cell>
          <cell r="B5306" t="str">
            <v>EXECUÇÃO DE PÁTIO/ESTACIONAMENTO EM PISO INTERTRAVADO, COM BLOCO 16 FACES DE 22 X 11 CM, ESPESSURA 10 CM. AF_12/2015</v>
          </cell>
          <cell r="C5306" t="str">
            <v>M2</v>
          </cell>
          <cell r="D5306">
            <v>66.06</v>
          </cell>
        </row>
        <row r="5307">
          <cell r="A5307">
            <v>92407</v>
          </cell>
          <cell r="B5307" t="str">
            <v>EXECUÇÃO DE VIA EM PISO INTERTRAVADO, COM BLOCO 16 FACES DE 22 X 11 CM, ESPESSURA 10 CM. AF_12/2015</v>
          </cell>
          <cell r="C5307" t="str">
            <v>M2</v>
          </cell>
          <cell r="D5307">
            <v>67.260000000000005</v>
          </cell>
        </row>
        <row r="5308">
          <cell r="A5308">
            <v>93679</v>
          </cell>
          <cell r="B5308" t="str">
            <v>EXECUÇÃO DE PASSEIO EM PISO INTERTRAVADO, COM BLOCO RETANGULAR COLORIDO DE 20 X 10 CM, ESPESSURA 6 CM. AF_12/2015</v>
          </cell>
          <cell r="C5308" t="str">
            <v>M2</v>
          </cell>
          <cell r="D5308">
            <v>58.08</v>
          </cell>
        </row>
        <row r="5309">
          <cell r="A5309">
            <v>93680</v>
          </cell>
          <cell r="B5309" t="str">
            <v>EXECUÇÃO DE PÁTIO/ESTACIONAMENTO EM PISO INTERTRAVADO, COM BLOCO RETANGULAR COLORIDO DE 20 X 10 CM, ESPESSURA 6 CM. AF_12/2015</v>
          </cell>
          <cell r="C5309" t="str">
            <v>M2</v>
          </cell>
          <cell r="D5309">
            <v>47.68</v>
          </cell>
        </row>
        <row r="5310">
          <cell r="A5310">
            <v>93681</v>
          </cell>
          <cell r="B5310" t="str">
            <v>EXECUÇÃO DE PÁTIO/ESTACIONAMENTO EM PISO INTERTRAVADO, COM BLOCO RETANGULAR COLORIDO DE 20 X 10 CM, ESPESSURA 8 CM. AF_12/2015</v>
          </cell>
          <cell r="C5310" t="str">
            <v>M2</v>
          </cell>
          <cell r="D5310">
            <v>58.3</v>
          </cell>
        </row>
        <row r="5311">
          <cell r="A5311">
            <v>93682</v>
          </cell>
          <cell r="B5311" t="str">
            <v>EXECUÇÃO DE VIA EM PISO INTERTRAVADO, COM BLOCO RETANGULAR COLORIDO DE 20 X 10 CM, ESPESSURA 8 CM. AF_12/2015</v>
          </cell>
          <cell r="C5311" t="str">
            <v>M2</v>
          </cell>
          <cell r="D5311">
            <v>59.5</v>
          </cell>
        </row>
        <row r="5312">
          <cell r="A5312">
            <v>97104</v>
          </cell>
          <cell r="B5312" t="str">
            <v>EXECUÇÃO DE PAVIMENTO DE CONCRETO SIMPLES (PCS), FCK = 40 MPA, CAMADA COM ESPESSURA DE 15,0 CM. AF_11/2017</v>
          </cell>
          <cell r="C5312" t="str">
            <v>M2</v>
          </cell>
          <cell r="D5312">
            <v>90.24</v>
          </cell>
        </row>
        <row r="5313">
          <cell r="A5313">
            <v>97105</v>
          </cell>
          <cell r="B5313" t="str">
            <v>EXECUÇÃO DE PAVIMENTO DE CONCRETO SIMPLES (PCS), FCK = 40 MPA, CAMADA COM ESPESSURA DE 17,5 CM. AF_11/2017</v>
          </cell>
          <cell r="C5313" t="str">
            <v>M2</v>
          </cell>
          <cell r="D5313">
            <v>106.25</v>
          </cell>
        </row>
        <row r="5314">
          <cell r="A5314">
            <v>97106</v>
          </cell>
          <cell r="B5314" t="str">
            <v>EXECUÇÃO DE PAVIMENTO DE CONCRETO SIMPLES (PCS), FCK = 40 MPA, CAMADA COM ESPESSURA DE 20,0 CM. AF_11/2017</v>
          </cell>
          <cell r="C5314" t="str">
            <v>M2</v>
          </cell>
          <cell r="D5314">
            <v>116.08</v>
          </cell>
        </row>
        <row r="5315">
          <cell r="A5315">
            <v>97107</v>
          </cell>
          <cell r="B5315" t="str">
            <v>EXECUÇÃO DE PAVIMENTO DE CONCRETO SIMPLES (PCS), FCK = 40 MPA, CAMADA COM ESPESSURA DE 22,5 CM. AF_11/2017</v>
          </cell>
          <cell r="C5315" t="str">
            <v>M2</v>
          </cell>
          <cell r="D5315">
            <v>125.91</v>
          </cell>
        </row>
        <row r="5316">
          <cell r="A5316">
            <v>97108</v>
          </cell>
          <cell r="B5316" t="str">
            <v>EXECUÇÃO DE PAVIMENTO DE CONCRETO SIMPLES (PCS), FCK = 40 MPA, CAMADA COM ESPESSURA DE 25,0 CM. AF_11/2017</v>
          </cell>
          <cell r="C5316" t="str">
            <v>M2</v>
          </cell>
          <cell r="D5316">
            <v>148.05000000000001</v>
          </cell>
        </row>
        <row r="5317">
          <cell r="A5317">
            <v>97109</v>
          </cell>
          <cell r="B5317" t="str">
            <v>EXECUÇÃO DE PAVIMENTO DE CONCRETO SIMPLES (PCS), FCK = 40 MPA, CAMADA COM ESPESSURA DE 27,5 CM. AF_11/2017</v>
          </cell>
          <cell r="C5317" t="str">
            <v>M2</v>
          </cell>
          <cell r="D5317">
            <v>157.83000000000001</v>
          </cell>
        </row>
        <row r="5318">
          <cell r="A5318">
            <v>97110</v>
          </cell>
          <cell r="B5318" t="str">
            <v>EXECUÇÃO DE PAVIMENTO DE CONCRETO ARMADO (PCA), FCK = 40 MPA, CAMADA COM ESPESSURA DE 12,5 CM. AF_11/2017</v>
          </cell>
          <cell r="C5318" t="str">
            <v>M2</v>
          </cell>
          <cell r="D5318">
            <v>114.79</v>
          </cell>
        </row>
        <row r="5319">
          <cell r="A5319">
            <v>97111</v>
          </cell>
          <cell r="B5319" t="str">
            <v>EXECUÇÃO DE PAVIMENTO DE CONCRETO ARMADO (PCA), FCK = 40 MPA, CAMADA COM ESPESSURA DE 15,0 CM. AF_11/2017</v>
          </cell>
          <cell r="C5319" t="str">
            <v>M2</v>
          </cell>
          <cell r="D5319">
            <v>131.91999999999999</v>
          </cell>
        </row>
        <row r="5320">
          <cell r="A5320">
            <v>97112</v>
          </cell>
          <cell r="B5320" t="str">
            <v>EXECUÇÃO DE PAVIMENTO DE CONCRETO ARMADO (PCA), FCK = 40 MPA, CAMADA COM ESPESSURA DE 17,5 CM. AF_11/2017</v>
          </cell>
          <cell r="C5320" t="str">
            <v>M2</v>
          </cell>
          <cell r="D5320">
            <v>143.93</v>
          </cell>
        </row>
        <row r="5321">
          <cell r="A5321">
            <v>97113</v>
          </cell>
          <cell r="B5321" t="str">
            <v>APLICAÇÃO DE LONA PLÁSTICA PARA EXECUÇÃO DE PAVIMENTOS DE CONCRETO. AF_11/2017</v>
          </cell>
          <cell r="C5321" t="str">
            <v>M2</v>
          </cell>
          <cell r="D5321">
            <v>1.9</v>
          </cell>
        </row>
        <row r="5322">
          <cell r="A5322">
            <v>97114</v>
          </cell>
          <cell r="B5322" t="str">
            <v>EXECUÇÃO DE JUNTAS DE CONTRAÇÃO PARA PAVIMENTOS DE CONCRETO. AF_11/2017</v>
          </cell>
          <cell r="C5322" t="str">
            <v>M</v>
          </cell>
          <cell r="D5322">
            <v>0.35</v>
          </cell>
        </row>
        <row r="5323">
          <cell r="A5323">
            <v>97115</v>
          </cell>
          <cell r="B5323" t="str">
            <v>APLICAÇÃO DE GRAXA EM BARRAS DE TRANSFERÊNCIA PARA EXECUÇÃO DE PAVIMENTO DE CONCRETO. AF_11/2017</v>
          </cell>
          <cell r="C5323" t="str">
            <v>KG</v>
          </cell>
          <cell r="D5323">
            <v>37.44</v>
          </cell>
        </row>
        <row r="5324">
          <cell r="A5324">
            <v>97116</v>
          </cell>
          <cell r="B5324" t="str">
            <v>BARRAS DE TRANSFERÊNCIA, AÇO CA-25 DE 16,0 MM, PARA EXECUÇÃO DE PAVIMENTO DE CONCRETO  FORNECIMENTO E INSTALAÇÃO. AF_11/2017</v>
          </cell>
          <cell r="C5324" t="str">
            <v>KG</v>
          </cell>
          <cell r="D5324">
            <v>16.16</v>
          </cell>
        </row>
        <row r="5325">
          <cell r="A5325">
            <v>97117</v>
          </cell>
          <cell r="B5325" t="str">
            <v>BARRAS DE TRANSFERÊNCIA, AÇO CA-25 DE 20,0 MM, PARA EXECUÇÃO DE PAVIMENTO DE CONCRETO  FORNECIMENTO E INSTALAÇÃO. AF_11/2017</v>
          </cell>
          <cell r="C5325" t="str">
            <v>KG</v>
          </cell>
          <cell r="D5325">
            <v>16.46</v>
          </cell>
        </row>
        <row r="5326">
          <cell r="A5326">
            <v>97118</v>
          </cell>
          <cell r="B5326" t="str">
            <v>BARRAS DE TRANSFERÊNCIA, AÇO CA-25 DE 25,0 MM, PARA EXECUÇÃO DE PAVIMENTO DE CONCRETO  FORNECIMENTO E INSTALAÇÃO. AF_11/2017</v>
          </cell>
          <cell r="C5326" t="str">
            <v>KG</v>
          </cell>
          <cell r="D5326">
            <v>14.88</v>
          </cell>
        </row>
        <row r="5327">
          <cell r="A5327">
            <v>97119</v>
          </cell>
          <cell r="B5327" t="str">
            <v>BARRAS DE TRANSFERÊNCIA, AÇO CA-25 DE 32,0 MM, PARA EXECUÇÃO DE PAVIMENTO DE CONCRETO  FORNECIMENTO E INSTALAÇÃO. AF_11/2017</v>
          </cell>
          <cell r="C5327" t="str">
            <v>KG</v>
          </cell>
          <cell r="D5327">
            <v>14.59</v>
          </cell>
        </row>
        <row r="5328">
          <cell r="A5328">
            <v>97120</v>
          </cell>
          <cell r="B5328" t="str">
            <v>BARRAS DE LIGAÇÃO, AÇO CA-50 DE 10 MM, PARA EXECUÇÃO DE PAVIMENTO DE CONCRETO  FORNECIMENTO E INSTALAÇÃO. AF_11/2017</v>
          </cell>
          <cell r="C5328" t="str">
            <v>KG</v>
          </cell>
          <cell r="D5328">
            <v>10.95</v>
          </cell>
        </row>
        <row r="5329">
          <cell r="A5329">
            <v>97802</v>
          </cell>
          <cell r="B5329" t="str">
            <v>PAVIMENTO COM TRATAMENTO SUPERFICIAL SIMPLES, COM EMULSÃO ASFÁLTICA RR-2C. AF_01/2020</v>
          </cell>
          <cell r="C5329" t="str">
            <v>M2</v>
          </cell>
          <cell r="D5329">
            <v>4.82</v>
          </cell>
        </row>
        <row r="5330">
          <cell r="A5330">
            <v>97803</v>
          </cell>
          <cell r="B5330" t="str">
            <v>PAVIMENTO COM TRATAMENTO SUPERFICIAL SIMPLES, COM EMULSÃO ASFÁLTICA RR-2C, COM BANHO DILUÍDO. AF_01/2020</v>
          </cell>
          <cell r="C5330" t="str">
            <v>M2</v>
          </cell>
          <cell r="D5330">
            <v>7.33</v>
          </cell>
        </row>
        <row r="5331">
          <cell r="A5331">
            <v>97805</v>
          </cell>
          <cell r="B5331" t="str">
            <v>PAVIMENTO COM TRATAMENTO SUPERFICIAL DUPLO, COM EMULSÃO ASFÁLTICA RR-2C. AF_01/2020</v>
          </cell>
          <cell r="C5331" t="str">
            <v>M2</v>
          </cell>
          <cell r="D5331">
            <v>12.12</v>
          </cell>
        </row>
        <row r="5332">
          <cell r="A5332">
            <v>97806</v>
          </cell>
          <cell r="B5332" t="str">
            <v>PAVIMENTO COM TRATAMENTO SUPERFICIAL DUPLO, COM EMULSÃO ASFÁLTICA RR-2C, COM BANHO DILUÍDO. AF_01/2020</v>
          </cell>
          <cell r="C5332" t="str">
            <v>M2</v>
          </cell>
          <cell r="D5332">
            <v>14.6</v>
          </cell>
        </row>
        <row r="5333">
          <cell r="A5333">
            <v>97807</v>
          </cell>
          <cell r="B5333" t="str">
            <v>PAVIMENTO COM TRATAMENTO SUPERFICIAL DUPLO, COM EMULSÃO ASFÁLTICA RR-2C, COM CAPA SELANTE. AF_01/2020</v>
          </cell>
          <cell r="C5333" t="str">
            <v>M2</v>
          </cell>
          <cell r="D5333">
            <v>16.8</v>
          </cell>
        </row>
        <row r="5334">
          <cell r="A5334">
            <v>97809</v>
          </cell>
          <cell r="B5334" t="str">
            <v>PAVIMENTO COM TRATAMENTO SUPERFICIAL TRIPLO, COM EMULSÃO ASFÁLTICA RR-2C. AF_01/2020</v>
          </cell>
          <cell r="C5334" t="str">
            <v>M2</v>
          </cell>
          <cell r="D5334">
            <v>13.58</v>
          </cell>
        </row>
        <row r="5335">
          <cell r="A5335">
            <v>97810</v>
          </cell>
          <cell r="B5335" t="str">
            <v>PAVIMENTO COM TRATAMENTO SUPERFICIAL TRIPLO, COM EMULSÃO ASFÁLTICA RR-2C, COM BANHO DILUÍDO. AF_01/2020</v>
          </cell>
          <cell r="C5335" t="str">
            <v>M2</v>
          </cell>
          <cell r="D5335">
            <v>14.75</v>
          </cell>
        </row>
        <row r="5336">
          <cell r="A5336">
            <v>97811</v>
          </cell>
          <cell r="B5336" t="str">
            <v>PAVIMENTO COM TRATAMENTO SUPERFICIAL TRIPLO, COM EMULSÃO ASFÁLTICA RR-2C, COM CAPA SELANTE. AF_01/2020</v>
          </cell>
          <cell r="C5336" t="str">
            <v>M2</v>
          </cell>
          <cell r="D5336">
            <v>17.010000000000002</v>
          </cell>
        </row>
        <row r="5337">
          <cell r="A5337">
            <v>101167</v>
          </cell>
          <cell r="B5337" t="str">
            <v>EXECUÇÃO DE PAVIMENTO EM PARALELEPÍPEDOS, REJUNTAMENTO COM PÓ DE PEDRA. AF_05/2020</v>
          </cell>
          <cell r="C5337" t="str">
            <v>M2</v>
          </cell>
          <cell r="D5337">
            <v>46.3</v>
          </cell>
        </row>
        <row r="5338">
          <cell r="A5338">
            <v>101168</v>
          </cell>
          <cell r="B5338" t="str">
            <v>EXECUÇÃO DE PAVIMENTO EM PARALELEPÍPEDOS, REJUNTAMENTO COM PEDRISCO E EMULSÃO ASFÁLTICA. AF_05/2020_P</v>
          </cell>
          <cell r="C5338" t="str">
            <v>M2</v>
          </cell>
          <cell r="D5338">
            <v>77.94</v>
          </cell>
        </row>
        <row r="5339">
          <cell r="A5339">
            <v>101169</v>
          </cell>
          <cell r="B5339" t="str">
            <v>EXECUÇÃO DE PAVIMENTO EM PARALELEPÍPEDOS, REJUNTAMENTO COM ARGAMASSA TRAÇO 1:3 (CIMENTO E AREIA). AF_05/2020</v>
          </cell>
          <cell r="C5339" t="str">
            <v>M2</v>
          </cell>
          <cell r="D5339">
            <v>58.84</v>
          </cell>
        </row>
        <row r="5340">
          <cell r="A5340">
            <v>101170</v>
          </cell>
          <cell r="B5340" t="str">
            <v>EXECUÇÃO DE PAVIMENTO EM PEDRAS POLIÉDRICAS, REJUNTAMENTO COM PÓ DE PEDRA. AF_05/2020</v>
          </cell>
          <cell r="C5340" t="str">
            <v>M2</v>
          </cell>
          <cell r="D5340">
            <v>31.2</v>
          </cell>
        </row>
        <row r="5341">
          <cell r="A5341">
            <v>101171</v>
          </cell>
          <cell r="B5341" t="str">
            <v>EXECUÇÃO DE PAVIMENTO EM PEDRAS POLIÉDRICAS, REJUNTAMENTO COM PEDRISCO E EMULSÃO ASFÁLTICA. AF_05/2020_P</v>
          </cell>
          <cell r="C5341" t="str">
            <v>M2</v>
          </cell>
          <cell r="D5341">
            <v>71.930000000000007</v>
          </cell>
        </row>
        <row r="5342">
          <cell r="A5342">
            <v>101172</v>
          </cell>
          <cell r="B5342" t="str">
            <v>EXECUÇÃO DE PAVIMENTO EM PEDRAS POLIÉDRICAS, REJUNTAMENTO COM ARGAMASSA TRAÇO 1:3 (CIMENTO E AREIA). AF_05/2020</v>
          </cell>
          <cell r="C5342" t="str">
            <v>M2</v>
          </cell>
          <cell r="D5342">
            <v>54.07</v>
          </cell>
        </row>
        <row r="5343">
          <cell r="A5343">
            <v>72947</v>
          </cell>
          <cell r="B5343" t="str">
            <v>SINALIZACAO HORIZONTAL COM TINTA RETRORREFLETIVA A BASE DE RESINA ACRILICA COM MICROESFERAS DE VIDRO</v>
          </cell>
          <cell r="C5343" t="str">
            <v>M2</v>
          </cell>
          <cell r="D5343">
            <v>14.93</v>
          </cell>
        </row>
        <row r="5344">
          <cell r="A5344">
            <v>83693</v>
          </cell>
          <cell r="B5344" t="str">
            <v>CAIACAO EM MEIO FIO</v>
          </cell>
          <cell r="C5344" t="str">
            <v>M2</v>
          </cell>
          <cell r="D5344">
            <v>3.37</v>
          </cell>
        </row>
        <row r="5345">
          <cell r="A5345">
            <v>95995</v>
          </cell>
          <cell r="B5345" t="str">
            <v>EXECUÇÃO DE PAVIMENTO COM APLICAÇÃO DE CONCRETO ASFÁLTICO, CAMADA DE ROLAMENTO - EXCLUSIVE CARGA E TRANSPORTE. AF_11/2019</v>
          </cell>
          <cell r="C5345" t="str">
            <v>M3</v>
          </cell>
          <cell r="D5345">
            <v>927.18</v>
          </cell>
        </row>
        <row r="5346">
          <cell r="A5346">
            <v>95996</v>
          </cell>
          <cell r="B5346" t="str">
            <v>EXECUÇÃO DE PAVIMENTO COM APLICAÇÃO DE CONCRETO ASFÁLTICO, CAMADA DE BINDER - EXCLUSIVE CARGA E TRANSPORTE. AF_11/2019</v>
          </cell>
          <cell r="C5346" t="str">
            <v>M3</v>
          </cell>
          <cell r="D5346">
            <v>876.06</v>
          </cell>
        </row>
        <row r="5347">
          <cell r="A5347">
            <v>96001</v>
          </cell>
          <cell r="B5347" t="str">
            <v>FRESAGEM DE PAVIMENTO ASFÁLTICO (PROFUNDIDADE ATÉ 5,0 CM) - EXCLUSIVE TRANSPORTE. AF_11/2019</v>
          </cell>
          <cell r="C5347" t="str">
            <v>M2</v>
          </cell>
          <cell r="D5347">
            <v>4.84</v>
          </cell>
        </row>
        <row r="5348">
          <cell r="A5348">
            <v>96393</v>
          </cell>
          <cell r="B5348" t="str">
            <v>USINAGEM DE BRITA GRADUADA SIMPLES. AF_03/2020</v>
          </cell>
          <cell r="C5348" t="str">
            <v>M3</v>
          </cell>
          <cell r="D5348">
            <v>95.04</v>
          </cell>
        </row>
        <row r="5349">
          <cell r="A5349">
            <v>96394</v>
          </cell>
          <cell r="B5349" t="str">
            <v>USINAGEM DE BRITA GRADUADA TRATADA COM CIMENTO. AF_03/2020</v>
          </cell>
          <cell r="C5349" t="str">
            <v>M3</v>
          </cell>
          <cell r="D5349">
            <v>148.58000000000001</v>
          </cell>
        </row>
        <row r="5350">
          <cell r="A5350">
            <v>96395</v>
          </cell>
          <cell r="B5350" t="str">
            <v>USINAGEM DE CONCRETO PARA COMPACTAÇÃO COM ROLO. AF_03/2020</v>
          </cell>
          <cell r="C5350" t="str">
            <v>M3</v>
          </cell>
          <cell r="D5350">
            <v>222.46</v>
          </cell>
        </row>
        <row r="5351">
          <cell r="A5351">
            <v>100624</v>
          </cell>
          <cell r="B5351" t="str">
            <v>EXECUÇÃO DE PAVIMENTO COM APLICAÇÃO DE PRÉ-MISTURADO A FRIO, CAMADA DE ROLAMENTO - EXCLUSIVE CARGA E TRANSPORTE. AF_11/2019</v>
          </cell>
          <cell r="C5351" t="str">
            <v>M3</v>
          </cell>
          <cell r="D5351">
            <v>833.84</v>
          </cell>
        </row>
        <row r="5352">
          <cell r="A5352">
            <v>100625</v>
          </cell>
          <cell r="B5352" t="str">
            <v>EXECUÇÃO DE PAVIMENTO COM APLICAÇÃO DE PRÉ-MISTURADO A FRIO, CAMADA DE BINDER - EXCLUSIVE CARGA E TRANSPORTE. AF_11/2019</v>
          </cell>
          <cell r="C5352" t="str">
            <v>M3</v>
          </cell>
          <cell r="D5352">
            <v>739.94</v>
          </cell>
        </row>
        <row r="5353">
          <cell r="A5353">
            <v>101020</v>
          </cell>
          <cell r="B5353" t="str">
            <v>USINAGEM DE CONCRETO ASFÁLTICO COM CAP 50/70, PARA CAMADA DE BINDER, PADRÃO DNIT FAIXA B, EM USINA DE ASFALTO CONTÍNUA DE 80 TON/H. AF_03/2020</v>
          </cell>
          <cell r="C5353" t="str">
            <v>T</v>
          </cell>
          <cell r="D5353">
            <v>318.33999999999997</v>
          </cell>
        </row>
        <row r="5354">
          <cell r="A5354">
            <v>101021</v>
          </cell>
          <cell r="B5354" t="str">
            <v>USINAGEM DE CONCRETO ASFÁLTICO COM CAP 50/70, PARA CAMADA DE ROLAMENTO, PADRÃO DNIT FAIXA C, EM USINA DE ASFALTO CONTÍNUA DE 80 TON/H. AF_03/2020</v>
          </cell>
          <cell r="C5354" t="str">
            <v>T</v>
          </cell>
          <cell r="D5354">
            <v>327.38</v>
          </cell>
        </row>
        <row r="5355">
          <cell r="A5355">
            <v>101022</v>
          </cell>
          <cell r="B5355" t="str">
            <v>USINAGEM DE CONCRETO ASFÁLTICO COM CAP 50/70, PARA CAMADA DE BINDER, PADRÃO DNIT FAIXA B, EM USINA DE ASFALTO CONTÍNUA DE 140 TON/H. AF_03/2020_P</v>
          </cell>
          <cell r="C5355" t="str">
            <v>T</v>
          </cell>
          <cell r="D5355">
            <v>279.77</v>
          </cell>
        </row>
        <row r="5356">
          <cell r="A5356">
            <v>101023</v>
          </cell>
          <cell r="B5356" t="str">
            <v>USINAGEM DE CONCRETO ASFÁLTICO COM CAP 50/70, PARA CAMADA DE ROLAMENTO, PADRÃO DNIT FAIXA C, EM USINA DE ASFALTO CONTÍNUA DE 140 TON/H. AF_03/2020_P</v>
          </cell>
          <cell r="C5356" t="str">
            <v>T</v>
          </cell>
          <cell r="D5356">
            <v>289.64999999999998</v>
          </cell>
        </row>
        <row r="5357">
          <cell r="A5357">
            <v>101024</v>
          </cell>
          <cell r="B5357" t="str">
            <v>USINAGEM DE CONCRETO ASFÁLTICO COM CAP 50/70, PARA CAMADA DE BINDER, PADRÃO DNIT FAIXA B, EM USINA DE ASFALTO GRAVIMÉTRICA DE 150 TON/H. AF_03/2020_P</v>
          </cell>
          <cell r="C5357" t="str">
            <v>T</v>
          </cell>
          <cell r="D5357">
            <v>283.68</v>
          </cell>
        </row>
        <row r="5358">
          <cell r="A5358">
            <v>101025</v>
          </cell>
          <cell r="B5358" t="str">
            <v>USINAGEM DE CONCRETO ASFÁLTICO COM CAP 50/70 PARA CAMADA DE ROLAMENTO, PADRÃO DNIT FAIXA C, EM USINA DE ASFALTO GRAVIMÉTRICA DE 150 TON/H. AF_03/2020_P</v>
          </cell>
          <cell r="C5358" t="str">
            <v>T</v>
          </cell>
          <cell r="D5358">
            <v>292.70999999999998</v>
          </cell>
        </row>
        <row r="5359">
          <cell r="A5359">
            <v>101026</v>
          </cell>
          <cell r="B5359" t="str">
            <v>USINAGEM DE PRÉ MISTURADO A FRIO, PARA CAMADA DE BINDER, PADRÃO DNIT FAIXA B. AF_03/2020_P</v>
          </cell>
          <cell r="C5359" t="str">
            <v>T</v>
          </cell>
          <cell r="D5359">
            <v>285.64</v>
          </cell>
        </row>
        <row r="5360">
          <cell r="A5360">
            <v>101027</v>
          </cell>
          <cell r="B5360" t="str">
            <v>USINAGEM DE PRÉ MISTURADO A FRIO, PARA CAMADA DE ROLAMENTO, PADRÃO DNIT FAIXA C. AF_03/2020_P</v>
          </cell>
          <cell r="C5360" t="str">
            <v>T</v>
          </cell>
          <cell r="D5360">
            <v>317.79000000000002</v>
          </cell>
        </row>
        <row r="5361">
          <cell r="A5361">
            <v>88411</v>
          </cell>
          <cell r="B5361" t="str">
            <v>APLICAÇÃO MANUAL DE FUNDO SELADOR ACRÍLICO EM PANOS COM PRESENÇA DE VÃOS DE EDIFÍCIOS DE MÚLTIPLOS PAVIMENTOS. AF_06/2014</v>
          </cell>
          <cell r="C5361" t="str">
            <v>M2</v>
          </cell>
          <cell r="D5361">
            <v>2.15</v>
          </cell>
        </row>
        <row r="5362">
          <cell r="A5362">
            <v>88412</v>
          </cell>
          <cell r="B5362" t="str">
            <v>APLICAÇÃO MANUAL DE FUNDO SELADOR ACRÍLICO EM PANOS CEGOS DE FACHADA (SEM PRESENÇA DE VÃOS) DE EDIFÍCIOS DE MÚLTIPLOS PAVIMENTOS. AF_06/2014</v>
          </cell>
          <cell r="C5362" t="str">
            <v>M2</v>
          </cell>
          <cell r="D5362">
            <v>1.64</v>
          </cell>
        </row>
        <row r="5363">
          <cell r="A5363">
            <v>88413</v>
          </cell>
          <cell r="B5363" t="str">
            <v>APLICAÇÃO MANUAL DE FUNDO SELADOR ACRÍLICO EM SUPERFÍCIES EXTERNAS DE SACADA DE EDIFÍCIOS DE MÚLTIPLOS PAVIMENTOS. AF_06/2014</v>
          </cell>
          <cell r="C5363" t="str">
            <v>M2</v>
          </cell>
          <cell r="D5363">
            <v>3.19</v>
          </cell>
        </row>
        <row r="5364">
          <cell r="A5364">
            <v>88414</v>
          </cell>
          <cell r="B5364" t="str">
            <v>APLICAÇÃO MANUAL DE FUNDO SELADOR ACRÍLICO EM SUPERFÍCIES INTERNAS DA SACADA DE EDIFÍCIOS DE MÚLTIPLOS PAVIMENTOS. AF_06/2014</v>
          </cell>
          <cell r="C5364" t="str">
            <v>M2</v>
          </cell>
          <cell r="D5364">
            <v>3.51</v>
          </cell>
        </row>
        <row r="5365">
          <cell r="A5365">
            <v>88415</v>
          </cell>
          <cell r="B5365" t="str">
            <v>APLICAÇÃO MANUAL DE FUNDO SELADOR ACRÍLICO EM PAREDES EXTERNAS DE CASAS. AF_06/2014</v>
          </cell>
          <cell r="C5365" t="str">
            <v>M2</v>
          </cell>
          <cell r="D5365">
            <v>2.3199999999999998</v>
          </cell>
        </row>
        <row r="5366">
          <cell r="A5366">
            <v>88416</v>
          </cell>
          <cell r="B5366" t="str">
            <v>APLICAÇÃO MANUAL DE PINTURA COM TINTA TEXTURIZADA ACRÍLICA EM PANOS COM PRESENÇA DE VÃOS DE EDIFÍCIOS DE MÚLTIPLOS PAVIMENTOS, UMA COR. AF_06/2014</v>
          </cell>
          <cell r="C5366" t="str">
            <v>M2</v>
          </cell>
          <cell r="D5366">
            <v>15.25</v>
          </cell>
        </row>
        <row r="5367">
          <cell r="A5367">
            <v>88417</v>
          </cell>
          <cell r="B5367" t="str">
            <v>APLICAÇÃO MANUAL DE PINTURA COM TINTA TEXTURIZADA ACRÍLICA EM PANOS CEGOS DE FACHADA (SEM PRESENÇA DE VÃOS) DE EDIFÍCIOS DE MÚLTIPLOS PAVIMENTOS, UMA COR. AF_06/2014</v>
          </cell>
          <cell r="C5367" t="str">
            <v>M2</v>
          </cell>
          <cell r="D5367">
            <v>13.43</v>
          </cell>
        </row>
        <row r="5368">
          <cell r="A5368">
            <v>88420</v>
          </cell>
          <cell r="B5368" t="str">
            <v>APLICAÇÃO MANUAL DE PINTURA COM TINTA TEXTURIZADA ACRÍLICA EM SUPERFÍCIES EXTERNAS DE SACADA DE EDIFÍCIOS DE MÚLTIPLOS PAVIMENTOS, UMA COR. AF_06/2014</v>
          </cell>
          <cell r="C5368" t="str">
            <v>M2</v>
          </cell>
          <cell r="D5368">
            <v>18.93</v>
          </cell>
        </row>
        <row r="5369">
          <cell r="A5369">
            <v>88421</v>
          </cell>
          <cell r="B5369" t="str">
            <v>APLICAÇÃO MANUAL DE PINTURA COM TINTA TEXTURIZADA ACRÍLICA EM SUPERFÍCIES INTERNAS DA SACADA DE EDIFÍCIOS DE MÚLTIPLOS PAVIMENTOS, UMA COR. AF_06/2014</v>
          </cell>
          <cell r="C5369" t="str">
            <v>M2</v>
          </cell>
          <cell r="D5369">
            <v>20.100000000000001</v>
          </cell>
        </row>
        <row r="5370">
          <cell r="A5370">
            <v>88423</v>
          </cell>
          <cell r="B5370" t="str">
            <v>APLICAÇÃO MANUAL DE PINTURA COM TINTA TEXTURIZADA ACRÍLICA EM PAREDES EXTERNAS DE CASAS, UMA COR. AF_06/2014</v>
          </cell>
          <cell r="C5370" t="str">
            <v>M2</v>
          </cell>
          <cell r="D5370">
            <v>15.82</v>
          </cell>
        </row>
        <row r="5371">
          <cell r="A5371">
            <v>88424</v>
          </cell>
          <cell r="B5371" t="str">
            <v>APLICAÇÃO MANUAL DE PINTURA COM TINTA TEXTURIZADA ACRÍLICA EM PANOS COM PRESENÇA DE VÃOS DE EDIFÍCIOS DE MÚLTIPLOS PAVIMENTOS, DUAS CORES. AF_06/2014</v>
          </cell>
          <cell r="C5371" t="str">
            <v>M2</v>
          </cell>
          <cell r="D5371">
            <v>17.760000000000002</v>
          </cell>
        </row>
        <row r="5372">
          <cell r="A5372">
            <v>88426</v>
          </cell>
          <cell r="B5372" t="str">
            <v>APLICAÇÃO MANUAL DE PINTURA COM TINTA TEXTURIZADA ACRÍLICA EM PANOS CEGOS DE FACHADA (SEM PRESENÇA DE VÃOS) DE EDIFÍCIOS DE MÚLTIPLOS PAVIMENTOS, DUAS CORES. AF_06/2014</v>
          </cell>
          <cell r="C5372" t="str">
            <v>M2</v>
          </cell>
          <cell r="D5372">
            <v>14.6</v>
          </cell>
        </row>
        <row r="5373">
          <cell r="A5373">
            <v>88428</v>
          </cell>
          <cell r="B5373" t="str">
            <v>APLICAÇÃO MANUAL DE PINTURA COM TINTA TEXTURIZADA ACRÍLICA EM SUPERFÍCIES EXTERNAS DE SACADA DE EDIFÍCIOS DE MÚLTIPLOS PAVIMENTOS, DUAS CORES. AF_06/2014</v>
          </cell>
          <cell r="C5373" t="str">
            <v>M2</v>
          </cell>
          <cell r="D5373">
            <v>24.09</v>
          </cell>
        </row>
        <row r="5374">
          <cell r="A5374">
            <v>88429</v>
          </cell>
          <cell r="B5374" t="str">
            <v>APLICAÇÃO MANUAL DE PINTURA COM TINTA TEXTURIZADA ACRÍLICA EM SUPERFÍCIES INTERNAS DA SACADA DE EDIFÍCIOS DE MÚLTIPLOS PAVIMENTOS, DUAS CORES. AF_06/2014</v>
          </cell>
          <cell r="C5374" t="str">
            <v>M2</v>
          </cell>
          <cell r="D5374">
            <v>26.11</v>
          </cell>
        </row>
        <row r="5375">
          <cell r="A5375">
            <v>88431</v>
          </cell>
          <cell r="B5375" t="str">
            <v>APLICAÇÃO MANUAL DE PINTURA COM TINTA TEXTURIZADA ACRÍLICA EM PAREDES EXTERNAS DE CASAS, DUAS CORES. AF_06/2014</v>
          </cell>
          <cell r="C5375" t="str">
            <v>M2</v>
          </cell>
          <cell r="D5375">
            <v>18.75</v>
          </cell>
        </row>
        <row r="5376">
          <cell r="A5376">
            <v>88432</v>
          </cell>
          <cell r="B5376" t="str">
            <v>APLICAÇÃO MANUAL DE PINTURA COM TINTA TEXTURIZADA ACRÍLICA EM MOLDURAS DE EPS, PRÉ-FABRICADOS, OU OUTROS. AF_06/2014</v>
          </cell>
          <cell r="C5376" t="str">
            <v>M2</v>
          </cell>
          <cell r="D5376">
            <v>13.34</v>
          </cell>
        </row>
        <row r="5377">
          <cell r="A5377">
            <v>88482</v>
          </cell>
          <cell r="B5377" t="str">
            <v>APLICAÇÃO DE FUNDO SELADOR LÁTEX PVA EM TETO, UMA DEMÃO. AF_06/2014</v>
          </cell>
          <cell r="C5377" t="str">
            <v>M2</v>
          </cell>
          <cell r="D5377">
            <v>2.95</v>
          </cell>
        </row>
        <row r="5378">
          <cell r="A5378">
            <v>88483</v>
          </cell>
          <cell r="B5378" t="str">
            <v>APLICAÇÃO DE FUNDO SELADOR LÁTEX PVA EM PAREDES, UMA DEMÃO. AF_06/2014</v>
          </cell>
          <cell r="C5378" t="str">
            <v>M2</v>
          </cell>
          <cell r="D5378">
            <v>2.73</v>
          </cell>
        </row>
        <row r="5379">
          <cell r="A5379">
            <v>88484</v>
          </cell>
          <cell r="B5379" t="str">
            <v>APLICAÇÃO DE FUNDO SELADOR ACRÍLICO EM TETO, UMA DEMÃO. AF_06/2014</v>
          </cell>
          <cell r="C5379" t="str">
            <v>M2</v>
          </cell>
          <cell r="D5379">
            <v>2.34</v>
          </cell>
        </row>
        <row r="5380">
          <cell r="A5380">
            <v>88485</v>
          </cell>
          <cell r="B5380" t="str">
            <v>APLICAÇÃO DE FUNDO SELADOR ACRÍLICO EM PAREDES, UMA DEMÃO. AF_06/2014</v>
          </cell>
          <cell r="C5380" t="str">
            <v>M2</v>
          </cell>
          <cell r="D5380">
            <v>2.0299999999999998</v>
          </cell>
        </row>
        <row r="5381">
          <cell r="A5381">
            <v>88486</v>
          </cell>
          <cell r="B5381" t="str">
            <v>APLICAÇÃO MANUAL DE PINTURA COM TINTA LÁTEX PVA EM TETO, DUAS DEMÃOS. AF_06/2014</v>
          </cell>
          <cell r="C5381" t="str">
            <v>M2</v>
          </cell>
          <cell r="D5381">
            <v>9.82</v>
          </cell>
        </row>
        <row r="5382">
          <cell r="A5382">
            <v>88487</v>
          </cell>
          <cell r="B5382" t="str">
            <v>APLICAÇÃO MANUAL DE PINTURA COM TINTA LÁTEX PVA EM PAREDES, DUAS DEMÃOS. AF_06/2014</v>
          </cell>
          <cell r="C5382" t="str">
            <v>M2</v>
          </cell>
          <cell r="D5382">
            <v>8.85</v>
          </cell>
        </row>
        <row r="5383">
          <cell r="A5383">
            <v>88488</v>
          </cell>
          <cell r="B5383" t="str">
            <v>APLICAÇÃO MANUAL DE PINTURA COM TINTA LÁTEX ACRÍLICA EM TETO, DUAS DEMÃOS. AF_06/2014</v>
          </cell>
          <cell r="C5383" t="str">
            <v>M2</v>
          </cell>
          <cell r="D5383">
            <v>12.54</v>
          </cell>
        </row>
        <row r="5384">
          <cell r="A5384">
            <v>88489</v>
          </cell>
          <cell r="B5384" t="str">
            <v>APLICAÇÃO MANUAL DE PINTURA COM TINTA LÁTEX ACRÍLICA EM PAREDES, DUAS DEMÃOS. AF_06/2014</v>
          </cell>
          <cell r="C5384" t="str">
            <v>M2</v>
          </cell>
          <cell r="D5384">
            <v>11.15</v>
          </cell>
        </row>
        <row r="5385">
          <cell r="A5385">
            <v>88490</v>
          </cell>
          <cell r="B5385" t="str">
            <v>APLICAÇÃO MECÂNICA DE PINTURA COM TINTA LÁTEX PVA EM TETO, DUAS DEMÃOS. AF_06/2014</v>
          </cell>
          <cell r="C5385" t="str">
            <v>M2</v>
          </cell>
          <cell r="D5385">
            <v>7.33</v>
          </cell>
        </row>
        <row r="5386">
          <cell r="A5386">
            <v>88491</v>
          </cell>
          <cell r="B5386" t="str">
            <v>APLICAÇÃO MECÂNICA DE PINTURA COM TINTA LÁTEX PVA EM PAREDES, DUAS DEMÃOS. AF_06/2014</v>
          </cell>
          <cell r="C5386" t="str">
            <v>M2</v>
          </cell>
          <cell r="D5386">
            <v>7.09</v>
          </cell>
        </row>
        <row r="5387">
          <cell r="A5387">
            <v>88492</v>
          </cell>
          <cell r="B5387" t="str">
            <v>APLICAÇÃO MECÂNICA DE PINTURA COM TINTA LÁTEX ACRÍLICA EM TETO, DUAS DEMÃOS. AF_06/2014</v>
          </cell>
          <cell r="C5387" t="str">
            <v>M2</v>
          </cell>
          <cell r="D5387">
            <v>8.77</v>
          </cell>
        </row>
        <row r="5388">
          <cell r="A5388">
            <v>88493</v>
          </cell>
          <cell r="B5388" t="str">
            <v>APLICAÇÃO MECÂNICA DE PINTURA COM TINTA LÁTEX ACRÍLICA EM PAREDES, DUAS DEMÃOS. AF_06/2014</v>
          </cell>
          <cell r="C5388" t="str">
            <v>M2</v>
          </cell>
          <cell r="D5388">
            <v>8.44</v>
          </cell>
        </row>
        <row r="5389">
          <cell r="A5389">
            <v>88494</v>
          </cell>
          <cell r="B5389" t="str">
            <v>APLICAÇÃO E LIXAMENTO DE MASSA LÁTEX EM TETO, UMA DEMÃO. AF_06/2014</v>
          </cell>
          <cell r="C5389" t="str">
            <v>M2</v>
          </cell>
          <cell r="D5389">
            <v>14.24</v>
          </cell>
        </row>
        <row r="5390">
          <cell r="A5390">
            <v>88495</v>
          </cell>
          <cell r="B5390" t="str">
            <v>APLICAÇÃO E LIXAMENTO DE MASSA LÁTEX EM PAREDES, UMA DEMÃO. AF_06/2014</v>
          </cell>
          <cell r="C5390" t="str">
            <v>M2</v>
          </cell>
          <cell r="D5390">
            <v>7.56</v>
          </cell>
        </row>
        <row r="5391">
          <cell r="A5391">
            <v>88496</v>
          </cell>
          <cell r="B5391" t="str">
            <v>APLICAÇÃO E LIXAMENTO DE MASSA LÁTEX EM TETO, DUAS DEMÃOS. AF_06/2014</v>
          </cell>
          <cell r="C5391" t="str">
            <v>M2</v>
          </cell>
          <cell r="D5391">
            <v>19.29</v>
          </cell>
        </row>
        <row r="5392">
          <cell r="A5392">
            <v>88497</v>
          </cell>
          <cell r="B5392" t="str">
            <v>APLICAÇÃO E LIXAMENTO DE MASSA LÁTEX EM PAREDES, DUAS DEMÃOS. AF_06/2014</v>
          </cell>
          <cell r="C5392" t="str">
            <v>M2</v>
          </cell>
          <cell r="D5392">
            <v>10.37</v>
          </cell>
        </row>
        <row r="5393">
          <cell r="A5393">
            <v>95305</v>
          </cell>
          <cell r="B5393" t="str">
            <v>TEXTURA ACRÍLICA, APLICAÇÃO MANUAL EM PAREDE, UMA DEMÃO. AF_09/2016</v>
          </cell>
          <cell r="C5393" t="str">
            <v>M2</v>
          </cell>
          <cell r="D5393">
            <v>11.58</v>
          </cell>
        </row>
        <row r="5394">
          <cell r="A5394">
            <v>95306</v>
          </cell>
          <cell r="B5394" t="str">
            <v>TEXTURA ACRÍLICA, APLICAÇÃO MANUAL EM TETO, UMA DEMÃO. AF_09/2016</v>
          </cell>
          <cell r="C5394" t="str">
            <v>M2</v>
          </cell>
          <cell r="D5394">
            <v>13.35</v>
          </cell>
        </row>
        <row r="5395">
          <cell r="A5395">
            <v>95622</v>
          </cell>
          <cell r="B5395" t="str">
            <v>APLICAÇÃO MANUAL DE TINTA LÁTEX ACRÍLICA EM PANOS COM PRESENÇA DE VÃOS DE EDIFÍCIOS DE MÚLTIPLOS PAVIMENTOS, DUAS DEMÃOS. AF_11/2016</v>
          </cell>
          <cell r="C5395" t="str">
            <v>M2</v>
          </cell>
          <cell r="D5395">
            <v>11.04</v>
          </cell>
        </row>
        <row r="5396">
          <cell r="A5396">
            <v>95623</v>
          </cell>
          <cell r="B5396" t="str">
            <v>APLICAÇÃO MANUAL DE TINTA LÁTEX ACRÍLICA EM PANOS SEM PRESENÇA DE VÃOS DE EDIFÍCIOS DE MÚLTIPLOS PAVIMENTOS, DUAS DEMÃOS. AF_11/2016</v>
          </cell>
          <cell r="C5396" t="str">
            <v>M2</v>
          </cell>
          <cell r="D5396">
            <v>8.57</v>
          </cell>
        </row>
        <row r="5397">
          <cell r="A5397">
            <v>95624</v>
          </cell>
          <cell r="B5397" t="str">
            <v>APLICAÇÃO MANUAL DE TINTA LÁTEX ACRÍLICA EM SUPERFÍCIES EXTERNAS DE SACADA DE EDIFÍCIOS DE MÚLTIPLOS PAVIMENTOS, DUAS DEMÃOS. AF_11/2016</v>
          </cell>
          <cell r="C5397" t="str">
            <v>M2</v>
          </cell>
          <cell r="D5397">
            <v>16.11</v>
          </cell>
        </row>
        <row r="5398">
          <cell r="A5398">
            <v>95625</v>
          </cell>
          <cell r="B5398" t="str">
            <v>APLICAÇÃO MANUAL DE TINTA LÁTEX ACRÍLICA EM SUPERFÍCIES INTERNAS DE SACADA DE EDIFÍCIOS DE MÚLTIPLOS PAVIMENTOS, DUAS DEMÃOS. AF_11/2016</v>
          </cell>
          <cell r="C5398" t="str">
            <v>M2</v>
          </cell>
          <cell r="D5398">
            <v>17.71</v>
          </cell>
        </row>
        <row r="5399">
          <cell r="A5399">
            <v>95626</v>
          </cell>
          <cell r="B5399" t="str">
            <v>APLICAÇÃO MANUAL DE TINTA LÁTEX ACRÍLICA EM PAREDE EXTERNAS DE CASAS, DUAS DEMÃOS. AF_11/2016</v>
          </cell>
          <cell r="C5399" t="str">
            <v>M2</v>
          </cell>
          <cell r="D5399">
            <v>11.86</v>
          </cell>
        </row>
        <row r="5400">
          <cell r="A5400">
            <v>96126</v>
          </cell>
          <cell r="B5400" t="str">
            <v>APLICAÇÃO MANUAL DE MASSA ACRÍLICA EM PANOS DE FACHADA COM PRESENÇA DE VÃOS, DE EDIFÍCIOS DE MÚLTIPLOS PAVIMENTOS, UMA DEMÃO. AF_05/2017</v>
          </cell>
          <cell r="C5400" t="str">
            <v>M2</v>
          </cell>
          <cell r="D5400">
            <v>12.44</v>
          </cell>
        </row>
        <row r="5401">
          <cell r="A5401">
            <v>96127</v>
          </cell>
          <cell r="B5401" t="str">
            <v>APLICAÇÃO MANUAL DE MASSA ACRÍLICA EM PANOS DE FACHADA SEM PRESENÇA DE VÃOS, DE EDIFÍCIOS DE MÚLTIPLOS PAVIMENTOS, UMA DEMÃO. AF_05/2017</v>
          </cell>
          <cell r="C5401" t="str">
            <v>M2</v>
          </cell>
          <cell r="D5401">
            <v>9.33</v>
          </cell>
        </row>
        <row r="5402">
          <cell r="A5402">
            <v>96128</v>
          </cell>
          <cell r="B5402" t="str">
            <v>APLICAÇÃO MANUAL DE MASSA ACRÍLICA EM SUPERFÍCIES EXTERNAS DE SACADA DE EDIFÍCIOS DE MÚLTIPLOS PAVIMENTOS, UMA DEMÃO. AF_05/2017</v>
          </cell>
          <cell r="C5402" t="str">
            <v>M2</v>
          </cell>
          <cell r="D5402">
            <v>18.739999999999998</v>
          </cell>
        </row>
        <row r="5403">
          <cell r="A5403">
            <v>96129</v>
          </cell>
          <cell r="B5403" t="str">
            <v>APLICAÇÃO MANUAL DE MASSA ACRÍLICA EM SUPERFÍCIES INTERNAS DE SACADA DE EDIFÍCIOS DE MÚLTIPLOS PAVIMENTOS, UMA DEMÃO. AF_05/2017</v>
          </cell>
          <cell r="C5403" t="str">
            <v>M2</v>
          </cell>
          <cell r="D5403">
            <v>20.74</v>
          </cell>
        </row>
        <row r="5404">
          <cell r="A5404">
            <v>96130</v>
          </cell>
          <cell r="B5404" t="str">
            <v>APLICAÇÃO MANUAL DE MASSA ACRÍLICA EM PAREDES EXTERNAS DE CASAS, UMA DEMÃO. AF_05/2017</v>
          </cell>
          <cell r="C5404" t="str">
            <v>M2</v>
          </cell>
          <cell r="D5404">
            <v>13.42</v>
          </cell>
        </row>
        <row r="5405">
          <cell r="A5405">
            <v>96131</v>
          </cell>
          <cell r="B5405" t="str">
            <v>APLICAÇÃO MANUAL DE MASSA ACRÍLICA EM PANOS DE FACHADA COM PRESENÇA DE VÃOS, DE EDIFÍCIOS DE MÚLTIPLOS PAVIMENTOS, DUAS DEMÃOS. AF_05/2017</v>
          </cell>
          <cell r="C5405" t="str">
            <v>M2</v>
          </cell>
          <cell r="D5405">
            <v>17.12</v>
          </cell>
        </row>
        <row r="5406">
          <cell r="A5406">
            <v>96132</v>
          </cell>
          <cell r="B5406" t="str">
            <v>APLICAÇÃO MANUAL DE MASSA ACRÍLICA EM PANOS DE FACHADA SEM PRESENÇA DE VÃOS, DE EDIFÍCIOS DE MÚLTIPLOS PAVIMENTOS, DUAS DEMÃOS. AF_05/2017</v>
          </cell>
          <cell r="C5406" t="str">
            <v>M2</v>
          </cell>
          <cell r="D5406">
            <v>12.97</v>
          </cell>
        </row>
        <row r="5407">
          <cell r="A5407">
            <v>96133</v>
          </cell>
          <cell r="B5407" t="str">
            <v>APLICAÇÃO MANUAL DE MASSA ACRÍLICA EM SUPERFÍCIES EXTERNAS DE SACADA DE EDIFÍCIOS DE MÚLTIPLOS PAVIMENTOS, DUAS DEMÃOS. AF_05/2017</v>
          </cell>
          <cell r="C5407" t="str">
            <v>M2</v>
          </cell>
          <cell r="D5407">
            <v>25.5</v>
          </cell>
        </row>
        <row r="5408">
          <cell r="A5408">
            <v>96134</v>
          </cell>
          <cell r="B5408" t="str">
            <v>APLICAÇÃO MANUAL DE MASSA ACRÍLICA EM SUPERFÍCIES INTERNAS DE SACADA DE EDIFÍCIOS DE MÚLTIPLOS PAVIMENTOS, DUAS DEMÃOS. AF_05/2017</v>
          </cell>
          <cell r="C5408" t="str">
            <v>M2</v>
          </cell>
          <cell r="D5408">
            <v>28.17</v>
          </cell>
        </row>
        <row r="5409">
          <cell r="A5409">
            <v>96135</v>
          </cell>
          <cell r="B5409" t="str">
            <v>APLICAÇÃO MANUAL DE MASSA ACRÍLICA EM PAREDES EXTERNAS DE CASAS, DUAS DEMÃOS. AF_05/2017</v>
          </cell>
          <cell r="C5409" t="str">
            <v>M2</v>
          </cell>
          <cell r="D5409">
            <v>18.440000000000001</v>
          </cell>
        </row>
        <row r="5410">
          <cell r="A5410">
            <v>102193</v>
          </cell>
          <cell r="B5410" t="str">
            <v>LIXAMENTO DE MADEIRA PARA APLICAÇÃO DE FUNDO OU PINTURA. AF_01/2021</v>
          </cell>
          <cell r="C5410" t="str">
            <v>M2</v>
          </cell>
          <cell r="D5410">
            <v>1.22</v>
          </cell>
        </row>
        <row r="5411">
          <cell r="A5411">
            <v>102194</v>
          </cell>
          <cell r="B5411" t="str">
            <v>LIXAMENTO DE MASSA PARA MADEIRA. AF_01/2021</v>
          </cell>
          <cell r="C5411" t="str">
            <v>M2</v>
          </cell>
          <cell r="D5411">
            <v>5.26</v>
          </cell>
        </row>
        <row r="5412">
          <cell r="A5412">
            <v>102197</v>
          </cell>
          <cell r="B5412" t="str">
            <v>PINTURA FUNDO NIVELADOR ALQUÍDICO BRANCO EM MADEIRA. AF_01/2021</v>
          </cell>
          <cell r="C5412" t="str">
            <v>M2</v>
          </cell>
          <cell r="D5412">
            <v>13.29</v>
          </cell>
        </row>
        <row r="5413">
          <cell r="A5413">
            <v>102200</v>
          </cell>
          <cell r="B5413" t="str">
            <v>APLICAÇÃO MASSA ALQUÍDICA PARA MADEIRA, PARA PINTURA COM TINTA DE ACABAMENTO (PIGMENTADA). AF_01/2021</v>
          </cell>
          <cell r="C5413" t="str">
            <v>M2</v>
          </cell>
          <cell r="D5413">
            <v>11.61</v>
          </cell>
        </row>
        <row r="5414">
          <cell r="A5414">
            <v>102202</v>
          </cell>
          <cell r="B5414" t="str">
            <v>APLICAÇÃO MASSA EPÓXI PARA MADEIRA, PARA PINTURA COM TINTA PU DE ACABAMENTO (PIGMENTADA). AF_01/2021</v>
          </cell>
          <cell r="C5414" t="str">
            <v>M2</v>
          </cell>
          <cell r="D5414">
            <v>25.95</v>
          </cell>
        </row>
        <row r="5415">
          <cell r="A5415">
            <v>102203</v>
          </cell>
          <cell r="B5415" t="str">
            <v>PINTURA VERNIZ (INCOLOR) ALQUÍDICO EM MADEIRA, USO INTERNO E EXTERNO, 1 DEMÃO. AF_01/2021</v>
          </cell>
          <cell r="C5415" t="str">
            <v>M2</v>
          </cell>
          <cell r="D5415">
            <v>7.05</v>
          </cell>
        </row>
        <row r="5416">
          <cell r="A5416">
            <v>102204</v>
          </cell>
          <cell r="B5416" t="str">
            <v>PINTURA VERNIZ (INCOLOR) ALQUÍDICO EM MADEIRA, USO INTERNO, 1 DEMÃO. AF_01/2021</v>
          </cell>
          <cell r="C5416" t="str">
            <v>M2</v>
          </cell>
          <cell r="D5416">
            <v>7.15</v>
          </cell>
        </row>
        <row r="5417">
          <cell r="A5417">
            <v>102205</v>
          </cell>
          <cell r="B5417" t="str">
            <v>PINTURA VERNIZ (INCOLOR) POLIURETÂNICO (RESINA ALQUÍDICA MODIFICADA) EM MADEIRA, 1 DEMÃO. AF_01/2021</v>
          </cell>
          <cell r="C5417" t="str">
            <v>M2</v>
          </cell>
          <cell r="D5417">
            <v>6.42</v>
          </cell>
        </row>
        <row r="5418">
          <cell r="A5418">
            <v>102207</v>
          </cell>
          <cell r="B5418" t="str">
            <v>PINTURA TINTA DE ACABAMENTO (PIGMENTADA) A ÓLEO EM MADEIRA, 1 DEMÃO. AF_01/2021</v>
          </cell>
          <cell r="C5418" t="str">
            <v>M2</v>
          </cell>
          <cell r="D5418">
            <v>5.61</v>
          </cell>
        </row>
        <row r="5419">
          <cell r="A5419">
            <v>102208</v>
          </cell>
          <cell r="B5419" t="str">
            <v>PINTURA TINTA DE ACABAMENTO (PIGMENTADA) ESMALTE SINTÉTICO FOSCO EM MADEIRA, 1 DEMÃO. AF_01/2021</v>
          </cell>
          <cell r="C5419" t="str">
            <v>M2</v>
          </cell>
          <cell r="D5419">
            <v>5.36</v>
          </cell>
        </row>
        <row r="5420">
          <cell r="A5420">
            <v>102209</v>
          </cell>
          <cell r="B5420" t="str">
            <v>PINTURA TINTA DE ACABAMENTO (PIGMENTADA) ESMALTE SINTÉTICO ACETINADO EM MADEIRA, 1 DEMÃO. AF_01/2021</v>
          </cell>
          <cell r="C5420" t="str">
            <v>M2</v>
          </cell>
          <cell r="D5420">
            <v>5.53</v>
          </cell>
        </row>
        <row r="5421">
          <cell r="A5421">
            <v>102210</v>
          </cell>
          <cell r="B5421" t="str">
            <v>PINTURA TINTA DE ACABAMENTO (PIGMENTADA) ESMALTE SINTÉTICO BRILHANTE EM MADEIRA, 1 DEMÃO. AF_01/2021</v>
          </cell>
          <cell r="C5421" t="str">
            <v>M2</v>
          </cell>
          <cell r="D5421">
            <v>5.28</v>
          </cell>
        </row>
        <row r="5422">
          <cell r="A5422">
            <v>102213</v>
          </cell>
          <cell r="B5422" t="str">
            <v>PINTURA VERNIZ (INCOLOR) ALQUÍDICO EM MADEIRA, USO INTERNO E EXTERNO, 2 DEMÃOS. AF_01/2021</v>
          </cell>
          <cell r="C5422" t="str">
            <v>M2</v>
          </cell>
          <cell r="D5422">
            <v>14.12</v>
          </cell>
        </row>
        <row r="5423">
          <cell r="A5423">
            <v>102214</v>
          </cell>
          <cell r="B5423" t="str">
            <v>PINTURA VERNIZ (INCOLOR) ALQUÍDICO EM MADEIRA, USO INTERNO, 2 DEMÃOS. AF_01/2021</v>
          </cell>
          <cell r="C5423" t="str">
            <v>M2</v>
          </cell>
          <cell r="D5423">
            <v>14.32</v>
          </cell>
        </row>
        <row r="5424">
          <cell r="A5424">
            <v>102215</v>
          </cell>
          <cell r="B5424" t="str">
            <v>PINTURA VERNIZ (INCOLOR) POLIURETÂNICO (RESINA ALQUÍDICA MODIFICADA) EM MADEIRA, 2 DEMÃOS. AF_01/2021</v>
          </cell>
          <cell r="C5424" t="str">
            <v>M2</v>
          </cell>
          <cell r="D5424">
            <v>12.86</v>
          </cell>
        </row>
        <row r="5425">
          <cell r="A5425">
            <v>102217</v>
          </cell>
          <cell r="B5425" t="str">
            <v>PINTURA TINTA DE ACABAMENTO (PIGMENTADA) A ÓLEO EM MADEIRA, 2 DEMÃOS. AF_01/2021</v>
          </cell>
          <cell r="C5425" t="str">
            <v>M2</v>
          </cell>
          <cell r="D5425">
            <v>11.24</v>
          </cell>
        </row>
        <row r="5426">
          <cell r="A5426">
            <v>102218</v>
          </cell>
          <cell r="B5426" t="str">
            <v>PINTURA TINTA DE ACABAMENTO (PIGMENTADA) ESMALTE SINTÉTICO FOSCO EM MADEIRA, 2 DEMÃOS. AF_01/2021</v>
          </cell>
          <cell r="C5426" t="str">
            <v>M2</v>
          </cell>
          <cell r="D5426">
            <v>10.73</v>
          </cell>
        </row>
        <row r="5427">
          <cell r="A5427">
            <v>102219</v>
          </cell>
          <cell r="B5427" t="str">
            <v>PINTURA TINTA DE ACABAMENTO (PIGMENTADA) ESMALTE SINTÉTICO ACETINADO EM MADEIRA, 2 DEMÃOS. AF_01/2021</v>
          </cell>
          <cell r="C5427" t="str">
            <v>M2</v>
          </cell>
          <cell r="D5427">
            <v>11.06</v>
          </cell>
        </row>
        <row r="5428">
          <cell r="A5428">
            <v>102220</v>
          </cell>
          <cell r="B5428" t="str">
            <v>PINTURA TINTA DE ACABAMENTO (PIGMENTADA) ESMALTE SINTÉTICO BRILHANTE EM MADEIRA, 2 DEMÃOS. AF_01/2021</v>
          </cell>
          <cell r="C5428" t="str">
            <v>M2</v>
          </cell>
          <cell r="D5428">
            <v>10.56</v>
          </cell>
        </row>
        <row r="5429">
          <cell r="A5429">
            <v>102223</v>
          </cell>
          <cell r="B5429" t="str">
            <v>PINTURA VERNIZ (INCOLOR) ALQUÍDICO EM MADEIRA, USO INTERNO E EXTERNO, 3 DEMÃOS. AF_01/2021</v>
          </cell>
          <cell r="C5429" t="str">
            <v>M2</v>
          </cell>
          <cell r="D5429">
            <v>21.18</v>
          </cell>
        </row>
        <row r="5430">
          <cell r="A5430">
            <v>102224</v>
          </cell>
          <cell r="B5430" t="str">
            <v>PINTURA VERNIZ (INCOLOR) ALQUÍDICO EM MADEIRA, USO INTERNO, 3 DEMÃOS. AF_01/2021</v>
          </cell>
          <cell r="C5430" t="str">
            <v>M2</v>
          </cell>
          <cell r="D5430">
            <v>21.48</v>
          </cell>
        </row>
        <row r="5431">
          <cell r="A5431">
            <v>102225</v>
          </cell>
          <cell r="B5431" t="str">
            <v>PINTURA VERNIZ (INCOLOR) POLIURETÂNICO (RESINA ALQUÍDICA MODIFICADA) EM MADEIRA, 3 DEMÃOS. AF_01/2021</v>
          </cell>
          <cell r="C5431" t="str">
            <v>M2</v>
          </cell>
          <cell r="D5431">
            <v>19.29</v>
          </cell>
        </row>
        <row r="5432">
          <cell r="A5432">
            <v>102227</v>
          </cell>
          <cell r="B5432" t="str">
            <v>PINTURA TINTA DE ACABAMENTO (PIGMENTADA) A ÓLEO EM MADEIRA, 3 DEMÃOS. AF_01/2021</v>
          </cell>
          <cell r="C5432" t="str">
            <v>M2</v>
          </cell>
          <cell r="D5432">
            <v>16.87</v>
          </cell>
        </row>
        <row r="5433">
          <cell r="A5433">
            <v>102228</v>
          </cell>
          <cell r="B5433" t="str">
            <v>PINTURA TINTA DE ACABAMENTO (PIGMENTADA) ESMALTE SINTÉTICO FOSCO EM MADEIRA, 3 DEMÃOS. AF_01/2021</v>
          </cell>
          <cell r="C5433" t="str">
            <v>M2</v>
          </cell>
          <cell r="D5433">
            <v>16.11</v>
          </cell>
        </row>
        <row r="5434">
          <cell r="A5434">
            <v>102229</v>
          </cell>
          <cell r="B5434" t="str">
            <v>PINTURA TINTA DE ACABAMENTO (PIGMENTADA) ESMALTE SINTÉTICO ACETINADO EM MADEIRA, 3 DEMÃOS. AF_01/2021</v>
          </cell>
          <cell r="C5434" t="str">
            <v>M2</v>
          </cell>
          <cell r="D5434">
            <v>16.600000000000001</v>
          </cell>
        </row>
        <row r="5435">
          <cell r="A5435">
            <v>102230</v>
          </cell>
          <cell r="B5435" t="str">
            <v>PINTURA TINTA DE ACABAMENTO (PIGMENTADA) ESMALTE SINTÉTICO BRILHANTE EM MADEIRA, 3 DEMÃOS. AF_01/2021</v>
          </cell>
          <cell r="C5435" t="str">
            <v>M2</v>
          </cell>
          <cell r="D5435">
            <v>15.85</v>
          </cell>
        </row>
        <row r="5436">
          <cell r="A5436">
            <v>102233</v>
          </cell>
          <cell r="B5436" t="str">
            <v>PINTURA IMUNIZANTE PARA MADEIRA, 1 DEMÃO. AF_01/2021</v>
          </cell>
          <cell r="C5436" t="str">
            <v>M2</v>
          </cell>
          <cell r="D5436">
            <v>8.73</v>
          </cell>
        </row>
        <row r="5437">
          <cell r="A5437">
            <v>102234</v>
          </cell>
          <cell r="B5437" t="str">
            <v>PINTURA IMUNIZANTE PARA MADEIRA, 2 DEMÃOS. AF_01/2021</v>
          </cell>
          <cell r="C5437" t="str">
            <v>M2</v>
          </cell>
          <cell r="D5437">
            <v>17.46</v>
          </cell>
        </row>
        <row r="5438">
          <cell r="A5438">
            <v>100716</v>
          </cell>
          <cell r="B5438" t="str">
            <v>JATEAMENTO ABRASIVO COM GRANALHA DE AÇO EM PERFIL METÁLICO EM FÁBRICA. AF_01/2020</v>
          </cell>
          <cell r="C5438" t="str">
            <v>M2</v>
          </cell>
          <cell r="D5438">
            <v>22.6</v>
          </cell>
        </row>
        <row r="5439">
          <cell r="A5439">
            <v>100717</v>
          </cell>
          <cell r="B5439" t="str">
            <v>LIXAMENTO MANUAL EM SUPERFÍCIES METÁLICAS EM OBRA. AF_01/2020</v>
          </cell>
          <cell r="C5439" t="str">
            <v>M2</v>
          </cell>
          <cell r="D5439">
            <v>6.35</v>
          </cell>
        </row>
        <row r="5440">
          <cell r="A5440">
            <v>100718</v>
          </cell>
          <cell r="B5440" t="str">
            <v>COLOCAÇÃO DE FITA PROTETORA PARA PINTURA. AF_01/2020</v>
          </cell>
          <cell r="C5440" t="str">
            <v>M</v>
          </cell>
          <cell r="D5440">
            <v>0.94</v>
          </cell>
        </row>
        <row r="5441">
          <cell r="A5441">
            <v>100719</v>
          </cell>
          <cell r="B5441" t="str">
            <v>PINTURA COM TINTA ALQUÍDICA DE FUNDO (TIPO ZARCÃO) PULVERIZADA SOBRE PERFIL METÁLICO EXECUTADO EM FÁBRICA (POR DEMÃO). AF_01/2020</v>
          </cell>
          <cell r="C5441" t="str">
            <v>M2</v>
          </cell>
          <cell r="D5441">
            <v>7.61</v>
          </cell>
        </row>
        <row r="5442">
          <cell r="A5442">
            <v>100720</v>
          </cell>
          <cell r="B5442" t="str">
            <v>PINTURA COM TINTA ALQUÍDICA DE FUNDO (TIPO ZARCÃO) APLICADA A ROLO OU PINCEL SOBRE PERFIL METÁLICO EXECUTADO EM FÁBRICA (POR DEMÃO). AF_01/2020</v>
          </cell>
          <cell r="C5442" t="str">
            <v>M2</v>
          </cell>
          <cell r="D5442">
            <v>7.39</v>
          </cell>
        </row>
        <row r="5443">
          <cell r="A5443">
            <v>100721</v>
          </cell>
          <cell r="B5443" t="str">
            <v>PINTURA COM TINTA ALQUÍDICA DE FUNDO (TIPO ZARCÃO) PULVERIZADA SOBRE SUPERFÍCIES METÁLICAS (EXCETO PERFIL) EXECUTADO EM OBRA (POR DEMÃO). AF_01/2020</v>
          </cell>
          <cell r="C5443" t="str">
            <v>M2</v>
          </cell>
          <cell r="D5443">
            <v>17.329999999999998</v>
          </cell>
        </row>
        <row r="5444">
          <cell r="A5444">
            <v>100722</v>
          </cell>
          <cell r="B5444" t="str">
            <v>PINTURA COM TINTA ALQUÍDICA DE FUNDO (TIPO ZARCÃO) APLICADA A ROLO OU PINCEL SOBRE SUPERFÍCIES METÁLICAS (EXCETO PERFIL) EXECUTADO EM OBRA (POR DEMÃO). AF_01/2020</v>
          </cell>
          <cell r="C5444" t="str">
            <v>M2</v>
          </cell>
          <cell r="D5444">
            <v>16.46</v>
          </cell>
        </row>
        <row r="5445">
          <cell r="A5445">
            <v>100723</v>
          </cell>
          <cell r="B5445" t="str">
            <v>PINTURA COM TINTA ALQUÍDICA DE FUNDO E ACABAMENTO (ESMALTE SINTÉTICO GRAFITE) PULVERIZADA SOBRE PERFIL METÁLICO EXECUTADO EM FÁBRICA (POR DEMÃO). AF_01/2020</v>
          </cell>
          <cell r="C5445" t="str">
            <v>M2</v>
          </cell>
          <cell r="D5445">
            <v>7.53</v>
          </cell>
        </row>
        <row r="5446">
          <cell r="A5446">
            <v>100724</v>
          </cell>
          <cell r="B5446" t="str">
            <v>PINTURA COM TINTA ALQUÍDICA DE FUNDO E ACABAMENTO (ESMALTE SINTÉTICO GRAFITE) APLICADA A ROLO OU PINCEL SOBRE PERFIL METÁLICO EXECUTADO EM FÁBRICA (POR DEMÃO). AF_01/2020</v>
          </cell>
          <cell r="C5446" t="str">
            <v>M2</v>
          </cell>
          <cell r="D5446">
            <v>9.1300000000000008</v>
          </cell>
        </row>
        <row r="5447">
          <cell r="A5447">
            <v>100725</v>
          </cell>
          <cell r="B5447" t="str">
            <v>PINTURA COM TINTA ALQUÍDICA DE FUNDO E ACABAMENTO (ESMALTE SINTÉTICO GRAFITE) PULVERIZADA SOBRE SUPERFÍCIES METÁLICAS (EXCETO PERFIL) EXECUTADO EM OBRA (POR DEMÃO). AF_01/2020</v>
          </cell>
          <cell r="C5447" t="str">
            <v>M2</v>
          </cell>
          <cell r="D5447">
            <v>16.87</v>
          </cell>
        </row>
        <row r="5448">
          <cell r="A5448">
            <v>100726</v>
          </cell>
          <cell r="B5448" t="str">
            <v>PINTURA COM TINTA ALQUÍDICA DE FUNDO E ACABAMENTO (ESMALTE SINTÉTICO GRAFITE) APLICADA A ROLO OU PINCEL SOBRE SUPERFÍCIES METÁLICAS (EXCETO PERFIL) EXECUTADO EM OBRA (POR DEMÃO). AF_01/2020</v>
          </cell>
          <cell r="C5448" t="str">
            <v>M2</v>
          </cell>
          <cell r="D5448">
            <v>18.12</v>
          </cell>
        </row>
        <row r="5449">
          <cell r="A5449">
            <v>100727</v>
          </cell>
          <cell r="B5449" t="str">
            <v>PINTURA COM TINTA EPOXÍDICA DE FUNDO PULVERIZADA SOBRE PERFIL METÁLICO EXECUTADO EM FÁBRICA (POR DEMÃO). AF_01/2020</v>
          </cell>
          <cell r="C5449" t="str">
            <v>M2</v>
          </cell>
          <cell r="D5449">
            <v>12.69</v>
          </cell>
        </row>
        <row r="5450">
          <cell r="A5450">
            <v>100728</v>
          </cell>
          <cell r="B5450" t="str">
            <v>PINTURA COM TINTA EPOXÍDICA DE FUNDO APLICADA A ROLO OU PINCEL SOBRE PERFIL METÁLICO EXECUTADO EM FÁBRICA (POR DEMÃO). AF_01/2020</v>
          </cell>
          <cell r="C5450" t="str">
            <v>M2</v>
          </cell>
          <cell r="D5450">
            <v>12.5</v>
          </cell>
        </row>
        <row r="5451">
          <cell r="A5451">
            <v>100729</v>
          </cell>
          <cell r="B5451" t="str">
            <v>PINTURA COM TINTA EPOXÍDICA DE ACABAMENTO PULVERIZADA SOBRE PERFIL METÁLICO EXECUTADO EM FÁBRICA (POR DEMÃO). AF_01/2020</v>
          </cell>
          <cell r="C5451" t="str">
            <v>M2</v>
          </cell>
          <cell r="D5451">
            <v>13.39</v>
          </cell>
        </row>
        <row r="5452">
          <cell r="A5452">
            <v>100730</v>
          </cell>
          <cell r="B5452" t="str">
            <v>PINTURA COM TINTA EPOXÍDICA DE ACABAMENTO APLICADA A ROLO OU PINCEL SOBRE PERFIL METÁLICO EXECUTADO EM FÁBRICA (POR DEMÃO). AF_01/2020</v>
          </cell>
          <cell r="C5452" t="str">
            <v>M2</v>
          </cell>
          <cell r="D5452">
            <v>15.72</v>
          </cell>
        </row>
        <row r="5453">
          <cell r="A5453">
            <v>100733</v>
          </cell>
          <cell r="B5453" t="str">
            <v>PINTURA COM TINTA ACRÍLICA DE FUNDO PULVERIZADA SOBRE SUPERFÍCIES METÁLICAS (EXCETO PERFIL) EXECUTADO EM OBRA (POR DEMÃO). AF_01/2020</v>
          </cell>
          <cell r="C5453" t="str">
            <v>M2</v>
          </cell>
          <cell r="D5453">
            <v>8.3699999999999992</v>
          </cell>
        </row>
        <row r="5454">
          <cell r="A5454">
            <v>100734</v>
          </cell>
          <cell r="B5454" t="str">
            <v>PINTURA COM TINTA ACRÍLICA DE FUNDO APLICADA A ROLO OU PINCEL SOBRE SUPERFÍCIES METÁLICAS (EXCETO PERFIL) EXECUTADO EM OBRA (POR DEMÃO). AF_01/2020</v>
          </cell>
          <cell r="C5454" t="str">
            <v>M2</v>
          </cell>
          <cell r="D5454">
            <v>10.54</v>
          </cell>
        </row>
        <row r="5455">
          <cell r="A5455">
            <v>100735</v>
          </cell>
          <cell r="B5455" t="str">
            <v>PINTURA COM TINTA ACRÍLICA DE ACABAMENTO PULVERIZADA SOBRE SUPERFÍCIES METÁLICAS (EXCETO PERFIL) EXECUTADO EM OBRA (POR DEMÃO). AF_01/2020</v>
          </cell>
          <cell r="C5455" t="str">
            <v>M2</v>
          </cell>
          <cell r="D5455">
            <v>7.14</v>
          </cell>
        </row>
        <row r="5456">
          <cell r="A5456">
            <v>100736</v>
          </cell>
          <cell r="B5456" t="str">
            <v>PINTURA COM TINTA ACRÍLICA DE ACABAMENTO APLICADA A ROLO OU PINCEL SOBRE SUPERFÍCIES METÁLICAS (EXCETO PERFIL) EXECUTADO EM OBRA (POR DEMÃO). AF_01/2020</v>
          </cell>
          <cell r="C5456" t="str">
            <v>M2</v>
          </cell>
          <cell r="D5456">
            <v>9.56</v>
          </cell>
        </row>
        <row r="5457">
          <cell r="A5457">
            <v>100739</v>
          </cell>
          <cell r="B5457" t="str">
            <v>PINTURA COM TINTA ALQUÍDICA DE ACABAMENTO (ESMALTE SINTÉTICO ACETINADO) PULVERIZADA SOBRE PERFIL METÁLICO EXECUTADO EM FÁBRICA (POR DEMÃO). AF_01/2020</v>
          </cell>
          <cell r="C5457" t="str">
            <v>M2</v>
          </cell>
          <cell r="D5457">
            <v>6.92</v>
          </cell>
        </row>
        <row r="5458">
          <cell r="A5458">
            <v>100740</v>
          </cell>
          <cell r="B5458" t="str">
            <v>PINTURA COM TINTA ALQUÍDICA DE ACABAMENTO (ESMALTE SINTÉTICO ACETINADO) APLICADA A ROLO OU PINCEL SOBRE PERFIL METÁLICO EXECUTADO EM FÁBRICA (POR DEMÃO). AF_01/2020</v>
          </cell>
          <cell r="C5458" t="str">
            <v>M2</v>
          </cell>
          <cell r="D5458">
            <v>7.43</v>
          </cell>
        </row>
        <row r="5459">
          <cell r="A5459">
            <v>100741</v>
          </cell>
          <cell r="B5459" t="str">
            <v>PINTURA COM TINTA ALQUÍDICA DE ACABAMENTO (ESMALTE SINTÉTICO ACETINADO) PULVERIZADA SOBRE SUPERFÍCIES METÁLICAS (EXCETO PERFIL) EXECUTADO EM OBRA (POR DEMÃO). AF_01/2020</v>
          </cell>
          <cell r="C5459" t="str">
            <v>M2</v>
          </cell>
          <cell r="D5459">
            <v>16.45</v>
          </cell>
        </row>
        <row r="5460">
          <cell r="A5460">
            <v>100742</v>
          </cell>
          <cell r="B5460" t="str">
            <v>PINTURA COM TINTA ALQUÍDICA DE ACABAMENTO (ESMALTE SINTÉTICO ACETINADO) APLICADA A ROLO OU PINCEL SOBRE SUPERFÍCIES METÁLICAS (EXCETO PERFIL) EXECUTADO EM OBRA (POR DEMÃO). AF_01/2020</v>
          </cell>
          <cell r="C5460" t="str">
            <v>M2</v>
          </cell>
          <cell r="D5460">
            <v>16.46</v>
          </cell>
        </row>
        <row r="5461">
          <cell r="A5461">
            <v>100743</v>
          </cell>
          <cell r="B5461" t="str">
            <v>PINTURA COM TINTA ALQUÍDICA DE ACABAMENTO (ESMALTE SINTÉTICO BRILHANTE) PULVERIZADA SOBRE PERFIL METÁLICO EXECUTADO EM FÁBRICA  (POR DEMÃO). AF_01/2020</v>
          </cell>
          <cell r="C5461" t="str">
            <v>M2</v>
          </cell>
          <cell r="D5461">
            <v>6.76</v>
          </cell>
        </row>
        <row r="5462">
          <cell r="A5462">
            <v>100744</v>
          </cell>
          <cell r="B5462" t="str">
            <v>PINTURA COM TINTA ALQUÍDICA DE ACABAMENTO (ESMALTE SINTÉTICO BRILHANTE) APLICADA A ROLO OU PINCEL SOBRE PERFIL METÁLICO EXECUTADO EM FÁBRICA (POR DEMÃO). AF_01/2020</v>
          </cell>
          <cell r="C5462" t="str">
            <v>M2</v>
          </cell>
          <cell r="D5462">
            <v>7.33</v>
          </cell>
        </row>
        <row r="5463">
          <cell r="A5463">
            <v>100745</v>
          </cell>
          <cell r="B5463" t="str">
            <v>PINTURA COM TINTA ALQUÍDICA DE ACABAMENTO (ESMALTE SINTÉTICO BRILHANTE) PULVERIZADA SOBRE SUPERFÍCIES METÁLICAS (EXCETO PERFIL) EXECUTADO EM OBRA  (POR DEMÃO). AF_01/2020</v>
          </cell>
          <cell r="C5463" t="str">
            <v>M2</v>
          </cell>
          <cell r="D5463">
            <v>16.29</v>
          </cell>
        </row>
        <row r="5464">
          <cell r="A5464">
            <v>100746</v>
          </cell>
          <cell r="B5464" t="str">
            <v>PINTURA COM TINTA ALQUÍDICA DE ACABAMENTO (ESMALTE SINTÉTICO BRILHANTE) APLICADA A ROLO OU PINCEL SOBRE SUPERFÍCIES METÁLICAS (EXCETO PERFIL) EXECUTADO EM OBRA (POR DEMÃO). AF_01/2020</v>
          </cell>
          <cell r="C5464" t="str">
            <v>M2</v>
          </cell>
          <cell r="D5464">
            <v>16.36</v>
          </cell>
        </row>
        <row r="5465">
          <cell r="A5465">
            <v>100747</v>
          </cell>
          <cell r="B5465" t="str">
            <v>PINTURA COM TINTA ALQUÍDICA DE ACABAMENTO (ESMALTE SINTÉTICO FOSCO) PULVERIZADA SOBRE PERFIL METÁLICO EXECUTADO EM FÁBRICA (POR DEMÃO). AF_01/2020</v>
          </cell>
          <cell r="C5465" t="str">
            <v>M2</v>
          </cell>
          <cell r="D5465">
            <v>6.82</v>
          </cell>
        </row>
        <row r="5466">
          <cell r="A5466">
            <v>100748</v>
          </cell>
          <cell r="B5466" t="str">
            <v>PINTURA COM TINTA ALQUÍDICA DE ACABAMENTO (ESMALTE SINTÉTICO FOSCO) APLICADA A ROLO OU PINCEL SOBRE PERFIL METÁLICO EXECUTADO EM FÁBRICA (POR DEMÃO). AF_01/2020</v>
          </cell>
          <cell r="C5466" t="str">
            <v>M2</v>
          </cell>
          <cell r="D5466">
            <v>7.37</v>
          </cell>
        </row>
        <row r="5467">
          <cell r="A5467">
            <v>100749</v>
          </cell>
          <cell r="B5467" t="str">
            <v>PINTURA COM TINTA ALQUÍDICA DE ACABAMENTO (ESMALTE SINTÉTICO FOSCO) PULVERIZADA SOBRE SUPERFÍCIES METÁLICAS (EXCETO PERFIL) EXECUTADO EM OBRA (POR DEMÃO). AF_01/2020</v>
          </cell>
          <cell r="C5467" t="str">
            <v>M2</v>
          </cell>
          <cell r="D5467">
            <v>16.36</v>
          </cell>
        </row>
        <row r="5468">
          <cell r="A5468">
            <v>100750</v>
          </cell>
          <cell r="B5468" t="str">
            <v>PINTURA COM TINTA ALQUÍDICA DE ACABAMENTO (ESMALTE SINTÉTICO FOSCO) APLICADA A ROLO OU PINCEL SOBRE SUPERFÍCIES METÁLICAS (EXCETO PERFIL) EXECUTADO EM OBRA (POR DEMÃO). AF_01/2020</v>
          </cell>
          <cell r="C5468" t="str">
            <v>M2</v>
          </cell>
          <cell r="D5468">
            <v>16.399999999999999</v>
          </cell>
        </row>
        <row r="5469">
          <cell r="A5469">
            <v>100751</v>
          </cell>
          <cell r="B5469" t="str">
            <v>PINTURA COM TINTA EPOXÍDICA DE ACABAMENTO PULVERIZADA SOBRE PERFIL METÁLICO EXECUTADO EM FÁBRICA (02 DEMÃOS). AF_01/2020</v>
          </cell>
          <cell r="C5469" t="str">
            <v>M2</v>
          </cell>
          <cell r="D5469">
            <v>26.8</v>
          </cell>
        </row>
        <row r="5470">
          <cell r="A5470">
            <v>100752</v>
          </cell>
          <cell r="B5470" t="str">
            <v>PINTURA COM TINTA EPOXÍDICA DE ACABAMENTO APLICADA A ROLO OU PINCEL SOBRE PERFIL METÁLICO EXECUTADO EM FÁBRICA (02 DEMÃOS). AF_01/2020</v>
          </cell>
          <cell r="C5470" t="str">
            <v>M2</v>
          </cell>
          <cell r="D5470">
            <v>31.46</v>
          </cell>
        </row>
        <row r="5471">
          <cell r="A5471">
            <v>100753</v>
          </cell>
          <cell r="B5471" t="str">
            <v>PINTURA COM TINTA ACRÍLICA DE ACABAMENTO PULVERIZADA SOBRE SUPERFÍCIES METÁLICAS (EXCETO PERFIL) EXECUTADO EM OBRA (02 DEMÃOS). AF_01/2020</v>
          </cell>
          <cell r="C5471" t="str">
            <v>M2</v>
          </cell>
          <cell r="D5471">
            <v>14.3</v>
          </cell>
        </row>
        <row r="5472">
          <cell r="A5472">
            <v>100754</v>
          </cell>
          <cell r="B5472" t="str">
            <v>PINTURA COM TINTA ACRÍLICA DE ACABAMENTO APLICADA A ROLO OU PINCEL SOBRE SUPERFÍCIES METÁLICAS (EXCETO PERFIL) EXECUTADO EM OBRA (02 DEMÃOS). AF_01/2020</v>
          </cell>
          <cell r="C5472" t="str">
            <v>M2</v>
          </cell>
          <cell r="D5472">
            <v>19.12</v>
          </cell>
        </row>
        <row r="5473">
          <cell r="A5473">
            <v>100757</v>
          </cell>
          <cell r="B5473" t="str">
            <v>PINTURA COM TINTA ALQUÍDICA DE ACABAMENTO (ESMALTE SINTÉTICO ACETINADO) PULVERIZADA SOBRE SUPERFÍCIES METÁLICAS (EXCETO PERFIL) EXECUTADO EM OBRA (02 DEMÃOS). AF_01/2020</v>
          </cell>
          <cell r="C5473" t="str">
            <v>M2</v>
          </cell>
          <cell r="D5473">
            <v>32.950000000000003</v>
          </cell>
        </row>
        <row r="5474">
          <cell r="A5474">
            <v>100758</v>
          </cell>
          <cell r="B5474" t="str">
            <v>PINTURA COM TINTA ALQUÍDICA DE ACABAMENTO (ESMALTE SINTÉTICO ACETINADO) APLICADA A ROLO OU PINCEL SOBRE SUPERFÍCIES METÁLICAS (EXCETO PERFIL) EXECUTADO EM OBRA (02 DEMÃOS). AF_01/2020</v>
          </cell>
          <cell r="C5474" t="str">
            <v>M2</v>
          </cell>
          <cell r="D5474">
            <v>32.94</v>
          </cell>
        </row>
        <row r="5475">
          <cell r="A5475">
            <v>100759</v>
          </cell>
          <cell r="B5475" t="str">
            <v>PINTURA COM TINTA ALQUÍDICA DE ACABAMENTO (ESMALTE SINTÉTICO BRILHANTE) PULVERIZADA SOBRE SUPERFÍCIES METÁLICAS (EXCETO PERFIL) EXECUTADO EM OBRA (02 DEMÃOS). AF_01/2020</v>
          </cell>
          <cell r="C5475" t="str">
            <v>M2</v>
          </cell>
          <cell r="D5475">
            <v>32.619999999999997</v>
          </cell>
        </row>
        <row r="5476">
          <cell r="A5476">
            <v>100760</v>
          </cell>
          <cell r="B5476" t="str">
            <v>PINTURA COM TINTA ALQUÍDICA DE ACABAMENTO (ESMALTE SINTÉTICO BRILHANTE) APLICADA A ROLO OU PINCEL SOBRE SUPERFÍCIES METÁLICAS (EXCETO PERFIL) EXECUTADO EM OBRA (02 DEMÃOS). AF_01/2020</v>
          </cell>
          <cell r="C5476" t="str">
            <v>M2</v>
          </cell>
          <cell r="D5476">
            <v>32.74</v>
          </cell>
        </row>
        <row r="5477">
          <cell r="A5477">
            <v>100761</v>
          </cell>
          <cell r="B5477" t="str">
            <v>PINTURA COM TINTA ALQUÍDICA DE ACABAMENTO (ESMALTE SINTÉTICO FOSCO) PULVERIZADA SOBRE SUPERFÍCIES METÁLICAS (EXCETO PERFIL) EXECUTADO EM OBRA (02 DEMÃOS). AF_01/2020</v>
          </cell>
          <cell r="C5477" t="str">
            <v>M2</v>
          </cell>
          <cell r="D5477">
            <v>32.76</v>
          </cell>
        </row>
        <row r="5478">
          <cell r="A5478">
            <v>100762</v>
          </cell>
          <cell r="B5478" t="str">
            <v>PINTURA COM TINTA ALQUÍDICA DE ACABAMENTO (ESMALTE SINTÉTICO FOSCO) APLICADA A ROLO OU PINCEL SOBRE SUPERFÍCIES METÁLICAS (EXCETO PERFIL) EXECUTADO EM OBRA (02 DEMÃOS). AF_01/2020</v>
          </cell>
          <cell r="C5478" t="str">
            <v>M2</v>
          </cell>
          <cell r="D5478">
            <v>32.82</v>
          </cell>
        </row>
        <row r="5479">
          <cell r="A5479">
            <v>41595</v>
          </cell>
          <cell r="B5479" t="str">
            <v>PINTURA ACRILICA DE FAIXAS DE DEMARCACAO EM QUADRA POLIESPORTIVA, 5 CM DE LARGURA</v>
          </cell>
          <cell r="C5479" t="str">
            <v>M</v>
          </cell>
          <cell r="D5479">
            <v>9.8699999999999992</v>
          </cell>
        </row>
        <row r="5480">
          <cell r="A5480" t="str">
            <v>74245/1</v>
          </cell>
          <cell r="B5480" t="str">
            <v>PINTURA ACRILICA EM PISO CIMENTADO DUAS DEMAOS</v>
          </cell>
          <cell r="C5480" t="str">
            <v>M2</v>
          </cell>
          <cell r="D5480">
            <v>12.69</v>
          </cell>
        </row>
        <row r="5481">
          <cell r="A5481">
            <v>79467</v>
          </cell>
          <cell r="B5481" t="str">
            <v>PINTURA COM TINTA A BASE DE BORRACHA CLORADA , DE FAIXAS DE DEMARCACAO, EM QUADRA POLIESPORTIVA, 5 CM DE LARGURA.</v>
          </cell>
          <cell r="C5481" t="str">
            <v>ML</v>
          </cell>
          <cell r="D5481">
            <v>12.45</v>
          </cell>
        </row>
        <row r="5482">
          <cell r="A5482" t="str">
            <v>79500/2</v>
          </cell>
          <cell r="B5482" t="str">
            <v>PINTURA ACRILICA EM PISO CIMENTADO, TRES DEMAOS</v>
          </cell>
          <cell r="C5482" t="str">
            <v>M2</v>
          </cell>
          <cell r="D5482">
            <v>17.760000000000002</v>
          </cell>
        </row>
        <row r="5483">
          <cell r="A5483">
            <v>84665</v>
          </cell>
          <cell r="B5483" t="str">
            <v>PINTURA ACRILICA PARA SINALIZAÇÃO HORIZONTAL EM PISO CIMENTADO</v>
          </cell>
          <cell r="C5483" t="str">
            <v>M2</v>
          </cell>
          <cell r="D5483">
            <v>18.89</v>
          </cell>
        </row>
        <row r="5484">
          <cell r="A5484">
            <v>101749</v>
          </cell>
          <cell r="B5484" t="str">
            <v>PISO CIMENTADO, TRAÇO 1:3 (CIMENTO E AREIA), ACABAMENTO LISO, ESPESSURA 4,0 CM, PREPARO MECÂNICO DA ARGAMASSA. AF_09/2020</v>
          </cell>
          <cell r="C5484" t="str">
            <v>M2</v>
          </cell>
          <cell r="D5484">
            <v>44</v>
          </cell>
        </row>
        <row r="5485">
          <cell r="A5485">
            <v>101750</v>
          </cell>
          <cell r="B5485" t="str">
            <v>PISO CIMENTADO, TRAÇO 1:3 (CIMENTO E AREIA), ACABAMENTO RÚSTICO, ESPESSURA 4,0 CM, PREPARO MECÂNICO DA ARGAMASSA. AF_09/2020</v>
          </cell>
          <cell r="C5485" t="str">
            <v>M2</v>
          </cell>
          <cell r="D5485">
            <v>42.24</v>
          </cell>
        </row>
        <row r="5486">
          <cell r="A5486">
            <v>101729</v>
          </cell>
          <cell r="B5486" t="str">
            <v>PISO EM TACO DE MADEIRA 7X42CM, FIXADO COM COLA BASE DE PVA. AF_09/2020</v>
          </cell>
          <cell r="C5486" t="str">
            <v>M2</v>
          </cell>
          <cell r="D5486">
            <v>156.18</v>
          </cell>
        </row>
        <row r="5487">
          <cell r="A5487">
            <v>101746</v>
          </cell>
          <cell r="B5487" t="str">
            <v>ASSOALHO DE MADEIRA. AF_09/2020</v>
          </cell>
          <cell r="C5487" t="str">
            <v>M2</v>
          </cell>
          <cell r="D5487">
            <v>244.93</v>
          </cell>
        </row>
        <row r="5488">
          <cell r="A5488">
            <v>101751</v>
          </cell>
          <cell r="B5488" t="str">
            <v>PISO EM TACO DE MADEIRA 7X21CM, FIXADO COM COLA BASE DE PVA. AF_09/2020</v>
          </cell>
          <cell r="C5488" t="str">
            <v>M2</v>
          </cell>
          <cell r="D5488">
            <v>161.08000000000001</v>
          </cell>
        </row>
        <row r="5489">
          <cell r="A5489">
            <v>87246</v>
          </cell>
          <cell r="B5489" t="str">
            <v>REVESTIMENTO CERÂMICO PARA PISO COM PLACAS TIPO ESMALTADA EXTRA DE DIMENSÕES 35X35 CM APLICADA EM AMBIENTES DE ÁREA MENOR QUE 5 M2. AF_06/2014</v>
          </cell>
          <cell r="C5489" t="str">
            <v>M2</v>
          </cell>
          <cell r="D5489">
            <v>43.11</v>
          </cell>
        </row>
        <row r="5490">
          <cell r="A5490">
            <v>87247</v>
          </cell>
          <cell r="B5490" t="str">
            <v>REVESTIMENTO CERÂMICO PARA PISO COM PLACAS TIPO ESMALTADA EXTRA DE DIMENSÕES 35X35 CM APLICADA EM AMBIENTES DE ÁREA ENTRE 5 M2 E 10 M2. AF_06/2014</v>
          </cell>
          <cell r="C5490" t="str">
            <v>M2</v>
          </cell>
          <cell r="D5490">
            <v>37.44</v>
          </cell>
        </row>
        <row r="5491">
          <cell r="A5491">
            <v>87248</v>
          </cell>
          <cell r="B5491" t="str">
            <v>REVESTIMENTO CERÂMICO PARA PISO COM PLACAS TIPO ESMALTADA EXTRA DE DIMENSÕES 35X35 CM APLICADA EM AMBIENTES DE ÁREA MAIOR QUE 10 M2. AF_06/2014</v>
          </cell>
          <cell r="C5491" t="str">
            <v>M2</v>
          </cell>
          <cell r="D5491">
            <v>32.74</v>
          </cell>
        </row>
        <row r="5492">
          <cell r="A5492">
            <v>87249</v>
          </cell>
          <cell r="B5492" t="str">
            <v>REVESTIMENTO CERÂMICO PARA PISO COM PLACAS TIPO ESMALTADA EXTRA DE DIMENSÕES 45X45 CM APLICADA EM AMBIENTES DE ÁREA MENOR QUE 5 M2. AF_06/2014</v>
          </cell>
          <cell r="C5492" t="str">
            <v>M2</v>
          </cell>
          <cell r="D5492">
            <v>48.69</v>
          </cell>
        </row>
        <row r="5493">
          <cell r="A5493">
            <v>87250</v>
          </cell>
          <cell r="B5493" t="str">
            <v>REVESTIMENTO CERÂMICO PARA PISO COM PLACAS TIPO ESMALTADA EXTRA DE DIMENSÕES 45X45 CM APLICADA EM AMBIENTES DE ÁREA ENTRE 5 M2 E 10 M2. AF_06/2014</v>
          </cell>
          <cell r="C5493" t="str">
            <v>M2</v>
          </cell>
          <cell r="D5493">
            <v>39.729999999999997</v>
          </cell>
        </row>
        <row r="5494">
          <cell r="A5494">
            <v>87251</v>
          </cell>
          <cell r="B5494" t="str">
            <v>REVESTIMENTO CERÂMICO PARA PISO COM PLACAS TIPO ESMALTADA EXTRA DE DIMENSÕES 45X45 CM APLICADA EM AMBIENTES DE ÁREA MAIOR QUE 10 M2. AF_06/2014</v>
          </cell>
          <cell r="C5494" t="str">
            <v>M2</v>
          </cell>
          <cell r="D5494">
            <v>33.85</v>
          </cell>
        </row>
        <row r="5495">
          <cell r="A5495">
            <v>87255</v>
          </cell>
          <cell r="B5495" t="str">
            <v>REVESTIMENTO CERÂMICO PARA PISO COM PLACAS TIPO ESMALTADA EXTRA DE DIMENSÕES 60X60 CM APLICADA EM AMBIENTES DE ÁREA MENOR QUE 5 M2. AF_06/2014</v>
          </cell>
          <cell r="C5495" t="str">
            <v>M2</v>
          </cell>
          <cell r="D5495">
            <v>76.55</v>
          </cell>
        </row>
        <row r="5496">
          <cell r="A5496">
            <v>87256</v>
          </cell>
          <cell r="B5496" t="str">
            <v>REVESTIMENTO CERÂMICO PARA PISO COM PLACAS TIPO ESMALTADA EXTRA DE DIMENSÕES 60X60 CM APLICADA EM AMBIENTES DE ÁREA ENTRE 5 M2 E 10 M2. AF_06/2014</v>
          </cell>
          <cell r="C5496" t="str">
            <v>M2</v>
          </cell>
          <cell r="D5496">
            <v>65.95</v>
          </cell>
        </row>
        <row r="5497">
          <cell r="A5497">
            <v>87257</v>
          </cell>
          <cell r="B5497" t="str">
            <v>REVESTIMENTO CERÂMICO PARA PISO COM PLACAS TIPO ESMALTADA EXTRA DE DIMENSÕES 60X60 CM APLICADA EM AMBIENTES DE ÁREA MAIOR QUE 10 M2. AF_06/2014</v>
          </cell>
          <cell r="C5497" t="str">
            <v>M2</v>
          </cell>
          <cell r="D5497">
            <v>59.07</v>
          </cell>
        </row>
        <row r="5498">
          <cell r="A5498">
            <v>87258</v>
          </cell>
          <cell r="B5498" t="str">
            <v>REVESTIMENTO CERÂMICO PARA PISO COM PLACAS TIPO PORCELANATO DE DIMENSÕES 45X45 CM APLICADA EM AMBIENTES DE ÁREA MENOR QUE 5 M². AF_06/2014</v>
          </cell>
          <cell r="C5498" t="str">
            <v>M2</v>
          </cell>
          <cell r="D5498">
            <v>103.97</v>
          </cell>
        </row>
        <row r="5499">
          <cell r="A5499">
            <v>87259</v>
          </cell>
          <cell r="B5499" t="str">
            <v>REVESTIMENTO CERÂMICO PARA PISO COM PLACAS TIPO PORCELANATO DE DIMENSÕES 45X45 CM APLICADA EM AMBIENTES DE ÁREA ENTRE 5 M² E 10 M². AF_06/2014</v>
          </cell>
          <cell r="C5499" t="str">
            <v>M2</v>
          </cell>
          <cell r="D5499">
            <v>93.92</v>
          </cell>
        </row>
        <row r="5500">
          <cell r="A5500">
            <v>87260</v>
          </cell>
          <cell r="B5500" t="str">
            <v>REVESTIMENTO CERÂMICO PARA PISO COM PLACAS TIPO PORCELANATO DE DIMENSÕES 45X45 CM APLICADA EM AMBIENTES DE ÁREA MAIOR QUE 10 M². AF_06/2014</v>
          </cell>
          <cell r="C5500" t="str">
            <v>M2</v>
          </cell>
          <cell r="D5500">
            <v>87.9</v>
          </cell>
        </row>
        <row r="5501">
          <cell r="A5501">
            <v>87261</v>
          </cell>
          <cell r="B5501" t="str">
            <v>REVESTIMENTO CERÂMICO PARA PISO COM PLACAS TIPO PORCELANATO DE DIMENSÕES 60X60 CM APLICADA EM AMBIENTES DE ÁREA MENOR QUE 5 M². AF_06/2014</v>
          </cell>
          <cell r="C5501" t="str">
            <v>M2</v>
          </cell>
          <cell r="D5501">
            <v>118.37</v>
          </cell>
        </row>
        <row r="5502">
          <cell r="A5502">
            <v>87262</v>
          </cell>
          <cell r="B5502" t="str">
            <v>REVESTIMENTO CERÂMICO PARA PISO COM PLACAS TIPO PORCELANATO DE DIMENSÕES 60X60 CM APLICADA EM AMBIENTES DE ÁREA ENTRE 5 M² E 10 M². AF_06/2014</v>
          </cell>
          <cell r="C5502" t="str">
            <v>M2</v>
          </cell>
          <cell r="D5502">
            <v>106.82</v>
          </cell>
        </row>
        <row r="5503">
          <cell r="A5503">
            <v>87263</v>
          </cell>
          <cell r="B5503" t="str">
            <v>REVESTIMENTO CERÂMICO PARA PISO COM PLACAS TIPO PORCELANATO DE DIMENSÕES 60X60 CM APLICADA EM AMBIENTES DE ÁREA MAIOR QUE 10 M². AF_06/2014</v>
          </cell>
          <cell r="C5503" t="str">
            <v>M2</v>
          </cell>
          <cell r="D5503">
            <v>99.72</v>
          </cell>
        </row>
        <row r="5504">
          <cell r="A5504">
            <v>89046</v>
          </cell>
          <cell r="B5504" t="str">
            <v>(COMPOSIÇÃO REPRESENTATIVA) DO SERVIÇO DE REVESTIMENTO CERÂMICO PARA PISO COM PLACAS TIPO ESMALTADA EXTRA DE DIMENSÕES 35X35 CM, PARA EDIFICAÇÃO HABITACIONAL MULTIFAMILIAR (PRÉDIO). AF_11/2014</v>
          </cell>
          <cell r="C5504" t="str">
            <v>M2</v>
          </cell>
          <cell r="D5504">
            <v>37.159999999999997</v>
          </cell>
        </row>
        <row r="5505">
          <cell r="A5505">
            <v>89171</v>
          </cell>
          <cell r="B5505" t="str">
            <v>(COMPOSIÇÃO REPRESENTATIVA) DO SERVIÇO DE REVESTIMENTO CERÂMICO PARA PISO COM PLACAS TIPO ESMALTADA EXTRA DE DIMENSÕES 35X35 CM, PARA EDIFICAÇÃO HABITACIONAL UNIFAMILIAR (CASA) E EDIFICAÇÃO PÚBLICA PADRÃO. AF_11/2014</v>
          </cell>
          <cell r="C5505" t="str">
            <v>M2</v>
          </cell>
          <cell r="D5505">
            <v>34.869999999999997</v>
          </cell>
        </row>
        <row r="5506">
          <cell r="A5506">
            <v>93389</v>
          </cell>
          <cell r="B5506" t="str">
            <v>REVESTIMENTO CERÂMICO PARA PISO COM PLACAS TIPO ESMALTADA PADRÃO POPULAR DE DIMENSÕES 35X35 CM APLICADA EM AMBIENTES DE ÁREA MENOR QUE 5 M2. AF_06/2014</v>
          </cell>
          <cell r="C5506" t="str">
            <v>M2</v>
          </cell>
          <cell r="D5506">
            <v>39.44</v>
          </cell>
        </row>
        <row r="5507">
          <cell r="A5507">
            <v>93390</v>
          </cell>
          <cell r="B5507" t="str">
            <v>REVESTIMENTO CERÂMICO PARA PISO COM PLACAS TIPO ESMALTADA PADRÃO POPULAR DE DIMENSÕES 35X35 CM APLICADA EM AMBIENTES DE ÁREA ENTRE 5 M2 E 10 M2. AF_06/2014</v>
          </cell>
          <cell r="C5507" t="str">
            <v>M2</v>
          </cell>
          <cell r="D5507">
            <v>33.840000000000003</v>
          </cell>
        </row>
        <row r="5508">
          <cell r="A5508">
            <v>93391</v>
          </cell>
          <cell r="B5508" t="str">
            <v>REVESTIMENTO CERÂMICO PARA PISO COM PLACAS TIPO ESMALTADA PADRÃO POPULAR DE DIMENSÕES 35X35 CM APLICADA EM AMBIENTES DE ÁREA MAIOR QUE 10 M2. AF_06/2014</v>
          </cell>
          <cell r="C5508" t="str">
            <v>M2</v>
          </cell>
          <cell r="D5508">
            <v>29.14</v>
          </cell>
        </row>
        <row r="5509">
          <cell r="A5509">
            <v>98670</v>
          </cell>
          <cell r="B5509" t="str">
            <v>PISO EM LADRILHO HIDRÁULICO APLICADO EM AMBIENTES INTERNOS, INCLUSO APLICAÇÃO DE RESINA. AF_06/2018</v>
          </cell>
          <cell r="C5509" t="str">
            <v>M2</v>
          </cell>
          <cell r="D5509">
            <v>140.87</v>
          </cell>
        </row>
        <row r="5510">
          <cell r="A5510">
            <v>98671</v>
          </cell>
          <cell r="B5510" t="str">
            <v>PISO EM GRANITO APLICADO EM AMBIENTES INTERNOS. AF_09/2020</v>
          </cell>
          <cell r="C5510" t="str">
            <v>M2</v>
          </cell>
          <cell r="D5510">
            <v>314.06</v>
          </cell>
        </row>
        <row r="5511">
          <cell r="A5511">
            <v>98672</v>
          </cell>
          <cell r="B5511" t="str">
            <v>PISO EM MÁRMORE APLICADO EM AMBIENTES INTERNOS. AF_09/2020</v>
          </cell>
          <cell r="C5511" t="str">
            <v>M2</v>
          </cell>
          <cell r="D5511">
            <v>353.03</v>
          </cell>
        </row>
        <row r="5512">
          <cell r="A5512">
            <v>98673</v>
          </cell>
          <cell r="B5512" t="str">
            <v>PISO VINÍLICO SEMI-FLEXÍVEL EM PLACAS, PADRÃO LISO, ESPESSURA 3,2 MM, FIXADO COM COLA. AF_06/2018</v>
          </cell>
          <cell r="C5512" t="str">
            <v>M2</v>
          </cell>
          <cell r="D5512">
            <v>141.86000000000001</v>
          </cell>
        </row>
        <row r="5513">
          <cell r="A5513">
            <v>98678</v>
          </cell>
          <cell r="B5513" t="str">
            <v>PISO ELEVADO COM ESTRUTURA EM AÇO, COMPOSTO POR PEDESTAIS E LONGARINAS. AF_09/2020</v>
          </cell>
          <cell r="C5513" t="str">
            <v>M2</v>
          </cell>
          <cell r="D5513">
            <v>316.77</v>
          </cell>
        </row>
        <row r="5514">
          <cell r="A5514">
            <v>98679</v>
          </cell>
          <cell r="B5514" t="str">
            <v>PISO CIMENTADO, TRAÇO 1:3 (CIMENTO E AREIA), ACABAMENTO LISO, ESPESSURA 2,0 CM, PREPARO MECÂNICO DA ARGAMASSA. AF_09/2020</v>
          </cell>
          <cell r="C5514" t="str">
            <v>M2</v>
          </cell>
          <cell r="D5514">
            <v>29.28</v>
          </cell>
        </row>
        <row r="5515">
          <cell r="A5515">
            <v>98680</v>
          </cell>
          <cell r="B5515" t="str">
            <v>PISO CIMENTADO, TRAÇO 1:3 (CIMENTO E AREIA), ACABAMENTO LISO, ESPESSURA 3,0 CM, PREPARO MECÂNICO DA ARGAMASSA. AF_09/2020</v>
          </cell>
          <cell r="C5515" t="str">
            <v>M2</v>
          </cell>
          <cell r="D5515">
            <v>37.380000000000003</v>
          </cell>
        </row>
        <row r="5516">
          <cell r="A5516">
            <v>98681</v>
          </cell>
          <cell r="B5516" t="str">
            <v>PISO CIMENTADO, TRAÇO 1:3 (CIMENTO E AREIA), ACABAMENTO RÚSTICO, ESPESSURA 2,0 CM, PREPARO MECÂNICO DA ARGAMASSA. AF_09/2020</v>
          </cell>
          <cell r="C5516" t="str">
            <v>M2</v>
          </cell>
          <cell r="D5516">
            <v>27.53</v>
          </cell>
        </row>
        <row r="5517">
          <cell r="A5517">
            <v>98682</v>
          </cell>
          <cell r="B5517" t="str">
            <v>PISO CIMENTADO, TRAÇO 1:3 (CIMENTO E AREIA), ACABAMENTO RÚSTICO, ESPESSURA 3,0 CM, PREPARO MECÂNICO DA ARGAMASSA. AF_09/2020</v>
          </cell>
          <cell r="C5517" t="str">
            <v>M2</v>
          </cell>
          <cell r="D5517">
            <v>35.630000000000003</v>
          </cell>
        </row>
        <row r="5518">
          <cell r="A5518">
            <v>98685</v>
          </cell>
          <cell r="B5518" t="str">
            <v>RODAPÉ EM GRANITO, ALTURA 10 CM. AF_09/2020</v>
          </cell>
          <cell r="C5518" t="str">
            <v>M</v>
          </cell>
          <cell r="D5518">
            <v>56.91</v>
          </cell>
        </row>
        <row r="5519">
          <cell r="A5519">
            <v>98686</v>
          </cell>
          <cell r="B5519" t="str">
            <v>RODAPÉ EM LADRILHO HIDRÁULICO, ALTURA 7 CM. AF_09/2020</v>
          </cell>
          <cell r="C5519" t="str">
            <v>M</v>
          </cell>
          <cell r="D5519">
            <v>31.74</v>
          </cell>
        </row>
        <row r="5520">
          <cell r="A5520">
            <v>98688</v>
          </cell>
          <cell r="B5520" t="str">
            <v>RODAPÉ EM POLIESTIRENO, ALTURA 5 CM. AF_09/2020</v>
          </cell>
          <cell r="C5520" t="str">
            <v>M</v>
          </cell>
          <cell r="D5520">
            <v>42.19</v>
          </cell>
        </row>
        <row r="5521">
          <cell r="A5521">
            <v>98689</v>
          </cell>
          <cell r="B5521" t="str">
            <v>SOLEIRA EM GRANITO, LARGURA 15 CM, ESPESSURA 2,0 CM. AF_09/2020</v>
          </cell>
          <cell r="C5521" t="str">
            <v>M</v>
          </cell>
          <cell r="D5521">
            <v>80.849999999999994</v>
          </cell>
        </row>
        <row r="5522">
          <cell r="A5522">
            <v>101090</v>
          </cell>
          <cell r="B5522" t="str">
            <v>PISO EM PEDRA PORTUGUESA ASSENTADO SOBRE ARGAMASSA SECA DE CIMENTO E AREIA, TRAÇO 1:3, REJUNTADO COM CIMENTO COMUM. AF_05/2020</v>
          </cell>
          <cell r="C5522" t="str">
            <v>M2</v>
          </cell>
          <cell r="D5522">
            <v>154.19</v>
          </cell>
        </row>
        <row r="5523">
          <cell r="A5523">
            <v>101091</v>
          </cell>
          <cell r="B5523" t="str">
            <v>PISO EM LADRILHO HIDRÁULICO APLICADO EM AMBIENTES EXTERNOS. AF_05/2020</v>
          </cell>
          <cell r="C5523" t="str">
            <v>M2</v>
          </cell>
          <cell r="D5523">
            <v>110.07</v>
          </cell>
        </row>
        <row r="5524">
          <cell r="A5524">
            <v>101725</v>
          </cell>
          <cell r="B5524" t="str">
            <v>PISO EM LADRILHO HIDRÁULICO APLICADO EM AMBIENTES INTERNOS DE ÁREA MENOR QUE 5 M², INCLUSO APLICAÇÃO DE RESINA. AF_09/2020</v>
          </cell>
          <cell r="C5524" t="str">
            <v>M2</v>
          </cell>
          <cell r="D5524">
            <v>208.54</v>
          </cell>
        </row>
        <row r="5525">
          <cell r="A5525">
            <v>101726</v>
          </cell>
          <cell r="B5525" t="str">
            <v>PISO EM LADRILHO HIDRÁULICO APLICADO EM AMBIENTES INTERNOS DE ÁREA ENTRE 5 E 15 M², INCLUSO APLICAÇÃO DE RESINA. AF_09/2020</v>
          </cell>
          <cell r="C5525" t="str">
            <v>M2</v>
          </cell>
          <cell r="D5525">
            <v>140.87</v>
          </cell>
        </row>
        <row r="5526">
          <cell r="A5526">
            <v>101731</v>
          </cell>
          <cell r="B5526" t="str">
            <v>PISO EM PEDRA  ASSENTADO SOBRE ARGAMASSA 1:3 (CIMENTO E AREIA). AF_09/2020</v>
          </cell>
          <cell r="C5526" t="str">
            <v>M2</v>
          </cell>
          <cell r="D5526">
            <v>220.62</v>
          </cell>
        </row>
        <row r="5527">
          <cell r="A5527">
            <v>101732</v>
          </cell>
          <cell r="B5527" t="str">
            <v>PISO EM PEDRA ARDÓSIA ASSENTADO SOBRE ARGAMASSA 1:3 (CIMENTO E AREIA). AF_09/2020</v>
          </cell>
          <cell r="C5527" t="str">
            <v>M2</v>
          </cell>
          <cell r="D5527">
            <v>70.260000000000005</v>
          </cell>
        </row>
        <row r="5528">
          <cell r="A5528">
            <v>101752</v>
          </cell>
          <cell r="B5528" t="str">
            <v>PISO EM GRANILITE, MARMORITE OU GRANITINA EM AMBIENTES INTERNOS. AF_09/2020</v>
          </cell>
          <cell r="C5528" t="str">
            <v>M2</v>
          </cell>
          <cell r="D5528">
            <v>34.380000000000003</v>
          </cell>
        </row>
        <row r="5529">
          <cell r="A5529">
            <v>101094</v>
          </cell>
          <cell r="B5529" t="str">
            <v>PISO PODOTÁTIL, DIRECIONAL OU ALERTA, ASSENTADO SOBRE ARGAMASSA. AF_05/2020</v>
          </cell>
          <cell r="C5529" t="str">
            <v>M</v>
          </cell>
          <cell r="D5529">
            <v>119.38</v>
          </cell>
        </row>
        <row r="5530">
          <cell r="A5530">
            <v>101727</v>
          </cell>
          <cell r="B5530" t="str">
            <v>PISO VINÍLICO SEMI-FLEXÍVEL EM PLACAS, PADRÃO LISO, ESPESSURA 3,2 MM, FIXADO COM COLA. AF_09/2020</v>
          </cell>
          <cell r="C5530" t="str">
            <v>M2</v>
          </cell>
          <cell r="D5530">
            <v>139.37</v>
          </cell>
        </row>
        <row r="5531">
          <cell r="A5531">
            <v>101733</v>
          </cell>
          <cell r="B5531" t="str">
            <v>PISO DE BORRACHA PASTILHADO/FRISADO, ESPESSURA 7MM, ASSENTADO COM ARGAMASSA. AF_09/2020</v>
          </cell>
          <cell r="C5531" t="str">
            <v>M2</v>
          </cell>
          <cell r="D5531">
            <v>189.27</v>
          </cell>
        </row>
        <row r="5532">
          <cell r="A5532">
            <v>101734</v>
          </cell>
          <cell r="B5532" t="str">
            <v>PISO DE BORRACHA PASTILHADO, ESPESSURA 15MM, ASSENTADO COM ARGAMASSA. AF_09/2020</v>
          </cell>
          <cell r="C5532" t="str">
            <v>M2</v>
          </cell>
          <cell r="D5532">
            <v>288.25</v>
          </cell>
        </row>
        <row r="5533">
          <cell r="A5533">
            <v>101735</v>
          </cell>
          <cell r="B5533" t="str">
            <v>PISO DE BORRACHA ESPORTIVO, ESPESSURA 15MM, ASSENTADO COM ARGAMASSA. AF_09/2020</v>
          </cell>
          <cell r="C5533" t="str">
            <v>M2</v>
          </cell>
          <cell r="D5533">
            <v>295.44</v>
          </cell>
        </row>
        <row r="5534">
          <cell r="A5534">
            <v>101736</v>
          </cell>
          <cell r="B5534" t="str">
            <v>PISO DE BORRACHA PASTILHADO, ESPESSURA 3,5MM, FIXADO COM ADESIVO ACRÍLICO. AF_09/2020</v>
          </cell>
          <cell r="C5534" t="str">
            <v>M2</v>
          </cell>
          <cell r="D5534">
            <v>69.34</v>
          </cell>
        </row>
        <row r="5535">
          <cell r="A5535">
            <v>101737</v>
          </cell>
          <cell r="B5535" t="str">
            <v>PISO DE BORRACHA CANELADO, ESPESSURA 3,5MM, FIXADO COM ADESIVO ACRÍLICO. AF_09/2020</v>
          </cell>
          <cell r="C5535" t="str">
            <v>M2</v>
          </cell>
          <cell r="D5535">
            <v>83.55</v>
          </cell>
        </row>
        <row r="5536">
          <cell r="A5536">
            <v>101748</v>
          </cell>
          <cell r="B5536" t="str">
            <v>PREPARO DE CONTRAPISO COM POLITRIZ. AF_09/2020</v>
          </cell>
          <cell r="C5536" t="str">
            <v>M2</v>
          </cell>
          <cell r="D5536">
            <v>2.44</v>
          </cell>
        </row>
        <row r="5537">
          <cell r="A5537">
            <v>72815</v>
          </cell>
          <cell r="B5537" t="str">
            <v>APLICACAO DE TINTA A BASE DE EPOXI SOBRE PISO</v>
          </cell>
          <cell r="C5537" t="str">
            <v>M2</v>
          </cell>
          <cell r="D5537">
            <v>43.06</v>
          </cell>
        </row>
        <row r="5538">
          <cell r="A5538">
            <v>101092</v>
          </cell>
          <cell r="B5538" t="str">
            <v>PISO EM GRANITO APLICADO EM CALÇADAS OU PISOS EXTERNOS. AF_05/2020</v>
          </cell>
          <cell r="C5538" t="str">
            <v>M2</v>
          </cell>
          <cell r="D5538">
            <v>321.88</v>
          </cell>
        </row>
        <row r="5539">
          <cell r="A5539">
            <v>101093</v>
          </cell>
          <cell r="B5539" t="str">
            <v>PISO EM MÁRMORE APLICADO EM CALÇADAS OU PISOS EXTERNOS. AF_05/2020</v>
          </cell>
          <cell r="C5539" t="str">
            <v>M2</v>
          </cell>
          <cell r="D5539">
            <v>360.85</v>
          </cell>
        </row>
        <row r="5540">
          <cell r="A5540">
            <v>98695</v>
          </cell>
          <cell r="B5540" t="str">
            <v>SOLEIRA EM MÁRMORE, LARGURA 15 CM, ESPESSURA 2,0 CM. AF_09/2020</v>
          </cell>
          <cell r="C5540" t="str">
            <v>M</v>
          </cell>
          <cell r="D5540">
            <v>63.85</v>
          </cell>
        </row>
        <row r="5541">
          <cell r="A5541">
            <v>98697</v>
          </cell>
          <cell r="B5541" t="str">
            <v>RODAPÉ EM MÁRMORE, ALTURA 7 CM. AF_09/2020</v>
          </cell>
          <cell r="C5541" t="str">
            <v>M</v>
          </cell>
          <cell r="D5541">
            <v>41.95</v>
          </cell>
        </row>
        <row r="5542">
          <cell r="A5542">
            <v>101738</v>
          </cell>
          <cell r="B5542" t="str">
            <v>RODAPÉ EM MADEIRA, ALTURA 7CM, FIXADO COM COLA. AF_09/2020</v>
          </cell>
          <cell r="C5542" t="str">
            <v>M</v>
          </cell>
          <cell r="D5542">
            <v>23.42</v>
          </cell>
        </row>
        <row r="5543">
          <cell r="A5543">
            <v>101739</v>
          </cell>
          <cell r="B5543" t="str">
            <v>RODAPÉ EM MADEIRA, ALTURA 7CM, FIXADO COM COLA E PARAFUSOS. AF_09/2020</v>
          </cell>
          <cell r="C5543" t="str">
            <v>M</v>
          </cell>
          <cell r="D5543">
            <v>26.26</v>
          </cell>
        </row>
        <row r="5544">
          <cell r="A5544">
            <v>88648</v>
          </cell>
          <cell r="B5544" t="str">
            <v>RODAPÉ CERÂMICO DE 7CM DE ALTURA COM PLACAS TIPO ESMALTADA EXTRA  DE DIMENSÕES 35X35CM. AF_06/2014</v>
          </cell>
          <cell r="C5544" t="str">
            <v>M</v>
          </cell>
          <cell r="D5544">
            <v>5.12</v>
          </cell>
        </row>
        <row r="5545">
          <cell r="A5545">
            <v>88649</v>
          </cell>
          <cell r="B5545" t="str">
            <v>RODAPÉ CERÂMICO DE 7CM DE ALTURA COM PLACAS TIPO ESMALTADA EXTRA DE DIMENSÕES 45X45CM. AF_06/2014</v>
          </cell>
          <cell r="C5545" t="str">
            <v>M</v>
          </cell>
          <cell r="D5545">
            <v>5.74</v>
          </cell>
        </row>
        <row r="5546">
          <cell r="A5546">
            <v>88650</v>
          </cell>
          <cell r="B5546" t="str">
            <v>RODAPÉ CERÂMICO DE 7CM DE ALTURA COM PLACAS TIPO ESMALTADA EXTRA DE DIMENSÕES 60X60CM. AF_06/2014</v>
          </cell>
          <cell r="C5546" t="str">
            <v>M</v>
          </cell>
          <cell r="D5546">
            <v>10.62</v>
          </cell>
        </row>
        <row r="5547">
          <cell r="A5547">
            <v>96467</v>
          </cell>
          <cell r="B5547" t="str">
            <v>RODAPÉ CERÂMICO DE 7CM DE ALTURA COM PLACAS TIPO ESMALTADA COMERCIAL DE DIMENSÕES 35X35CM (PADRAO POPULAR). AF_06/2017</v>
          </cell>
          <cell r="C5547" t="str">
            <v>M</v>
          </cell>
          <cell r="D5547">
            <v>4.7</v>
          </cell>
        </row>
        <row r="5548">
          <cell r="A5548">
            <v>101740</v>
          </cell>
          <cell r="B5548" t="str">
            <v>RODAPÉ EM ARDÓSIA ALTURA 10CM. AF_09/2020</v>
          </cell>
          <cell r="C5548" t="str">
            <v>M</v>
          </cell>
          <cell r="D5548">
            <v>33.39</v>
          </cell>
        </row>
        <row r="5549">
          <cell r="A5549">
            <v>101741</v>
          </cell>
          <cell r="B5549" t="str">
            <v>RODAPÉ EM MARMORITE, ALTURA 10CM. AF_09/2020</v>
          </cell>
          <cell r="C5549" t="str">
            <v>M</v>
          </cell>
          <cell r="D5549">
            <v>16.100000000000001</v>
          </cell>
        </row>
        <row r="5550">
          <cell r="A5550">
            <v>94990</v>
          </cell>
          <cell r="B5550" t="str">
            <v>EXECUÇÃO DE PASSEIO (CALÇADA) OU PISO DE CONCRETO COM CONCRETO MOLDADO IN LOCO, FEITO EM OBRA, ACABAMENTO CONVENCIONAL, NÃO ARMADO. AF_07/2016</v>
          </cell>
          <cell r="C5550" t="str">
            <v>M3</v>
          </cell>
          <cell r="D5550">
            <v>630.36</v>
          </cell>
        </row>
        <row r="5551">
          <cell r="A5551">
            <v>94991</v>
          </cell>
          <cell r="B5551" t="str">
            <v>EXECUÇÃO DE PASSEIO (CALÇADA) OU PISO DE CONCRETO COM CONCRETO MOLDADO IN LOCO, USINADO, ACABAMENTO CONVENCIONAL, NÃO ARMADO. AF_07/2016</v>
          </cell>
          <cell r="C5551" t="str">
            <v>M3</v>
          </cell>
          <cell r="D5551">
            <v>483.11</v>
          </cell>
        </row>
        <row r="5552">
          <cell r="A5552">
            <v>94992</v>
          </cell>
          <cell r="B5552" t="str">
            <v>EXECUÇÃO DE PASSEIO (CALÇADA) OU PISO DE CONCRETO COM CONCRETO MOLDADO IN LOCO, FEITO EM OBRA, ACABAMENTO CONVENCIONAL, ESPESSURA 6 CM, ARMADO. AF_07/2016</v>
          </cell>
          <cell r="C5552" t="str">
            <v>M2</v>
          </cell>
          <cell r="D5552">
            <v>67.099999999999994</v>
          </cell>
        </row>
        <row r="5553">
          <cell r="A5553">
            <v>94993</v>
          </cell>
          <cell r="B5553" t="str">
            <v>EXECUÇÃO DE PASSEIO (CALÇADA) OU PISO DE CONCRETO COM CONCRETO MOLDADO IN LOCO, USINADO, ACABAMENTO CONVENCIONAL, ESPESSURA 6 CM, ARMADO. AF_07/2016</v>
          </cell>
          <cell r="C5553" t="str">
            <v>M2</v>
          </cell>
          <cell r="D5553">
            <v>58.26</v>
          </cell>
        </row>
        <row r="5554">
          <cell r="A5554">
            <v>94994</v>
          </cell>
          <cell r="B5554" t="str">
            <v>EXECUÇÃO DE PASSEIO (CALÇADA) OU PISO DE CONCRETO COM CONCRETO MOLDADO IN LOCO, FEITO EM OBRA, ACABAMENTO CONVENCIONAL, ESPESSURA 8 CM, ARMADO. AF_07/2016</v>
          </cell>
          <cell r="C5554" t="str">
            <v>M2</v>
          </cell>
          <cell r="D5554">
            <v>80.31</v>
          </cell>
        </row>
        <row r="5555">
          <cell r="A5555">
            <v>94995</v>
          </cell>
          <cell r="B5555" t="str">
            <v>EXECUÇÃO DE PASSEIO (CALÇADA) OU PISO DE CONCRETO COM CONCRETO MOLDADO IN LOCO, USINADO, ACABAMENTO CONVENCIONAL, ESPESSURA 8 CM, ARMADO. AF_07/2016</v>
          </cell>
          <cell r="C5555" t="str">
            <v>M2</v>
          </cell>
          <cell r="D5555">
            <v>68.53</v>
          </cell>
        </row>
        <row r="5556">
          <cell r="A5556">
            <v>94996</v>
          </cell>
          <cell r="B5556" t="str">
            <v>EXECUÇÃO DE PASSEIO (CALÇADA) OU PISO DE CONCRETO COM CONCRETO MOLDADO IN LOCO, FEITO EM OBRA, ACABAMENTO CONVENCIONAL, ESPESSURA 10 CM, ARMADO. AF_07/2016</v>
          </cell>
          <cell r="C5556" t="str">
            <v>M2</v>
          </cell>
          <cell r="D5556">
            <v>93.08</v>
          </cell>
        </row>
        <row r="5557">
          <cell r="A5557">
            <v>94997</v>
          </cell>
          <cell r="B5557" t="str">
            <v>EXECUÇÃO DE PASSEIO (CALÇADA) OU PISO DE CONCRETO COM CONCRETO MOLDADO IN LOCO, USINADO, ACABAMENTO CONVENCIONAL, ESPESSURA 10 CM, ARMADO. AF_07/2016</v>
          </cell>
          <cell r="C5557" t="str">
            <v>M2</v>
          </cell>
          <cell r="D5557">
            <v>78.349999999999994</v>
          </cell>
        </row>
        <row r="5558">
          <cell r="A5558">
            <v>94998</v>
          </cell>
          <cell r="B5558" t="str">
            <v>EXECUÇÃO DE PASSEIO (CALÇADA) OU PISO DE CONCRETO COM CONCRETO MOLDADO IN LOCO, FEITO EM OBRA, ACABAMENTO CONVENCIONAL, ESPESSURA 12 CM, ARMADO. AF_07/2016</v>
          </cell>
          <cell r="C5558" t="str">
            <v>M2</v>
          </cell>
          <cell r="D5558">
            <v>106.37</v>
          </cell>
        </row>
        <row r="5559">
          <cell r="A5559">
            <v>94999</v>
          </cell>
          <cell r="B5559" t="str">
            <v>EXECUÇÃO DE PASSEIO (CALÇADA) OU PISO DE CONCRETO COM CONCRETO MOLDADO IN LOCO, USINADO, ACABAMENTO CONVENCIONAL, ESPESSURA 12 CM, ARMADO. AF_07/2016</v>
          </cell>
          <cell r="C5559" t="str">
            <v>M2</v>
          </cell>
          <cell r="D5559">
            <v>88.71</v>
          </cell>
        </row>
        <row r="5560">
          <cell r="A5560">
            <v>101747</v>
          </cell>
          <cell r="B5560" t="str">
            <v>PISO EM CONCRETO 20 MPA PREPARO MECÂNICO, ESPESSURA 7CM. AF_09/2020</v>
          </cell>
          <cell r="C5560" t="str">
            <v>M2</v>
          </cell>
          <cell r="D5560">
            <v>59.6</v>
          </cell>
        </row>
        <row r="5561">
          <cell r="A5561">
            <v>101743</v>
          </cell>
          <cell r="B5561" t="str">
            <v>PISO TÊXTIL (CARPETE) EM PLACA. AF_09/2020</v>
          </cell>
          <cell r="C5561" t="str">
            <v>M2</v>
          </cell>
          <cell r="D5561">
            <v>158.69999999999999</v>
          </cell>
        </row>
        <row r="5562">
          <cell r="A5562">
            <v>101744</v>
          </cell>
          <cell r="B5562" t="str">
            <v>PISO TÊXTIL (CARPETE) EM MANTA (ROLO) E = 6 A 7 MM. AF_09/2020</v>
          </cell>
          <cell r="C5562" t="str">
            <v>M2</v>
          </cell>
          <cell r="D5562">
            <v>126.5</v>
          </cell>
        </row>
        <row r="5563">
          <cell r="A5563">
            <v>101745</v>
          </cell>
          <cell r="B5563" t="str">
            <v>PISO TÊXTIL (CARPETE) EM MANTA (ROLO) E = 9 A 10 MM. AF_09/2020</v>
          </cell>
          <cell r="C5563" t="str">
            <v>M2</v>
          </cell>
          <cell r="D5563">
            <v>155.41</v>
          </cell>
        </row>
        <row r="5564">
          <cell r="A5564">
            <v>87620</v>
          </cell>
          <cell r="B5564" t="str">
            <v>CONTRAPISO EM ARGAMASSA TRAÇO 1:4 (CIMENTO E AREIA), PREPARO MECÂNICO COM BETONEIRA 400 L, APLICADO EM ÁREAS SECAS SOBRE LAJE, ADERIDO, ESPESSURA 2CM. AF_06/2014</v>
          </cell>
          <cell r="C5564" t="str">
            <v>M2</v>
          </cell>
          <cell r="D5564">
            <v>30.7</v>
          </cell>
        </row>
        <row r="5565">
          <cell r="A5565">
            <v>87622</v>
          </cell>
          <cell r="B5565" t="str">
            <v>CONTRAPISO EM ARGAMASSA TRAÇO 1:4 (CIMENTO E AREIA), PREPARO MANUAL, APLICADO EM ÁREAS SECAS SOBRE LAJE, ADERIDO, ESPESSURA 2CM. AF_06/2014</v>
          </cell>
          <cell r="C5565" t="str">
            <v>M2</v>
          </cell>
          <cell r="D5565">
            <v>31.98</v>
          </cell>
        </row>
        <row r="5566">
          <cell r="A5566">
            <v>87623</v>
          </cell>
          <cell r="B5566" t="str">
            <v>CONTRAPISO EM ARGAMASSA PRONTA, PREPARO MECÂNICO COM MISTURADOR 300 KG, APLICADO EM ÁREAS SECAS SOBRE LAJE, ADERIDO, ESPESSURA 2CM. AF_06/2014</v>
          </cell>
          <cell r="C5566" t="str">
            <v>M2</v>
          </cell>
          <cell r="D5566">
            <v>67.94</v>
          </cell>
        </row>
        <row r="5567">
          <cell r="A5567">
            <v>87624</v>
          </cell>
          <cell r="B5567" t="str">
            <v>CONTRAPISO EM ARGAMASSA PRONTA, PREPARO MANUAL, APLICADO EM ÁREAS SECAS SOBRE LAJE, ADERIDO, ESPESSURA 2CM. AF_06/2014</v>
          </cell>
          <cell r="C5567" t="str">
            <v>M2</v>
          </cell>
          <cell r="D5567">
            <v>71.760000000000005</v>
          </cell>
        </row>
        <row r="5568">
          <cell r="A5568">
            <v>87630</v>
          </cell>
          <cell r="B5568" t="str">
            <v>CONTRAPISO EM ARGAMASSA TRAÇO 1:4 (CIMENTO E AREIA), PREPARO MECÂNICO COM BETONEIRA 400 L, APLICADO EM ÁREAS SECAS SOBRE LAJE, ADERIDO, ESPESSURA 3CM. AF_06/2014</v>
          </cell>
          <cell r="C5568" t="str">
            <v>M2</v>
          </cell>
          <cell r="D5568">
            <v>38.25</v>
          </cell>
        </row>
        <row r="5569">
          <cell r="A5569">
            <v>87632</v>
          </cell>
          <cell r="B5569" t="str">
            <v>CONTRAPISO EM ARGAMASSA TRAÇO 1:4 (CIMENTO E AREIA), PREPARO MANUAL, APLICADO EM ÁREAS SECAS SOBRE LAJE, ADERIDO, ESPESSURA 3CM. AF_06/2014</v>
          </cell>
          <cell r="C5569" t="str">
            <v>M2</v>
          </cell>
          <cell r="D5569">
            <v>40.03</v>
          </cell>
        </row>
        <row r="5570">
          <cell r="A5570">
            <v>87633</v>
          </cell>
          <cell r="B5570" t="str">
            <v>CONTRAPISO EM ARGAMASSA PRONTA, PREPARO MECÂNICO COM MISTURADOR 300 KG, APLICADO EM ÁREAS SECAS SOBRE LAJE, ADERIDO, ESPESSURA 3CM. AF_06/2014</v>
          </cell>
          <cell r="C5570" t="str">
            <v>M2</v>
          </cell>
          <cell r="D5570">
            <v>90.02</v>
          </cell>
        </row>
        <row r="5571">
          <cell r="A5571">
            <v>87634</v>
          </cell>
          <cell r="B5571" t="str">
            <v>CONTRAPISO EM ARGAMASSA PRONTA, PREPARO MANUAL, APLICADO EM ÁREAS SECAS SOBRE LAJE, ADERIDO, ESPESSURA 3CM. AF_06/2014</v>
          </cell>
          <cell r="C5571" t="str">
            <v>M2</v>
          </cell>
          <cell r="D5571">
            <v>95.34</v>
          </cell>
        </row>
        <row r="5572">
          <cell r="A5572">
            <v>87640</v>
          </cell>
          <cell r="B5572" t="str">
            <v>CONTRAPISO EM ARGAMASSA TRAÇO 1:4 (CIMENTO E AREIA), PREPARO MECÂNICO COM BETONEIRA 400 L, APLICADO EM ÁREAS SECAS SOBRE LAJE, ADERIDO, ESPESSURA 4CM. AF_06/2014</v>
          </cell>
          <cell r="C5572" t="str">
            <v>M2</v>
          </cell>
          <cell r="D5572">
            <v>44.36</v>
          </cell>
        </row>
        <row r="5573">
          <cell r="A5573">
            <v>87642</v>
          </cell>
          <cell r="B5573" t="str">
            <v>CONTRAPISO EM ARGAMASSA TRAÇO 1:4 (CIMENTO E AREIA), PREPARO MANUAL, APLICADO EM ÁREAS SECAS SOBRE LAJE, ADERIDO, ESPESSURA 4CM. AF_06/2014</v>
          </cell>
          <cell r="C5573" t="str">
            <v>M2</v>
          </cell>
          <cell r="D5573">
            <v>46.54</v>
          </cell>
        </row>
        <row r="5574">
          <cell r="A5574">
            <v>87643</v>
          </cell>
          <cell r="B5574" t="str">
            <v>CONTRAPISO EM ARGAMASSA PRONTA, PREPARO MECÂNICO COM MISTURADOR 300 KG, APLICADO EM ÁREAS SECAS SOBRE LAJE, ADERIDO, ESPESSURA 4CM. AF_06/2014</v>
          </cell>
          <cell r="C5574" t="str">
            <v>M2</v>
          </cell>
          <cell r="D5574">
            <v>108.02</v>
          </cell>
        </row>
        <row r="5575">
          <cell r="A5575">
            <v>87644</v>
          </cell>
          <cell r="B5575" t="str">
            <v>CONTRAPISO EM ARGAMASSA PRONTA, PREPARO MANUAL, APLICADO EM ÁREAS SECAS SOBRE LAJE, ADERIDO, ESPESSURA 4CM. AF_06/2014</v>
          </cell>
          <cell r="C5575" t="str">
            <v>M2</v>
          </cell>
          <cell r="D5575">
            <v>114.56</v>
          </cell>
        </row>
        <row r="5576">
          <cell r="A5576">
            <v>87680</v>
          </cell>
          <cell r="B5576" t="str">
            <v>CONTRAPISO EM ARGAMASSA TRAÇO 1:4 (CIMENTO E AREIA), PREPARO MECÂNICO COM BETONEIRA 400 L, APLICADO EM ÁREAS SECAS SOBRE LAJE, NÃO ADERIDO, ESPESSURA 4CM. AF_06/2014</v>
          </cell>
          <cell r="C5576" t="str">
            <v>M2</v>
          </cell>
          <cell r="D5576">
            <v>36</v>
          </cell>
        </row>
        <row r="5577">
          <cell r="A5577">
            <v>87682</v>
          </cell>
          <cell r="B5577" t="str">
            <v>CONTRAPISO EM ARGAMASSA TRAÇO 1:4 (CIMENTO E AREIA), PREPARO MANUAL, APLICADO EM ÁREAS SECAS SOBRE LAJE, NÃO ADERIDO, ESPESSURA 4CM. AF_06/2014</v>
          </cell>
          <cell r="C5577" t="str">
            <v>M2</v>
          </cell>
          <cell r="D5577">
            <v>38.18</v>
          </cell>
        </row>
        <row r="5578">
          <cell r="A5578">
            <v>87683</v>
          </cell>
          <cell r="B5578" t="str">
            <v>CONTRAPISO EM ARGAMASSA PRONTA, PREPARO MECÂNICO COM MISTURADOR 300 KG, APLICADO EM ÁREAS SECAS SOBRE LAJE, NÃO ADERIDO, ESPESSURA 4CM. AF_06/2014</v>
          </cell>
          <cell r="C5578" t="str">
            <v>M2</v>
          </cell>
          <cell r="D5578">
            <v>99.66</v>
          </cell>
        </row>
        <row r="5579">
          <cell r="A5579">
            <v>87684</v>
          </cell>
          <cell r="B5579" t="str">
            <v>CONTRAPISO EM ARGAMASSA PRONTA, PREPARO MANUAL, APLICADO EM ÁREAS SECAS SOBRE LAJE, NÃO ADERIDO, ESPESSURA 4CM. AF_06/2014</v>
          </cell>
          <cell r="C5579" t="str">
            <v>M2</v>
          </cell>
          <cell r="D5579">
            <v>106.2</v>
          </cell>
        </row>
        <row r="5580">
          <cell r="A5580">
            <v>87690</v>
          </cell>
          <cell r="B5580" t="str">
            <v>CONTRAPISO EM ARGAMASSA TRAÇO 1:4 (CIMENTO E AREIA), PREPARO MECÂNICO COM BETONEIRA 400 L, APLICADO EM ÁREAS SECAS SOBRE LAJE, NÃO ADERIDO, ESPESSURA 5CM. AF_06/2014</v>
          </cell>
          <cell r="C5580" t="str">
            <v>M2</v>
          </cell>
          <cell r="D5580">
            <v>41.7</v>
          </cell>
        </row>
        <row r="5581">
          <cell r="A5581">
            <v>87692</v>
          </cell>
          <cell r="B5581" t="str">
            <v>CONTRAPISO EM ARGAMASSA TRAÇO 1:4 (CIMENTO E AREIA), PREPARO MANUAL, APLICADO EM ÁREAS SECAS SOBRE LAJE, NÃO ADERIDO, ESPESSURA 5CM. AF_06/2014</v>
          </cell>
          <cell r="C5581" t="str">
            <v>M2</v>
          </cell>
          <cell r="D5581">
            <v>44.19</v>
          </cell>
        </row>
        <row r="5582">
          <cell r="A5582">
            <v>87693</v>
          </cell>
          <cell r="B5582" t="str">
            <v>CONTRAPISO EM ARGAMASSA PRONTA, PREPARO MECÂNICO COM MISTURADOR 300 KG, APLICADO EM ÁREAS SECAS SOBRE LAJE, NÃO ADERIDO, ESPESSURA 5CM. AF_06/2014</v>
          </cell>
          <cell r="C5582" t="str">
            <v>M2</v>
          </cell>
          <cell r="D5582">
            <v>114.6</v>
          </cell>
        </row>
        <row r="5583">
          <cell r="A5583">
            <v>87694</v>
          </cell>
          <cell r="B5583" t="str">
            <v>CONTRAPISO EM ARGAMASSA PRONTA, PREPARO MANUAL, APLICADO EM ÁREAS SECAS SOBRE LAJE, NÃO ADERIDO, ESPESSURA 5CM. AF_06/2014</v>
          </cell>
          <cell r="C5583" t="str">
            <v>M2</v>
          </cell>
          <cell r="D5583">
            <v>122.1</v>
          </cell>
        </row>
        <row r="5584">
          <cell r="A5584">
            <v>87700</v>
          </cell>
          <cell r="B5584" t="str">
            <v>CONTRAPISO EM ARGAMASSA TRAÇO 1:4 (CIMENTO E AREIA), PREPARO MECÂNICO COM BETONEIRA 400 L, APLICADO EM ÁREAS SECAS SOBRE LAJE, NÃO ADERIDO, ESPESSURA 6CM. AF_06/2014</v>
          </cell>
          <cell r="C5584" t="str">
            <v>M2</v>
          </cell>
          <cell r="D5584">
            <v>45.12</v>
          </cell>
        </row>
        <row r="5585">
          <cell r="A5585">
            <v>87702</v>
          </cell>
          <cell r="B5585" t="str">
            <v>CONTRAPISO EM ARGAMASSA TRAÇO 1:4 (CIMENTO E AREIA), PREPARO MANUAL, APLICADO EM ÁREAS SECAS SOBRE LAJE, NÃO ADERIDO, ESPESSURA 6CM. AF_06/2014</v>
          </cell>
          <cell r="C5585" t="str">
            <v>M2</v>
          </cell>
          <cell r="D5585">
            <v>47.84</v>
          </cell>
        </row>
        <row r="5586">
          <cell r="A5586">
            <v>87703</v>
          </cell>
          <cell r="B5586" t="str">
            <v>CONTRAPISO EM ARGAMASSA PRONTA, PREPARO MECÂNICO COM MISTURADOR 300 KG, APLICADO EM ÁREAS SECAS SOBRE LAJE, NÃO ADERIDO, ESPESSURA 6CM. AF_06/2014</v>
          </cell>
          <cell r="C5586" t="str">
            <v>M2</v>
          </cell>
          <cell r="D5586">
            <v>124.51</v>
          </cell>
        </row>
        <row r="5587">
          <cell r="A5587">
            <v>87704</v>
          </cell>
          <cell r="B5587" t="str">
            <v>CONTRAPISO EM ARGAMASSA PRONTA, PREPARO MANUAL, APLICADO EM ÁREAS SECAS SOBRE LAJE, NÃO ADERIDO, ESPESSURA 6CM. AF_06/2014</v>
          </cell>
          <cell r="C5587" t="str">
            <v>M2</v>
          </cell>
          <cell r="D5587">
            <v>132.66999999999999</v>
          </cell>
        </row>
        <row r="5588">
          <cell r="A5588">
            <v>87735</v>
          </cell>
          <cell r="B5588" t="str">
            <v>CONTRAPISO EM ARGAMASSA TRAÇO 1:4 (CIMENTO E AREIA), PREPARO MECÂNICO COM BETONEIRA 400 L, APLICADO EM ÁREAS MOLHADAS SOBRE LAJE, ADERIDO, ESPESSURA 2CM. AF_06/2014</v>
          </cell>
          <cell r="C5588" t="str">
            <v>M2</v>
          </cell>
          <cell r="D5588">
            <v>38.409999999999997</v>
          </cell>
        </row>
        <row r="5589">
          <cell r="A5589">
            <v>87737</v>
          </cell>
          <cell r="B5589" t="str">
            <v>CONTRAPISO EM ARGAMASSA TRAÇO 1:4 (CIMENTO E AREIA), PREPARO MANUAL, APLICADO EM ÁREAS MOLHADAS SOBRE LAJE, ADERIDO, ESPESSURA 2CM. AF_06/2014</v>
          </cell>
          <cell r="C5589" t="str">
            <v>M2</v>
          </cell>
          <cell r="D5589">
            <v>39.69</v>
          </cell>
        </row>
        <row r="5590">
          <cell r="A5590">
            <v>87738</v>
          </cell>
          <cell r="B5590" t="str">
            <v>CONTRAPISO EM ARGAMASSA PRONTA, PREPARO MECÂNICO COM MISTURADOR 300 KG, APLICADO EM ÁREAS MOLHADAS SOBRE LAJE, ADERIDO, ESPESSURA 2CM. AF_06/2014</v>
          </cell>
          <cell r="C5590" t="str">
            <v>M2</v>
          </cell>
          <cell r="D5590">
            <v>75.650000000000006</v>
          </cell>
        </row>
        <row r="5591">
          <cell r="A5591">
            <v>87739</v>
          </cell>
          <cell r="B5591" t="str">
            <v>CONTRAPISO EM ARGAMASSA PRONTA, PREPARO MANUAL, APLICADO EM ÁREAS MOLHADAS SOBRE LAJE, ADERIDO, ESPESSURA 2CM. AF_06/2014</v>
          </cell>
          <cell r="C5591" t="str">
            <v>M2</v>
          </cell>
          <cell r="D5591">
            <v>79.47</v>
          </cell>
        </row>
        <row r="5592">
          <cell r="A5592">
            <v>87745</v>
          </cell>
          <cell r="B5592" t="str">
            <v>CONTRAPISO EM ARGAMASSA TRAÇO 1:4 (CIMENTO E AREIA), PREPARO MECÂNICO COM BETONEIRA 400 L, APLICADO EM ÁREAS MOLHADAS SOBRE LAJE, ADERIDO, ESPESSURA 3CM. AF_06/2014</v>
          </cell>
          <cell r="C5592" t="str">
            <v>M2</v>
          </cell>
          <cell r="D5592">
            <v>45.96</v>
          </cell>
        </row>
        <row r="5593">
          <cell r="A5593">
            <v>87747</v>
          </cell>
          <cell r="B5593" t="str">
            <v>CONTRAPISO EM ARGAMASSA TRAÇO 1:4 (CIMENTO E AREIA), PREPARO MANUAL, APLICADO EM ÁREAS MOLHADAS SOBRE LAJE, ADERIDO, ESPESSURA 3CM. AF_06/2014</v>
          </cell>
          <cell r="C5593" t="str">
            <v>M2</v>
          </cell>
          <cell r="D5593">
            <v>47.74</v>
          </cell>
        </row>
        <row r="5594">
          <cell r="A5594">
            <v>87748</v>
          </cell>
          <cell r="B5594" t="str">
            <v>CONTRAPISO EM ARGAMASSA PRONTA, PREPARO MECÂNICO COM MISTURADOR 300 KG, APLICADO EM ÁREAS MOLHADAS SOBRE LAJE, ADERIDO, ESPESSURA 3CM. AF_06/2014</v>
          </cell>
          <cell r="C5594" t="str">
            <v>M2</v>
          </cell>
          <cell r="D5594">
            <v>97.73</v>
          </cell>
        </row>
        <row r="5595">
          <cell r="A5595">
            <v>87749</v>
          </cell>
          <cell r="B5595" t="str">
            <v>CONTRAPISO EM ARGAMASSA PRONTA, PREPARO MANUAL, APLICADO EM ÁREAS MOLHADAS SOBRE LAJE, ADERIDO, ESPESSURA 3CM. AF_06/2014</v>
          </cell>
          <cell r="C5595" t="str">
            <v>M2</v>
          </cell>
          <cell r="D5595">
            <v>103.05</v>
          </cell>
        </row>
        <row r="5596">
          <cell r="A5596">
            <v>87755</v>
          </cell>
          <cell r="B5596" t="str">
            <v>CONTRAPISO EM ARGAMASSA TRAÇO 1:4 (CIMENTO E AREIA), PREPARO MECÂNICO COM BETONEIRA 400 L, APLICADO EM ÁREAS MOLHADAS SOBRE IMPERMEABILIZAÇÃO, ESPESSURA 3CM. AF_06/2014</v>
          </cell>
          <cell r="C5596" t="str">
            <v>M2</v>
          </cell>
          <cell r="D5596">
            <v>40.49</v>
          </cell>
        </row>
        <row r="5597">
          <cell r="A5597">
            <v>87757</v>
          </cell>
          <cell r="B5597" t="str">
            <v>CONTRAPISO EM ARGAMASSA TRAÇO 1:4 (CIMENTO E AREIA), PREPARO MANUAL, APLICADO EM ÁREAS MOLHADAS SOBRE IMPERMEABILIZAÇÃO, ESPESSURA 3CM. AF_06/2014</v>
          </cell>
          <cell r="C5597" t="str">
            <v>M2</v>
          </cell>
          <cell r="D5597">
            <v>42.27</v>
          </cell>
        </row>
        <row r="5598">
          <cell r="A5598">
            <v>87758</v>
          </cell>
          <cell r="B5598" t="str">
            <v>CONTRAPISO EM ARGAMASSA PRONTA, PREPARO MECÂNICO COM MISTURADOR 300 KG, APLICADO EM ÁREAS MOLHADAS SOBRE IMPERMEABILIZAÇÃO, ESPESSURA 3CM. AF_06/2014</v>
          </cell>
          <cell r="C5598" t="str">
            <v>M2</v>
          </cell>
          <cell r="D5598">
            <v>92.26</v>
          </cell>
        </row>
        <row r="5599">
          <cell r="A5599">
            <v>87759</v>
          </cell>
          <cell r="B5599" t="str">
            <v>CONTRAPISO EM ARGAMASSA PRONTA, PREPARO MANUAL, APLICADO EM ÁREAS MOLHADAS SOBRE IMPERMEABILIZAÇÃO, ESPESSURA 3CM. AF_06/2014</v>
          </cell>
          <cell r="C5599" t="str">
            <v>M2</v>
          </cell>
          <cell r="D5599">
            <v>97.58</v>
          </cell>
        </row>
        <row r="5600">
          <cell r="A5600">
            <v>87765</v>
          </cell>
          <cell r="B5600" t="str">
            <v>CONTRAPISO EM ARGAMASSA TRAÇO 1:4 (CIMENTO E AREIA), PREPARO MECÂNICO COM BETONEIRA 400 L, APLICADO EM ÁREAS MOLHADAS SOBRE IMPERMEABILIZAÇÃO, ESPESSURA 4CM. AF_06/2014</v>
          </cell>
          <cell r="C5600" t="str">
            <v>M2</v>
          </cell>
          <cell r="D5600">
            <v>46.6</v>
          </cell>
        </row>
        <row r="5601">
          <cell r="A5601">
            <v>87767</v>
          </cell>
          <cell r="B5601" t="str">
            <v>CONTRAPISO EM ARGAMASSA TRAÇO 1:4 (CIMENTO E AREIA), PREPARO MANUAL, APLICADO EM ÁREAS MOLHADAS SOBRE IMPERMEABILIZAÇÃO, ESPESSURA 4CM. AF_06/2014</v>
          </cell>
          <cell r="C5601" t="str">
            <v>M2</v>
          </cell>
          <cell r="D5601">
            <v>48.78</v>
          </cell>
        </row>
        <row r="5602">
          <cell r="A5602">
            <v>87768</v>
          </cell>
          <cell r="B5602" t="str">
            <v>CONTRAPISO EM ARGAMASSA PRONTA, PREPARO MECÂNICO COM MISTURADOR 300 KG, APLICADO EM ÁREAS MOLHADAS SOBRE IMPERMEABILIZAÇÃO, ESPESSURA 4CM. AF_06/2014</v>
          </cell>
          <cell r="C5602" t="str">
            <v>M2</v>
          </cell>
          <cell r="D5602">
            <v>110.26</v>
          </cell>
        </row>
        <row r="5603">
          <cell r="A5603">
            <v>87769</v>
          </cell>
          <cell r="B5603" t="str">
            <v>CONTRAPISO EM ARGAMASSA PRONTA, PREPARO MANUAL, APLICADO EM ÁREAS MOLHADAS SOBRE IMPERMEABILIZAÇÃO, ESPESSURA 4CM. AF_06/2014</v>
          </cell>
          <cell r="C5603" t="str">
            <v>M2</v>
          </cell>
          <cell r="D5603">
            <v>116.8</v>
          </cell>
        </row>
        <row r="5604">
          <cell r="A5604">
            <v>88470</v>
          </cell>
          <cell r="B5604" t="str">
            <v>CONTRAPISO AUTONIVELANTE, APLICADO SOBRE LAJE, NÃO ADERIDO, ESPESSURA 3CM. AF_06/2014</v>
          </cell>
          <cell r="C5604" t="str">
            <v>M2</v>
          </cell>
          <cell r="D5604">
            <v>18.43</v>
          </cell>
        </row>
        <row r="5605">
          <cell r="A5605">
            <v>88471</v>
          </cell>
          <cell r="B5605" t="str">
            <v>CONTRAPISO AUTONIVELANTE, APLICADO SOBRE LAJE, NÃO ADERIDO, ESPESSURA 4CM. AF_06/2014</v>
          </cell>
          <cell r="C5605" t="str">
            <v>M2</v>
          </cell>
          <cell r="D5605">
            <v>22.79</v>
          </cell>
        </row>
        <row r="5606">
          <cell r="A5606">
            <v>88472</v>
          </cell>
          <cell r="B5606" t="str">
            <v>CONTRAPISO AUTONIVELANTE, APLICADO SOBRE LAJE, NÃO ADERIDO, ESPESSURA 5CM. AF_06/2014</v>
          </cell>
          <cell r="C5606" t="str">
            <v>M2</v>
          </cell>
          <cell r="D5606">
            <v>26.2</v>
          </cell>
        </row>
        <row r="5607">
          <cell r="A5607">
            <v>88476</v>
          </cell>
          <cell r="B5607" t="str">
            <v>CONTRAPISO AUTONIVELANTE, APLICADO SOBRE LAJE, ADERIDO, ESPESSURA 2CM. AF_06/2014</v>
          </cell>
          <cell r="C5607" t="str">
            <v>M2</v>
          </cell>
          <cell r="D5607">
            <v>16.18</v>
          </cell>
        </row>
        <row r="5608">
          <cell r="A5608">
            <v>88477</v>
          </cell>
          <cell r="B5608" t="str">
            <v>CONTRAPISO AUTONIVELANTE, APLICADO SOBRE LAJE, ADERIDO, ESPESSURA 3CM. AF_06/2014</v>
          </cell>
          <cell r="C5608" t="str">
            <v>M2</v>
          </cell>
          <cell r="D5608">
            <v>21.79</v>
          </cell>
        </row>
        <row r="5609">
          <cell r="A5609">
            <v>88478</v>
          </cell>
          <cell r="B5609" t="str">
            <v>CONTRAPISO AUTONIVELANTE, APLICADO SOBRE LAJE, ADERIDO, ESPESSURA 4CM. AF_06/2014</v>
          </cell>
          <cell r="C5609" t="str">
            <v>M2</v>
          </cell>
          <cell r="D5609">
            <v>26.34</v>
          </cell>
        </row>
        <row r="5610">
          <cell r="A5610">
            <v>90900</v>
          </cell>
          <cell r="B5610" t="str">
            <v>CONTRAPISO ACÚSTICO EM ARGAMASSA TRAÇO 1:4 (CIMENTO E AREIA), PREPARO MECÂNICO COM BETONEIRA 400L, APLICADO EM ÁREAS SECAS MENORES QUE 15M2, ESPESSURA 5CM. AF_10/2014</v>
          </cell>
          <cell r="C5610" t="str">
            <v>M2</v>
          </cell>
          <cell r="D5610">
            <v>70.069999999999993</v>
          </cell>
        </row>
        <row r="5611">
          <cell r="A5611">
            <v>90902</v>
          </cell>
          <cell r="B5611" t="str">
            <v>CONTRAPISO ACÚSTICO EM ARGAMASSA TRAÇO 1:4 (CIMENTO E AREIA), PREPARO MANUAL, APLICADO EM ÁREAS SECAS MENORES QUE 15M2, ESPESSURA 5CM. AF_10/2014</v>
          </cell>
          <cell r="C5611" t="str">
            <v>M2</v>
          </cell>
          <cell r="D5611">
            <v>72.56</v>
          </cell>
        </row>
        <row r="5612">
          <cell r="A5612">
            <v>90903</v>
          </cell>
          <cell r="B5612" t="str">
            <v>CONTRAPISO ACÚSTICO EM ARGAMASSA PRONTA, PREPARO MECÂNICO COM MISTURADOR 300 KG, APLICADO EM ÁREAS SECAS MENORES QUE 15M2, ESPESSURA 5CM. AF_10/2014</v>
          </cell>
          <cell r="C5612" t="str">
            <v>M2</v>
          </cell>
          <cell r="D5612">
            <v>142.97</v>
          </cell>
        </row>
        <row r="5613">
          <cell r="A5613">
            <v>90904</v>
          </cell>
          <cell r="B5613" t="str">
            <v>CONTRAPISO ACÚSTICO EM ARGAMASSA PRONTA, PREPARO MANUAL, APLICADO EM ÁREAS SECAS MENORES QUE 15M2, ESPESSURA 5CM. AF_10/2014</v>
          </cell>
          <cell r="C5613" t="str">
            <v>M2</v>
          </cell>
          <cell r="D5613">
            <v>150.47</v>
          </cell>
        </row>
        <row r="5614">
          <cell r="A5614">
            <v>90910</v>
          </cell>
          <cell r="B5614" t="str">
            <v>CONTRAPISO ACÚSTICO EM ARGAMASSA TRAÇO 1:4 (CIMENTO E AREIA), PREPARO MECÂNICO COM BETONEIRA 400L, APLICADO EM ÁREAS SECAS MENORES QUE 15M2, ESPESSURA 6CM. AF_10/2014</v>
          </cell>
          <cell r="C5614" t="str">
            <v>M2</v>
          </cell>
          <cell r="D5614">
            <v>74.19</v>
          </cell>
        </row>
        <row r="5615">
          <cell r="A5615">
            <v>90912</v>
          </cell>
          <cell r="B5615" t="str">
            <v>CONTRAPISO ACÚSTICO EM ARGAMASSA TRAÇO 1:4 (CIMENTO E AREIA), PREPARO MANUAL, APLICADO EM ÁREAS SECAS MENORES QUE 15M2, ESPESSURA 6CM. AF_10/2014</v>
          </cell>
          <cell r="C5615" t="str">
            <v>M2</v>
          </cell>
          <cell r="D5615">
            <v>76.91</v>
          </cell>
        </row>
        <row r="5616">
          <cell r="A5616">
            <v>90913</v>
          </cell>
          <cell r="B5616" t="str">
            <v>CONTRAPISO ACÚSTICO EM ARGAMASSA PRONTA, PREPARO MECÂNICO COM MISTURADOR 300 KG, APLICADO EM ÁREAS SECAS MENORES QUE 15M2, ESPESSURA 6CM. AF_10/2014</v>
          </cell>
          <cell r="C5616" t="str">
            <v>M2</v>
          </cell>
          <cell r="D5616">
            <v>153.58000000000001</v>
          </cell>
        </row>
        <row r="5617">
          <cell r="A5617">
            <v>90914</v>
          </cell>
          <cell r="B5617" t="str">
            <v>CONTRAPISO ACÚSTICO EM ARGAMASSA PRONTA, PREPARO MANUAL, APLICADO EM ÁREAS SECAS MENORES QUE 15M2, ESPESSURA 6CM. AF_10/2014</v>
          </cell>
          <cell r="C5617" t="str">
            <v>M2</v>
          </cell>
          <cell r="D5617">
            <v>161.74</v>
          </cell>
        </row>
        <row r="5618">
          <cell r="A5618">
            <v>90920</v>
          </cell>
          <cell r="B5618" t="str">
            <v>CONTRAPISO ACÚSTICO EM ARGAMASSA TRAÇO 1:4 (CIMENTO E AREIA), PREPARO MECÂNICO COM BETONEIRA 400L, APLICADO EM ÁREAS SECAS MENORES QUE 15M2, ESPESSURA 7CM. AF_10/2014</v>
          </cell>
          <cell r="C5618" t="str">
            <v>M2</v>
          </cell>
          <cell r="D5618">
            <v>81.78</v>
          </cell>
        </row>
        <row r="5619">
          <cell r="A5619">
            <v>90922</v>
          </cell>
          <cell r="B5619" t="str">
            <v>CONTRAPISO ACÚSTICO EM ARGAMASSA TRAÇO 1:4 (CIMENTO E AREIA), PREPARO MANUAL, APLICADO EM ÁREAS SECAS MENORES QUE 15M2, ESPESSURA 7CM. AF_10/2014</v>
          </cell>
          <cell r="C5619" t="str">
            <v>M2</v>
          </cell>
          <cell r="D5619">
            <v>84.91</v>
          </cell>
        </row>
        <row r="5620">
          <cell r="A5620">
            <v>90923</v>
          </cell>
          <cell r="B5620" t="str">
            <v>CONTRAPISO ACÚSTICO EM ARGAMASSA PRONTA, PREPARO MECÂNICO COM MISTURADOR 300 KG, APLICADO EM ÁREAS SECAS MENORES QUE 15M2, ESPESSURA 7CM. AF_10/2014</v>
          </cell>
          <cell r="C5620" t="str">
            <v>M2</v>
          </cell>
          <cell r="D5620">
            <v>173.07</v>
          </cell>
        </row>
        <row r="5621">
          <cell r="A5621">
            <v>90924</v>
          </cell>
          <cell r="B5621" t="str">
            <v>CONTRAPISO ACÚSTICO EM ARGAMASSA PRONTA, PREPARO MANUAL, APLICADO EM ÁREAS SECAS MENORES QUE 15M2, ESPESSURA 7CM. AF_10/2014</v>
          </cell>
          <cell r="C5621" t="str">
            <v>M2</v>
          </cell>
          <cell r="D5621">
            <v>182.45</v>
          </cell>
        </row>
        <row r="5622">
          <cell r="A5622">
            <v>90930</v>
          </cell>
          <cell r="B5622" t="str">
            <v>CONTRAPISO ACÚSTICO EM ARGAMASSA TRAÇO 1:4 (CIMENTO E AREIA), PREPARO MECÂNICO COM BETONEIRA 400L, APLICADO EM ÁREAS SECAS MAIORES QUE 15M2, ESPESSURA 5CM. AF_10/2014</v>
          </cell>
          <cell r="C5622" t="str">
            <v>M2</v>
          </cell>
          <cell r="D5622">
            <v>65.06</v>
          </cell>
        </row>
        <row r="5623">
          <cell r="A5623">
            <v>90932</v>
          </cell>
          <cell r="B5623" t="str">
            <v>CONTRAPISO ACÚSTICO EM ARGAMASSA TRAÇO 1:4 (CIMENTO E AREIA), PREPARO MANUAL, APLICADO EM ÁREAS SECAS MAIORES QUE 15M2, ESPESSURA 5CM. AF_10/2014</v>
          </cell>
          <cell r="C5623" t="str">
            <v>M2</v>
          </cell>
          <cell r="D5623">
            <v>67.55</v>
          </cell>
        </row>
        <row r="5624">
          <cell r="A5624">
            <v>90933</v>
          </cell>
          <cell r="B5624" t="str">
            <v>CONTRAPISO ACÚSTICO EM ARGAMASSA PRONTA, PREPARO MECÂNICO COM MISTURADOR 300 KG, APLICADO EM ÁREAS SECAS MAIORES QUE 15M2, ESPESSURA 5CM. AF_10/2014</v>
          </cell>
          <cell r="C5624" t="str">
            <v>M2</v>
          </cell>
          <cell r="D5624">
            <v>137.96</v>
          </cell>
        </row>
        <row r="5625">
          <cell r="A5625">
            <v>90934</v>
          </cell>
          <cell r="B5625" t="str">
            <v>CONTRAPISO ACÚSTICO EM ARGAMASSA PRONTA, PREPARO MANUAL, APLICADO EM ÁREAS SECAS MAIORES QUE 15M2, ESPESSURA 5CM. AF_10/2014</v>
          </cell>
          <cell r="C5625" t="str">
            <v>M2</v>
          </cell>
          <cell r="D5625">
            <v>145.46</v>
          </cell>
        </row>
        <row r="5626">
          <cell r="A5626">
            <v>90940</v>
          </cell>
          <cell r="B5626" t="str">
            <v>CONTRAPISO ACÚSTICO EM ARGAMASSA TRAÇO 1:4 (CIMENTO E AREIA), PREPARO MECÂNICO COM BETONEIRA 400L, APLICADO EM ÁREAS SECAS MAIORES QUE 15M2, ESPESSURA 6CM. AF_10/2014</v>
          </cell>
          <cell r="C5626" t="str">
            <v>M2</v>
          </cell>
          <cell r="D5626">
            <v>69.209999999999994</v>
          </cell>
        </row>
        <row r="5627">
          <cell r="A5627">
            <v>90942</v>
          </cell>
          <cell r="B5627" t="str">
            <v>CONTRAPISO ACÚSTICO EM ARGAMASSA TRAÇO 1:4 (CIMENTO E AREIA), PREPARO MANUAL, APLICADO EM ÁREAS SECAS MAIORES QUE 15M2, ESPESSURA 6CM. AF_10/2014</v>
          </cell>
          <cell r="C5627" t="str">
            <v>M2</v>
          </cell>
          <cell r="D5627">
            <v>71.930000000000007</v>
          </cell>
        </row>
        <row r="5628">
          <cell r="A5628">
            <v>90943</v>
          </cell>
          <cell r="B5628" t="str">
            <v>CONTRAPISO ACÚSTICO EM ARGAMASSA PRONTA, PREPARO MECÂNICO COM MISTURADOR 300 KG, APLICADO EM ÁREAS SECAS MAIORES QUE 15M2, ESPESSURA 6CM. AF_10/2014</v>
          </cell>
          <cell r="C5628" t="str">
            <v>M2</v>
          </cell>
          <cell r="D5628">
            <v>148.6</v>
          </cell>
        </row>
        <row r="5629">
          <cell r="A5629">
            <v>90944</v>
          </cell>
          <cell r="B5629" t="str">
            <v>CONTRAPISO ACÚSTICO EM ARGAMASSA PRONTA, PREPARO MANUAL, APLICADO EM ÁREAS SECAS MAIORES QUE 15M2, ESPESSURA 6CM. AF_10/2014</v>
          </cell>
          <cell r="C5629" t="str">
            <v>M2</v>
          </cell>
          <cell r="D5629">
            <v>156.76</v>
          </cell>
        </row>
        <row r="5630">
          <cell r="A5630">
            <v>90950</v>
          </cell>
          <cell r="B5630" t="str">
            <v>CONTRAPISO ACÚSTICO EM ARGAMASSA TRAÇO 1:4 (CIMENTO E AREIA), PREPARO MECÂNICO COM BETONEIRA 400L, APLICADO EM ÁREAS SECAS MAIORES QUE 15M2, ESPESSURA 7CM. AF_10/2014</v>
          </cell>
          <cell r="C5630" t="str">
            <v>M2</v>
          </cell>
          <cell r="D5630">
            <v>76.77</v>
          </cell>
        </row>
        <row r="5631">
          <cell r="A5631">
            <v>90952</v>
          </cell>
          <cell r="B5631" t="str">
            <v>CONTRAPISO ACÚSTICO EM ARGAMASSA TRAÇO 1:4 (CIMENTO E AREIA), PREPARO MANUAL, APLICADO EM ÁREAS SECAS MAIORES QUE 15M2, ESPESSURA 7CM. AF_10/2014</v>
          </cell>
          <cell r="C5631" t="str">
            <v>M2</v>
          </cell>
          <cell r="D5631">
            <v>79.900000000000006</v>
          </cell>
        </row>
        <row r="5632">
          <cell r="A5632">
            <v>90953</v>
          </cell>
          <cell r="B5632" t="str">
            <v>CONTRAPISO ACÚSTICO EM ARGAMASSA PRONTA, PREPARO MECÂNICO COM MISTURADOR 300 KG, APLICADO EM ÁREAS SECAS MAIORES QUE 15M2, ESPESSURA 7CM. AF_10/2014</v>
          </cell>
          <cell r="C5632" t="str">
            <v>M2</v>
          </cell>
          <cell r="D5632">
            <v>168.06</v>
          </cell>
        </row>
        <row r="5633">
          <cell r="A5633">
            <v>90954</v>
          </cell>
          <cell r="B5633" t="str">
            <v>CONTRAPISO ACÚSTICO EM ARGAMASSA PRONTA, PREPARO MANUAL, APLICADO EM ÁREAS SECAS MAIORES QUE 15M2, ESPESSURA 7CM. AF_10/2014</v>
          </cell>
          <cell r="C5633" t="str">
            <v>M2</v>
          </cell>
          <cell r="D5633">
            <v>177.44</v>
          </cell>
        </row>
        <row r="5634">
          <cell r="A5634">
            <v>94438</v>
          </cell>
          <cell r="B5634" t="str">
            <v>(COMPOSIÇÃO REPRESENTATIVA) DO SERVIÇO DE CONTRAPISO EM ARGAMASSA TRAÇO 1:4 (CIM E AREIA), EM BETONEIRA 400 L, ESPESSURA 3 CM ÁREAS SECAS E 3 CM ÁREAS MOLHADAS, PARA EDIFICAÇÃO HABITACIONAL UNIFAMILIAR (CASA) E EDIFICAÇÃO PÚBLICA PADRÃO. AF_11/2014</v>
          </cell>
          <cell r="C5634" t="str">
            <v>M2</v>
          </cell>
          <cell r="D5634">
            <v>40.14</v>
          </cell>
        </row>
        <row r="5635">
          <cell r="A5635">
            <v>94439</v>
          </cell>
          <cell r="B5635" t="str">
            <v>(COMPOSIÇÃO REPRESENTATIVA) DO SERVIÇO DE CONTRAPISO EM ARGAMASSA TRAÇO 1:4 (CIM E AREIA), EM BETONEIRA 400 L, ESPESSURA 4 CM ÁREAS SECAS E AREAS MOLHADAS SOBRE LAJE E 3 CM ÁREAS MOLHADAS SOBRE IMPERMEABILIZAÇÃO, PARA EDIFICAÇÃO HABITACIONAL UNIFAMILIAR(C</v>
          </cell>
          <cell r="C5635" t="str">
            <v>M2</v>
          </cell>
          <cell r="D5635">
            <v>45.03</v>
          </cell>
        </row>
        <row r="5636">
          <cell r="A5636">
            <v>94779</v>
          </cell>
          <cell r="B5636" t="str">
            <v>(COMPOSIÇÃO REPRESENTATIVA) DO SERVIÇO DE CONTRAPISO EM ARGAMASSA TRAÇO 1:4 (CIM E AREIA), EM BETONEIRA 400 L, ESPESSURA 3 CM ÁREAS SECAS E 3 CM ÁREAS MOLHADAS, PARA EDIFICAÇÃO HABITACIONAL MULTIFAMILIAR (PRÉDIO). AF_11/2014</v>
          </cell>
          <cell r="C5636" t="str">
            <v>M2</v>
          </cell>
          <cell r="D5636">
            <v>39.36</v>
          </cell>
        </row>
        <row r="5637">
          <cell r="A5637">
            <v>94782</v>
          </cell>
          <cell r="B5637" t="str">
            <v>(COMPOSIÇÃO REPRESENTATIVA) DO SERVIÇO DE CONTRAPISO EM ARGAMASSA TRAÇO 1:4 (CIM E AREIA), EM BETONEIRA 400 L, ESPESSURA 4 CM ÁREAS SECAS E AREAS MOLHADAS SOBRE LAJE E 3 CM ÁREAS MOLHADAS SOBRE IMPERMEABILIZAÇÃO, PARA EDIFICAÇÃO HABITACIONAL MULTIFAMILIAR</v>
          </cell>
          <cell r="C5637" t="str">
            <v>M2</v>
          </cell>
          <cell r="D5637">
            <v>44.78</v>
          </cell>
        </row>
        <row r="5638">
          <cell r="A5638">
            <v>101742</v>
          </cell>
          <cell r="B5638" t="str">
            <v>RODAPÉ BORRACHA LISO, ALTURA = 7CM, ESPESSURA = 2 MM, PARA ARGAMASSA. AF_09/2020</v>
          </cell>
          <cell r="C5638" t="str">
            <v>M</v>
          </cell>
          <cell r="D5638">
            <v>41.73</v>
          </cell>
        </row>
        <row r="5639">
          <cell r="A5639">
            <v>87871</v>
          </cell>
          <cell r="B5639" t="str">
            <v>CHAPISCO APLICADO SOMENTE EM ESTRUTURAS DE CONCRETO EM ALVENARIAS INTERNAS, COM DESEMPENADEIRA DENTADA. ARGAMASSA INDUSTRIALIZADA COM PREPARO MANUAL. AF_06/2014</v>
          </cell>
          <cell r="C5639" t="str">
            <v>M2</v>
          </cell>
          <cell r="D5639">
            <v>12.65</v>
          </cell>
        </row>
        <row r="5640">
          <cell r="A5640">
            <v>87872</v>
          </cell>
          <cell r="B5640" t="str">
            <v>CHAPISCO APLICADO SOMENTE EM ESTRUTURAS DE CONCRETO EM ALVENARIAS INTERNAS, COM DESEMPENADEIRA DENTADA.  ARGAMASSA INDUSTRIALIZADA COM PREPARO EM MISTURADOR 300 KG. AF_06/2014</v>
          </cell>
          <cell r="C5640" t="str">
            <v>M2</v>
          </cell>
          <cell r="D5640">
            <v>12.22</v>
          </cell>
        </row>
        <row r="5641">
          <cell r="A5641">
            <v>87873</v>
          </cell>
          <cell r="B5641" t="str">
            <v>CHAPISCO APLICADO EM ALVENARIAS E ESTRUTURAS DE CONCRETO INTERNAS, COM ROLO PARA TEXTURA ACRÍLICA.  ARGAMASSA TRAÇO 1:4 E EMULSÃO POLIMÉRICA (ADESIVO) COM PREPARO MANUAL. AF_06/2014</v>
          </cell>
          <cell r="C5641" t="str">
            <v>M2</v>
          </cell>
          <cell r="D5641">
            <v>5.48</v>
          </cell>
        </row>
        <row r="5642">
          <cell r="A5642">
            <v>87874</v>
          </cell>
          <cell r="B5642" t="str">
            <v>CHAPISCO APLICADO EM ALVENARIAS E ESTRUTURAS DE CONCRETO INTERNAS, COM ROLO PARA TEXTURA ACRÍLICA.  ARGAMASSA TRAÇO 1:4 E EMULSÃO POLIMÉRICA (ADESIVO) COM PREPARO EM BETONEIRA 400L. AF_06/2014</v>
          </cell>
          <cell r="C5642" t="str">
            <v>M2</v>
          </cell>
          <cell r="D5642">
            <v>5.43</v>
          </cell>
        </row>
        <row r="5643">
          <cell r="A5643">
            <v>87876</v>
          </cell>
          <cell r="B5643" t="str">
            <v>CHAPISCO APLICADO EM ALVENARIAS E ESTRUTURAS DE CONCRETO INTERNAS, COM ROLO PARA TEXTURA ACRÍLICA.  ARGAMASSA INDUSTRIALIZADA COM PREPARO MANUAL. AF_06/2014</v>
          </cell>
          <cell r="C5643" t="str">
            <v>M2</v>
          </cell>
          <cell r="D5643">
            <v>8.0500000000000007</v>
          </cell>
        </row>
        <row r="5644">
          <cell r="A5644">
            <v>87877</v>
          </cell>
          <cell r="B5644" t="str">
            <v>CHAPISCO APLICADO EM ALVENARIAS E ESTRUTURAS DE CONCRETO INTERNAS, COM ROLO PARA TEXTURA ACRÍLICA.  ARGAMASSA INDUSTRIALIZADA COM PREPARO EM MISTURADOR 300 KG. AF_06/2014</v>
          </cell>
          <cell r="C5644" t="str">
            <v>M2</v>
          </cell>
          <cell r="D5644">
            <v>7.83</v>
          </cell>
        </row>
        <row r="5645">
          <cell r="A5645">
            <v>87878</v>
          </cell>
          <cell r="B5645" t="str">
            <v>CHAPISCO APLICADO EM ALVENARIAS E ESTRUTURAS DE CONCRETO INTERNAS, COM COLHER DE PEDREIRO.  ARGAMASSA TRAÇO 1:3 COM PREPARO MANUAL. AF_06/2014</v>
          </cell>
          <cell r="C5645" t="str">
            <v>M2</v>
          </cell>
          <cell r="D5645">
            <v>3.57</v>
          </cell>
        </row>
        <row r="5646">
          <cell r="A5646">
            <v>87879</v>
          </cell>
          <cell r="B5646" t="str">
            <v>CHAPISCO APLICADO EM ALVENARIAS E ESTRUTURAS DE CONCRETO INTERNAS, COM COLHER DE PEDREIRO.  ARGAMASSA TRAÇO 1:3 COM PREPARO EM BETONEIRA 400L. AF_06/2014</v>
          </cell>
          <cell r="C5646" t="str">
            <v>M2</v>
          </cell>
          <cell r="D5646">
            <v>3.34</v>
          </cell>
        </row>
        <row r="5647">
          <cell r="A5647">
            <v>87881</v>
          </cell>
          <cell r="B5647" t="str">
            <v>CHAPISCO APLICADO NO TETO, COM ROLO PARA TEXTURA ACRÍLICA. ARGAMASSA TRAÇO 1:4 E EMULSÃO POLIMÉRICA (ADESIVO) COM PREPARO MANUAL. AF_06/2014</v>
          </cell>
          <cell r="C5647" t="str">
            <v>M2</v>
          </cell>
          <cell r="D5647">
            <v>5.4</v>
          </cell>
        </row>
        <row r="5648">
          <cell r="A5648">
            <v>87882</v>
          </cell>
          <cell r="B5648" t="str">
            <v>CHAPISCO APLICADO NO TETO, COM ROLO PARA TEXTURA ACRÍLICA. ARGAMASSA TRAÇO 1:4 E EMULSÃO POLIMÉRICA (ADESIVO) COM PREPARO EM BETONEIRA 400L. AF_06/2014</v>
          </cell>
          <cell r="C5648" t="str">
            <v>M2</v>
          </cell>
          <cell r="D5648">
            <v>5.35</v>
          </cell>
        </row>
        <row r="5649">
          <cell r="A5649">
            <v>87884</v>
          </cell>
          <cell r="B5649" t="str">
            <v>CHAPISCO APLICADO NO TETO, COM ROLO PARA TEXTURA ACRÍLICA. ARGAMASSA INDUSTRIALIZADA COM PREPARO MANUAL. AF_06/2014</v>
          </cell>
          <cell r="C5649" t="str">
            <v>M2</v>
          </cell>
          <cell r="D5649">
            <v>7.97</v>
          </cell>
        </row>
        <row r="5650">
          <cell r="A5650">
            <v>87885</v>
          </cell>
          <cell r="B5650" t="str">
            <v>CHAPISCO APLICADO NO TETO, COM ROLO PARA TEXTURA ACRÍLICA. ARGAMASSA INDUSTRIALIZADA COM PREPARO EM MISTURADOR 300 KG. AF_06/2014</v>
          </cell>
          <cell r="C5650" t="str">
            <v>M2</v>
          </cell>
          <cell r="D5650">
            <v>7.75</v>
          </cell>
        </row>
        <row r="5651">
          <cell r="A5651">
            <v>87886</v>
          </cell>
          <cell r="B5651" t="str">
            <v>CHAPISCO APLICADO NO TETO, COM DESEMPENADEIRA DENTADA. ARGAMASSA INDUSTRIALIZADA COM PREPARO MANUAL. AF_06/2014</v>
          </cell>
          <cell r="C5651" t="str">
            <v>M2</v>
          </cell>
          <cell r="D5651">
            <v>17.45</v>
          </cell>
        </row>
        <row r="5652">
          <cell r="A5652">
            <v>87887</v>
          </cell>
          <cell r="B5652" t="str">
            <v>CHAPISCO APLICADO NO TETO, COM DESEMPENADEIRA DENTADA. ARGAMASSA INDUSTRIALIZADA COM PREPARO EM MISTURADOR 300 KG. AF_06/2014</v>
          </cell>
          <cell r="C5652" t="str">
            <v>M2</v>
          </cell>
          <cell r="D5652">
            <v>17.02</v>
          </cell>
        </row>
        <row r="5653">
          <cell r="A5653">
            <v>87888</v>
          </cell>
          <cell r="B5653" t="str">
            <v>CHAPISCO APLICADO EM ALVENARIA (SEM PRESENÇA DE VÃOS) E ESTRUTURAS DE CONCRETO DE FACHADA, COM ROLO PARA TEXTURA ACRÍLICA.  ARGAMASSA TRAÇO 1:4 E EMULSÃO POLIMÉRICA (ADESIVO) COM PREPARO MANUAL. AF_06/2014</v>
          </cell>
          <cell r="C5653" t="str">
            <v>M2</v>
          </cell>
          <cell r="D5653">
            <v>6.52</v>
          </cell>
        </row>
        <row r="5654">
          <cell r="A5654">
            <v>87889</v>
          </cell>
          <cell r="B5654" t="str">
            <v>CHAPISCO APLICADO EM ALVENARIA (SEM PRESENÇA DE VÃOS) E ESTRUTURAS DE CONCRETO DE FACHADA, COM ROLO PARA TEXTURA ACRÍLICA.  ARGAMASSA TRAÇO 1:4 E EMULSÃO POLIMÉRICA (ADESIVO) COM PREPARO EM BETONEIRA 400L. AF_06/2014</v>
          </cell>
          <cell r="C5654" t="str">
            <v>M2</v>
          </cell>
          <cell r="D5654">
            <v>6.47</v>
          </cell>
        </row>
        <row r="5655">
          <cell r="A5655">
            <v>87891</v>
          </cell>
          <cell r="B5655" t="str">
            <v>CHAPISCO APLICADO EM ALVENARIA (SEM PRESENÇA DE VÃOS) E ESTRUTURAS DE CONCRETO DE FACHADA, COM ROLO PARA TEXTURA ACRÍLICA.  ARGAMASSA INDUSTRIALIZADA COM PREPARO MANUAL. AF_06/2014</v>
          </cell>
          <cell r="C5655" t="str">
            <v>M2</v>
          </cell>
          <cell r="D5655">
            <v>9.09</v>
          </cell>
        </row>
        <row r="5656">
          <cell r="A5656">
            <v>87892</v>
          </cell>
          <cell r="B5656" t="str">
            <v>CHAPISCO APLICADO EM ALVENARIA (SEM PRESENÇA DE VÃOS) E ESTRUTURAS DE CONCRETO DE FACHADA, COM ROLO PARA TEXTURA ACRÍLICA.  ARGAMASSA INDUSTRIALIZADA COM PREPARO EM MISTURADOR 300 KG. AF_06/2014</v>
          </cell>
          <cell r="C5656" t="str">
            <v>M2</v>
          </cell>
          <cell r="D5656">
            <v>8.8699999999999992</v>
          </cell>
        </row>
        <row r="5657">
          <cell r="A5657">
            <v>87893</v>
          </cell>
          <cell r="B5657" t="str">
            <v>CHAPISCO APLICADO EM ALVENARIA (SEM PRESENÇA DE VÃOS) E ESTRUTURAS DE CONCRETO DE FACHADA, COM COLHER DE PEDREIRO.  ARGAMASSA TRAÇO 1:3 COM PREPARO MANUAL. AF_06/2014</v>
          </cell>
          <cell r="C5657" t="str">
            <v>M2</v>
          </cell>
          <cell r="D5657">
            <v>5.36</v>
          </cell>
        </row>
        <row r="5658">
          <cell r="A5658">
            <v>87894</v>
          </cell>
          <cell r="B5658" t="str">
            <v>CHAPISCO APLICADO EM ALVENARIA (SEM PRESENÇA DE VÃOS) E ESTRUTURAS DE CONCRETO DE FACHADA, COM COLHER DE PEDREIRO.  ARGAMASSA TRAÇO 1:3 COM PREPARO EM BETONEIRA 400L. AF_06/2014</v>
          </cell>
          <cell r="C5658" t="str">
            <v>M2</v>
          </cell>
          <cell r="D5658">
            <v>5.13</v>
          </cell>
        </row>
        <row r="5659">
          <cell r="A5659">
            <v>87896</v>
          </cell>
          <cell r="B5659" t="str">
            <v>CHAPISCO APLICADO EM ALVENARIA (SEM PRESENÇA DE VÃOS) E ESTRUTURAS DE CONCRETO DE FACHADA, COM EQUIPAMENTO DE PROJEÇÃO.  ARGAMASSA TRAÇO 1:3 COM PREPARO MANUAL. AF_06/2014</v>
          </cell>
          <cell r="C5659" t="str">
            <v>M2</v>
          </cell>
          <cell r="D5659">
            <v>4.9800000000000004</v>
          </cell>
        </row>
        <row r="5660">
          <cell r="A5660">
            <v>87897</v>
          </cell>
          <cell r="B5660" t="str">
            <v>CHAPISCO APLICADO EM ALVENARIA (SEM PRESENÇA DE VÃOS) E ESTRUTURAS DE CONCRETO DE FACHADA, COM EQUIPAMENTO DE PROJEÇÃO.  ARGAMASSA TRAÇO 1:3 COM PREPARO EM BETONEIRA 400 L. AF_06/2014</v>
          </cell>
          <cell r="C5660" t="str">
            <v>M2</v>
          </cell>
          <cell r="D5660">
            <v>4.75</v>
          </cell>
        </row>
        <row r="5661">
          <cell r="A5661">
            <v>87899</v>
          </cell>
          <cell r="B5661" t="str">
            <v>CHAPISCO APLICADO EM ALVENARIA (COM PRESENÇA DE VÃOS) E ESTRUTURAS DE CONCRETO DE FACHADA, COM ROLO PARA TEXTURA ACRÍLICA.  ARGAMASSA TRAÇO 1:4 E EMULSÃO POLIMÉRICA (ADESIVO) COM PREPARO MANUAL. AF_06/2014</v>
          </cell>
          <cell r="C5661" t="str">
            <v>M2</v>
          </cell>
          <cell r="D5661">
            <v>7.42</v>
          </cell>
        </row>
        <row r="5662">
          <cell r="A5662">
            <v>87900</v>
          </cell>
          <cell r="B5662" t="str">
            <v>CHAPISCO APLICADO EM ALVENARIA (COM PRESENÇA DE VÃOS) E ESTRUTURAS DE CONCRETO DE FACHADA, COM ROLO PARA TEXTURA ACRÍLICA.  ARGAMASSA TRAÇO 1:4 E EMULSÃO POLIMÉRICA (ADESIVO) COM PREPARO EM BETONEIRA 400L. AF_06/2014</v>
          </cell>
          <cell r="C5662" t="str">
            <v>M2</v>
          </cell>
          <cell r="D5662">
            <v>7.37</v>
          </cell>
        </row>
        <row r="5663">
          <cell r="A5663">
            <v>87902</v>
          </cell>
          <cell r="B5663" t="str">
            <v>CHAPISCO APLICADO EM ALVENARIA (COM PRESENÇA DE VÃOS) E ESTRUTURAS DE CONCRETO DE FACHADA, COM ROLO PARA TEXTURA ACRÍLICA.  ARGAMASSA INDUSTRIALIZADA COM PREPARO MANUAL. AF_06/2014</v>
          </cell>
          <cell r="C5663" t="str">
            <v>M2</v>
          </cell>
          <cell r="D5663">
            <v>9.99</v>
          </cell>
        </row>
        <row r="5664">
          <cell r="A5664">
            <v>87903</v>
          </cell>
          <cell r="B5664" t="str">
            <v>CHAPISCO APLICADO EM ALVENARIA (COM PRESENÇA DE VÃOS) E ESTRUTURAS DE CONCRETO DE FACHADA, COM ROLO PARA TEXTURA ACRÍLICA.  ARGAMASSA INDUSTRIALIZADA COM PREPARO EM MISTURADOR 300 KG. AF_06/2014</v>
          </cell>
          <cell r="C5664" t="str">
            <v>M2</v>
          </cell>
          <cell r="D5664">
            <v>9.77</v>
          </cell>
        </row>
        <row r="5665">
          <cell r="A5665">
            <v>87904</v>
          </cell>
          <cell r="B5665" t="str">
            <v>CHAPISCO APLICADO EM ALVENARIA (COM PRESENÇA DE VÃOS) E ESTRUTURAS DE CONCRETO DE FACHADA, COM COLHER DE PEDREIRO.  ARGAMASSA TRAÇO 1:3 COM PREPARO MANUAL. AF_06/2014</v>
          </cell>
          <cell r="C5665" t="str">
            <v>M2</v>
          </cell>
          <cell r="D5665">
            <v>6.87</v>
          </cell>
        </row>
        <row r="5666">
          <cell r="A5666">
            <v>87905</v>
          </cell>
          <cell r="B5666" t="str">
            <v>CHAPISCO APLICADO EM ALVENARIA (COM PRESENÇA DE VÃOS) E ESTRUTURAS DE CONCRETO DE FACHADA, COM COLHER DE PEDREIRO.  ARGAMASSA TRAÇO 1:3 COM PREPARO EM BETONEIRA 400L. AF_06/2014</v>
          </cell>
          <cell r="C5666" t="str">
            <v>M2</v>
          </cell>
          <cell r="D5666">
            <v>6.64</v>
          </cell>
        </row>
        <row r="5667">
          <cell r="A5667">
            <v>87907</v>
          </cell>
          <cell r="B5667" t="str">
            <v>CHAPISCO APLICADO EM ALVENARIA (COM PRESENÇA DE VÃOS) E ESTRUTURAS DE CONCRETO DE FACHADA, COM EQUIPAMENTO DE PROJEÇÃO.  ARGAMASSA TRAÇO 1:3 COM PREPARO MANUAL. AF_06/2014</v>
          </cell>
          <cell r="C5667" t="str">
            <v>M2</v>
          </cell>
          <cell r="D5667">
            <v>6.34</v>
          </cell>
        </row>
        <row r="5668">
          <cell r="A5668">
            <v>87908</v>
          </cell>
          <cell r="B5668" t="str">
            <v>CHAPISCO APLICADO EM ALVENARIA (COM PRESENÇA DE VÃOS) E ESTRUTURAS DE CONCRETO DE FACHADA, COM EQUIPAMENTO DE PROJEÇÃO.  ARGAMASSA TRAÇO 1:3 COM PREPARO EM BETONEIRA 400 L. AF_06/2014</v>
          </cell>
          <cell r="C5668" t="str">
            <v>M2</v>
          </cell>
          <cell r="D5668">
            <v>6.11</v>
          </cell>
        </row>
        <row r="5669">
          <cell r="A5669">
            <v>87910</v>
          </cell>
          <cell r="B5669" t="str">
            <v>CHAPISCO APLICADO SOMENTE NA ESTRUTURA DE CONCRETO DA FACHADA, COM DESEMPENADEIRA DENTADA. ARGAMASSA INDUSTRIALIZADA COM PREPARO MANUAL. AF_06/2014</v>
          </cell>
          <cell r="C5669" t="str">
            <v>M2</v>
          </cell>
          <cell r="D5669">
            <v>17.37</v>
          </cell>
        </row>
        <row r="5670">
          <cell r="A5670">
            <v>87911</v>
          </cell>
          <cell r="B5670" t="str">
            <v>CHAPISCO APLICADO SOMENTE NA ESTRUTURA DE CONCRETO DA FACHADA, COM DESEMPENADEIRA DENTADA. ARGAMASSA INDUSTRIALIZADA COM PREPARO EM MISTURADOR 300 KG. AF_06/2014</v>
          </cell>
          <cell r="C5670" t="str">
            <v>M2</v>
          </cell>
          <cell r="D5670">
            <v>16.940000000000001</v>
          </cell>
        </row>
        <row r="5671">
          <cell r="A5671">
            <v>87411</v>
          </cell>
          <cell r="B5671" t="str">
            <v>APLICAÇÃO MANUAL DE GESSO DESEMPENADO (SEM TALISCAS) EM TETO DE AMBIENTES DE ÁREA MAIOR QUE 10M², ESPESSURA DE 0,5CM. AF_06/2014</v>
          </cell>
          <cell r="C5671" t="str">
            <v>M2</v>
          </cell>
          <cell r="D5671">
            <v>9.6999999999999993</v>
          </cell>
        </row>
        <row r="5672">
          <cell r="A5672">
            <v>87412</v>
          </cell>
          <cell r="B5672" t="str">
            <v>APLICAÇÃO MANUAL DE GESSO DESEMPENADO (SEM TALISCAS) EM TETO DE AMBIENTES DE ÁREA ENTRE 5M² E 10M², ESPESSURA DE 0,5CM. AF_06/2014</v>
          </cell>
          <cell r="C5672" t="str">
            <v>M2</v>
          </cell>
          <cell r="D5672">
            <v>14.63</v>
          </cell>
        </row>
        <row r="5673">
          <cell r="A5673">
            <v>87413</v>
          </cell>
          <cell r="B5673" t="str">
            <v>APLICAÇÃO MANUAL DE GESSO DESEMPENADO (SEM TALISCAS) EM TETO DE AMBIENTES DE ÁREA MENOR QUE 5M², ESPESSURA DE 0,5CM. AF_06/2014</v>
          </cell>
          <cell r="C5673" t="str">
            <v>M2</v>
          </cell>
          <cell r="D5673">
            <v>17.440000000000001</v>
          </cell>
        </row>
        <row r="5674">
          <cell r="A5674">
            <v>87414</v>
          </cell>
          <cell r="B5674" t="str">
            <v>APLICAÇÃO MANUAL DE GESSO DESEMPENADO (SEM TALISCAS) EM TETO DE AMBIENTES DE ÁREA MAIOR QUE 10M², ESPESSURA DE 1,0CM. AF_06/2014</v>
          </cell>
          <cell r="C5674" t="str">
            <v>M2</v>
          </cell>
          <cell r="D5674">
            <v>13.9</v>
          </cell>
        </row>
        <row r="5675">
          <cell r="A5675">
            <v>87415</v>
          </cell>
          <cell r="B5675" t="str">
            <v>APLICAÇÃO MANUAL DE GESSO DESEMPENADO (SEM TALISCAS) EM TETO DE AMBIENTES DE ÁREA ENTRE 5M² E 10M², ESPESSURA DE 1,0CM. AF_06/2014</v>
          </cell>
          <cell r="C5675" t="str">
            <v>M2</v>
          </cell>
          <cell r="D5675">
            <v>18.670000000000002</v>
          </cell>
        </row>
        <row r="5676">
          <cell r="A5676">
            <v>87416</v>
          </cell>
          <cell r="B5676" t="str">
            <v>APLICAÇÃO MANUAL DE GESSO DESEMPENADO (SEM TALISCAS) EM TETO DE AMBIENTES DE ÁREA MENOR QUE 5M², ESPESSURA DE 1,0CM. AF_06/2014</v>
          </cell>
          <cell r="C5676" t="str">
            <v>M2</v>
          </cell>
          <cell r="D5676">
            <v>21.67</v>
          </cell>
        </row>
        <row r="5677">
          <cell r="A5677">
            <v>87417</v>
          </cell>
          <cell r="B5677" t="str">
            <v>APLICAÇÃO MANUAL DE GESSO DESEMPENADO (SEM TALISCAS) EM PAREDES DE AMBIENTES DE ÁREA MAIOR QUE 10M², ESPESSURA DE 0,5CM. AF_06/2014</v>
          </cell>
          <cell r="C5677" t="str">
            <v>M2</v>
          </cell>
          <cell r="D5677">
            <v>10.4</v>
          </cell>
        </row>
        <row r="5678">
          <cell r="A5678">
            <v>87418</v>
          </cell>
          <cell r="B5678" t="str">
            <v>APLICAÇÃO MANUAL DE GESSO DESEMPENADO (SEM TALISCAS) EM PAREDES DE AMBIENTES DE ÁREA ENTRE 5M² E 10M², ESPESSURA DE 0,5CM. AF_06/2014</v>
          </cell>
          <cell r="C5678" t="str">
            <v>M2</v>
          </cell>
          <cell r="D5678">
            <v>10.76</v>
          </cell>
        </row>
        <row r="5679">
          <cell r="A5679">
            <v>87419</v>
          </cell>
          <cell r="B5679" t="str">
            <v>APLICAÇÃO MANUAL DE GESSO DESEMPENADO (SEM TALISCAS) EM PAREDES DE AMBIENTES DE ÁREA MENOR QUE 5M², ESPESSURA DE 0,5CM. AF_06/2014</v>
          </cell>
          <cell r="C5679" t="str">
            <v>M2</v>
          </cell>
          <cell r="D5679">
            <v>11.82</v>
          </cell>
        </row>
        <row r="5680">
          <cell r="A5680">
            <v>87420</v>
          </cell>
          <cell r="B5680" t="str">
            <v>APLICAÇÃO MANUAL DE GESSO DESEMPENADO (SEM TALISCAS) EM PAREDES DE AMBIENTES DE ÁREA MAIOR QUE 10M², ESPESSURA DE 1,0CM. AF_06/2014</v>
          </cell>
          <cell r="C5680" t="str">
            <v>M2</v>
          </cell>
          <cell r="D5680">
            <v>15.14</v>
          </cell>
        </row>
        <row r="5681">
          <cell r="A5681">
            <v>87421</v>
          </cell>
          <cell r="B5681" t="str">
            <v>APLICAÇÃO MANUAL DE GESSO DESEMPENADO (SEM TALISCAS) EM PAREDES DE AMBIENTES DE ÁREA ENTRE 5M² E 10M², ESPESSURA DE 1,0CM. AF_06/2014</v>
          </cell>
          <cell r="C5681" t="str">
            <v>M2</v>
          </cell>
          <cell r="D5681">
            <v>15.5</v>
          </cell>
        </row>
        <row r="5682">
          <cell r="A5682">
            <v>87422</v>
          </cell>
          <cell r="B5682" t="str">
            <v>APLICAÇÃO MANUAL DE GESSO DESEMPENADO (SEM TALISCAS) EM PAREDES DE AMBIENTES DE ÁREA MENOR QUE 5M², ESPESSURA DE 1,0CM. AF_06/2014</v>
          </cell>
          <cell r="C5682" t="str">
            <v>M2</v>
          </cell>
          <cell r="D5682">
            <v>16.559999999999999</v>
          </cell>
        </row>
        <row r="5683">
          <cell r="A5683">
            <v>87423</v>
          </cell>
          <cell r="B5683" t="str">
            <v>APLICAÇÃO MANUAL DE GESSO SARRAFEADO (COM TALISCAS) EM PAREDES DE AMBIENTES DE ÁREA MAIOR QUE 10M², ESPESSURA DE 1,0CM. AF_06/2014</v>
          </cell>
          <cell r="C5683" t="str">
            <v>M2</v>
          </cell>
          <cell r="D5683">
            <v>21.12</v>
          </cell>
        </row>
        <row r="5684">
          <cell r="A5684">
            <v>87424</v>
          </cell>
          <cell r="B5684" t="str">
            <v>APLICAÇÃO MANUAL DE GESSO SARRAFEADO (COM TALISCAS) EM PAREDES DE AMBIENTES DE ÁREA ENTRE 5M² E 10M², ESPESSURA DE 1,0CM. AF_06/2014</v>
          </cell>
          <cell r="C5684" t="str">
            <v>M2</v>
          </cell>
          <cell r="D5684">
            <v>21.67</v>
          </cell>
        </row>
        <row r="5685">
          <cell r="A5685">
            <v>87425</v>
          </cell>
          <cell r="B5685" t="str">
            <v>APLICAÇÃO MANUAL DE GESSO SARRAFEADO (COM TALISCAS) EM PAREDES DE AMBIENTES DE ÁREA MENOR QUE 5M², ESPESSURA DE 1,0CM. AF_06/2014</v>
          </cell>
          <cell r="C5685" t="str">
            <v>M2</v>
          </cell>
          <cell r="D5685">
            <v>22.53</v>
          </cell>
        </row>
        <row r="5686">
          <cell r="A5686">
            <v>87426</v>
          </cell>
          <cell r="B5686" t="str">
            <v>APLICAÇÃO MANUAL DE GESSO SARRAFEADO (COM TALISCAS) EM PAREDES DE AMBIENTES DE ÁREA MAIOR QUE 10M², ESPESSURA DE 1,5CM. AF_06/2014</v>
          </cell>
          <cell r="C5686" t="str">
            <v>M2</v>
          </cell>
          <cell r="D5686">
            <v>24.39</v>
          </cell>
        </row>
        <row r="5687">
          <cell r="A5687">
            <v>87427</v>
          </cell>
          <cell r="B5687" t="str">
            <v>APLICAÇÃO MANUAL DE GESSO SARRAFEADO (COM TALISCAS) EM PAREDES DE AMBIENTES DE ÁREA ENTRE 5M² E 10M², ESPESSURA DE 1,5CM. AF_06/2014</v>
          </cell>
          <cell r="C5687" t="str">
            <v>M2</v>
          </cell>
          <cell r="D5687">
            <v>24.94</v>
          </cell>
        </row>
        <row r="5688">
          <cell r="A5688">
            <v>87428</v>
          </cell>
          <cell r="B5688" t="str">
            <v>APLICAÇÃO MANUAL DE GESSO SARRAFEADO (COM TALISCAS) EM PAREDES DE AMBIENTES DE ÁREA MENOR QUE 5M², ESPESSURA DE 1,5CM. AF_06/2014</v>
          </cell>
          <cell r="C5688" t="str">
            <v>M2</v>
          </cell>
          <cell r="D5688">
            <v>25.82</v>
          </cell>
        </row>
        <row r="5689">
          <cell r="A5689">
            <v>87429</v>
          </cell>
          <cell r="B5689" t="str">
            <v>APLICAÇÃO DE GESSO PROJETADO COM EQUIPAMENTO DE PROJEÇÃO EM PAREDES DE AMBIENTES DE ÁREA MAIOR QUE 10M², DESEMPENADO (SEM TALISCAS), ESPESSURA DE 0,5CM. AF_06/2014</v>
          </cell>
          <cell r="C5689" t="str">
            <v>M2</v>
          </cell>
          <cell r="D5689">
            <v>14.19</v>
          </cell>
        </row>
        <row r="5690">
          <cell r="A5690">
            <v>87430</v>
          </cell>
          <cell r="B5690" t="str">
            <v>APLICAÇÃO DE GESSO PROJETADO COM EQUIPAMENTO DE PROJEÇÃO EM PAREDES DE AMBIENTES DE ÁREA ENTRE 5M² E 10M², DESEMPENADO (SEM TALISCAS), ESPESSURA DE 0,5CM. AF_06/2014</v>
          </cell>
          <cell r="C5690" t="str">
            <v>M2</v>
          </cell>
          <cell r="D5690">
            <v>14.55</v>
          </cell>
        </row>
        <row r="5691">
          <cell r="A5691">
            <v>87431</v>
          </cell>
          <cell r="B5691" t="str">
            <v>APLICAÇÃO DE GESSO PROJETADO COM EQUIPAMENTO DE PROJEÇÃO EM PAREDES DE AMBIENTES DE ÁREA MENOR QUE 5M², DESEMPENADO (SEM TALISCAS), ESPESSURA DE 0,5CM. AF_06/2014</v>
          </cell>
          <cell r="C5691" t="str">
            <v>M2</v>
          </cell>
          <cell r="D5691">
            <v>14.73</v>
          </cell>
        </row>
        <row r="5692">
          <cell r="A5692">
            <v>87432</v>
          </cell>
          <cell r="B5692" t="str">
            <v>APLICAÇÃO DE GESSO PROJETADO COM EQUIPAMENTO DE PROJEÇÃO EM PAREDES DE AMBIENTES DE ÁREA MAIOR QUE 10M², DESEMPENADO (SEM TALISCAS), ESPESSURA DE 1,0CM. AF_06/2014</v>
          </cell>
          <cell r="C5692" t="str">
            <v>M2</v>
          </cell>
          <cell r="D5692">
            <v>20.61</v>
          </cell>
        </row>
        <row r="5693">
          <cell r="A5693">
            <v>87433</v>
          </cell>
          <cell r="B5693" t="str">
            <v>APLICAÇÃO DE GESSO PROJETADO COM EQUIPAMENTO DE PROJEÇÃO EM PAREDES DE AMBIENTES DE ÁREA ENTRE 5M² E 10M², DESEMPENADO (SEM TALISCAS), ESPESSURA DE 1,0CM. AF_06/2014</v>
          </cell>
          <cell r="C5693" t="str">
            <v>M2</v>
          </cell>
          <cell r="D5693">
            <v>21.33</v>
          </cell>
        </row>
        <row r="5694">
          <cell r="A5694">
            <v>87434</v>
          </cell>
          <cell r="B5694" t="str">
            <v>APLICAÇÃO DE GESSO PROJETADO COM EQUIPAMENTO DE PROJEÇÃO EM PAREDES DE AMBIENTES DE ÁREA MENOR QUE 5M², DESEMPENADO (SEM TALISCAS), ESPESSURA DE 1,0CM. AF_06/2014</v>
          </cell>
          <cell r="C5694" t="str">
            <v>M2</v>
          </cell>
          <cell r="D5694">
            <v>21.85</v>
          </cell>
        </row>
        <row r="5695">
          <cell r="A5695">
            <v>87435</v>
          </cell>
          <cell r="B5695" t="str">
            <v>APLICAÇÃO DE GESSO PROJETADO COM EQUIPAMENTO DE PROJEÇÃO EM PAREDES DE AMBIENTES DE ÁREA MAIOR QUE 10M², SARRAFEADO (COM TALISCAS), ESPESSURA DE 1,0CM. AF_06/2014</v>
          </cell>
          <cell r="C5695" t="str">
            <v>M2</v>
          </cell>
          <cell r="D5695">
            <v>22.91</v>
          </cell>
        </row>
        <row r="5696">
          <cell r="A5696">
            <v>87436</v>
          </cell>
          <cell r="B5696" t="str">
            <v>APLICAÇÃO DE GESSO PROJETADO COM EQUIPAMENTO DE PROJEÇÃO EM PAREDES DE AMBIENTES DE ÁREA ENTRE 5M² E 10M², SARRAFEADO (COM TALISCAS), ESPESSURA DE 1,0CM. AF_06/2014</v>
          </cell>
          <cell r="C5696" t="str">
            <v>M2</v>
          </cell>
          <cell r="D5696">
            <v>24.14</v>
          </cell>
        </row>
        <row r="5697">
          <cell r="A5697">
            <v>87437</v>
          </cell>
          <cell r="B5697" t="str">
            <v>APLICAÇÃO DE GESSO PROJETADO COM EQUIPAMENTO DE PROJEÇÃO EM PAREDES DE AMBIENTES DE ÁREA MENOR QUE 5M², SARRAFEADO (COM TALISCAS), ESPESSURA DE 1,0CM. AF_06/2014</v>
          </cell>
          <cell r="C5697" t="str">
            <v>M2</v>
          </cell>
          <cell r="D5697">
            <v>25.02</v>
          </cell>
        </row>
        <row r="5698">
          <cell r="A5698">
            <v>87438</v>
          </cell>
          <cell r="B5698" t="str">
            <v>APLICAÇÃO DE GESSO PROJETADO COM EQUIPAMENTO DE PROJEÇÃO EM PAREDES DE AMBIENTES DE ÁREA MAIOR QUE 10M², SARRAFEADO (COM TALISCAS), ESPESSURA DE 1,5CM. AF_06/2014</v>
          </cell>
          <cell r="C5698" t="str">
            <v>M2</v>
          </cell>
          <cell r="D5698">
            <v>28.31</v>
          </cell>
        </row>
        <row r="5699">
          <cell r="A5699">
            <v>87439</v>
          </cell>
          <cell r="B5699" t="str">
            <v>APLICAÇÃO DE GESSO PROJETADO COM EQUIPAMENTO DE PROJEÇÃO EM PAREDES DE AMBIENTES DE ÁREA ENTRE 5M² E 10M², SARRAFEADO (COM TALISCAS), ESPESSURA DE 1,5CM. AF_06/2014</v>
          </cell>
          <cell r="C5699" t="str">
            <v>M2</v>
          </cell>
          <cell r="D5699">
            <v>29.88</v>
          </cell>
        </row>
        <row r="5700">
          <cell r="A5700">
            <v>87440</v>
          </cell>
          <cell r="B5700" t="str">
            <v>APLICAÇÃO DE GESSO PROJETADO COM EQUIPAMENTO DE PROJEÇÃO EM PAREDES DE AMBIENTES DE ÁREA MENOR QUE 5M², SARRAFEADO (COM TALISCAS), ESPESSURA DE 1,5CM. AF_06/2014</v>
          </cell>
          <cell r="C5700" t="str">
            <v>M2</v>
          </cell>
          <cell r="D5700">
            <v>30.61</v>
          </cell>
        </row>
        <row r="5701">
          <cell r="A5701">
            <v>87527</v>
          </cell>
          <cell r="B5701" t="str">
            <v>EMBOÇO, PARA RECEBIMENTO DE CERÂMICA, EM ARGAMASSA TRAÇO 1:2:8, PREPARO MECÂNICO COM BETONEIRA 400L, APLICADO MANUALMENTE EM FACES INTERNAS DE PAREDES, PARA AMBIENTE COM ÁREA MENOR QUE 5M2, ESPESSURA DE 20MM, COM EXECUÇÃO DE TALISCAS. AF_06/2014</v>
          </cell>
          <cell r="C5701" t="str">
            <v>M2</v>
          </cell>
          <cell r="D5701">
            <v>31.45</v>
          </cell>
        </row>
        <row r="5702">
          <cell r="A5702">
            <v>87528</v>
          </cell>
          <cell r="B5702" t="str">
            <v>EMBOÇO, PARA RECEBIMENTO DE CERÂMICA, EM ARGAMASSA TRAÇO 1:2:8, PREPARO MANUAL, APLICADO MANUALMENTE EM FACES INTERNAS DE PAREDES, PARA AMBIENTE COM ÁREA MENOR QUE 5M2, ESPESSURA DE 20MM, COM EXECUÇÃO DE TALISCAS. AF_06/2014</v>
          </cell>
          <cell r="C5702" t="str">
            <v>M2</v>
          </cell>
          <cell r="D5702">
            <v>33.29</v>
          </cell>
        </row>
        <row r="5703">
          <cell r="A5703">
            <v>87529</v>
          </cell>
          <cell r="B5703" t="str">
            <v>MASSA ÚNICA, PARA RECEBIMENTO DE PINTURA, EM ARGAMASSA TRAÇO 1:2:8, PREPARO MECÂNICO COM BETONEIRA 400L, APLICADA MANUALMENTE EM FACES INTERNAS DE PAREDES, ESPESSURA DE 20MM, COM EXECUÇÃO DE TALISCAS. AF_06/2014</v>
          </cell>
          <cell r="C5703" t="str">
            <v>M2</v>
          </cell>
          <cell r="D5703">
            <v>28.85</v>
          </cell>
        </row>
        <row r="5704">
          <cell r="A5704">
            <v>87530</v>
          </cell>
          <cell r="B5704" t="str">
            <v>MASSA ÚNICA, PARA RECEBIMENTO DE PINTURA, EM ARGAMASSA TRAÇO 1:2:8, PREPARO MANUAL, APLICADA MANUALMENTE EM FACES INTERNAS DE PAREDES, ESPESSURA DE 20MM, COM EXECUÇÃO DE TALISCAS. AF_06/2014</v>
          </cell>
          <cell r="C5704" t="str">
            <v>M2</v>
          </cell>
          <cell r="D5704">
            <v>30.69</v>
          </cell>
        </row>
        <row r="5705">
          <cell r="A5705">
            <v>87531</v>
          </cell>
          <cell r="B5705" t="str">
            <v>EMBOÇO, PARA RECEBIMENTO DE CERÂMICA, EM ARGAMASSA TRAÇO 1:2:8, PREPARO MECÂNICO COM BETONEIRA 400L, APLICADO MANUALMENTE EM FACES INTERNAS DE PAREDES, PARA AMBIENTE COM ÁREA ENTRE 5M2 E 10M2, ESPESSURA DE 20MM, COM EXECUÇÃO DE TALISCAS. AF_06/2014</v>
          </cell>
          <cell r="C5705" t="str">
            <v>M2</v>
          </cell>
          <cell r="D5705">
            <v>27.91</v>
          </cell>
        </row>
        <row r="5706">
          <cell r="A5706">
            <v>87532</v>
          </cell>
          <cell r="B5706" t="str">
            <v>EMBOÇO, PARA RECEBIMENTO DE CERÂMICA, EM ARGAMASSA TRAÇO 1:2:8, PREPARO MANUAL, APLICADO MANUALMENTE EM FACES INTERNAS DE PAREDES, PARA AMBIENTE COM ÁREA  ENTRE 5M2 E 10M2, ESPESSURA DE 20MM, COM EXECUÇÃO DE TALISCAS. AF_06/2014</v>
          </cell>
          <cell r="C5706" t="str">
            <v>M2</v>
          </cell>
          <cell r="D5706">
            <v>29.75</v>
          </cell>
        </row>
        <row r="5707">
          <cell r="A5707">
            <v>87535</v>
          </cell>
          <cell r="B5707" t="str">
            <v>EMBOÇO, PARA RECEBIMENTO DE CERÂMICA, EM ARGAMASSA TRAÇO 1:2:8, PREPARO MECÂNICO COM BETONEIRA 400L, APLICADO MANUALMENTE EM FACES INTERNAS DE PAREDES, PARA AMBIENTE COM ÁREA  MAIOR QUE 10M2, ESPESSURA DE 20MM, COM EXECUÇÃO DE TALISCAS. AF_06/2014</v>
          </cell>
          <cell r="C5707" t="str">
            <v>M2</v>
          </cell>
          <cell r="D5707">
            <v>25.31</v>
          </cell>
        </row>
        <row r="5708">
          <cell r="A5708">
            <v>87536</v>
          </cell>
          <cell r="B5708" t="str">
            <v>EMBOÇO, PARA RECEBIMENTO DE CERÂMICA, EM ARGAMASSA TRAÇO 1:2:8, PREPARO MANUAL, APLICADO MANUALMENTE EM FACES INTERNAS DE PAREDES, PARA AMBIENTE COM ÁREA  MAIOR QUE 10M2, ESPESSURA DE 20MM, COM EXECUÇÃO DE TALISCAS. AF_06/2014</v>
          </cell>
          <cell r="C5708" t="str">
            <v>M2</v>
          </cell>
          <cell r="D5708">
            <v>27.15</v>
          </cell>
        </row>
        <row r="5709">
          <cell r="A5709">
            <v>87537</v>
          </cell>
          <cell r="B5709" t="str">
            <v>EMBOÇO, PARA RECEBIMENTO DE CERÂMICA, EM ARGAMASSA INDUSTRIALIZADA, PREPARO MECÂNICO, APLICADO COM EQUIPAMENTO DE MISTURA E PROJEÇÃO DE 1,5 M3/H DE ARGAMASSA EM FACES INTERNAS DE PAREDES, PARA AMBIENTE COM ÁREA  MENOR QUE 5M2, ESPESSURA DE 20MM, COM EXECU</v>
          </cell>
          <cell r="C5709" t="str">
            <v>M2</v>
          </cell>
          <cell r="D5709">
            <v>68.569999999999993</v>
          </cell>
        </row>
        <row r="5710">
          <cell r="A5710">
            <v>87538</v>
          </cell>
          <cell r="B5710" t="str">
            <v>MASSA ÚNICA, PARA RECEBIMENTO DE PINTURA, EM ARGAMASSA INDUSTRIALIZADA, PREPARO MECÂNICO, APLICADO COM EQUIPAMENTO DE MISTURA E PROJEÇÃO DE 1,5 M3/H DE ARGAMASSA EM FACES INTERNAS DE PAREDES, ESPESSURA DE 20MM, COM EXECUÇÃO DE TALISCAS. AF_06/2014</v>
          </cell>
          <cell r="C5710" t="str">
            <v>M2</v>
          </cell>
          <cell r="D5710">
            <v>66.34</v>
          </cell>
        </row>
        <row r="5711">
          <cell r="A5711">
            <v>87539</v>
          </cell>
          <cell r="B5711" t="str">
            <v>EMBOÇO, PARA RECEBIMENTO DE CERÂMICA, EM ARGAMASSA INDUSTRIALIZADA, PREPARO MECÂNICO, APLICADO COM EQUIPAMENTO DE MISTURA E PROJEÇÃO DE 1,5 M3/H DE ARGAMASSA EM FACES INTERNAS DE PAREDES, PARA AMBIENTE COM ÁREA ENTRE 5M2 E 10M2, ESPESSURA DE 20MM, COM EXE</v>
          </cell>
          <cell r="C5711" t="str">
            <v>M2</v>
          </cell>
          <cell r="D5711">
            <v>65.55</v>
          </cell>
        </row>
        <row r="5712">
          <cell r="A5712">
            <v>87541</v>
          </cell>
          <cell r="B5712" t="str">
            <v>EMBOÇO, PARA RECEBIMENTO DE CERÂMICA, EM ARGAMASSA INDUSTRIALIZADA, PREPARO MECÂNICO, APLICADO COM EQUIPAMENTO DE MISTURA E PROJEÇÃO DE 1,5 M3/H DE ARGAMASSA EM FACES INTERNAS DE PAREDES, PARA AMBIENTE COM ÁREA MAIOR QUE 10M2, ESPESSURA DE 20MM, COM EXECU</v>
          </cell>
          <cell r="C5712" t="str">
            <v>M2</v>
          </cell>
          <cell r="D5712">
            <v>63.33</v>
          </cell>
        </row>
        <row r="5713">
          <cell r="A5713">
            <v>87543</v>
          </cell>
          <cell r="B5713" t="str">
            <v>MASSA ÚNICA, PARA RECEBIMENTO DE PINTURA OU CERÂMICA, ARGAMASSA INDUSTRIALIZADA, PREPARO MECÂNICO, APLICADO COM EQUIPAMENTO DE MISTURA E PROJEÇÃO DE 1,5 M3/H EM FACES INTERNAS DE PAREDES, ESPESSURA DE 5MM, SEM EXECUÇÃO DE TALISCAS. AF_06/2014</v>
          </cell>
          <cell r="C5713" t="str">
            <v>M2</v>
          </cell>
          <cell r="D5713">
            <v>21.37</v>
          </cell>
        </row>
        <row r="5714">
          <cell r="A5714">
            <v>87545</v>
          </cell>
          <cell r="B5714" t="str">
            <v>EMBOÇO, PARA RECEBIMENTO DE CERÂMICA, EM ARGAMASSA TRAÇO 1:2:8, PREPARO MECÂNICO COM BETONEIRA 400L, APLICADO MANUALMENTE EM FACES INTERNAS DE PAREDES, PARA AMBIENTE COM ÁREA MENOR QUE 5M2, ESPESSURA DE 10MM, COM EXECUÇÃO DE TALISCAS. AF_06/2014</v>
          </cell>
          <cell r="C5714" t="str">
            <v>M2</v>
          </cell>
          <cell r="D5714">
            <v>20.92</v>
          </cell>
        </row>
        <row r="5715">
          <cell r="A5715">
            <v>87546</v>
          </cell>
          <cell r="B5715" t="str">
            <v>EMBOÇO, PARA RECEBIMENTO DE CERÂMICA, EM ARGAMASSA TRAÇO 1:2:8, PREPARO MANUAL, APLICADO MANUALMENTE EM FACES INTERNAS DE PAREDES, PARA AMBIENTE COM ÁREA MENOR QUE 5M2, ESPESSURA DE 10MM, COM EXECUÇÃO DE TALISCAS. AF_06/2014</v>
          </cell>
          <cell r="C5715" t="str">
            <v>M2</v>
          </cell>
          <cell r="D5715">
            <v>21.96</v>
          </cell>
        </row>
        <row r="5716">
          <cell r="A5716">
            <v>87547</v>
          </cell>
          <cell r="B5716" t="str">
            <v>MASSA ÚNICA, PARA RECEBIMENTO DE PINTURA, EM ARGAMASSA TRAÇO 1:2:8, PREPARO MECÂNICO COM BETONEIRA 400L, APLICADA MANUALMENTE EM FACES INTERNAS DE PAREDES, ESPESSURA DE 10MM, COM EXECUÇÃO DE TALISCAS. AF_06/2014</v>
          </cell>
          <cell r="C5716" t="str">
            <v>M2</v>
          </cell>
          <cell r="D5716">
            <v>18.329999999999998</v>
          </cell>
        </row>
        <row r="5717">
          <cell r="A5717">
            <v>87548</v>
          </cell>
          <cell r="B5717" t="str">
            <v>MASSA ÚNICA, PARA RECEBIMENTO DE PINTURA, EM ARGAMASSA TRAÇO 1:2:8, PREPARO MANUAL, APLICADA MANUALMENTE EM FACES INTERNAS DE PAREDES, ESPESSURA DE 10MM, COM EXECUÇÃO DE TALISCAS. AF_06/2014</v>
          </cell>
          <cell r="C5717" t="str">
            <v>M2</v>
          </cell>
          <cell r="D5717">
            <v>19.37</v>
          </cell>
        </row>
        <row r="5718">
          <cell r="A5718">
            <v>87549</v>
          </cell>
          <cell r="B5718" t="str">
            <v>EMBOÇO, PARA RECEBIMENTO DE CERÂMICA, EM ARGAMASSA TRAÇO 1:2:8, PREPARO MECÂNICO COM BETONEIRA 400L, APLICADO MANUALMENTE EM FACES INTERNAS DE PAREDES, PARA AMBIENTE COM ÁREA ENTRE 5M2 E 10M2, ESPESSURA DE 10MM, COM EXECUÇÃO DE TALISCAS. AF_06/2014</v>
          </cell>
          <cell r="C5718" t="str">
            <v>M2</v>
          </cell>
          <cell r="D5718">
            <v>17.39</v>
          </cell>
        </row>
        <row r="5719">
          <cell r="A5719">
            <v>87550</v>
          </cell>
          <cell r="B5719" t="str">
            <v>EMBOÇO, PARA RECEBIMENTO DE CERÂMICA, EM ARGAMASSA TRAÇO 1:2:8, PREPARO MANUAL, APLICADO MANUALMENTE EM FACES INTERNAS DE PAREDES, PARA AMBIENTE COM ÁREA ENTRE 5M2 E 10M2, ESPESSURA DE 10MM, COM EXECUÇÃO DE TALISCAS. AF_06/2014</v>
          </cell>
          <cell r="C5719" t="str">
            <v>M2</v>
          </cell>
          <cell r="D5719">
            <v>18.43</v>
          </cell>
        </row>
        <row r="5720">
          <cell r="A5720">
            <v>87553</v>
          </cell>
          <cell r="B5720" t="str">
            <v>EMBOÇO, PARA RECEBIMENTO DE CERÂMICA, EM ARGAMASSA TRAÇO 1:2:8, PREPARO MECÂNICO COM BETONEIRA 400L, APLICADO MANUALMENTE EM FACES INTERNAS DE PAREDES, PARA AMBIENTE COM ÁREA MAIOR QUE 10M2, ESPESSURA DE 10MM, COM EXECUÇÃO DE TALISCAS. AF_06/2014</v>
          </cell>
          <cell r="C5720" t="str">
            <v>M2</v>
          </cell>
          <cell r="D5720">
            <v>14.79</v>
          </cell>
        </row>
        <row r="5721">
          <cell r="A5721">
            <v>87554</v>
          </cell>
          <cell r="B5721" t="str">
            <v>EMBOÇO, PARA RECEBIMENTO DE CERÂMICA, EM ARGAMASSA TRAÇO 1:2:8, PREPARO MANUAL, APLICADO MANUALMENTE EM FACES INTERNAS DE PAREDES, PARA AMBIENTE COM ÁREA MAIOR QUE 10M2, ESPESSURA DE 10MM, COM EXECUÇÃO DE TALISCAS. AF_06/2014</v>
          </cell>
          <cell r="C5721" t="str">
            <v>M2</v>
          </cell>
          <cell r="D5721">
            <v>15.83</v>
          </cell>
        </row>
        <row r="5722">
          <cell r="A5722">
            <v>87555</v>
          </cell>
          <cell r="B5722" t="str">
            <v>EMBOÇO, PARA RECEBIMENTO DE CERÂMICA, EM ARGAMASSA INDUSTRIALIZADA, PREPARO MECÂNICO, APLICADO COM EQUIPAMENTO DE MISTURA E PROJEÇÃO DE 1,5 M3/H DE ARGAMASSA EM FACES INTERNAS DE PAREDES, PARA AMBIENTE COM ÁREA MENOR QUE 5M2, ESPESSURA DE 10MM, COM EXECUÇ</v>
          </cell>
          <cell r="C5722" t="str">
            <v>M2</v>
          </cell>
          <cell r="D5722">
            <v>41.12</v>
          </cell>
        </row>
        <row r="5723">
          <cell r="A5723">
            <v>87556</v>
          </cell>
          <cell r="B5723" t="str">
            <v>MASSA ÚNICA, PARA RECEBIMENTO DE PINTURA, EM ARGAMASSA INDUSTRIALIZADA, PREPARO MECÂNICO, APLICADO COM EQUIPAMENTO DE MISTURA E PROJEÇÃO DE 1,5 M3/H DE ARGAMASSA EM FACES INTERNAS DE PAREDES, ESPESSURA DE 10MM, COM EXECUÇÃO DE TALISCAS. AF_06/2014</v>
          </cell>
          <cell r="C5723" t="str">
            <v>M2</v>
          </cell>
          <cell r="D5723">
            <v>38.92</v>
          </cell>
        </row>
        <row r="5724">
          <cell r="A5724">
            <v>87557</v>
          </cell>
          <cell r="B5724" t="str">
            <v>EMBOÇO, PARA RECEBIMENTO DE CERÂMICA, EM ARGAMASSA INDUSTRIALIZADA, PREPARO MECÂNICO, APLICADO COM EQUIPAMENTO DE MISTURA E PROJEÇÃO DE 1,5 M3/H DE ARGAMASSA EM FACES INTERNAS DE PAREDES, PARA AMBIENTE COM ÁREA ENTRE 5M2 E 10M2, ESPESSURA DE 10MM, COM EXE</v>
          </cell>
          <cell r="C5724" t="str">
            <v>M2</v>
          </cell>
          <cell r="D5724">
            <v>38.119999999999997</v>
          </cell>
        </row>
        <row r="5725">
          <cell r="A5725">
            <v>87559</v>
          </cell>
          <cell r="B5725" t="str">
            <v>EMBOÇO, PARA RECEBIMENTO DE CERÂMICA, EM ARGAMASSA INDUSTRIALIZADA, PREPARO MECÂNICO, APLICADO COM EQUIPAMENTO DE MISTURA E PROJEÇÃO DE 1,5 M3/H DE ARGAMASSA EM FACES INTERNAS DE PAREDES, PARA AMBIENTE COM ÁREA MAIOR QUE 10M2, ESPESSURA DE 10MM, COM EXECU</v>
          </cell>
          <cell r="C5725" t="str">
            <v>M2</v>
          </cell>
          <cell r="D5725">
            <v>35.89</v>
          </cell>
        </row>
        <row r="5726">
          <cell r="A5726">
            <v>87561</v>
          </cell>
          <cell r="B5726" t="str">
            <v>MASSA ÚNICA, PARA RECEBIMENTO DE PINTURA OU CERÂMICA, EM ARGAMASSA INDUSTRIALIZADA, PREPARO MECÂNICO, APLICADO COM EQUIPAMENTO DE MISTURA E PROJEÇÃO DE 1,5 M3/H DE ARGAMASSA EM FACES INTERNAS DE PAREDES, ESPESSURA DE 10MM, SEM EXECUÇÃO DE TALISCAS. AF_06/</v>
          </cell>
          <cell r="C5726" t="str">
            <v>M2</v>
          </cell>
          <cell r="D5726">
            <v>38.31</v>
          </cell>
        </row>
        <row r="5727">
          <cell r="A5727">
            <v>87775</v>
          </cell>
          <cell r="B5727" t="str">
            <v>EMBOÇO OU MASSA ÚNICA EM ARGAMASSA TRAÇO 1:2:8, PREPARO MECÂNICO COM BETONEIRA 400 L, APLICADA MANUALMENTE EM PANOS DE FACHADA COM PRESENÇA DE VÃOS, ESPESSURA DE 25 MM. AF_06/2014</v>
          </cell>
          <cell r="C5727" t="str">
            <v>M2</v>
          </cell>
          <cell r="D5727">
            <v>42.55</v>
          </cell>
        </row>
        <row r="5728">
          <cell r="A5728">
            <v>87777</v>
          </cell>
          <cell r="B5728" t="str">
            <v>EMBOÇO OU MASSA ÚNICA EM ARGAMASSA TRAÇO 1:2:8, PREPARO MANUAL, APLICADA MANUALMENTE EM PANOS DE FACHADA COM PRESENÇA DE VÃOS, ESPESSURA DE 25 MM. AF_06/2014</v>
          </cell>
          <cell r="C5728" t="str">
            <v>M2</v>
          </cell>
          <cell r="D5728">
            <v>44.08</v>
          </cell>
        </row>
        <row r="5729">
          <cell r="A5729">
            <v>87778</v>
          </cell>
          <cell r="B5729" t="str">
            <v>EMBOÇO OU MASSA ÚNICA EM ARGAMASSA INDUSTRIALIZADA, PREPARO MECÂNICO E APLICAÇÃO COM EQUIPAMENTO DE MISTURA E PROJEÇÃO DE 1,5 M3/H DE ARGAMASSA EM PANOS DE FACHADA COM PRESENÇA DE VÃOS, ESPESSURA DE 25 MM. AF_06/2014</v>
          </cell>
          <cell r="C5729" t="str">
            <v>M2</v>
          </cell>
          <cell r="D5729">
            <v>71.63</v>
          </cell>
        </row>
        <row r="5730">
          <cell r="A5730">
            <v>87779</v>
          </cell>
          <cell r="B5730" t="str">
            <v>EMBOÇO OU MASSA ÚNICA EM ARGAMASSA TRAÇO 1:2:8, PREPARO MECÂNICO COM BETONEIRA 400 L, APLICADA MANUALMENTE EM PANOS DE FACHADA COM PRESENÇA DE VÃOS, ESPESSURA DE 35 MM. AF_06/2014</v>
          </cell>
          <cell r="C5730" t="str">
            <v>M2</v>
          </cell>
          <cell r="D5730">
            <v>50.23</v>
          </cell>
        </row>
        <row r="5731">
          <cell r="A5731">
            <v>87781</v>
          </cell>
          <cell r="B5731" t="str">
            <v>EMBOÇO OU MASSA ÚNICA EM ARGAMASSA TRAÇO 1:2:8, PREPARO MANUAL, APLICADA MANUALMENTE EM PANOS DE FACHADA COM PRESENÇA DE VÃOS, ESPESSURA DE 35 MM. AF_06/2014</v>
          </cell>
          <cell r="C5731" t="str">
            <v>M2</v>
          </cell>
          <cell r="D5731">
            <v>52.29</v>
          </cell>
        </row>
        <row r="5732">
          <cell r="A5732">
            <v>87783</v>
          </cell>
          <cell r="B5732" t="str">
            <v>EMBOÇO OU MASSA ÚNICA EM ARGAMASSA INDUSTRIALIZADA, PREPARO MECÂNICO E APLICAÇÃO COM EQUIPAMENTO DE MISTURA E PROJEÇÃO DE 1,5 M3/H DE ARGAMASSA EM PANOS DE FACHADA COM PRESENÇA DE VÃOS, ESPESSURA DE 35 MM. AF_06/2014</v>
          </cell>
          <cell r="C5732" t="str">
            <v>M2</v>
          </cell>
          <cell r="D5732">
            <v>90.7</v>
          </cell>
        </row>
        <row r="5733">
          <cell r="A5733">
            <v>87784</v>
          </cell>
          <cell r="B5733" t="str">
            <v>EMBOÇO OU MASSA ÚNICA EM ARGAMASSA TRAÇO 1:2:8, PREPARO MECÂNICO COM BETONEIRA 400 L, APLICADA MANUALMENTE EM PANOS DE FACHADA COM PRESENÇA DE VÃOS, ESPESSURA DE 45 MM. AF_06/2014</v>
          </cell>
          <cell r="C5733" t="str">
            <v>M2</v>
          </cell>
          <cell r="D5733">
            <v>57.93</v>
          </cell>
        </row>
        <row r="5734">
          <cell r="A5734">
            <v>87786</v>
          </cell>
          <cell r="B5734" t="str">
            <v>EMBOÇO OU MASSA ÚNICA EM ARGAMASSA TRAÇO 1:2:8, PREPARO MANUAL, APLICADA MANUALMENTE EM PANOS DE FACHADA COM PRESENÇA DE VÃOS, ESPESSURA DE 45 MM. AF_06/2014</v>
          </cell>
          <cell r="C5734" t="str">
            <v>M2</v>
          </cell>
          <cell r="D5734">
            <v>60.52</v>
          </cell>
        </row>
        <row r="5735">
          <cell r="A5735">
            <v>87787</v>
          </cell>
          <cell r="B5735" t="str">
            <v>EMBOÇO OU MASSA ÚNICA EM ARGAMASSA INDUSTRIALIZADA, PREPARO MECÂNICO E APLICAÇÃO COM EQUIPAMENTO DE MISTURA E PROJEÇÃO DE 1,5 M3/H DE ARGAMASSA EM PANOS DE FACHADA COM PRESENÇA DE VÃOS, ESPESSURA DE 45 MM. AF_06/2014</v>
          </cell>
          <cell r="C5735" t="str">
            <v>M2</v>
          </cell>
          <cell r="D5735">
            <v>109.77</v>
          </cell>
        </row>
        <row r="5736">
          <cell r="A5736">
            <v>87788</v>
          </cell>
          <cell r="B5736" t="str">
            <v>EMBOÇO OU MASSA ÚNICA EM ARGAMASSA TRAÇO 1:2:8, PREPARO MECÂNICO COM BETONEIRA 400 L, APLICADA MANUALMENTE EM PANOS DE FACHADA COM PRESENÇA DE VÃOS, ESPESSURA MAIOR OU IGUAL A 50 MM. AF_06/2014</v>
          </cell>
          <cell r="C5736" t="str">
            <v>M2</v>
          </cell>
          <cell r="D5736">
            <v>73.33</v>
          </cell>
        </row>
        <row r="5737">
          <cell r="A5737">
            <v>87790</v>
          </cell>
          <cell r="B5737" t="str">
            <v>EMBOÇO OU MASSA ÚNICA EM ARGAMASSA TRAÇO 1:2:8, PREPARO MANUAL, APLICADA MANUALMENTE EM PANOS DE FACHADA COM PRESENÇA DE VÃOS, ESPESSURA MAIOR OU IGUAL A 50 MM. AF_06/2014</v>
          </cell>
          <cell r="C5737" t="str">
            <v>M2</v>
          </cell>
          <cell r="D5737">
            <v>76.180000000000007</v>
          </cell>
        </row>
        <row r="5738">
          <cell r="A5738">
            <v>87791</v>
          </cell>
          <cell r="B5738" t="str">
            <v>EMBOÇO OU MASSA ÚNICA EM ARGAMASSA INDUSTRIALIZADA, PREPARO MECÂNICO E APLICAÇÃO COM EQUIPAMENTO DE MISTURA E PROJEÇÃO DE 1,5 M3/H DE ARGAMASSA EM PANOS DE FACHADA COM PRESENÇA DE VÃOS, ESPESSURA MAIOR OU IGUAL A 50 MM. AF_06/2014</v>
          </cell>
          <cell r="C5738" t="str">
            <v>M2</v>
          </cell>
          <cell r="D5738">
            <v>127.83</v>
          </cell>
        </row>
        <row r="5739">
          <cell r="A5739">
            <v>87792</v>
          </cell>
          <cell r="B5739" t="str">
            <v>EMBOÇO OU MASSA ÚNICA EM ARGAMASSA TRAÇO 1:2:8, PREPARO MECÂNICO COM BETONEIRA 400 L, APLICADA MANUALMENTE EM PANOS CEGOS DE FACHADA (SEM PRESENÇA DE VÃOS), ESPESSURA DE 25 MM. AF_06/2014</v>
          </cell>
          <cell r="C5739" t="str">
            <v>M2</v>
          </cell>
          <cell r="D5739">
            <v>29.26</v>
          </cell>
        </row>
        <row r="5740">
          <cell r="A5740">
            <v>87794</v>
          </cell>
          <cell r="B5740" t="str">
            <v>EMBOÇO OU MASSA ÚNICA EM ARGAMASSA TRAÇO 1:2:8, PREPARO MANUAL, APLICADA MANUALMENTE EM PANOS CEGOS DE FACHADA (SEM PRESENÇA DE VÃOS), ESPESSURA DE 25 MM. AF_06/2014</v>
          </cell>
          <cell r="C5740" t="str">
            <v>M2</v>
          </cell>
          <cell r="D5740">
            <v>30.69</v>
          </cell>
        </row>
        <row r="5741">
          <cell r="A5741">
            <v>87795</v>
          </cell>
          <cell r="B5741" t="str">
            <v>EMBOÇO OU MASSA ÚNICA EM ARGAMASSA INDUSTRIALIZADA, PREPARO MECÂNICO E APLICAÇÃO COM EQUIPAMENTO DE MISTURA E PROJEÇÃO DE 1,5 M3/H DE ARGAMASSA EM PANOS CEGOS DE FACHADA (SEM PRESENÇA DE VÃOS), ESPESSURA DE 25 MM. AF_06/2014</v>
          </cell>
          <cell r="C5741" t="str">
            <v>M2</v>
          </cell>
          <cell r="D5741">
            <v>56.1</v>
          </cell>
        </row>
        <row r="5742">
          <cell r="A5742">
            <v>87797</v>
          </cell>
          <cell r="B5742" t="str">
            <v>EMBOÇO OU MASSA ÚNICA EM ARGAMASSA TRAÇO 1:2:8, PREPARO MECÂNICO COM BETONEIRA 400 L, APLICADA MANUALMENTE EM PANOS CEGOS DE FACHADA (SEM PRESENÇA DE VÃOS), ESPESSURA DE 35 MM. AF_06/2014</v>
          </cell>
          <cell r="C5742" t="str">
            <v>M2</v>
          </cell>
          <cell r="D5742">
            <v>36.61</v>
          </cell>
        </row>
        <row r="5743">
          <cell r="A5743">
            <v>87799</v>
          </cell>
          <cell r="B5743" t="str">
            <v>EMBOÇO OU MASSA ÚNICA EM ARGAMASSA TRAÇO 1:2:8, PREPARO MANUAL, APLICADA MANUALMENTE EM PANOS CEGOS DE FACHADA (SEM PRESENÇA DE VÃOS), ESPESSURA DE 35 MM. AF_06/2014</v>
          </cell>
          <cell r="C5743" t="str">
            <v>M2</v>
          </cell>
          <cell r="D5743">
            <v>38.53</v>
          </cell>
        </row>
        <row r="5744">
          <cell r="A5744">
            <v>87800</v>
          </cell>
          <cell r="B5744" t="str">
            <v>EMBOÇO OU MASSA ÚNICA EM ARGAMASSA INDUSTRIALIZADA, PREPARO MECÂNICO E APLICAÇÃO COM EQUIPAMENTO DE MISTURA E PROJEÇÃO DE 1,5 M3/H DE ARGAMASSA EM PANOS CEGOS DE FACHADA (SEM PRESENÇA DE VÃOS), ESPESSURA DE 35 MM. AF_06/2014</v>
          </cell>
          <cell r="C5744" t="str">
            <v>M2</v>
          </cell>
          <cell r="D5744">
            <v>74.099999999999994</v>
          </cell>
        </row>
        <row r="5745">
          <cell r="A5745">
            <v>87801</v>
          </cell>
          <cell r="B5745" t="str">
            <v>EMBOÇO OU MASSA ÚNICA EM ARGAMASSA TRAÇO 1:2:8, PREPARO MECÂNICO COM BETONEIRA 400 L, APLICADA MANUALMENTE EM PANOS CEGOS DE FACHADA (SEM PRESENÇA DE VÃOS), ESPESSURA DE 45 MM. AF_06/2014</v>
          </cell>
          <cell r="C5745" t="str">
            <v>M2</v>
          </cell>
          <cell r="D5745">
            <v>43.96</v>
          </cell>
        </row>
        <row r="5746">
          <cell r="A5746">
            <v>87803</v>
          </cell>
          <cell r="B5746" t="str">
            <v>EMBOÇO OU MASSA ÚNICA EM ARGAMASSA TRAÇO 1:2:8, PREPARO MANUAL, APLICADA MANUALMENTE EM PANOS CEGOS DE FACHADA (SEM PRESENÇA DE VÃOS), ESPESSURA DE 45 MM. AF_06/2014</v>
          </cell>
          <cell r="C5746" t="str">
            <v>M2</v>
          </cell>
          <cell r="D5746">
            <v>46.38</v>
          </cell>
        </row>
        <row r="5747">
          <cell r="A5747">
            <v>87804</v>
          </cell>
          <cell r="B5747" t="str">
            <v>EMBOÇO OU MASSA ÚNICA EM ARGAMASSA INDUSTRIALIZADA, PREPARO MECÂNICO E APLICAÇÃO COM EQUIPAMENTO DE MISTURA E PROJEÇÃO DE 1,5 M3/H DE ARGAMASSA EM PANOS CEGOS DE FACHADA (SEM PRESENÇA DE VÃOS), ESPESSURA DE 45 MM. AF_06/2014</v>
          </cell>
          <cell r="C5747" t="str">
            <v>M2</v>
          </cell>
          <cell r="D5747">
            <v>92.09</v>
          </cell>
        </row>
        <row r="5748">
          <cell r="A5748">
            <v>87805</v>
          </cell>
          <cell r="B5748" t="str">
            <v>EMBOÇO OU MASSA ÚNICA EM ARGAMASSA TRAÇO 1:2:8, PREPARO MECÂNICO COM BETONEIRA 400 L, APLICADA MANUALMENTE EM PANOS CEGOS DE FACHADA (SEM PRESENÇA DE VÃOS), ESPESSURA MAIOR OU IGUAL A 50 MM. AF_06/2014</v>
          </cell>
          <cell r="C5748" t="str">
            <v>M2</v>
          </cell>
          <cell r="D5748">
            <v>50.3</v>
          </cell>
        </row>
        <row r="5749">
          <cell r="A5749">
            <v>87807</v>
          </cell>
          <cell r="B5749" t="str">
            <v>EMBOÇO OU MASSA ÚNICA EM ARGAMASSA TRAÇO 1:2:8, PREPARO MANUAL, APLICADA MANUALMENTE EM PANOS CEGOS DE FACHADA (SEM PRESENÇA DE VÃOS), ESPESSURA MAIOR OU IGUAL A 50 MM. AF_06/2014</v>
          </cell>
          <cell r="C5749" t="str">
            <v>M2</v>
          </cell>
          <cell r="D5749">
            <v>52.96</v>
          </cell>
        </row>
        <row r="5750">
          <cell r="A5750">
            <v>87808</v>
          </cell>
          <cell r="B5750" t="str">
            <v>EMBOÇO OU MASSA ÚNICA EM ARGAMASSA INDUSTRIALIZADA, PREPARO MECÂNICO E APLICAÇÃO COM EQUIPAMENTO DE MISTURA E PROJEÇÃO DE 1,5 M3/H DE ARGAMASSA EM PANOS CEGOS DE FACHADA (SEM PRESENÇA DE VÃOS), ESPESSURA MAIOR OU IGUAL A 50 MM. AF_06/2014</v>
          </cell>
          <cell r="C5750" t="str">
            <v>M2</v>
          </cell>
          <cell r="D5750">
            <v>100.75</v>
          </cell>
        </row>
        <row r="5751">
          <cell r="A5751">
            <v>87809</v>
          </cell>
          <cell r="B5751" t="str">
            <v>EMBOÇO OU MASSA ÚNICA EM ARGAMASSA TRAÇO 1:2:8, PREPARO MECÂNICO COM BETONEIRA 400 L, APLICADA MANUALMENTE EM SUPERFÍCIES EXTERNAS DA SACADA, ESPESSURA DE 25 MM, SEM USO DE TELA METÁLICA DE REFORÇO CONTRA FISSURAÇÃO. AF_06/2014</v>
          </cell>
          <cell r="C5751" t="str">
            <v>M2</v>
          </cell>
          <cell r="D5751">
            <v>65.11</v>
          </cell>
        </row>
        <row r="5752">
          <cell r="A5752">
            <v>87811</v>
          </cell>
          <cell r="B5752" t="str">
            <v>EMBOÇO OU MASSA ÚNICA EM ARGAMASSA TRAÇO 1:2:8, PREPARO MANUAL, APLICADA MANUALMENTE EM SUPERFÍCIES EXTERNAS DA SACADA, ESPESSURA DE 25 MM, SEM USO DE TELA METÁLICA DE REFORÇO CONTRA FISSURAÇÃO. AF_06/2014</v>
          </cell>
          <cell r="C5752" t="str">
            <v>M2</v>
          </cell>
          <cell r="D5752">
            <v>66.540000000000006</v>
          </cell>
        </row>
        <row r="5753">
          <cell r="A5753">
            <v>87812</v>
          </cell>
          <cell r="B5753" t="str">
            <v>EMBOÇO OU MASSA ÚNICA EM ARGAMASSA INDUSTRIALIZADA, PREPARO MECÂNICO E APLICAÇÃO COM EQUIPAMENTO DE MISTURA E PROJEÇÃO DE 1,5 M3/H EM SUPERFÍCIES EXTERNAS DA SACADA, ESPESSURA 25 MM, SEM USO DE TELA METÁLICA. AF_06/2014</v>
          </cell>
          <cell r="C5753" t="str">
            <v>M2</v>
          </cell>
          <cell r="D5753">
            <v>91.62</v>
          </cell>
        </row>
        <row r="5754">
          <cell r="A5754">
            <v>87813</v>
          </cell>
          <cell r="B5754" t="str">
            <v>EMBOÇO OU MASSA ÚNICA EM ARGAMASSA TRAÇO 1:2:8, PREPARO MECÂNICO COM BETONEIRA 400 L, APLICADA MANUALMENTE EM SUPERFÍCIES EXTERNAS DA SACADA, ESPESSURA DE 35 MM, SEM USO DE TELA METÁLICA DE REFORÇO CONTRA FISSURAÇÃO. AF_06/2014</v>
          </cell>
          <cell r="C5754" t="str">
            <v>M2</v>
          </cell>
          <cell r="D5754">
            <v>72.459999999999994</v>
          </cell>
        </row>
        <row r="5755">
          <cell r="A5755">
            <v>87815</v>
          </cell>
          <cell r="B5755" t="str">
            <v>EMBOÇO OU MASSA ÚNICA EM ARGAMASSA TRAÇO 1:2:8, PREPARO MANUAL, APLICADA MANUALMENTE EM SUPERFÍCIES EXTERNAS DA SACADA, ESPESSURA DE 35 MM, SEM USO DE TELA METÁLICA DE REFORÇO CONTRA FISSURAÇÃO. AF_06/2014</v>
          </cell>
          <cell r="C5755" t="str">
            <v>M2</v>
          </cell>
          <cell r="D5755">
            <v>74.38</v>
          </cell>
        </row>
        <row r="5756">
          <cell r="A5756">
            <v>87816</v>
          </cell>
          <cell r="B5756" t="str">
            <v>EMBOÇO OU MASSA ÚNICA EM ARGAMASSA INDUSTRIALIZADA, PREPARO MECÂNICO E APLICAÇÃO COM EQUIPAMENTO DE MISTURA E PROJEÇÃO DE 1,5 M3/H EM SUPERFÍCIES EXTERNAS DA SACADA, ESPESSURA 35 MM, SEM USO DE TELA METÁLICA. AF_06/2014</v>
          </cell>
          <cell r="C5756" t="str">
            <v>M2</v>
          </cell>
          <cell r="D5756">
            <v>109.62</v>
          </cell>
        </row>
        <row r="5757">
          <cell r="A5757">
            <v>87817</v>
          </cell>
          <cell r="B5757" t="str">
            <v>EMBOÇO OU MASSA ÚNICA EM ARGAMASSA TRAÇO 1:2:8, PREPARO MECÂNICO COM BETONEIRA 400 L, APLICADA MANUALMENTE EM SUPERFÍCIES EXTERNAS DA SACADA, ESPESSURA DE 45 MM, SEM USO DE TELA METÁLICA DE REFORÇO CONTRA FISSURAÇÃO. AF_06/2014</v>
          </cell>
          <cell r="C5757" t="str">
            <v>M2</v>
          </cell>
          <cell r="D5757">
            <v>79.5</v>
          </cell>
        </row>
        <row r="5758">
          <cell r="A5758">
            <v>87819</v>
          </cell>
          <cell r="B5758" t="str">
            <v>EMBOÇO OU MASSA ÚNICA EM ARGAMASSA TRAÇO 1:2:8, PREPARO MANUAL, APLICADA MANUALMENTE EM SUPERFÍCIES EXTERNAS DA SACADA, ESPESSURA DE 45 MM, SEM USO DE TELA METÁLICA DE REFORÇO CONTRA FISSURAÇÃO. AF_06/2014</v>
          </cell>
          <cell r="C5758" t="str">
            <v>M2</v>
          </cell>
          <cell r="D5758">
            <v>81.92</v>
          </cell>
        </row>
        <row r="5759">
          <cell r="A5759">
            <v>87820</v>
          </cell>
          <cell r="B5759" t="str">
            <v>EMBOÇO OU MASSA ÚNICA EM ARGAMASSA INDUSTRIALIZADA, PREPARO MECÂNICO E APLICAÇÃO COM EQUIPAMENTO DE MISTURA E PROJEÇÃO DE 1,5 M3/H EM SUPERFÍCIES EXTERNAS DA SACADA, ESPESSURA 45 MM, SEM USO DE TELA METÁLICA. AF_06/2014</v>
          </cell>
          <cell r="C5759" t="str">
            <v>M2</v>
          </cell>
          <cell r="D5759">
            <v>127.62</v>
          </cell>
        </row>
        <row r="5760">
          <cell r="A5760">
            <v>87821</v>
          </cell>
          <cell r="B5760" t="str">
            <v>EMBOÇO OU MASSA ÚNICA EM ARGAMASSA TRAÇO 1:2:8, PREPARO MECÂNICO COM BETONEIRA 400 L, APLICADA MANUALMENTE EM SUPERFÍCIES EXTERNAS DA SACADA, ESPESSURA MAIOR OU IGUAL A 50 MM, SEM USO DE TELA METÁLICA DE REFORÇO CONTRA FISSURAÇÃO. AF_06/2014</v>
          </cell>
          <cell r="C5760" t="str">
            <v>M2</v>
          </cell>
          <cell r="D5760">
            <v>112.63</v>
          </cell>
        </row>
        <row r="5761">
          <cell r="A5761">
            <v>87823</v>
          </cell>
          <cell r="B5761" t="str">
            <v>EMBOÇO OU MASSA ÚNICA EM ARGAMASSA TRAÇO 1:2:8, PREPARO MANUAL, APLICADA MANUALMENTE EM SUPERFÍCIES EXTERNAS DA SACADA, ESPESSURA MAIOR OU IGUAL A 50 MM, SEM USO DE TELA METÁLICA DE REFORÇO CONTRA FISSURAÇÃO. AF_06/2014</v>
          </cell>
          <cell r="C5761" t="str">
            <v>M2</v>
          </cell>
          <cell r="D5761">
            <v>115.29</v>
          </cell>
        </row>
        <row r="5762">
          <cell r="A5762">
            <v>87824</v>
          </cell>
          <cell r="B5762" t="str">
            <v>EMBOÇO OU MASSA ÚNICA EM ARGAMASSA INDUSTRIALIZADA, PREPARO MECÂNICO E APLICAÇÃO COM EQUIPAMENTO DE MISTURA E PROJEÇÃO DE 1,5 M3/H EM SUPERFÍCIES EXTERNAS DA SACADA, ESPESSURA MAIOR OU IGUAL A 50 MM, SEM USO DE TELA METÁLICA. AF_06/2014</v>
          </cell>
          <cell r="C5762" t="str">
            <v>M2</v>
          </cell>
          <cell r="D5762">
            <v>162.77000000000001</v>
          </cell>
        </row>
        <row r="5763">
          <cell r="A5763">
            <v>87825</v>
          </cell>
          <cell r="B5763" t="str">
            <v>EMBOÇO OU MASSA ÚNICA EM ARGAMASSA TRAÇO 1:2:8, PREPARO MECÂNICO COM BETONEIRA 400 L, APLICADA MANUALMENTE NAS PAREDES INTERNAS DA SACADA, ESPESSURA DE 25 MM, SEM USO DE TELA METÁLICA DE REFORÇO CONTRA FISSURAÇÃO. AF_06/2014</v>
          </cell>
          <cell r="C5763" t="str">
            <v>M2</v>
          </cell>
          <cell r="D5763">
            <v>52.99</v>
          </cell>
        </row>
        <row r="5764">
          <cell r="A5764">
            <v>87827</v>
          </cell>
          <cell r="B5764" t="str">
            <v>EMBOÇO OU MASSA ÚNICA EM ARGAMASSA TRAÇO 1:2:8, PREPARO MANUAL, APLICADA MANUALMENTE NAS PAREDES INTERNAS DA SACADA, ESPESSURA DE 25 MM, SEM USO DE TELA METÁLICA DE REFORÇO CONTRA FISSURAÇÃO. AF_06/2014</v>
          </cell>
          <cell r="C5764" t="str">
            <v>M2</v>
          </cell>
          <cell r="D5764">
            <v>54.75</v>
          </cell>
        </row>
        <row r="5765">
          <cell r="A5765">
            <v>87828</v>
          </cell>
          <cell r="B5765" t="str">
            <v>EMBOÇO OU MASSA ÚNICA EM ARGAMASSA INDUSTRIALIZADA, PREPARO MECÂNICO E APLICAÇÃO COM EQUIPAMENTO DE MISTURA E PROJEÇÃO DE 1,5 M3/H NAS PAREDES INTERNAS DA SACADA, ESPESSURA 25 MM, SEM USO DE TELA METÁLICA. AF_06/2014</v>
          </cell>
          <cell r="C5765" t="str">
            <v>M2</v>
          </cell>
          <cell r="D5765">
            <v>86.85</v>
          </cell>
        </row>
        <row r="5766">
          <cell r="A5766">
            <v>87829</v>
          </cell>
          <cell r="B5766" t="str">
            <v>EMBOÇO OU MASSA ÚNICA EM ARGAMASSA TRAÇO 1:2:8, PREPARO MECÂNICO COM BETONEIRA 400 L, APLICADA MANUALMENTE NAS PAREDES INTERNAS DA SACADA, ESPESSURA DE 35 MM, SEM USO DE TELA METÁLICA DE REFORÇO CONTRA FISSURAÇÃO. AF_06/2014</v>
          </cell>
          <cell r="C5766" t="str">
            <v>M2</v>
          </cell>
          <cell r="D5766">
            <v>61.39</v>
          </cell>
        </row>
        <row r="5767">
          <cell r="A5767">
            <v>87831</v>
          </cell>
          <cell r="B5767" t="str">
            <v>EMBOÇO OU MASSA ÚNICA EM ARGAMASSA TRAÇO 1:2:8, PREPARO MANUAL, APLICADA MANUALMENTE NAS PAREDES INTERNAS DA SACADA, ESPESSURA DE 35 MM, SEM USO DE TELA METÁLICA DE REFORÇO CONTRA FISSURAÇÃO. AF_06/2014</v>
          </cell>
          <cell r="C5767" t="str">
            <v>M2</v>
          </cell>
          <cell r="D5767">
            <v>63.74</v>
          </cell>
        </row>
        <row r="5768">
          <cell r="A5768">
            <v>87832</v>
          </cell>
          <cell r="B5768" t="str">
            <v>EMBOÇO OU MASSA ÚNICA EM ARGAMASSA INDUSTRIALIZADA, PREPARO MECÂNICO E APLICAÇÃO COM EQUIPAMENTO DE MISTURA E PROJEÇÃO DE 1,5 M3/H DE ARGAMASSA NAS PAREDES INTERNAS DA SACADA, ESPESSURA 35 MM, SEM USO DE TELA METÁLICA. AF_06/2014</v>
          </cell>
          <cell r="C5768" t="str">
            <v>M2</v>
          </cell>
          <cell r="D5768">
            <v>108.23</v>
          </cell>
        </row>
        <row r="5769">
          <cell r="A5769">
            <v>87834</v>
          </cell>
          <cell r="B5769" t="str">
            <v>REVESTIMENTO DECORATIVO MONOCAMADA APLICADO MANUALMENTE EM PANOS CEGOS DA FACHADA DE UM EDIFÍCIO DE ESTRUTURA CONVENCIONAL, COM ACABAMENTO RASPADO. AF_06/2014</v>
          </cell>
          <cell r="C5769" t="str">
            <v>M2</v>
          </cell>
          <cell r="D5769">
            <v>168.48</v>
          </cell>
        </row>
        <row r="5770">
          <cell r="A5770">
            <v>87835</v>
          </cell>
          <cell r="B5770" t="str">
            <v>REVESTIMENTO DECORATIVO MONOCAMADA APLICADO MANUALMENTE EM PANOS CEGOS DA FACHADA DE UM EDIFÍCIO DE ALVENARIA ESTRUTURAL, COM ACABAMENTO RASPADO. AF_06/2014</v>
          </cell>
          <cell r="C5770" t="str">
            <v>M2</v>
          </cell>
          <cell r="D5770">
            <v>115.3</v>
          </cell>
        </row>
        <row r="5771">
          <cell r="A5771">
            <v>87836</v>
          </cell>
          <cell r="B5771" t="str">
            <v>REVESTIMENTO DECORATIVO MONOCAMADA APLICADO COM EQUIPAMENTO DE PROJEÇÃO EM PANOS CEGOS DA FACHADA DE UM EDIFÍCIO DE ESTRUTURA CONVENCIONAL, COM ACABAMENTO RASPADO. AF_06/2014</v>
          </cell>
          <cell r="C5771" t="str">
            <v>M2</v>
          </cell>
          <cell r="D5771">
            <v>163.27000000000001</v>
          </cell>
        </row>
        <row r="5772">
          <cell r="A5772">
            <v>87837</v>
          </cell>
          <cell r="B5772" t="str">
            <v>REVESTIMENTO DECORATIVO MONOCAMADA APLICADO COM EQUIPAMENTO DE PROJEÇÃO EM PANOS CEGOS DA FACHADA DE UM EDIFÍCIO DE ALVENARIA ESTRUTURAL, COM ACABAMENTO RASPADO. AF_06/2014</v>
          </cell>
          <cell r="C5772" t="str">
            <v>M2</v>
          </cell>
          <cell r="D5772">
            <v>110.61</v>
          </cell>
        </row>
        <row r="5773">
          <cell r="A5773">
            <v>87838</v>
          </cell>
          <cell r="B5773" t="str">
            <v>REVESTIMENTO DECORATIVO MONOCAMADA APLICADO MANUALMENTE EM PANOS DA FACHADA COM PRESENÇA DE VÃOS, DE UM EDIFÍCIO DE ESTRUTURA CONVENCIONAL E ACABAMENTO RASPADO. AF_06/2014</v>
          </cell>
          <cell r="C5773" t="str">
            <v>M2</v>
          </cell>
          <cell r="D5773">
            <v>174.93</v>
          </cell>
        </row>
        <row r="5774">
          <cell r="A5774">
            <v>87839</v>
          </cell>
          <cell r="B5774" t="str">
            <v>REVESTIMENTO DECORATIVO MONOCAMADA APLICADO MANUALMENTE EM PANOS DA FACHADA COM PRESENÇA DE VÃOS, DE UM EDIFÍCIO DE ALVENARIA ESTRUTURAL E ACABAMENTO RASPADO. AF_06/2014</v>
          </cell>
          <cell r="C5774" t="str">
            <v>M2</v>
          </cell>
          <cell r="D5774">
            <v>119.55</v>
          </cell>
        </row>
        <row r="5775">
          <cell r="A5775">
            <v>87840</v>
          </cell>
          <cell r="B5775" t="str">
            <v>REVESTIMENTO DECORATIVO MONOCAMADA APLICADO COM EQUIPAMENTO DE PROJEÇÃO EM PANOS DA FACHADA COM PRESENÇA DE VÃOS, DE UM EDIFÍCIO DE ESTRUTURA CONVENCIONAL E ACABAMENTO RASPADO. AF_06/2014</v>
          </cell>
          <cell r="C5775" t="str">
            <v>M2</v>
          </cell>
          <cell r="D5775">
            <v>168.36</v>
          </cell>
        </row>
        <row r="5776">
          <cell r="A5776">
            <v>87841</v>
          </cell>
          <cell r="B5776" t="str">
            <v>REVESTIMENTO DECORATIVO MONOCAMADA APLICADO COM EQUIPAMENTO DE PROJEÇÃO EM PANOS DA FACHADA COM PRESENÇA DE VÃOS, DE UM EDIFÍCIO DE ALVENARIA ESTRUTURAL E ACABAMENTO RASPADO. AF_06/2014</v>
          </cell>
          <cell r="C5776" t="str">
            <v>M2</v>
          </cell>
          <cell r="D5776">
            <v>113.49</v>
          </cell>
        </row>
        <row r="5777">
          <cell r="A5777">
            <v>87842</v>
          </cell>
          <cell r="B5777" t="str">
            <v>REVESTIMENTO DECORATIVO MONOCAMADA APLICADO MANUALMENTE EM SUPERFÍCIES EXTERNAS DA SACADA DE UM EDIFÍCIO DE ESTRUTURA CONVENCIONAL E ACABAMENTO RASPADO. AF_06/2014</v>
          </cell>
          <cell r="C5777" t="str">
            <v>M2</v>
          </cell>
          <cell r="D5777">
            <v>171.76</v>
          </cell>
        </row>
        <row r="5778">
          <cell r="A5778">
            <v>87843</v>
          </cell>
          <cell r="B5778" t="str">
            <v>REVESTIMENTO DECORATIVO MONOCAMADA APLICADO MANUALMENTE EM SUPERFÍCIES EXTERNAS DA SACADA DE UM EDIFÍCIO DE ALVENARIA ESTRUTURAL E ACABAMENTO RASPADO. AF_06/2014</v>
          </cell>
          <cell r="C5778" t="str">
            <v>M2</v>
          </cell>
          <cell r="D5778">
            <v>125.63</v>
          </cell>
        </row>
        <row r="5779">
          <cell r="A5779">
            <v>87844</v>
          </cell>
          <cell r="B5779" t="str">
            <v>REVESTIMENTO DECORATIVO MONOCAMADA APLICADO COM EQUIPAMENTO DE PROJEÇÃO EM SUPERFÍCIES EXTERNAS DA SACADA DE UM EDIFÍCIO DE ESTRUTURA CONVENCIONAL E ACABAMENTO RASPADO. AF_06/2014</v>
          </cell>
          <cell r="C5779" t="str">
            <v>M2</v>
          </cell>
          <cell r="D5779">
            <v>161.59</v>
          </cell>
        </row>
        <row r="5780">
          <cell r="A5780">
            <v>87845</v>
          </cell>
          <cell r="B5780" t="str">
            <v>REVESTIMENTO DECORATIVO MONOCAMADA APLICADO COM EQUIPAMENTO DE PROJEÇÃO EM SUPERFÍCIES EXTERNAS DA SACADA DE UM EDIFÍCIO DE ALVENARIA ESTRUTURAL E ACABAMENTO RASPADO. AF_06/2014</v>
          </cell>
          <cell r="C5780" t="str">
            <v>M2</v>
          </cell>
          <cell r="D5780">
            <v>116</v>
          </cell>
        </row>
        <row r="5781">
          <cell r="A5781">
            <v>87846</v>
          </cell>
          <cell r="B5781" t="str">
            <v>REVESTIMENTO DECORATIVO MONOCAMADA APLICADO MANUALMENTE EM PANOS CEGOS DA FACHADA DE UM EDIFÍCIO DE ESTRUTURA CONVENCIONAL, COM ACABAMENTO TRAVERTINO. AF_06/2014</v>
          </cell>
          <cell r="C5781" t="str">
            <v>M2</v>
          </cell>
          <cell r="D5781">
            <v>181.94</v>
          </cell>
        </row>
        <row r="5782">
          <cell r="A5782">
            <v>87847</v>
          </cell>
          <cell r="B5782" t="str">
            <v>REVESTIMENTO DECORATIVO MONOCAMADA APLICADO MANUALMENTE EM PANOS CEGOS DA FACHADA DE UM EDIFÍCIO DE ALVENARIA ESTRUTURAL, COM ACABAMENTO TRAVERTINO. AF_06/2014</v>
          </cell>
          <cell r="C5782" t="str">
            <v>M2</v>
          </cell>
          <cell r="D5782">
            <v>128.74</v>
          </cell>
        </row>
        <row r="5783">
          <cell r="A5783">
            <v>87848</v>
          </cell>
          <cell r="B5783" t="str">
            <v>REVESTIMENTO DECORATIVO MONOCAMADA APLICADO COM EQUIPAMENTO DE PROJEÇÃO EM PANOS CEGOS DA FACHADA DE UM EDIFÍCIO DE ESTRUTURA CONVENCIONAL, COM ACABAMENTO TRAVERTINO. AF_06/2014</v>
          </cell>
          <cell r="C5783" t="str">
            <v>M2</v>
          </cell>
          <cell r="D5783">
            <v>175.81</v>
          </cell>
        </row>
        <row r="5784">
          <cell r="A5784">
            <v>87849</v>
          </cell>
          <cell r="B5784" t="str">
            <v>REVESTIMENTO DECORATIVO MONOCAMADA APLICADO COM EQUIPAMENTO DE PROJEÇÃO EM PANOS CEGOS DA FACHADA DE UM EDIFÍCIO DE ALVENARIA ESTRUTURAL, COM ACABAMENTO TRAVERTINO. AF_06/2014</v>
          </cell>
          <cell r="C5784" t="str">
            <v>M2</v>
          </cell>
          <cell r="D5784">
            <v>123.16</v>
          </cell>
        </row>
        <row r="5785">
          <cell r="A5785">
            <v>87850</v>
          </cell>
          <cell r="B5785" t="str">
            <v>REVESTIMENTO DECORATIVO MONOCAMADA APLICADO MANUALMENTE EM PANOS DA FACHADA COM PRESENÇA DE VÃOS, DE UM EDIFÍCIO DE ESTRUTURA CONVENCIONAL E ACABAMENTO TRAVERTINO. AF_06/2014</v>
          </cell>
          <cell r="C5785" t="str">
            <v>M2</v>
          </cell>
          <cell r="D5785">
            <v>188.4</v>
          </cell>
        </row>
        <row r="5786">
          <cell r="A5786">
            <v>87851</v>
          </cell>
          <cell r="B5786" t="str">
            <v>REVESTIMENTO DECORATIVO MONOCAMADA APLICADO MANUALMENTE EM PANOS DA FACHADA COM PRESENÇA DE VÃOS, DE UM EDIFÍCIO DE ALVENARIA ESTRUTURAL E ACABAMENTO TRAVERTINO. AF_06/2014</v>
          </cell>
          <cell r="C5786" t="str">
            <v>M2</v>
          </cell>
          <cell r="D5786">
            <v>133.01</v>
          </cell>
        </row>
        <row r="5787">
          <cell r="A5787">
            <v>87852</v>
          </cell>
          <cell r="B5787" t="str">
            <v>REVESTIMENTO DECORATIVO MONOCAMADA APLICADO COM EQUIPAMENTO DE PROJEÇÃO EM PANOS DA FACHADA COM PRESENÇA DE VÃOS, DE UM EDIFÍCIO DE ESTRUTURA CONVENCIONAL E ACABAMENTO TRAVERTINO. AF_06/2014</v>
          </cell>
          <cell r="C5787" t="str">
            <v>M2</v>
          </cell>
          <cell r="D5787">
            <v>180.88</v>
          </cell>
        </row>
        <row r="5788">
          <cell r="A5788">
            <v>87853</v>
          </cell>
          <cell r="B5788" t="str">
            <v>REVESTIMENTO DECORATIVO MONOCAMADA APLICADO COM EQUIPAMENTO DE PROJEÇÃO EM PANOS DA FACHADA COM PRESENÇA DE VÃOS, DE UM EDIFÍCIO DE ALVENARIA ESTRUTURAL E ACABAMENTO TRAVERTINO. AF_06/2014</v>
          </cell>
          <cell r="C5788" t="str">
            <v>M2</v>
          </cell>
          <cell r="D5788">
            <v>126.02</v>
          </cell>
        </row>
        <row r="5789">
          <cell r="A5789">
            <v>87854</v>
          </cell>
          <cell r="B5789" t="str">
            <v>REVESTIMENTO DECORATIVO MONOCAMADA APLICADO MANUALMENTE EM SUPERFÍCIES EXTERNAS DA SACADA DE UM EDIFÍCIO DE ESTRUTURA CONVENCIONAL E ACABAMENTO TRAVERTINO. AF_06/2014</v>
          </cell>
          <cell r="C5789" t="str">
            <v>M2</v>
          </cell>
          <cell r="D5789">
            <v>185.21</v>
          </cell>
        </row>
        <row r="5790">
          <cell r="A5790">
            <v>87855</v>
          </cell>
          <cell r="B5790" t="str">
            <v>REVESTIMENTO DECORATIVO MONOCAMADA APLICADO MANUALMENTE EM SUPERFÍCIES EXTERNAS DA SACADA DE UM EDIFÍCIO DE ALVENARIA ESTRUTURAL E ACABAMENTO TRAVERTINO. AF_06/2014</v>
          </cell>
          <cell r="C5790" t="str">
            <v>M2</v>
          </cell>
          <cell r="D5790">
            <v>139.09</v>
          </cell>
        </row>
        <row r="5791">
          <cell r="A5791">
            <v>87856</v>
          </cell>
          <cell r="B5791" t="str">
            <v>REVESTIMENTO DECORATIVO MONOCAMADA APLICADO COM EQUIPAMENTO DE PROJEÇÃO EM SUPERFÍCIES EXTERNAS DA SACADA DE UM EDIFÍCIO DE ESTRUTURA CONVENCIONAL E ACABAMENTO TRAVERTINO. AF_06/2014</v>
          </cell>
          <cell r="C5791" t="str">
            <v>M2</v>
          </cell>
          <cell r="D5791">
            <v>174.13</v>
          </cell>
        </row>
        <row r="5792">
          <cell r="A5792">
            <v>87857</v>
          </cell>
          <cell r="B5792" t="str">
            <v>REVESTIMENTO DECORATIVO MONOCAMADA APLICADO COM EQUIPAMENTO DE PROJEÇÃO EM SUPERFÍCIES EXTERNAS DA SACADA DE UM EDIFÍCIO DE ALVENARIA ESTRUTURAL E ACABAMENTO TRAVERTINO. AF_06/2014</v>
          </cell>
          <cell r="C5792" t="str">
            <v>M2</v>
          </cell>
          <cell r="D5792">
            <v>128.54</v>
          </cell>
        </row>
        <row r="5793">
          <cell r="A5793">
            <v>87858</v>
          </cell>
          <cell r="B5793" t="str">
            <v>REVESTIMENTO DECORATIVO MONOCAMADA APLICADO MANUALMENTE NAS PAREDES INTERNAS DA SACADA COM ACABAMENTO RASPADO. AF_06/2014</v>
          </cell>
          <cell r="C5793" t="str">
            <v>M2</v>
          </cell>
          <cell r="D5793">
            <v>122.16</v>
          </cell>
        </row>
        <row r="5794">
          <cell r="A5794">
            <v>87859</v>
          </cell>
          <cell r="B5794" t="str">
            <v>REVESTIMENTO DECORATIVO MONOCAMADA APLICADO MANUALMENTE NAS PAREDES INTERNAS DA SACADA COM ACABAMENTO TRAVERTINO. AF_06/2014</v>
          </cell>
          <cell r="C5794" t="str">
            <v>M2</v>
          </cell>
          <cell r="D5794">
            <v>139.91999999999999</v>
          </cell>
        </row>
        <row r="5795">
          <cell r="A5795">
            <v>89048</v>
          </cell>
          <cell r="B5795" t="str">
            <v>(COMPOSIÇÃO REPRESENTATIVA) DO SERVIÇO DE EMBOÇO/MASSA ÚNICA, TRAÇO 1:2:8, PREPARO MECÂNICO, COM BETONEIRA DE 400L, EM PAREDES DE AMBIENTES INTERNOS, COM EXECUÇÃO DE TALISCAS, PARA EDIFICAÇÃO HABITACIONAL MULTIFAMILIAR (PRÉDIO). AF_11/2014</v>
          </cell>
          <cell r="C5795" t="str">
            <v>M2</v>
          </cell>
          <cell r="D5795">
            <v>29.4</v>
          </cell>
        </row>
        <row r="5796">
          <cell r="A5796">
            <v>89049</v>
          </cell>
          <cell r="B5796" t="str">
            <v>(COMPOSIÇÃO REPRESENTATIVA) DO SERVIÇO DE APLICAÇÃO MANUAL DE GESSO DESEMPENADO (SEM TALISCAS) EM TETO, ESPESSURA 0,5 CM, PARA EDIFICAÇÃO HABITACIONAL MULTIFAMILIAR (PRÉDIO). AF_11/2014</v>
          </cell>
          <cell r="C5796" t="str">
            <v>M2</v>
          </cell>
          <cell r="D5796">
            <v>14.2</v>
          </cell>
        </row>
        <row r="5797">
          <cell r="A5797">
            <v>89173</v>
          </cell>
          <cell r="B5797" t="str">
            <v>(COMPOSIÇÃO REPRESENTATIVA) DO SERVIÇO DE EMBOÇO/MASSA ÚNICA, APLICADO MANUALMENTE, TRAÇO 1:2:8, EM BETONEIRA DE 400L, PAREDES INTERNAS, COM EXECUÇÃO DE TALISCAS, EDIFICAÇÃO HABITACIONAL UNIFAMILIAR (CASAS) E EDIFICAÇÃO PÚBLICA PADRÃO. AF_12/2014</v>
          </cell>
          <cell r="C5797" t="str">
            <v>M2</v>
          </cell>
          <cell r="D5797">
            <v>28.98</v>
          </cell>
        </row>
        <row r="5798">
          <cell r="A5798">
            <v>90406</v>
          </cell>
          <cell r="B5798" t="str">
            <v>MASSA ÚNICA, PARA RECEBIMENTO DE PINTURA, EM ARGAMASSA TRAÇO 1:2:8, PREPARO MECÂNICO COM BETONEIRA 400L, APLICADA MANUALMENTE EM TETO, ESPESSURA DE 20MM, COM EXECUÇÃO DE TALISCAS. AF_03/2015</v>
          </cell>
          <cell r="C5798" t="str">
            <v>M2</v>
          </cell>
          <cell r="D5798">
            <v>36.44</v>
          </cell>
        </row>
        <row r="5799">
          <cell r="A5799">
            <v>90407</v>
          </cell>
          <cell r="B5799" t="str">
            <v>MASSA ÚNICA, PARA RECEBIMENTO DE PINTURA, EM ARGAMASSA TRAÇO 1:2:8, PREPARO MANUAL, APLICADA MANUALMENTE EM TETO, ESPESSURA DE 20MM, COM EXECUÇÃO DE TALISCAS. AF_03/2015</v>
          </cell>
          <cell r="C5799" t="str">
            <v>M2</v>
          </cell>
          <cell r="D5799">
            <v>38.28</v>
          </cell>
        </row>
        <row r="5800">
          <cell r="A5800">
            <v>90408</v>
          </cell>
          <cell r="B5800" t="str">
            <v>MASSA ÚNICA, PARA RECEBIMENTO DE PINTURA, EM ARGAMASSA TRAÇO 1:2:8, PREPARO MECÂNICO COM BETONEIRA 400L, APLICADA MANUALMENTE EM TETO, ESPESSURA DE 10MM, COM EXECUÇÃO DE TALISCAS. AF_03/2015</v>
          </cell>
          <cell r="C5800" t="str">
            <v>M2</v>
          </cell>
          <cell r="D5800">
            <v>25.7</v>
          </cell>
        </row>
        <row r="5801">
          <cell r="A5801">
            <v>90409</v>
          </cell>
          <cell r="B5801" t="str">
            <v>MASSA ÚNICA, PARA RECEBIMENTO DE PINTURA, EM ARGAMASSA TRAÇO 1:2:8, PREPARO MANUAL, APLICADA MANUALMENTE EM TETO, ESPESSURA DE 10MM, COM EXECUÇÃO DE TALISCAS. AF_03/2015</v>
          </cell>
          <cell r="C5801" t="str">
            <v>M2</v>
          </cell>
          <cell r="D5801">
            <v>26.74</v>
          </cell>
        </row>
        <row r="5802">
          <cell r="A5802">
            <v>87242</v>
          </cell>
          <cell r="B5802" t="str">
            <v>REVESTIMENTO CERÂMICO PARA PAREDES EXTERNAS EM PASTILHAS DE PORCELANA 5 X 5 CM (PLACAS DE 30 X 30 CM), ALINHADAS A PRUMO, APLICADO EM PANOS COM VÃOS. AF_06/2014</v>
          </cell>
          <cell r="C5802" t="str">
            <v>M2</v>
          </cell>
          <cell r="D5802">
            <v>215.6</v>
          </cell>
        </row>
        <row r="5803">
          <cell r="A5803">
            <v>87243</v>
          </cell>
          <cell r="B5803" t="str">
            <v>REVESTIMENTO CERÂMICO PARA PAREDES EXTERNAS EM PASTILHAS DE PORCELANA 5 X 5 CM (PLACAS DE 30 X 30 CM), ALINHADAS A PRUMO, APLICADO EM PANOS SEM VÃOS. AF_06/2014</v>
          </cell>
          <cell r="C5803" t="str">
            <v>M2</v>
          </cell>
          <cell r="D5803">
            <v>198.44</v>
          </cell>
        </row>
        <row r="5804">
          <cell r="A5804">
            <v>87244</v>
          </cell>
          <cell r="B5804" t="str">
            <v>REVESTIMENTO CERÂMICO PARA PAREDES EXTERNAS EM PASTILHAS DE PORCELANA 5 X 5 CM (PLACAS DE 30 X 30 CM), ALINHADAS A PRUMO, APLICADO EM SUPERFÍCIES EXTERNAS DA SACADA. AF_06/2014</v>
          </cell>
          <cell r="C5804" t="str">
            <v>M2</v>
          </cell>
          <cell r="D5804">
            <v>208.41</v>
          </cell>
        </row>
        <row r="5805">
          <cell r="A5805">
            <v>87245</v>
          </cell>
          <cell r="B5805" t="str">
            <v>REVESTIMENTO CERÂMICO PARA PAREDES EXTERNAS EM PASTILHAS DE PORCELANA 5 X 5 CM (PLACAS DE 30 X 30 CM), ALINHADAS A PRUMO, APLICADO EM SUPERFÍCIES INTERNAS DA SACADA. AF_06/2014</v>
          </cell>
          <cell r="C5805" t="str">
            <v>M2</v>
          </cell>
          <cell r="D5805">
            <v>250.58</v>
          </cell>
        </row>
        <row r="5806">
          <cell r="A5806">
            <v>87264</v>
          </cell>
          <cell r="B5806" t="str">
            <v>REVESTIMENTO CERÂMICO PARA PAREDES INTERNAS COM PLACAS TIPO ESMALTADA EXTRA DE DIMENSÕES 20X20 CM APLICADAS EM AMBIENTES DE ÁREA MENOR QUE 5 M² NA ALTURA INTEIRA DAS PAREDES. AF_06/2014</v>
          </cell>
          <cell r="C5806" t="str">
            <v>M2</v>
          </cell>
          <cell r="D5806">
            <v>55.32</v>
          </cell>
        </row>
        <row r="5807">
          <cell r="A5807">
            <v>87265</v>
          </cell>
          <cell r="B5807" t="str">
            <v>REVESTIMENTO CERÂMICO PARA PAREDES INTERNAS COM PLACAS TIPO ESMALTADA EXTRA DE DIMENSÕES 20X20 CM APLICADAS EM AMBIENTES DE ÁREA MAIOR QUE 5 M² NA ALTURA INTEIRA DAS PAREDES. AF_06/2014</v>
          </cell>
          <cell r="C5807" t="str">
            <v>M2</v>
          </cell>
          <cell r="D5807">
            <v>48.92</v>
          </cell>
        </row>
        <row r="5808">
          <cell r="A5808">
            <v>87266</v>
          </cell>
          <cell r="B5808" t="str">
            <v>REVESTIMENTO CERÂMICO PARA PAREDES INTERNAS COM PLACAS TIPO ESMALTADA EXTRA DE DIMENSÕES 20X20 CM APLICADAS EM AMBIENTES DE ÁREA MENOR QUE 5 M² A MEIA ALTURA DAS PAREDES. AF_06/2014</v>
          </cell>
          <cell r="C5808" t="str">
            <v>M2</v>
          </cell>
          <cell r="D5808">
            <v>57.58</v>
          </cell>
        </row>
        <row r="5809">
          <cell r="A5809">
            <v>87267</v>
          </cell>
          <cell r="B5809" t="str">
            <v>REVESTIMENTO CERÂMICO PARA PAREDES INTERNAS COM PLACAS TIPO ESMALTADA EXTRA DE DIMENSÕES 20X20 CM APLICADAS EM AMBIENTES DE ÁREA MAIOR QUE 5 M² A MEIA ALTURA DAS PAREDES. AF_06/2014</v>
          </cell>
          <cell r="C5809" t="str">
            <v>M2</v>
          </cell>
          <cell r="D5809">
            <v>54.76</v>
          </cell>
        </row>
        <row r="5810">
          <cell r="A5810">
            <v>87268</v>
          </cell>
          <cell r="B5810" t="str">
            <v>REVESTIMENTO CERÂMICO PARA PAREDES INTERNAS COM PLACAS TIPO ESMALTADA EXTRA DE DIMENSÕES 25X35 CM APLICADAS EM AMBIENTES DE ÁREA MENOR QUE 5 M² NA ALTURA INTEIRA DAS PAREDES. AF_06/2014</v>
          </cell>
          <cell r="C5810" t="str">
            <v>M2</v>
          </cell>
          <cell r="D5810">
            <v>59.16</v>
          </cell>
        </row>
        <row r="5811">
          <cell r="A5811">
            <v>87269</v>
          </cell>
          <cell r="B5811" t="str">
            <v>REVESTIMENTO CERÂMICO PARA PAREDES INTERNAS COM PLACAS TIPO ESMALTADA EXTRA DE DIMENSÕES 25X35 CM APLICADAS EM AMBIENTES DE ÁREA MAIOR QUE 5 M² NA ALTURA INTEIRA DAS PAREDES. AF_06/2014</v>
          </cell>
          <cell r="C5811" t="str">
            <v>M2</v>
          </cell>
          <cell r="D5811">
            <v>52.19</v>
          </cell>
        </row>
        <row r="5812">
          <cell r="A5812">
            <v>87270</v>
          </cell>
          <cell r="B5812" t="str">
            <v>REVESTIMENTO CERÂMICO PARA PAREDES INTERNAS COM PLACAS TIPO ESMALTADA EXTRA DE DIMENSÕES 25X35 CM APLICADAS EM AMBIENTES DE ÁREA MENOR QUE 5 M² A MEIA ALTURA DAS PAREDES. AF_06/2014</v>
          </cell>
          <cell r="C5812" t="str">
            <v>M2</v>
          </cell>
          <cell r="D5812">
            <v>61.06</v>
          </cell>
        </row>
        <row r="5813">
          <cell r="A5813">
            <v>87271</v>
          </cell>
          <cell r="B5813" t="str">
            <v>REVESTIMENTO CERÂMICO PARA PAREDES INTERNAS COM PLACAS TIPO ESMALTADA EXTRA DE DIMENSÕES 25X35 CM APLICADAS EM AMBIENTES DE ÁREA MAIOR QUE 5 M² A MEIA ALTURA DAS PAREDES. AF_06/2014</v>
          </cell>
          <cell r="C5813" t="str">
            <v>M2</v>
          </cell>
          <cell r="D5813">
            <v>57.75</v>
          </cell>
        </row>
        <row r="5814">
          <cell r="A5814">
            <v>87272</v>
          </cell>
          <cell r="B5814" t="str">
            <v>REVESTIMENTO CERÂMICO PARA PAREDES INTERNAS COM PLACAS TIPO ESMALTADA EXTRA  DE DIMENSÕES 33X45 CM APLICADAS EM AMBIENTES DE ÁREA MENOR QUE 5 M² NA ALTURA INTEIRA DAS PAREDES. AF_06/2014</v>
          </cell>
          <cell r="C5814" t="str">
            <v>M2</v>
          </cell>
          <cell r="D5814">
            <v>62.93</v>
          </cell>
        </row>
        <row r="5815">
          <cell r="A5815">
            <v>87273</v>
          </cell>
          <cell r="B5815" t="str">
            <v>REVESTIMENTO CERÂMICO PARA PAREDES INTERNAS COM PLACAS TIPO ESMALTADA EXTRA DE DIMENSÕES 33X45 CM APLICADAS EM AMBIENTES DE ÁREA MAIOR QUE 5 M² NA ALTURA INTEIRA DAS PAREDES. AF_06/2014</v>
          </cell>
          <cell r="C5815" t="str">
            <v>M2</v>
          </cell>
          <cell r="D5815">
            <v>54.4</v>
          </cell>
        </row>
        <row r="5816">
          <cell r="A5816">
            <v>87274</v>
          </cell>
          <cell r="B5816" t="str">
            <v>REVESTIMENTO CERÂMICO PARA PAREDES INTERNAS COM PLACAS TIPO ESMALTADA EXTRA DE DIMENSÕES 33X45 CM APLICADAS EM AMBIENTES DE ÁREA MENOR QUE 5 M² A MEIA ALTURA DAS PAREDES. AF_06/2014</v>
          </cell>
          <cell r="C5816" t="str">
            <v>M2</v>
          </cell>
          <cell r="D5816">
            <v>64.27</v>
          </cell>
        </row>
        <row r="5817">
          <cell r="A5817">
            <v>87275</v>
          </cell>
          <cell r="B5817" t="str">
            <v>REVESTIMENTO CERÂMICO PARA PAREDES INTERNAS COM PLACAS TIPO ESMALTADA EXTRA  DE DIMENSÕES 33X45 CM APLICADAS EM AMBIENTES DE ÁREA MAIOR QUE 5 M² A MEIA ALTURA DAS PAREDES. AF_06/2014</v>
          </cell>
          <cell r="C5817" t="str">
            <v>M2</v>
          </cell>
          <cell r="D5817">
            <v>61.38</v>
          </cell>
        </row>
        <row r="5818">
          <cell r="A5818">
            <v>88786</v>
          </cell>
          <cell r="B5818" t="str">
            <v>REVESTIMENTO CERÂMICO PARA PAREDES EXTERNAS EM PASTILHAS DE PORCELANA 2,5 X 2,5 CM (PLACAS DE 30 X 30 CM), ALINHADAS A PRUMO, APLICADO EM PANOS COM VÃOS. AF_10/2014</v>
          </cell>
          <cell r="C5818" t="str">
            <v>M2</v>
          </cell>
          <cell r="D5818">
            <v>239.97</v>
          </cell>
        </row>
        <row r="5819">
          <cell r="A5819">
            <v>88787</v>
          </cell>
          <cell r="B5819" t="str">
            <v>REVESTIMENTO CERÂMICO PARA PAREDES EXTERNAS EM PASTILHAS DE PORCELANA 2,5 X 2,5 CM (PLACAS DE 30 X 30 CM), ALINHADAS A PRUMO, APLICADO EM PANOS SEM VÃOS. AF_10/2014</v>
          </cell>
          <cell r="C5819" t="str">
            <v>M2</v>
          </cell>
          <cell r="D5819">
            <v>221.65</v>
          </cell>
        </row>
        <row r="5820">
          <cell r="A5820">
            <v>88788</v>
          </cell>
          <cell r="B5820" t="str">
            <v>REVESTIMENTO CERÂMICO PARA PAREDES EXTERNAS EM PASTILHAS DE PORCELANA 2,5 X 2,5 CM (PLACAS DE 30 X 30 CM), ALINHADAS A PRUMO, APLICADO EM SUPERFÍCIES EXTERNAS DA SACADA. AF_10/2014</v>
          </cell>
          <cell r="C5820" t="str">
            <v>M2</v>
          </cell>
          <cell r="D5820">
            <v>231.62</v>
          </cell>
        </row>
        <row r="5821">
          <cell r="A5821">
            <v>88789</v>
          </cell>
          <cell r="B5821" t="str">
            <v>REVESTIMENTO CERÂMICO PARA PAREDES EXTERNAS EM PASTILHAS DE PORCELANA 2,5 X 2,5 CM (PLACAS DE 30 X 30 CM), ALINHADAS A PRUMO, APLICADO EM SUPERFÍCIES INTERNAS DA SACADA. AF_10/2014</v>
          </cell>
          <cell r="C5821" t="str">
            <v>M2</v>
          </cell>
          <cell r="D5821">
            <v>277.74</v>
          </cell>
        </row>
        <row r="5822">
          <cell r="A5822">
            <v>89045</v>
          </cell>
          <cell r="B5822" t="str">
            <v>(COMPOSIÇÃO REPRESENTATIVA) DO SERVIÇO DE REVESTIMENTO CERÂMICO PARA AMBIENTES DE ÁREAS MOLHADAS, MEIA PAREDE OU PAREDE INTEIRA, COM PLACAS TIPO ESMALTADA EXTRA, DIMENSÕES 20X20 CM, PARA EDIFICAÇÃO HABITACIONAL MULTIFAMILIAR (PRÉDIO). AF_11/2014</v>
          </cell>
          <cell r="C5822" t="str">
            <v>M2</v>
          </cell>
          <cell r="D5822">
            <v>55.16</v>
          </cell>
        </row>
        <row r="5823">
          <cell r="A5823">
            <v>89170</v>
          </cell>
          <cell r="B5823" t="str">
            <v>(COMPOSIÇÃO REPRESENTATIVA) DO SERVIÇO DE REVESTIMENTO CERÂMICO PARA PAREDES INTERNAS, MEIA PAREDE, OU PAREDE INTEIRA, PLACAS TIPO ESMALTADA EXTRA DE 20X20 CM, PARA EDIFICAÇÕES HABITACIONAIS UNIFAMILIAR (CASAS) E EDIFICAÇÕES PÚBLICAS PADRÃO. AF_11/2014</v>
          </cell>
          <cell r="C5823" t="str">
            <v>M2</v>
          </cell>
          <cell r="D5823">
            <v>53.55</v>
          </cell>
        </row>
        <row r="5824">
          <cell r="A5824">
            <v>93392</v>
          </cell>
          <cell r="B5824" t="str">
            <v>REVESTIMENTO CERÂMICO PARA PAREDES INTERNAS COM PLACAS TIPO ESMALTADA PADRÃO POPULAR DE DIMENSÕES 20X20 CM, ARGAMASSA TIPO AC I, APLICADAS EM AMBIENTES DE ÁREA MENOR QUE 5 M2 NA ALTURA INTEIRA DAS PAREDES. AF_06/2014</v>
          </cell>
          <cell r="C5824" t="str">
            <v>M2</v>
          </cell>
          <cell r="D5824">
            <v>43.19</v>
          </cell>
        </row>
        <row r="5825">
          <cell r="A5825">
            <v>93393</v>
          </cell>
          <cell r="B5825" t="str">
            <v>REVESTIMENTO CERÂMICO PARA PAREDES INTERNAS COM PLACAS TIPO ESMALTADA PADRÃO POPULAR DE DIMENSÕES 20X20 CM, ARGAMASSA TIPO AC I, APLICADAS EM AMBIENTES DE ÁREA MAIOR QUE 5 M2 NA ALTURA INTEIRA DAS PAREDES. AF_06/2014</v>
          </cell>
          <cell r="C5825" t="str">
            <v>M2</v>
          </cell>
          <cell r="D5825">
            <v>36.909999999999997</v>
          </cell>
        </row>
        <row r="5826">
          <cell r="A5826">
            <v>93394</v>
          </cell>
          <cell r="B5826" t="str">
            <v>REVESTIMENTO CERÂMICO PARA PAREDES INTERNAS COM PLACAS TIPO ESMALTADA PADRÃO POPULAR DE DIMENSÕES 20X20 CM, ARGAMASSA TIPO AC I, APLICADAS EM AMBIENTES DE ÁREA MENOR QUE 5 M2 A MEIA ALTURA DAS PAREDES. AF_06/2014</v>
          </cell>
          <cell r="C5826" t="str">
            <v>M2</v>
          </cell>
          <cell r="D5826">
            <v>45.45</v>
          </cell>
        </row>
        <row r="5827">
          <cell r="A5827">
            <v>93395</v>
          </cell>
          <cell r="B5827" t="str">
            <v>REVESTIMENTO CERÂMICO PARA PAREDES INTERNAS COM PLACAS TIPO ESMALTADA PADRÃO POPULAR DE DIMENSÕES 20X20 CM, ARGAMASSA TIPO AC I, APLICADAS EM AMBIENTES DE ÁREA MAIOR QUE 5 M2 A MEIA ALTURA DAS PAREDES. AF_06/2014</v>
          </cell>
          <cell r="C5827" t="str">
            <v>M2</v>
          </cell>
          <cell r="D5827">
            <v>42.63</v>
          </cell>
        </row>
        <row r="5828">
          <cell r="A5828">
            <v>99194</v>
          </cell>
          <cell r="B5828" t="str">
            <v>REVESTIMENTO CERÂMICO PARA PAREDES INTERNAS COM PLACAS TIPO ESMALTADA PADRÃO POPULAR DE DIMENSÕES 20X20 CM, ARGAMASSA TIPO AC III, APLICADAS EM AMBIENTES DE ÁREA MENOR QUE 5 M2 NA ALTURA INTEIRA DAS PAREDES. AF_06/2014</v>
          </cell>
          <cell r="C5828" t="str">
            <v>M2</v>
          </cell>
          <cell r="D5828">
            <v>50.23</v>
          </cell>
        </row>
        <row r="5829">
          <cell r="A5829">
            <v>99195</v>
          </cell>
          <cell r="B5829" t="str">
            <v>REVESTIMENTO CERÂMICO PARA PAREDES INTERNAS COM PLACAS TIPO ESMALTADA PADRÃO POPULAR DE DIMENSÕES 20X20 CM, ARGAMASSA TIPO AC III, APLICADAS EM AMBIENTES DE ÁREA MAIOR QUE 5 M2 NA ALTURA INTEIRA DAS PAREDES. AF_06/2014</v>
          </cell>
          <cell r="C5829" t="str">
            <v>M2</v>
          </cell>
          <cell r="D5829">
            <v>43.95</v>
          </cell>
        </row>
        <row r="5830">
          <cell r="A5830">
            <v>99196</v>
          </cell>
          <cell r="B5830" t="str">
            <v>REVESTIMENTO CERÂMICO PARA PAREDES INTERNAS COM PLACAS TIPO ESMALTADA PADRÃO POPULAR DE DIMENSÕES 20X20 CM, ARGAMASSA TIPO AC III, APLICADAS EM AMBIENTES DE ÁREA MENOR QUE 5 M2 A MEIA ALTURA DAS PAREDES. AF_06/2014</v>
          </cell>
          <cell r="C5830" t="str">
            <v>M2</v>
          </cell>
          <cell r="D5830">
            <v>52.49</v>
          </cell>
        </row>
        <row r="5831">
          <cell r="A5831">
            <v>99198</v>
          </cell>
          <cell r="B5831" t="str">
            <v>REVESTIMENTO CERÂMICO PARA PAREDES INTERNAS COM PLACAS TIPO ESMALTADA PADRÃO POPULAR DE DIMENSÕES 20X20 CM, ARGAMASSA TIPO AC III, APLICADAS EM AMBIENTES DE ÁREA MAIOR QUE 5 M2 A MEIA ALTURA DAS PAREDES. AF_06/2014</v>
          </cell>
          <cell r="C5831" t="str">
            <v>M2</v>
          </cell>
          <cell r="D5831">
            <v>49.67</v>
          </cell>
        </row>
        <row r="5832">
          <cell r="A5832">
            <v>101965</v>
          </cell>
          <cell r="B5832" t="str">
            <v>PEITORIL LINEAR EM GRANITO OU MÁRMORE, L = 15CM, COMPRIMENTO DE ATÉ 2M, ASSENTADO COM ARGAMASSA 1:6 COM ADITIVO. AF_11/2020</v>
          </cell>
          <cell r="C5832" t="str">
            <v>M</v>
          </cell>
          <cell r="D5832">
            <v>89.4</v>
          </cell>
        </row>
        <row r="5833">
          <cell r="A5833">
            <v>101966</v>
          </cell>
          <cell r="B5833" t="str">
            <v>CHAPIM SOBRE MUROS LINEARES, EM GRANITO OU MÁRMORE, L = 25 CM, ASSENTADO COM ARGAMASSA 1:6 COM ADITIVO. AF_11/2020</v>
          </cell>
          <cell r="C5833" t="str">
            <v>M</v>
          </cell>
          <cell r="D5833">
            <v>107.85</v>
          </cell>
        </row>
        <row r="5834">
          <cell r="A5834">
            <v>101979</v>
          </cell>
          <cell r="B5834" t="str">
            <v>CHAPIM (RUFO CAPA) EM AÇO GALVANIZADO, CORTE 33. AF_11/2020</v>
          </cell>
          <cell r="C5834" t="str">
            <v>M</v>
          </cell>
          <cell r="D5834">
            <v>41.14</v>
          </cell>
        </row>
        <row r="5835">
          <cell r="A5835">
            <v>96112</v>
          </cell>
          <cell r="B5835" t="str">
            <v>FORRO EM MADEIRA PINUS, PARA AMBIENTES RESIDENCIAIS, INCLUSIVE ESTRUTURA DE FIXAÇÃO. AF_05/2017</v>
          </cell>
          <cell r="C5835" t="str">
            <v>M2</v>
          </cell>
          <cell r="D5835">
            <v>95.63</v>
          </cell>
        </row>
        <row r="5836">
          <cell r="A5836">
            <v>96117</v>
          </cell>
          <cell r="B5836" t="str">
            <v>FORRO EM MADEIRA PINUS, PARA AMBIENTES COMERCIAIS, INCLUSIVE ESTRUTURA DE FIXAÇÃO. AF_05/2017</v>
          </cell>
          <cell r="C5836" t="str">
            <v>M2</v>
          </cell>
          <cell r="D5836">
            <v>112.93</v>
          </cell>
        </row>
        <row r="5837">
          <cell r="A5837">
            <v>96122</v>
          </cell>
          <cell r="B5837" t="str">
            <v>ACABAMENTOS PARA FORRO (RODA-FORRO EM MADEIRA PINUS). AF_05/2017</v>
          </cell>
          <cell r="C5837" t="str">
            <v>M</v>
          </cell>
          <cell r="D5837">
            <v>25.45</v>
          </cell>
        </row>
        <row r="5838">
          <cell r="A5838">
            <v>96109</v>
          </cell>
          <cell r="B5838" t="str">
            <v>FORRO EM PLACAS DE GESSO, PARA AMBIENTES RESIDENCIAIS. AF_05/2017_P</v>
          </cell>
          <cell r="C5838" t="str">
            <v>M2</v>
          </cell>
          <cell r="D5838">
            <v>30.35</v>
          </cell>
        </row>
        <row r="5839">
          <cell r="A5839">
            <v>96110</v>
          </cell>
          <cell r="B5839" t="str">
            <v>FORRO EM DRYWALL, PARA AMBIENTES RESIDENCIAIS, INCLUSIVE ESTRUTURA DE FIXAÇÃO. AF_05/2017_P</v>
          </cell>
          <cell r="C5839" t="str">
            <v>M2</v>
          </cell>
          <cell r="D5839">
            <v>51.72</v>
          </cell>
        </row>
        <row r="5840">
          <cell r="A5840">
            <v>96113</v>
          </cell>
          <cell r="B5840" t="str">
            <v>FORRO EM PLACAS DE GESSO, PARA AMBIENTES COMERCIAIS. AF_05/2017_P</v>
          </cell>
          <cell r="C5840" t="str">
            <v>M2</v>
          </cell>
          <cell r="D5840">
            <v>26.46</v>
          </cell>
        </row>
        <row r="5841">
          <cell r="A5841">
            <v>96114</v>
          </cell>
          <cell r="B5841" t="str">
            <v>FORRO EM DRYWALL, PARA AMBIENTES COMERCIAIS, INCLUSIVE ESTRUTURA DE FIXAÇÃO. AF_05/2017_P</v>
          </cell>
          <cell r="C5841" t="str">
            <v>M2</v>
          </cell>
          <cell r="D5841">
            <v>52.81</v>
          </cell>
        </row>
        <row r="5842">
          <cell r="A5842">
            <v>96120</v>
          </cell>
          <cell r="B5842" t="str">
            <v>ACABAMENTOS PARA FORRO (MOLDURA DE GESSO). AF_05/2017</v>
          </cell>
          <cell r="C5842" t="str">
            <v>M</v>
          </cell>
          <cell r="D5842">
            <v>1.97</v>
          </cell>
        </row>
        <row r="5843">
          <cell r="A5843">
            <v>96123</v>
          </cell>
          <cell r="B5843" t="str">
            <v>ACABAMENTOS PARA FORRO (MOLDURA EM DRYWALL, COM LARGURA DE 15 CM). AF_05/2017_P</v>
          </cell>
          <cell r="C5843" t="str">
            <v>M</v>
          </cell>
          <cell r="D5843">
            <v>25.33</v>
          </cell>
        </row>
        <row r="5844">
          <cell r="A5844">
            <v>99054</v>
          </cell>
          <cell r="B5844" t="str">
            <v>ACABAMENTOS PARA FORRO (SANCA DE GESSO MONTADA NA OBRA). AF_05/2017_P</v>
          </cell>
          <cell r="C5844" t="str">
            <v>M2</v>
          </cell>
          <cell r="D5844">
            <v>37.85</v>
          </cell>
        </row>
        <row r="5845">
          <cell r="A5845">
            <v>96111</v>
          </cell>
          <cell r="B5845" t="str">
            <v>FORRO EM RÉGUAS DE PVC, FRISADO, PARA AMBIENTES RESIDENCIAIS, INCLUSIVE ESTRUTURA DE FIXAÇÃO. AF_05/2017_P</v>
          </cell>
          <cell r="C5845" t="str">
            <v>M2</v>
          </cell>
          <cell r="D5845">
            <v>50.84</v>
          </cell>
        </row>
        <row r="5846">
          <cell r="A5846">
            <v>96116</v>
          </cell>
          <cell r="B5846" t="str">
            <v>FORRO EM RÉGUAS DE PVC, FRISADO, PARA AMBIENTES COMERCIAIS, INCLUSIVE ESTRUTURA DE FIXAÇÃO. AF_05/2017_P</v>
          </cell>
          <cell r="C5846" t="str">
            <v>M2</v>
          </cell>
          <cell r="D5846">
            <v>54.78</v>
          </cell>
        </row>
        <row r="5847">
          <cell r="A5847">
            <v>96121</v>
          </cell>
          <cell r="B5847" t="str">
            <v>ACABAMENTOS PARA FORRO (RODA-FORRO EM PERFIL METÁLICO E PLÁSTICO). AF_05/2017</v>
          </cell>
          <cell r="C5847" t="str">
            <v>M</v>
          </cell>
          <cell r="D5847">
            <v>9.86</v>
          </cell>
        </row>
        <row r="5848">
          <cell r="A5848">
            <v>96485</v>
          </cell>
          <cell r="B5848" t="str">
            <v>FORRO EM RÉGUAS DE PVC, LISO, PARA AMBIENTES RESIDENCIAIS, INCLUSIVE ESTRUTURA DE FIXAÇÃO. AF_05/2017_P</v>
          </cell>
          <cell r="C5848" t="str">
            <v>M2</v>
          </cell>
          <cell r="D5848">
            <v>58.57</v>
          </cell>
        </row>
        <row r="5849">
          <cell r="A5849">
            <v>96486</v>
          </cell>
          <cell r="B5849" t="str">
            <v>FORRO DE PVC, LISO, PARA AMBIENTES COMERCIAIS, INCLUSIVE ESTRUTURA DE FIXAÇÃO. AF_05/2017_P</v>
          </cell>
          <cell r="C5849" t="str">
            <v>M2</v>
          </cell>
          <cell r="D5849">
            <v>62.98</v>
          </cell>
        </row>
        <row r="5850">
          <cell r="A5850">
            <v>91514</v>
          </cell>
          <cell r="B5850" t="str">
            <v>ESTUCAMENTO DE PANOS DE FACHADA SEM VÃOS DO SISTEMA DE PAREDES DE CONCRETO EM EDIFICAÇÕES DE MÚLTIPLOS PAVIMENTOS. AF_06/2015</v>
          </cell>
          <cell r="C5850" t="str">
            <v>M2</v>
          </cell>
          <cell r="D5850">
            <v>4.83</v>
          </cell>
        </row>
        <row r="5851">
          <cell r="A5851">
            <v>91515</v>
          </cell>
          <cell r="B5851" t="str">
            <v>ESTUCAMENTO DE PANOS DE FACHADA COM VÃOS DO SISTEMA DE PAREDES DE CONCRETO EM EDIFICAÇÕES DE MÚLTIPLOS PAVIMENTOS. AF_06/2015</v>
          </cell>
          <cell r="C5851" t="str">
            <v>M2</v>
          </cell>
          <cell r="D5851">
            <v>6.39</v>
          </cell>
        </row>
        <row r="5852">
          <cell r="A5852">
            <v>91516</v>
          </cell>
          <cell r="B5852" t="str">
            <v>ESTUCAMENTO DE SUPERFÍCIE EXTERNA DA SACADA DO SISTEMA DE PAREDES DE CONCRETO EM EDIFICAÇÕES DE MÚLTIPLOS PAVIMENTOS. AF_06/2015</v>
          </cell>
          <cell r="C5852" t="str">
            <v>M2</v>
          </cell>
          <cell r="D5852">
            <v>9.32</v>
          </cell>
        </row>
        <row r="5853">
          <cell r="A5853">
            <v>91517</v>
          </cell>
          <cell r="B5853" t="str">
            <v>ESTUCAMENTO DE PANOS DE FACHADA SEM VÃOS DO SISTEMA DE PAREDES DE CONCRETO EM EDIFICAÇÕES DE PAVIMENTO ÚNICO. AF_06/2015</v>
          </cell>
          <cell r="C5853" t="str">
            <v>M2</v>
          </cell>
          <cell r="D5853">
            <v>10.38</v>
          </cell>
        </row>
        <row r="5854">
          <cell r="A5854">
            <v>91519</v>
          </cell>
          <cell r="B5854" t="str">
            <v>ESTUCAMENTO DE PANOS DE FACHADA COM VÃOS DO SISTEMA DE PAREDES DE CONCRETO EM EDIFICAÇÕES DE PAVIMENTO ÚNICO. AF_06/2015</v>
          </cell>
          <cell r="C5854" t="str">
            <v>M2</v>
          </cell>
          <cell r="D5854">
            <v>11.92</v>
          </cell>
        </row>
        <row r="5855">
          <cell r="A5855">
            <v>91520</v>
          </cell>
          <cell r="B5855" t="str">
            <v>ESTUCAMENTO DE DENSIDADE BAIXA NAS FACES INTERNAS DE PAREDES DO SISTEMA DE PAREDES DE CONCRETO. AF_06/2015</v>
          </cell>
          <cell r="C5855" t="str">
            <v>M2</v>
          </cell>
          <cell r="D5855">
            <v>1.76</v>
          </cell>
        </row>
        <row r="5856">
          <cell r="A5856">
            <v>91522</v>
          </cell>
          <cell r="B5856" t="str">
            <v>ESTUCAMENTO, PARA QUALQUER REVESTIMENTO, EM TETO DO SISTEMA DE PAREDES DE CONCRETO. AF_06/2015</v>
          </cell>
          <cell r="C5856" t="str">
            <v>M2</v>
          </cell>
          <cell r="D5856">
            <v>2.12</v>
          </cell>
        </row>
        <row r="5857">
          <cell r="A5857">
            <v>91525</v>
          </cell>
          <cell r="B5857" t="str">
            <v>ESTUCAMENTO DE DENSIDADE ALTA, NAS FACES INTERNAS DE PAREDES DO SISTEMA DE PAREDES DE CONCRETO. AF_06/2015</v>
          </cell>
          <cell r="C5857" t="str">
            <v>M2</v>
          </cell>
          <cell r="D5857">
            <v>3.99</v>
          </cell>
        </row>
        <row r="5858">
          <cell r="A5858">
            <v>87280</v>
          </cell>
          <cell r="B5858" t="str">
            <v>ARGAMASSA TRAÇO 1:7 (EM VOLUME DE CIMENTO E AREIA MÉDIA ÚMIDA) COM ADIÇÃO DE PLASTIFICANTE PARA EMBOÇO/MASSA ÚNICA/ASSENTAMENTO DE ALVENARIA DE VEDAÇÃO, PREPARO MECÂNICO COM BETONEIRA 400 L. AF_08/2019</v>
          </cell>
          <cell r="C5858" t="str">
            <v>M3</v>
          </cell>
          <cell r="D5858">
            <v>394.63</v>
          </cell>
        </row>
        <row r="5859">
          <cell r="A5859">
            <v>87281</v>
          </cell>
          <cell r="B5859" t="str">
            <v>ARGAMASSA TRAÇO 1:7 (EM VOLUME DE CIMENTO E AREIA MÉDIA ÚMIDA) COM ADIÇÃO DE PLASTIFICANTE PARA EMBOÇO/MASSA ÚNICA/ASSENTAMENTO DE ALVENARIA DE VEDAÇÃO, PREPARO MECÂNICO COM BETONEIRA 600 L. AF_08/2019</v>
          </cell>
          <cell r="C5859" t="str">
            <v>M3</v>
          </cell>
          <cell r="D5859">
            <v>378.65</v>
          </cell>
        </row>
        <row r="5860">
          <cell r="A5860">
            <v>87283</v>
          </cell>
          <cell r="B5860" t="str">
            <v>ARGAMASSA TRAÇO 1:6 (EM VOLUME DE CIMENTO E AREIA MÉDIA ÚMIDA) COM ADIÇÃO DE PLASTIFICANTE PARA EMBOÇO/MASSA ÚNICA/ASSENTAMENTO DE ALVENARIA DE VEDAÇÃO, PREPARO MECÂNICO COM BETONEIRA 400 L. AF_08/2019</v>
          </cell>
          <cell r="C5860" t="str">
            <v>M3</v>
          </cell>
          <cell r="D5860">
            <v>405.82</v>
          </cell>
        </row>
        <row r="5861">
          <cell r="A5861">
            <v>87284</v>
          </cell>
          <cell r="B5861" t="str">
            <v>ARGAMASSA TRAÇO 1:6 (EM VOLUME DE CIMENTO E AREIA MÉDIA ÚMIDA) COM ADIÇÃO DE PLASTIFICANTE PARA EMBOÇO/MASSA ÚNICA/ASSENTAMENTO DE ALVENARIA DE VEDAÇÃO, PREPARO MECÂNICO COM BETONEIRA 600 L. AF_08/2019</v>
          </cell>
          <cell r="C5861" t="str">
            <v>M3</v>
          </cell>
          <cell r="D5861">
            <v>389.47</v>
          </cell>
        </row>
        <row r="5862">
          <cell r="A5862">
            <v>87286</v>
          </cell>
          <cell r="B5862" t="str">
            <v>ARGAMASSA TRAÇO 1:1:6 (EM VOLUME DE CIMENTO, CAL E AREIA MÉDIA ÚMIDA) PARA EMBOÇO/MASSA ÚNICA/ASSENTAMENTO DE ALVENARIA DE VEDAÇÃO, PREPARO MECÂNICO COM BETONEIRA 400 L. AF_08/2019</v>
          </cell>
          <cell r="C5862" t="str">
            <v>M3</v>
          </cell>
          <cell r="D5862">
            <v>489.76</v>
          </cell>
        </row>
        <row r="5863">
          <cell r="A5863">
            <v>87287</v>
          </cell>
          <cell r="B5863" t="str">
            <v>ARGAMASSA TRAÇO 1:1:6 (EM VOLUME DE CIMENTO, CAL E AREIA MÉDIA ÚMIDA) PARA EMBOÇO/MASSA ÚNICA/ASSENTAMENTO DE ALVENARIA DE VEDAÇÃO, PREPARO MECÂNICO COM BETONEIRA 600 L. AF_08/2019</v>
          </cell>
          <cell r="C5863" t="str">
            <v>M3</v>
          </cell>
          <cell r="D5863">
            <v>460.59</v>
          </cell>
        </row>
        <row r="5864">
          <cell r="A5864">
            <v>87289</v>
          </cell>
          <cell r="B5864" t="str">
            <v>ARGAMASSA TRAÇO 1:1,5:7,5 (EM VOLUME DE CIMENTO, CAL E AREIA MÉDIA ÚMIDA) PARA EMBOÇO/MASSA ÚNICA/ASSENTAMENTO DE ALVENARIA DE VEDAÇÃO, PREPARO MECÂNICO COM BETONEIRA 400 L. AF_08/2019</v>
          </cell>
          <cell r="C5864" t="str">
            <v>M3</v>
          </cell>
          <cell r="D5864">
            <v>467.61</v>
          </cell>
        </row>
        <row r="5865">
          <cell r="A5865">
            <v>87290</v>
          </cell>
          <cell r="B5865" t="str">
            <v>ARGAMASSA TRAÇO 1:1,5:7,5 (EM VOLUME DE CIMENTO, CAL E AREIA MÉDIA ÚMIDA) PARA EMBOÇO/MASSA ÚNICA/ASSENTAMENTO DE ALVENARIA DE VEDAÇÃO, PREPARO MECÂNICO COM BETONEIRA 600 L. AF_08/2019</v>
          </cell>
          <cell r="C5865" t="str">
            <v>M3</v>
          </cell>
          <cell r="D5865">
            <v>448.61</v>
          </cell>
        </row>
        <row r="5866">
          <cell r="A5866">
            <v>87292</v>
          </cell>
          <cell r="B5866" t="str">
            <v>ARGAMASSA TRAÇO 1:2:8 (EM VOLUME DE CIMENTO, CAL E AREIA MÉDIA ÚMIDA) PARA EMBOÇO/MASSA ÚNICA/ASSENTAMENTO DE ALVENARIA DE VEDAÇÃO, PREPARO MECÂNICO COM BETONEIRA 400 L. AF_08/2019</v>
          </cell>
          <cell r="C5866" t="str">
            <v>M3</v>
          </cell>
          <cell r="D5866">
            <v>471.38</v>
          </cell>
        </row>
        <row r="5867">
          <cell r="A5867">
            <v>87294</v>
          </cell>
          <cell r="B5867" t="str">
            <v>ARGAMASSA TRAÇO 1:2:9 (EM VOLUME DE CIMENTO, CAL E AREIA MÉDIA ÚMIDA) PARA EMBOÇO/MASSA ÚNICA/ASSENTAMENTO DE ALVENARIA DE VEDAÇÃO, PREPARO MECÂNICO COM BETONEIRA 600 L. AF_08/2019</v>
          </cell>
          <cell r="C5867" t="str">
            <v>M3</v>
          </cell>
          <cell r="D5867">
            <v>443.92</v>
          </cell>
        </row>
        <row r="5868">
          <cell r="A5868">
            <v>87295</v>
          </cell>
          <cell r="B5868" t="str">
            <v>ARGAMASSA TRAÇO 1:3:12 (EM VOLUME DE CIMENTO, CAL E AREIA MÉDIA ÚMIDA) PARA EMBOÇO/MASSA ÚNICA/ASSENTAMENTO DE ALVENARIA DE VEDAÇÃO, PREPARO MECÂNICO COM BETONEIRA 400 L. AF_08/2019</v>
          </cell>
          <cell r="C5868" t="str">
            <v>M3</v>
          </cell>
          <cell r="D5868">
            <v>464.45</v>
          </cell>
        </row>
        <row r="5869">
          <cell r="A5869">
            <v>87296</v>
          </cell>
          <cell r="B5869" t="str">
            <v>ARGAMASSA TRAÇO 1:3:12 (EM VOLUME DE CIMENTO, CAL E AREIA MÉDIA ÚMIDA) PARA EMBOÇO/MASSA ÚNICA/ASSENTAMENTO DE ALVENARIA DE VEDAÇÃO, PREPARO MECÂNICO COM BETONEIRA 600 L. AF_08/2019</v>
          </cell>
          <cell r="C5869" t="str">
            <v>M3</v>
          </cell>
          <cell r="D5869">
            <v>424.97</v>
          </cell>
        </row>
        <row r="5870">
          <cell r="A5870">
            <v>87298</v>
          </cell>
          <cell r="B5870" t="str">
            <v>ARGAMASSA TRAÇO 1:3 (EM VOLUME DE CIMENTO E AREIA MÉDIA ÚMIDA) PARA CONTRAPISO, PREPARO MECÂNICO COM BETONEIRA 400 L. AF_08/2019</v>
          </cell>
          <cell r="C5870" t="str">
            <v>M3</v>
          </cell>
          <cell r="D5870">
            <v>594.30999999999995</v>
          </cell>
        </row>
        <row r="5871">
          <cell r="A5871">
            <v>87299</v>
          </cell>
          <cell r="B5871" t="str">
            <v>ARGAMASSA TRAÇO 1:3 (EM VOLUME DE CIMENTO E AREIA MÉDIA ÚMIDA) PARA CONTRAPISO, PREPARO MECÂNICO COM BETONEIRA 600 L. AF_08/2019</v>
          </cell>
          <cell r="C5871" t="str">
            <v>M3</v>
          </cell>
          <cell r="D5871">
            <v>387.66</v>
          </cell>
        </row>
        <row r="5872">
          <cell r="A5872">
            <v>87301</v>
          </cell>
          <cell r="B5872" t="str">
            <v>ARGAMASSA TRAÇO 1:4 (EM VOLUME DE CIMENTO E AREIA MÉDIA ÚMIDA) PARA CONTRAPISO, PREPARO MECÂNICO COM BETONEIRA 400 L. AF_08/2019</v>
          </cell>
          <cell r="C5872" t="str">
            <v>M3</v>
          </cell>
          <cell r="D5872">
            <v>538.9</v>
          </cell>
        </row>
        <row r="5873">
          <cell r="A5873">
            <v>87302</v>
          </cell>
          <cell r="B5873" t="str">
            <v>ARGAMASSA TRAÇO 1:4 (EM VOLUME DE CIMENTO E AREIA MÉDIA ÚMIDA) PARA CONTRAPISO, PREPARO MECÂNICO COM BETONEIRA 600 L. AF_08/2019</v>
          </cell>
          <cell r="C5873" t="str">
            <v>M3</v>
          </cell>
          <cell r="D5873">
            <v>519.73</v>
          </cell>
        </row>
        <row r="5874">
          <cell r="A5874">
            <v>87304</v>
          </cell>
          <cell r="B5874" t="str">
            <v>ARGAMASSA TRAÇO 1:5 (EM VOLUME DE CIMENTO E AREIA MÉDIA ÚMIDA) PARA CONTRAPISO, PREPARO MECÂNICO COM BETONEIRA 400 L. AF_08/2019</v>
          </cell>
          <cell r="C5874" t="str">
            <v>M3</v>
          </cell>
          <cell r="D5874">
            <v>487.07</v>
          </cell>
        </row>
        <row r="5875">
          <cell r="A5875">
            <v>87305</v>
          </cell>
          <cell r="B5875" t="str">
            <v>ARGAMASSA TRAÇO 1:5 (EM VOLUME DE CIMENTO E AREIA MÉDIA ÚMIDA) PARA CONTRAPISO, PREPARO MECÂNICO COM BETONEIRA 600 L. AF_08/2019</v>
          </cell>
          <cell r="C5875" t="str">
            <v>M3</v>
          </cell>
          <cell r="D5875">
            <v>480.4</v>
          </cell>
        </row>
        <row r="5876">
          <cell r="A5876">
            <v>87307</v>
          </cell>
          <cell r="B5876" t="str">
            <v>ARGAMASSA TRAÇO 1:6 (EM VOLUME DE CIMENTO E AREIA MÉDIA ÚMIDA) PARA CONTRAPISO, PREPARO MECÂNICO COM BETONEIRA 400 L. AF_08/2019</v>
          </cell>
          <cell r="C5876" t="str">
            <v>M3</v>
          </cell>
          <cell r="D5876">
            <v>466.85</v>
          </cell>
        </row>
        <row r="5877">
          <cell r="A5877">
            <v>87308</v>
          </cell>
          <cell r="B5877" t="str">
            <v>ARGAMASSA TRAÇO 1:6 (EM VOLUME DE CIMENTO E AREIA MÉDIA ÚMIDA) PARA CONTRAPISO, PREPARO MECÂNICO COM BETONEIRA 600 L. AF_08/2019</v>
          </cell>
          <cell r="C5877" t="str">
            <v>M3</v>
          </cell>
          <cell r="D5877">
            <v>447.65</v>
          </cell>
        </row>
        <row r="5878">
          <cell r="A5878">
            <v>87310</v>
          </cell>
          <cell r="B5878" t="str">
            <v>ARGAMASSA TRAÇO 1:5 (EM VOLUME DE CIMENTO E AREIA GROSSA ÚMIDA) PARA CHAPISCO CONVENCIONAL, PREPARO MECÂNICO COM BETONEIRA 400 L. AF_08/2019</v>
          </cell>
          <cell r="C5878" t="str">
            <v>M3</v>
          </cell>
          <cell r="D5878">
            <v>388.63</v>
          </cell>
        </row>
        <row r="5879">
          <cell r="A5879">
            <v>87311</v>
          </cell>
          <cell r="B5879" t="str">
            <v>ARGAMASSA TRAÇO 1:5 (EM VOLUME DE CIMENTO E AREIA GROSSA ÚMIDA) PARA CHAPISCO CONVENCIONAL, PREPARO MECÂNICO COM BETONEIRA 600 L. AF_08/2019</v>
          </cell>
          <cell r="C5879" t="str">
            <v>M3</v>
          </cell>
          <cell r="D5879">
            <v>370.36</v>
          </cell>
        </row>
        <row r="5880">
          <cell r="A5880">
            <v>87313</v>
          </cell>
          <cell r="B5880" t="str">
            <v>ARGAMASSA TRAÇO 1:3 (EM VOLUME DE CIMENTO E AREIA GROSSA ÚMIDA) PARA CHAPISCO CONVENCIONAL, PREPARO MECÂNICO COM BETONEIRA 400 L. AF_08/2019</v>
          </cell>
          <cell r="C5880" t="str">
            <v>M3</v>
          </cell>
          <cell r="D5880">
            <v>467.46</v>
          </cell>
        </row>
        <row r="5881">
          <cell r="A5881">
            <v>87314</v>
          </cell>
          <cell r="B5881" t="str">
            <v>ARGAMASSA TRAÇO 1:3 (EM VOLUME DE CIMENTO E AREIA GROSSA ÚMIDA) PARA CHAPISCO CONVENCIONAL, PREPARO MECÂNICO COM BETONEIRA 600 L. AF_08/2019</v>
          </cell>
          <cell r="C5881" t="str">
            <v>M3</v>
          </cell>
          <cell r="D5881">
            <v>450.69</v>
          </cell>
        </row>
        <row r="5882">
          <cell r="A5882">
            <v>87316</v>
          </cell>
          <cell r="B5882" t="str">
            <v>ARGAMASSA TRAÇO 1:4 (EM VOLUME DE CIMENTO E AREIA GROSSA ÚMIDA) PARA CHAPISCO CONVENCIONAL, PREPARO MECÂNICO COM BETONEIRA 400 L. AF_08/2019</v>
          </cell>
          <cell r="C5882" t="str">
            <v>M3</v>
          </cell>
          <cell r="D5882">
            <v>427.58</v>
          </cell>
        </row>
        <row r="5883">
          <cell r="A5883">
            <v>87317</v>
          </cell>
          <cell r="B5883" t="str">
            <v>ARGAMASSA TRAÇO 1:4 (EM VOLUME DE CIMENTO E AREIA GROSSA ÚMIDA) PARA CHAPISCO CONVENCIONAL, PREPARO MECÂNICO COM BETONEIRA 600 L. AF_08/2019</v>
          </cell>
          <cell r="C5883" t="str">
            <v>M3</v>
          </cell>
          <cell r="D5883">
            <v>403.16</v>
          </cell>
        </row>
        <row r="5884">
          <cell r="A5884">
            <v>87319</v>
          </cell>
          <cell r="B5884" t="str">
            <v>ARGAMASSA TRAÇO 1:5 (EM VOLUME DE CIMENTO E AREIA GROSSA ÚMIDA) COM ADIÇÃO DE EMULSÃO POLIMÉRICA PARA CHAPISCO ROLADO, PREPARO MECÂNICO COM BETONEIRA 400 L. AF_08/2019</v>
          </cell>
          <cell r="C5884" t="str">
            <v>M3</v>
          </cell>
          <cell r="D5884">
            <v>3048.2</v>
          </cell>
        </row>
        <row r="5885">
          <cell r="A5885">
            <v>87320</v>
          </cell>
          <cell r="B5885" t="str">
            <v>ARGAMASSA TRAÇO 1:5 (EM VOLUME DE CIMENTO E AREIA GROSSA ÚMIDA) COM ADIÇÃO DE EMULSÃO POLIMÉRICA PARA CHAPISCO ROLADO, PREPARO MECÂNICO COM BETONEIRA 600 L. AF_08/2019</v>
          </cell>
          <cell r="C5885" t="str">
            <v>M3</v>
          </cell>
          <cell r="D5885">
            <v>3043.35</v>
          </cell>
        </row>
        <row r="5886">
          <cell r="A5886">
            <v>87322</v>
          </cell>
          <cell r="B5886" t="str">
            <v>ARGAMASSA TRAÇO 1:3 (EM VOLUME DE CIMENTO E AREIA GROSSA ÚMIDA) COM ADIÇÃO DE EMULSÃO POLIMÉRICA PARA CHAPISCO ROLADO, PREPARO MECÂNICO COM BETONEIRA 400 L. AF_08/2019</v>
          </cell>
          <cell r="C5886" t="str">
            <v>M3</v>
          </cell>
          <cell r="D5886">
            <v>3142.99</v>
          </cell>
        </row>
        <row r="5887">
          <cell r="A5887">
            <v>87323</v>
          </cell>
          <cell r="B5887" t="str">
            <v>ARGAMASSA TRAÇO 1:3 (EM VOLUME DE CIMENTO E AREIA GROSSA ÚMIDA) COM ADIÇÃO DE EMULSÃO POLIMÉRICA PARA CHAPISCO ROLADO, PREPARO MECÂNICO COM BETONEIRA 600 L. AF_08/2019</v>
          </cell>
          <cell r="C5887" t="str">
            <v>M3</v>
          </cell>
          <cell r="D5887">
            <v>3130.67</v>
          </cell>
        </row>
        <row r="5888">
          <cell r="A5888">
            <v>87325</v>
          </cell>
          <cell r="B5888" t="str">
            <v>ARGAMASSA TRAÇO 1:4 (EM VOLUME DE CIMENTO E AREIA GROSSA ÚMIDA) COM ADIÇÃO DE EMULSÃO POLIMÉRICA PARA CHAPISCO ROLADO, PREPARO MECÂNICO COM BETONEIRA 400 L. AF_08/2019</v>
          </cell>
          <cell r="C5888" t="str">
            <v>M3</v>
          </cell>
          <cell r="D5888">
            <v>3073.68</v>
          </cell>
        </row>
        <row r="5889">
          <cell r="A5889">
            <v>87326</v>
          </cell>
          <cell r="B5889" t="str">
            <v>ARGAMASSA TRAÇO 1:4 (EM VOLUME DE CIMENTO E AREIA GROSSA ÚMIDA) COM ADIÇÃO DE EMULSÃO POLIMÉRICA PARA CHAPISCO ROLADO, PREPARO MECÂNICO COM BETONEIRA 600 L. AF_08/2019</v>
          </cell>
          <cell r="C5889" t="str">
            <v>M3</v>
          </cell>
          <cell r="D5889">
            <v>3068.85</v>
          </cell>
        </row>
        <row r="5890">
          <cell r="A5890">
            <v>87327</v>
          </cell>
          <cell r="B5890" t="str">
            <v>ARGAMASSA TRAÇO 1:7 (EM VOLUME DE CIMENTO E AREIA MÉDIA ÚMIDA) COM ADIÇÃO DE PLASTIFICANTE PARA EMBOÇO/MASSA ÚNICA/ASSENTAMENTO DE ALVENARIA DE VEDAÇÃO, PREPARO MECÂNICO COM MISTURADOR DE EIXO HORIZONTAL DE 300 KG. AF_08/2019</v>
          </cell>
          <cell r="C5890" t="str">
            <v>M3</v>
          </cell>
          <cell r="D5890">
            <v>418.75</v>
          </cell>
        </row>
        <row r="5891">
          <cell r="A5891">
            <v>87328</v>
          </cell>
          <cell r="B5891" t="str">
            <v>ARGAMASSA TRAÇO 1:7 (EM VOLUME DE CIMENTO E AREIA MÉDIA ÚMIDA) COM ADIÇÃO DE PLASTIFICANTE PARA EMBOÇO/MASSA ÚNICA/ASSENTAMENTO DE ALVENARIA DE VEDAÇÃO, PREPARO MECÂNICO COM MISTURADOR DE EIXO HORIZONTAL DE 600 KG. AF_08/2019</v>
          </cell>
          <cell r="C5891" t="str">
            <v>M3</v>
          </cell>
          <cell r="D5891">
            <v>351.22</v>
          </cell>
        </row>
        <row r="5892">
          <cell r="A5892">
            <v>87329</v>
          </cell>
          <cell r="B5892" t="str">
            <v>ARGAMASSA TRAÇO 1:6 (EM VOLUME DE CIMENTO E AREIA MÉDIA ÚMIDA) COM ADIÇÃO DE PLASTIFICANTE PARA EMBOÇO/MASSA ÚNICA/ASSENTAMENTO DE ALVENARIA DE VEDAÇÃO, PREPARO MECÂNICO COM MISTURADOR DE EIXO HORIZONTAL DE 300 KG. AF_08/2019</v>
          </cell>
          <cell r="C5892" t="str">
            <v>M3</v>
          </cell>
          <cell r="D5892">
            <v>449.91</v>
          </cell>
        </row>
        <row r="5893">
          <cell r="A5893">
            <v>87330</v>
          </cell>
          <cell r="B5893" t="str">
            <v>ARGAMASSA TRAÇO 1:6 (EM VOLUME DE CIMENTO E AREIA MÉDIA ÚMIDA) COM ADIÇÃO DE PLASTIFICANTE PARA EMBOÇO/MASSA ÚNICA/ASSENTAMENTO DE ALVENARIA DE VEDAÇÃO, PREPARO MECÂNICO COM MISTURADOR DE EIXO HORIZONTAL DE 600 KG. AF_08/2019</v>
          </cell>
          <cell r="C5893" t="str">
            <v>M3</v>
          </cell>
          <cell r="D5893">
            <v>374.08</v>
          </cell>
        </row>
        <row r="5894">
          <cell r="A5894">
            <v>87331</v>
          </cell>
          <cell r="B5894" t="str">
            <v>ARGAMASSA TRAÇO 1:1:6 (EM VOLUME DE CIMENTO, CAL E AREIA MÉDIA ÚMIDA) PARA EMBOÇO/MASSA ÚNICA/ASSENTAMENTO DE ALVENARIA DE VEDAÇÃO, PREPARO MECÂNICO COM MISTURADOR DE EIXO HORIZONTAL DE 300 KG. AF_08/2019</v>
          </cell>
          <cell r="C5894" t="str">
            <v>M3</v>
          </cell>
          <cell r="D5894">
            <v>513.44000000000005</v>
          </cell>
        </row>
        <row r="5895">
          <cell r="A5895">
            <v>87332</v>
          </cell>
          <cell r="B5895" t="str">
            <v>ARGAMASSA TRAÇO 1:1:6 (EM VOLUME DE CIMENTO, CAL E AREIA MÉDIA ÚMIDA) PARA EMBOÇO/MASSA ÚNICA/ASSENTAMENTO DE ALVENARIA DE VEDAÇÃO, PREPARO MECÂNICO COM MISTURADOR DE EIXO HORIZONTAL DE 600 KG. AF_08/2019</v>
          </cell>
          <cell r="C5895" t="str">
            <v>M3</v>
          </cell>
          <cell r="D5895">
            <v>442.65</v>
          </cell>
        </row>
        <row r="5896">
          <cell r="A5896">
            <v>87333</v>
          </cell>
          <cell r="B5896" t="str">
            <v>ARGAMASSA TRAÇO 1:1,5:7,5 (EM VOLUME DE CIMENTO, CAL E AREIA MÉDIA ÚMIDA) PARA EMBOÇO/MASSA ÚNICA/ASSENTAMENTO DE ALVENARIA DE VEDAÇÃO, PREPARO MECÂNICO COM MISTURADOR DE EIXO HORIZONTAL DE 300 KG. AF_08/2019</v>
          </cell>
          <cell r="C5896" t="str">
            <v>M3</v>
          </cell>
          <cell r="D5896">
            <v>474.01</v>
          </cell>
        </row>
        <row r="5897">
          <cell r="A5897">
            <v>87334</v>
          </cell>
          <cell r="B5897" t="str">
            <v>ARGAMASSA TRAÇO 1:1,5:7,5 (EM VOLUME DE CIMENTO, CAL E AREIA MÉDIA ÚMIDA) PARA EMBOÇO/MASSA ÚNICA/ASSENTAMENTO DE ALVENARIA DE VEDAÇÃO, PREPARO MECÂNICO COM MISTURADOR DE EIXO HORIZONTAL DE 600 KG. AF_08/2019</v>
          </cell>
          <cell r="C5897" t="str">
            <v>M3</v>
          </cell>
          <cell r="D5897">
            <v>428.95</v>
          </cell>
        </row>
        <row r="5898">
          <cell r="A5898">
            <v>87335</v>
          </cell>
          <cell r="B5898" t="str">
            <v>ARGAMASSA TRAÇO 1:2:8 (EM VOLUME DE CIMENTO, CAL E AREIA MÉDIA ÚMIDA) PARA EMBOÇO/MASSA ÚNICA/ASSENTAMENTO DE ALVENARIA DE VEDAÇÃO, PREPARO MECÂNICO COM MISTURADOR DE EIXO HORIZONTAL DE 300 KG. AF_08/2019</v>
          </cell>
          <cell r="C5898" t="str">
            <v>M3</v>
          </cell>
          <cell r="D5898">
            <v>465.83</v>
          </cell>
        </row>
        <row r="5899">
          <cell r="A5899">
            <v>87336</v>
          </cell>
          <cell r="B5899" t="str">
            <v>ARGAMASSA TRAÇO 1:2:8 (EM VOLUME DE CIMENTO, CAL E AREIA MÉDIA ÚMIDA) PARA EMBOÇO/MASSA ÚNICA/ASSENTAMENTO DE ALVENARIA DE VEDAÇÃO, PREPARO MECÂNICO COM MISTURADOR DE EIXO HORIZONTAL DE 600 KG. AF_08/2019</v>
          </cell>
          <cell r="C5899" t="str">
            <v>M3</v>
          </cell>
          <cell r="D5899">
            <v>437.9</v>
          </cell>
        </row>
        <row r="5900">
          <cell r="A5900">
            <v>87337</v>
          </cell>
          <cell r="B5900" t="str">
            <v>ARGAMASSA TRAÇO 1:2:9 (EM VOLUME DE CIMENTO, CAL E AREIA MÉDIA ÚMIDA) PARA EMBOÇO/MASSA ÚNICA/ASSENTAMENTO DE ALVENARIA DE VEDAÇÃO, PREPARO MECÂNICO COM MISTURADOR DE EIXO HORIZONTAL DE 300 KG. AF_08/2019</v>
          </cell>
          <cell r="C5900" t="str">
            <v>M3</v>
          </cell>
          <cell r="D5900">
            <v>456.13</v>
          </cell>
        </row>
        <row r="5901">
          <cell r="A5901">
            <v>87338</v>
          </cell>
          <cell r="B5901" t="str">
            <v>ARGAMASSA TRAÇO 1:3:12 (EM VOLUME DE CIMENTO, CAL E AREIA MÉDIA ÚMIDA) PARA EMBOÇO/MASSA ÚNICA/ASSENTAMENTO DE ALVENARIA DE VEDAÇÃO, PREPARO MECÂNICO COM MISTURADOR DE EIXO HORIZONTAL DE 600 KG. AF_08/2019</v>
          </cell>
          <cell r="C5901" t="str">
            <v>M3</v>
          </cell>
          <cell r="D5901">
            <v>427.41</v>
          </cell>
        </row>
        <row r="5902">
          <cell r="A5902">
            <v>87339</v>
          </cell>
          <cell r="B5902" t="str">
            <v>ARGAMASSA TRAÇO 1:3 (EM VOLUME DE CIMENTO E AREIA MÉDIA ÚMIDA) PARA CONTRAPISO, PREPARO MECÂNICO COM MISTURADOR DE EIXO HORIZONTAL DE 160 KG. AF_08/2019</v>
          </cell>
          <cell r="C5902" t="str">
            <v>M3</v>
          </cell>
          <cell r="D5902">
            <v>725.53</v>
          </cell>
        </row>
        <row r="5903">
          <cell r="A5903">
            <v>87340</v>
          </cell>
          <cell r="B5903" t="str">
            <v>ARGAMASSA TRAÇO 1:3 (EM VOLUME DE CIMENTO E AREIA MÉDIA ÚMIDA) PARA CONTRAPISO, PREPARO MECÂNICO COM MISTURADOR DE EIXO HORIZONTAL DE 300 KG. AF_08/2019</v>
          </cell>
          <cell r="C5903" t="str">
            <v>M3</v>
          </cell>
          <cell r="D5903">
            <v>593.87</v>
          </cell>
        </row>
        <row r="5904">
          <cell r="A5904">
            <v>87341</v>
          </cell>
          <cell r="B5904" t="str">
            <v>ARGAMASSA TRAÇO 1:3 (EM VOLUME DE CIMENTO E AREIA MÉDIA ÚMIDA) PARA CONTRAPISO, PREPARO MECÂNICO COM MISTURADOR DE EIXO HORIZONTAL DE 600 KG. AF_08/2019</v>
          </cell>
          <cell r="C5904" t="str">
            <v>M3</v>
          </cell>
          <cell r="D5904">
            <v>555.78</v>
          </cell>
        </row>
        <row r="5905">
          <cell r="A5905">
            <v>87342</v>
          </cell>
          <cell r="B5905" t="str">
            <v>ARGAMASSA TRAÇO 1:4 (EM VOLUME DE CIMENTO E AREIA MÉDIA ÚMIDA) PARA CONTRAPISO, PREPARO MECÂNICO COM MISTURADOR DE EIXO HORIZONTAL DE 160 KG. AF_08/2019</v>
          </cell>
          <cell r="C5905" t="str">
            <v>M3</v>
          </cell>
          <cell r="D5905">
            <v>615.48</v>
          </cell>
        </row>
        <row r="5906">
          <cell r="A5906">
            <v>87343</v>
          </cell>
          <cell r="B5906" t="str">
            <v>ARGAMASSA TRAÇO 1:4 (EM VOLUME DE CIMENTO E AREIA MÉDIA ÚMIDA) PARA CONTRAPISO, PREPARO MECÂNICO COM MISTURADOR DE EIXO HORIZONTAL DE 300 KG. AF_08/2019</v>
          </cell>
          <cell r="C5906" t="str">
            <v>M3</v>
          </cell>
          <cell r="D5906">
            <v>540.97</v>
          </cell>
        </row>
        <row r="5907">
          <cell r="A5907">
            <v>87344</v>
          </cell>
          <cell r="B5907" t="str">
            <v>ARGAMASSA TRAÇO 1:4 (EM VOLUME DE CIMENTO E AREIA MÉDIA ÚMIDA) PARA CONTRAPISO, PREPARO MECÂNICO COM MISTURADOR DE EIXO HORIZONTAL DE 600 KG. AF_08/2019</v>
          </cell>
          <cell r="C5907" t="str">
            <v>M3</v>
          </cell>
          <cell r="D5907">
            <v>494.38</v>
          </cell>
        </row>
        <row r="5908">
          <cell r="A5908">
            <v>87345</v>
          </cell>
          <cell r="B5908" t="str">
            <v>ARGAMASSA TRAÇO 1:5 (EM VOLUME DE CIMENTO E AREIA MÉDIA ÚMIDA) PARA CONTRAPISO, PREPARO MECÂNICO COM MISTURADOR DE EIXO HORIZONTAL DE 160 KG. AF_08/2019</v>
          </cell>
          <cell r="C5908" t="str">
            <v>M3</v>
          </cell>
          <cell r="D5908">
            <v>551.83000000000004</v>
          </cell>
        </row>
        <row r="5909">
          <cell r="A5909">
            <v>87346</v>
          </cell>
          <cell r="B5909" t="str">
            <v>ARGAMASSA TRAÇO 1:5 (EM VOLUME DE CIMENTO E AREIA MÉDIA ÚMIDA) PARA CONTRAPISO, PREPARO MECÂNICO COM MISTURADOR DE EIXO HORIZONTAL DE 300 KG. AF_08/2019</v>
          </cell>
          <cell r="C5909" t="str">
            <v>M3</v>
          </cell>
          <cell r="D5909">
            <v>490.23</v>
          </cell>
        </row>
        <row r="5910">
          <cell r="A5910">
            <v>87347</v>
          </cell>
          <cell r="B5910" t="str">
            <v>ARGAMASSA TRAÇO 1:5 (EM VOLUME DE CIMENTO E AREIA MÉDIA ÚMIDA) PARA CONTRAPISO, PREPARO MECÂNICO COM MISTURADOR DE EIXO HORIZONTAL DE 600 KG. AF_08/2019</v>
          </cell>
          <cell r="C5910" t="str">
            <v>M3</v>
          </cell>
          <cell r="D5910">
            <v>452.37</v>
          </cell>
        </row>
        <row r="5911">
          <cell r="A5911">
            <v>87348</v>
          </cell>
          <cell r="B5911" t="str">
            <v>ARGAMASSA TRAÇO 1:6 (EM VOLUME DE CIMENTO E AREIA MÉDIA ÚMIDA) PARA CONTRAPISO, PREPARO MECÂNICO COM MISTURADOR DE EIXO HORIZONTAL DE 160 KG. AF_08/2019</v>
          </cell>
          <cell r="C5911" t="str">
            <v>M3</v>
          </cell>
          <cell r="D5911">
            <v>504.08</v>
          </cell>
        </row>
        <row r="5912">
          <cell r="A5912">
            <v>87349</v>
          </cell>
          <cell r="B5912" t="str">
            <v>ARGAMASSA TRAÇO 1:6 (EM VOLUME DE CIMENTO E AREIA MÉDIA ÚMIDA) PARA CONTRAPISO, PREPARO MECÂNICO COM MISTURADOR DE EIXO HORIZONTAL DE 600 KG. AF_08/2019</v>
          </cell>
          <cell r="C5912" t="str">
            <v>M3</v>
          </cell>
          <cell r="D5912">
            <v>418.16</v>
          </cell>
        </row>
        <row r="5913">
          <cell r="A5913">
            <v>87350</v>
          </cell>
          <cell r="B5913" t="str">
            <v>ARGAMASSA TRAÇO 1:5 (EM VOLUME DE CIMENTO E AREIA GROSSA ÚMIDA) PARA CHAPISCO CONVENCIONAL, PREPARO MECÂNICO COM MISTURADOR DE EIXO HORIZONTAL DE 300 KG. AF_08/2019</v>
          </cell>
          <cell r="C5913" t="str">
            <v>M3</v>
          </cell>
          <cell r="D5913">
            <v>437.31</v>
          </cell>
        </row>
        <row r="5914">
          <cell r="A5914">
            <v>87351</v>
          </cell>
          <cell r="B5914" t="str">
            <v>ARGAMASSA TRAÇO 1:5 (EM VOLUME DE CIMENTO E AREIA GROSSA ÚMIDA) PARA CHAPISCO CONVENCIONAL, PREPARO MECÂNICO COM MISTURADOR DE EIXO HORIZONTAL DE 600 KG. AF_08/2019</v>
          </cell>
          <cell r="C5914" t="str">
            <v>M3</v>
          </cell>
          <cell r="D5914">
            <v>356.63</v>
          </cell>
        </row>
        <row r="5915">
          <cell r="A5915">
            <v>87352</v>
          </cell>
          <cell r="B5915" t="str">
            <v>ARGAMASSA TRAÇO 1:3 (EM VOLUME DE CIMENTO E AREIA GROSSA ÚMIDA) PARA CHAPISCO CONVENCIONAL, PREPARO MECÂNICO COM MISTURADOR DE EIXO HORIZONTAL DE 160 KG. AF_08/2019</v>
          </cell>
          <cell r="C5915" t="str">
            <v>M3</v>
          </cell>
          <cell r="D5915">
            <v>554.05999999999995</v>
          </cell>
        </row>
        <row r="5916">
          <cell r="A5916">
            <v>87353</v>
          </cell>
          <cell r="B5916" t="str">
            <v>ARGAMASSA TRAÇO 1:3 (EM VOLUME DE CIMENTO E AREIA GROSSA ÚMIDA) PARA CHAPISCO CONVENCIONAL, PREPARO MECÂNICO COM MISTURADOR DE EIXO HORIZONTAL DE 300 KG. AF_08/2019</v>
          </cell>
          <cell r="C5916" t="str">
            <v>M3</v>
          </cell>
          <cell r="D5916">
            <v>472.92</v>
          </cell>
        </row>
        <row r="5917">
          <cell r="A5917">
            <v>87354</v>
          </cell>
          <cell r="B5917" t="str">
            <v>ARGAMASSA TRAÇO 1:3 (EM VOLUME DE CIMENTO E AREIA GROSSA ÚMIDA) PARA CHAPISCO CONVENCIONAL, PREPARO MECÂNICO COM MISTURADOR DE EIXO HORIZONTAL DE 600 KG. AF_08/2019</v>
          </cell>
          <cell r="C5917" t="str">
            <v>M3</v>
          </cell>
          <cell r="D5917">
            <v>431.33</v>
          </cell>
        </row>
        <row r="5918">
          <cell r="A5918">
            <v>87355</v>
          </cell>
          <cell r="B5918" t="str">
            <v>ARGAMASSA TRAÇO 1:4 (EM VOLUME DE CIMENTO E AREIA GROSSA ÚMIDA) PARA CHAPISCO CONVENCIONAL, PREPARO MECÂNICO COM MISTURADOR DE EIXO HORIZONTAL DE 160 KG. AF_08/2019</v>
          </cell>
          <cell r="C5918" t="str">
            <v>M3</v>
          </cell>
          <cell r="D5918">
            <v>468.71</v>
          </cell>
        </row>
        <row r="5919">
          <cell r="A5919">
            <v>87356</v>
          </cell>
          <cell r="B5919" t="str">
            <v>ARGAMASSA TRAÇO 1:4 (EM VOLUME DE CIMENTO E AREIA GROSSA ÚMIDA) PARA CHAPISCO CONVENCIONAL, PREPARO MECÂNICO COM MISTURADOR DE EIXO HORIZONTAL DE 300 KG. AF_08/2019</v>
          </cell>
          <cell r="C5919" t="str">
            <v>M3</v>
          </cell>
          <cell r="D5919">
            <v>413.6</v>
          </cell>
        </row>
        <row r="5920">
          <cell r="A5920">
            <v>87357</v>
          </cell>
          <cell r="B5920" t="str">
            <v>ARGAMASSA TRAÇO 1:4 (EM VOLUME DE CIMENTO E AREIA GROSSA ÚMIDA) PARA CHAPISCO CONVENCIONAL, PREPARO MECÂNICO COM MISTURADOR DE EIXO HORIZONTAL DE 600 KG. AF_08/2019</v>
          </cell>
          <cell r="C5920" t="str">
            <v>M3</v>
          </cell>
          <cell r="D5920">
            <v>382.39</v>
          </cell>
        </row>
        <row r="5921">
          <cell r="A5921">
            <v>87358</v>
          </cell>
          <cell r="B5921" t="str">
            <v>ARGAMASSA TRAÇO 1:5 (EM VOLUME DE CIMENTO E AREIA GROSSA ÚMIDA) COM ADIÇÃO DE EMULSÃO POLIMÉRICA PARA CHAPISCO ROLADO, PREPARO MECÂNICO COM MISTURADOR DE EIXO HORIZONTAL DE 300 KG. AF_08/2019</v>
          </cell>
          <cell r="C5921" t="str">
            <v>M3</v>
          </cell>
          <cell r="D5921">
            <v>3019.19</v>
          </cell>
        </row>
        <row r="5922">
          <cell r="A5922">
            <v>87359</v>
          </cell>
          <cell r="B5922" t="str">
            <v>ARGAMASSA TRAÇO 1:5 (EM VOLUME DE CIMENTO E AREIA GROSSA ÚMIDA) COM ADIÇÃO DE EMULSÃO POLIMÉRICA PARA CHAPISCO ROLADO, PREPARO MECÂNICO COM MISTURADOR DE EIXO HORIZONTAL DE 600 KG. AF_08/2019</v>
          </cell>
          <cell r="C5922" t="str">
            <v>M3</v>
          </cell>
          <cell r="D5922">
            <v>2982.09</v>
          </cell>
        </row>
        <row r="5923">
          <cell r="A5923">
            <v>87360</v>
          </cell>
          <cell r="B5923" t="str">
            <v>ARGAMASSA TRAÇO 1:3 (EM VOLUME DE CIMENTO E AREIA GROSSA ÚMIDA) COM ADIÇÃO DE EMULSÃO POLIMÉRICA PARA CHAPISCO ROLADO, PREPARO MECÂNICO COM MISTURADOR DE EIXO HORIZONTAL DE 160 KG. AF_08/2019</v>
          </cell>
          <cell r="C5923" t="str">
            <v>M3</v>
          </cell>
          <cell r="D5923">
            <v>3116.67</v>
          </cell>
        </row>
        <row r="5924">
          <cell r="A5924">
            <v>87361</v>
          </cell>
          <cell r="B5924" t="str">
            <v>ARGAMASSA TRAÇO 1:3 (EM VOLUME DE CIMENTO E AREIA GROSSA ÚMIDA) COM ADIÇÃO DE EMULSÃO POLIMÉRICA PARA CHAPISCO ROLADO, PREPARO MECÂNICO COM MISTURADOR DE EIXO HORIZONTAL DE 300 KG. AF_08/2019</v>
          </cell>
          <cell r="C5924" t="str">
            <v>M3</v>
          </cell>
          <cell r="D5924">
            <v>3066.8</v>
          </cell>
        </row>
        <row r="5925">
          <cell r="A5925">
            <v>87362</v>
          </cell>
          <cell r="B5925" t="str">
            <v>ARGAMASSA TRAÇO 1:3 (EM VOLUME DE CIMENTO E AREIA GROSSA ÚMIDA) COM ADIÇÃO DE EMULSÃO POLIMÉRICA PARA CHAPISCO ROLADO, PREPARO MECÂNICO COM MISTURADOR DE EIXO HORIZONTAL DE 600 KG. AF_08/2019</v>
          </cell>
          <cell r="C5925" t="str">
            <v>M3</v>
          </cell>
          <cell r="D5925">
            <v>3056.69</v>
          </cell>
        </row>
        <row r="5926">
          <cell r="A5926">
            <v>87363</v>
          </cell>
          <cell r="B5926" t="str">
            <v>ARGAMASSA TRAÇO 1:4 (EM VOLUME DE CIMENTO E AREIA GROSSA ÚMIDA) COM ADIÇÃO DE EMULSÃO POLIMÉRICA PARA CHAPISCO ROLADO, PREPARO MECÂNICO COM MISTURADOR DE EIXO HORIZONTAL DE 300 KG. AF_08/2019</v>
          </cell>
          <cell r="C5926" t="str">
            <v>M3</v>
          </cell>
          <cell r="D5926">
            <v>3053.3</v>
          </cell>
        </row>
        <row r="5927">
          <cell r="A5927">
            <v>87364</v>
          </cell>
          <cell r="B5927" t="str">
            <v>ARGAMASSA TRAÇO 1:4 (EM VOLUME DE CIMENTO E AREIA GROSSA ÚMIDA) COM ADIÇÃO DE EMULSÃO POLIMÉRICA PARA CHAPISCO ROLADO, PREPARO MECÂNICO COM MISTURADOR DE EIXO HORIZONTAL DE 600 KG. AF_08/2019</v>
          </cell>
          <cell r="C5927" t="str">
            <v>M3</v>
          </cell>
          <cell r="D5927">
            <v>3012.87</v>
          </cell>
        </row>
        <row r="5928">
          <cell r="A5928">
            <v>87365</v>
          </cell>
          <cell r="B5928" t="str">
            <v>ARGAMASSA TRAÇO 1:7 (EM VOLUME DE CIMENTO E AREIA MÉDIA ÚMIDA) COM ADIÇÃO DE PLASTIFICANTE PARA EMBOÇO/MASSA ÚNICA/ASSENTAMENTO DE ALVENARIA DE VEDAÇÃO, PREPARO MANUAL. AF_08/2019</v>
          </cell>
          <cell r="C5928" t="str">
            <v>M3</v>
          </cell>
          <cell r="D5928">
            <v>435.64</v>
          </cell>
        </row>
        <row r="5929">
          <cell r="A5929">
            <v>87366</v>
          </cell>
          <cell r="B5929" t="str">
            <v>ARGAMASSA TRAÇO 1:6 (EM VOLUME DE CIMENTO E AREIA MÉDIA ÚMIDA) COM ADIÇÃO DE PLASTIFICANTE PARA EMBOÇO/MASSA ÚNICA/ASSENTAMENTO DE ALVENARIA DE VEDAÇÃO, PREPARO MANUAL. AF_08/2019</v>
          </cell>
          <cell r="C5929" t="str">
            <v>M3</v>
          </cell>
          <cell r="D5929">
            <v>460.37</v>
          </cell>
        </row>
        <row r="5930">
          <cell r="A5930">
            <v>87367</v>
          </cell>
          <cell r="B5930" t="str">
            <v>ARGAMASSA TRAÇO 1:1:6 (EM VOLUME DE CIMENTO, CAL E AREIA MÉDIA ÚMIDA) PARA EMBOÇO/MASSA ÚNICA/ASSENTAMENTO DE ALVENARIA DE VEDAÇÃO, PREPARO MANUAL. AF_08/2019</v>
          </cell>
          <cell r="C5930" t="str">
            <v>M3</v>
          </cell>
          <cell r="D5930">
            <v>528.12</v>
          </cell>
        </row>
        <row r="5931">
          <cell r="A5931">
            <v>87368</v>
          </cell>
          <cell r="B5931" t="str">
            <v>ARGAMASSA TRAÇO 1:1,5:7,5 (EM VOLUME DE CIMENTO, CAL E AREIA MÉDIA ÚMIDA) PARA EMBOÇO/MASSA ÚNICA/ASSENTAMENTO DE ALVENARIA DE VEDAÇÃO, PREPARO MANUAL. AF_08/2019</v>
          </cell>
          <cell r="C5931" t="str">
            <v>M3</v>
          </cell>
          <cell r="D5931">
            <v>511.13</v>
          </cell>
        </row>
        <row r="5932">
          <cell r="A5932">
            <v>87369</v>
          </cell>
          <cell r="B5932" t="str">
            <v>ARGAMASSA TRAÇO 1:2:8 (EM VOLUME DE CIMENTO, CAL E AREIA MÉDIA ÚMIDA) PARA EMBOÇO/MASSA ÚNICA/ASSENTAMENTO DE ALVENARIA DE VEDAÇÃO, PREPARO MANUAL. AF_08/2019</v>
          </cell>
          <cell r="C5932" t="str">
            <v>M3</v>
          </cell>
          <cell r="D5932">
            <v>520.35</v>
          </cell>
        </row>
        <row r="5933">
          <cell r="A5933">
            <v>87370</v>
          </cell>
          <cell r="B5933" t="str">
            <v>ARGAMASSA TRAÇO 1:2:9 (EM VOLUME DE CIMENTO, CAL E AREIA MÉDIA ÚMIDA) PARA EMBOÇO/MASSA ÚNICA/ASSENTAMENTO DE ALVENARIA DE VEDAÇÃO, PREPARO MANUAL. AF_08/2019</v>
          </cell>
          <cell r="C5933" t="str">
            <v>M3</v>
          </cell>
          <cell r="D5933">
            <v>501.47</v>
          </cell>
        </row>
        <row r="5934">
          <cell r="A5934">
            <v>87371</v>
          </cell>
          <cell r="B5934" t="str">
            <v>ARGAMASSA TRAÇO 1:3:12 (EM VOLUME DE CIMENTO, CAL E AREIA MÉDIA ÚMIDA) PARA EMBOÇO/MASSA ÚNICA/ASSENTAMENTO DE ALVENARIA DE VEDAÇÃO, PREPARO MANUAL. AF_08/2019</v>
          </cell>
          <cell r="C5934" t="str">
            <v>M3</v>
          </cell>
          <cell r="D5934">
            <v>488.29</v>
          </cell>
        </row>
        <row r="5935">
          <cell r="A5935">
            <v>87372</v>
          </cell>
          <cell r="B5935" t="str">
            <v>ARGAMASSA TRAÇO 1:3 (EM VOLUME DE CIMENTO E AREIA MÉDIA ÚMIDA) PARA CONTRAPISO, PREPARO MANUAL. AF_08/2019</v>
          </cell>
          <cell r="C5935" t="str">
            <v>M3</v>
          </cell>
          <cell r="D5935">
            <v>651.25</v>
          </cell>
        </row>
        <row r="5936">
          <cell r="A5936">
            <v>87373</v>
          </cell>
          <cell r="B5936" t="str">
            <v>ARGAMASSA TRAÇO 1:4 (EM VOLUME DE CIMENTO E AREIA MÉDIA ÚMIDA) PARA CONTRAPISO, PREPARO MANUAL. AF_08/2019</v>
          </cell>
          <cell r="C5936" t="str">
            <v>M3</v>
          </cell>
          <cell r="D5936">
            <v>580.05999999999995</v>
          </cell>
        </row>
        <row r="5937">
          <cell r="A5937">
            <v>87374</v>
          </cell>
          <cell r="B5937" t="str">
            <v>ARGAMASSA TRAÇO 1:5 (EM VOLUME DE CIMENTO E AREIA MÉDIA ÚMIDA) PARA CONTRAPISO, PREPARO MANUAL. AF_08/2019</v>
          </cell>
          <cell r="C5937" t="str">
            <v>M3</v>
          </cell>
          <cell r="D5937">
            <v>538.76</v>
          </cell>
        </row>
        <row r="5938">
          <cell r="A5938">
            <v>87375</v>
          </cell>
          <cell r="B5938" t="str">
            <v>ARGAMASSA TRAÇO 1:6 (EM VOLUME DE CIMENTO E AREIA MÉDIA ÚMIDA) PARA CONTRAPISO, PREPARO MANUAL. AF_08/2019</v>
          </cell>
          <cell r="C5938" t="str">
            <v>M3</v>
          </cell>
          <cell r="D5938">
            <v>511.83</v>
          </cell>
        </row>
        <row r="5939">
          <cell r="A5939">
            <v>87376</v>
          </cell>
          <cell r="B5939" t="str">
            <v>ARGAMASSA TRAÇO 1:5 (EM VOLUME DE CIMENTO E AREIA GROSSA ÚMIDA) PARA CHAPISCO CONVENCIONAL, PREPARO MANUAL. AF_08/2019</v>
          </cell>
          <cell r="C5939" t="str">
            <v>M3</v>
          </cell>
          <cell r="D5939">
            <v>440.47</v>
          </cell>
        </row>
        <row r="5940">
          <cell r="A5940">
            <v>87377</v>
          </cell>
          <cell r="B5940" t="str">
            <v>ARGAMASSA TRAÇO 1:3 (EM VOLUME DE CIMENTO E AREIA GROSSA ÚMIDA) PARA CHAPISCO CONVENCIONAL, PREPARO MANUAL. AF_08/2019</v>
          </cell>
          <cell r="C5940" t="str">
            <v>M3</v>
          </cell>
          <cell r="D5940">
            <v>522.39</v>
          </cell>
        </row>
        <row r="5941">
          <cell r="A5941">
            <v>87378</v>
          </cell>
          <cell r="B5941" t="str">
            <v>ARGAMASSA TRAÇO 1:4 (EM VOLUME DE CIMENTO E AREIA GROSSA ÚMIDA) PARA CHAPISCO CONVENCIONAL, PREPARO MANUAL. AF_08/2019</v>
          </cell>
          <cell r="C5941" t="str">
            <v>M3</v>
          </cell>
          <cell r="D5941">
            <v>469.92</v>
          </cell>
        </row>
        <row r="5942">
          <cell r="A5942">
            <v>87379</v>
          </cell>
          <cell r="B5942" t="str">
            <v>ARGAMASSA TRAÇO 1:5 (EM VOLUME DE CIMENTO E AREIA GROSSA ÚMIDA) COM ADIÇÃO DE EMULSÃO POLIMÉRICA PARA CHAPISCO ROLADO, PREPARO MANUAL. AF_08/2019</v>
          </cell>
          <cell r="C5942" t="str">
            <v>M3</v>
          </cell>
          <cell r="D5942">
            <v>3082.03</v>
          </cell>
        </row>
        <row r="5943">
          <cell r="A5943">
            <v>87380</v>
          </cell>
          <cell r="B5943" t="str">
            <v>ARGAMASSA TRAÇO 1:3 (EM VOLUME DE CIMENTO E AREIA GROSSA ÚMIDA) COM ADIÇÃO DE EMULSÃO POLIMÉRICA PARA CHAPISCO ROLADO, PREPARO MANUAL. AF_08/2019</v>
          </cell>
          <cell r="C5943" t="str">
            <v>M3</v>
          </cell>
          <cell r="D5943">
            <v>3161.91</v>
          </cell>
        </row>
        <row r="5944">
          <cell r="A5944">
            <v>87381</v>
          </cell>
          <cell r="B5944" t="str">
            <v>ARGAMASSA TRAÇO 1:4 (EM VOLUME DE CIMENTO E AREIA GROSSA ÚMIDA) COM ADIÇÃO DE EMULSÃO POLIMÉRICA PARA CHAPISCO ROLADO, PREPARO MANUAL. AF_08/2019</v>
          </cell>
          <cell r="C5944" t="str">
            <v>M3</v>
          </cell>
          <cell r="D5944">
            <v>3110.47</v>
          </cell>
        </row>
        <row r="5945">
          <cell r="A5945">
            <v>87382</v>
          </cell>
          <cell r="B5945" t="str">
            <v>ARGAMASSA INDUSTRIALIZADA MULTIUSO PARA REVESTIMENTOS E ASSENTAMENTO DA ALVENARIA, PREPARO COM MISTURADOR DE EIXO HORIZONTAL DE 160 KG. AF_08/2019</v>
          </cell>
          <cell r="C5945" t="str">
            <v>M3</v>
          </cell>
          <cell r="D5945">
            <v>1509.09</v>
          </cell>
        </row>
        <row r="5946">
          <cell r="A5946">
            <v>87383</v>
          </cell>
          <cell r="B5946" t="str">
            <v>ARGAMASSA INDUSTRIALIZADA MULTIUSO PARA REVESTIMENTOS E ASSENTAMENTO DA ALVENARIA, PREPARO COM MISTURADOR DE EIXO HORIZONTAL DE 300 KG. AF_08/2019</v>
          </cell>
          <cell r="C5946" t="str">
            <v>M3</v>
          </cell>
          <cell r="D5946">
            <v>1500.48</v>
          </cell>
        </row>
        <row r="5947">
          <cell r="A5947">
            <v>87384</v>
          </cell>
          <cell r="B5947" t="str">
            <v>ARGAMASSA INDUSTRIALIZADA MULTIUSO PARA REVESTIMENTOS E ASSENTAMENTO DA ALVENARIA, PREPARO COM MISTURADOR DE EIXO HORIZONTAL DE 600 KG. AF_08/2019</v>
          </cell>
          <cell r="C5947" t="str">
            <v>M3</v>
          </cell>
          <cell r="D5947">
            <v>1484.81</v>
          </cell>
        </row>
        <row r="5948">
          <cell r="A5948">
            <v>87385</v>
          </cell>
          <cell r="B5948" t="str">
            <v>ARGAMASSA PRONTA PARA CONTRAPISO, PREPARO COM MISTURADOR DE EIXO HORIZONTAL DE 160 KG. AF_08/2019</v>
          </cell>
          <cell r="C5948" t="str">
            <v>M3</v>
          </cell>
          <cell r="D5948">
            <v>1754.65</v>
          </cell>
        </row>
        <row r="5949">
          <cell r="A5949">
            <v>87386</v>
          </cell>
          <cell r="B5949" t="str">
            <v>ARGAMASSA PRONTA PARA CONTRAPISO, PREPARO COM MISTURADOR DE EIXO HORIZONTAL DE 300 KG. AF_08/2019</v>
          </cell>
          <cell r="C5949" t="str">
            <v>M3</v>
          </cell>
          <cell r="D5949">
            <v>1740</v>
          </cell>
        </row>
        <row r="5950">
          <cell r="A5950">
            <v>87387</v>
          </cell>
          <cell r="B5950" t="str">
            <v>ARGAMASSA PRONTA PARA CONTRAPISO, PREPARO COM MISTURADOR DE EIXO HORIZONTAL DE 600 KG. AF_08/2019</v>
          </cell>
          <cell r="C5950" t="str">
            <v>M3</v>
          </cell>
          <cell r="D5950">
            <v>1724.86</v>
          </cell>
        </row>
        <row r="5951">
          <cell r="A5951">
            <v>87388</v>
          </cell>
          <cell r="B5951" t="str">
            <v>ARGAMASSA PARA REVESTIMENTO DECORATIVO MONOCAMADA (MONOCAPA), PREPARO COM MISTURADOR DE EIXO HORIZONTAL DE 160 KG. AF_08/2019</v>
          </cell>
          <cell r="C5951" t="str">
            <v>M3</v>
          </cell>
          <cell r="D5951">
            <v>4159.95</v>
          </cell>
        </row>
        <row r="5952">
          <cell r="A5952">
            <v>87389</v>
          </cell>
          <cell r="B5952" t="str">
            <v>ARGAMASSA PARA REVESTIMENTO DECORATIVO MONOCAMADA (MONOCAPA), PREPARO COM MISTURADOR DE EIXO HORIZONTAL DE 300 KG. AF_08/2019</v>
          </cell>
          <cell r="C5952" t="str">
            <v>M3</v>
          </cell>
          <cell r="D5952">
            <v>4169.84</v>
          </cell>
        </row>
        <row r="5953">
          <cell r="A5953">
            <v>87390</v>
          </cell>
          <cell r="B5953" t="str">
            <v>ARGAMASSA PARA REVESTIMENTO DECORATIVO MONOCAMADA (MONOCAPA), PREPARO COM MISTURADOR DE EIXO HORIZONTAL DE 600 KG. AF_08/2019</v>
          </cell>
          <cell r="C5953" t="str">
            <v>M3</v>
          </cell>
          <cell r="D5953">
            <v>4181.72</v>
          </cell>
        </row>
        <row r="5954">
          <cell r="A5954">
            <v>87391</v>
          </cell>
          <cell r="B5954" t="str">
            <v>ARGAMASSA INDUSTRIALIZADA PARA CHAPISCO ROLADO, PREPARO COM MISTURADOR DE EIXO HORIZONTAL DE 160 KG. AF_08/2019</v>
          </cell>
          <cell r="C5954" t="str">
            <v>M3</v>
          </cell>
          <cell r="D5954">
            <v>4641.24</v>
          </cell>
        </row>
        <row r="5955">
          <cell r="A5955">
            <v>87393</v>
          </cell>
          <cell r="B5955" t="str">
            <v>ARGAMASSA INDUSTRIALIZADA PARA CHAPISCO ROLADO, PREPARO COM MISTURADOR DE EIXO HORIZONTAL DE 300 KG. AF_08/2019</v>
          </cell>
          <cell r="C5955" t="str">
            <v>M3</v>
          </cell>
          <cell r="D5955">
            <v>4675.72</v>
          </cell>
        </row>
        <row r="5956">
          <cell r="A5956">
            <v>87394</v>
          </cell>
          <cell r="B5956" t="str">
            <v>ARGAMASSA INDUSTRIALIZADA PARA CHAPISCO ROLADO, PREPARO COM MISTURADOR DE EIXO HORIZONTAL DE 600 KG. AF_08/2019</v>
          </cell>
          <cell r="C5956" t="str">
            <v>M3</v>
          </cell>
          <cell r="D5956">
            <v>4704.01</v>
          </cell>
        </row>
        <row r="5957">
          <cell r="A5957">
            <v>87395</v>
          </cell>
          <cell r="B5957" t="str">
            <v>ARGAMASSA INDUSTRIALIZADA PARA CHAPISCO COLANTE, PREPARO COM MISTURADOR DE EIXO HORIZONTAL DE 160 KG. AF_08/2019</v>
          </cell>
          <cell r="C5957" t="str">
            <v>M3</v>
          </cell>
          <cell r="D5957">
            <v>2940.41</v>
          </cell>
        </row>
        <row r="5958">
          <cell r="A5958">
            <v>87396</v>
          </cell>
          <cell r="B5958" t="str">
            <v>ARGAMASSA INDUSTRIALIZADA PARA CHAPISCO COLANTE, PREPARO COM MISTURADOR DE EIXO HORIZONTAL DE 300 KG. AF_08/2019</v>
          </cell>
          <cell r="C5958" t="str">
            <v>M3</v>
          </cell>
          <cell r="D5958">
            <v>2952.05</v>
          </cell>
        </row>
        <row r="5959">
          <cell r="A5959">
            <v>87397</v>
          </cell>
          <cell r="B5959" t="str">
            <v>ARGAMASSA INDUSTRIALIZADA PARA CHAPISCO COLANTE, PREPARO COM MISTURADOR DE EIXO HORIZONTAL DE 600 KG. AF_08/2019</v>
          </cell>
          <cell r="C5959" t="str">
            <v>M3</v>
          </cell>
          <cell r="D5959">
            <v>2958.52</v>
          </cell>
        </row>
        <row r="5960">
          <cell r="A5960">
            <v>87398</v>
          </cell>
          <cell r="B5960" t="str">
            <v>ARGAMASSA INDUSTRIALIZADA MULTIUSO PARA REVESTIMENTOS E ASSENTAMENTO DA ALVENARIA, PREPARO MANUAL. AF_08/2019</v>
          </cell>
          <cell r="C5960" t="str">
            <v>M3</v>
          </cell>
          <cell r="D5960">
            <v>1622.73</v>
          </cell>
        </row>
        <row r="5961">
          <cell r="A5961">
            <v>87399</v>
          </cell>
          <cell r="B5961" t="str">
            <v>ARGAMASSA PRONTA PARA CONTRAPISO, PREPARO MANUAL. AF_08/2019</v>
          </cell>
          <cell r="C5961" t="str">
            <v>M3</v>
          </cell>
          <cell r="D5961">
            <v>1863.44</v>
          </cell>
        </row>
        <row r="5962">
          <cell r="A5962">
            <v>87401</v>
          </cell>
          <cell r="B5962" t="str">
            <v>ARGAMASSA INDUSTRIALIZADA PARA CHAPISCO ROLADO, PREPARO MANUAL. AF_08/2019</v>
          </cell>
          <cell r="C5962" t="str">
            <v>M3</v>
          </cell>
          <cell r="D5962">
            <v>4822.04</v>
          </cell>
        </row>
        <row r="5963">
          <cell r="A5963">
            <v>87402</v>
          </cell>
          <cell r="B5963" t="str">
            <v>ARGAMASSA INDUSTRIALIZADA PARA CHAPISCO COLANTE, PREPARO MANUAL. AF_08/2019</v>
          </cell>
          <cell r="C5963" t="str">
            <v>M3</v>
          </cell>
          <cell r="D5963">
            <v>3086.39</v>
          </cell>
        </row>
        <row r="5964">
          <cell r="A5964">
            <v>87404</v>
          </cell>
          <cell r="B5964" t="str">
            <v>ARGAMASSA PARA REVESTIMENTO DECORATIVO MONOCAMADA (MONOCAPA), MISTURA E PROJEÇÃO DE 1,5 M3/H DE ARGAMASSA. AF_08/2019</v>
          </cell>
          <cell r="C5964" t="str">
            <v>M3</v>
          </cell>
          <cell r="D5964">
            <v>4327.3100000000004</v>
          </cell>
        </row>
        <row r="5965">
          <cell r="A5965">
            <v>87405</v>
          </cell>
          <cell r="B5965" t="str">
            <v>ARGAMASSA PARA REVESTIMENTO DECORATIVO MONOCAMADA (MONOCAPA), MISTURA E PROJEÇÃO DE 2 M3/H DE ARGAMASSA. AF_06/2014</v>
          </cell>
          <cell r="C5965" t="str">
            <v>M3</v>
          </cell>
          <cell r="D5965">
            <v>4327.2299999999996</v>
          </cell>
        </row>
        <row r="5966">
          <cell r="A5966">
            <v>87407</v>
          </cell>
          <cell r="B5966" t="str">
            <v>ARGAMASSA INDUSTRIALIZADA PARA REVESTIMENTOS, MISTURA E PROJEÇÃO DE 1,5 M³/H DE ARGAMASSA. AF_08/2019</v>
          </cell>
          <cell r="C5966" t="str">
            <v>M3</v>
          </cell>
          <cell r="D5966">
            <v>1534.7</v>
          </cell>
        </row>
        <row r="5967">
          <cell r="A5967">
            <v>87408</v>
          </cell>
          <cell r="B5967" t="str">
            <v>ARGAMASSA INDUSTRIALIZADA PARA REVESTIMENTOS, MISTURA E PROJEÇÃO DE 2 M³/H DE ARGAMASSA. AF_06/2014</v>
          </cell>
          <cell r="C5967" t="str">
            <v>M3</v>
          </cell>
          <cell r="D5967">
            <v>1517.58</v>
          </cell>
        </row>
        <row r="5968">
          <cell r="A5968">
            <v>87410</v>
          </cell>
          <cell r="B5968" t="str">
            <v>ARGAMASSA À BASE DE GESSO, MISTURA E PROJEÇÃO DE 1,5 M³/H DE ARGAMASSA. AF_08/2019</v>
          </cell>
          <cell r="C5968" t="str">
            <v>M3</v>
          </cell>
          <cell r="D5968">
            <v>738.89</v>
          </cell>
        </row>
        <row r="5969">
          <cell r="A5969">
            <v>88626</v>
          </cell>
          <cell r="B5969" t="str">
            <v>ARGAMASSA TRAÇO 1:0,5:4,5 (EM VOLUME DE CIMENTO, CAL E AREIA MÉDIA ÚMIDA), PREPARO MECÂNICO COM BETONEIRA 400 L. AF_08/2019</v>
          </cell>
          <cell r="C5969" t="str">
            <v>M3</v>
          </cell>
          <cell r="D5969">
            <v>473.11</v>
          </cell>
        </row>
        <row r="5970">
          <cell r="A5970">
            <v>88627</v>
          </cell>
          <cell r="B5970" t="str">
            <v>ARGAMASSA TRAÇO 1:0,5:4,5 (EM VOLUME DE CIMENTO, CAL E AREIA MÉDIA ÚMIDA) PARA ASSENTAMENTO DE ALVENARIA, PREPARO MANUAL. AF_08/2019</v>
          </cell>
          <cell r="C5970" t="str">
            <v>M3</v>
          </cell>
          <cell r="D5970">
            <v>508.99</v>
          </cell>
        </row>
        <row r="5971">
          <cell r="A5971">
            <v>88628</v>
          </cell>
          <cell r="B5971" t="str">
            <v>ARGAMASSA TRAÇO 1:3 (EM VOLUME DE CIMENTO E AREIA MÉDIA ÚMIDA), PREPARO MECÂNICO COM BETONEIRA 400 L. AF_08/2019</v>
          </cell>
          <cell r="C5971" t="str">
            <v>M3</v>
          </cell>
          <cell r="D5971">
            <v>493.62</v>
          </cell>
        </row>
        <row r="5972">
          <cell r="A5972">
            <v>88629</v>
          </cell>
          <cell r="B5972" t="str">
            <v>ARGAMASSA TRAÇO 1:3 (EM VOLUME DE CIMENTO E AREIA MÉDIA ÚMIDA), PREPARO MANUAL. AF_08/2019</v>
          </cell>
          <cell r="C5972" t="str">
            <v>M3</v>
          </cell>
          <cell r="D5972">
            <v>537.04999999999995</v>
          </cell>
        </row>
        <row r="5973">
          <cell r="A5973">
            <v>88630</v>
          </cell>
          <cell r="B5973" t="str">
            <v>ARGAMASSA TRAÇO 1:4 (CIMENTO E AREIA MÉDIA), PREPARO MECÂNICO COM BETONEIRA 400 L. AF_08/2014</v>
          </cell>
          <cell r="C5973" t="str">
            <v>M3</v>
          </cell>
          <cell r="D5973">
            <v>422.93</v>
          </cell>
        </row>
        <row r="5974">
          <cell r="A5974">
            <v>88631</v>
          </cell>
          <cell r="B5974" t="str">
            <v>ARGAMASSA TRAÇO 1:4 (EM VOLUME DE CIMENTO E AREIA MÉDIA ÚMIDA), PREPARO MANUAL. AF_08/2019</v>
          </cell>
          <cell r="C5974" t="str">
            <v>M3</v>
          </cell>
          <cell r="D5974">
            <v>479.39</v>
          </cell>
        </row>
        <row r="5975">
          <cell r="A5975">
            <v>88715</v>
          </cell>
          <cell r="B5975" t="str">
            <v>ARGAMASSA TRAÇO 1:2:9 (EM VOLUME DE CIMENTO, CAL E AREIA MÉDIA ÚMIDA) PARA EMBOÇO/MASSA ÚNICA/ASSENTAMENTO DE ALVENARIA DE VEDAÇÃO, PREPARO MECÂNICO COM BETONEIRA 400 L. AF_08/2019</v>
          </cell>
          <cell r="C5975" t="str">
            <v>M3</v>
          </cell>
          <cell r="D5975">
            <v>445.83</v>
          </cell>
        </row>
        <row r="5976">
          <cell r="A5976">
            <v>95563</v>
          </cell>
          <cell r="B5976" t="str">
            <v>ARGAMASSA TRAÇO 1:1,93 (EM VOLUME DE CIMENTO E AREIA MÉDIA ÚMIDA), FCK 20 MPA, PREPARO MECÂNICO COM MISTURADOR DUPLO HORIZONTAL DE ALTA TURBULÊNCIA. AF_03/2020</v>
          </cell>
          <cell r="C5976" t="str">
            <v>M3</v>
          </cell>
          <cell r="D5976">
            <v>694.92</v>
          </cell>
        </row>
        <row r="5977">
          <cell r="A5977">
            <v>100464</v>
          </cell>
          <cell r="B5977" t="str">
            <v>ARGAMASSA TRAÇO 1:0,5:4,5  (EM VOLUME DE CIMENTO, CAL E AREIA MÉDIA ÚMIDA), PREPARO MECÂNICO COM MISTURADOR DE EIXO HORIZONTAL DE 160 KG. AF_08/2019</v>
          </cell>
          <cell r="C5977" t="str">
            <v>M3</v>
          </cell>
          <cell r="D5977">
            <v>501.52</v>
          </cell>
        </row>
        <row r="5978">
          <cell r="A5978">
            <v>100465</v>
          </cell>
          <cell r="B5978" t="str">
            <v>ARGAMASSA TRAÇO 1:0,5:4,5  (EM VOLUME DE CIMENTO, CAL E AREIA MÉDIA ÚMIDA), PREPARO MECÂNICO COM MISTURADOR DE EIXO HORIZONTAL DE 300 KG. AF_08/2019</v>
          </cell>
          <cell r="C5978" t="str">
            <v>M3</v>
          </cell>
          <cell r="D5978">
            <v>460.41</v>
          </cell>
        </row>
        <row r="5979">
          <cell r="A5979">
            <v>100466</v>
          </cell>
          <cell r="B5979" t="str">
            <v>ARGAMASSA TRAÇO 1:0,5:4,5  (EM VOLUME DE CIMENTO, CAL E AREIA MÉDIA ÚMIDA), PREPARO MECÂNICO COM MISTURADOR DE EIXO HORIZONTAL DE 600 KG. AF_08/2019</v>
          </cell>
          <cell r="C5979" t="str">
            <v>M3</v>
          </cell>
          <cell r="D5979">
            <v>435.16</v>
          </cell>
        </row>
        <row r="5980">
          <cell r="A5980">
            <v>100468</v>
          </cell>
          <cell r="B5980" t="str">
            <v>ARGAMASSA TRAÇO 1:3 (EM VOLUME DE CIMENTO E AREIA MÉDIA ÚMIDA), PREPARO MECÂNICO COM MISTURADOR DE EIXO HORIZONTAL DE 160 KG. AF_08/2019</v>
          </cell>
          <cell r="C5980" t="str">
            <v>M3</v>
          </cell>
          <cell r="D5980">
            <v>596.70000000000005</v>
          </cell>
        </row>
        <row r="5981">
          <cell r="A5981">
            <v>100469</v>
          </cell>
          <cell r="B5981" t="str">
            <v>ARGAMASSA TRAÇO 1:3 (EM VOLUME DE CIMENTO E AREIA MÉDIA ÚMIDA), PREPARO MECÂNICO COM MISTURADOR DE EIXO HORIZONTAL DE 300 KG. AF_08/2019</v>
          </cell>
          <cell r="C5981" t="str">
            <v>M3</v>
          </cell>
          <cell r="D5981">
            <v>484.15</v>
          </cell>
        </row>
        <row r="5982">
          <cell r="A5982">
            <v>100470</v>
          </cell>
          <cell r="B5982" t="str">
            <v>ARGAMASSA TRAÇO 1:3 (EM VOLUME DE CIMENTO E AREIA MÉDIA ÚMIDA), PREPARO MECÂNICO COM MISTURADOR DE EIXO HORIZONTAL DE 600 KG. AF_08/2019</v>
          </cell>
          <cell r="C5982" t="str">
            <v>M3</v>
          </cell>
          <cell r="D5982">
            <v>435.16</v>
          </cell>
        </row>
        <row r="5983">
          <cell r="A5983">
            <v>100472</v>
          </cell>
          <cell r="B5983" t="str">
            <v>ARGAMASSA TRAÇO 1:4 (EM VOLUME DE CIMENTO E AREIA MÉDIA ÚMIDA), PREPARO MECÂNICO COM MISTURADOR DE EIXO HORIZONTAL DE 160 KG. AF_08/2019</v>
          </cell>
          <cell r="C5983" t="str">
            <v>M3</v>
          </cell>
          <cell r="D5983">
            <v>489.94</v>
          </cell>
        </row>
        <row r="5984">
          <cell r="A5984">
            <v>100473</v>
          </cell>
          <cell r="B5984" t="str">
            <v>ARGAMASSA TRAÇO 1:4 (EM VOLUME DE CIMENTO E AREIA MÉDIA ÚMIDA), PREPARO MECÂNICO COM MISTURADOR DE EIXO HORIZONTAL DE 300 KG. AF_08/2019</v>
          </cell>
          <cell r="C5984" t="str">
            <v>M3</v>
          </cell>
          <cell r="D5984">
            <v>438.13</v>
          </cell>
        </row>
        <row r="5985">
          <cell r="A5985">
            <v>100474</v>
          </cell>
          <cell r="B5985" t="str">
            <v>ARGAMASSA TRAÇO 1:4 (EM VOLUME DE CIMENTO E AREIA MÉDIA ÚMIDA), PREPARO MECÂNICO COM MISTURADOR DE EIXO HORIZONTAL DE 600 KG. AF_08/2019</v>
          </cell>
          <cell r="C5985" t="str">
            <v>M3</v>
          </cell>
          <cell r="D5985">
            <v>410.45</v>
          </cell>
        </row>
        <row r="5986">
          <cell r="A5986">
            <v>100475</v>
          </cell>
          <cell r="B5986" t="str">
            <v>ARGAMASSA TRAÇO 1:3 (EM VOLUME DE CIMENTO E AREIA MÉDIA ÚMIDA) COM ADIÇÃO DE IMPERMEABILIZANTE, PREPARO MECÂNICO COM BETONEIRA 400 L. AF_08/2019</v>
          </cell>
          <cell r="C5986" t="str">
            <v>M3</v>
          </cell>
          <cell r="D5986">
            <v>627.26</v>
          </cell>
        </row>
        <row r="5987">
          <cell r="A5987">
            <v>100477</v>
          </cell>
          <cell r="B5987" t="str">
            <v>ARGAMASSA TRAÇO 1:3 (EM VOLUME DE CIMENTO E AREIA MÉDIA ÚMIDA) COM ADIÇÃO DE IMPERMEABILIZANTE, PREPARO MECÂNICO COM MISTURADOR DE EIXO HORIZONTAL DE 160 KG. AF_08/2019</v>
          </cell>
          <cell r="C5987" t="str">
            <v>M3</v>
          </cell>
          <cell r="D5987">
            <v>695.26</v>
          </cell>
        </row>
        <row r="5988">
          <cell r="A5988">
            <v>100478</v>
          </cell>
          <cell r="B5988" t="str">
            <v>ARGAMASSA TRAÇO 1:3 (EM VOLUME DE CIMENTO E AREIA MÉDIA ÚMIDA) COM ADIÇÃO DE IMPERMEABILIZANTE, PREPARO MECÂNICO COM MISTURADOR DE EIXO HORIZONTAL DE 300 KG. AF_08/2019</v>
          </cell>
          <cell r="C5988" t="str">
            <v>M3</v>
          </cell>
          <cell r="D5988">
            <v>614.61</v>
          </cell>
        </row>
        <row r="5989">
          <cell r="A5989">
            <v>100479</v>
          </cell>
          <cell r="B5989" t="str">
            <v>ARGAMASSA TRAÇO 1:3 (EM VOLUME DE CIMENTO E AREIA MÉDIA ÚMIDA) COM ADIÇÃO DE IMPERMEABILIZANTE, PREPARO MECÂNICO COM MISTURADOR DE EIXO HORIZONTAL DE 600 KG. AF_08/2019</v>
          </cell>
          <cell r="C5989" t="str">
            <v>M3</v>
          </cell>
          <cell r="D5989">
            <v>591.82000000000005</v>
          </cell>
        </row>
        <row r="5990">
          <cell r="A5990">
            <v>100480</v>
          </cell>
          <cell r="B5990" t="str">
            <v>ARGAMASSA TRAÇO 1:3 (EM VOLUME DE CIMENTO E AREIA MÉDIA ÚMIDA) COM ADIÇÃO DE IMPERMEABILIZANTE, PREPARO MANUAL. AF_08/2019</v>
          </cell>
          <cell r="C5990" t="str">
            <v>M3</v>
          </cell>
          <cell r="D5990">
            <v>666.88</v>
          </cell>
        </row>
        <row r="5991">
          <cell r="A5991">
            <v>100481</v>
          </cell>
          <cell r="B5991" t="str">
            <v>ARGAMASSA TRAÇO 1:4 (EM VOLUME DE CIMENTO E AREIA MÉDIA ÚMIDA) COM ADIÇÃO DE IMPERMEABILIZANTE, PREPARO MECÂNICO COM BETONEIRA 400 L. AF_08/2019</v>
          </cell>
          <cell r="C5991" t="str">
            <v>M3</v>
          </cell>
          <cell r="D5991">
            <v>542.36</v>
          </cell>
        </row>
        <row r="5992">
          <cell r="A5992">
            <v>100483</v>
          </cell>
          <cell r="B5992" t="str">
            <v>ARGAMASSA TRAÇO 1:4 (EM VOLUME DE CIMENTO E AREIA MÉDIA ÚMIDA) COM ADIÇÃO DE IMPERMEABILIZANTE, PREPARO MECÂNICO COM MISTURADOR DE EIXO HORIZONTAL DE 160 KG. AF_08/2019</v>
          </cell>
          <cell r="C5992" t="str">
            <v>M3</v>
          </cell>
          <cell r="D5992">
            <v>593.05999999999995</v>
          </cell>
        </row>
        <row r="5993">
          <cell r="A5993">
            <v>100484</v>
          </cell>
          <cell r="B5993" t="str">
            <v>ARGAMASSA TRAÇO 1:4 (EM VOLUME DE CIMENTO E AREIA MÉDIA ÚMIDA) COM ADIÇÃO DE IMPERMEABILIZANTE, PREPARO MECÂNICO COM MISTURADOR DE EIXO HORIZONTAL DE 300 KG. AF_08/2019</v>
          </cell>
          <cell r="C5993" t="str">
            <v>M3</v>
          </cell>
          <cell r="D5993">
            <v>542.19000000000005</v>
          </cell>
        </row>
        <row r="5994">
          <cell r="A5994">
            <v>100485</v>
          </cell>
          <cell r="B5994" t="str">
            <v>ARGAMASSA TRAÇO 1:4 (EM VOLUME DE CIMENTO E AREIA MÉDIA ÚMIDA) COM ADIÇÃO DE IMPERMEABILIZANTE, PREPARO MECÂNICO COM MISTURADOR DE EIXO HORIZONTAL DE 600 KG. AF_08/2019</v>
          </cell>
          <cell r="C5994" t="str">
            <v>M3</v>
          </cell>
          <cell r="D5994">
            <v>515.52</v>
          </cell>
        </row>
        <row r="5995">
          <cell r="A5995">
            <v>100486</v>
          </cell>
          <cell r="B5995" t="str">
            <v>ARGAMASSA TRAÇO 1:4 (EM VOLUME DE CIMENTO E AREIA MÉDIA ÚMIDA) COM ADIÇÃO DE IMPERMEABILIZANTE, PREPARO MANUAL. AF_08/2019</v>
          </cell>
          <cell r="C5995" t="str">
            <v>M3</v>
          </cell>
          <cell r="D5995">
            <v>588.52</v>
          </cell>
        </row>
        <row r="5996">
          <cell r="A5996">
            <v>100487</v>
          </cell>
          <cell r="B5996" t="str">
            <v>ARGAMASSA TRAÇO 1:2:9 (EM VOLUME DE CIMENTO, CAL E AREIA MÉDIA ÚMIDA) PARA EMBOÇO/MASSA ÚNICA/ASSENTAMENTO DE ALVENARIA DE VEDAÇÃO, PREPARO MECÂNICO COM MISTURADOR DE EIXO HORIZONTAL DE 600 KG. AF_08/2019</v>
          </cell>
          <cell r="C5996" t="str">
            <v>M3</v>
          </cell>
          <cell r="D5996">
            <v>415.25</v>
          </cell>
        </row>
        <row r="5997">
          <cell r="A5997">
            <v>100488</v>
          </cell>
          <cell r="B5997" t="str">
            <v>ARGAMASSA TRAÇO 1:0,5:4,5 (EM VOLUME DE CIMENTO, CAL E AREIA MÉDIA ÚMIDA), PREPARO MECÂNICO COM BETONEIRA 600 L. AF_08/2019</v>
          </cell>
          <cell r="C5997" t="str">
            <v>M3</v>
          </cell>
          <cell r="D5997">
            <v>455.43</v>
          </cell>
        </row>
        <row r="5998">
          <cell r="A5998">
            <v>100489</v>
          </cell>
          <cell r="B5998" t="str">
            <v>ARGAMASSA TRAÇO 1:3 (EM VOLUME DE CIMENTO E AREIA MÉDIA ÚMIDA), PREPARO MECÂNICO COM BETONEIRA 600 L. AF_08/2019</v>
          </cell>
          <cell r="C5998" t="str">
            <v>M3</v>
          </cell>
          <cell r="D5998">
            <v>483.86</v>
          </cell>
        </row>
        <row r="5999">
          <cell r="A5999">
            <v>100490</v>
          </cell>
          <cell r="B5999" t="str">
            <v>ARGAMASSA TRAÇO 1:4 (EM VOLUME DE CIMENTO E AREIA MÉDIA ÚMIDA), PREPARO MECÂNICO COM BETONEIRA 600 L. AF_08/2019</v>
          </cell>
          <cell r="C5999" t="str">
            <v>M3</v>
          </cell>
          <cell r="D5999">
            <v>427.01</v>
          </cell>
        </row>
        <row r="6000">
          <cell r="A6000">
            <v>100491</v>
          </cell>
          <cell r="B6000" t="str">
            <v>ARGAMASSA TRAÇO 1:3 (EM VOLUME DE CIMENTO E AREIA MÉDIA ÚMIDA) COM ADIÇÃO DE IMPERMEABILIZANTE, PREPARO MECÂNICO COM BETONEIRA 600 L. AF_08/2019</v>
          </cell>
          <cell r="C6000" t="str">
            <v>M3</v>
          </cell>
          <cell r="D6000">
            <v>617.51</v>
          </cell>
        </row>
        <row r="6001">
          <cell r="A6001">
            <v>100492</v>
          </cell>
          <cell r="B6001" t="str">
            <v>ARGAMASSA TRAÇO 1:4 (EM VOLUME DE CIMENTO E AREIA MÉDIA ÚMIDA) COM ADIÇÃO DE IMPERMEABILIZANTE, PREPARO MECÂNICO COM BETONEIRA 600 L. AF_08/2019</v>
          </cell>
          <cell r="C6001" t="str">
            <v>M3</v>
          </cell>
          <cell r="D6001">
            <v>533.6</v>
          </cell>
        </row>
        <row r="6002">
          <cell r="A6002">
            <v>92121</v>
          </cell>
          <cell r="B6002" t="str">
            <v>PENEIRAMENTO DE AREIA COM PENEIRA ELÉTRICA. AF_11/2015</v>
          </cell>
          <cell r="C6002" t="str">
            <v>M3</v>
          </cell>
          <cell r="D6002">
            <v>21.17</v>
          </cell>
        </row>
        <row r="6003">
          <cell r="A6003">
            <v>92122</v>
          </cell>
          <cell r="B6003" t="str">
            <v>PENEIRAMENTO DE AREIA COM PENEIRA MANUAL. AF_11/2015</v>
          </cell>
          <cell r="C6003" t="str">
            <v>M3</v>
          </cell>
          <cell r="D6003">
            <v>35.49</v>
          </cell>
        </row>
        <row r="6004">
          <cell r="A6004">
            <v>92123</v>
          </cell>
          <cell r="B6004" t="str">
            <v>ENSACAMENTO DE AREIA. AF_11/2015</v>
          </cell>
          <cell r="C6004" t="str">
            <v>M3</v>
          </cell>
          <cell r="D6004">
            <v>32.35</v>
          </cell>
        </row>
        <row r="6005">
          <cell r="A6005">
            <v>100195</v>
          </cell>
          <cell r="B6005" t="str">
            <v>TRANSPORTE HORIZONTAL MANUAL, DE SACOS DE 50 KG (UNIDADE: KGXKM). AF_07/2019</v>
          </cell>
          <cell r="C6005" t="str">
            <v>KGXKM</v>
          </cell>
          <cell r="D6005">
            <v>0.54</v>
          </cell>
        </row>
        <row r="6006">
          <cell r="A6006">
            <v>100196</v>
          </cell>
          <cell r="B6006" t="str">
            <v>TRANSPORTE HORIZONTAL MANUAL, DE SACOS DE 30 KG (UNIDADE: KGXKM). AF_07/2019</v>
          </cell>
          <cell r="C6006" t="str">
            <v>KGXKM</v>
          </cell>
          <cell r="D6006">
            <v>0.9</v>
          </cell>
        </row>
        <row r="6007">
          <cell r="A6007">
            <v>100197</v>
          </cell>
          <cell r="B6007" t="str">
            <v>TRANSPORTE HORIZONTAL MANUAL, DE SACOS DE 20 KG (UNIDADE: KGXKM). AF_07/2019</v>
          </cell>
          <cell r="C6007" t="str">
            <v>KGXKM</v>
          </cell>
          <cell r="D6007">
            <v>1.35</v>
          </cell>
        </row>
        <row r="6008">
          <cell r="A6008">
            <v>100198</v>
          </cell>
          <cell r="B6008" t="str">
            <v>TRANSPORTE HORIZONTAL COM CARRINHO PLATAFORMA, DE SACOS DE 50 KG (UNIDADE: KGXKM). AF_07/2019</v>
          </cell>
          <cell r="C6008" t="str">
            <v>KGXKM</v>
          </cell>
          <cell r="D6008">
            <v>0.18</v>
          </cell>
        </row>
        <row r="6009">
          <cell r="A6009">
            <v>100199</v>
          </cell>
          <cell r="B6009" t="str">
            <v>TRANSPORTE HORIZONTAL COM CARRINHO PLATAFORMA, DE SACOS DE 30 KG (UNIDADE: KGXKM). AF_07/2019</v>
          </cell>
          <cell r="C6009" t="str">
            <v>KGXKM</v>
          </cell>
          <cell r="D6009">
            <v>0.22</v>
          </cell>
        </row>
        <row r="6010">
          <cell r="A6010">
            <v>100200</v>
          </cell>
          <cell r="B6010" t="str">
            <v>TRANSPORTE HORIZONTAL COM CARRINHO PLATAFORMA, DE SACOS DE 20 KG (UNIDADE: KGXKM). AF_07/2019</v>
          </cell>
          <cell r="C6010" t="str">
            <v>KGXKM</v>
          </cell>
          <cell r="D6010">
            <v>0.27</v>
          </cell>
        </row>
        <row r="6011">
          <cell r="A6011">
            <v>100201</v>
          </cell>
          <cell r="B6011" t="str">
            <v>TRANSPORTE HORIZONTAL COM CARRINHO DE MÃO, DE SACOS DE 50 KG (UNIDADE: KGXKM). AF_07/2019</v>
          </cell>
          <cell r="C6011" t="str">
            <v>KGXKM</v>
          </cell>
          <cell r="D6011">
            <v>0.55000000000000004</v>
          </cell>
        </row>
        <row r="6012">
          <cell r="A6012">
            <v>100202</v>
          </cell>
          <cell r="B6012" t="str">
            <v>TRANSPORTE HORIZONTAL COM CARRINHO DE MÃO, DE SACOS DE 30 KG (UNIDADE: KGXKM). AF_07/2019</v>
          </cell>
          <cell r="C6012" t="str">
            <v>KGXKM</v>
          </cell>
          <cell r="D6012">
            <v>0.64</v>
          </cell>
        </row>
        <row r="6013">
          <cell r="A6013">
            <v>100203</v>
          </cell>
          <cell r="B6013" t="str">
            <v>TRANSPORTE HORIZONTAL COM CARRINHO DE MÃO, DE SACOS DE 20 KG (UNIDADE: KGXKM). AF_07/2019</v>
          </cell>
          <cell r="C6013" t="str">
            <v>KGXKM</v>
          </cell>
          <cell r="D6013">
            <v>0.76</v>
          </cell>
        </row>
        <row r="6014">
          <cell r="A6014">
            <v>100204</v>
          </cell>
          <cell r="B6014" t="str">
            <v>TRANSPORTE HORIZONTAL COM MANIPULADOR TELESCÓPICO, DE PÁLETE DE SACOS (UNIDADE: KGXKM). AF_07/2019</v>
          </cell>
          <cell r="C6014" t="str">
            <v>KGXKM</v>
          </cell>
          <cell r="D6014">
            <v>0.08</v>
          </cell>
        </row>
        <row r="6015">
          <cell r="A6015">
            <v>100205</v>
          </cell>
          <cell r="B6015" t="str">
            <v>TRANSPORTE HORIZONTAL COM JERICA DE 60 L, DE MASSA/ GRANEL (UNIDADE: M3XKM). AF_07/2019</v>
          </cell>
          <cell r="C6015" t="str">
            <v>M3XKM</v>
          </cell>
          <cell r="D6015">
            <v>1010.93</v>
          </cell>
        </row>
        <row r="6016">
          <cell r="A6016">
            <v>100206</v>
          </cell>
          <cell r="B6016" t="str">
            <v>TRANSPORTE HORIZONTAL COM JERICA DE 90 L, DE MASSA/ GRANEL (UNIDADE: M3XKM). AF_07/2019</v>
          </cell>
          <cell r="C6016" t="str">
            <v>M3XKM</v>
          </cell>
          <cell r="D6016">
            <v>730.73</v>
          </cell>
        </row>
        <row r="6017">
          <cell r="A6017">
            <v>100207</v>
          </cell>
          <cell r="B6017" t="str">
            <v>TRANSPORTE HORIZONTAL COM CARREGADEIRA, DE MASSA/ GRANEL (UNIDADE: M3XKM). AF_07/2019</v>
          </cell>
          <cell r="C6017" t="str">
            <v>M3XKM</v>
          </cell>
          <cell r="D6017">
            <v>343.54</v>
          </cell>
        </row>
        <row r="6018">
          <cell r="A6018">
            <v>100208</v>
          </cell>
          <cell r="B6018" t="str">
            <v>TRANSPORTE HORIZONTAL MANUAL, DE BLOCOS VAZADOS DE CONCRETO OU CERÂMICO DE 19X19X39CM (UNIDADE: BLOCOXKM). AF_07/2019</v>
          </cell>
          <cell r="C6018" t="str">
            <v>UNXKM</v>
          </cell>
          <cell r="D6018">
            <v>13.37</v>
          </cell>
        </row>
        <row r="6019">
          <cell r="A6019">
            <v>100209</v>
          </cell>
          <cell r="B6019" t="str">
            <v>TRANSPORTE HORIZONTAL MANUAL, DE BLOCOS CERÂMICOS FURADOS NA HORIZONTAL DE 9X19X19CM (UNIDADE: BLOCOXKM). AF_07/2019</v>
          </cell>
          <cell r="C6019" t="str">
            <v>UNXKM</v>
          </cell>
          <cell r="D6019">
            <v>6.68</v>
          </cell>
        </row>
        <row r="6020">
          <cell r="A6020">
            <v>100210</v>
          </cell>
          <cell r="B6020" t="str">
            <v>TRANSPORTE HORIZONTAL COM CARRINHO DE MÃO, DE BLOCOS VAZADOS DE CONCRETO OU CERÂMICO DE 19X19X39CM (UNIDADE: BLOCOXKM). AF_07/2019</v>
          </cell>
          <cell r="C6020" t="str">
            <v>UNXKM</v>
          </cell>
          <cell r="D6020">
            <v>12.32</v>
          </cell>
        </row>
        <row r="6021">
          <cell r="A6021">
            <v>100211</v>
          </cell>
          <cell r="B6021" t="str">
            <v>TRANSPORTE HORIZONTAL COM CARRINHO DE MÃO, DE BLOCOS CERÂMICOS FURADOS NA HORIZONTAL DE 9X19X19CM (UNIDADE: BLOCOXKM). AF_07/2019</v>
          </cell>
          <cell r="C6021" t="str">
            <v>UNXKM</v>
          </cell>
          <cell r="D6021">
            <v>4.75</v>
          </cell>
        </row>
        <row r="6022">
          <cell r="A6022">
            <v>100212</v>
          </cell>
          <cell r="B6022" t="str">
            <v>TRANSPORTE HORIZONTAL COM CARRINHO PLATAFORMA, DE BLOCOS VAZADOS DE CONCRETO OU CERÂMICO DE 19X19X39CM (UNIDADE: BLOCOXKM). AF_07/2019</v>
          </cell>
          <cell r="C6022" t="str">
            <v>UNXKM</v>
          </cell>
          <cell r="D6022">
            <v>5.25</v>
          </cell>
        </row>
        <row r="6023">
          <cell r="A6023">
            <v>100213</v>
          </cell>
          <cell r="B6023" t="str">
            <v>TRANSPORTE HORIZONTAL COM CARRINHO PLATAFORMA, DE BLOCOS CERÂMICOS FURADOS NA HORIZONTAL DE 9X19X19CM (UNIDADE: BLOCOXKM). AF_07/2019</v>
          </cell>
          <cell r="C6023" t="str">
            <v>UNXKM</v>
          </cell>
          <cell r="D6023">
            <v>1.88</v>
          </cell>
        </row>
        <row r="6024">
          <cell r="A6024">
            <v>100214</v>
          </cell>
          <cell r="B6024" t="str">
            <v>TRANSPORTE HORIZONTAL COM CARRINHO MINI PÁLETES, DE BLOCOS VAZADOS DE CONCRETO DE 19X19X39CM (UNIDADE: BLOCOXKM). AF_07/2019</v>
          </cell>
          <cell r="C6024" t="str">
            <v>UNXKM</v>
          </cell>
          <cell r="D6024">
            <v>2.89</v>
          </cell>
        </row>
        <row r="6025">
          <cell r="A6025">
            <v>100215</v>
          </cell>
          <cell r="B6025" t="str">
            <v>TRANSPORTE HORIZONTAL COM CARRINHO MINI PÁLETES, DE BLOCOS CERÂMICOS FURADOS NA VERTICAL DE 19X19X39CM (UNIDADE: BLOCOXKM). AF_07/2019</v>
          </cell>
          <cell r="C6025" t="str">
            <v>UNXKM</v>
          </cell>
          <cell r="D6025">
            <v>2.48</v>
          </cell>
        </row>
        <row r="6026">
          <cell r="A6026">
            <v>100216</v>
          </cell>
          <cell r="B6026" t="str">
            <v>TRANSPORTE HORIZONTAL COM CARRINHO MINI PÁLETES, DE BLOCOS CERÂMICOS FURADOS NA HORIZONTAL DE 9X19X19CM (UNIDADE: BLOCOXKM). AF_07/2019</v>
          </cell>
          <cell r="C6026" t="str">
            <v>UNXKM</v>
          </cell>
          <cell r="D6026">
            <v>0.66</v>
          </cell>
        </row>
        <row r="6027">
          <cell r="A6027">
            <v>100217</v>
          </cell>
          <cell r="B6027" t="str">
            <v>TRANSPORTE HORIZONTAL COM MANIPULADOR TELESCÓPICO, DE BLOCOS VAZADOS DE CONCRETO DE 19X19X39CM (UNIDADE: BLOCOXKM). AF_07/2019</v>
          </cell>
          <cell r="C6027" t="str">
            <v>UNXKM</v>
          </cell>
          <cell r="D6027">
            <v>2.38</v>
          </cell>
        </row>
        <row r="6028">
          <cell r="A6028">
            <v>100218</v>
          </cell>
          <cell r="B6028" t="str">
            <v>TRANSPORTE HORIZONTAL COM MANIPULADOR TELESCÓPICO, DE BLOCOS CERÂMICOS FURADOS NA VERTICAL DE 19X19X39CM (UNIDADE: BLOCOXKM). AF_07/2019</v>
          </cell>
          <cell r="C6028" t="str">
            <v>UNXKM</v>
          </cell>
          <cell r="D6028">
            <v>1.63</v>
          </cell>
        </row>
        <row r="6029">
          <cell r="A6029">
            <v>100219</v>
          </cell>
          <cell r="B6029" t="str">
            <v>TRANSPORTE HORIZONTAL COM MANIPULADOR TELESCÓPICO, DE BLOCOS CERÂMICOS FURADOS NA HORIZONTAL DE 9X19X19CM (UNIDADE: BLOCOXKM). AF_07/2019</v>
          </cell>
          <cell r="C6029" t="str">
            <v>UNXKM</v>
          </cell>
          <cell r="D6029">
            <v>0.36</v>
          </cell>
        </row>
        <row r="6030">
          <cell r="A6030">
            <v>100220</v>
          </cell>
          <cell r="B6030" t="str">
            <v>TRANSPORTE HORIZONTAL MANUAL, DE CAIXA COM REVESTIMENTO CERÂMICO (UNIDADE: M2XKM). AF_07/2019</v>
          </cell>
          <cell r="C6030" t="str">
            <v>M2XKM</v>
          </cell>
          <cell r="D6030">
            <v>19.21</v>
          </cell>
        </row>
        <row r="6031">
          <cell r="A6031">
            <v>100221</v>
          </cell>
          <cell r="B6031" t="str">
            <v>TRANSPORTE HORIZONTAL COM CARRINHO DE MÃO, DE CAIXA COM REVESTIMENTO CERÂMICO (UNIDADE: M2XKM). AF_07/2019</v>
          </cell>
          <cell r="C6031" t="str">
            <v>M2XKM</v>
          </cell>
          <cell r="D6031">
            <v>21.77</v>
          </cell>
        </row>
        <row r="6032">
          <cell r="A6032">
            <v>100222</v>
          </cell>
          <cell r="B6032" t="str">
            <v>TRANSPORTE HORIZONTAL COM CARRINHO PLATAFORMA, DE CAIXA COM REVESTIMENTO CERÂMICO (UNIDADE: M2XKM). AF_07/2019</v>
          </cell>
          <cell r="C6032" t="str">
            <v>M2XKM</v>
          </cell>
          <cell r="D6032">
            <v>8.25</v>
          </cell>
        </row>
        <row r="6033">
          <cell r="A6033">
            <v>100223</v>
          </cell>
          <cell r="B6033" t="str">
            <v>TRANSPORTE HORIZONTAL COM CARRINHO MINI PÁLETES, DE CAIXA COM REVESTIMENTO CERÂMICO (UNIDADE: M2XKM). AF_07/2019</v>
          </cell>
          <cell r="C6033" t="str">
            <v>M2XKM</v>
          </cell>
          <cell r="D6033">
            <v>3.86</v>
          </cell>
        </row>
        <row r="6034">
          <cell r="A6034">
            <v>100224</v>
          </cell>
          <cell r="B6034" t="str">
            <v>TRANSPORTE HORIZONTAL COM MANIPULADOR TELESCÓPICO, DE CAIXA COM REVESTIMENTO CERÂMICO (UNIDADE: M2XKM). AF_07/2019</v>
          </cell>
          <cell r="C6034" t="str">
            <v>M2XKM</v>
          </cell>
          <cell r="D6034">
            <v>2.38</v>
          </cell>
        </row>
        <row r="6035">
          <cell r="A6035">
            <v>100225</v>
          </cell>
          <cell r="B6035" t="str">
            <v>TRANSPORTE HORIZONTAL MANUAL, DE LATA DE 18 LITROS (UNIDADE: LXKM). AF_07/2019</v>
          </cell>
          <cell r="C6035" t="str">
            <v>LXKM</v>
          </cell>
          <cell r="D6035">
            <v>1.5</v>
          </cell>
        </row>
        <row r="6036">
          <cell r="A6036">
            <v>100226</v>
          </cell>
          <cell r="B6036" t="str">
            <v>TRANSPORTE HORIZONTAL COM CARRINHO PLATAFORMA, DE LATA DE 18 LITROS (UNIDADE: LXKM). AF_07/2019</v>
          </cell>
          <cell r="C6036" t="str">
            <v>LXKM</v>
          </cell>
          <cell r="D6036">
            <v>0.47</v>
          </cell>
        </row>
        <row r="6037">
          <cell r="A6037">
            <v>100227</v>
          </cell>
          <cell r="B6037" t="str">
            <v>TRANSPORTE HORIZONTAL COM CARRINHO RACIONAL, DE LATA DE 18 LITROS (UNIDADE: LXKM). AF_07/2019</v>
          </cell>
          <cell r="C6037" t="str">
            <v>LXKM</v>
          </cell>
          <cell r="D6037">
            <v>0.7</v>
          </cell>
        </row>
        <row r="6038">
          <cell r="A6038">
            <v>100228</v>
          </cell>
          <cell r="B6038" t="str">
            <v>TRANSPORTE HORIZONTAL COM MANIPULADOR TELESCÓPICO, DE LATA DE 18 LITROS (UNIDADE: LXKM). AF_07/2019</v>
          </cell>
          <cell r="C6038" t="str">
            <v>LXKM</v>
          </cell>
          <cell r="D6038">
            <v>0.23</v>
          </cell>
        </row>
        <row r="6039">
          <cell r="A6039">
            <v>100229</v>
          </cell>
          <cell r="B6039" t="str">
            <v>TRANSPORTE VERTICAL MANUAL, 1 PAVIMENTO, DE SACOS DE 50 KG (UNIDADE: KG). AF_07/2019</v>
          </cell>
          <cell r="C6039" t="str">
            <v>KG</v>
          </cell>
          <cell r="D6039">
            <v>0.01</v>
          </cell>
        </row>
        <row r="6040">
          <cell r="A6040">
            <v>100230</v>
          </cell>
          <cell r="B6040" t="str">
            <v>TRANSPORTE VERTICAL MANUAL, 1 PAVIMENTO, DE SACOS DE 30 KG (UNIDADE: KG). AF_07/2019</v>
          </cell>
          <cell r="C6040" t="str">
            <v>KG</v>
          </cell>
          <cell r="D6040">
            <v>0.01</v>
          </cell>
        </row>
        <row r="6041">
          <cell r="A6041">
            <v>100231</v>
          </cell>
          <cell r="B6041" t="str">
            <v>TRANSPORTE VERTICAL MANUAL, 1 PAVIMENTO, DE SACOS DE 20 KG (UNIDADE: KG). AF_07/2019</v>
          </cell>
          <cell r="C6041" t="str">
            <v>KG</v>
          </cell>
          <cell r="D6041">
            <v>0.02</v>
          </cell>
        </row>
        <row r="6042">
          <cell r="A6042">
            <v>100232</v>
          </cell>
          <cell r="B6042" t="str">
            <v>TRANSPORTE VERTICAL MANUAL, 1 PAVIMENTO, DE BLOCOS VAZADOS DE CONCRETO OU CERÂMICO DE 19X19X39CM (UNIDADE: BLOCO). AF_07/2019</v>
          </cell>
          <cell r="C6042" t="str">
            <v>UN</v>
          </cell>
          <cell r="D6042">
            <v>0.25</v>
          </cell>
        </row>
        <row r="6043">
          <cell r="A6043">
            <v>100233</v>
          </cell>
          <cell r="B6043" t="str">
            <v>TRANSPORTE VERTICAL MANUAL, 1 PAVIMENTO, DE BLOCOS CERÂMICOS FURADOS NA HORIZONTAL DE 9X19X19CM (UNIDADE: BLOCO). AF_07/2019</v>
          </cell>
          <cell r="C6043" t="str">
            <v>UN</v>
          </cell>
          <cell r="D6043">
            <v>0.12</v>
          </cell>
        </row>
        <row r="6044">
          <cell r="A6044">
            <v>100234</v>
          </cell>
          <cell r="B6044" t="str">
            <v>TRANSPORTE VERTICAL MANUAL, 1 PAVIMENTO, DE CAIXA COM REVESTIMENTO CERÂMICO (UNIDADE: M2). AF_07/2019</v>
          </cell>
          <cell r="C6044" t="str">
            <v>M2</v>
          </cell>
          <cell r="D6044">
            <v>0.38</v>
          </cell>
        </row>
        <row r="6045">
          <cell r="A6045">
            <v>100235</v>
          </cell>
          <cell r="B6045" t="str">
            <v>TRANSPORTE VERTICAL MANUAL, 1 PAVIMENTO, DE LATA DE 18 LITROS (UNIDADE: L). AF_07/2019</v>
          </cell>
          <cell r="C6045" t="str">
            <v>L</v>
          </cell>
          <cell r="D6045">
            <v>0.02</v>
          </cell>
        </row>
        <row r="6046">
          <cell r="A6046">
            <v>100236</v>
          </cell>
          <cell r="B6046" t="str">
            <v>TRANSPORTE HORIZONTAL MANUAL, DE TUBO DE PVC SOLDÁVEL COM DIÂMETRO MENOR OU IGUAL A 60 MM (UNIDADE: MXKM). AF_07/2019</v>
          </cell>
          <cell r="C6046" t="str">
            <v>MXKM</v>
          </cell>
          <cell r="D6046">
            <v>1.91</v>
          </cell>
        </row>
        <row r="6047">
          <cell r="A6047">
            <v>100237</v>
          </cell>
          <cell r="B6047" t="str">
            <v>TRANSPORTE HORIZONTAL MANUAL, DE TUBO DE PVC SOLDÁVEL COM DIÂMETRO MAIOR QUE 60 MM E MENOR OU IGUAL A 85 MM (UNIDADE: MXKM). AF_07/2019</v>
          </cell>
          <cell r="C6047" t="str">
            <v>MXKM</v>
          </cell>
          <cell r="D6047">
            <v>2.29</v>
          </cell>
        </row>
        <row r="6048">
          <cell r="A6048">
            <v>100238</v>
          </cell>
          <cell r="B6048" t="str">
            <v>TRANSPORTE HORIZONTAL MANUAL, DE TUBO DE CPVC COM DIÂMETRO MENOR OU IGUAL A 73 MM (UNIDADE: MXKM). AF_07/2019</v>
          </cell>
          <cell r="C6048" t="str">
            <v>MXKM</v>
          </cell>
          <cell r="D6048">
            <v>3.67</v>
          </cell>
        </row>
        <row r="6049">
          <cell r="A6049">
            <v>100239</v>
          </cell>
          <cell r="B6049" t="str">
            <v>TRANSPORTE HORIZONTAL MANUAL, DE TUBO DE CPVC COM DIÂMETRO MAIOR QUE 73 MM E MENOR OU IGUAL A 89 MM (UNIDADE: MXKM). AF_07/2019</v>
          </cell>
          <cell r="C6049" t="str">
            <v>MXKM</v>
          </cell>
          <cell r="D6049">
            <v>4.59</v>
          </cell>
        </row>
        <row r="6050">
          <cell r="A6050">
            <v>100240</v>
          </cell>
          <cell r="B6050" t="str">
            <v>TRANSPORTE HORIZONTAL MANUAL, DE TUBO DE PPR - PN12 OU PN25 - COM DIÂMETRO MENOR OU IGUAL A 50 MM (UNIDADE: MXKM). AF_07/2019</v>
          </cell>
          <cell r="C6050" t="str">
            <v>MXKM</v>
          </cell>
          <cell r="D6050">
            <v>2.75</v>
          </cell>
        </row>
        <row r="6051">
          <cell r="A6051">
            <v>100241</v>
          </cell>
          <cell r="B6051" t="str">
            <v>TRANSPORTE HORIZONTAL MANUAL, DE TUBO DE PPR - PN12 OU PN25 - COM DIÂMETRO MAIOR QUE 50 MM E MENOR OU IGUAL A 75 MM (UNIDADE: MXKM). AF_07/2019</v>
          </cell>
          <cell r="C6051" t="str">
            <v>MXKM</v>
          </cell>
          <cell r="D6051">
            <v>4.59</v>
          </cell>
        </row>
        <row r="6052">
          <cell r="A6052">
            <v>100242</v>
          </cell>
          <cell r="B6052" t="str">
            <v>TRANSPORTE HORIZONTAL MANUAL, DE TUBO DE PPR - PN12 OU PN25 - COM DIÂMETRO MAIOR QUE 75 MM E MENOR OU IGUAL A 110 MM (UNIDADE: MXKM). AF_07/2019</v>
          </cell>
          <cell r="C6052" t="str">
            <v>MXKM</v>
          </cell>
          <cell r="D6052">
            <v>13.58</v>
          </cell>
        </row>
        <row r="6053">
          <cell r="A6053">
            <v>100243</v>
          </cell>
          <cell r="B6053" t="str">
            <v>TRANSPORTE HORIZONTAL MANUAL, DE TUBO DE COBRE - CLASSE E - COM DIÂMETRO MENOR OU IGUAL A 54 MM (UNIDADE: MXKM). AF_07/2019</v>
          </cell>
          <cell r="C6053" t="str">
            <v>MXKM</v>
          </cell>
          <cell r="D6053">
            <v>2.2000000000000002</v>
          </cell>
        </row>
        <row r="6054">
          <cell r="A6054">
            <v>100244</v>
          </cell>
          <cell r="B6054" t="str">
            <v>TRANSPORTE HORIZONTAL MANUAL, DE TUBO DE COBRE - CLASSE E - COM DIÂMETRO MAIOR QUE 54 MM E MENOR OU IGUAL A 79 MM (UNIDADE: MXKM). AF_07/2019</v>
          </cell>
          <cell r="C6054" t="str">
            <v>MXKM</v>
          </cell>
          <cell r="D6054">
            <v>2.75</v>
          </cell>
        </row>
        <row r="6055">
          <cell r="A6055">
            <v>100245</v>
          </cell>
          <cell r="B6055" t="str">
            <v>TRANSPORTE HORIZONTAL MANUAL, DE TUBO DE COBRE - CLASSE E - COM DIÂMETRO MAIOR QUE 79 MM E MENOR OU IGUAL A 104 MM (UNIDADE: MXKM). AF_07/2019</v>
          </cell>
          <cell r="C6055" t="str">
            <v>MXKM</v>
          </cell>
          <cell r="D6055">
            <v>5.51</v>
          </cell>
        </row>
        <row r="6056">
          <cell r="A6056">
            <v>100246</v>
          </cell>
          <cell r="B6056" t="str">
            <v>TRANSPORTE HORIZONTAL MANUAL, DE TUBO DE PVC SÉRIE NORMAL - ESGOTO PREDIAL, OU REFORÇADO PARA ESGOTO OU ÁGUAS PLUVIAIS PREDIAL, COM DIÂMETRO MENOR OU IGUAL A 75 MM (UNIDADE: MXKM). AF_07/2019</v>
          </cell>
          <cell r="C6056" t="str">
            <v>MXKM</v>
          </cell>
          <cell r="D6056">
            <v>1.83</v>
          </cell>
        </row>
        <row r="6057">
          <cell r="A6057">
            <v>100247</v>
          </cell>
          <cell r="B6057" t="str">
            <v>TRANSPORTE HORIZONTAL MANUAL, DE TUBO DE PVC SÉRIE NORMAL - ESGOTO PREDIAL, OU REFORÇADO PARA ESGOTO OU ÁGUAS PLUVIAIS PREDIAL, COM DIÂMETRO MAIOR QUE 75 MM E MENOR OU IGUAL A 100 MM (UNIDADE: MXKM). AF_07/2019</v>
          </cell>
          <cell r="C6057" t="str">
            <v>MXKM</v>
          </cell>
          <cell r="D6057">
            <v>2.29</v>
          </cell>
        </row>
        <row r="6058">
          <cell r="A6058">
            <v>100248</v>
          </cell>
          <cell r="B6058" t="str">
            <v>TRANSPORTE HORIZONTAL MANUAL, DE TUBO DE PVC SÉRIE NORMAL - ESGOTO PREDIAL, OU REFORÇADO PARA ESGOTO OU ÁGUAS PLUVIAIS PREDIAL, COM DIÂMETRO MAIOR QUE 100 MM E MENOR OU IGUAL A 150 MM (UNIDADE: MXKM). AF_07/2019</v>
          </cell>
          <cell r="C6058" t="str">
            <v>MXKM</v>
          </cell>
          <cell r="D6058">
            <v>9.0500000000000007</v>
          </cell>
        </row>
        <row r="6059">
          <cell r="A6059">
            <v>100249</v>
          </cell>
          <cell r="B6059" t="str">
            <v>TRANSPORTE HORIZONTAL MANUAL, DE TUBO DE AÇO CARBONO LEVE OU MÉDIO, PRETO OU GALVANIZADO, COM DIÂMETRO MENOR OU IGUAL A 20 MM (UNIDADE: MXKM). AF_07/2019</v>
          </cell>
          <cell r="C6059" t="str">
            <v>MXKM</v>
          </cell>
          <cell r="D6059">
            <v>1.83</v>
          </cell>
        </row>
        <row r="6060">
          <cell r="A6060">
            <v>100250</v>
          </cell>
          <cell r="B6060" t="str">
            <v>TRANSPORTE HORIZONTAL MANUAL, DE TUBO DE AÇO CARBONO LEVE OU MÉDIO, PRETO OU GALVANIZADO, COM DIÂMETRO MAIOR QUE 20 MM E MENOR OU IGUAL A 32 MM (UNIDADE: MXKM). AF_07/2019</v>
          </cell>
          <cell r="C6060" t="str">
            <v>MXKM</v>
          </cell>
          <cell r="D6060">
            <v>3.06</v>
          </cell>
        </row>
        <row r="6061">
          <cell r="A6061">
            <v>100251</v>
          </cell>
          <cell r="B6061" t="str">
            <v>TRANSPORTE HORIZONTAL MANUAL, DE TUBO DE AÇO CARBONO LEVE OU MÉDIO, PRETO OU GALVANIZADO, COM DIÂMETRO MAIOR QUE 32 MM E MENOR OU IGUAL A 65 MM (UNIDADE: MXKM). AF_07/2019</v>
          </cell>
          <cell r="C6061" t="str">
            <v>MXKM</v>
          </cell>
          <cell r="D6061">
            <v>9.0500000000000007</v>
          </cell>
        </row>
        <row r="6062">
          <cell r="A6062">
            <v>100252</v>
          </cell>
          <cell r="B6062" t="str">
            <v>TRANSPORTE HORIZONTAL MANUAL, DE TUBO DE AÇO CARBONO LEVE OU MÉDIO, PRETO OU GALVANIZADO, COM DIÂMETRO MAIOR QUE 65 MM E MENOR OU IGUAL A 90 MM (UNIDADE: MXKM). AF_07/2019</v>
          </cell>
          <cell r="C6062" t="str">
            <v>MXKM</v>
          </cell>
          <cell r="D6062">
            <v>13.58</v>
          </cell>
        </row>
        <row r="6063">
          <cell r="A6063">
            <v>100253</v>
          </cell>
          <cell r="B6063" t="str">
            <v>TRANSPORTE HORIZONTAL MANUAL, DE TUBO DE AÇO CARBONO LEVE OU MÉDIO, PRETO OU GALVANIZADO, COM DIÂMETRO MAIOR QUE 90 MM E MENOR OU IGUAL A 125 MM (UNIDADE: MXKM). AF_07/2019</v>
          </cell>
          <cell r="C6063" t="str">
            <v>MXKM</v>
          </cell>
          <cell r="D6063">
            <v>18.100000000000001</v>
          </cell>
        </row>
        <row r="6064">
          <cell r="A6064">
            <v>100254</v>
          </cell>
          <cell r="B6064" t="str">
            <v>TRANSPORTE HORIZONTAL MANUAL, DE TUBO DE AÇO CARBONO LEVE OU MÉDIO, PRETO OU GALVANIZADO, COM DIÂMETRO MAIOR QUE 125 MM E MENOR OU IGUAL A 150 MM (UNIDADE: MXKM). AF_07/2019</v>
          </cell>
          <cell r="C6064" t="str">
            <v>MXKM</v>
          </cell>
          <cell r="D6064">
            <v>27.16</v>
          </cell>
        </row>
        <row r="6065">
          <cell r="A6065">
            <v>100255</v>
          </cell>
          <cell r="B6065" t="str">
            <v>TRANSPORTE HORIZONTAL MANUAL, DE TÁBUAS DE MADEIRA COM SEÇÃO TRANSVERSAL DE 2,5 X 25 CM E 2,5 X 30 CM (UNIDADE: MXKM). AF_07/2019</v>
          </cell>
          <cell r="C6065" t="str">
            <v>MXKM</v>
          </cell>
          <cell r="D6065">
            <v>9.19</v>
          </cell>
        </row>
        <row r="6066">
          <cell r="A6066">
            <v>100256</v>
          </cell>
          <cell r="B6066" t="str">
            <v>TRANSPORTE HORIZONTAL MANUAL, DE CAIBROS DE MADEIRA COM SEÇÃO TRANSVERSAL DE 7,5 X 6 CM E 6 X 8 CM (UNIDADE: MXKM). AF_07/2019</v>
          </cell>
          <cell r="C6066" t="str">
            <v>MXKM</v>
          </cell>
          <cell r="D6066">
            <v>6.12</v>
          </cell>
        </row>
        <row r="6067">
          <cell r="A6067">
            <v>100257</v>
          </cell>
          <cell r="B6067" t="str">
            <v>TRANSPORTE HORIZONTAL MANUAL, DE RIPAS DE MADEIRA COM SEÇÃO TRANSVERSAL DE 1 X 5 CM E 2 X 5 CM (UNIDADE: MXKM). AF_07/2019</v>
          </cell>
          <cell r="C6067" t="str">
            <v>MXKM</v>
          </cell>
          <cell r="D6067">
            <v>3.67</v>
          </cell>
        </row>
        <row r="6068">
          <cell r="A6068">
            <v>100258</v>
          </cell>
          <cell r="B6068" t="str">
            <v>TRANSPORTE HORIZONTAL MANUAL, DE VIGAS DE MADEIRA COM SEÇÃO TRANSVERSAL DE 5 X 12 CM (UNIDADE: MXKM). AF_07/2019</v>
          </cell>
          <cell r="C6068" t="str">
            <v>MXKM</v>
          </cell>
          <cell r="D6068">
            <v>9.19</v>
          </cell>
        </row>
        <row r="6069">
          <cell r="A6069">
            <v>100259</v>
          </cell>
          <cell r="B6069" t="str">
            <v>TRANSPORTE HORIZONTAL MANUAL, DE VIGAS DE MADEIRA COM SEÇÃO TRANSVERSAL DE 6 X 16 CM (UNIDADE: MXKM). AF_07/2019</v>
          </cell>
          <cell r="C6069" t="str">
            <v>MXKM</v>
          </cell>
          <cell r="D6069">
            <v>18.100000000000001</v>
          </cell>
        </row>
        <row r="6070">
          <cell r="A6070">
            <v>100260</v>
          </cell>
          <cell r="B6070" t="str">
            <v>TRANSPORTE HORIZONTAL MANUAL, DE VERGALHÕES DE AÇO COM DIÂMETRO DE 5 MM (UNIDADE: KGXKM). AF_07/2019</v>
          </cell>
          <cell r="C6070" t="str">
            <v>KGXKM</v>
          </cell>
          <cell r="D6070">
            <v>5.96</v>
          </cell>
        </row>
        <row r="6071">
          <cell r="A6071">
            <v>100261</v>
          </cell>
          <cell r="B6071" t="str">
            <v>TRANSPORTE HORIZONTAL MANUAL, DE VERGALHÕES DE AÇO COM DIÂMETRO DE 6,3 MM (UNIDADE: KGXKM). AF_07/2019</v>
          </cell>
          <cell r="C6071" t="str">
            <v>KGXKM</v>
          </cell>
          <cell r="D6071">
            <v>3.75</v>
          </cell>
        </row>
        <row r="6072">
          <cell r="A6072">
            <v>100262</v>
          </cell>
          <cell r="B6072" t="str">
            <v>TRANSPORTE HORIZONTAL MANUAL, DE VERGALHÕES DE AÇO COM DIÂMETRO DE 8 MM (UNIDADE: KGXKM). AF_07/2019</v>
          </cell>
          <cell r="C6072" t="str">
            <v>KGXKM</v>
          </cell>
          <cell r="D6072">
            <v>2.3199999999999998</v>
          </cell>
        </row>
        <row r="6073">
          <cell r="A6073">
            <v>100263</v>
          </cell>
          <cell r="B6073" t="str">
            <v>TRANSPORTE HORIZONTAL MANUAL, DE VERGALHÕES DE AÇO COM DIÂMETRO DE 10 MM; 12,5 MM; 16 MM; 20 MM; 25 MM OU 32 MM (UNIDADE: KGXKM). AF_07/2019</v>
          </cell>
          <cell r="C6073" t="str">
            <v>KGXKM</v>
          </cell>
          <cell r="D6073">
            <v>1.49</v>
          </cell>
        </row>
        <row r="6074">
          <cell r="A6074">
            <v>100264</v>
          </cell>
          <cell r="B6074" t="str">
            <v>TRANSPORTE HORIZONTAL MANUAL, DE JANELA (UNIDADE: M2XKM). AF_07/2019</v>
          </cell>
          <cell r="C6074" t="str">
            <v>M2XKM</v>
          </cell>
          <cell r="D6074">
            <v>27.12</v>
          </cell>
        </row>
        <row r="6075">
          <cell r="A6075">
            <v>100265</v>
          </cell>
          <cell r="B6075" t="str">
            <v>TRANSPORTE VERTICAL MANUAL, 1 PAVIMENTO, DE JANELA (UNIDADE: M2). AF_07/2019</v>
          </cell>
          <cell r="C6075" t="str">
            <v>M2</v>
          </cell>
          <cell r="D6075">
            <v>0.56000000000000005</v>
          </cell>
        </row>
        <row r="6076">
          <cell r="A6076">
            <v>100266</v>
          </cell>
          <cell r="B6076" t="str">
            <v>TRANSPORTE HORIZONTAL MANUAL, DE PORTA (UNIDADE: UNIDXKM). AF_07/2019</v>
          </cell>
          <cell r="C6076" t="str">
            <v>UNXKM</v>
          </cell>
          <cell r="D6076">
            <v>57.64</v>
          </cell>
        </row>
        <row r="6077">
          <cell r="A6077">
            <v>100267</v>
          </cell>
          <cell r="B6077" t="str">
            <v>TRANSPORTE VERTICAL MANUAL, 1 PAVIMENTO, DE PORTA (UNIDADE: UNID). AF_07/2019</v>
          </cell>
          <cell r="C6077" t="str">
            <v>UN</v>
          </cell>
          <cell r="D6077">
            <v>1.1399999999999999</v>
          </cell>
        </row>
        <row r="6078">
          <cell r="A6078">
            <v>100268</v>
          </cell>
          <cell r="B6078" t="str">
            <v>TRANSPORTE HORIZONTAL MANUAL, DE BANCADA DE MÁRMORE OU GRANITO PARA COZINHA/LAVATÓRIO OU MÁRMORE SINTÉTICO COM CUBA INTEGRADA (UNIDADE: UNIDXKM). AF_07/2019</v>
          </cell>
          <cell r="C6078" t="str">
            <v>UNXKM</v>
          </cell>
          <cell r="D6078">
            <v>57.64</v>
          </cell>
        </row>
        <row r="6079">
          <cell r="A6079">
            <v>100269</v>
          </cell>
          <cell r="B6079" t="str">
            <v>TRANSPORTE VERTICAL, BANCADA DE MÁRMORE OU GRANITO PARA COZINHA/LAVATÓRIO OU MÁRMORE SINTÉTICO COM CUBA INTEGRADA, MANUAL, 1 PAVIMENTO, (UNIDADE: UNID). AF_07/2019</v>
          </cell>
          <cell r="C6079" t="str">
            <v>UN</v>
          </cell>
          <cell r="D6079">
            <v>1.1399999999999999</v>
          </cell>
        </row>
        <row r="6080">
          <cell r="A6080">
            <v>100270</v>
          </cell>
          <cell r="B6080" t="str">
            <v>TRANSPORTE HORIZONTAL COM CARRINHO PLATAFORMA, DE BANCADA DE MÁRMORE OU GRANITO PARA COZINHA/LAVATÓRIO OU MÁRMORE SINTÉTICO COM CUBA INTEGRADA (UNIDADE: UNIDXKM). AF_07/2019</v>
          </cell>
          <cell r="C6080" t="str">
            <v>UNXKM</v>
          </cell>
          <cell r="D6080">
            <v>43.2</v>
          </cell>
        </row>
        <row r="6081">
          <cell r="A6081">
            <v>100271</v>
          </cell>
          <cell r="B6081" t="str">
            <v>TRANSPORTE HORIZONTAL MANUAL, DE VIDRO (UNIDADE: M2XKM). AF_07/2019</v>
          </cell>
          <cell r="C6081" t="str">
            <v>M2XKM</v>
          </cell>
          <cell r="D6081">
            <v>43.23</v>
          </cell>
        </row>
        <row r="6082">
          <cell r="A6082">
            <v>100272</v>
          </cell>
          <cell r="B6082" t="str">
            <v>TRANSPORTE VERTICAL MANUAL, 1 PAVIMENTO, DE VIDRO (UNIDADE: M2). AF_07/2019</v>
          </cell>
          <cell r="C6082" t="str">
            <v>M2</v>
          </cell>
          <cell r="D6082">
            <v>0.85</v>
          </cell>
        </row>
        <row r="6083">
          <cell r="A6083">
            <v>100273</v>
          </cell>
          <cell r="B6083" t="str">
            <v>TRANSPORTE HORIZONTAL MANUAL, DE TELA DE AÇO (UNIDADE: KGXKM). AF_07/2019</v>
          </cell>
          <cell r="C6083" t="str">
            <v>KGXKM</v>
          </cell>
          <cell r="D6083">
            <v>2.25</v>
          </cell>
        </row>
        <row r="6084">
          <cell r="A6084">
            <v>100274</v>
          </cell>
          <cell r="B6084" t="str">
            <v>TRANSPORTE HORIZONTAL MANUAL, DE COMPENSADO DE MADEIRA (UNIDADE: M2XKM). AF_07/2019</v>
          </cell>
          <cell r="C6084" t="str">
            <v>M2XKM</v>
          </cell>
          <cell r="D6084">
            <v>19.22</v>
          </cell>
        </row>
        <row r="6085">
          <cell r="A6085">
            <v>100275</v>
          </cell>
          <cell r="B6085" t="str">
            <v>TRANSPORTE HORIZONTAL MANUAL, DE TELHA TERMOACÚSTICA OU TELHA DE AÇO ZINCADO (UNIDADE: M2XKM). AF_07/2019</v>
          </cell>
          <cell r="C6085" t="str">
            <v>M2XKM</v>
          </cell>
          <cell r="D6085">
            <v>12.42</v>
          </cell>
        </row>
        <row r="6086">
          <cell r="A6086">
            <v>100276</v>
          </cell>
          <cell r="B6086" t="str">
            <v>TRANSPORTE HORIZONTAL MANUAL, DE TELHA DE FIBROCIMENTO OU TELHA ESTRUTURAL DE FIBROCIMENTO, CANALETE 90 OU KALHETÃO (UNIDADE: M2XKM). AF_07/2019</v>
          </cell>
          <cell r="C6086" t="str">
            <v>M2XKM</v>
          </cell>
          <cell r="D6086">
            <v>22.68</v>
          </cell>
        </row>
        <row r="6087">
          <cell r="A6087">
            <v>100277</v>
          </cell>
          <cell r="B6087" t="str">
            <v>TRANSPORTE HORIZONTAL COM MANIPULADOR TELESCÓPICO, DE TELHAS TERMOACÚSTICAS, FIBROCIMENTO, AÇO ZINCADO, FIBROCIMENTO ESTRUTURAL, CANALETE 90 OU KALHETÃO (UNIDADE: M2XKM). AF_07/2019</v>
          </cell>
          <cell r="C6087" t="str">
            <v>M2XKM</v>
          </cell>
          <cell r="D6087">
            <v>1.52</v>
          </cell>
        </row>
        <row r="6088">
          <cell r="A6088">
            <v>100278</v>
          </cell>
          <cell r="B6088" t="str">
            <v>TRANSPORTE HORIZONTAL MANUAL, DE BACIA SANITÁRIA, CAIXA ACOPLADA, TANQUE OU PIA (UNIDADE: UNIDXKM). AF_07/2019</v>
          </cell>
          <cell r="C6088" t="str">
            <v>UNXKM</v>
          </cell>
          <cell r="D6088">
            <v>27.57</v>
          </cell>
        </row>
        <row r="6089">
          <cell r="A6089">
            <v>100279</v>
          </cell>
          <cell r="B6089" t="str">
            <v>TRANSPORTE VERTICAL MANUAL, 1 PAVIMENTO, DE BACIA SANITÁRIA, CAIXA ACOPLADA, TANQUE OU PIA (UNIDADE: UNID). AF_07/2019</v>
          </cell>
          <cell r="C6089" t="str">
            <v>UN</v>
          </cell>
          <cell r="D6089">
            <v>0.53</v>
          </cell>
        </row>
        <row r="6090">
          <cell r="A6090">
            <v>100280</v>
          </cell>
          <cell r="B6090" t="str">
            <v>TRANSPORTE HORIZONTAL COM CARRINHO PLATAFORMA, DE BACIA SANITÁRIA, CAIXA ACOPLADA, TANQUE OU PIA (UNIDADE: UNIDXKM). AF_07/2019</v>
          </cell>
          <cell r="C6090" t="str">
            <v>UNXKM</v>
          </cell>
          <cell r="D6090">
            <v>12.66</v>
          </cell>
        </row>
        <row r="6091">
          <cell r="A6091">
            <v>100281</v>
          </cell>
          <cell r="B6091" t="str">
            <v>TRANSPORTE HORIZONTAL COM MANIPULADOR TELESCÓPICO, DE BACIA SANITÁRIA, CAIXA ACOPLADA, TANQUE OU PIA (UNIDADE: UNIDXKM). AF_07/2019</v>
          </cell>
          <cell r="C6091" t="str">
            <v>UNXKM</v>
          </cell>
          <cell r="D6091">
            <v>2.91</v>
          </cell>
        </row>
        <row r="6092">
          <cell r="A6092">
            <v>100282</v>
          </cell>
          <cell r="B6092" t="str">
            <v>TRANSPORTE HORIZONTAL MANUAL, DE TELHA DE CONCRETO OU CERÂMICA (UNIDADE: M2XKM). AF_07/2019</v>
          </cell>
          <cell r="C6092" t="str">
            <v>M2XKM</v>
          </cell>
          <cell r="D6092">
            <v>107.99</v>
          </cell>
        </row>
        <row r="6093">
          <cell r="A6093">
            <v>100283</v>
          </cell>
          <cell r="B6093" t="str">
            <v>TRANSPORTE HORIZONTAL COM CARRINHO PLATAFORMA, DE TELHA DE CONCRETO OU CERÂMICA (UNIDADE: M2XKM). AF_07/2019</v>
          </cell>
          <cell r="C6093" t="str">
            <v>M2XKM</v>
          </cell>
          <cell r="D6093">
            <v>17.440000000000001</v>
          </cell>
        </row>
        <row r="6094">
          <cell r="A6094">
            <v>100284</v>
          </cell>
          <cell r="B6094" t="str">
            <v>TRANSPORTE HORIZONTAL COM MANIPULADOR TELESCÓPICO, DE TELHA DE CONCRETO OU CERÂMICA (UNIDADE: M2XKM). AF_07/2019</v>
          </cell>
          <cell r="C6094" t="str">
            <v>M2XKM</v>
          </cell>
          <cell r="D6094">
            <v>8.5399999999999991</v>
          </cell>
        </row>
        <row r="6095">
          <cell r="A6095">
            <v>100285</v>
          </cell>
          <cell r="B6095" t="str">
            <v>TRANSPORTE HORIZONTAL MANUAL, DE BARRAMENTO BLINDADO (UNIDADE: MXKM). AF_07/2019</v>
          </cell>
          <cell r="C6095" t="str">
            <v>MXKM</v>
          </cell>
          <cell r="D6095">
            <v>29.01</v>
          </cell>
        </row>
        <row r="6096">
          <cell r="A6096">
            <v>100286</v>
          </cell>
          <cell r="B6096" t="str">
            <v>TRANSPORTE HORIZONTAL COM CARRINHO PLATAFORMA, DE BARRAMENTO BLINDADO (UNIDADE: MXKM). AF_07/2019</v>
          </cell>
          <cell r="C6096" t="str">
            <v>MXKM</v>
          </cell>
          <cell r="D6096">
            <v>9.4499999999999993</v>
          </cell>
        </row>
        <row r="6097">
          <cell r="A6097">
            <v>100287</v>
          </cell>
          <cell r="B6097" t="str">
            <v>TRANSPORTE HORIZONTAL MANUAL, DE CALHA QUADRADA NÚMERO 24  CORTE 33 (UNIDADE: MXKM). AF_07/2019</v>
          </cell>
          <cell r="C6097" t="str">
            <v>MXKM</v>
          </cell>
          <cell r="D6097">
            <v>9.0500000000000007</v>
          </cell>
        </row>
        <row r="6098">
          <cell r="A6098">
            <v>99802</v>
          </cell>
          <cell r="B6098" t="str">
            <v>LIMPEZA DE PISO CERÂMICO OU PORCELANATO COM VASSOURA A SECO. AF_04/2019</v>
          </cell>
          <cell r="C6098" t="str">
            <v>M2</v>
          </cell>
          <cell r="D6098">
            <v>0.37</v>
          </cell>
        </row>
        <row r="6099">
          <cell r="A6099">
            <v>99803</v>
          </cell>
          <cell r="B6099" t="str">
            <v>LIMPEZA DE PISO CERÂMICO OU PORCELANATO COM PANO ÚMIDO. AF_04/2019</v>
          </cell>
          <cell r="C6099" t="str">
            <v>M2</v>
          </cell>
          <cell r="D6099">
            <v>1.43</v>
          </cell>
        </row>
        <row r="6100">
          <cell r="A6100">
            <v>99805</v>
          </cell>
          <cell r="B6100" t="str">
            <v>LIMPEZA DE PISO CERÂMICO OU COM PEDRAS RÚSTICAS UTILIZANDO ÁCIDO MURIÁTICO. AF_04/2019</v>
          </cell>
          <cell r="C6100" t="str">
            <v>M2</v>
          </cell>
          <cell r="D6100">
            <v>7.52</v>
          </cell>
        </row>
        <row r="6101">
          <cell r="A6101">
            <v>99806</v>
          </cell>
          <cell r="B6101" t="str">
            <v>LIMPEZA DE REVESTIMENTO CERÂMICO EM PAREDE COM PANO ÚMIDO AF_04/2019</v>
          </cell>
          <cell r="C6101" t="str">
            <v>M2</v>
          </cell>
          <cell r="D6101">
            <v>0.59</v>
          </cell>
        </row>
        <row r="6102">
          <cell r="A6102">
            <v>99808</v>
          </cell>
          <cell r="B6102" t="str">
            <v>LIMPEZA DE REVESTIMENTO CERÂMICO EM PAREDE UTILIZANDO ÁCIDO MURIÁTICO. AF_04/2019</v>
          </cell>
          <cell r="C6102" t="str">
            <v>M2</v>
          </cell>
          <cell r="D6102">
            <v>2.4900000000000002</v>
          </cell>
        </row>
        <row r="6103">
          <cell r="A6103">
            <v>99809</v>
          </cell>
          <cell r="B6103" t="str">
            <v>LIMPEZA DE PISO DE LADRILHO HIDRÁULICO COM PANO ÚMIDO. AF_04/2019</v>
          </cell>
          <cell r="C6103" t="str">
            <v>M2</v>
          </cell>
          <cell r="D6103">
            <v>4.08</v>
          </cell>
        </row>
        <row r="6104">
          <cell r="A6104">
            <v>99811</v>
          </cell>
          <cell r="B6104" t="str">
            <v>LIMPEZA DE CONTRAPISO COM VASSOURA A SECO. AF_04/2019</v>
          </cell>
          <cell r="C6104" t="str">
            <v>M2</v>
          </cell>
          <cell r="D6104">
            <v>2.44</v>
          </cell>
        </row>
        <row r="6105">
          <cell r="A6105">
            <v>99812</v>
          </cell>
          <cell r="B6105" t="str">
            <v>LIMPEZA DE LADRILHO HIDRÁULICO EM PAREDE COM PANO ÚMIDO. AF_04/2019</v>
          </cell>
          <cell r="C6105" t="str">
            <v>M2</v>
          </cell>
          <cell r="D6105">
            <v>0.78</v>
          </cell>
        </row>
        <row r="6106">
          <cell r="A6106">
            <v>99814</v>
          </cell>
          <cell r="B6106" t="str">
            <v>LIMPEZA DE SUPERFÍCIE COM JATO DE ALTA PRESSÃO. AF_04/2019</v>
          </cell>
          <cell r="C6106" t="str">
            <v>M2</v>
          </cell>
          <cell r="D6106">
            <v>1.33</v>
          </cell>
        </row>
        <row r="6107">
          <cell r="A6107">
            <v>99822</v>
          </cell>
          <cell r="B6107" t="str">
            <v>LIMPEZA DE PORTA DE MADEIRA. AF_04/2019</v>
          </cell>
          <cell r="C6107" t="str">
            <v>M2</v>
          </cell>
          <cell r="D6107">
            <v>0.69</v>
          </cell>
        </row>
        <row r="6108">
          <cell r="A6108">
            <v>99826</v>
          </cell>
          <cell r="B6108" t="str">
            <v>LIMPEZA DE FORRO REMOVÍVEL COM PANO ÚMIDO. AF_04/2019</v>
          </cell>
          <cell r="C6108" t="str">
            <v>M2</v>
          </cell>
          <cell r="D6108">
            <v>1.06</v>
          </cell>
        </row>
        <row r="6109">
          <cell r="A6109">
            <v>73361</v>
          </cell>
          <cell r="B6109" t="str">
            <v>CONCRETO CICLOPICO FCK=10MPA 30% PEDRA DE MAO INCLUSIVE LANCAMENTO</v>
          </cell>
          <cell r="C6109" t="str">
            <v>M3</v>
          </cell>
          <cell r="D6109">
            <v>394.08</v>
          </cell>
        </row>
        <row r="6110">
          <cell r="A6110">
            <v>97010</v>
          </cell>
          <cell r="B6110" t="str">
            <v>GUARDA-CORPO FIXADO EM FÔRMA DE MADEIRA COM TRAVESSÕES EM MADEIRA PREGADA E FECHAMENTO EM TELA DE POLIPROPILENO PARA EDIFICAÇÕES COM ATÉ 2 PAVIMENTOS. AF_11/2017</v>
          </cell>
          <cell r="C6110" t="str">
            <v>M</v>
          </cell>
          <cell r="D6110">
            <v>25.54</v>
          </cell>
        </row>
        <row r="6111">
          <cell r="A6111">
            <v>97011</v>
          </cell>
          <cell r="B6111" t="str">
            <v>GUARDA-CORPO FIXADO EM FÔRMA DE MADEIRA COM TRAVESSÕES EM MADEIRA PREGADA E FECHAMENTO EM TELA DE POLIPROPILENO PARA EDIFICAÇÕES COM  3 PAVIMENTOS. AF_11/2017</v>
          </cell>
          <cell r="C6111" t="str">
            <v>M</v>
          </cell>
          <cell r="D6111">
            <v>21.4</v>
          </cell>
        </row>
        <row r="6112">
          <cell r="A6112">
            <v>97012</v>
          </cell>
          <cell r="B6112" t="str">
            <v>GUARDA-CORPO FIXADO EM FÔRMA DE MADEIRA COM TRAVESSÕES EM MADEIRA PREGADA E FECHAMENTO EM TELA DE POLIPROPILENO PARA EDIFICAÇÕES COM ALTURA IGUAL OU SUPERIOR A 4 PAVIMENTOS. AF_11/2017</v>
          </cell>
          <cell r="C6112" t="str">
            <v>M</v>
          </cell>
          <cell r="D6112">
            <v>19.34</v>
          </cell>
        </row>
        <row r="6113">
          <cell r="A6113">
            <v>97013</v>
          </cell>
          <cell r="B6113" t="str">
            <v>GUARDA-CORPO FIXADO EM FÔRMA DE MADEIRA COM TRAVESSÕES EM MADEIRA PREGADA E FECHAMENTO EM PAINEL COMPENSADO PARA EDIFICAÇÕES COM ATÉ 2 PAVIMENTOS. AF_11/2017</v>
          </cell>
          <cell r="C6113" t="str">
            <v>M</v>
          </cell>
          <cell r="D6113">
            <v>43.77</v>
          </cell>
        </row>
        <row r="6114">
          <cell r="A6114">
            <v>97014</v>
          </cell>
          <cell r="B6114" t="str">
            <v>GUARDA-CORPO FIXADO EM FÔRMA DE MADEIRA COM TRAVESSÕES EM MADEIRA PREGADA E FECHAMENTO EM PAINEL COMPENSADO PARA EDIFICAÇÕES COM 3 PAVIMENTOS. AF_11/2017</v>
          </cell>
          <cell r="C6114" t="str">
            <v>M</v>
          </cell>
          <cell r="D6114">
            <v>33.72</v>
          </cell>
        </row>
        <row r="6115">
          <cell r="A6115">
            <v>97015</v>
          </cell>
          <cell r="B6115" t="str">
            <v>GUARDA-CORPO FIXADO EM FÔRMA DE MADEIRA COM TRAVESSÕES EM MADEIRA PREGADA E FECHAMENTO EM PAINEL COMPENSADO PARA EDIFICAÇÕES COM ALTURA IGUAL OU SUPERIOR A 4 PAVIMENTOS. AF_11/2017</v>
          </cell>
          <cell r="C6115" t="str">
            <v>M</v>
          </cell>
          <cell r="D6115">
            <v>28.7</v>
          </cell>
        </row>
        <row r="6116">
          <cell r="A6116">
            <v>97016</v>
          </cell>
          <cell r="B6116" t="str">
            <v>GUARDA-CORPO FIXADO EM FÔRMA DE MADEIRA COM TRAVESSÕES EM MADEIRA PREGADA PRÉ-MONTADA E ENCAIXE NA FÔRMA. PARA EDIFICAÇÕES COM ATÉ 2 PAVIMENTOS. AF_11/2017</v>
          </cell>
          <cell r="C6116" t="str">
            <v>M</v>
          </cell>
          <cell r="D6116">
            <v>21.05</v>
          </cell>
        </row>
        <row r="6117">
          <cell r="A6117">
            <v>97017</v>
          </cell>
          <cell r="B6117" t="str">
            <v>GUARDA-CORPO FIXADO EM FÔRMA DE MADEIRA COM TRAVESSÕES EM MADEIRA PREGADA PRÉ-MONTADA E ENCAIXE NA FÔRMA PARA EDIFICAÇÕES COM 3 PAVIMENTOS. AF_11/2017</v>
          </cell>
          <cell r="C6117" t="str">
            <v>M</v>
          </cell>
          <cell r="D6117">
            <v>16.97</v>
          </cell>
        </row>
        <row r="6118">
          <cell r="A6118">
            <v>97018</v>
          </cell>
          <cell r="B6118" t="str">
            <v>GUARDA-CORPO FIXADO EM FÔRMA DE MADEIRA COM TRAVESSÕES EM MADEIRA PREGADA PRÉ-MONTADA E ENCAIXE NA FÔRMA. PARA EDIFICAÇÕES COM ALTURA IGUAL OU SUPERIOR A 4 PAVIMENTOS. AF_11/2017</v>
          </cell>
          <cell r="C6118" t="str">
            <v>M</v>
          </cell>
          <cell r="D6118">
            <v>14.9</v>
          </cell>
        </row>
        <row r="6119">
          <cell r="A6119">
            <v>97031</v>
          </cell>
          <cell r="B6119" t="str">
            <v>GUARDA-CORPO EM LAJE PÓS-DESFÔRMA, PARA ESTRUTURAS EM CONCRETO, COM ESCORAS DE MADEIRA ESTRONCADAS NA ESTRUTURA, TRAVESSÕES DE MADEIRA PREGADOS E FECHAMENTO EM TELA DE POLIPROPILENO PARA EDIFICAÇÕES COM ALTURA ATÉ 4 PAVIMENTOS (1 MONTAGEM POR OBRA). AF_11</v>
          </cell>
          <cell r="C6119" t="str">
            <v>M</v>
          </cell>
          <cell r="D6119">
            <v>37.35</v>
          </cell>
        </row>
        <row r="6120">
          <cell r="A6120">
            <v>97032</v>
          </cell>
          <cell r="B6120" t="str">
            <v>GUARDA-CORPO EM LAJE PÓS-DESFÔRMA, PARA ESTRUTURAS EM CONCRETO, COM ESCORAS DE MADEIRA ESTRONCADAS NA ESTRUTURA, TRAVESSÕES DE MADEIRA PREGADOS E FECHAMENTO EM TELA DE POLIPROPILENO PARA EDIFICAÇÕES ACIMA DE 4 PAV. (2 MONTAGENS POR OBRA). AF_11/2017</v>
          </cell>
          <cell r="C6120" t="str">
            <v>M</v>
          </cell>
          <cell r="D6120">
            <v>25.59</v>
          </cell>
        </row>
        <row r="6121">
          <cell r="A6121">
            <v>97033</v>
          </cell>
          <cell r="B6121" t="str">
            <v>GUARDA-CORPO EM LAJE PÓS-DESFORMA, PARA ESTRUTURAS EM CONCRETO, COM ESCORAS METÁLICAS ESTRONCADAS NA ESTRUTURA, TRAVESSÕES DE MADEIRA E FECHAMENTO EM TELA DE POLIPROPILENO PARA EDIFICAÇÕES COM ALTURA ATÉ 4 PAVIMENTOS (1 MONTAGEM POR OBRA). AF_11/2017</v>
          </cell>
          <cell r="C6121" t="str">
            <v>M</v>
          </cell>
          <cell r="D6121">
            <v>28.68</v>
          </cell>
        </row>
        <row r="6122">
          <cell r="A6122">
            <v>97034</v>
          </cell>
          <cell r="B6122" t="str">
            <v>GUARDA-CORPO EM LAJE PÓS-DESFORMA, PARA ESTRUTURAS EM CONCRETO, COM ESCORAS METÁLICAS ESTRONCADAS NA ESTRUTURA, TRAVESSÕES DE MADEIRA E FECHAMENTO EM TELA DE POLIPROPILENO PARA EDIFICAÇÕES ACIMA DE 4 PAVIMENTOS (2 MONTAGENS POR OBRA). AF_11/2017</v>
          </cell>
          <cell r="C6122" t="str">
            <v>M</v>
          </cell>
          <cell r="D6122">
            <v>20.23</v>
          </cell>
        </row>
        <row r="6123">
          <cell r="A6123">
            <v>97039</v>
          </cell>
          <cell r="B6123" t="str">
            <v>FECHAMENTO REMOVÍVEL DE VÃO DE PORTAS, EM MADEIRA (VÃO DO ELEVADOR)  1 MONTAGEM EM OBRA. AF_11/2017</v>
          </cell>
          <cell r="C6123" t="str">
            <v>M2</v>
          </cell>
          <cell r="D6123">
            <v>39.4</v>
          </cell>
        </row>
        <row r="6124">
          <cell r="A6124">
            <v>97040</v>
          </cell>
          <cell r="B6124" t="str">
            <v>FECHAMENTO REMOVÍVEL DE ABERTURA DE CAIXILHO, EM MADEIRA  4 MONTAGENS EM OBRA. AF_11/2017</v>
          </cell>
          <cell r="C6124" t="str">
            <v>M2</v>
          </cell>
          <cell r="D6124">
            <v>14.14</v>
          </cell>
        </row>
        <row r="6125">
          <cell r="A6125">
            <v>97041</v>
          </cell>
          <cell r="B6125" t="str">
            <v>FECHAMENTO REMOVÍVEL DE ABERTURA NO PISO, EM MADEIRA  1 MONTAGEM EM OBRA. AF_11/2017</v>
          </cell>
          <cell r="C6125" t="str">
            <v>M2</v>
          </cell>
          <cell r="D6125">
            <v>149.31</v>
          </cell>
        </row>
        <row r="6126">
          <cell r="A6126">
            <v>97046</v>
          </cell>
          <cell r="B6126" t="str">
            <v>PONTEIRAS DE PROTEÇÃO DE VERGALHÕES EXPOSTOS EM FUNDAÇÕES. AF_11/2017</v>
          </cell>
          <cell r="C6126" t="str">
            <v>M2</v>
          </cell>
          <cell r="D6126">
            <v>0.24</v>
          </cell>
        </row>
        <row r="6127">
          <cell r="A6127">
            <v>97047</v>
          </cell>
          <cell r="B6127" t="str">
            <v>PONTEIRAS DE PROTEÇÃO DE VERGALHÕES EXPOSTOS EM ESTRUTURAS DE CONCRETO ARMADO CONVENCIONAL. AF_11/2017</v>
          </cell>
          <cell r="C6127" t="str">
            <v>M2</v>
          </cell>
          <cell r="D6127">
            <v>0.09</v>
          </cell>
        </row>
        <row r="6128">
          <cell r="A6128">
            <v>97048</v>
          </cell>
          <cell r="B6128" t="str">
            <v>PONTEIRAS DE PROTEÇÃO DE VERGALHÕES EXPOSTOS EM ALVENARIA ESTRUTURAL. AF_11/2017</v>
          </cell>
          <cell r="C6128" t="str">
            <v>M2</v>
          </cell>
          <cell r="D6128">
            <v>0.06</v>
          </cell>
        </row>
        <row r="6129">
          <cell r="A6129">
            <v>97051</v>
          </cell>
          <cell r="B6129" t="str">
            <v>SINALIZAÇÃO COM FITA FIXADA NA ESTRUTURA. AF_11/2017</v>
          </cell>
          <cell r="C6129" t="str">
            <v>M</v>
          </cell>
          <cell r="D6129">
            <v>2.87</v>
          </cell>
        </row>
        <row r="6130">
          <cell r="A6130">
            <v>97053</v>
          </cell>
          <cell r="B6130" t="str">
            <v>SINALIZAÇÃO COM FITA FIXADA EM CONE PLÁSTICO, INCLUINDO CONE. AF_11/2017</v>
          </cell>
          <cell r="C6130" t="str">
            <v>M</v>
          </cell>
          <cell r="D6130">
            <v>8.91</v>
          </cell>
        </row>
        <row r="6131">
          <cell r="A6131">
            <v>97054</v>
          </cell>
          <cell r="B6131" t="str">
            <v>INSTALAÇÃO DE SINALIZADOR NOTURNO LED. AF_11/2017</v>
          </cell>
          <cell r="C6131" t="str">
            <v>UN</v>
          </cell>
          <cell r="D6131">
            <v>27.35</v>
          </cell>
        </row>
        <row r="6132">
          <cell r="A6132">
            <v>97062</v>
          </cell>
          <cell r="B6132" t="str">
            <v>COLOCAÇÃO DE TELA EM ANDAIME FACHADEIRO. AF_11/2017</v>
          </cell>
          <cell r="C6132" t="str">
            <v>M2</v>
          </cell>
          <cell r="D6132">
            <v>4.9800000000000004</v>
          </cell>
        </row>
        <row r="6133">
          <cell r="A6133">
            <v>97063</v>
          </cell>
          <cell r="B6133" t="str">
            <v>MONTAGEM E DESMONTAGEM DE ANDAIME MODULAR FACHADEIRO, COM PISO METÁLICO, PARA EDIFICAÇÕES COM MÚLTIPLOS PAVIMENTOS (EXCLUSIVE ANDAIME E LIMPEZA). AF_11/2017</v>
          </cell>
          <cell r="C6133" t="str">
            <v>M2</v>
          </cell>
          <cell r="D6133">
            <v>9.73</v>
          </cell>
        </row>
        <row r="6134">
          <cell r="A6134">
            <v>97064</v>
          </cell>
          <cell r="B6134" t="str">
            <v>MONTAGEM E DESMONTAGEM DE ANDAIME TUBULAR TIPO TORRE (EXCLUSIVE ANDAIME E LIMPEZA). AF_11/2017</v>
          </cell>
          <cell r="C6134" t="str">
            <v>M</v>
          </cell>
          <cell r="D6134">
            <v>17.579999999999998</v>
          </cell>
        </row>
        <row r="6135">
          <cell r="A6135">
            <v>97065</v>
          </cell>
          <cell r="B6135" t="str">
            <v>MONTAGEM E DESMONTAGEM DE ANDAIME MULTIDIRECIONAL (EXCLUSIVE ANDAIME E LIMPEZA). AF_11/2017</v>
          </cell>
          <cell r="C6135" t="str">
            <v>M3</v>
          </cell>
          <cell r="D6135">
            <v>5.76</v>
          </cell>
        </row>
        <row r="6136">
          <cell r="A6136">
            <v>97066</v>
          </cell>
          <cell r="B6136" t="str">
            <v>COBERTURA PARA PROTEÇÃO DE PEDESTRES SOBRE ESTRUTURA DE ANDAIME, INCLUSIVE MONTAGEM E DESMONTAGEM. AF_11/2017</v>
          </cell>
          <cell r="C6136" t="str">
            <v>M2</v>
          </cell>
          <cell r="D6136">
            <v>57.24</v>
          </cell>
        </row>
        <row r="6137">
          <cell r="A6137">
            <v>97067</v>
          </cell>
          <cell r="B6137" t="str">
            <v>PLATAFORMA DE PROTEÇÃO PRINCIPAL PARA ALVENARIA ESTRUTURAL PARA SER APOIADA EM ANDAIME, INCLUSIVE MONTAGEM E DESMONTAGEM. AF_11/2017</v>
          </cell>
          <cell r="C6137" t="str">
            <v>M</v>
          </cell>
          <cell r="D6137">
            <v>416.86</v>
          </cell>
        </row>
        <row r="6138">
          <cell r="A6138">
            <v>97621</v>
          </cell>
          <cell r="B6138" t="str">
            <v>DEMOLIÇÃO DE ALVENARIA DE BLOCO FURADO, DE FORMA MANUAL, COM REAPROVEITAMENTO. AF_12/2017</v>
          </cell>
          <cell r="C6138" t="str">
            <v>M3</v>
          </cell>
          <cell r="D6138">
            <v>79.03</v>
          </cell>
        </row>
        <row r="6139">
          <cell r="A6139">
            <v>97622</v>
          </cell>
          <cell r="B6139" t="str">
            <v>DEMOLIÇÃO DE ALVENARIA DE BLOCO FURADO, DE FORMA MANUAL, SEM REAPROVEITAMENTO. AF_12/2017</v>
          </cell>
          <cell r="C6139" t="str">
            <v>M3</v>
          </cell>
          <cell r="D6139">
            <v>38.51</v>
          </cell>
        </row>
        <row r="6140">
          <cell r="A6140">
            <v>97623</v>
          </cell>
          <cell r="B6140" t="str">
            <v>DEMOLIÇÃO DE ALVENARIA DE TIJOLO MACIÇO, DE FORMA MANUAL, COM REAPROVEITAMENTO. AF_12/2017</v>
          </cell>
          <cell r="C6140" t="str">
            <v>M3</v>
          </cell>
          <cell r="D6140">
            <v>118</v>
          </cell>
        </row>
        <row r="6141">
          <cell r="A6141">
            <v>97624</v>
          </cell>
          <cell r="B6141" t="str">
            <v>DEMOLIÇÃO DE ALVENARIA DE TIJOLO MACIÇO, DE FORMA MANUAL, SEM REAPROVEITAMENTO. AF_12/2017</v>
          </cell>
          <cell r="C6141" t="str">
            <v>M3</v>
          </cell>
          <cell r="D6141">
            <v>72.42</v>
          </cell>
        </row>
        <row r="6142">
          <cell r="A6142">
            <v>97625</v>
          </cell>
          <cell r="B6142" t="str">
            <v>DEMOLIÇÃO DE ALVENARIA PARA QUALQUER TIPO DE BLOCO, DE FORMA MECANIZADA, SEM REAPROVEITAMENTO. AF_12/2017</v>
          </cell>
          <cell r="C6142" t="str">
            <v>M3</v>
          </cell>
          <cell r="D6142">
            <v>39.44</v>
          </cell>
        </row>
        <row r="6143">
          <cell r="A6143">
            <v>97626</v>
          </cell>
          <cell r="B6143" t="str">
            <v>DEMOLIÇÃO DE PILARES E VIGAS EM CONCRETO ARMADO, DE FORMA MANUAL, SEM REAPROVEITAMENTO. AF_12/2017</v>
          </cell>
          <cell r="C6143" t="str">
            <v>M3</v>
          </cell>
          <cell r="D6143">
            <v>413.59</v>
          </cell>
        </row>
        <row r="6144">
          <cell r="A6144">
            <v>97627</v>
          </cell>
          <cell r="B6144" t="str">
            <v>DEMOLIÇÃO DE PILARES E VIGAS EM CONCRETO ARMADO, DE FORMA MECANIZADA COM MARTELETE, SEM REAPROVEITAMENTO. AF_12/2017</v>
          </cell>
          <cell r="C6144" t="str">
            <v>M3</v>
          </cell>
          <cell r="D6144">
            <v>238.72</v>
          </cell>
        </row>
        <row r="6145">
          <cell r="A6145">
            <v>97628</v>
          </cell>
          <cell r="B6145" t="str">
            <v>DEMOLIÇÃO DE LAJES, DE FORMA MANUAL, SEM REAPROVEITAMENTO. AF_12/2017</v>
          </cell>
          <cell r="C6145" t="str">
            <v>M3</v>
          </cell>
          <cell r="D6145">
            <v>190.36</v>
          </cell>
        </row>
        <row r="6146">
          <cell r="A6146">
            <v>97629</v>
          </cell>
          <cell r="B6146" t="str">
            <v>DEMOLIÇÃO DE LAJES, DE FORMA MECANIZADA COM MARTELETE, SEM REAPROVEITAMENTO. AF_12/2017</v>
          </cell>
          <cell r="C6146" t="str">
            <v>M3</v>
          </cell>
          <cell r="D6146">
            <v>106.55</v>
          </cell>
        </row>
        <row r="6147">
          <cell r="A6147">
            <v>97631</v>
          </cell>
          <cell r="B6147" t="str">
            <v>DEMOLIÇÃO DE ARGAMASSAS, DE FORMA MANUAL, SEM REAPROVEITAMENTO. AF_12/2017</v>
          </cell>
          <cell r="C6147" t="str">
            <v>M2</v>
          </cell>
          <cell r="D6147">
            <v>2.23</v>
          </cell>
        </row>
        <row r="6148">
          <cell r="A6148">
            <v>97632</v>
          </cell>
          <cell r="B6148" t="str">
            <v>DEMOLIÇÃO DE RODAPÉ CERÂMICO, DE FORMA MANUAL, SEM REAPROVEITAMENTO. AF_12/2017</v>
          </cell>
          <cell r="C6148" t="str">
            <v>M</v>
          </cell>
          <cell r="D6148">
            <v>1.83</v>
          </cell>
        </row>
        <row r="6149">
          <cell r="A6149">
            <v>97633</v>
          </cell>
          <cell r="B6149" t="str">
            <v>DEMOLIÇÃO DE REVESTIMENTO CERÂMICO, DE FORMA MANUAL, SEM REAPROVEITAMENTO. AF_12/2017</v>
          </cell>
          <cell r="C6149" t="str">
            <v>M2</v>
          </cell>
          <cell r="D6149">
            <v>15.96</v>
          </cell>
        </row>
        <row r="6150">
          <cell r="A6150">
            <v>97634</v>
          </cell>
          <cell r="B6150" t="str">
            <v>DEMOLIÇÃO DE REVESTIMENTO CERÂMICO, DE FORMA MECANIZADA COM MARTELETE, SEM REAPROVEITAMENTO. AF_12/2017</v>
          </cell>
          <cell r="C6150" t="str">
            <v>M2</v>
          </cell>
          <cell r="D6150">
            <v>9.76</v>
          </cell>
        </row>
        <row r="6151">
          <cell r="A6151">
            <v>97635</v>
          </cell>
          <cell r="B6151" t="str">
            <v>DEMOLIÇÃO DE PAVIMENTO INTERTRAVADO, DE FORMA MANUAL, COM REAPROVEITAMENTO. AF_12/2017</v>
          </cell>
          <cell r="C6151" t="str">
            <v>M2</v>
          </cell>
          <cell r="D6151">
            <v>10.7</v>
          </cell>
        </row>
        <row r="6152">
          <cell r="A6152">
            <v>97636</v>
          </cell>
          <cell r="B6152" t="str">
            <v>DEMOLIÇÃO PARCIAL DE PAVIMENTO ASFÁLTICO, DE FORMA MECANIZADA, SEM REAPROVEITAMENTO. AF_12/2017</v>
          </cell>
          <cell r="C6152" t="str">
            <v>M2</v>
          </cell>
          <cell r="D6152">
            <v>14.88</v>
          </cell>
        </row>
        <row r="6153">
          <cell r="A6153">
            <v>97637</v>
          </cell>
          <cell r="B6153" t="str">
            <v>REMOÇÃO DE TAPUME/ CHAPAS METÁLICAS E DE MADEIRA, DE FORMA MANUAL, SEM REAPROVEITAMENTO. AF_12/2017</v>
          </cell>
          <cell r="C6153" t="str">
            <v>M2</v>
          </cell>
          <cell r="D6153">
            <v>2.19</v>
          </cell>
        </row>
        <row r="6154">
          <cell r="A6154">
            <v>97638</v>
          </cell>
          <cell r="B6154" t="str">
            <v>REMOÇÃO DE CHAPAS E PERFIS DE DRYWALL, DE FORMA MANUAL, SEM REAPROVEITAMENTO. AF_12/2017</v>
          </cell>
          <cell r="C6154" t="str">
            <v>M2</v>
          </cell>
          <cell r="D6154">
            <v>6.39</v>
          </cell>
        </row>
        <row r="6155">
          <cell r="A6155">
            <v>97639</v>
          </cell>
          <cell r="B6155" t="str">
            <v>REMOÇÃO DE PLACAS E PILARETES DE CONCRETO, DE FORMA MANUAL, SEM REAPROVEITAMENTO. AF_12/2017</v>
          </cell>
          <cell r="C6155" t="str">
            <v>M2</v>
          </cell>
          <cell r="D6155">
            <v>13.46</v>
          </cell>
        </row>
        <row r="6156">
          <cell r="A6156">
            <v>97640</v>
          </cell>
          <cell r="B6156" t="str">
            <v>REMOÇÃO DE FORROS DE DRYWALL, PVC E FIBROMINERAL, DE FORMA MANUAL, SEM REAPROVEITAMENTO. AF_12/2017</v>
          </cell>
          <cell r="C6156" t="str">
            <v>M2</v>
          </cell>
          <cell r="D6156">
            <v>1.39</v>
          </cell>
        </row>
        <row r="6157">
          <cell r="A6157">
            <v>97641</v>
          </cell>
          <cell r="B6157" t="str">
            <v>REMOÇÃO DE FORRO DE GESSO, DE FORMA MANUAL, SEM REAPROVEITAMENTO. AF_12/2017</v>
          </cell>
          <cell r="C6157" t="str">
            <v>M2</v>
          </cell>
          <cell r="D6157">
            <v>3.36</v>
          </cell>
        </row>
        <row r="6158">
          <cell r="A6158">
            <v>97642</v>
          </cell>
          <cell r="B6158" t="str">
            <v>REMOÇÃO DE TRAMA METÁLICA OU DE MADEIRA PARA FORRO, DE FORMA MANUAL, SEM REAPROVEITAMENTO. AF_12/2017</v>
          </cell>
          <cell r="C6158" t="str">
            <v>M2</v>
          </cell>
          <cell r="D6158">
            <v>2.4700000000000002</v>
          </cell>
        </row>
        <row r="6159">
          <cell r="A6159">
            <v>97643</v>
          </cell>
          <cell r="B6159" t="str">
            <v>REMOÇÃO DE PISO DE MADEIRA (ASSOALHO E BARROTE), DE FORMA MANUAL, SEM REAPROVEITAMENTO. AF_12/2017</v>
          </cell>
          <cell r="C6159" t="str">
            <v>M2</v>
          </cell>
          <cell r="D6159">
            <v>16.52</v>
          </cell>
        </row>
        <row r="6160">
          <cell r="A6160">
            <v>97644</v>
          </cell>
          <cell r="B6160" t="str">
            <v>REMOÇÃO DE PORTAS, DE FORMA MANUAL, SEM REAPROVEITAMENTO. AF_12/2017</v>
          </cell>
          <cell r="C6160" t="str">
            <v>M2</v>
          </cell>
          <cell r="D6160">
            <v>6.22</v>
          </cell>
        </row>
        <row r="6161">
          <cell r="A6161">
            <v>97645</v>
          </cell>
          <cell r="B6161" t="str">
            <v>REMOÇÃO DE JANELAS, DE FORMA MANUAL, SEM REAPROVEITAMENTO. AF_12/2017</v>
          </cell>
          <cell r="C6161" t="str">
            <v>M2</v>
          </cell>
          <cell r="D6161">
            <v>22.94</v>
          </cell>
        </row>
        <row r="6162">
          <cell r="A6162">
            <v>97647</v>
          </cell>
          <cell r="B6162" t="str">
            <v>REMOÇÃO DE TELHAS, DE FIBROCIMENTO, METÁLICA E CERÂMICA, DE FORMA MANUAL, SEM REAPROVEITAMENTO. AF_12/2017</v>
          </cell>
          <cell r="C6162" t="str">
            <v>M2</v>
          </cell>
          <cell r="D6162">
            <v>2.4500000000000002</v>
          </cell>
        </row>
        <row r="6163">
          <cell r="A6163">
            <v>97648</v>
          </cell>
          <cell r="B6163" t="str">
            <v>REMOÇÃO DE PROTEÇÃO TÉRMICA PARA COBERTURA EM EPS, DE FORMA MANUAL, SEM REAPROVEITAMENTO. AF_12/2017</v>
          </cell>
          <cell r="C6163" t="str">
            <v>M2</v>
          </cell>
          <cell r="D6163">
            <v>1.41</v>
          </cell>
        </row>
        <row r="6164">
          <cell r="A6164">
            <v>97649</v>
          </cell>
          <cell r="B6164" t="str">
            <v>REMOÇÃO DE TELHAS DE FIBROCIMENTO, METÁLICA E CERÂMICA, DE FORMA MECANIZADA, COM USO DE GUINDASTE, SEM REAPROVEITAMENTO. AF_12/2017</v>
          </cell>
          <cell r="C6164" t="str">
            <v>M2</v>
          </cell>
          <cell r="D6164">
            <v>3.12</v>
          </cell>
        </row>
        <row r="6165">
          <cell r="A6165">
            <v>97650</v>
          </cell>
          <cell r="B6165" t="str">
            <v>REMOÇÃO DE TRAMA DE MADEIRA PARA COBERTURA, DE FORMA MANUAL, SEM REAPROVEITAMENTO. AF_12/2017</v>
          </cell>
          <cell r="C6165" t="str">
            <v>M2</v>
          </cell>
          <cell r="D6165">
            <v>5.28</v>
          </cell>
        </row>
        <row r="6166">
          <cell r="A6166">
            <v>97651</v>
          </cell>
          <cell r="B6166" t="str">
            <v>REMOÇÃO DE TESOURAS DE MADEIRA, COM VÃO MENOR QUE 8M, DE FORMA MANUAL, SEM REAPROVEITAMENTO. AF_12/2017</v>
          </cell>
          <cell r="C6166" t="str">
            <v>UN</v>
          </cell>
          <cell r="D6166">
            <v>58.48</v>
          </cell>
        </row>
        <row r="6167">
          <cell r="A6167">
            <v>97652</v>
          </cell>
          <cell r="B6167" t="str">
            <v>REMOÇÃO DE TESOURAS DE MADEIRA, COM VÃO MAIOR OU IGUAL A 8M, DE FORMA MANUAL, SEM REAPROVEITAMENTO. AF_12/2017</v>
          </cell>
          <cell r="C6167" t="str">
            <v>UN</v>
          </cell>
          <cell r="D6167">
            <v>132.58000000000001</v>
          </cell>
        </row>
        <row r="6168">
          <cell r="A6168">
            <v>97653</v>
          </cell>
          <cell r="B6168" t="str">
            <v>REMOÇÃO DE TESOURAS DE MADEIRA, COM VÃO MENOR QUE 8M, DE FORMA MECANIZADA, COM REAPROVEITAMENTO. AF_12/2017</v>
          </cell>
          <cell r="C6168" t="str">
            <v>UN</v>
          </cell>
          <cell r="D6168">
            <v>94.84</v>
          </cell>
        </row>
        <row r="6169">
          <cell r="A6169">
            <v>97654</v>
          </cell>
          <cell r="B6169" t="str">
            <v>REMOÇÃO DE TESOURAS DE MADEIRA, COM VÃO MAIOR OU IGUAL A 8M, DE FORMA MECANIZADA, COM REAPROVEITAMENTO. AF_12/2017</v>
          </cell>
          <cell r="C6169" t="str">
            <v>UN</v>
          </cell>
          <cell r="D6169">
            <v>115.14</v>
          </cell>
        </row>
        <row r="6170">
          <cell r="A6170">
            <v>97655</v>
          </cell>
          <cell r="B6170" t="str">
            <v>REMOÇÃO DE TRAMA METÁLICA PARA COBERTURA, DE FORMA MANUAL, SEM REAPROVEITAMENTO. AF_12/2017</v>
          </cell>
          <cell r="C6170" t="str">
            <v>M2</v>
          </cell>
          <cell r="D6170">
            <v>15.82</v>
          </cell>
        </row>
        <row r="6171">
          <cell r="A6171">
            <v>97656</v>
          </cell>
          <cell r="B6171" t="str">
            <v>REMOÇÃO DE TESOURAS METÁLICAS, COM VÃO MENOR QUE 8M, DE FORMA MANUAL, SEM REAPROVEITAMENTO. AF_12/2017</v>
          </cell>
          <cell r="C6171" t="str">
            <v>UN</v>
          </cell>
          <cell r="D6171">
            <v>157.29</v>
          </cell>
        </row>
        <row r="6172">
          <cell r="A6172">
            <v>97657</v>
          </cell>
          <cell r="B6172" t="str">
            <v>REMOÇÃO DE TESOURAS METÁLICAS, COM VÃO MAIOR OU IGUAL A 8M, DE FORMA MANUAL, SEM REAPROVEITAMENTO. AF_12/2017</v>
          </cell>
          <cell r="C6172" t="str">
            <v>UN</v>
          </cell>
          <cell r="D6172">
            <v>311.77</v>
          </cell>
        </row>
        <row r="6173">
          <cell r="A6173">
            <v>97658</v>
          </cell>
          <cell r="B6173" t="str">
            <v>REMOÇÃO DE TESOURAS METÁLICAS, COM VÃO MENOR QUE 8M, DE FORMA MECANIZADA, COM REAPROVEITAMENTO. AF_12/2017</v>
          </cell>
          <cell r="C6173" t="str">
            <v>UN</v>
          </cell>
          <cell r="D6173">
            <v>133.05000000000001</v>
          </cell>
        </row>
        <row r="6174">
          <cell r="A6174">
            <v>97659</v>
          </cell>
          <cell r="B6174" t="str">
            <v>REMOÇÃO DE TESOURAS METÁLICAS, COM VÃO MAIOR OU IGUAL A 8M, DE FORMA MECANIZADA, COM REAPROVEITAMENTO. AF_12/2017</v>
          </cell>
          <cell r="C6174" t="str">
            <v>UN</v>
          </cell>
          <cell r="D6174">
            <v>177.04</v>
          </cell>
        </row>
        <row r="6175">
          <cell r="A6175">
            <v>97660</v>
          </cell>
          <cell r="B6175" t="str">
            <v>REMOÇÃO DE INTERRUPTORES/TOMADAS ELÉTRICAS, DE FORMA MANUAL, SEM REAPROVEITAMENTO. AF_12/2017</v>
          </cell>
          <cell r="C6175" t="str">
            <v>UN</v>
          </cell>
          <cell r="D6175">
            <v>0.44</v>
          </cell>
        </row>
        <row r="6176">
          <cell r="A6176">
            <v>97661</v>
          </cell>
          <cell r="B6176" t="str">
            <v>REMOÇÃO DE CABOS ELÉTRICOS, DE FORMA MANUAL, SEM REAPROVEITAMENTO. AF_12/2017</v>
          </cell>
          <cell r="C6176" t="str">
            <v>M</v>
          </cell>
          <cell r="D6176">
            <v>0.44</v>
          </cell>
        </row>
        <row r="6177">
          <cell r="A6177">
            <v>97662</v>
          </cell>
          <cell r="B6177" t="str">
            <v>REMOÇÃO DE TUBULAÇÕES (TUBOS E CONEXÕES) DE ÁGUA FRIA, DE FORMA MANUAL, SEM REAPROVEITAMENTO. AF_12/2017</v>
          </cell>
          <cell r="C6177" t="str">
            <v>M</v>
          </cell>
          <cell r="D6177">
            <v>0.32</v>
          </cell>
        </row>
        <row r="6178">
          <cell r="A6178">
            <v>97663</v>
          </cell>
          <cell r="B6178" t="str">
            <v>REMOÇÃO DE LOUÇAS, DE FORMA MANUAL, SEM REAPROVEITAMENTO. AF_12/2017</v>
          </cell>
          <cell r="C6178" t="str">
            <v>UN</v>
          </cell>
          <cell r="D6178">
            <v>8.2200000000000006</v>
          </cell>
        </row>
        <row r="6179">
          <cell r="A6179">
            <v>97664</v>
          </cell>
          <cell r="B6179" t="str">
            <v>REMOÇÃO DE ACESSÓRIOS, DE FORMA MANUAL, SEM REAPROVEITAMENTO. AF_12/2017</v>
          </cell>
          <cell r="C6179" t="str">
            <v>UN</v>
          </cell>
          <cell r="D6179">
            <v>1.02</v>
          </cell>
        </row>
        <row r="6180">
          <cell r="A6180">
            <v>97665</v>
          </cell>
          <cell r="B6180" t="str">
            <v>REMOÇÃO DE LUMINÁRIAS, DE FORMA MANUAL, SEM REAPROVEITAMENTO. AF_12/2017</v>
          </cell>
          <cell r="C6180" t="str">
            <v>UN</v>
          </cell>
          <cell r="D6180">
            <v>0.86</v>
          </cell>
        </row>
        <row r="6181">
          <cell r="A6181">
            <v>97666</v>
          </cell>
          <cell r="B6181" t="str">
            <v>REMOÇÃO DE METAIS SANITÁRIOS, DE FORMA MANUAL, SEM REAPROVEITAMENTO. AF_12/2017</v>
          </cell>
          <cell r="C6181" t="str">
            <v>UN</v>
          </cell>
          <cell r="D6181">
            <v>6</v>
          </cell>
        </row>
        <row r="6182">
          <cell r="A6182">
            <v>95967</v>
          </cell>
          <cell r="B6182" t="str">
            <v>SERVIÇOS TÉCNICOS ESPECIALIZADOS PARA ACOMPANHAMENTO DE EXECUÇÃO DE FUNDAÇÕES PROFUNDAS E ESTRUTURAS DE CONTENÇÃO</v>
          </cell>
          <cell r="C6182" t="str">
            <v>H</v>
          </cell>
          <cell r="D6182">
            <v>123.9</v>
          </cell>
        </row>
        <row r="6183">
          <cell r="A6183">
            <v>99058</v>
          </cell>
          <cell r="B6183" t="str">
            <v>LOCAÇÃO DE PONTO PARA REFERÊNCIA TOPOGRÁFICA. AF_10/2018</v>
          </cell>
          <cell r="C6183" t="str">
            <v>UN</v>
          </cell>
          <cell r="D6183">
            <v>7.09</v>
          </cell>
        </row>
        <row r="6184">
          <cell r="A6184">
            <v>99059</v>
          </cell>
          <cell r="B6184" t="str">
            <v>LOCACAO CONVENCIONAL DE OBRA, UTILIZANDO GABARITO DE TÁBUAS CORRIDAS PONTALETADAS A CADA 2,00M -  2 UTILIZAÇÕES. AF_10/2018</v>
          </cell>
          <cell r="C6184" t="str">
            <v>M</v>
          </cell>
          <cell r="D6184">
            <v>39.21</v>
          </cell>
        </row>
        <row r="6185">
          <cell r="A6185">
            <v>99060</v>
          </cell>
          <cell r="B6185" t="str">
            <v>LOCAÇÃO COM CAVALETE COM ALTURA DE 1,00 M - 2 UTILIZAÇÕES. AF_10/2018</v>
          </cell>
          <cell r="C6185" t="str">
            <v>UN</v>
          </cell>
          <cell r="D6185">
            <v>100.34</v>
          </cell>
        </row>
        <row r="6186">
          <cell r="A6186">
            <v>99061</v>
          </cell>
          <cell r="B6186" t="str">
            <v>LOCAÇÃO COM CAVALETE COM ALTURA DE 0,50 M - 2 UTILIZAÇÕES. AF_10/2018</v>
          </cell>
          <cell r="C6186" t="str">
            <v>UN</v>
          </cell>
          <cell r="D6186">
            <v>68.650000000000006</v>
          </cell>
        </row>
        <row r="6187">
          <cell r="A6187">
            <v>99062</v>
          </cell>
          <cell r="B6187" t="str">
            <v>MARCAÇÃO DE PONTOS EM GABARITO OU CAVALETE. AF_10/2018</v>
          </cell>
          <cell r="C6187" t="str">
            <v>UN</v>
          </cell>
          <cell r="D6187">
            <v>1.7</v>
          </cell>
        </row>
        <row r="6188">
          <cell r="A6188">
            <v>99063</v>
          </cell>
          <cell r="B6188" t="str">
            <v>LOCAÇÃO DE REDE DE ÁGUA OU ESGOTO. AF_10/2018</v>
          </cell>
          <cell r="C6188" t="str">
            <v>M</v>
          </cell>
          <cell r="D6188">
            <v>3.43</v>
          </cell>
        </row>
        <row r="6189">
          <cell r="A6189">
            <v>99064</v>
          </cell>
          <cell r="B6189" t="str">
            <v>LOCAÇÃO DE PAVIMENTAÇÃO. AF_10/2018</v>
          </cell>
          <cell r="C6189" t="str">
            <v>M</v>
          </cell>
          <cell r="D6189">
            <v>0.35</v>
          </cell>
        </row>
        <row r="6190">
          <cell r="A6190">
            <v>93588</v>
          </cell>
          <cell r="B6190" t="str">
            <v>TRANSPORTE COM CAMINHÃO BASCULANTE DE 10 M³, EM VIA URBANA EM LEITO NATURAL (UNIDADE: M3XKM). AF_07/2020</v>
          </cell>
          <cell r="C6190" t="str">
            <v>M3XKM</v>
          </cell>
          <cell r="D6190">
            <v>2.0299999999999998</v>
          </cell>
        </row>
        <row r="6191">
          <cell r="A6191">
            <v>93589</v>
          </cell>
          <cell r="B6191" t="str">
            <v>TRANSPORTE COM CAMINHÃO BASCULANTE DE 10 M³, EM VIA URBANA EM REVESTIMENTO PRIMÁRIO (UNIDADE: M3XKM). AF_07/2020</v>
          </cell>
          <cell r="C6191" t="str">
            <v>M3XKM</v>
          </cell>
          <cell r="D6191">
            <v>1.74</v>
          </cell>
        </row>
        <row r="6192">
          <cell r="A6192">
            <v>93590</v>
          </cell>
          <cell r="B6192" t="str">
            <v>TRANSPORTE COM CAMINHÃO BASCULANTE DE 10 M³, EM VIA URBANA PAVIMENTADA, ADICIONAL PARA DMT EXCEDENTE A 30 KM (UNIDADE: M3XKM). AF_07/2020</v>
          </cell>
          <cell r="C6192" t="str">
            <v>M3XKM</v>
          </cell>
          <cell r="D6192">
            <v>0.63</v>
          </cell>
        </row>
        <row r="6193">
          <cell r="A6193">
            <v>93591</v>
          </cell>
          <cell r="B6193" t="str">
            <v>TRANSPORTE COM CAMINHÃO BASCULANTE DE 14 M³, EM VIA URBANA EM LEITO NATURAL (UNIDADE: M3XKM). AF_07/2020</v>
          </cell>
          <cell r="C6193" t="str">
            <v>M3XKM</v>
          </cell>
          <cell r="D6193">
            <v>1.76</v>
          </cell>
        </row>
        <row r="6194">
          <cell r="A6194">
            <v>93592</v>
          </cell>
          <cell r="B6194" t="str">
            <v>TRANSPORTE COM CAMINHÃO BASCULANTE DE 14 M³, EM VIA URBANA EM REVESTIMENTO PRIMÁRIO (UNIDADE: M3XKM). AF_07/2020</v>
          </cell>
          <cell r="C6194" t="str">
            <v>M3XKM</v>
          </cell>
          <cell r="D6194">
            <v>1.52</v>
          </cell>
        </row>
        <row r="6195">
          <cell r="A6195">
            <v>93593</v>
          </cell>
          <cell r="B6195" t="str">
            <v>TRANSPORTE COM CAMINHÃO BASCULANTE DE 14 M³, EM VIA URBANA PAVIMENTADA, ADICIONAL PARA DMT EXCEDENTE A 30 KM (UNIDADE: M3XKM). AF_07/2020</v>
          </cell>
          <cell r="C6195" t="str">
            <v>M3XKM</v>
          </cell>
          <cell r="D6195">
            <v>0.55000000000000004</v>
          </cell>
        </row>
        <row r="6196">
          <cell r="A6196">
            <v>93594</v>
          </cell>
          <cell r="B6196" t="str">
            <v>TRANSPORTE COM CAMINHÃO BASCULANTE DE 10 M³, EM VIA URBANA EM LEITO NATURAL (UNIDADE: TXKM). AF_07/2020</v>
          </cell>
          <cell r="C6196" t="str">
            <v>TXKM</v>
          </cell>
          <cell r="D6196">
            <v>1.35</v>
          </cell>
        </row>
        <row r="6197">
          <cell r="A6197">
            <v>93595</v>
          </cell>
          <cell r="B6197" t="str">
            <v>TRANSPORTE COM CAMINHÃO BASCULANTE DE 10 M³, EM VIA URBANA EM REVESTIMENTO PRIMÁRIO (UNIDADE: TXKM). AF_07/2020</v>
          </cell>
          <cell r="C6197" t="str">
            <v>TXKM</v>
          </cell>
          <cell r="D6197">
            <v>1.18</v>
          </cell>
        </row>
        <row r="6198">
          <cell r="A6198">
            <v>93596</v>
          </cell>
          <cell r="B6198" t="str">
            <v>TRANSPORTE COM CAMINHÃO BASCULANTE DE 10 M³, EM VIA URBANA PAVIMENTADA, ADICIONAL PARA DMT EXCEDENTE A 30 KM (UNIDADE: TXKM). AF_07/2020</v>
          </cell>
          <cell r="C6198" t="str">
            <v>TXKM</v>
          </cell>
          <cell r="D6198">
            <v>0.42</v>
          </cell>
        </row>
        <row r="6199">
          <cell r="A6199">
            <v>93597</v>
          </cell>
          <cell r="B6199" t="str">
            <v>TRANSPORTE COM CAMINHÃO BASCULANTE DE 14 M³, EM VIA URBANA EM LEITO NATURAL (UNIDADE: TXKM). AF_07/2020</v>
          </cell>
          <cell r="C6199" t="str">
            <v>TXKM</v>
          </cell>
          <cell r="D6199">
            <v>1.17</v>
          </cell>
        </row>
        <row r="6200">
          <cell r="A6200">
            <v>93598</v>
          </cell>
          <cell r="B6200" t="str">
            <v>TRANSPORTE COM CAMINHÃO BASCULANTE DE 14 M³, EM VIA URBANA EM REVESTIMENTO PRIMÁRIO (UNIDADE: TXKM). AF_07/2020</v>
          </cell>
          <cell r="C6200" t="str">
            <v>TXKM</v>
          </cell>
          <cell r="D6200">
            <v>1.01</v>
          </cell>
        </row>
        <row r="6201">
          <cell r="A6201">
            <v>93599</v>
          </cell>
          <cell r="B6201" t="str">
            <v>TRANSPORTE COM CAMINHÃO BASCULANTE DE 14 M³, EM VIA URBANA PAVIMENTADA, ADICIONAL PARA DMT EXCEDENTE A 30 KM (UNIDADE: TXKM). AF_07/2020</v>
          </cell>
          <cell r="C6201" t="str">
            <v>TXKM</v>
          </cell>
          <cell r="D6201">
            <v>0.36</v>
          </cell>
        </row>
        <row r="6202">
          <cell r="A6202">
            <v>95425</v>
          </cell>
          <cell r="B6202" t="str">
            <v>TRANSPORTE COM CAMINHÃO BASCULANTE DE 18 M³, EM VIA URBANA EM LEITO NATURAL (UNIDADE: M3XKM). AF_07/2020</v>
          </cell>
          <cell r="C6202" t="str">
            <v>M3XKM</v>
          </cell>
          <cell r="D6202">
            <v>1.49</v>
          </cell>
        </row>
        <row r="6203">
          <cell r="A6203">
            <v>95426</v>
          </cell>
          <cell r="B6203" t="str">
            <v>TRANSPORTE COM CAMINHÃO BASCULANTE DE 18 M³, EM VIA URBANA EM REVESTIMENTO PRIMÁRIO (UNIDADE: M3XKM). AF_07/2020</v>
          </cell>
          <cell r="C6203" t="str">
            <v>M3XKM</v>
          </cell>
          <cell r="D6203">
            <v>1.29</v>
          </cell>
        </row>
        <row r="6204">
          <cell r="A6204">
            <v>95427</v>
          </cell>
          <cell r="B6204" t="str">
            <v>TRANSPORTE COM CAMINHÃO BASCULANTE DE 18 M³, EM VIA URBANA PAVIMENTADA, ADICIONAL PARA DMT EXCEDENTE A 30 KM (UNIDADE: M3XKM). AF_07/2020</v>
          </cell>
          <cell r="C6204" t="str">
            <v>M3XKM</v>
          </cell>
          <cell r="D6204">
            <v>0.48</v>
          </cell>
        </row>
        <row r="6205">
          <cell r="A6205">
            <v>95428</v>
          </cell>
          <cell r="B6205" t="str">
            <v>TRANSPORTE COM CAMINHÃO BASCULANTE DE 18 M³, EM VIA URBANA EM LEITO NATURAL (UNIDADE: TXKM). AF_07/2020</v>
          </cell>
          <cell r="C6205" t="str">
            <v>TXKM</v>
          </cell>
          <cell r="D6205">
            <v>1</v>
          </cell>
        </row>
        <row r="6206">
          <cell r="A6206">
            <v>95429</v>
          </cell>
          <cell r="B6206" t="str">
            <v>TRANSPORTE COM CAMINHÃO BASCULANTE DE 18 M³, EM VIA URBANA EM REVESTIMENTO PRIMÁRIO (UNIDADE: TXKM). AF_07/2020</v>
          </cell>
          <cell r="C6206" t="str">
            <v>TXKM</v>
          </cell>
          <cell r="D6206">
            <v>0.86</v>
          </cell>
        </row>
        <row r="6207">
          <cell r="A6207">
            <v>95430</v>
          </cell>
          <cell r="B6207" t="str">
            <v>TRANSPORTE COM CAMINHÃO BASCULANTE DE 18 M³, EM VIA URBANA PAVIMENTADA, ADICIONAL PARA DMT EXCEDENTE A 30 KM (UNIDADE: TXKM). AF_07/2020</v>
          </cell>
          <cell r="C6207" t="str">
            <v>TXKM</v>
          </cell>
          <cell r="D6207">
            <v>0.3</v>
          </cell>
        </row>
        <row r="6208">
          <cell r="A6208">
            <v>95875</v>
          </cell>
          <cell r="B6208" t="str">
            <v>TRANSPORTE COM CAMINHÃO BASCULANTE DE 10 M³, EM VIA URBANA PAVIMENTADA, DMT ATÉ 30 KM (UNIDADE: M3XKM). AF_07/2020</v>
          </cell>
          <cell r="C6208" t="str">
            <v>M3XKM</v>
          </cell>
          <cell r="D6208">
            <v>1.61</v>
          </cell>
        </row>
        <row r="6209">
          <cell r="A6209">
            <v>95876</v>
          </cell>
          <cell r="B6209" t="str">
            <v>TRANSPORTE COM CAMINHÃO BASCULANTE DE 14 M³, EM VIA URBANA PAVIMENTADA, DMT ATÉ 30 KM (UNIDADE: M3XKM). AF_07/2020</v>
          </cell>
          <cell r="C6209" t="str">
            <v>M3XKM</v>
          </cell>
          <cell r="D6209">
            <v>1.38</v>
          </cell>
        </row>
        <row r="6210">
          <cell r="A6210">
            <v>95877</v>
          </cell>
          <cell r="B6210" t="str">
            <v>TRANSPORTE COM CAMINHÃO BASCULANTE DE 18 M³, EM VIA URBANA PAVIMENTADA, DMT ATÉ 30 KM (UNIDADE: M3XKM). AF_07/2020</v>
          </cell>
          <cell r="C6210" t="str">
            <v>M3XKM</v>
          </cell>
          <cell r="D6210">
            <v>1.18</v>
          </cell>
        </row>
        <row r="6211">
          <cell r="A6211">
            <v>95878</v>
          </cell>
          <cell r="B6211" t="str">
            <v>TRANSPORTE COM CAMINHÃO BASCULANTE DE 10 M³, EM VIA URBANA PAVIMENTADA, DMT ATÉ 30 KM (UNIDADE: TXKM). AF_07/2020</v>
          </cell>
          <cell r="C6211" t="str">
            <v>TXKM</v>
          </cell>
          <cell r="D6211">
            <v>1.08</v>
          </cell>
        </row>
        <row r="6212">
          <cell r="A6212">
            <v>95879</v>
          </cell>
          <cell r="B6212" t="str">
            <v>TRANSPORTE COM CAMINHÃO BASCULANTE DE 14 M³, EM VIA URBANA PAVIMENTADA, DMT ATÉ 30 KM (UNIDADE: TXKM). AF_07/2020</v>
          </cell>
          <cell r="C6212" t="str">
            <v>TXKM</v>
          </cell>
          <cell r="D6212">
            <v>0.93</v>
          </cell>
        </row>
        <row r="6213">
          <cell r="A6213">
            <v>95880</v>
          </cell>
          <cell r="B6213" t="str">
            <v>TRANSPORTE COM CAMINHÃO BASCULANTE DE 18 M³, EM VIA URBANA PAVIMENTADA, DMT ATÉ 30 KM (UNIDADE: TXKM). AF_07/2020</v>
          </cell>
          <cell r="C6213" t="str">
            <v>TXKM</v>
          </cell>
          <cell r="D6213">
            <v>0.79</v>
          </cell>
        </row>
        <row r="6214">
          <cell r="A6214">
            <v>97912</v>
          </cell>
          <cell r="B6214" t="str">
            <v>TRANSPORTE COM CAMINHÃO BASCULANTE DE 6 M³, EM VIA URBANA EM LEITO NATURAL (UNIDADE: M3XKM). AF_07/2020</v>
          </cell>
          <cell r="C6214" t="str">
            <v>M3XKM</v>
          </cell>
          <cell r="D6214">
            <v>2.5299999999999998</v>
          </cell>
        </row>
        <row r="6215">
          <cell r="A6215">
            <v>97913</v>
          </cell>
          <cell r="B6215" t="str">
            <v>TRANSPORTE COM CAMINHÃO BASCULANTE DE 6 M³, EM VIA URBANA EM REVESTIMENTO PRIMÁRIO (UNIDADE: M3XKM). AF_07/2020</v>
          </cell>
          <cell r="C6215" t="str">
            <v>M3XKM</v>
          </cell>
          <cell r="D6215">
            <v>2.2000000000000002</v>
          </cell>
        </row>
        <row r="6216">
          <cell r="A6216">
            <v>97914</v>
          </cell>
          <cell r="B6216" t="str">
            <v>TRANSPORTE COM CAMINHÃO BASCULANTE DE 6 M³, EM VIA URBANA PAVIMENTADA, DMT ATÉ 30 KM (UNIDADE: M3XKM). AF_07/2020</v>
          </cell>
          <cell r="C6216" t="str">
            <v>M3XKM</v>
          </cell>
          <cell r="D6216">
            <v>2.0099999999999998</v>
          </cell>
        </row>
        <row r="6217">
          <cell r="A6217">
            <v>97915</v>
          </cell>
          <cell r="B6217" t="str">
            <v>TRANSPORTE COM CAMINHÃO BASCULANTE DE 6 M³, EM VIA URBANA PAVIMENTADA, ADICIONAL PARA DMT EXCEDENTE A 30 KM (UNIDADE: M3XKM). AF_07/2020</v>
          </cell>
          <cell r="C6217" t="str">
            <v>M3XKM</v>
          </cell>
          <cell r="D6217">
            <v>0.8</v>
          </cell>
        </row>
        <row r="6218">
          <cell r="A6218">
            <v>100937</v>
          </cell>
          <cell r="B6218" t="str">
            <v>TRANSPORTE COM CAMINHÃO BASCULANTE DE 6 M³, EM VIA INTERNA (DENTRO DO CANTEIRO - UNIDADE: M3XKM). AF_07/2020</v>
          </cell>
          <cell r="C6218" t="str">
            <v>M3XKM</v>
          </cell>
          <cell r="D6218">
            <v>6.04</v>
          </cell>
        </row>
        <row r="6219">
          <cell r="A6219">
            <v>100938</v>
          </cell>
          <cell r="B6219" t="str">
            <v>TRANSPORTE COM CAMINHÃO BASCULANTE DE 10 M³, EM VIA INTERNA (DENTRO DO CANTEIRO - UNIDADE: M3XKM). AF_07/2020</v>
          </cell>
          <cell r="C6219" t="str">
            <v>M3XKM</v>
          </cell>
          <cell r="D6219">
            <v>4.8499999999999996</v>
          </cell>
        </row>
        <row r="6220">
          <cell r="A6220">
            <v>100939</v>
          </cell>
          <cell r="B6220" t="str">
            <v>TRANSPORTE COM CAMINHÃO BASCULANTE DE 14 M³, EM VIA INTERNA (DENTRO DO CANTEIRO - UNIDADE:M3XKM). AF_07/2020</v>
          </cell>
          <cell r="C6220" t="str">
            <v>M3XKM</v>
          </cell>
          <cell r="D6220">
            <v>4.2</v>
          </cell>
        </row>
        <row r="6221">
          <cell r="A6221">
            <v>100940</v>
          </cell>
          <cell r="B6221" t="str">
            <v>TRANSPORTE COM CAMINHÃO BASCULANTE DE 18 M³, EM VIA INTERNA (DENTRO DO CANTEIRO - UNIDADE: M3XKM). AF_07/2020</v>
          </cell>
          <cell r="C6221" t="str">
            <v>M3XKM</v>
          </cell>
          <cell r="D6221">
            <v>3.58</v>
          </cell>
        </row>
        <row r="6222">
          <cell r="A6222">
            <v>100941</v>
          </cell>
          <cell r="B6222" t="str">
            <v>TRANSPORTE COM CAMINHÃO BASCULANTE DE 6 M³, EM VIA INTERNA (DENTRO DO CANTEIRO - UNIDADE: TXKM). AF_07/2020</v>
          </cell>
          <cell r="C6222" t="str">
            <v>TXKM</v>
          </cell>
          <cell r="D6222">
            <v>4.03</v>
          </cell>
        </row>
        <row r="6223">
          <cell r="A6223">
            <v>100942</v>
          </cell>
          <cell r="B6223" t="str">
            <v>TRANSPORTE COM CAMINHÃO BASCULANTE DE 10 M³, EM VIA INTERNA A OBRA (UNIDADE: TXKM). AF_07/2020</v>
          </cell>
          <cell r="C6223" t="str">
            <v>TXKM</v>
          </cell>
          <cell r="D6223">
            <v>3.24</v>
          </cell>
        </row>
        <row r="6224">
          <cell r="A6224">
            <v>100943</v>
          </cell>
          <cell r="B6224" t="str">
            <v>TRANSPORTE COM CAMINHÃO BASCULANTE DE 14 M³, EM VIA INTERNA (DENTRO DO CANTEIRO - UNIDADE: TXKM). AF_07/2020</v>
          </cell>
          <cell r="C6224" t="str">
            <v>TXKM</v>
          </cell>
          <cell r="D6224">
            <v>2.79</v>
          </cell>
        </row>
        <row r="6225">
          <cell r="A6225">
            <v>100944</v>
          </cell>
          <cell r="B6225" t="str">
            <v>TRANSPORTE COM CAMINHÃO BASCULANTE DE 18 M³, EM VIA INTERNA (DENTRO DO CANTEIRO - UNIDADE: TXKM). AF_07/2020</v>
          </cell>
          <cell r="C6225" t="str">
            <v>TXKM</v>
          </cell>
          <cell r="D6225">
            <v>2.39</v>
          </cell>
        </row>
        <row r="6226">
          <cell r="A6226">
            <v>100945</v>
          </cell>
          <cell r="B6226" t="str">
            <v>TRANSPORTE COM CAMINHÃO CARROCERIA 9T, EM VIA URBANA EM LEITO NATURAL (UNIDADE: TXKM). AF_07/2020</v>
          </cell>
          <cell r="C6226" t="str">
            <v>TXKM</v>
          </cell>
          <cell r="D6226">
            <v>1.75</v>
          </cell>
        </row>
        <row r="6227">
          <cell r="A6227">
            <v>100946</v>
          </cell>
          <cell r="B6227" t="str">
            <v>TRANSPORTE COM CAMINHÃO CARROCERIA 9T, EM VIA URBANA EM REVESTIMENTO PRIMÁRIO (UNIDADE: TXKM). AF_07/2020</v>
          </cell>
          <cell r="C6227" t="str">
            <v>TXKM</v>
          </cell>
          <cell r="D6227">
            <v>1.5</v>
          </cell>
        </row>
        <row r="6228">
          <cell r="A6228">
            <v>100947</v>
          </cell>
          <cell r="B6228" t="str">
            <v>TRANSPORTE COM CAMINHÃO CARROCERIA 9T, EM VIA URBANA PAVIMENTADA, DMT ATÉ 30KM (UNIDADE: TXKM). AF_07/2020</v>
          </cell>
          <cell r="C6228" t="str">
            <v>TXKM</v>
          </cell>
          <cell r="D6228">
            <v>1.39</v>
          </cell>
        </row>
        <row r="6229">
          <cell r="A6229">
            <v>100948</v>
          </cell>
          <cell r="B6229" t="str">
            <v>TRANSPORTE COM CAMINHÃO CARROCERIA 9T, EM VIA URBANA PAVIMENTADA, ADICIONAL PARA DMT EXCEDENTE A 30 KM (UNIDADE: TXKM). AF_07/2020</v>
          </cell>
          <cell r="C6229" t="str">
            <v>TXKM</v>
          </cell>
          <cell r="D6229">
            <v>0.55000000000000004</v>
          </cell>
        </row>
        <row r="6230">
          <cell r="A6230">
            <v>100949</v>
          </cell>
          <cell r="B6230" t="str">
            <v>TRANSPORTE COM CAMINHÃO CARROCERIA 9T, EM VIA INTERNA (DENTRO DO CANTEIRO - UNIDADE: TXKM). AF_07/2020</v>
          </cell>
          <cell r="C6230" t="str">
            <v>TXKM</v>
          </cell>
          <cell r="D6230">
            <v>4.18</v>
          </cell>
        </row>
        <row r="6231">
          <cell r="A6231">
            <v>100950</v>
          </cell>
          <cell r="B6231" t="str">
            <v>TRANSPORTE COM CAMINHÃO CARROCERIA COM GUINDAUTO (MUNCK),  MOMENTO MÁXIMO DE CARGA 11,7 TM, EM VIA URBANA EM LEITO NATURAL (UNIDADE: TXKM). AF_07/2020</v>
          </cell>
          <cell r="C6231" t="str">
            <v>TXKM</v>
          </cell>
          <cell r="D6231">
            <v>2.19</v>
          </cell>
        </row>
        <row r="6232">
          <cell r="A6232">
            <v>100951</v>
          </cell>
          <cell r="B6232" t="str">
            <v>TRANSPORTE COM CAMINHÃO CARROCERIA COM GUINDAUTO (MUNCK),  MOMENTO MÁXIMO DE CARGA 11,7 TM, EM VIA URBANA EM REVESTIMENTO PRIMÁRIO (UNIDADE: TXKM). AF_07/2020</v>
          </cell>
          <cell r="C6232" t="str">
            <v>TXKM</v>
          </cell>
          <cell r="D6232">
            <v>1.88</v>
          </cell>
        </row>
        <row r="6233">
          <cell r="A6233">
            <v>100952</v>
          </cell>
          <cell r="B6233" t="str">
            <v>TRANSPORTE COM CAMINHÃO CARROCERIA COM GUINDAUTO (MUNCK),  MOMENTO MÁXIMO DE CARGA 11,7 TM, EM VIA URBANA PAVIMENTADA, DMT ATÉ 30KM (UNIDADE: TXKM). AF_07/2020</v>
          </cell>
          <cell r="C6233" t="str">
            <v>TXKM</v>
          </cell>
          <cell r="D6233">
            <v>1.73</v>
          </cell>
        </row>
        <row r="6234">
          <cell r="A6234">
            <v>100953</v>
          </cell>
          <cell r="B6234" t="str">
            <v>TRANSPORTE COM CAMINHÃO CARROCERIA COM GUINDAUTO (MUNCK),  MOMENTO MÁXIMO DE CARGA 11,7 TM, EM VIA URBANA PAVIMENTADA, ADICIONAL PARA DMT EXCEDENTE A 30 KM (UNIDADE: TXKM). AF_07/2020</v>
          </cell>
          <cell r="C6234" t="str">
            <v>TXKM</v>
          </cell>
          <cell r="D6234">
            <v>0.69</v>
          </cell>
        </row>
        <row r="6235">
          <cell r="A6235">
            <v>100954</v>
          </cell>
          <cell r="B6235" t="str">
            <v>TRANSPORTE COM CAMINHÃO CARROCERIA COM GUINDAUTO (MUNCK),  MOMENTO MÁXIMO DE CARGA 11,7 TM, EM VIA INTERNA (DENTRO DO CANTEIRO - UNIDADE: TXKM). AF_07/2020</v>
          </cell>
          <cell r="C6235" t="str">
            <v>TXKM</v>
          </cell>
          <cell r="D6235">
            <v>5.21</v>
          </cell>
        </row>
        <row r="6236">
          <cell r="A6236">
            <v>100955</v>
          </cell>
          <cell r="B6236" t="str">
            <v>TRANSPORTE COM CAMINHÃO PIPA DE 6 M³, EM VIA URBANA EM LEITO NATURAL (UNIDADE: M3XKM). AF_07/2020</v>
          </cell>
          <cell r="C6236" t="str">
            <v>M3XKM</v>
          </cell>
          <cell r="D6236">
            <v>3.24</v>
          </cell>
        </row>
        <row r="6237">
          <cell r="A6237">
            <v>100956</v>
          </cell>
          <cell r="B6237" t="str">
            <v>TRANSPORTE COM CAMINHÃO PIPA DE 6 M³, EM VIA URBANA EM REVESTIMENTO PRIMÁRIO (UNIDADE: M3XKM). AF_07/2020</v>
          </cell>
          <cell r="C6237" t="str">
            <v>M3XKM</v>
          </cell>
          <cell r="D6237">
            <v>2.81</v>
          </cell>
        </row>
        <row r="6238">
          <cell r="A6238">
            <v>100957</v>
          </cell>
          <cell r="B6238" t="str">
            <v>TRANSPORTE COM CAMINHÃO PIPA DE 6 M³, EM VIA URBANA PAVIMENTADA, DMT ATÉ 30KM (UNIDADE: M3XKM). AF_07/2020</v>
          </cell>
          <cell r="C6238" t="str">
            <v>M3XKM</v>
          </cell>
          <cell r="D6238">
            <v>2.57</v>
          </cell>
        </row>
        <row r="6239">
          <cell r="A6239">
            <v>100958</v>
          </cell>
          <cell r="B6239" t="str">
            <v>TRANSPORTE COM CAMINHÃO PIPA DE 6 M³, EM VIA URBANA PAVIMENTADA, ADICIONAL PARA DMT EXCEDENTE A 30 KM (UNIDADE: M3XKM). AF_07/2020</v>
          </cell>
          <cell r="C6239" t="str">
            <v>M3XKM</v>
          </cell>
          <cell r="D6239">
            <v>1.03</v>
          </cell>
        </row>
        <row r="6240">
          <cell r="A6240">
            <v>100959</v>
          </cell>
          <cell r="B6240" t="str">
            <v>TRANSPORTE COM CAMINHÃO PIPA DE 6 M³, EM VIA INTERNA (DENTRO DO CANTEIRO - UNIDADE: M3XKM). AF_07/2020</v>
          </cell>
          <cell r="C6240" t="str">
            <v>M3XKM</v>
          </cell>
          <cell r="D6240">
            <v>7.73</v>
          </cell>
        </row>
        <row r="6241">
          <cell r="A6241">
            <v>100960</v>
          </cell>
          <cell r="B6241" t="str">
            <v>TRANSPORTE COM CAMINHÃO PIPA DE 10 M³, EM VIA URBANA EM LEITO NATURAL (UNIDADE: M3XKM). AF_07/2020</v>
          </cell>
          <cell r="C6241" t="str">
            <v>M3XKM</v>
          </cell>
          <cell r="D6241">
            <v>2.31</v>
          </cell>
        </row>
        <row r="6242">
          <cell r="A6242">
            <v>100961</v>
          </cell>
          <cell r="B6242" t="str">
            <v>TRANSPORTE COM CAMINHÃO PIPA DE 10 M³, EM VIA URBANA EM REVESTIMENTO PRIMÁRIO (UNIDADE: M3XKM). AF_07/2020</v>
          </cell>
          <cell r="C6242" t="str">
            <v>M3XKM</v>
          </cell>
          <cell r="D6242">
            <v>2</v>
          </cell>
        </row>
        <row r="6243">
          <cell r="A6243">
            <v>100962</v>
          </cell>
          <cell r="B6243" t="str">
            <v>TRANSPORTE COM CAMINHÃO PIPA DE 10 M³, EM VIA URBANA PAVIMENTADA, DMT ATÉ 30KM (UNIDADE: M3XKM). AF_07/2020</v>
          </cell>
          <cell r="C6243" t="str">
            <v>M3XKM</v>
          </cell>
          <cell r="D6243">
            <v>1.82</v>
          </cell>
        </row>
        <row r="6244">
          <cell r="A6244">
            <v>100963</v>
          </cell>
          <cell r="B6244" t="str">
            <v>TRANSPORTE COM CAMINHÃO PIPA DE 10 M³, EM VIA URBANA PAVIMENTADA, ADICIONAL PARA DMT EXCEDENTE A 30 KM (UNIDADE: M3XKM). AF_07/2020</v>
          </cell>
          <cell r="C6244" t="str">
            <v>M3XKM</v>
          </cell>
          <cell r="D6244">
            <v>0.72</v>
          </cell>
        </row>
        <row r="6245">
          <cell r="A6245">
            <v>100964</v>
          </cell>
          <cell r="B6245" t="str">
            <v>TRANSPORTE COM CAMINHÃO PIPA DE 10 M³, EM VIA INTERNA (DENTRO DO CANTEIRO - UNIDADE: M3XKM). AF_07/2020</v>
          </cell>
          <cell r="C6245" t="str">
            <v>M3XKM</v>
          </cell>
          <cell r="D6245">
            <v>5.55</v>
          </cell>
        </row>
        <row r="6246">
          <cell r="A6246">
            <v>100973</v>
          </cell>
          <cell r="B6246" t="str">
            <v>CARGA, MANOBRA E DESCARGA DE SOLOS E MATERIAIS GRANULARES EM CAMINHÃO BASCULANTE 6 M³ - CARGA COM PÁ CARREGADEIRA (CAÇAMBA DE 1,7 A 2,8 M³ / 128 HP) E DESCARGA LIVRE (UNIDADE: M3). AF_07/2020</v>
          </cell>
          <cell r="C6246" t="str">
            <v>M3</v>
          </cell>
          <cell r="D6246">
            <v>6.17</v>
          </cell>
        </row>
        <row r="6247">
          <cell r="A6247">
            <v>100974</v>
          </cell>
          <cell r="B6247" t="str">
            <v>CARGA, MANOBRA E DESCARGA DE SOLOS E MATERIAIS GRANULARES EM CAMINHÃO BASCULANTE 10 M³ - CARGA COM PÁ CARREGADEIRA (CAÇAMBA DE 1,7 A 2,8 M³ / 128 HP) E DESCARGA LIVRE (UNIDADE: M3). AF_07/2020</v>
          </cell>
          <cell r="C6247" t="str">
            <v>M3</v>
          </cell>
          <cell r="D6247">
            <v>5.76</v>
          </cell>
        </row>
        <row r="6248">
          <cell r="A6248">
            <v>100975</v>
          </cell>
          <cell r="B6248" t="str">
            <v>CARGA, MANOBRA E DESCARGA DE SOLOS E MATERIAIS GRANULARES EM CAMINHÃO BASCULANTE 14 M³ - CARGA COM PÁ CARREGADEIRA (CAÇAMBA DE 1,7 A 2,8 M³ / 128 HP) E DESCARGA LIVRE (UNIDADE: M3). AF_07/2020</v>
          </cell>
          <cell r="C6248" t="str">
            <v>M3</v>
          </cell>
          <cell r="D6248">
            <v>5.72</v>
          </cell>
        </row>
        <row r="6249">
          <cell r="A6249">
            <v>93176</v>
          </cell>
          <cell r="B6249" t="str">
            <v>TRANSPORTE DE MATERIAL ASFALTICO, COM CAMINHÃO COM CAPACIDADE DE 30000 L EM RODOVIA PAVIMENTADA PARA DISTÂNCIAS MÉDIAS DE TRANSPORTE SUPERIORES A 100 KM. AF_02/2016</v>
          </cell>
          <cell r="C6249" t="str">
            <v>TXKM</v>
          </cell>
          <cell r="D6249">
            <v>0.54</v>
          </cell>
        </row>
        <row r="6250">
          <cell r="A6250">
            <v>93177</v>
          </cell>
          <cell r="B6250" t="str">
            <v>TRANSPORTE DE MATERIAL ASFALTICO, COM CAMINHÃO COM CAPACIDADE DE 20000 L EM RODOVIA PAVIMENTADA PARA DISTÂNCIAS MÉDIAS DE TRANSPORTE IGUAL OU INFERIOR A 100 KM. AF_02/2016</v>
          </cell>
          <cell r="C6250" t="str">
            <v>TXKM</v>
          </cell>
          <cell r="D6250">
            <v>1.93</v>
          </cell>
        </row>
        <row r="6251">
          <cell r="A6251">
            <v>93178</v>
          </cell>
          <cell r="B6251" t="str">
            <v>TRANSPORTE DE MATERIAL ASFALTICO, COM CAMINHÃO COM CAPACIDADE DE 30000 L EM RODOVIA NÃO PAVIMENTADA PARA DISTÂNCIAS MÉDIAS DE TRANSPORTE SUPERIORES A 100 KM. AF_02/2016</v>
          </cell>
          <cell r="C6251" t="str">
            <v>TXKM</v>
          </cell>
          <cell r="D6251">
            <v>0.63</v>
          </cell>
        </row>
        <row r="6252">
          <cell r="A6252">
            <v>93179</v>
          </cell>
          <cell r="B6252" t="str">
            <v>TRANSPORTE DE MATERIAL ASFALTICO, COM CAMINHÃO COM CAPACIDADE DE 20000 L EM RODOVIA NÃO PAVIMENTADA PARA DISTÂNCIAS MÉDIAS DE TRANSPORTE IGUAL OU INFERIOR A 100 KM. AF_02/2016</v>
          </cell>
          <cell r="C6252" t="str">
            <v>TXKM</v>
          </cell>
          <cell r="D6252">
            <v>2.14</v>
          </cell>
        </row>
        <row r="6253">
          <cell r="A6253">
            <v>100965</v>
          </cell>
          <cell r="B6253" t="str">
            <v>TRANSPORTE COM CAMINHÃO TANQUE DE TRANSPORTE DE MATERIAL ASFÁLTICO DE 30000 L, EM VIA URBANA EM  LEITO NATURAL (UNIDADE: TXKM). AF_07/2020</v>
          </cell>
          <cell r="C6253" t="str">
            <v>TXKM</v>
          </cell>
          <cell r="D6253">
            <v>1.1499999999999999</v>
          </cell>
        </row>
        <row r="6254">
          <cell r="A6254">
            <v>100966</v>
          </cell>
          <cell r="B6254" t="str">
            <v>TRANSPORTE COM CAMINHÃO TANQUE DE TRANSPORTE DE MATERIAL ASFÁLTICO DE 30000 L, EM VIA URBANA EM  REVESTIMENTO PRIMÁRIO (UNIDADE: TXKM). AF_07/2020</v>
          </cell>
          <cell r="C6254" t="str">
            <v>TXKM</v>
          </cell>
          <cell r="D6254">
            <v>0.98</v>
          </cell>
        </row>
        <row r="6255">
          <cell r="A6255">
            <v>100967</v>
          </cell>
          <cell r="B6255" t="str">
            <v>TRANSPORTE COM CAMINHÃO TANQUE DE TRANSPORTE DE MATERIAL ASFÁLTICO DE 30000 L, EM VIA URBANA PAVIMENTADA, DMT ATÉ 30KM (UNIDADE: TXKM). AF_07/2020</v>
          </cell>
          <cell r="C6255" t="str">
            <v>TXKM</v>
          </cell>
          <cell r="D6255">
            <v>0.91</v>
          </cell>
        </row>
        <row r="6256">
          <cell r="A6256">
            <v>100968</v>
          </cell>
          <cell r="B6256" t="str">
            <v>TRANSPORTE COM CAMINHÃO TANQUE DE TRANSPORTE DE MATERIAL ASFÁLTICO DE 30000 L, EM VIA URBANA PAVIMENTADA, ADICIONAL PARA DMT EXCEDENTE A 30 KM (UNIDADE: TXKM). AF_07/2020</v>
          </cell>
          <cell r="C6256" t="str">
            <v>TXKM</v>
          </cell>
          <cell r="D6256">
            <v>0.36</v>
          </cell>
        </row>
        <row r="6257">
          <cell r="A6257">
            <v>100969</v>
          </cell>
          <cell r="B6257" t="str">
            <v>TRANSPORTE COM CAMINHÃO TANQUE DE TRANSPORTE DE MATERIAL ASFÁLTICO DE 20000 L, EM VIA URBANA EM LEITO NATURAL (UNIDADE: TXKM). AF_07/2020</v>
          </cell>
          <cell r="C6257" t="str">
            <v>TXKM</v>
          </cell>
          <cell r="D6257">
            <v>1.53</v>
          </cell>
        </row>
        <row r="6258">
          <cell r="A6258">
            <v>100970</v>
          </cell>
          <cell r="B6258" t="str">
            <v>TRANSPORTE COM CAMINHÃO TANQUE DE TRANSPORTE DE MATERIAL ASFÁLTICO DE 20000 L, EM VIA URBANA EM  REVESTIMENTO PRIMÁRIO (UNIDADE: TXKM). AF_07/2020</v>
          </cell>
          <cell r="C6258" t="str">
            <v>TXKM</v>
          </cell>
          <cell r="D6258">
            <v>1.3</v>
          </cell>
        </row>
        <row r="6259">
          <cell r="A6259">
            <v>100971</v>
          </cell>
          <cell r="B6259" t="str">
            <v>TRANSPORTE COM CAMINHÃO TANQUE DE TRANSPORTE DE MATERIAL ASFÁLTICO DE 20000 L, EM VIA URBANA PAVIMENTADA, DMT ATÉ 30KM (UNIDADE: TXKM). AF_07/2020</v>
          </cell>
          <cell r="C6259" t="str">
            <v>TXKM</v>
          </cell>
          <cell r="D6259">
            <v>1.22</v>
          </cell>
        </row>
        <row r="6260">
          <cell r="A6260">
            <v>100972</v>
          </cell>
          <cell r="B6260" t="str">
            <v>TRANSPORTE COM CAMINHÃO TANQUE DE TRANSPORTE DE MATERIAL ASFÁLTICO DE 20000 L, EM VIA URBANA PAVIMENTADA, ADICIONAL PARA DMT EXCEDENTE A 30 KM (UNIDADE: TXKM). AF_07/2020</v>
          </cell>
          <cell r="C6260" t="str">
            <v>TXKM</v>
          </cell>
          <cell r="D6260">
            <v>0.48</v>
          </cell>
        </row>
        <row r="6261">
          <cell r="A6261">
            <v>101019</v>
          </cell>
          <cell r="B6261" t="str">
            <v>CARGA, MANOBRA E DESCARGA MANUAL DE TUBOS PLÁSTICOS, DN MENOR OU IGUAL A 100 MM, EM CAMINHÃO CARROCERIA 9T. AF_07/2020</v>
          </cell>
          <cell r="C6261" t="str">
            <v>T</v>
          </cell>
          <cell r="D6261">
            <v>535.88</v>
          </cell>
        </row>
        <row r="6262">
          <cell r="A6262">
            <v>101479</v>
          </cell>
          <cell r="B6262" t="str">
            <v>CARGA, MANOBRA E DESCARGA MANUAL DE TUBOS PLÁSTICOS, DN 200 MM, EM CAMINHÃO CARROCERIA 9T. AF_07/2020</v>
          </cell>
          <cell r="C6262" t="str">
            <v>T</v>
          </cell>
          <cell r="D6262">
            <v>106.98</v>
          </cell>
        </row>
        <row r="6263">
          <cell r="A6263">
            <v>100976</v>
          </cell>
          <cell r="B6263" t="str">
            <v>CARGA, MANOBRA E DESCARGA DE SOLOS E MATERIAIS GRANULARES EM CAMINHÃO BASCULANTE 18 M³ - CARGA COM PÁ CARREGADEIRA (CAÇAMBA DE 1,7 A 2,8 M³ / 128 HP) E DESCARGA LIVRE (UNIDADE: M3). AF_07/2020</v>
          </cell>
          <cell r="C6263" t="str">
            <v>M3</v>
          </cell>
          <cell r="D6263">
            <v>5.6</v>
          </cell>
        </row>
        <row r="6264">
          <cell r="A6264">
            <v>100977</v>
          </cell>
          <cell r="B6264" t="str">
            <v>CARGA, MANOBRA E DESCARGA DE SOLOS E MATERIAIS GRANULARES EM CAMINHÃO BASCULANTE 6 M³ - CARGA COM ESCAVADEIRA HIDRÁULICA (CAÇAMBA DE 1,20 M³ / 155 HP) E DESCARGA LIVRE (UNIDADE: M3). AF_07/2020</v>
          </cell>
          <cell r="C6264" t="str">
            <v>M3</v>
          </cell>
          <cell r="D6264">
            <v>5.21</v>
          </cell>
        </row>
        <row r="6265">
          <cell r="A6265">
            <v>100978</v>
          </cell>
          <cell r="B6265" t="str">
            <v>CARGA, MANOBRA E DESCARGA DE SOLOS E MATERIAIS GRANULARES EM CAMINHÃO BASCULANTE 10 M³ - CARGA COM ESCAVADEIRA HIDRÁULICA (CAÇAMBA DE 1,20 M³ / 155 HP) E DESCARGA LIVRE (UNIDADE: M3). AF_07/2020</v>
          </cell>
          <cell r="C6265" t="str">
            <v>M3</v>
          </cell>
          <cell r="D6265">
            <v>4.55</v>
          </cell>
        </row>
        <row r="6266">
          <cell r="A6266">
            <v>100979</v>
          </cell>
          <cell r="B6266" t="str">
            <v>CARGA, MANOBRA E DESCARGA DE SOLOS E MATERIAIS GRANULARES EM CAMINHÃO BASCULANTE 14 M³ - CARGA COM ESCAVADEIRA HIDRÁULICA (CAÇAMBA DE 1,20 M³ / 155 HP) E DESCARGA LIVRE (UNIDADE: M3). AF_07/2020</v>
          </cell>
          <cell r="C6266" t="str">
            <v>M3</v>
          </cell>
          <cell r="D6266">
            <v>4.3099999999999996</v>
          </cell>
        </row>
        <row r="6267">
          <cell r="A6267">
            <v>100980</v>
          </cell>
          <cell r="B6267" t="str">
            <v>CARGA, MANOBRA E DESCARGA DE SOLOS E MATERIAIS GRANULARES EM CAMINHÃO BASCULANTE 18 M³ - CARGA COM ESCAVADEIRA HIDRÁULICA (CAÇAMBA DE 1,20 M³ / 155 HP) E DESCARGA LIVRE (UNIDADE: M3). AF_07/2020</v>
          </cell>
          <cell r="C6267" t="str">
            <v>M3</v>
          </cell>
          <cell r="D6267">
            <v>4.07</v>
          </cell>
        </row>
        <row r="6268">
          <cell r="A6268">
            <v>100981</v>
          </cell>
          <cell r="B6268" t="str">
            <v>CARGA, MANOBRA E DESCARGA DE ENTULHO EM CAMINHÃO BASCULANTE 6 M³ - CARGA COM ESCAVADEIRA HIDRÁULICA  (CAÇAMBA DE 0,80 M³ / 111 HP) E DESCARGA LIVRE (UNIDADE: M3). AF_07/2020</v>
          </cell>
          <cell r="C6268" t="str">
            <v>M3</v>
          </cell>
          <cell r="D6268">
            <v>6.36</v>
          </cell>
        </row>
        <row r="6269">
          <cell r="A6269">
            <v>100982</v>
          </cell>
          <cell r="B6269" t="str">
            <v>CARGA, MANOBRA E DESCARGA DE ENTULHO EM CAMINHÃO BASCULANTE 10 M³ - CARGA COM ESCAVADEIRA HIDRÁULICA  (CAÇAMBA DE 0,80 M³ / 111 HP) E DESCARGA LIVRE (UNIDADE: M3). AF_07/2020</v>
          </cell>
          <cell r="C6269" t="str">
            <v>M3</v>
          </cell>
          <cell r="D6269">
            <v>5.91</v>
          </cell>
        </row>
        <row r="6270">
          <cell r="A6270">
            <v>100983</v>
          </cell>
          <cell r="B6270" t="str">
            <v>CARGA, MANOBRA E DESCARGA DE ENTULHO EM CAMINHÃO BASCULANTE 14 M³ - CARGA COM ESCAVADEIRA HIDRÁULICA  (CAÇAMBA DE 0,80 M³ / 111 HP) E DESCARGA LIVRE (UNIDADE: M3). AF_07/2020</v>
          </cell>
          <cell r="C6270" t="str">
            <v>M3</v>
          </cell>
          <cell r="D6270">
            <v>5.85</v>
          </cell>
        </row>
        <row r="6271">
          <cell r="A6271">
            <v>100984</v>
          </cell>
          <cell r="B6271" t="str">
            <v>CARGA, MANOBRA E DESCARGA DE ENTULHO EM CAMINHÃO BASCULANTE 18 M³ - CARGA COM ESCAVADEIRA HIDRÁULICA  (CAÇAMBA DE 0,80 M³ / 111 HP) E DESCARGA LIVRE (UNIDADE: M3). AF_07/2020</v>
          </cell>
          <cell r="C6271" t="str">
            <v>M3</v>
          </cell>
          <cell r="D6271">
            <v>5.72</v>
          </cell>
        </row>
        <row r="6272">
          <cell r="A6272">
            <v>100985</v>
          </cell>
          <cell r="B6272" t="str">
            <v>CARGA DE MISTURA ASFÁLTICA EM CAMINHÃO BASCULANTE 6 M³ (UNIDADE: M3). AF_07/2020</v>
          </cell>
          <cell r="C6272" t="str">
            <v>M3</v>
          </cell>
          <cell r="D6272">
            <v>5.0999999999999996</v>
          </cell>
        </row>
        <row r="6273">
          <cell r="A6273">
            <v>100986</v>
          </cell>
          <cell r="B6273" t="str">
            <v>CARGA DE MISTURA ASFÁLTICA EM CAMINHÃO BASCULANTE 10 M³ (UNIDADE: M3). AF_07/2020</v>
          </cell>
          <cell r="C6273" t="str">
            <v>M3</v>
          </cell>
          <cell r="D6273">
            <v>5.89</v>
          </cell>
        </row>
        <row r="6274">
          <cell r="A6274">
            <v>100987</v>
          </cell>
          <cell r="B6274" t="str">
            <v>CARGA DE MISTURA ASFÁLTICA EM CAMINHÃO BASCULANTE 14 M³ (UNIDADE: M3). AF_07/2020</v>
          </cell>
          <cell r="C6274" t="str">
            <v>M3</v>
          </cell>
          <cell r="D6274">
            <v>6.68</v>
          </cell>
        </row>
        <row r="6275">
          <cell r="A6275">
            <v>100988</v>
          </cell>
          <cell r="B6275" t="str">
            <v>CARGA DE MISTURA ASFÁLTICA EM CAMINHÃO BASCULANTE 18 M³ (UNIDADE: M3). AF_07/2020</v>
          </cell>
          <cell r="C6275" t="str">
            <v>M3</v>
          </cell>
          <cell r="D6275">
            <v>7.05</v>
          </cell>
        </row>
        <row r="6276">
          <cell r="A6276">
            <v>100989</v>
          </cell>
          <cell r="B6276" t="str">
            <v>CARGA, MANOBRA E DESCARGA DE SOLOS E MATERIAIS GRANULARES EM CAMINHÃO BASCULANTE 6 M³ - CARGA COM PÁ CARREGADEIRA (CAÇAMBA DE 1,7 A 2,8 M³ / 128 HP) E DESCARGA LIVRE (UNIDADE: T). AF_07/2020</v>
          </cell>
          <cell r="C6276" t="str">
            <v>T</v>
          </cell>
          <cell r="D6276">
            <v>4.12</v>
          </cell>
        </row>
        <row r="6277">
          <cell r="A6277">
            <v>100990</v>
          </cell>
          <cell r="B6277" t="str">
            <v>CARGA, MANOBRA E DESCARGA DE SOLOS E MATERIAIS GRANULARES EM CAMINHÃO BASCULANTE 10 M³ - CARGA COM PÁ CARREGADEIRA (CAÇAMBA DE 1,7 A 2,8 M³ / 128 HP) E DESCARGA LIVRE (UNIDADE: T). AF_07/2020</v>
          </cell>
          <cell r="C6277" t="str">
            <v>T</v>
          </cell>
          <cell r="D6277">
            <v>3.84</v>
          </cell>
        </row>
        <row r="6278">
          <cell r="A6278">
            <v>100991</v>
          </cell>
          <cell r="B6278" t="str">
            <v>CARGA, MANOBRA E DESCARGA DE SOLOS E MATERIAIS GRANULARES EM CAMINHÃO BASCULANTE 14 M³ - CARGA COM PÁ CARREGADEIRA (CAÇAMBA DE 1,7 A 2,8 M³ / 128 HP) E DESCARGA LIVRE (UNIDADE: T). AF_07/2020</v>
          </cell>
          <cell r="C6278" t="str">
            <v>T</v>
          </cell>
          <cell r="D6278">
            <v>3.83</v>
          </cell>
        </row>
        <row r="6279">
          <cell r="A6279">
            <v>100992</v>
          </cell>
          <cell r="B6279" t="str">
            <v>CARGA, MANOBRA E DESCARGA DE SOLOS E MATERIAIS GRANULARES EM CAMINHÃO BASCULANTE 18 M³ - CARGA COM PÁ CARREGADEIRA (CAÇAMBA DE 1,7 A 2,8 M³ / 128 HP) E DESCARGA LIVRE (UNIDADE: T). AF_07/2020</v>
          </cell>
          <cell r="C6279" t="str">
            <v>T</v>
          </cell>
          <cell r="D6279">
            <v>3.73</v>
          </cell>
        </row>
        <row r="6280">
          <cell r="A6280">
            <v>100993</v>
          </cell>
          <cell r="B6280" t="str">
            <v>CARGA, MANOBRA E DESCARGA DE SOLOS E MATERIAIS GRANULARES EM CAMINHÃO BASCULANTE 6 M³ - CARGA COM ESCAVADEIRA HIDRÁULICA (CAÇAMBA DE 1,20 M³ / 155 HP) E DESCARGA LIVRE (UNIDADE: T). AF_07/2020</v>
          </cell>
          <cell r="C6280" t="str">
            <v>T</v>
          </cell>
          <cell r="D6280">
            <v>3.47</v>
          </cell>
        </row>
        <row r="6281">
          <cell r="A6281">
            <v>100994</v>
          </cell>
          <cell r="B6281" t="str">
            <v>CARGA, MANOBRA E DESCARGA DE SOLOS E MATERIAIS GRANULARES EM CAMINHÃO BASCULANTE 10 M³ - CARGA COM ESCAVADEIRA HIDRÁULICA (CAÇAMBA DE 1,20 M³ / 155 HP) E DESCARGA LIVRE (UNIDADE: T). AF_07/2020</v>
          </cell>
          <cell r="C6281" t="str">
            <v>T</v>
          </cell>
          <cell r="D6281">
            <v>3.01</v>
          </cell>
        </row>
        <row r="6282">
          <cell r="A6282">
            <v>100995</v>
          </cell>
          <cell r="B6282" t="str">
            <v>CARGA, MANOBRA E DESCARGA DE SOLOS E MATERIAIS GRANULARES EM CAMINHÃO BASCULANTE 14 M³ - CARGA COM ESCAVADEIRA HIDRÁULICA (CAÇAMBA DE 1,20 M³ / 155 HP) E DESCARGA LIVRE (UNIDADE: T). AF_07/2020</v>
          </cell>
          <cell r="C6282" t="str">
            <v>T</v>
          </cell>
          <cell r="D6282">
            <v>2.87</v>
          </cell>
        </row>
        <row r="6283">
          <cell r="A6283">
            <v>100996</v>
          </cell>
          <cell r="B6283" t="str">
            <v>CARGA, MANOBRA E DESCARGA DE SOLOS E MATERIAIS GRANULARES EM CAMINHÃO BASCULANTE 18 M³ - CARGA COM ESCAVADEIRA HIDRÁULICA (CAÇAMBA DE 1,20 M³ / 155 HP) E DESCARGA LIVRE (UNIDADE: T). AF_07/2020</v>
          </cell>
          <cell r="C6283" t="str">
            <v>T</v>
          </cell>
          <cell r="D6283">
            <v>2.7</v>
          </cell>
        </row>
        <row r="6284">
          <cell r="A6284">
            <v>100997</v>
          </cell>
          <cell r="B6284" t="str">
            <v>CARGA, MANOBRA E DESCARGA DE ENTULHO EM CAMINHÃO BASCULANTE 6 M³ - CARGA COM ESCAVADEIRA HIDRÁULICA  (CAÇAMBA DE 0,80 M³ / 111 HP) E DESCARGA LIVRE (UNIDADE: T). AF_07/2020</v>
          </cell>
          <cell r="C6284" t="str">
            <v>T</v>
          </cell>
          <cell r="D6284">
            <v>4.24</v>
          </cell>
        </row>
        <row r="6285">
          <cell r="A6285">
            <v>100998</v>
          </cell>
          <cell r="B6285" t="str">
            <v>CARGA, MANOBRA E DESCARGA DE ENTULHO EM CAMINHÃO BASCULANTE 10 M³ - CARGA COM ESCAVADEIRA HIDRÁULICA  (CAÇAMBA DE 0,80 M³ / 111 HP) E DESCARGA LIVRE (UNIDADE: T). AF_07/2020</v>
          </cell>
          <cell r="C6285" t="str">
            <v>T</v>
          </cell>
          <cell r="D6285">
            <v>3.94</v>
          </cell>
        </row>
        <row r="6286">
          <cell r="A6286">
            <v>100999</v>
          </cell>
          <cell r="B6286" t="str">
            <v>CARGA, MANOBRA E DESCARGA DE ENTULHO EM CAMINHÃO BASCULANTE 14 M³ - CARGA COM ESCAVADEIRA HIDRÁULICA  (CAÇAMBA DE 0,80 M³ / 111 HP) E DESCARGA LIVRE (UNIDADE: T). AF_07/2020</v>
          </cell>
          <cell r="C6286" t="str">
            <v>T</v>
          </cell>
          <cell r="D6286">
            <v>3.91</v>
          </cell>
        </row>
        <row r="6287">
          <cell r="A6287">
            <v>101000</v>
          </cell>
          <cell r="B6287" t="str">
            <v>CARGA, MANOBRA E DESCARGA DE ENTULHO EM CAMINHÃO BASCULANTE 18 M³ - CARGA COM ESCAVADEIRA HIDRÁULICA  (CAÇAMBA DE 0,80 M³ / 111 HP) E DESCARGA LIVRE (UNIDADE: T). AF_07/2020</v>
          </cell>
          <cell r="C6287" t="str">
            <v>T</v>
          </cell>
          <cell r="D6287">
            <v>3.8</v>
          </cell>
        </row>
        <row r="6288">
          <cell r="A6288">
            <v>101001</v>
          </cell>
          <cell r="B6288" t="str">
            <v>CARGA DE MISTURA ASFÁLTICA EM CAMINHÃO BASCULANTE 6 M³ (UNIDADE: T). AF_07/2020</v>
          </cell>
          <cell r="C6288" t="str">
            <v>T</v>
          </cell>
          <cell r="D6288">
            <v>3.4</v>
          </cell>
        </row>
        <row r="6289">
          <cell r="A6289">
            <v>101002</v>
          </cell>
          <cell r="B6289" t="str">
            <v>CARGA DE MISTURA ASFÁLTICA EM CAMINHÃO BASCULANTE 10 M³ (UNIDADE: T). AF_07/2020</v>
          </cell>
          <cell r="C6289" t="str">
            <v>T</v>
          </cell>
          <cell r="D6289">
            <v>3.91</v>
          </cell>
        </row>
        <row r="6290">
          <cell r="A6290">
            <v>101003</v>
          </cell>
          <cell r="B6290" t="str">
            <v>CARGA DE MISTURA ASFÁLTICA EM CAMINHÃO BASCULANTE 14 M³ (UNIDADE: T). AF_07/2020</v>
          </cell>
          <cell r="C6290" t="str">
            <v>T</v>
          </cell>
          <cell r="D6290">
            <v>4.4400000000000004</v>
          </cell>
        </row>
        <row r="6291">
          <cell r="A6291">
            <v>101004</v>
          </cell>
          <cell r="B6291" t="str">
            <v>CARGA DE MISTURA ASFÁLTICA EM CAMINHÃO BASCULANTE 18 M³ (UNIDADE: T). AF_07/2020</v>
          </cell>
          <cell r="C6291" t="str">
            <v>T</v>
          </cell>
          <cell r="D6291">
            <v>4.7</v>
          </cell>
        </row>
        <row r="6292">
          <cell r="A6292">
            <v>101005</v>
          </cell>
          <cell r="B6292" t="str">
            <v>CARGA, MANOBRA E DESCARGA DE ÁGUA EM CAMINHÃO PIPA 6 M³. AF_07/2020</v>
          </cell>
          <cell r="C6292" t="str">
            <v>M3</v>
          </cell>
          <cell r="D6292">
            <v>12.33</v>
          </cell>
        </row>
        <row r="6293">
          <cell r="A6293">
            <v>101006</v>
          </cell>
          <cell r="B6293" t="str">
            <v>CARGA, MANOBRA E DESCARGA DE ÁGUA EM CAMINHÃO PIPA 10 M³. AF_07/2020</v>
          </cell>
          <cell r="C6293" t="str">
            <v>M3</v>
          </cell>
          <cell r="D6293">
            <v>13.16</v>
          </cell>
        </row>
        <row r="6294">
          <cell r="A6294">
            <v>101007</v>
          </cell>
          <cell r="B6294" t="str">
            <v>CARGA DE ÁGUA EM CAMINHÃO PIPA 6 M³. AF_07/2020</v>
          </cell>
          <cell r="C6294" t="str">
            <v>M3</v>
          </cell>
          <cell r="D6294">
            <v>3.58</v>
          </cell>
        </row>
        <row r="6295">
          <cell r="A6295">
            <v>101008</v>
          </cell>
          <cell r="B6295" t="str">
            <v>CARGA DE ÁGUA EM CAMINHÃO PIPA 10 M³. AF_07/2020</v>
          </cell>
          <cell r="C6295" t="str">
            <v>M3</v>
          </cell>
          <cell r="D6295">
            <v>3.47</v>
          </cell>
        </row>
        <row r="6296">
          <cell r="A6296">
            <v>101009</v>
          </cell>
          <cell r="B6296" t="str">
            <v>CARGA, MANOBRA E DESCARGA DE POSTE DE CONCRETO EM CAMINHÃO CARROCERIA COM GUINDAUTO (MUNCK) 11,7 TM. AF_07/2020</v>
          </cell>
          <cell r="C6296" t="str">
            <v>T</v>
          </cell>
          <cell r="D6296">
            <v>26.39</v>
          </cell>
        </row>
        <row r="6297">
          <cell r="A6297">
            <v>101010</v>
          </cell>
          <cell r="B6297" t="str">
            <v>CARGA, MANOBRA E DESCARGA DE PERFIL METÁLICO EM CAMINHÃO CARROCERIA COM GUINDAUTO (MUNCK) 11,7 TM. AF_07/2020</v>
          </cell>
          <cell r="C6297" t="str">
            <v>T</v>
          </cell>
          <cell r="D6297">
            <v>16.62</v>
          </cell>
        </row>
        <row r="6298">
          <cell r="A6298">
            <v>101013</v>
          </cell>
          <cell r="B6298" t="str">
            <v>CARGA, MANOBRA E DESCARGA DE TUBOS DE CONCRETO, DN MENOR OU IGUAL A 300 MM, EM CAMINHÃO CARROCERIA COM GUINDAUTO (MUNCK) 11,7 TM. AF_07/2020</v>
          </cell>
          <cell r="C6298" t="str">
            <v>T</v>
          </cell>
          <cell r="D6298">
            <v>28.25</v>
          </cell>
        </row>
        <row r="6299">
          <cell r="A6299">
            <v>101014</v>
          </cell>
          <cell r="B6299" t="str">
            <v>CARGA, MANOBRA E DESCARGA DE TUBOS DE CONCRETO, DN 400 MM, EM CAMINHÃO CARROCERIA COM GUINDAUTO (MUNCK) 11,7 TM. AF_07/2020</v>
          </cell>
          <cell r="C6299" t="str">
            <v>T</v>
          </cell>
          <cell r="D6299">
            <v>25.88</v>
          </cell>
        </row>
        <row r="6300">
          <cell r="A6300">
            <v>101015</v>
          </cell>
          <cell r="B6300" t="str">
            <v>CARGA, MANOBRA E DESCARGA DE TUBOS DE CONCRETO, DN 500 MM, EM CAMINHÃO CARROCERIA COM GUINDAUTO (MUNCK) 11,7 TM. AF_07/2020</v>
          </cell>
          <cell r="C6300" t="str">
            <v>T</v>
          </cell>
          <cell r="D6300">
            <v>21.26</v>
          </cell>
        </row>
        <row r="6301">
          <cell r="A6301">
            <v>101016</v>
          </cell>
          <cell r="B6301" t="str">
            <v>CARGA, MANOBRA E DESCARGA DE TUBOS METÁLICOS, DN MENOR OU IGUAL A 150 MM, EM CAMINHÃO CARROCERIA COM GUINDAUTO (MUNCK) 11,7 TM. AF_07/2020</v>
          </cell>
          <cell r="C6301" t="str">
            <v>T</v>
          </cell>
          <cell r="D6301">
            <v>24.61</v>
          </cell>
        </row>
        <row r="6302">
          <cell r="A6302">
            <v>101017</v>
          </cell>
          <cell r="B6302" t="str">
            <v>CARGA, MANOBRA E DESCARGA DE TUBOS METÁLICOS, DN 200 MM, EM CAMINHÃO CARROCERIA COM GUINDAUTO (MUNCK) 11,7 TM. AF_07/2020</v>
          </cell>
          <cell r="C6302" t="str">
            <v>T</v>
          </cell>
          <cell r="D6302">
            <v>18.66</v>
          </cell>
        </row>
        <row r="6303">
          <cell r="A6303">
            <v>101018</v>
          </cell>
          <cell r="B6303" t="str">
            <v>CARGA, MANOBRA E DESCARGA DE TUBOS METÁLICOS, DN 250 MM, EM CAMINHÃO CARROCERIA COM GUINDAUTO (MUNCK) 11,7 TM. AF_07/2020</v>
          </cell>
          <cell r="C6303" t="str">
            <v>T</v>
          </cell>
          <cell r="D6303">
            <v>15.33</v>
          </cell>
        </row>
        <row r="6304">
          <cell r="A6304">
            <v>101463</v>
          </cell>
          <cell r="B6304" t="str">
            <v>CARGA, MANOBRA E DESCARGA DE TUBOS DE CONCRETO, DN 600 MM, EM CAMINHÃO CARROCERIA COM GUINDAUTO (MUNCK) 11,7 TM. AF_07/2020</v>
          </cell>
          <cell r="C6304" t="str">
            <v>T</v>
          </cell>
          <cell r="D6304">
            <v>28.33</v>
          </cell>
        </row>
        <row r="6305">
          <cell r="A6305">
            <v>101464</v>
          </cell>
          <cell r="B6305" t="str">
            <v>CARGA, MANOBRA E DESCARGA DE TUBOS DE CONCRETO, DN 700 MM, EM CAMINHÃO CARROCERIA COM GUINDAUTO (MUNCK) 11,7 TM. AF_07/2020</v>
          </cell>
          <cell r="C6305" t="str">
            <v>T</v>
          </cell>
          <cell r="D6305">
            <v>21.76</v>
          </cell>
        </row>
        <row r="6306">
          <cell r="A6306">
            <v>101465</v>
          </cell>
          <cell r="B6306" t="str">
            <v>CARGA, MANOBRA E DESCARGA DE TUBOS DE CONCRETO, DN 800 MM, EM CAMINHÃO CARROCERIA COM GUINDAUTO (MUNCK) 11,7 TM. AF_07/2020</v>
          </cell>
          <cell r="C6306" t="str">
            <v>T</v>
          </cell>
          <cell r="D6306">
            <v>16.63</v>
          </cell>
        </row>
        <row r="6307">
          <cell r="A6307">
            <v>101466</v>
          </cell>
          <cell r="B6307" t="str">
            <v>CARGA, MANOBRA E DESCARGA DE TUBOS DE CONCRETO, DN 900 MM, EM CAMINHÃO CARROCERIA COM GUINDAUTO (MUNCK) 11,7 TM. AF_07/2020</v>
          </cell>
          <cell r="C6307" t="str">
            <v>T</v>
          </cell>
          <cell r="D6307">
            <v>13.54</v>
          </cell>
        </row>
        <row r="6308">
          <cell r="A6308">
            <v>101467</v>
          </cell>
          <cell r="B6308" t="str">
            <v>CARGA, MANOBRA E DESCARGA DE TUBOS DE CONCRETO, DN 1000 MM, EM CAMINHÃO CARROCERIA COM GUINDAUTO (MUNCK) 11,7 TM. AF_07/2020</v>
          </cell>
          <cell r="C6308" t="str">
            <v>T</v>
          </cell>
          <cell r="D6308">
            <v>11.33</v>
          </cell>
        </row>
        <row r="6309">
          <cell r="A6309">
            <v>101468</v>
          </cell>
          <cell r="B6309" t="str">
            <v>CARGA, MANOBRA E DESCARGA DE TUBOS DE CONCRETO, DN 1200 MM, EM CAMINHÃO CARROCERIA COM GUINDAUTO (MUNCK) 11,7 TM. AF_07/2020</v>
          </cell>
          <cell r="C6309" t="str">
            <v>T</v>
          </cell>
          <cell r="D6309">
            <v>10.36</v>
          </cell>
        </row>
        <row r="6310">
          <cell r="A6310">
            <v>101469</v>
          </cell>
          <cell r="B6310" t="str">
            <v>CARGA, MANOBRA E DESCARGA DE TUBOS METÁLICOS, DN 300 MM, EM CAMINHÃO CARROCERIA COM GUINDAUTO (MUNCK) 11,7 TM. AF_07/2020</v>
          </cell>
          <cell r="C6310" t="str">
            <v>T</v>
          </cell>
          <cell r="D6310">
            <v>23.18</v>
          </cell>
        </row>
        <row r="6311">
          <cell r="A6311">
            <v>101470</v>
          </cell>
          <cell r="B6311" t="str">
            <v>CARGA, MANOBRA E DESCARGA DE TUBOS METÁLICOS, DN 350 MM, EM CAMINHÃO CARROCERIA COM GUINDAUTO (MUNCK) 11,7 TM. AF_07/2020</v>
          </cell>
          <cell r="C6311" t="str">
            <v>T</v>
          </cell>
          <cell r="D6311">
            <v>18.399999999999999</v>
          </cell>
        </row>
        <row r="6312">
          <cell r="A6312">
            <v>101471</v>
          </cell>
          <cell r="B6312" t="str">
            <v>CARGA, MANOBRA E DESCARGA DE TUBOS METÁLICOS, DN 400 MM, EM CAMINHÃO CARROCERIA COM GUINDAUTO (MUNCK) 11,7 TM. AF_07/2020</v>
          </cell>
          <cell r="C6312" t="str">
            <v>T</v>
          </cell>
          <cell r="D6312">
            <v>15.79</v>
          </cell>
        </row>
        <row r="6313">
          <cell r="A6313">
            <v>101472</v>
          </cell>
          <cell r="B6313" t="str">
            <v>CARGA, MANOBRA E DESCARGA DE TUBOS METÁLICOS, DN 500 MM, EM CAMINHÃO CARROCERIA COM GUINDAUTO (MUNCK) 11,7 TM. AF_07/2020</v>
          </cell>
          <cell r="C6313" t="str">
            <v>T</v>
          </cell>
          <cell r="D6313">
            <v>12.28</v>
          </cell>
        </row>
        <row r="6314">
          <cell r="A6314">
            <v>101473</v>
          </cell>
          <cell r="B6314" t="str">
            <v>CARGA, MANOBRA E DESCARGA DE TUBOS METÁLICOS, DN 600 MM, EM CAMINHÃO CARROCERIA COM GUINDAUTO (MUNCK) 11,7 TM. AF_07/2020</v>
          </cell>
          <cell r="C6314" t="str">
            <v>T</v>
          </cell>
          <cell r="D6314">
            <v>17.690000000000001</v>
          </cell>
        </row>
        <row r="6315">
          <cell r="A6315">
            <v>101474</v>
          </cell>
          <cell r="B6315" t="str">
            <v>CARGA, MANOBRA E DESCARGA DE TUBOS METÁLICOS, DN 700 MM, EM CAMINHÃO CARROCERIA COM GUINDAUTO (MUNCK) 11,7 TM. AF_07/2020</v>
          </cell>
          <cell r="C6315" t="str">
            <v>T</v>
          </cell>
          <cell r="D6315">
            <v>12.66</v>
          </cell>
        </row>
        <row r="6316">
          <cell r="A6316">
            <v>101475</v>
          </cell>
          <cell r="B6316" t="str">
            <v>CARGA, MANOBRA E DESCARGA DE TUBOS METÁLICOS, DN 800 MM, EM CAMINHÃO CARROCERIA COM GUINDAUTO (MUNCK) 11,7 TM. AF_07/2020</v>
          </cell>
          <cell r="C6316" t="str">
            <v>T</v>
          </cell>
          <cell r="D6316">
            <v>11.23</v>
          </cell>
        </row>
        <row r="6317">
          <cell r="A6317">
            <v>101476</v>
          </cell>
          <cell r="B6317" t="str">
            <v>CARGA, MANOBRA E DESCARGA DE TUBOS METÁLICOS, DN 900 MM, EM CAMINHÃO CARROCERIA COM GUINDAUTO (MUNCK) 11,7 TM. AF_07/2020</v>
          </cell>
          <cell r="C6317" t="str">
            <v>T</v>
          </cell>
          <cell r="D6317">
            <v>10.01</v>
          </cell>
        </row>
        <row r="6318">
          <cell r="A6318">
            <v>101477</v>
          </cell>
          <cell r="B6318" t="str">
            <v>CARGA, MANOBRA E DESCARGA DE TUBOS METÁLICOS, DN 1000 MM, EM CAMINHÃO CARROCERIA COM GUINDAUTO (MUNCK) 11,7 TM. AF_07/2020</v>
          </cell>
          <cell r="C6318" t="str">
            <v>T</v>
          </cell>
          <cell r="D6318">
            <v>8.1999999999999993</v>
          </cell>
        </row>
        <row r="6319">
          <cell r="A6319">
            <v>101478</v>
          </cell>
          <cell r="B6319" t="str">
            <v>CARGA, MANOBRA E DESCARGA DE TUBOS METÁLICOS, DN 1200 MM, EM CAMINHÃO CARROCERIA COM GUINDAUTO (MUNCK) 11,7 TM. AF_07/2020</v>
          </cell>
          <cell r="C6319" t="str">
            <v>T</v>
          </cell>
          <cell r="D6319">
            <v>6.98</v>
          </cell>
        </row>
        <row r="6320">
          <cell r="A6320">
            <v>101480</v>
          </cell>
          <cell r="B6320" t="str">
            <v>CARGA, MANOBRA E DESCARGA DE TUBOS PLÁSTICOS, DN 250 MM, EM CAMINHÃO CARROCERIA COM GUINDAUTO (MUNCK) 11,7 TM. AF_07/2020</v>
          </cell>
          <cell r="C6320" t="str">
            <v>T</v>
          </cell>
          <cell r="D6320">
            <v>41.47</v>
          </cell>
        </row>
        <row r="6321">
          <cell r="A6321">
            <v>101481</v>
          </cell>
          <cell r="B6321" t="str">
            <v>CARGA, MANOBRA E DESCARGA DE TUBOS PLÁSTICOS, DN 300 MM, EM CAMINHÃO CARROCERIA COM GUINDAUTO (MUNCK) 11,7 TM. AF_07/2020</v>
          </cell>
          <cell r="C6321" t="str">
            <v>T</v>
          </cell>
          <cell r="D6321">
            <v>29.96</v>
          </cell>
        </row>
        <row r="6322">
          <cell r="A6322">
            <v>101482</v>
          </cell>
          <cell r="B6322" t="str">
            <v>CARGA, MANOBRA E DESCARGA DE TUBOS PLÁSTICOS, DN 400 MM, EM CAMINHÃO CARROCERIA COM GUINDAUTO (MUNCK) 11,7 TM. AF_07/20</v>
          </cell>
          <cell r="C6322" t="str">
            <v>T</v>
          </cell>
          <cell r="D6322">
            <v>22.39</v>
          </cell>
        </row>
        <row r="6323">
          <cell r="A6323">
            <v>101483</v>
          </cell>
          <cell r="B6323" t="str">
            <v>CARGA, MANOBRA E DESCARGA DE TUBOS PLÁSTICOS, DN 500 MM, EM CAMINHÃO CARROCERIA COM GUINDAUTO (MUNCK) 11,7 TM. AF_07/2020</v>
          </cell>
          <cell r="C6323" t="str">
            <v>T</v>
          </cell>
          <cell r="D6323">
            <v>23.23</v>
          </cell>
        </row>
        <row r="6324">
          <cell r="A6324">
            <v>101484</v>
          </cell>
          <cell r="B6324" t="str">
            <v>CARGA, MANOBRA E DESCARGA DE TUBOS PLÁSTICOS, DN 600 MM, EM CAMINHÃO CARROCERIA COM GUINDAUTO (MUNCK) 11,7 TM. AF_07/2020</v>
          </cell>
          <cell r="C6324" t="str">
            <v>T</v>
          </cell>
          <cell r="D6324">
            <v>120.43</v>
          </cell>
        </row>
        <row r="6325">
          <cell r="A6325">
            <v>101485</v>
          </cell>
          <cell r="B6325" t="str">
            <v>CARGA, MANOBRA E DESCARGA DE TUBOS PLÁSTICOS, DN 750 MM, EM CAMINHÃO CARROCERIA COM GUINDAUTO (MUNCK) 11,7 TM. AF_07/2020</v>
          </cell>
          <cell r="C6325" t="str">
            <v>T</v>
          </cell>
          <cell r="D6325">
            <v>92.45</v>
          </cell>
        </row>
        <row r="6326">
          <cell r="A6326">
            <v>101486</v>
          </cell>
          <cell r="B6326" t="str">
            <v>CARGA, MANOBRA E DESCARGA DE TUBOS PLÁSTICOS, DN 900 MM, EM CAMINHÃO CARROCERIA COM GUINDAUTO (MUNCK) 11,7 TM. AF_07/2020</v>
          </cell>
          <cell r="C6326" t="str">
            <v>T</v>
          </cell>
          <cell r="D6326">
            <v>83.27</v>
          </cell>
        </row>
        <row r="6327">
          <cell r="A6327">
            <v>101487</v>
          </cell>
          <cell r="B6327" t="str">
            <v>CARGA, MANOBRA E DESCARGA DE TUBOS PLÁSTICOS, DN 1000 MM, EM CAMINHÃO CARROCERIA COM GUINDAUTO (MUNCK) 11,7 TM. AF_07/2020</v>
          </cell>
          <cell r="C6327" t="str">
            <v>T</v>
          </cell>
          <cell r="D6327">
            <v>60.97</v>
          </cell>
        </row>
        <row r="6328">
          <cell r="A6328">
            <v>101488</v>
          </cell>
          <cell r="B6328" t="str">
            <v>CARGA, MANOBRA E DESCARGA DE TUBOS PLÁSTICOS, DN 1200 MM, EM CAMINHÃO CARROCERIA COM GUINDAUTO (MUNCK) 11,7 TM. AF_07/2020</v>
          </cell>
          <cell r="C6328" t="str">
            <v>T</v>
          </cell>
          <cell r="D6328">
            <v>52.76</v>
          </cell>
        </row>
        <row r="6329">
          <cell r="A6329">
            <v>101188</v>
          </cell>
          <cell r="B6329" t="str">
            <v>RECOMPOSIÇÃO PARCIAL DE ARAME FARPADO Nº 14 CLASSE 250, FIXADO EM CERCA COM MOURÕES DE CONCRETO - FORNECIMENTO E INSTALAÇÃO. AF_05/2020</v>
          </cell>
          <cell r="C6329" t="str">
            <v>M</v>
          </cell>
          <cell r="D6329">
            <v>4.3</v>
          </cell>
        </row>
        <row r="6330">
          <cell r="A6330">
            <v>101189</v>
          </cell>
          <cell r="B6330" t="str">
            <v>CERCA COM MOURÕES DE CONCRETO, RETO, H=3,00 M, ESPAÇAMENTO DE 2,5 M, CRAVADOS 0,5 M, COM 4 FIOS DE ARAME FARPADO Nº 14 CLASSE 250 - FORNECIMENTO E INSTALAÇÃO. AF_05/2020</v>
          </cell>
          <cell r="C6330" t="str">
            <v>M</v>
          </cell>
          <cell r="D6330">
            <v>45.28</v>
          </cell>
        </row>
        <row r="6331">
          <cell r="A6331">
            <v>101190</v>
          </cell>
          <cell r="B6331" t="str">
            <v>CERCA COM MOURÕES DE CONCRETO, RETO, H=3,00 M, ESPAÇAMENTO DE 2,5 M, CRAVADOS 0,5 M, COM 4 FIOS DE ARAME DE AÇO OVALADO 15X17 - FORNECIMENTO E INSTALAÇÃO. AF_05/2020</v>
          </cell>
          <cell r="C6331" t="str">
            <v>M</v>
          </cell>
          <cell r="D6331">
            <v>44.74</v>
          </cell>
        </row>
        <row r="6332">
          <cell r="A6332">
            <v>101191</v>
          </cell>
          <cell r="B6332" t="str">
            <v>CERCA COM MOURÕES DE CONCRETO, RETO, H=3,00 M, ESPAÇAMENTO DE 2,5 M, CRAVADOS 0,5 M, COM 4 FIOS DE ARAME MISTO - FORNECIMENTO E INSTALAÇÃO. AF_05/2020</v>
          </cell>
          <cell r="C6332" t="str">
            <v>M</v>
          </cell>
          <cell r="D6332">
            <v>45.01</v>
          </cell>
        </row>
        <row r="6333">
          <cell r="A6333">
            <v>101192</v>
          </cell>
          <cell r="B6333" t="str">
            <v>CERCA COM MOURÕES DE CONCRETO, RETO, H=2,30 M, ESPAÇAMENTO DE 2,5 M, CRAVADOS 0,5 M, COM 4 FIOS DE ARAME FARPADO Nº 14 CLASSE 250 - FORNECIMENTO E INSTALAÇÃO. AF_05/2020</v>
          </cell>
          <cell r="C6333" t="str">
            <v>M</v>
          </cell>
          <cell r="D6333">
            <v>46.39</v>
          </cell>
        </row>
        <row r="6334">
          <cell r="A6334">
            <v>101193</v>
          </cell>
          <cell r="B6334" t="str">
            <v>CERCA COM MOURÕES DE CONCRETO, RETO, H=2,30 M, ESPAÇAMENTO DE 2,5 M, CRAVADOS 0,5 M, COM 4 FIOS DE ARAME DE AÇO OVALADO 15X17 - FORNECIMENTO E INSTALAÇÃO. AF_05/2020</v>
          </cell>
          <cell r="C6334" t="str">
            <v>M</v>
          </cell>
          <cell r="D6334">
            <v>41.12</v>
          </cell>
        </row>
        <row r="6335">
          <cell r="A6335">
            <v>101194</v>
          </cell>
          <cell r="B6335" t="str">
            <v>CERCA COM MOURÕES DE CONCRETO, RETO, H=2,30 M, ESPAÇAMENTO DE 2,5 M, CRAVADOS 0,5 M, COM 4 FIOS DE ARAME MISTO - FORNECIMENTO E INSTALAÇÃO. AF_05/2020</v>
          </cell>
          <cell r="C6335" t="str">
            <v>M</v>
          </cell>
          <cell r="D6335">
            <v>41.39</v>
          </cell>
        </row>
        <row r="6336">
          <cell r="A6336">
            <v>101197</v>
          </cell>
          <cell r="B6336" t="str">
            <v>CERCA COM MOURÕES DE CONCRETO, SEÇÃO "T" PONTA INCLINADA, 10X10 CM, ESPAÇAMENTO DE 2,5 M, CRAVADOS 0,5 M, COM 11 FIOS DE ARAME FARPADO Nº 14 - FORNECIMENTO E INSTALAÇÃO. AF_05/2020</v>
          </cell>
          <cell r="C6336" t="str">
            <v>M</v>
          </cell>
          <cell r="D6336">
            <v>89.89</v>
          </cell>
        </row>
        <row r="6337">
          <cell r="A6337">
            <v>101198</v>
          </cell>
          <cell r="B6337" t="str">
            <v>CERCA COM MOURÕES DE CONCRETO, SEÇÃO "T" PONTA INCLINADA, 10X10 CM, ESPAÇAMENTO DE 2,5 M, CRAVADOS 0,5 M, COM 11 FIOS DE ARAME DE AÇO OVALADO 15X17 - FORNECIMENTO E INSTALAÇÃO. AF_05/2020</v>
          </cell>
          <cell r="C6337" t="str">
            <v>M</v>
          </cell>
          <cell r="D6337">
            <v>62.71</v>
          </cell>
        </row>
        <row r="6338">
          <cell r="A6338">
            <v>101199</v>
          </cell>
          <cell r="B6338" t="str">
            <v>CERCA COM MOURÕES DE CONCRETO, SEÇÃO "T" PONTA INCLINADA, 10X10CM, ESPAÇAMENTO DE 2,5M, CRAVADOS 0,5M, COM 11 FIOS DE ARAME MISTO - FORNECIMENTO E INSTALAÇÃO. AF_05/2020</v>
          </cell>
          <cell r="C6338" t="str">
            <v>M</v>
          </cell>
          <cell r="D6338">
            <v>63.38</v>
          </cell>
        </row>
        <row r="6339">
          <cell r="A6339">
            <v>101200</v>
          </cell>
          <cell r="B6339" t="str">
            <v>CERCA COM MOURÕES DE MADEIRA, 7,5X7,5 CM, ESPAÇAMENTO DE 2,5 M, ALTURA LIVRE DE 2 M, CRAVADOS 0,5 M, COM 4 FIOS DE ARAME FARPADO Nº 14 CLASSE 250 - FORNECIMENTO E INSTALAÇÃO. AF_05/2020</v>
          </cell>
          <cell r="C6339" t="str">
            <v>M</v>
          </cell>
          <cell r="D6339">
            <v>34.729999999999997</v>
          </cell>
        </row>
        <row r="6340">
          <cell r="A6340">
            <v>101201</v>
          </cell>
          <cell r="B6340" t="str">
            <v>CERCA COM MOURÕES DE MADEIRA, 7,5X7,5 CM, ESPAÇAMENTO DE 2,5 M, ALTURA LIVRE DE 2 M, CRAVADOS 0,5 M, COM 8 FIOS DE ARAME FARPADO Nº 14 CLASSE 250 - FORNECIMENTO E INSTALAÇÃO. AF_05/2020</v>
          </cell>
          <cell r="C6340" t="str">
            <v>M</v>
          </cell>
          <cell r="D6340">
            <v>44.22</v>
          </cell>
        </row>
        <row r="6341">
          <cell r="A6341">
            <v>101202</v>
          </cell>
          <cell r="B6341" t="str">
            <v>CERCA COM MOURÕES DE MADEIRA ROLIÇA, DIÂMETRO 11 CM, ESPAÇAMENTO DE 2,5 M, ALTURA LIVRE DE 1,7 M, CRAVADOS 0,5 M, COM 5 FIOS DE ARAME FARPADO Nº 14 CLASSE 250 - FORNECIMENTO E INSTALAÇÃO. AF_05/2020</v>
          </cell>
          <cell r="C6341" t="str">
            <v>M</v>
          </cell>
          <cell r="D6341">
            <v>29.22</v>
          </cell>
        </row>
        <row r="6342">
          <cell r="A6342">
            <v>101203</v>
          </cell>
          <cell r="B6342" t="str">
            <v>CERCA COM MOURÕES DE MADEIRA ROLIÇA, DIÂMETRO 11 CM, ESPAÇAMENTO DE 2,5 M, ALTURA LIVRE DE 1,7 M, CRAVADOS 0,5 M, COM 5 FIOS DE ARAME DE AÇO OVALADO 15X17 - FORNECIMENTO E INSTALAÇÃO. AF_05/2020</v>
          </cell>
          <cell r="C6342" t="str">
            <v>M</v>
          </cell>
          <cell r="D6342">
            <v>28.54</v>
          </cell>
        </row>
        <row r="6343">
          <cell r="A6343">
            <v>101204</v>
          </cell>
          <cell r="B6343" t="str">
            <v>CERCA COM MOURÕES DE MADEIRA ROLIÇA, DIÂMETRO 11 CM, ESPAÇAMENTO DE 2,5 M, ALTURA LIVRE DE 1,7 M, CRAVADOS 0,5 M, COM 5 FIOS DE ARAME MISTO - FORNECIMENTO E INSTALAÇÃO. AF_05/2020</v>
          </cell>
          <cell r="C6343" t="str">
            <v>M</v>
          </cell>
          <cell r="D6343">
            <v>28.81</v>
          </cell>
        </row>
        <row r="6344">
          <cell r="A6344">
            <v>101205</v>
          </cell>
          <cell r="B6344" t="str">
            <v>PORTÃO COM MOURÕES DE MADEIRA ROLIÇA, DIÂMETRO 11 CM, COM 5 FIOS DE ARAME FARPADO Nº 14 CLASSE 250, SEM DOBRADIÇAS - FORNECIMENTO E INSTALAÇÃO. AF_05/2020</v>
          </cell>
          <cell r="C6344" t="str">
            <v>M</v>
          </cell>
          <cell r="D6344">
            <v>29.22</v>
          </cell>
        </row>
        <row r="6345">
          <cell r="A6345" t="str">
            <v>74244/1</v>
          </cell>
          <cell r="B6345" t="str">
            <v>ALAMBRADO PARA QUADRA POLIESPORTIVA, ESTRUTURADO POR TUBOS DE ACO GALVANIZADO, COM COSTURA, DIN 2440, DIAMETRO 2", COM TELA DE ARAME GALVANIZADO, FIO 14 BWG E MALHA QUADRADA 5X5CM</v>
          </cell>
          <cell r="C6345" t="str">
            <v>M2</v>
          </cell>
          <cell r="D6345">
            <v>149.27000000000001</v>
          </cell>
        </row>
        <row r="6346">
          <cell r="A6346">
            <v>98509</v>
          </cell>
          <cell r="B6346" t="str">
            <v>PLANTIO DE ARBUSTO OU  CERCA VIVA. AF_05/2018</v>
          </cell>
          <cell r="C6346" t="str">
            <v>UN</v>
          </cell>
          <cell r="D6346">
            <v>55.39</v>
          </cell>
        </row>
        <row r="6347">
          <cell r="A6347">
            <v>98510</v>
          </cell>
          <cell r="B6347" t="str">
            <v>PLANTIO DE ÁRVORE ORNAMENTAL COM ALTURA DE MUDA MENOR OU IGUAL A 2,00 M. AF_05/2018</v>
          </cell>
          <cell r="C6347" t="str">
            <v>UN</v>
          </cell>
          <cell r="D6347">
            <v>77.760000000000005</v>
          </cell>
        </row>
        <row r="6348">
          <cell r="A6348">
            <v>98511</v>
          </cell>
          <cell r="B6348" t="str">
            <v>PLANTIO DE ÁRVORE ORNAMENTAL COM ALTURA DE MUDA MAIOR QUE 2,00 M E MENOR OU IGUAL A 4,00 M. AF_05/2018</v>
          </cell>
          <cell r="C6348" t="str">
            <v>UN</v>
          </cell>
          <cell r="D6348">
            <v>151.02000000000001</v>
          </cell>
        </row>
        <row r="6349">
          <cell r="A6349">
            <v>98516</v>
          </cell>
          <cell r="B6349" t="str">
            <v>PLANTIO DE PALMEIRA COM ALTURA DE MUDA MENOR OU IGUAL A 2,00 M. AF_05/2018</v>
          </cell>
          <cell r="C6349" t="str">
            <v>UN</v>
          </cell>
          <cell r="D6349">
            <v>311.04000000000002</v>
          </cell>
        </row>
        <row r="6350">
          <cell r="A6350">
            <v>98519</v>
          </cell>
          <cell r="B6350" t="str">
            <v>REVOLVIMENTO E LIMPEZA MANUAL DE SOLO. AF_05/2018</v>
          </cell>
          <cell r="C6350" t="str">
            <v>M2</v>
          </cell>
          <cell r="D6350">
            <v>1.45</v>
          </cell>
        </row>
        <row r="6351">
          <cell r="A6351">
            <v>98520</v>
          </cell>
          <cell r="B6351" t="str">
            <v>APLICAÇÃO DE ADUBO EM SOLO. AF_05/2018</v>
          </cell>
          <cell r="C6351" t="str">
            <v>M2</v>
          </cell>
          <cell r="D6351">
            <v>3.07</v>
          </cell>
        </row>
        <row r="6352">
          <cell r="A6352">
            <v>98521</v>
          </cell>
          <cell r="B6352" t="str">
            <v>APLICAÇÃO DE CALCÁRIO PARA CORREÇÃO DO PH DO SOLO. AF_05/2018</v>
          </cell>
          <cell r="C6352" t="str">
            <v>M2</v>
          </cell>
          <cell r="D6352">
            <v>0.25</v>
          </cell>
        </row>
        <row r="6353">
          <cell r="A6353">
            <v>98522</v>
          </cell>
          <cell r="B6353" t="str">
            <v>ALAMBRADO EM MOURÕES DE CONCRETO, COM TELA DE ARAME GALVANIZADO (INCLUSIVE MURETA EM CONCRETO). AF_05/2018</v>
          </cell>
          <cell r="C6353" t="str">
            <v>M</v>
          </cell>
          <cell r="D6353">
            <v>122.09</v>
          </cell>
        </row>
        <row r="6354">
          <cell r="A6354">
            <v>98524</v>
          </cell>
          <cell r="B6354" t="str">
            <v>LIMPEZA MANUAL DE VEGETAÇÃO EM TERRENO COM ENXADA.AF_05/2018</v>
          </cell>
          <cell r="C6354" t="str">
            <v>M2</v>
          </cell>
          <cell r="D6354">
            <v>2.33</v>
          </cell>
        </row>
        <row r="6355">
          <cell r="A6355">
            <v>98503</v>
          </cell>
          <cell r="B6355" t="str">
            <v>PLANTIO DE GRAMA EM PAVIMENTO CONCREGRAMA. AF_05/2018</v>
          </cell>
          <cell r="C6355" t="str">
            <v>M2</v>
          </cell>
          <cell r="D6355">
            <v>13.88</v>
          </cell>
        </row>
        <row r="6356">
          <cell r="A6356">
            <v>98504</v>
          </cell>
          <cell r="B6356" t="str">
            <v>PLANTIO DE GRAMA EM PLACAS. AF_05/2018</v>
          </cell>
          <cell r="C6356" t="str">
            <v>M2</v>
          </cell>
          <cell r="D6356">
            <v>10.14</v>
          </cell>
        </row>
        <row r="6357">
          <cell r="A6357">
            <v>98505</v>
          </cell>
          <cell r="B6357" t="str">
            <v>PLANTIO DE FORRAÇÃO. AF_05/2018</v>
          </cell>
          <cell r="C6357" t="str">
            <v>M2</v>
          </cell>
          <cell r="D6357">
            <v>79.05</v>
          </cell>
        </row>
        <row r="6358">
          <cell r="A6358">
            <v>98525</v>
          </cell>
          <cell r="B6358" t="str">
            <v>LIMPEZA MECANIZADA DE CAMADA VEGETAL, VEGETAÇÃO E PEQUENAS ÁRVORES (DIÂMETRO DE TRONCO MENOR QUE 0,20 M), COM TRATOR DE ESTEIRAS.AF_05/2018</v>
          </cell>
          <cell r="C6358" t="str">
            <v>M2</v>
          </cell>
          <cell r="D6358">
            <v>0.28999999999999998</v>
          </cell>
        </row>
        <row r="6359">
          <cell r="A6359">
            <v>98526</v>
          </cell>
          <cell r="B6359" t="str">
            <v>REMOÇÃO DE RAÍZES REMANESCENTES DE TRONCO DE ÁRVORE COM DIÂMETRO MAIOR OU IGUAL A 0,20 M E MENOR QUE 0,40 M.AF_05/2018</v>
          </cell>
          <cell r="C6359" t="str">
            <v>UN</v>
          </cell>
          <cell r="D6359">
            <v>61.94</v>
          </cell>
        </row>
        <row r="6360">
          <cell r="A6360">
            <v>98527</v>
          </cell>
          <cell r="B6360" t="str">
            <v>REMOÇÃO DE RAÍZES REMANESCENTES DE TRONCO DE ÁRVORE COM DIÂMETRO MAIOR OU IGUAL A 0,40 M E MENOR QUE 0,60 M.AF_05/2018</v>
          </cell>
          <cell r="C6360" t="str">
            <v>UN</v>
          </cell>
          <cell r="D6360">
            <v>133.32</v>
          </cell>
        </row>
        <row r="6361">
          <cell r="A6361">
            <v>98528</v>
          </cell>
          <cell r="B6361" t="str">
            <v>REMOÇÃO DE RAÍZES REMANESCENTES DE TRONCO DE ÁRVORE COM DIÂMETRO MAIOR OU IGUAL A 0,60 M.AF_05/2018</v>
          </cell>
          <cell r="C6361" t="str">
            <v>UN</v>
          </cell>
          <cell r="D6361">
            <v>194.98</v>
          </cell>
        </row>
        <row r="6362">
          <cell r="A6362">
            <v>98529</v>
          </cell>
          <cell r="B6362" t="str">
            <v>CORTE RASO E RECORTE DE ÁRVORE COM DIÂMETRO DE TRONCO MAIOR OU IGUAL A 0,20 M E MENOR QUE 0,40 M.AF_05/2018</v>
          </cell>
          <cell r="C6362" t="str">
            <v>UN</v>
          </cell>
          <cell r="D6362">
            <v>50.18</v>
          </cell>
        </row>
        <row r="6363">
          <cell r="A6363">
            <v>98530</v>
          </cell>
          <cell r="B6363" t="str">
            <v>CORTE RASO E RECORTE DE ÁRVORE COM DIÂMETRO DE TRONCO MAIOR OU IGUAL A 0,40 M E MENOR QUE 0,60 M.AF_05/2018</v>
          </cell>
          <cell r="C6363" t="str">
            <v>UN</v>
          </cell>
          <cell r="D6363">
            <v>89.4</v>
          </cell>
        </row>
        <row r="6364">
          <cell r="A6364">
            <v>98531</v>
          </cell>
          <cell r="B6364" t="str">
            <v>CORTE RASO E RECORTE DE ÁRVORE COM DIÂMETRO DE TRONCO MAIOR OU IGUAL A 0,60 M.AF_05/2018</v>
          </cell>
          <cell r="C6364" t="str">
            <v>UN</v>
          </cell>
          <cell r="D6364">
            <v>192.08</v>
          </cell>
        </row>
        <row r="6365">
          <cell r="A6365">
            <v>98532</v>
          </cell>
          <cell r="B6365" t="str">
            <v>PODA EM ALTURA DE ÁRVORE COM DIÂMETRO DE TRONCO MENOR QUE 0,20 M.AF_05/2018</v>
          </cell>
          <cell r="C6365" t="str">
            <v>UN</v>
          </cell>
          <cell r="D6365">
            <v>78.53</v>
          </cell>
        </row>
        <row r="6366">
          <cell r="A6366">
            <v>98533</v>
          </cell>
          <cell r="B6366" t="str">
            <v>PODA EM ALTURA DE ÁRVORE COM DIÂMETRO DE TRONCO MAIOR OU IGUAL A 0,20 M E MENOR QUE 0,40 M.AF_05/2018</v>
          </cell>
          <cell r="C6366" t="str">
            <v>UN</v>
          </cell>
          <cell r="D6366">
            <v>216.44</v>
          </cell>
        </row>
        <row r="6367">
          <cell r="A6367">
            <v>98534</v>
          </cell>
          <cell r="B6367" t="str">
            <v>PODA EM ALTURA DE ÁRVORE COM DIÂMETRO DE TRONCO MAIOR OU IGUAL A 0,40 M E MENOR QUE 0,60 M.AF_05/2018</v>
          </cell>
          <cell r="C6367" t="str">
            <v>UN</v>
          </cell>
          <cell r="D6367">
            <v>552.87</v>
          </cell>
        </row>
        <row r="6368">
          <cell r="A6368">
            <v>98535</v>
          </cell>
          <cell r="B6368" t="str">
            <v>PODA EM ALTURA DE ÁRVORE COM DIÂMETRO DE TRONCO MAIOR OU IGUAL A 0,60 M.AF_05/2018</v>
          </cell>
          <cell r="C6368" t="str">
            <v>UN</v>
          </cell>
          <cell r="D6368">
            <v>877.9</v>
          </cell>
        </row>
        <row r="6369">
          <cell r="A6369">
            <v>88238</v>
          </cell>
          <cell r="B6369" t="str">
            <v>AJUDANTE DE ARMADOR COM ENCARGOS COMPLEMENTARES</v>
          </cell>
          <cell r="C6369" t="str">
            <v>H</v>
          </cell>
          <cell r="D6369">
            <v>14.1</v>
          </cell>
        </row>
        <row r="6370">
          <cell r="A6370">
            <v>88239</v>
          </cell>
          <cell r="B6370" t="str">
            <v>AJUDANTE DE CARPINTEIRO COM ENCARGOS COMPLEMENTARES</v>
          </cell>
          <cell r="C6370" t="str">
            <v>H</v>
          </cell>
          <cell r="D6370">
            <v>15.25</v>
          </cell>
        </row>
        <row r="6371">
          <cell r="A6371">
            <v>88240</v>
          </cell>
          <cell r="B6371" t="str">
            <v>AJUDANTE DE ESTRUTURA METÁLICA COM ENCARGOS COMPLEMENTARES</v>
          </cell>
          <cell r="C6371" t="str">
            <v>H</v>
          </cell>
          <cell r="D6371">
            <v>19.27</v>
          </cell>
        </row>
        <row r="6372">
          <cell r="A6372">
            <v>88241</v>
          </cell>
          <cell r="B6372" t="str">
            <v>AJUDANTE DE OPERAÇÃO EM GERAL COM ENCARGOS COMPLEMENTARES</v>
          </cell>
          <cell r="C6372" t="str">
            <v>H</v>
          </cell>
          <cell r="D6372">
            <v>14.41</v>
          </cell>
        </row>
        <row r="6373">
          <cell r="A6373">
            <v>88242</v>
          </cell>
          <cell r="B6373" t="str">
            <v>AJUDANTE DE PEDREIRO COM ENCARGOS COMPLEMENTARES</v>
          </cell>
          <cell r="C6373" t="str">
            <v>H</v>
          </cell>
          <cell r="D6373">
            <v>14.88</v>
          </cell>
        </row>
        <row r="6374">
          <cell r="A6374">
            <v>88243</v>
          </cell>
          <cell r="B6374" t="str">
            <v>AJUDANTE ESPECIALIZADO COM ENCARGOS COMPLEMENTARES</v>
          </cell>
          <cell r="C6374" t="str">
            <v>H</v>
          </cell>
          <cell r="D6374">
            <v>17.760000000000002</v>
          </cell>
        </row>
        <row r="6375">
          <cell r="A6375">
            <v>88245</v>
          </cell>
          <cell r="B6375" t="str">
            <v>ARMADOR COM ENCARGOS COMPLEMENTARES</v>
          </cell>
          <cell r="C6375" t="str">
            <v>H</v>
          </cell>
          <cell r="D6375">
            <v>18.21</v>
          </cell>
        </row>
        <row r="6376">
          <cell r="A6376">
            <v>88246</v>
          </cell>
          <cell r="B6376" t="str">
            <v>ASSENTADOR DE TUBOS COM ENCARGOS COMPLEMENTARES</v>
          </cell>
          <cell r="C6376" t="str">
            <v>H</v>
          </cell>
          <cell r="D6376">
            <v>24.99</v>
          </cell>
        </row>
        <row r="6377">
          <cell r="A6377">
            <v>88247</v>
          </cell>
          <cell r="B6377" t="str">
            <v>AUXILIAR DE ELETRICISTA COM ENCARGOS COMPLEMENTARES</v>
          </cell>
          <cell r="C6377" t="str">
            <v>H</v>
          </cell>
          <cell r="D6377">
            <v>14.35</v>
          </cell>
        </row>
        <row r="6378">
          <cell r="A6378">
            <v>88248</v>
          </cell>
          <cell r="B6378" t="str">
            <v>AUXILIAR DE ENCANADOR OU BOMBEIRO HIDRÁULICO COM ENCARGOS COMPLEMENTARES</v>
          </cell>
          <cell r="C6378" t="str">
            <v>H</v>
          </cell>
          <cell r="D6378">
            <v>13.84</v>
          </cell>
        </row>
        <row r="6379">
          <cell r="A6379">
            <v>88249</v>
          </cell>
          <cell r="B6379" t="str">
            <v>AUXILIAR DE LABORATÓRIO COM ENCARGOS COMPLEMENTARES</v>
          </cell>
          <cell r="C6379" t="str">
            <v>H</v>
          </cell>
          <cell r="D6379">
            <v>17.34</v>
          </cell>
        </row>
        <row r="6380">
          <cell r="A6380">
            <v>88250</v>
          </cell>
          <cell r="B6380" t="str">
            <v>AUXILIAR DE MECÂNICO COM ENCARGOS COMPLEMENTARES</v>
          </cell>
          <cell r="C6380" t="str">
            <v>H</v>
          </cell>
          <cell r="D6380">
            <v>21.87</v>
          </cell>
        </row>
        <row r="6381">
          <cell r="A6381">
            <v>88251</v>
          </cell>
          <cell r="B6381" t="str">
            <v>AUXILIAR DE SERRALHEIRO COM ENCARGOS COMPLEMENTARES</v>
          </cell>
          <cell r="C6381" t="str">
            <v>H</v>
          </cell>
          <cell r="D6381">
            <v>14.79</v>
          </cell>
        </row>
        <row r="6382">
          <cell r="A6382">
            <v>88252</v>
          </cell>
          <cell r="B6382" t="str">
            <v>AUXILIAR DE SERVIÇOS GERAIS COM ENCARGOS COMPLEMENTARES</v>
          </cell>
          <cell r="C6382" t="str">
            <v>H</v>
          </cell>
          <cell r="D6382">
            <v>15.51</v>
          </cell>
        </row>
        <row r="6383">
          <cell r="A6383">
            <v>88253</v>
          </cell>
          <cell r="B6383" t="str">
            <v>AUXILIAR DE TOPÓGRAFO COM ENCARGOS COMPLEMENTARES</v>
          </cell>
          <cell r="C6383" t="str">
            <v>H</v>
          </cell>
          <cell r="D6383">
            <v>9.23</v>
          </cell>
        </row>
        <row r="6384">
          <cell r="A6384">
            <v>88255</v>
          </cell>
          <cell r="B6384" t="str">
            <v>AUXILIAR TÉCNICO DE ENGENHARIA COM ENCARGOS COMPLEMENTARES</v>
          </cell>
          <cell r="C6384" t="str">
            <v>H</v>
          </cell>
          <cell r="D6384">
            <v>25.11</v>
          </cell>
        </row>
        <row r="6385">
          <cell r="A6385">
            <v>88256</v>
          </cell>
          <cell r="B6385" t="str">
            <v>AZULEJISTA OU LADRILHISTA COM ENCARGOS COMPLEMENTARES</v>
          </cell>
          <cell r="C6385" t="str">
            <v>H</v>
          </cell>
          <cell r="D6385">
            <v>20.86</v>
          </cell>
        </row>
        <row r="6386">
          <cell r="A6386">
            <v>88257</v>
          </cell>
          <cell r="B6386" t="str">
            <v>BLASTER, DINAMITADOR OU CABO DE FOGO COM ENCARGOS COMPLEMENTARES</v>
          </cell>
          <cell r="C6386" t="str">
            <v>H</v>
          </cell>
          <cell r="D6386">
            <v>24.24</v>
          </cell>
        </row>
        <row r="6387">
          <cell r="A6387">
            <v>88258</v>
          </cell>
          <cell r="B6387" t="str">
            <v>CADASTRISTA DE REDES DE AGUA E ESGOTO COM ENCARGOS COMPLEMENTARES</v>
          </cell>
          <cell r="C6387" t="str">
            <v>H</v>
          </cell>
          <cell r="D6387">
            <v>9.92</v>
          </cell>
        </row>
        <row r="6388">
          <cell r="A6388">
            <v>88259</v>
          </cell>
          <cell r="B6388" t="str">
            <v>CALAFETADOR/CALAFATE COM ENCARGOS COMPLEMENTARES</v>
          </cell>
          <cell r="C6388" t="str">
            <v>H</v>
          </cell>
          <cell r="D6388">
            <v>21.2</v>
          </cell>
        </row>
        <row r="6389">
          <cell r="A6389">
            <v>88260</v>
          </cell>
          <cell r="B6389" t="str">
            <v>CALCETEIRO COM ENCARGOS COMPLEMENTARES</v>
          </cell>
          <cell r="C6389" t="str">
            <v>H</v>
          </cell>
          <cell r="D6389">
            <v>18.21</v>
          </cell>
        </row>
        <row r="6390">
          <cell r="A6390">
            <v>88261</v>
          </cell>
          <cell r="B6390" t="str">
            <v>CARPINTEIRO DE ESQUADRIA COM ENCARGOS COMPLEMENTARES</v>
          </cell>
          <cell r="C6390" t="str">
            <v>H</v>
          </cell>
          <cell r="D6390">
            <v>17.3</v>
          </cell>
        </row>
        <row r="6391">
          <cell r="A6391">
            <v>88262</v>
          </cell>
          <cell r="B6391" t="str">
            <v>CARPINTEIRO DE FORMAS COM ENCARGOS COMPLEMENTARES</v>
          </cell>
          <cell r="C6391" t="str">
            <v>H</v>
          </cell>
          <cell r="D6391">
            <v>18.11</v>
          </cell>
        </row>
        <row r="6392">
          <cell r="A6392">
            <v>88263</v>
          </cell>
          <cell r="B6392" t="str">
            <v>CAVOUQUEIRO OU OPERADOR PERFURATRIZ/ROMPEDOR COM ENCARGOS COMPLEMENTARES</v>
          </cell>
          <cell r="C6392" t="str">
            <v>H</v>
          </cell>
          <cell r="D6392">
            <v>22.3</v>
          </cell>
        </row>
        <row r="6393">
          <cell r="A6393">
            <v>88264</v>
          </cell>
          <cell r="B6393" t="str">
            <v>ELETRICISTA COM ENCARGOS COMPLEMENTARES</v>
          </cell>
          <cell r="C6393" t="str">
            <v>H</v>
          </cell>
          <cell r="D6393">
            <v>18.45</v>
          </cell>
        </row>
        <row r="6394">
          <cell r="A6394">
            <v>88265</v>
          </cell>
          <cell r="B6394" t="str">
            <v>ELETRICISTA INDUSTRIAL COM ENCARGOS COMPLEMENTARES</v>
          </cell>
          <cell r="C6394" t="str">
            <v>H</v>
          </cell>
          <cell r="D6394">
            <v>18.45</v>
          </cell>
        </row>
        <row r="6395">
          <cell r="A6395">
            <v>88266</v>
          </cell>
          <cell r="B6395" t="str">
            <v>ELETROTÉCNICO COM ENCARGOS COMPLEMENTARES</v>
          </cell>
          <cell r="C6395" t="str">
            <v>H</v>
          </cell>
          <cell r="D6395">
            <v>19.86</v>
          </cell>
        </row>
        <row r="6396">
          <cell r="A6396">
            <v>88267</v>
          </cell>
          <cell r="B6396" t="str">
            <v>ENCANADOR OU BOMBEIRO HIDRÁULICO COM ENCARGOS COMPLEMENTARES</v>
          </cell>
          <cell r="C6396" t="str">
            <v>H</v>
          </cell>
          <cell r="D6396">
            <v>17.82</v>
          </cell>
        </row>
        <row r="6397">
          <cell r="A6397">
            <v>88268</v>
          </cell>
          <cell r="B6397" t="str">
            <v>ESTUCADOR COM ENCARGOS COMPLEMENTARES</v>
          </cell>
          <cell r="C6397" t="str">
            <v>H</v>
          </cell>
          <cell r="D6397">
            <v>18.86</v>
          </cell>
        </row>
        <row r="6398">
          <cell r="A6398">
            <v>88269</v>
          </cell>
          <cell r="B6398" t="str">
            <v>GESSEIRO COM ENCARGOS COMPLEMENTARES</v>
          </cell>
          <cell r="C6398" t="str">
            <v>H</v>
          </cell>
          <cell r="D6398">
            <v>18.190000000000001</v>
          </cell>
        </row>
        <row r="6399">
          <cell r="A6399">
            <v>88270</v>
          </cell>
          <cell r="B6399" t="str">
            <v>IMPERMEABILIZADOR COM ENCARGOS COMPLEMENTARES</v>
          </cell>
          <cell r="C6399" t="str">
            <v>H</v>
          </cell>
          <cell r="D6399">
            <v>18.3</v>
          </cell>
        </row>
        <row r="6400">
          <cell r="A6400">
            <v>88272</v>
          </cell>
          <cell r="B6400" t="str">
            <v>MACARIQUEIRO COM ENCARGOS COMPLEMENTARES</v>
          </cell>
          <cell r="C6400" t="str">
            <v>H</v>
          </cell>
          <cell r="D6400">
            <v>15.12</v>
          </cell>
        </row>
        <row r="6401">
          <cell r="A6401">
            <v>88273</v>
          </cell>
          <cell r="B6401" t="str">
            <v>MARCENEIRO COM ENCARGOS COMPLEMENTARES</v>
          </cell>
          <cell r="C6401" t="str">
            <v>H</v>
          </cell>
          <cell r="D6401">
            <v>18.440000000000001</v>
          </cell>
        </row>
        <row r="6402">
          <cell r="A6402">
            <v>88274</v>
          </cell>
          <cell r="B6402" t="str">
            <v>MARMORISTA/GRANITEIRO COM ENCARGOS COMPLEMENTARES</v>
          </cell>
          <cell r="C6402" t="str">
            <v>H</v>
          </cell>
          <cell r="D6402">
            <v>19.82</v>
          </cell>
        </row>
        <row r="6403">
          <cell r="A6403">
            <v>88275</v>
          </cell>
          <cell r="B6403" t="str">
            <v>MECÃNICO DE EQUIPAMENTOS PESADOS COM ENCARGOS COMPLEMENTARES</v>
          </cell>
          <cell r="C6403" t="str">
            <v>H</v>
          </cell>
          <cell r="D6403">
            <v>35.340000000000003</v>
          </cell>
        </row>
        <row r="6404">
          <cell r="A6404">
            <v>88277</v>
          </cell>
          <cell r="B6404" t="str">
            <v>MONTADOR (TUBO AÇO/EQUIPAMENTOS) COM ENCARGOS COMPLEMENTARES</v>
          </cell>
          <cell r="C6404" t="str">
            <v>H</v>
          </cell>
          <cell r="D6404">
            <v>41.75</v>
          </cell>
        </row>
        <row r="6405">
          <cell r="A6405">
            <v>88278</v>
          </cell>
          <cell r="B6405" t="str">
            <v>MONTADOR DE ESTRUTURA METÁLICA COM ENCARGOS COMPLEMENTARES</v>
          </cell>
          <cell r="C6405" t="str">
            <v>H</v>
          </cell>
          <cell r="D6405">
            <v>24.94</v>
          </cell>
        </row>
        <row r="6406">
          <cell r="A6406">
            <v>88279</v>
          </cell>
          <cell r="B6406" t="str">
            <v>MONTADOR ELETROMECÃNICO COM ENCARGOS COMPLEMENTARES</v>
          </cell>
          <cell r="C6406" t="str">
            <v>H</v>
          </cell>
          <cell r="D6406">
            <v>25.92</v>
          </cell>
        </row>
        <row r="6407">
          <cell r="A6407">
            <v>88281</v>
          </cell>
          <cell r="B6407" t="str">
            <v>MOTORISTA DE BASCULANTE COM ENCARGOS COMPLEMENTARES</v>
          </cell>
          <cell r="C6407" t="str">
            <v>H</v>
          </cell>
          <cell r="D6407">
            <v>25.34</v>
          </cell>
        </row>
        <row r="6408">
          <cell r="A6408">
            <v>88282</v>
          </cell>
          <cell r="B6408" t="str">
            <v>MOTORISTA DE CAMINHÃO COM ENCARGOS COMPLEMENTARES</v>
          </cell>
          <cell r="C6408" t="str">
            <v>H</v>
          </cell>
          <cell r="D6408">
            <v>26.64</v>
          </cell>
        </row>
        <row r="6409">
          <cell r="A6409">
            <v>88283</v>
          </cell>
          <cell r="B6409" t="str">
            <v>MOTORISTA DE CAMINHÃO E CARRETA COM ENCARGOS COMPLEMENTARES</v>
          </cell>
          <cell r="C6409" t="str">
            <v>H</v>
          </cell>
          <cell r="D6409">
            <v>34.31</v>
          </cell>
        </row>
        <row r="6410">
          <cell r="A6410">
            <v>88284</v>
          </cell>
          <cell r="B6410" t="str">
            <v>MOTORISTA DE VEIÍCULO LEVE COM ENCARGOS COMPLEMENTARES</v>
          </cell>
          <cell r="C6410" t="str">
            <v>H</v>
          </cell>
          <cell r="D6410">
            <v>25.83</v>
          </cell>
        </row>
        <row r="6411">
          <cell r="A6411">
            <v>88285</v>
          </cell>
          <cell r="B6411" t="str">
            <v>MOTORISTA DE VEÍCULO PESADO COM ENCARGOS COMPLEMENTARES</v>
          </cell>
          <cell r="C6411" t="str">
            <v>H</v>
          </cell>
          <cell r="D6411">
            <v>32.06</v>
          </cell>
        </row>
        <row r="6412">
          <cell r="A6412">
            <v>88286</v>
          </cell>
          <cell r="B6412" t="str">
            <v>MOTORISTA OPERADOR DE MUNCK COM ENCARGOS COMPLEMENTARES</v>
          </cell>
          <cell r="C6412" t="str">
            <v>H</v>
          </cell>
          <cell r="D6412">
            <v>28.66</v>
          </cell>
        </row>
        <row r="6413">
          <cell r="A6413">
            <v>88288</v>
          </cell>
          <cell r="B6413" t="str">
            <v>NIVELADOR COM ENCARGOS COMPLEMENTARES</v>
          </cell>
          <cell r="C6413" t="str">
            <v>H</v>
          </cell>
          <cell r="D6413">
            <v>11.32</v>
          </cell>
        </row>
        <row r="6414">
          <cell r="A6414">
            <v>88291</v>
          </cell>
          <cell r="B6414" t="str">
            <v>OPERADOR DE BETONEIRA (CAMINHÃO) COM ENCARGOS COMPLEMENTARES</v>
          </cell>
          <cell r="C6414" t="str">
            <v>H</v>
          </cell>
          <cell r="D6414">
            <v>24.43</v>
          </cell>
        </row>
        <row r="6415">
          <cell r="A6415">
            <v>88292</v>
          </cell>
          <cell r="B6415" t="str">
            <v>OPERADOR DE COMPRESSOR OU COMPRESSORISTA COM ENCARGOS COMPLEMENTARES</v>
          </cell>
          <cell r="C6415" t="str">
            <v>H</v>
          </cell>
          <cell r="D6415">
            <v>27.22</v>
          </cell>
        </row>
        <row r="6416">
          <cell r="A6416">
            <v>88293</v>
          </cell>
          <cell r="B6416" t="str">
            <v>OPERADOR DE DEMARCADORA DE FAIXAS COM ENCARGOS COMPLEMENTARES</v>
          </cell>
          <cell r="C6416" t="str">
            <v>H</v>
          </cell>
          <cell r="D6416">
            <v>29.19</v>
          </cell>
        </row>
        <row r="6417">
          <cell r="A6417">
            <v>88294</v>
          </cell>
          <cell r="B6417" t="str">
            <v>OPERADOR DE ESCAVADEIRA COM ENCARGOS COMPLEMENTARES</v>
          </cell>
          <cell r="C6417" t="str">
            <v>H</v>
          </cell>
          <cell r="D6417">
            <v>31.7</v>
          </cell>
        </row>
        <row r="6418">
          <cell r="A6418">
            <v>88295</v>
          </cell>
          <cell r="B6418" t="str">
            <v>OPERADOR DE GUINCHO COM ENCARGOS COMPLEMENTARES</v>
          </cell>
          <cell r="C6418" t="str">
            <v>H</v>
          </cell>
          <cell r="D6418">
            <v>25.01</v>
          </cell>
        </row>
        <row r="6419">
          <cell r="A6419">
            <v>88296</v>
          </cell>
          <cell r="B6419" t="str">
            <v>OPERADOR DE GUINDASTE COM ENCARGOS COMPLEMENTARES</v>
          </cell>
          <cell r="C6419" t="str">
            <v>H</v>
          </cell>
          <cell r="D6419">
            <v>25.01</v>
          </cell>
        </row>
        <row r="6420">
          <cell r="A6420">
            <v>88297</v>
          </cell>
          <cell r="B6420" t="str">
            <v>OPERADOR DE MÁQUINAS E EQUIPAMENTOS COM ENCARGOS COMPLEMENTARES</v>
          </cell>
          <cell r="C6420" t="str">
            <v>H</v>
          </cell>
          <cell r="D6420">
            <v>27.82</v>
          </cell>
        </row>
        <row r="6421">
          <cell r="A6421">
            <v>88298</v>
          </cell>
          <cell r="B6421" t="str">
            <v>OPERADOR DE MARTELETE OU MARTELETEIRO COM ENCARGOS COMPLEMENTARES</v>
          </cell>
          <cell r="C6421" t="str">
            <v>H</v>
          </cell>
          <cell r="D6421">
            <v>24.89</v>
          </cell>
        </row>
        <row r="6422">
          <cell r="A6422">
            <v>88299</v>
          </cell>
          <cell r="B6422" t="str">
            <v>OPERADOR DE MOTO-ESCREIPER COM ENCARGOS COMPLEMENTARES</v>
          </cell>
          <cell r="C6422" t="str">
            <v>H</v>
          </cell>
          <cell r="D6422">
            <v>29.64</v>
          </cell>
        </row>
        <row r="6423">
          <cell r="A6423">
            <v>88300</v>
          </cell>
          <cell r="B6423" t="str">
            <v>OPERADOR DE MOTONIVELADORA COM ENCARGOS COMPLEMENTARES</v>
          </cell>
          <cell r="C6423" t="str">
            <v>H</v>
          </cell>
          <cell r="D6423">
            <v>35.51</v>
          </cell>
        </row>
        <row r="6424">
          <cell r="A6424">
            <v>88301</v>
          </cell>
          <cell r="B6424" t="str">
            <v>OPERADOR DE PÁ CARREGADEIRA COM ENCARGOS COMPLEMENTARES</v>
          </cell>
          <cell r="C6424" t="str">
            <v>H</v>
          </cell>
          <cell r="D6424">
            <v>28.65</v>
          </cell>
        </row>
        <row r="6425">
          <cell r="A6425">
            <v>88302</v>
          </cell>
          <cell r="B6425" t="str">
            <v>OPERADOR DE PAVIMENTADORA COM ENCARGOS COMPLEMENTARES</v>
          </cell>
          <cell r="C6425" t="str">
            <v>H</v>
          </cell>
          <cell r="D6425">
            <v>30.47</v>
          </cell>
        </row>
        <row r="6426">
          <cell r="A6426">
            <v>88303</v>
          </cell>
          <cell r="B6426" t="str">
            <v>OPERADOR DE ROLO COMPACTADOR COM ENCARGOS COMPLEMENTARES</v>
          </cell>
          <cell r="C6426" t="str">
            <v>H</v>
          </cell>
          <cell r="D6426">
            <v>31.51</v>
          </cell>
        </row>
        <row r="6427">
          <cell r="A6427">
            <v>88304</v>
          </cell>
          <cell r="B6427" t="str">
            <v>OPERADOR DE USINA DE ASFALTO, DE SOLOS OU DE CONCRETO COM ENCARGOS COMPLEMENTARES</v>
          </cell>
          <cell r="C6427" t="str">
            <v>H</v>
          </cell>
          <cell r="D6427">
            <v>26.69</v>
          </cell>
        </row>
        <row r="6428">
          <cell r="A6428">
            <v>88306</v>
          </cell>
          <cell r="B6428" t="str">
            <v>OPERADOR JATO DE AREIA OU JATISTA COM ENCARGOS COMPLEMENTARES</v>
          </cell>
          <cell r="C6428" t="str">
            <v>H</v>
          </cell>
          <cell r="D6428">
            <v>28.77</v>
          </cell>
        </row>
        <row r="6429">
          <cell r="A6429">
            <v>88307</v>
          </cell>
          <cell r="B6429" t="str">
            <v>OPERADOR PARA BATE ESTACAS COM ENCARGOS COMPLEMENTARES</v>
          </cell>
          <cell r="C6429" t="str">
            <v>H</v>
          </cell>
          <cell r="D6429">
            <v>29.77</v>
          </cell>
        </row>
        <row r="6430">
          <cell r="A6430">
            <v>88308</v>
          </cell>
          <cell r="B6430" t="str">
            <v>PASTILHEIRO COM ENCARGOS COMPLEMENTARES</v>
          </cell>
          <cell r="C6430" t="str">
            <v>H</v>
          </cell>
          <cell r="D6430">
            <v>20.86</v>
          </cell>
        </row>
        <row r="6431">
          <cell r="A6431">
            <v>88309</v>
          </cell>
          <cell r="B6431" t="str">
            <v>PEDREIRO COM ENCARGOS COMPLEMENTARES</v>
          </cell>
          <cell r="C6431" t="str">
            <v>H</v>
          </cell>
          <cell r="D6431">
            <v>18.3</v>
          </cell>
        </row>
        <row r="6432">
          <cell r="A6432">
            <v>88310</v>
          </cell>
          <cell r="B6432" t="str">
            <v>PINTOR COM ENCARGOS COMPLEMENTARES</v>
          </cell>
          <cell r="C6432" t="str">
            <v>H</v>
          </cell>
          <cell r="D6432">
            <v>19.309999999999999</v>
          </cell>
        </row>
        <row r="6433">
          <cell r="A6433">
            <v>88311</v>
          </cell>
          <cell r="B6433" t="str">
            <v>PINTOR DE LETREIROS COM ENCARGOS COMPLEMENTARES</v>
          </cell>
          <cell r="C6433" t="str">
            <v>H</v>
          </cell>
          <cell r="D6433">
            <v>21.75</v>
          </cell>
        </row>
        <row r="6434">
          <cell r="A6434">
            <v>88312</v>
          </cell>
          <cell r="B6434" t="str">
            <v>PINTOR PARA TINTA EPÓXI COM ENCARGOS COMPLEMENTARES</v>
          </cell>
          <cell r="C6434" t="str">
            <v>H</v>
          </cell>
          <cell r="D6434">
            <v>20.329999999999998</v>
          </cell>
        </row>
        <row r="6435">
          <cell r="A6435">
            <v>88313</v>
          </cell>
          <cell r="B6435" t="str">
            <v>POCEIRO COM ENCARGOS COMPLEMENTARES</v>
          </cell>
          <cell r="C6435" t="str">
            <v>H</v>
          </cell>
          <cell r="D6435">
            <v>18.489999999999998</v>
          </cell>
        </row>
        <row r="6436">
          <cell r="A6436">
            <v>88314</v>
          </cell>
          <cell r="B6436" t="str">
            <v>RASTELEIRO COM ENCARGOS COMPLEMENTARES</v>
          </cell>
          <cell r="C6436" t="str">
            <v>H</v>
          </cell>
          <cell r="D6436">
            <v>21.79</v>
          </cell>
        </row>
        <row r="6437">
          <cell r="A6437">
            <v>88315</v>
          </cell>
          <cell r="B6437" t="str">
            <v>SERRALHEIRO COM ENCARGOS COMPLEMENTARES</v>
          </cell>
          <cell r="C6437" t="str">
            <v>H</v>
          </cell>
          <cell r="D6437">
            <v>18.21</v>
          </cell>
        </row>
        <row r="6438">
          <cell r="A6438">
            <v>88316</v>
          </cell>
          <cell r="B6438" t="str">
            <v>SERVENTE COM ENCARGOS COMPLEMENTARES</v>
          </cell>
          <cell r="C6438" t="str">
            <v>H</v>
          </cell>
          <cell r="D6438">
            <v>14.8</v>
          </cell>
        </row>
        <row r="6439">
          <cell r="A6439">
            <v>88317</v>
          </cell>
          <cell r="B6439" t="str">
            <v>SOLDADOR COM ENCARGOS COMPLEMENTARES</v>
          </cell>
          <cell r="C6439" t="str">
            <v>H</v>
          </cell>
          <cell r="D6439">
            <v>18.87</v>
          </cell>
        </row>
        <row r="6440">
          <cell r="A6440">
            <v>88318</v>
          </cell>
          <cell r="B6440" t="str">
            <v>SOLDADOR A (PARA SOLDA A SER TESTADA COM RAIOS "X") COM ENCARGOS COMPLEMENTARES</v>
          </cell>
          <cell r="C6440" t="str">
            <v>H</v>
          </cell>
          <cell r="D6440">
            <v>17.52</v>
          </cell>
        </row>
        <row r="6441">
          <cell r="A6441">
            <v>88320</v>
          </cell>
          <cell r="B6441" t="str">
            <v>TAQUEADOR OU TAQUEIRO COM ENCARGOS COMPLEMENTARES</v>
          </cell>
          <cell r="C6441" t="str">
            <v>H</v>
          </cell>
          <cell r="D6441">
            <v>21.17</v>
          </cell>
        </row>
        <row r="6442">
          <cell r="A6442">
            <v>88321</v>
          </cell>
          <cell r="B6442" t="str">
            <v>TÉCNICO DE LABORATÓRIO COM ENCARGOS COMPLEMENTARES</v>
          </cell>
          <cell r="C6442" t="str">
            <v>H</v>
          </cell>
          <cell r="D6442">
            <v>21.72</v>
          </cell>
        </row>
        <row r="6443">
          <cell r="A6443">
            <v>88322</v>
          </cell>
          <cell r="B6443" t="str">
            <v>TÉCNICO DE SONDAGEM COM ENCARGOS COMPLEMENTARES</v>
          </cell>
          <cell r="C6443" t="str">
            <v>H</v>
          </cell>
          <cell r="D6443">
            <v>33.25</v>
          </cell>
        </row>
        <row r="6444">
          <cell r="A6444">
            <v>88323</v>
          </cell>
          <cell r="B6444" t="str">
            <v>TELHADISTA COM ENCARGOS COMPLEMENTARES</v>
          </cell>
          <cell r="C6444" t="str">
            <v>H</v>
          </cell>
          <cell r="D6444">
            <v>20.73</v>
          </cell>
        </row>
        <row r="6445">
          <cell r="A6445">
            <v>88324</v>
          </cell>
          <cell r="B6445" t="str">
            <v>TRATORISTA COM ENCARGOS COMPLEMENTARES</v>
          </cell>
          <cell r="C6445" t="str">
            <v>H</v>
          </cell>
          <cell r="D6445">
            <v>28.84</v>
          </cell>
        </row>
        <row r="6446">
          <cell r="A6446">
            <v>88325</v>
          </cell>
          <cell r="B6446" t="str">
            <v>VIDRACEIRO COM ENCARGOS COMPLEMENTARES</v>
          </cell>
          <cell r="C6446" t="str">
            <v>H</v>
          </cell>
          <cell r="D6446">
            <v>14.99</v>
          </cell>
        </row>
        <row r="6447">
          <cell r="A6447">
            <v>88326</v>
          </cell>
          <cell r="B6447" t="str">
            <v>VIGIA NOTURNO COM ENCARGOS COMPLEMENTARES</v>
          </cell>
          <cell r="C6447" t="str">
            <v>H</v>
          </cell>
          <cell r="D6447">
            <v>19.04</v>
          </cell>
        </row>
        <row r="6448">
          <cell r="A6448">
            <v>88377</v>
          </cell>
          <cell r="B6448" t="str">
            <v>OPERADOR DE BETONEIRA ESTACIONÁRIA/MISTURADOR COM ENCARGOS COMPLEMENTARES</v>
          </cell>
          <cell r="C6448" t="str">
            <v>H</v>
          </cell>
          <cell r="D6448">
            <v>23.7</v>
          </cell>
        </row>
        <row r="6449">
          <cell r="A6449">
            <v>88441</v>
          </cell>
          <cell r="B6449" t="str">
            <v>JARDINEIRO COM ENCARGOS COMPLEMENTARES</v>
          </cell>
          <cell r="C6449" t="str">
            <v>H</v>
          </cell>
          <cell r="D6449">
            <v>17.7</v>
          </cell>
        </row>
        <row r="6450">
          <cell r="A6450">
            <v>88597</v>
          </cell>
          <cell r="B6450" t="str">
            <v>DESENHISTA DETALHISTA COM ENCARGOS COMPLEMENTARES</v>
          </cell>
          <cell r="C6450" t="str">
            <v>H</v>
          </cell>
          <cell r="D6450">
            <v>28.78</v>
          </cell>
        </row>
        <row r="6451">
          <cell r="A6451">
            <v>90766</v>
          </cell>
          <cell r="B6451" t="str">
            <v>ALMOXARIFE COM ENCARGOS COMPLEMENTARES</v>
          </cell>
          <cell r="C6451" t="str">
            <v>H</v>
          </cell>
          <cell r="D6451">
            <v>14.67</v>
          </cell>
        </row>
        <row r="6452">
          <cell r="A6452">
            <v>90767</v>
          </cell>
          <cell r="B6452" t="str">
            <v>APONTADOR OU APROPRIADOR COM ENCARGOS COMPLEMENTARES</v>
          </cell>
          <cell r="C6452" t="str">
            <v>H</v>
          </cell>
          <cell r="D6452">
            <v>14.83</v>
          </cell>
        </row>
        <row r="6453">
          <cell r="A6453">
            <v>90768</v>
          </cell>
          <cell r="B6453" t="str">
            <v>ARQUITETO DE OBRA JUNIOR COM ENCARGOS COMPLEMENTARES</v>
          </cell>
          <cell r="C6453" t="str">
            <v>H</v>
          </cell>
          <cell r="D6453">
            <v>59.19</v>
          </cell>
        </row>
        <row r="6454">
          <cell r="A6454">
            <v>90769</v>
          </cell>
          <cell r="B6454" t="str">
            <v>ARQUITETO DE OBRA PLENO COM ENCARGOS COMPLEMENTARES</v>
          </cell>
          <cell r="C6454" t="str">
            <v>H</v>
          </cell>
          <cell r="D6454">
            <v>83.6</v>
          </cell>
        </row>
        <row r="6455">
          <cell r="A6455">
            <v>90770</v>
          </cell>
          <cell r="B6455" t="str">
            <v>ARQUITETO DE OBRA SENIOR COM ENCARGOS COMPLEMENTARES</v>
          </cell>
          <cell r="C6455" t="str">
            <v>H</v>
          </cell>
          <cell r="D6455">
            <v>110.17</v>
          </cell>
        </row>
        <row r="6456">
          <cell r="A6456">
            <v>90771</v>
          </cell>
          <cell r="B6456" t="str">
            <v>AUXILIAR DE DESENHISTA COM ENCARGOS COMPLEMENTARES</v>
          </cell>
          <cell r="C6456" t="str">
            <v>H</v>
          </cell>
          <cell r="D6456">
            <v>20.37</v>
          </cell>
        </row>
        <row r="6457">
          <cell r="A6457">
            <v>90772</v>
          </cell>
          <cell r="B6457" t="str">
            <v>AUXILIAR DE ESCRITORIO COM ENCARGOS COMPLEMENTARES</v>
          </cell>
          <cell r="C6457" t="str">
            <v>H</v>
          </cell>
          <cell r="D6457">
            <v>14.67</v>
          </cell>
        </row>
        <row r="6458">
          <cell r="A6458">
            <v>90773</v>
          </cell>
          <cell r="B6458" t="str">
            <v>DESENHISTA COPISTA COM ENCARGOS COMPLEMENTARES</v>
          </cell>
          <cell r="C6458" t="str">
            <v>H</v>
          </cell>
          <cell r="D6458">
            <v>21.08</v>
          </cell>
        </row>
        <row r="6459">
          <cell r="A6459">
            <v>90775</v>
          </cell>
          <cell r="B6459" t="str">
            <v>DESENHISTA PROJETISTA COM ENCARGOS COMPLEMENTARES</v>
          </cell>
          <cell r="C6459" t="str">
            <v>H</v>
          </cell>
          <cell r="D6459">
            <v>24.09</v>
          </cell>
        </row>
        <row r="6460">
          <cell r="A6460">
            <v>90776</v>
          </cell>
          <cell r="B6460" t="str">
            <v>ENCARREGADO GERAL COM ENCARGOS COMPLEMENTARES</v>
          </cell>
          <cell r="C6460" t="str">
            <v>H</v>
          </cell>
          <cell r="D6460">
            <v>32.69</v>
          </cell>
        </row>
        <row r="6461">
          <cell r="A6461">
            <v>90777</v>
          </cell>
          <cell r="B6461" t="str">
            <v>ENGENHEIRO CIVIL DE OBRA JUNIOR COM ENCARGOS COMPLEMENTARES</v>
          </cell>
          <cell r="C6461" t="str">
            <v>H</v>
          </cell>
          <cell r="D6461">
            <v>80.28</v>
          </cell>
        </row>
        <row r="6462">
          <cell r="A6462">
            <v>90778</v>
          </cell>
          <cell r="B6462" t="str">
            <v>ENGENHEIRO CIVIL DE OBRA PLENO COM ENCARGOS COMPLEMENTARES</v>
          </cell>
          <cell r="C6462" t="str">
            <v>H</v>
          </cell>
          <cell r="D6462">
            <v>91.21</v>
          </cell>
        </row>
        <row r="6463">
          <cell r="A6463">
            <v>90779</v>
          </cell>
          <cell r="B6463" t="str">
            <v>ENGENHEIRO CIVIL DE OBRA SENIOR COM ENCARGOS COMPLEMENTARES</v>
          </cell>
          <cell r="C6463" t="str">
            <v>H</v>
          </cell>
          <cell r="D6463">
            <v>124.26</v>
          </cell>
        </row>
        <row r="6464">
          <cell r="A6464">
            <v>90780</v>
          </cell>
          <cell r="B6464" t="str">
            <v>MESTRE DE OBRAS COM ENCARGOS COMPLEMENTARES</v>
          </cell>
          <cell r="C6464" t="str">
            <v>H</v>
          </cell>
          <cell r="D6464">
            <v>48.8</v>
          </cell>
        </row>
        <row r="6465">
          <cell r="A6465">
            <v>90781</v>
          </cell>
          <cell r="B6465" t="str">
            <v>TOPOGRAFO COM ENCARGOS COMPLEMENTARES</v>
          </cell>
          <cell r="C6465" t="str">
            <v>H</v>
          </cell>
          <cell r="D6465">
            <v>20.97</v>
          </cell>
        </row>
        <row r="6466">
          <cell r="A6466">
            <v>91677</v>
          </cell>
          <cell r="B6466" t="str">
            <v>ENGENHEIRO ELETRICISTA COM ENCARGOS COMPLEMENTARES</v>
          </cell>
          <cell r="C6466" t="str">
            <v>H</v>
          </cell>
          <cell r="D6466">
            <v>89.87</v>
          </cell>
        </row>
        <row r="6467">
          <cell r="A6467">
            <v>91678</v>
          </cell>
          <cell r="B6467" t="str">
            <v>ENGENHEIRO SANITARISTA COM ENCARGOS COMPLEMENTARES</v>
          </cell>
          <cell r="C6467" t="str">
            <v>H</v>
          </cell>
          <cell r="D6467">
            <v>86.06</v>
          </cell>
        </row>
        <row r="6468">
          <cell r="A6468">
            <v>93558</v>
          </cell>
          <cell r="B6468" t="str">
            <v>MOTORISTA DE CAMINHAO COM ENCARGOS COMPLEMENTARES</v>
          </cell>
          <cell r="C6468" t="str">
            <v>MES</v>
          </cell>
          <cell r="D6468">
            <v>4707.1099999999997</v>
          </cell>
        </row>
        <row r="6469">
          <cell r="A6469">
            <v>93559</v>
          </cell>
          <cell r="B6469" t="str">
            <v>DESENHISTA DETALHISTA COM ENCARGOS COMPLEMENTARES</v>
          </cell>
          <cell r="C6469" t="str">
            <v>MES</v>
          </cell>
          <cell r="D6469">
            <v>5048.42</v>
          </cell>
        </row>
        <row r="6470">
          <cell r="A6470">
            <v>93560</v>
          </cell>
          <cell r="B6470" t="str">
            <v>DESENHISTA COPISTA COM ENCARGOS COMPLEMENTARES</v>
          </cell>
          <cell r="C6470" t="str">
            <v>MES</v>
          </cell>
          <cell r="D6470">
            <v>3701.19</v>
          </cell>
        </row>
        <row r="6471">
          <cell r="A6471">
            <v>93561</v>
          </cell>
          <cell r="B6471" t="str">
            <v>DESENHISTA PROJETISTA COM ENCARGOS COMPLEMENTARES</v>
          </cell>
          <cell r="C6471" t="str">
            <v>MES</v>
          </cell>
          <cell r="D6471">
            <v>4228.2700000000004</v>
          </cell>
        </row>
        <row r="6472">
          <cell r="A6472">
            <v>93562</v>
          </cell>
          <cell r="B6472" t="str">
            <v>AUXILIAR DE DESENHISTA COM ENCARGOS COMPLEMENTARES</v>
          </cell>
          <cell r="C6472" t="str">
            <v>MES</v>
          </cell>
          <cell r="D6472">
            <v>3577.51</v>
          </cell>
        </row>
        <row r="6473">
          <cell r="A6473">
            <v>93563</v>
          </cell>
          <cell r="B6473" t="str">
            <v>ALMOXARIFE COM ENCARGOS COMPLEMENTARES</v>
          </cell>
          <cell r="C6473" t="str">
            <v>MES</v>
          </cell>
          <cell r="D6473">
            <v>2581.0700000000002</v>
          </cell>
        </row>
        <row r="6474">
          <cell r="A6474">
            <v>93564</v>
          </cell>
          <cell r="B6474" t="str">
            <v>APONTADOR OU APROPRIADOR COM ENCARGOS COMPLEMENTARES</v>
          </cell>
          <cell r="C6474" t="str">
            <v>MES</v>
          </cell>
          <cell r="D6474">
            <v>2601.7800000000002</v>
          </cell>
        </row>
        <row r="6475">
          <cell r="A6475">
            <v>93565</v>
          </cell>
          <cell r="B6475" t="str">
            <v>ENGENHEIRO CIVIL DE OBRA JUNIOR COM ENCARGOS COMPLEMENTARES</v>
          </cell>
          <cell r="C6475" t="str">
            <v>MES</v>
          </cell>
          <cell r="D6475">
            <v>14024.77</v>
          </cell>
        </row>
        <row r="6476">
          <cell r="A6476">
            <v>93566</v>
          </cell>
          <cell r="B6476" t="str">
            <v>AUXILIAR DE ESCRITORIO COM ENCARGOS COMPLEMENTARES</v>
          </cell>
          <cell r="C6476" t="str">
            <v>MES</v>
          </cell>
          <cell r="D6476">
            <v>2581.0700000000002</v>
          </cell>
        </row>
        <row r="6477">
          <cell r="A6477">
            <v>93567</v>
          </cell>
          <cell r="B6477" t="str">
            <v>ENGENHEIRO CIVIL DE OBRA PLENO COM ENCARGOS COMPLEMENTARES</v>
          </cell>
          <cell r="C6477" t="str">
            <v>MES</v>
          </cell>
          <cell r="D6477">
            <v>15934.24</v>
          </cell>
        </row>
        <row r="6478">
          <cell r="A6478">
            <v>93568</v>
          </cell>
          <cell r="B6478" t="str">
            <v>ENGENHEIRO CIVIL DE OBRA SENIOR COM ENCARGOS COMPLEMENTARES</v>
          </cell>
          <cell r="C6478" t="str">
            <v>MES</v>
          </cell>
          <cell r="D6478">
            <v>21705.16</v>
          </cell>
        </row>
        <row r="6479">
          <cell r="A6479">
            <v>93569</v>
          </cell>
          <cell r="B6479" t="str">
            <v>ARQUITETO JUNIOR COM ENCARGOS COMPLEMENTARES</v>
          </cell>
          <cell r="C6479" t="str">
            <v>MES</v>
          </cell>
          <cell r="D6479">
            <v>10357.120000000001</v>
          </cell>
        </row>
        <row r="6480">
          <cell r="A6480">
            <v>93570</v>
          </cell>
          <cell r="B6480" t="str">
            <v>ARQUITETO PLENO COM ENCARGOS COMPLEMENTARES</v>
          </cell>
          <cell r="C6480" t="str">
            <v>MES</v>
          </cell>
          <cell r="D6480">
            <v>14623.75</v>
          </cell>
        </row>
        <row r="6481">
          <cell r="A6481">
            <v>93571</v>
          </cell>
          <cell r="B6481" t="str">
            <v>ARQUITETO SENIOR COM ENCARGOS COMPLEMENTARES</v>
          </cell>
          <cell r="C6481" t="str">
            <v>MES</v>
          </cell>
          <cell r="D6481">
            <v>19266.740000000002</v>
          </cell>
        </row>
        <row r="6482">
          <cell r="A6482">
            <v>93572</v>
          </cell>
          <cell r="B6482" t="str">
            <v>ENCARREGADO GERAL DE OBRAS COM ENCARGOS COMPLEMENTARES</v>
          </cell>
          <cell r="C6482" t="str">
            <v>MES</v>
          </cell>
          <cell r="D6482">
            <v>5720.89</v>
          </cell>
        </row>
        <row r="6483">
          <cell r="A6483">
            <v>94295</v>
          </cell>
          <cell r="B6483" t="str">
            <v>MESTRE DE OBRAS COM ENCARGOS COMPLEMENTARES</v>
          </cell>
          <cell r="C6483" t="str">
            <v>MES</v>
          </cell>
          <cell r="D6483">
            <v>8529.66</v>
          </cell>
        </row>
        <row r="6484">
          <cell r="A6484">
            <v>94296</v>
          </cell>
          <cell r="B6484" t="str">
            <v>TOPOGRAFO COM ENCARGOS COMPLEMENTARES</v>
          </cell>
          <cell r="C6484" t="str">
            <v>MES</v>
          </cell>
          <cell r="D6484">
            <v>3678.86</v>
          </cell>
        </row>
        <row r="6485">
          <cell r="A6485">
            <v>95308</v>
          </cell>
          <cell r="B6485" t="str">
            <v>CURSO DE CAPACITAÇÃO PARA AJUDANTE DE ARMADOR (ENCARGOS COMPLEMENTARES) - HORISTA</v>
          </cell>
          <cell r="C6485" t="str">
            <v>H</v>
          </cell>
          <cell r="D6485">
            <v>7.0000000000000007E-2</v>
          </cell>
        </row>
        <row r="6486">
          <cell r="A6486">
            <v>95309</v>
          </cell>
          <cell r="B6486" t="str">
            <v>CURSO DE CAPACITAÇÃO PARA AJUDANTE DE CARPINTEIRO (ENCARGOS COMPLEMENTARES) - HORISTA</v>
          </cell>
          <cell r="C6486" t="str">
            <v>H</v>
          </cell>
          <cell r="D6486">
            <v>0.11</v>
          </cell>
        </row>
        <row r="6487">
          <cell r="A6487">
            <v>95310</v>
          </cell>
          <cell r="B6487" t="str">
            <v>CURSO DE CAPACITAÇÃO PARA AJUDANTE DE ESTRUTURA METÁLICA (ENCARGOS COMPLEMENTARES) - HORISTA</v>
          </cell>
          <cell r="C6487" t="str">
            <v>H</v>
          </cell>
          <cell r="D6487">
            <v>0.12</v>
          </cell>
        </row>
        <row r="6488">
          <cell r="A6488">
            <v>95311</v>
          </cell>
          <cell r="B6488" t="str">
            <v>CURSO DE CAPACITAÇÃO PARA AJUDANTE DE OPERAÇÃO EM GERAL (ENCARGOS COMPLEMENTARES) - HORISTA</v>
          </cell>
          <cell r="C6488" t="str">
            <v>H</v>
          </cell>
          <cell r="D6488">
            <v>7.0000000000000007E-2</v>
          </cell>
        </row>
        <row r="6489">
          <cell r="A6489">
            <v>95312</v>
          </cell>
          <cell r="B6489" t="str">
            <v>CURSO DE CAPACITAÇÃO PARA AJUDANTE DE PEDREIRO (ENCARGOS COMPLEMENTARES) - HORISTA</v>
          </cell>
          <cell r="C6489" t="str">
            <v>H</v>
          </cell>
          <cell r="D6489">
            <v>0.1</v>
          </cell>
        </row>
        <row r="6490">
          <cell r="A6490">
            <v>95313</v>
          </cell>
          <cell r="B6490" t="str">
            <v>CURSO DE CAPACITAÇÃO PARA AJUDANTE ESPECIALIZADO (ENCARGOS COMPLEMENTARES) - HORISTA</v>
          </cell>
          <cell r="C6490" t="str">
            <v>H</v>
          </cell>
          <cell r="D6490">
            <v>0.1</v>
          </cell>
        </row>
        <row r="6491">
          <cell r="A6491">
            <v>95314</v>
          </cell>
          <cell r="B6491" t="str">
            <v>CURSO DE CAPACITAÇÃO PARA ARMADOR (ENCARGOS COMPLEMENTARES) - HORISTA</v>
          </cell>
          <cell r="C6491" t="str">
            <v>H</v>
          </cell>
          <cell r="D6491">
            <v>0.11</v>
          </cell>
        </row>
        <row r="6492">
          <cell r="A6492">
            <v>95315</v>
          </cell>
          <cell r="B6492" t="str">
            <v>CURSO DE CAPACITAÇÃO PARA ASSENTADOR DE TUBOS (ENCARGOS COMPLEMENTARES) - HORISTA</v>
          </cell>
          <cell r="C6492" t="str">
            <v>H</v>
          </cell>
          <cell r="D6492">
            <v>0.22</v>
          </cell>
        </row>
        <row r="6493">
          <cell r="A6493">
            <v>95316</v>
          </cell>
          <cell r="B6493" t="str">
            <v>CURSO DE CAPACITAÇÃO PARA AUXILIAR DE ELETRICISTA (ENCARGOS COMPLEMENTARES) - HORISTA</v>
          </cell>
          <cell r="C6493" t="str">
            <v>H</v>
          </cell>
          <cell r="D6493">
            <v>0.25</v>
          </cell>
        </row>
        <row r="6494">
          <cell r="A6494">
            <v>95317</v>
          </cell>
          <cell r="B6494" t="str">
            <v>CURSO DE CAPACITAÇÃO PARA AUXILIAR DE ENCANADOR OU BOMBEIRO HIDRÁULICO (ENCARGOS COMPLEMENTARES) - HORISTA</v>
          </cell>
          <cell r="C6494" t="str">
            <v>H</v>
          </cell>
          <cell r="D6494">
            <v>0.12</v>
          </cell>
        </row>
        <row r="6495">
          <cell r="A6495">
            <v>95318</v>
          </cell>
          <cell r="B6495" t="str">
            <v>CURSO DE CAPACITAÇÃO PARA AUXILIAR DE LABORATÓRIO (ENCARGOS COMPLEMENTARES) - HORISTA</v>
          </cell>
          <cell r="C6495" t="str">
            <v>H</v>
          </cell>
          <cell r="D6495">
            <v>0.09</v>
          </cell>
        </row>
        <row r="6496">
          <cell r="A6496">
            <v>95319</v>
          </cell>
          <cell r="B6496" t="str">
            <v>CURSO DE CAPACITAÇÃO PARA AUXILIAR DE MECÂNICO (ENCARGOS COMPLEMENTARES) - HORISTA</v>
          </cell>
          <cell r="C6496" t="str">
            <v>H</v>
          </cell>
          <cell r="D6496">
            <v>0.14000000000000001</v>
          </cell>
        </row>
        <row r="6497">
          <cell r="A6497">
            <v>95320</v>
          </cell>
          <cell r="B6497" t="str">
            <v>CURSO DE CAPACITAÇÃO PARA AUXILIAR DE SERRALHEIRO (ENCARGOS COMPLEMENTARES) - HORISTA</v>
          </cell>
          <cell r="C6497" t="str">
            <v>H</v>
          </cell>
          <cell r="D6497">
            <v>0.08</v>
          </cell>
        </row>
        <row r="6498">
          <cell r="A6498">
            <v>95321</v>
          </cell>
          <cell r="B6498" t="str">
            <v>CURSO DE CAPACITAÇÃO PARA AUXILIAR DE SERVIÇOS GERAIS (ENCARGOS COMPLEMENTARES) - HORISTA</v>
          </cell>
          <cell r="C6498" t="str">
            <v>H</v>
          </cell>
          <cell r="D6498">
            <v>0.08</v>
          </cell>
        </row>
        <row r="6499">
          <cell r="A6499">
            <v>95322</v>
          </cell>
          <cell r="B6499" t="str">
            <v>CURSO DE CAPACITAÇÃO PARA AUXILIAR DE TOPÓGRAFO (ENCARGOS COMPLEMENTARES) - HORISTA</v>
          </cell>
          <cell r="C6499" t="str">
            <v>H</v>
          </cell>
          <cell r="D6499">
            <v>0.04</v>
          </cell>
        </row>
        <row r="6500">
          <cell r="A6500">
            <v>95323</v>
          </cell>
          <cell r="B6500" t="str">
            <v>CURSO DE CAPACITAÇÃO PARA AUXILIAR TÉCNICO DE ENGENHARIA (ENCARGOS COMPLEMENTARES) - HORISTA</v>
          </cell>
          <cell r="C6500" t="str">
            <v>H</v>
          </cell>
          <cell r="D6500">
            <v>0.14000000000000001</v>
          </cell>
        </row>
        <row r="6501">
          <cell r="A6501">
            <v>95324</v>
          </cell>
          <cell r="B6501" t="str">
            <v>CURSO DE CAPACITAÇÃO PARA AZULEJISTA OU LADRILHISTA (ENCARGOS COMPLEMENTARES) - HORISTA</v>
          </cell>
          <cell r="C6501" t="str">
            <v>H</v>
          </cell>
          <cell r="D6501">
            <v>0.16</v>
          </cell>
        </row>
        <row r="6502">
          <cell r="A6502">
            <v>95325</v>
          </cell>
          <cell r="B6502" t="str">
            <v>CURSO DE CAPACITAÇÃO PARA BLASTER, DINAMITADOR OU CABO DE FOGO (ENCARGOS COMPLEMENTARES) - HORISTA</v>
          </cell>
          <cell r="C6502" t="str">
            <v>H</v>
          </cell>
          <cell r="D6502">
            <v>0.25</v>
          </cell>
        </row>
        <row r="6503">
          <cell r="A6503">
            <v>95326</v>
          </cell>
          <cell r="B6503" t="str">
            <v>CURSO DE CAPACITAÇÃO PARA CADASTRISTA DE REDES DE AGUA E ESGOTO (ENCARGOS COMPLEMENTARES) - HORISTA</v>
          </cell>
          <cell r="C6503" t="str">
            <v>H</v>
          </cell>
          <cell r="D6503">
            <v>0.03</v>
          </cell>
        </row>
        <row r="6504">
          <cell r="A6504">
            <v>95327</v>
          </cell>
          <cell r="B6504" t="str">
            <v>CURSO DE CAPACITAÇÃO PARA CALAFETADOR/CALAFATE (ENCARGOS COMPLEMENTARES) - HORISTA</v>
          </cell>
          <cell r="C6504" t="str">
            <v>H</v>
          </cell>
          <cell r="D6504">
            <v>0.17</v>
          </cell>
        </row>
        <row r="6505">
          <cell r="A6505">
            <v>95328</v>
          </cell>
          <cell r="B6505" t="str">
            <v>CURSO DE CAPACITAÇÃO PARA CALCETEIRO (ENCARGOS COMPLEMENTARES) - HORISTA</v>
          </cell>
          <cell r="C6505" t="str">
            <v>H</v>
          </cell>
          <cell r="D6505">
            <v>0.11</v>
          </cell>
        </row>
        <row r="6506">
          <cell r="A6506">
            <v>95329</v>
          </cell>
          <cell r="B6506" t="str">
            <v>CURSO DE CAPACITAÇÃO PARA CARPINTEIRO DE ESQUADRIA (ENCARGOS COMPLEMENTARES) - HORISTA</v>
          </cell>
          <cell r="C6506" t="str">
            <v>H</v>
          </cell>
          <cell r="D6506">
            <v>0.13</v>
          </cell>
        </row>
        <row r="6507">
          <cell r="A6507">
            <v>95330</v>
          </cell>
          <cell r="B6507" t="str">
            <v>CURSO DE CAPACITAÇÃO PARA CARPINTEIRO DE FÔRMAS (ENCARGOS COMPLEMENTARES) - HORISTA</v>
          </cell>
          <cell r="C6507" t="str">
            <v>H</v>
          </cell>
          <cell r="D6507">
            <v>0.11</v>
          </cell>
        </row>
        <row r="6508">
          <cell r="A6508">
            <v>95331</v>
          </cell>
          <cell r="B6508" t="str">
            <v>CURSO DE CAPACITAÇÃO PARA CAVOUQUEIRO OU OPERADOR PERFURATRIZ/ROMPEDOR (ENCARGOS COMPLEMENTARES) - HORISTA</v>
          </cell>
          <cell r="C6508" t="str">
            <v>H</v>
          </cell>
          <cell r="D6508">
            <v>0.15</v>
          </cell>
        </row>
        <row r="6509">
          <cell r="A6509">
            <v>95332</v>
          </cell>
          <cell r="B6509" t="str">
            <v>CURSO DE CAPACITAÇÃO PARA ELETRICISTA (ENCARGOS COMPLEMENTARES) - HORISTA</v>
          </cell>
          <cell r="C6509" t="str">
            <v>H</v>
          </cell>
          <cell r="D6509">
            <v>0.35</v>
          </cell>
        </row>
        <row r="6510">
          <cell r="A6510">
            <v>95333</v>
          </cell>
          <cell r="B6510" t="str">
            <v>CURSO DE CAPACITAÇÃO PARA ELETRICISTA INDUSTRIAL (ENCARGOS COMPLEMENTARES) - HORISTA</v>
          </cell>
          <cell r="C6510" t="str">
            <v>H</v>
          </cell>
          <cell r="D6510">
            <v>0.35</v>
          </cell>
        </row>
        <row r="6511">
          <cell r="A6511">
            <v>95334</v>
          </cell>
          <cell r="B6511" t="str">
            <v>CURSO DE CAPACITAÇÃO PARA ELETROTÉCNICO (ENCARGOS COMPLEMENTARES) - HORISTA</v>
          </cell>
          <cell r="C6511" t="str">
            <v>H</v>
          </cell>
          <cell r="D6511">
            <v>0.32</v>
          </cell>
        </row>
        <row r="6512">
          <cell r="A6512">
            <v>95335</v>
          </cell>
          <cell r="B6512" t="str">
            <v>CURSO DE CAPACITAÇÃO PARA ENCANADOR OU BOMBEIRO HIDRÁULICO (ENCARGOS COMPLEMENTARES) - HORISTA</v>
          </cell>
          <cell r="C6512" t="str">
            <v>H</v>
          </cell>
          <cell r="D6512">
            <v>0.17</v>
          </cell>
        </row>
        <row r="6513">
          <cell r="A6513">
            <v>95336</v>
          </cell>
          <cell r="B6513" t="str">
            <v>CURSO DE CAPACITAÇÃO PARA ESTUCADOR (ENCARGOS COMPLEMENTARES) - HORISTA</v>
          </cell>
          <cell r="C6513" t="str">
            <v>H</v>
          </cell>
          <cell r="D6513">
            <v>0.11</v>
          </cell>
        </row>
        <row r="6514">
          <cell r="A6514">
            <v>95337</v>
          </cell>
          <cell r="B6514" t="str">
            <v>CURSO DE CAPACITAÇÃO PARA GESSEIRO (ENCARGOS COMPLEMENTARES) - HORISTA</v>
          </cell>
          <cell r="C6514" t="str">
            <v>H</v>
          </cell>
          <cell r="D6514">
            <v>0.11</v>
          </cell>
        </row>
        <row r="6515">
          <cell r="A6515">
            <v>95338</v>
          </cell>
          <cell r="B6515" t="str">
            <v>CURSO DE CAPACITAÇÃO PARA IMPERMEABILIZADOR (ENCARGOS COMPLEMENTARES) - HORISTA</v>
          </cell>
          <cell r="C6515" t="str">
            <v>H</v>
          </cell>
          <cell r="D6515">
            <v>0.2</v>
          </cell>
        </row>
        <row r="6516">
          <cell r="A6516">
            <v>95339</v>
          </cell>
          <cell r="B6516" t="str">
            <v>CURSO DE CAPACITAÇÃO PARA MAÇARIQUEIRO (ENCARGOS COMPLEMENTARES) - HORISTA</v>
          </cell>
          <cell r="C6516" t="str">
            <v>H</v>
          </cell>
          <cell r="D6516">
            <v>0.12</v>
          </cell>
        </row>
        <row r="6517">
          <cell r="A6517">
            <v>95340</v>
          </cell>
          <cell r="B6517" t="str">
            <v>CURSO DE CAPACITAÇÃO PARA MARCENEIRO (ENCARGOS COMPLEMENTARES) - HORISTA</v>
          </cell>
          <cell r="C6517" t="str">
            <v>H</v>
          </cell>
          <cell r="D6517">
            <v>0.14000000000000001</v>
          </cell>
        </row>
        <row r="6518">
          <cell r="A6518">
            <v>95341</v>
          </cell>
          <cell r="B6518" t="str">
            <v>CURSO DE CAPACITAÇÃO PARA MARMORISTA/GRANITEIRO (ENCARGOS COMPLEMENTARES) - HORISTA</v>
          </cell>
          <cell r="C6518" t="str">
            <v>H</v>
          </cell>
          <cell r="D6518">
            <v>0.15</v>
          </cell>
        </row>
        <row r="6519">
          <cell r="A6519">
            <v>95342</v>
          </cell>
          <cell r="B6519" t="str">
            <v>CURSO DE CAPACITAÇÃO PARA MECÂNICO DE EQUIPAMENTOS PESADOS (ENCARGOS COMPLEMENTARES) - HORISTA</v>
          </cell>
          <cell r="C6519" t="str">
            <v>H</v>
          </cell>
          <cell r="D6519">
            <v>0.18</v>
          </cell>
        </row>
        <row r="6520">
          <cell r="A6520">
            <v>95343</v>
          </cell>
          <cell r="B6520" t="str">
            <v>CURSO DE CAPACITAÇÃO PARA MONTADOR  DE TUBO AÇO/EQUIPAMENTOS (ENCARGOS COMPLEMENTARES) - HORISTA</v>
          </cell>
          <cell r="C6520" t="str">
            <v>H</v>
          </cell>
          <cell r="D6520">
            <v>0.39</v>
          </cell>
        </row>
        <row r="6521">
          <cell r="A6521">
            <v>95344</v>
          </cell>
          <cell r="B6521" t="str">
            <v>CURSO DE CAPACITAÇÃO PARA MONTADOR DE ESTRUTURA METÁLICA (ENCARGOS COMPLEMENTARES) - HORISTA</v>
          </cell>
          <cell r="C6521" t="str">
            <v>H</v>
          </cell>
          <cell r="D6521">
            <v>0.17</v>
          </cell>
        </row>
        <row r="6522">
          <cell r="A6522">
            <v>95345</v>
          </cell>
          <cell r="B6522" t="str">
            <v>CURSO DE CAPACITAÇÃO PARA MONTADOR ELETROMECÂNICO (ENCARGOS COMPLEMENTARES) - HORISTA</v>
          </cell>
          <cell r="C6522" t="str">
            <v>H</v>
          </cell>
          <cell r="D6522">
            <v>0.45</v>
          </cell>
        </row>
        <row r="6523">
          <cell r="A6523">
            <v>95346</v>
          </cell>
          <cell r="B6523" t="str">
            <v>CURSO DE CAPACITAÇÃO PARA MOTORISTA DE BASCULANTE (ENCARGOS COMPLEMENTARES) - HORISTA</v>
          </cell>
          <cell r="C6523" t="str">
            <v>H</v>
          </cell>
          <cell r="D6523">
            <v>7.0000000000000007E-2</v>
          </cell>
        </row>
        <row r="6524">
          <cell r="A6524">
            <v>95347</v>
          </cell>
          <cell r="B6524" t="str">
            <v>CURSO DE CAPACITAÇÃO PARA MOTORISTA DE CAMINHÃO (ENCARGOS COMPLEMENTARES) - HORISTA</v>
          </cell>
          <cell r="C6524" t="str">
            <v>H</v>
          </cell>
          <cell r="D6524">
            <v>0.08</v>
          </cell>
        </row>
        <row r="6525">
          <cell r="A6525">
            <v>95348</v>
          </cell>
          <cell r="B6525" t="str">
            <v>CURSO DE CAPACITAÇÃO PARA MOTORISTA DE CAMINHÃO E CARRETA (ENCARGOS COMPLEMENTARES) - HORISTA</v>
          </cell>
          <cell r="C6525" t="str">
            <v>H</v>
          </cell>
          <cell r="D6525">
            <v>0.1</v>
          </cell>
        </row>
        <row r="6526">
          <cell r="A6526">
            <v>95349</v>
          </cell>
          <cell r="B6526" t="str">
            <v>CURSO DE CAPACITAÇÃO PARA MOTORISTA DE VEÍCULO LEVE (ENCARGOS COMPLEMENTARES) - HORISTA</v>
          </cell>
          <cell r="C6526" t="str">
            <v>H</v>
          </cell>
          <cell r="D6526">
            <v>7.0000000000000007E-2</v>
          </cell>
        </row>
        <row r="6527">
          <cell r="A6527">
            <v>95350</v>
          </cell>
          <cell r="B6527" t="str">
            <v>CURSO DE CAPACITAÇÃO PARA MOTORISTA DE VEÍCULO PESADO (ENCARGOS COMPLEMENTARES) - HORISTA</v>
          </cell>
          <cell r="C6527" t="str">
            <v>H</v>
          </cell>
          <cell r="D6527">
            <v>0.1</v>
          </cell>
        </row>
        <row r="6528">
          <cell r="A6528">
            <v>95351</v>
          </cell>
          <cell r="B6528" t="str">
            <v>CURSO DE CAPACITAÇÃO PARA MOTORISTA OPERADOR DE MUNCK (ENCARGOS COMPLEMENTARES) - HORISTA</v>
          </cell>
          <cell r="C6528" t="str">
            <v>H</v>
          </cell>
          <cell r="D6528">
            <v>0.28000000000000003</v>
          </cell>
        </row>
        <row r="6529">
          <cell r="A6529">
            <v>95352</v>
          </cell>
          <cell r="B6529" t="str">
            <v>CURSO DE CAPACITAÇÃO PARA NIVELADOR (ENCARGOS COMPLEMENTARES) - HORISTA</v>
          </cell>
          <cell r="C6529" t="str">
            <v>H</v>
          </cell>
          <cell r="D6529">
            <v>0.05</v>
          </cell>
        </row>
        <row r="6530">
          <cell r="A6530">
            <v>95354</v>
          </cell>
          <cell r="B6530" t="str">
            <v>CURSO DE CAPACITAÇÃO PARA OPERADOR DE BETONEIRA (CAMINHÃO) (ENCARGOS COMPLEMENTARES) - HORISTA</v>
          </cell>
          <cell r="C6530" t="str">
            <v>H</v>
          </cell>
          <cell r="D6530">
            <v>0.12</v>
          </cell>
        </row>
        <row r="6531">
          <cell r="A6531">
            <v>95355</v>
          </cell>
          <cell r="B6531" t="str">
            <v>CURSO DE CAPACITAÇÃO PARA OPERADOR DE COMPRESSOR OU COMPRESSORISTA (ENCARGOS COMPLEMENTARES) - HORISTA</v>
          </cell>
          <cell r="C6531" t="str">
            <v>H</v>
          </cell>
          <cell r="D6531">
            <v>0.13</v>
          </cell>
        </row>
        <row r="6532">
          <cell r="A6532">
            <v>95356</v>
          </cell>
          <cell r="B6532" t="str">
            <v>CURSO DE CAPACITAÇÃO PARA OPERADOR DE DEMARCADORA DE FAIXAS (ENCARGOS COMPLEMENTARES) - HORISTA</v>
          </cell>
          <cell r="C6532" t="str">
            <v>H</v>
          </cell>
          <cell r="D6532">
            <v>0.14000000000000001</v>
          </cell>
        </row>
        <row r="6533">
          <cell r="A6533">
            <v>95357</v>
          </cell>
          <cell r="B6533" t="str">
            <v>CURSO DE CAPACITAÇÃO PARA OPERADOR DE ESCAVADEIRA (ENCARGOS COMPLEMENTARES) - HORISTA</v>
          </cell>
          <cell r="C6533" t="str">
            <v>H</v>
          </cell>
          <cell r="D6533">
            <v>0.22</v>
          </cell>
        </row>
        <row r="6534">
          <cell r="A6534">
            <v>95358</v>
          </cell>
          <cell r="B6534" t="str">
            <v>CURSO DE CAPACITAÇÃO PARA OPERADOR DE GUINCHO (ENCARGOS COMPLEMENTARES) - HORISTA</v>
          </cell>
          <cell r="C6534" t="str">
            <v>H</v>
          </cell>
          <cell r="D6534">
            <v>0.24</v>
          </cell>
        </row>
        <row r="6535">
          <cell r="A6535">
            <v>95359</v>
          </cell>
          <cell r="B6535" t="str">
            <v>CURSO DE CAPACITAÇÃO PARA OPERADOR DE GUINDASTE (ENCARGOS COMPLEMENTARES) - HORISTA</v>
          </cell>
          <cell r="C6535" t="str">
            <v>H</v>
          </cell>
          <cell r="D6535">
            <v>0.24</v>
          </cell>
        </row>
        <row r="6536">
          <cell r="A6536">
            <v>95360</v>
          </cell>
          <cell r="B6536" t="str">
            <v>CURSO DE CAPACITAÇÃO PARA OPERADOR DE MÁQUINAS E EQUIPAMENTOS (ENCARGOS COMPLEMENTARES) - HORISTA</v>
          </cell>
          <cell r="C6536" t="str">
            <v>H</v>
          </cell>
          <cell r="D6536">
            <v>0.19</v>
          </cell>
        </row>
        <row r="6537">
          <cell r="A6537">
            <v>95361</v>
          </cell>
          <cell r="B6537" t="str">
            <v>CURSO DE CAPACITAÇÃO PARA OPERADOR DE MARTELETE OU MARTELETEIRO (ENCARGOS COMPLEMENTARES) - HORISTA</v>
          </cell>
          <cell r="C6537" t="str">
            <v>H</v>
          </cell>
          <cell r="D6537">
            <v>0.12</v>
          </cell>
        </row>
        <row r="6538">
          <cell r="A6538">
            <v>95362</v>
          </cell>
          <cell r="B6538" t="str">
            <v>CURSO DE CAPACITAÇÃO PARA OPERADOR DE MOTO-ESCREIPER (ENCARGOS COMPLEMENTARES) - HORISTA</v>
          </cell>
          <cell r="C6538" t="str">
            <v>H</v>
          </cell>
          <cell r="D6538">
            <v>0.15</v>
          </cell>
        </row>
        <row r="6539">
          <cell r="A6539">
            <v>95363</v>
          </cell>
          <cell r="B6539" t="str">
            <v>CURSO DE CAPACITAÇÃO PARA OPERADOR DE MOTONIVELADORA (ENCARGOS COMPLEMENTARES) - HORISTA</v>
          </cell>
          <cell r="C6539" t="str">
            <v>H</v>
          </cell>
          <cell r="D6539">
            <v>0.18</v>
          </cell>
        </row>
        <row r="6540">
          <cell r="A6540">
            <v>95364</v>
          </cell>
          <cell r="B6540" t="str">
            <v>CURSO DE CAPACITAÇÃO PARA OPERADOR DE PÁ CARREGADEIRA (ENCARGOS COMPLEMENTARES) - HORISTA</v>
          </cell>
          <cell r="C6540" t="str">
            <v>H</v>
          </cell>
          <cell r="D6540">
            <v>0.14000000000000001</v>
          </cell>
        </row>
        <row r="6541">
          <cell r="A6541">
            <v>95365</v>
          </cell>
          <cell r="B6541" t="str">
            <v>CURSO DE CAPACITAÇÃO PARA OPERADOR DE PAVIMENTADORA (ENCARGOS COMPLEMENTARES) - HORISTA</v>
          </cell>
          <cell r="C6541" t="str">
            <v>H</v>
          </cell>
          <cell r="D6541">
            <v>0.15</v>
          </cell>
        </row>
        <row r="6542">
          <cell r="A6542">
            <v>95366</v>
          </cell>
          <cell r="B6542" t="str">
            <v>CURSO DE CAPACITAÇÃO PARA OPERADOR DE ROLO COMPACTADOR (ENCARGOS COMPLEMENTARES) - HORISTA</v>
          </cell>
          <cell r="C6542" t="str">
            <v>H</v>
          </cell>
          <cell r="D6542">
            <v>0.16</v>
          </cell>
        </row>
        <row r="6543">
          <cell r="A6543">
            <v>95367</v>
          </cell>
          <cell r="B6543" t="str">
            <v>CURSO DE CAPACITAÇÃO PARA OPERADOR DE USINA DE ASFALTO, DE SOLOS OU DE CONCRETO (ENCARGOS COMPLEMENTARES) - HORISTA</v>
          </cell>
          <cell r="C6543" t="str">
            <v>H</v>
          </cell>
          <cell r="D6543">
            <v>0.13</v>
          </cell>
        </row>
        <row r="6544">
          <cell r="A6544">
            <v>95368</v>
          </cell>
          <cell r="B6544" t="str">
            <v>CURSO DE CAPACITAÇÃO PARA OPERADOR JATO DE AREIA OU JATISTA (ENCARGOS COMPLEMENTARES) - HORISTA</v>
          </cell>
          <cell r="C6544" t="str">
            <v>H</v>
          </cell>
          <cell r="D6544">
            <v>0.2</v>
          </cell>
        </row>
        <row r="6545">
          <cell r="A6545">
            <v>95369</v>
          </cell>
          <cell r="B6545" t="str">
            <v>CURSO DE CAPACITAÇÃO PARA OPERADOR PARA BATE ESTACAS (ENCARGOS COMPLEMENTARES) - HORISTA</v>
          </cell>
          <cell r="C6545" t="str">
            <v>H</v>
          </cell>
          <cell r="D6545">
            <v>0.15</v>
          </cell>
        </row>
        <row r="6546">
          <cell r="A6546">
            <v>95370</v>
          </cell>
          <cell r="B6546" t="str">
            <v>CURSO DE CAPACITAÇÃO PARA PASTILHEIRO (ENCARGOS COMPLEMENTARES) - HORISTA</v>
          </cell>
          <cell r="C6546" t="str">
            <v>H</v>
          </cell>
          <cell r="D6546">
            <v>0.16</v>
          </cell>
        </row>
        <row r="6547">
          <cell r="A6547">
            <v>95371</v>
          </cell>
          <cell r="B6547" t="str">
            <v>CURSO DE CAPACITAÇÃO PARA PEDREIRO (ENCARGOS COMPLEMENTARES) - HORISTA</v>
          </cell>
          <cell r="C6547" t="str">
            <v>H</v>
          </cell>
          <cell r="D6547">
            <v>0.2</v>
          </cell>
        </row>
        <row r="6548">
          <cell r="A6548">
            <v>95372</v>
          </cell>
          <cell r="B6548" t="str">
            <v>CURSO DE CAPACITAÇÃO PARA PINTOR (ENCARGOS COMPLEMENTARES) - HORISTA</v>
          </cell>
          <cell r="C6548" t="str">
            <v>H</v>
          </cell>
          <cell r="D6548">
            <v>0.14000000000000001</v>
          </cell>
        </row>
        <row r="6549">
          <cell r="A6549">
            <v>95373</v>
          </cell>
          <cell r="B6549" t="str">
            <v>CURSO DE CAPACITAÇÃO PARA PINTOR DE LETREIROS (ENCARGOS COMPLEMENTARES) - HORISTA</v>
          </cell>
          <cell r="C6549" t="str">
            <v>H</v>
          </cell>
          <cell r="D6549">
            <v>0.16</v>
          </cell>
        </row>
        <row r="6550">
          <cell r="A6550">
            <v>95374</v>
          </cell>
          <cell r="B6550" t="str">
            <v>CURSO DE CAPACITAÇÃO PARA PINTOR PARA TINTA EPÓXI (ENCARGOS COMPLEMENTARES) - HORISTA</v>
          </cell>
          <cell r="C6550" t="str">
            <v>H</v>
          </cell>
          <cell r="D6550">
            <v>0.15</v>
          </cell>
        </row>
        <row r="6551">
          <cell r="A6551">
            <v>95375</v>
          </cell>
          <cell r="B6551" t="str">
            <v>CURSO DE CAPACITAÇÃO PARA POCEIRO (ENCARGOS COMPLEMENTARES) - HORISTA</v>
          </cell>
          <cell r="C6551" t="str">
            <v>H</v>
          </cell>
          <cell r="D6551">
            <v>0.21</v>
          </cell>
        </row>
        <row r="6552">
          <cell r="A6552">
            <v>95376</v>
          </cell>
          <cell r="B6552" t="str">
            <v>CURSO DE CAPACITAÇÃO PARA RASTELEIRO (ENCARGOS COMPLEMENTARES) - HORISTA</v>
          </cell>
          <cell r="C6552" t="str">
            <v>H</v>
          </cell>
          <cell r="D6552">
            <v>0.06</v>
          </cell>
        </row>
        <row r="6553">
          <cell r="A6553">
            <v>95377</v>
          </cell>
          <cell r="B6553" t="str">
            <v>CURSO DE CAPACITAÇÃO PARA SERRALHEIRO (ENCARGOS COMPLEMENTARES) - HORISTA</v>
          </cell>
          <cell r="C6553" t="str">
            <v>H</v>
          </cell>
          <cell r="D6553">
            <v>0.11</v>
          </cell>
        </row>
        <row r="6554">
          <cell r="A6554">
            <v>95378</v>
          </cell>
          <cell r="B6554" t="str">
            <v>CURSO DE CAPACITAÇÃO PARA SERVENTE (ENCARGOS COMPLEMENTARES) - HORISTA</v>
          </cell>
          <cell r="C6554" t="str">
            <v>H</v>
          </cell>
          <cell r="D6554">
            <v>0.15</v>
          </cell>
        </row>
        <row r="6555">
          <cell r="A6555">
            <v>95379</v>
          </cell>
          <cell r="B6555" t="str">
            <v>CURSO DE CAPACITAÇÃO PARA SOLDADOR (ENCARGOS COMPLEMENTARES) - HORISTA</v>
          </cell>
          <cell r="C6555" t="str">
            <v>H</v>
          </cell>
          <cell r="D6555">
            <v>0.11</v>
          </cell>
        </row>
        <row r="6556">
          <cell r="A6556">
            <v>95380</v>
          </cell>
          <cell r="B6556" t="str">
            <v>CURSO DE CAPACITAÇÃO PARA SOLDADOR A (PARA SOLDA A SER TESTADA COM RAIOS  X ) (ENCARGOS COMPLEMENTARES) - HORISTA</v>
          </cell>
          <cell r="C6556" t="str">
            <v>H</v>
          </cell>
          <cell r="D6556">
            <v>0.09</v>
          </cell>
        </row>
        <row r="6557">
          <cell r="A6557">
            <v>95382</v>
          </cell>
          <cell r="B6557" t="str">
            <v>CURSO DE CAPACITAÇÃO PARA TAQUEADOR OU TAQUEIRO (ENCARGOS COMPLEMENTARES) - HORISTA</v>
          </cell>
          <cell r="C6557" t="str">
            <v>H</v>
          </cell>
          <cell r="D6557">
            <v>0.13</v>
          </cell>
        </row>
        <row r="6558">
          <cell r="A6558">
            <v>95383</v>
          </cell>
          <cell r="B6558" t="str">
            <v>CURSO DE CAPACITAÇÃO PARA TÉCNICO DE LABORATÓRIO (ENCARGOS COMPLEMENTARES) - HORISTA</v>
          </cell>
          <cell r="C6558" t="str">
            <v>H</v>
          </cell>
          <cell r="D6558">
            <v>0.12</v>
          </cell>
        </row>
        <row r="6559">
          <cell r="A6559">
            <v>95384</v>
          </cell>
          <cell r="B6559" t="str">
            <v>CURSO DE CAPACITAÇÃO PARA TÉCNICO DE SONDAGEM (ENCARGOS COMPLEMENTARES) - HORISTA</v>
          </cell>
          <cell r="C6559" t="str">
            <v>H</v>
          </cell>
          <cell r="D6559">
            <v>0.26</v>
          </cell>
        </row>
        <row r="6560">
          <cell r="A6560">
            <v>95385</v>
          </cell>
          <cell r="B6560" t="str">
            <v>CURSO DE CAPACITAÇÃO PARA TELHADISTA (ENCARGOS COMPLEMENTARES) - HORISTA</v>
          </cell>
          <cell r="C6560" t="str">
            <v>H</v>
          </cell>
          <cell r="D6560">
            <v>0.13</v>
          </cell>
        </row>
        <row r="6561">
          <cell r="A6561">
            <v>95386</v>
          </cell>
          <cell r="B6561" t="str">
            <v>CURSO DE CAPACITAÇÃO PARA TRATORISTA (ENCARGOS COMPLEMENTARES) - HORISTA</v>
          </cell>
          <cell r="C6561" t="str">
            <v>H</v>
          </cell>
          <cell r="D6561">
            <v>0.2</v>
          </cell>
        </row>
        <row r="6562">
          <cell r="A6562">
            <v>95387</v>
          </cell>
          <cell r="B6562" t="str">
            <v>CURSO DE CAPACITAÇÃO PARA VIDRACEIRO (ENCARGOS COMPLEMENTARES) - HORISTA</v>
          </cell>
          <cell r="C6562" t="str">
            <v>H</v>
          </cell>
          <cell r="D6562">
            <v>0.1</v>
          </cell>
        </row>
        <row r="6563">
          <cell r="A6563">
            <v>95388</v>
          </cell>
          <cell r="B6563" t="str">
            <v>CURSO DE CAPACITAÇÃO PARA VIGIA NOTURNO (ENCARGOS COMPLEMENTARES) - HORISTA</v>
          </cell>
          <cell r="C6563" t="str">
            <v>H</v>
          </cell>
          <cell r="D6563">
            <v>0.05</v>
          </cell>
        </row>
        <row r="6564">
          <cell r="A6564">
            <v>95389</v>
          </cell>
          <cell r="B6564" t="str">
            <v>CURSO DE CAPACITAÇÃO PARA OPERADOR DE BETONEIRA ESTACIONÁRIA/MISTURADOR (ENCARGOS COMPLEMENTARES) - HORISTA</v>
          </cell>
          <cell r="C6564" t="str">
            <v>H</v>
          </cell>
          <cell r="D6564">
            <v>0.11</v>
          </cell>
        </row>
        <row r="6565">
          <cell r="A6565">
            <v>95390</v>
          </cell>
          <cell r="B6565" t="str">
            <v>CURSO DE CAPACITAÇÃO PARA JARDINEIRO (ENCARGOS COMPLEMENTARES) - HORISTA</v>
          </cell>
          <cell r="C6565" t="str">
            <v>H</v>
          </cell>
          <cell r="D6565">
            <v>0.04</v>
          </cell>
        </row>
        <row r="6566">
          <cell r="A6566">
            <v>95391</v>
          </cell>
          <cell r="B6566" t="str">
            <v>CURSO DE CAPACITAÇÃO PARA DESENHISTA DETALHISTA (ENCARGOS COMPLEMENTARES) - HORISTA</v>
          </cell>
          <cell r="C6566" t="str">
            <v>H</v>
          </cell>
          <cell r="D6566">
            <v>0.09</v>
          </cell>
        </row>
        <row r="6567">
          <cell r="A6567">
            <v>95392</v>
          </cell>
          <cell r="B6567" t="str">
            <v>CURSO DE CAPACITAÇÃO PARA ALMOXARIFE (ENCARGOS COMPLEMENTARES) - HORISTA</v>
          </cell>
          <cell r="C6567" t="str">
            <v>H</v>
          </cell>
          <cell r="D6567">
            <v>0.04</v>
          </cell>
        </row>
        <row r="6568">
          <cell r="A6568">
            <v>95393</v>
          </cell>
          <cell r="B6568" t="str">
            <v>CURSO DE CAPACITAÇÃO PARA APONTADOR OU APROPRIADOR (ENCARGOS COMPLEMENTARES) - HORISTA</v>
          </cell>
          <cell r="C6568" t="str">
            <v>H</v>
          </cell>
          <cell r="D6568">
            <v>0.2</v>
          </cell>
        </row>
        <row r="6569">
          <cell r="A6569">
            <v>95394</v>
          </cell>
          <cell r="B6569" t="str">
            <v>CURSO DE CAPACITAÇÃO PARA ARQUITETO DE OBRA JÚNIOR (ENCARGOS COMPLEMENTARES) - HORISTA</v>
          </cell>
          <cell r="C6569" t="str">
            <v>H</v>
          </cell>
          <cell r="D6569">
            <v>0.34</v>
          </cell>
        </row>
        <row r="6570">
          <cell r="A6570">
            <v>95395</v>
          </cell>
          <cell r="B6570" t="str">
            <v>CURSO DE CAPACITAÇÃO PARA ARQUITETO DE OBRA PLENO (ENCARGOS COMPLEMENTARES) - HORISTA</v>
          </cell>
          <cell r="C6570" t="str">
            <v>H</v>
          </cell>
          <cell r="D6570">
            <v>0.48</v>
          </cell>
        </row>
        <row r="6571">
          <cell r="A6571">
            <v>95396</v>
          </cell>
          <cell r="B6571" t="str">
            <v>CURSO DE CAPACITAÇÃO PARA ARQUITETO DE OBRA SÊNIOR (ENCARGOS COMPLEMENTARES) - HORISTA</v>
          </cell>
          <cell r="C6571" t="str">
            <v>H</v>
          </cell>
          <cell r="D6571">
            <v>0.63</v>
          </cell>
        </row>
        <row r="6572">
          <cell r="A6572">
            <v>95397</v>
          </cell>
          <cell r="B6572" t="str">
            <v>CURSO DE CAPACITAÇÃO PARA AUXILIAR DE DESENHISTA (ENCARGOS COMPLEMENTARES) - HORISTA</v>
          </cell>
          <cell r="C6572" t="str">
            <v>H</v>
          </cell>
          <cell r="D6572">
            <v>0.06</v>
          </cell>
        </row>
        <row r="6573">
          <cell r="A6573">
            <v>95398</v>
          </cell>
          <cell r="B6573" t="str">
            <v>CURSO DE CAPACITAÇÃO PARA AUXILIAR DE ESCRITÓRIO (ENCARGOS COMPLEMENTARES) - HORISTA</v>
          </cell>
          <cell r="C6573" t="str">
            <v>H</v>
          </cell>
          <cell r="D6573">
            <v>0.04</v>
          </cell>
        </row>
        <row r="6574">
          <cell r="A6574">
            <v>95399</v>
          </cell>
          <cell r="B6574" t="str">
            <v>CURSO DE CAPACITAÇÃO PARA DESENHISTA COPISTA (ENCARGOS COMPLEMENTARES) - HORISTA</v>
          </cell>
          <cell r="C6574" t="str">
            <v>H</v>
          </cell>
          <cell r="D6574">
            <v>7.0000000000000007E-2</v>
          </cell>
        </row>
        <row r="6575">
          <cell r="A6575">
            <v>95400</v>
          </cell>
          <cell r="B6575" t="str">
            <v>CURSO DE CAPACITAÇÃO PARA DESENHISTA PROJETISTA (ENCARGOS COMPLEMENTARES) - HORISTA</v>
          </cell>
          <cell r="C6575" t="str">
            <v>H</v>
          </cell>
          <cell r="D6575">
            <v>0.08</v>
          </cell>
        </row>
        <row r="6576">
          <cell r="A6576">
            <v>95401</v>
          </cell>
          <cell r="B6576" t="str">
            <v>CURSO DE CAPACITAÇÃO PARA ENCARREGADO GERAL (ENCARGOS COMPLEMENTARES) - HORISTA</v>
          </cell>
          <cell r="C6576" t="str">
            <v>H</v>
          </cell>
          <cell r="D6576">
            <v>0.46</v>
          </cell>
        </row>
        <row r="6577">
          <cell r="A6577">
            <v>95402</v>
          </cell>
          <cell r="B6577" t="str">
            <v>CURSO DE CAPACITAÇÃO PARA ENGENHEIRO CIVIL DE OBRA JÚNIOR (ENCARGOS COMPLEMENTARES) - HORISTA</v>
          </cell>
          <cell r="C6577" t="str">
            <v>H</v>
          </cell>
          <cell r="D6577">
            <v>0.82</v>
          </cell>
        </row>
        <row r="6578">
          <cell r="A6578">
            <v>95403</v>
          </cell>
          <cell r="B6578" t="str">
            <v>CURSO DE CAPACITAÇÃO PARA ENGENHEIRO CIVIL DE OBRA PLENO (ENCARGOS COMPLEMENTARES) - HORISTA</v>
          </cell>
          <cell r="C6578" t="str">
            <v>H</v>
          </cell>
          <cell r="D6578">
            <v>0.93</v>
          </cell>
        </row>
        <row r="6579">
          <cell r="A6579">
            <v>95404</v>
          </cell>
          <cell r="B6579" t="str">
            <v>CURSO DE CAPACITAÇÃO PARA ENGENHEIRO CIVIL DE OBRA SÊNIOR (ENCARGOS COMPLEMENTARES) - HORISTA</v>
          </cell>
          <cell r="C6579" t="str">
            <v>H</v>
          </cell>
          <cell r="D6579">
            <v>1.27</v>
          </cell>
        </row>
        <row r="6580">
          <cell r="A6580">
            <v>95405</v>
          </cell>
          <cell r="B6580" t="str">
            <v>CURSO DE CAPACITAÇÃO PARA MESTRE DE OBRAS (ENCARGOS COMPLEMENTARES) - HORISTA</v>
          </cell>
          <cell r="C6580" t="str">
            <v>H</v>
          </cell>
          <cell r="D6580">
            <v>0.7</v>
          </cell>
        </row>
        <row r="6581">
          <cell r="A6581">
            <v>95406</v>
          </cell>
          <cell r="B6581" t="str">
            <v>CURSO DE CAPACITAÇÃO PARA TOPÓGRAFO (ENCARGOS COMPLEMENTARES) - HORISTA</v>
          </cell>
          <cell r="C6581" t="str">
            <v>H</v>
          </cell>
          <cell r="D6581">
            <v>0.11</v>
          </cell>
        </row>
        <row r="6582">
          <cell r="A6582">
            <v>95407</v>
          </cell>
          <cell r="B6582" t="str">
            <v>CURSO DE CAPACITAÇÃO PARA ENGENHEIRO ELETRICISTA (ENCARGOS COMPLEMENTARES) - HORISTA</v>
          </cell>
          <cell r="C6582" t="str">
            <v>H</v>
          </cell>
          <cell r="D6582">
            <v>2.1</v>
          </cell>
        </row>
        <row r="6583">
          <cell r="A6583">
            <v>95408</v>
          </cell>
          <cell r="B6583" t="str">
            <v>CURSO DE CAPACITAÇÃO  PARA MOTORISTA DE CAMINHÃO (ENCARGOS COMPLEMENTARES) - MENSALISTA</v>
          </cell>
          <cell r="C6583" t="str">
            <v>MES</v>
          </cell>
          <cell r="D6583">
            <v>11.17</v>
          </cell>
        </row>
        <row r="6584">
          <cell r="A6584">
            <v>95409</v>
          </cell>
          <cell r="B6584" t="str">
            <v>CURSO DE CAPACITAÇÃO PARA DESENHISTA DETALHISTA (ENCARGOS COMPLEMENTARES) - MENSALISTA</v>
          </cell>
          <cell r="C6584" t="str">
            <v>MES</v>
          </cell>
          <cell r="D6584">
            <v>13.5</v>
          </cell>
        </row>
        <row r="6585">
          <cell r="A6585">
            <v>95410</v>
          </cell>
          <cell r="B6585" t="str">
            <v>CURSO DE CAPACITAÇÃO PARA DESENHISTA COPISTA (ENCARGOS COMPLEMENTARES) - MENSALISTA</v>
          </cell>
          <cell r="C6585" t="str">
            <v>MES</v>
          </cell>
          <cell r="D6585">
            <v>9.74</v>
          </cell>
        </row>
        <row r="6586">
          <cell r="A6586">
            <v>95411</v>
          </cell>
          <cell r="B6586" t="str">
            <v>CURSO DE CAPACITAÇÃO PARA DESENHISTA PROJETISTA (ENCARGOS COMPLEMENTARES) - MENSALISTA</v>
          </cell>
          <cell r="C6586" t="str">
            <v>MES</v>
          </cell>
          <cell r="D6586">
            <v>11.21</v>
          </cell>
        </row>
        <row r="6587">
          <cell r="A6587">
            <v>95412</v>
          </cell>
          <cell r="B6587" t="str">
            <v>CURSO DE CAPACITAÇÃO PARA AUXILIAR DE DESENHISTA (ENCARGOS COMPLEMENTARES) - MENSALISTA</v>
          </cell>
          <cell r="C6587" t="str">
            <v>MES</v>
          </cell>
          <cell r="D6587">
            <v>9.39</v>
          </cell>
        </row>
        <row r="6588">
          <cell r="A6588">
            <v>95413</v>
          </cell>
          <cell r="B6588" t="str">
            <v>CURSO DE CAPACITAÇÃO PARA ALMOXARIFE (ENCARGOS COMPLEMENTARES) - MENSALISTA</v>
          </cell>
          <cell r="C6588" t="str">
            <v>MES</v>
          </cell>
          <cell r="D6588">
            <v>6.59</v>
          </cell>
        </row>
        <row r="6589">
          <cell r="A6589">
            <v>95414</v>
          </cell>
          <cell r="B6589" t="str">
            <v>CURSO DE CAPACITAÇÃO PARA APONTADOR OU APROPRIADOR (ENCARGOS COMPLEMENTARES) - MENSALISTA</v>
          </cell>
          <cell r="C6589" t="str">
            <v>MES</v>
          </cell>
          <cell r="D6589">
            <v>27.3</v>
          </cell>
        </row>
        <row r="6590">
          <cell r="A6590">
            <v>95415</v>
          </cell>
          <cell r="B6590" t="str">
            <v>CURSO DE CAPACITAÇÃO PARA ENGENHEIRO CIVIL DE OBRA JÚNIOR (ENCARGOS COMPLEMENTARES) - MENSALISTA</v>
          </cell>
          <cell r="C6590" t="str">
            <v>MES</v>
          </cell>
          <cell r="D6590">
            <v>111.01</v>
          </cell>
        </row>
        <row r="6591">
          <cell r="A6591">
            <v>95416</v>
          </cell>
          <cell r="B6591" t="str">
            <v>CURSO DE CAPACITAÇÃO PARA AUXILIAR DE ESCRITÓRIO (ENCARGOS COMPLEMENTARES) - MENSALISTA</v>
          </cell>
          <cell r="C6591" t="str">
            <v>MES</v>
          </cell>
          <cell r="D6591">
            <v>6.59</v>
          </cell>
        </row>
        <row r="6592">
          <cell r="A6592">
            <v>95417</v>
          </cell>
          <cell r="B6592" t="str">
            <v>CURSO DE CAPACITAÇÃO PARA ENGENHEIRO CIVIL DE OBRA PLENO (ENCARGOS COMPLEMENTARES) - MENSALISTA</v>
          </cell>
          <cell r="C6592" t="str">
            <v>MES</v>
          </cell>
          <cell r="D6592">
            <v>126.35</v>
          </cell>
        </row>
        <row r="6593">
          <cell r="A6593">
            <v>95418</v>
          </cell>
          <cell r="B6593" t="str">
            <v>CURSO DE CAPACITAÇÃO PARA ENGENHEIRO CIVIL DE OBRA SÊNIOR (ENCARGOS COMPLEMENTARES) - MENSALISTA</v>
          </cell>
          <cell r="C6593" t="str">
            <v>MES</v>
          </cell>
          <cell r="D6593">
            <v>172.72</v>
          </cell>
        </row>
        <row r="6594">
          <cell r="A6594">
            <v>95419</v>
          </cell>
          <cell r="B6594" t="str">
            <v>CURSO DE CAPACITAÇÃO PARA ARQUITETO JÚNIOR (ENCARGOS COMPLEMENTARES) - MENSALISTA</v>
          </cell>
          <cell r="C6594" t="str">
            <v>MES</v>
          </cell>
          <cell r="D6594">
            <v>46.46</v>
          </cell>
        </row>
        <row r="6595">
          <cell r="A6595">
            <v>95420</v>
          </cell>
          <cell r="B6595" t="str">
            <v>CURSO DE CAPACITAÇÃO PARA ARQUITETO PLENO (ENCARGOS COMPLEMENTARES) - MENSALISTA</v>
          </cell>
          <cell r="C6595" t="str">
            <v>MES</v>
          </cell>
          <cell r="D6595">
            <v>66</v>
          </cell>
        </row>
        <row r="6596">
          <cell r="A6596">
            <v>95421</v>
          </cell>
          <cell r="B6596" t="str">
            <v>CURSO DE CAPACITAÇÃO PARA ARQUITETO SÊNIOR (ENCARGOS COMPLEMENTARES) - MENSALISTA</v>
          </cell>
          <cell r="C6596" t="str">
            <v>MES</v>
          </cell>
          <cell r="D6596">
            <v>87.26</v>
          </cell>
        </row>
        <row r="6597">
          <cell r="A6597">
            <v>95422</v>
          </cell>
          <cell r="B6597" t="str">
            <v>CURSO DE CAPACITAÇÃO PARA ENCARREGADO GERAL DE OBRAS (ENCARGOS COMPLEMENTARES) - MENSALISTA</v>
          </cell>
          <cell r="C6597" t="str">
            <v>MES</v>
          </cell>
          <cell r="D6597">
            <v>62.2</v>
          </cell>
        </row>
        <row r="6598">
          <cell r="A6598">
            <v>95423</v>
          </cell>
          <cell r="B6598" t="str">
            <v>CURSO DE CAPACITAÇÃO PARA MESTRE DE OBRAS (ENCARGOS COMPLEMENTARES) - MENSALISTA</v>
          </cell>
          <cell r="C6598" t="str">
            <v>MES</v>
          </cell>
          <cell r="D6598">
            <v>94.41</v>
          </cell>
        </row>
        <row r="6599">
          <cell r="A6599">
            <v>95424</v>
          </cell>
          <cell r="B6599" t="str">
            <v>CURSO DE CAPACITAÇÃO PARA TOPÓGRAFO (ENCARGOS COMPLEMENTARES) - MENSALISTA</v>
          </cell>
          <cell r="C6599" t="str">
            <v>MES</v>
          </cell>
          <cell r="D6599">
            <v>15.87</v>
          </cell>
        </row>
        <row r="6600">
          <cell r="A6600">
            <v>100288</v>
          </cell>
          <cell r="B6600" t="str">
            <v>CURSO DE CAPACITAÇÃO PARA VIGIA DIURNO (ENCARGOS COMPLEMENTARES) - HORISTA</v>
          </cell>
          <cell r="C6600" t="str">
            <v>H</v>
          </cell>
          <cell r="D6600">
            <v>0.03</v>
          </cell>
        </row>
        <row r="6601">
          <cell r="A6601">
            <v>100289</v>
          </cell>
          <cell r="B6601" t="str">
            <v>VIGIA DIURNO COM ENCARGOS COMPLEMENTARES</v>
          </cell>
          <cell r="C6601" t="str">
            <v>H</v>
          </cell>
          <cell r="D6601">
            <v>15.11</v>
          </cell>
        </row>
        <row r="6602">
          <cell r="A6602">
            <v>100290</v>
          </cell>
          <cell r="B6602" t="str">
            <v>CURSO DE CAPACITAÇÃO PARA AUXILIAR DE ALMOXARIFE (ENCARGOS COMPLEMENTARES) - HORISTA</v>
          </cell>
          <cell r="C6602" t="str">
            <v>H</v>
          </cell>
          <cell r="D6602">
            <v>0.03</v>
          </cell>
        </row>
        <row r="6603">
          <cell r="A6603">
            <v>100291</v>
          </cell>
          <cell r="B6603" t="str">
            <v>CURSO DE CAPACITAÇÃO PARA AJUDANTE DE PINTOR (ENCARGOS COMPLEMENTARES) - HORISTA</v>
          </cell>
          <cell r="C6603" t="str">
            <v>H</v>
          </cell>
          <cell r="D6603">
            <v>0.1</v>
          </cell>
        </row>
        <row r="6604">
          <cell r="A6604">
            <v>100292</v>
          </cell>
          <cell r="B6604" t="str">
            <v>CURSO DE CAPACITAÇÃO PARA COORDENADOR/GERENTE DE OBRA (ENCARGOS COMPLEMENTARES) - HORISTA</v>
          </cell>
          <cell r="C6604" t="str">
            <v>H</v>
          </cell>
          <cell r="D6604">
            <v>0.41</v>
          </cell>
        </row>
        <row r="6605">
          <cell r="A6605">
            <v>100293</v>
          </cell>
          <cell r="B6605" t="str">
            <v>CURSO DE CAPACITAÇÃO PARA AUXILIAR DE AZULEJISTA (ENCARGOS COMPLEMENTARES) - HORISTA</v>
          </cell>
          <cell r="C6605" t="str">
            <v>H</v>
          </cell>
          <cell r="D6605">
            <v>0.1</v>
          </cell>
        </row>
        <row r="6606">
          <cell r="A6606">
            <v>100294</v>
          </cell>
          <cell r="B6606" t="str">
            <v>CURSO DE CAPACITAÇÃO PARA ARQUITETO PAISAGISTA (ENCARGOS COMPLEMENTARES) - HORISTA</v>
          </cell>
          <cell r="C6606" t="str">
            <v>H</v>
          </cell>
          <cell r="D6606">
            <v>0.22</v>
          </cell>
        </row>
        <row r="6607">
          <cell r="A6607">
            <v>100295</v>
          </cell>
          <cell r="B6607" t="str">
            <v>CURSO DE CAPACITAÇÃO PARA MONTADOR DE ELETROELETRONICOS (ENCARGOS COMPLEMENTARES) - HORISTA</v>
          </cell>
          <cell r="C6607" t="str">
            <v>H</v>
          </cell>
          <cell r="D6607">
            <v>0.25</v>
          </cell>
        </row>
        <row r="6608">
          <cell r="A6608">
            <v>100296</v>
          </cell>
          <cell r="B6608" t="str">
            <v>CURSO DE CAPACITAÇÃO PARA ENGENHEIRO CIVIL JUNIOR (ENCARGOS COMPLEMENTARES) - HORISTA</v>
          </cell>
          <cell r="C6608" t="str">
            <v>H</v>
          </cell>
          <cell r="D6608">
            <v>0.65</v>
          </cell>
        </row>
        <row r="6609">
          <cell r="A6609">
            <v>100297</v>
          </cell>
          <cell r="B6609" t="str">
            <v>CURSO DE CAPACITAÇÃO PARA ENGENHEIRO CIVIL PLENO (ENCARGOS COMPLEMENTARES) - HORISTA</v>
          </cell>
          <cell r="C6609" t="str">
            <v>H</v>
          </cell>
          <cell r="D6609">
            <v>0.73</v>
          </cell>
        </row>
        <row r="6610">
          <cell r="A6610">
            <v>100298</v>
          </cell>
          <cell r="B6610" t="str">
            <v>CURSO DE CAPACITAÇÃO PARA MECÂNICO DE REFRIGERAÇÃO (ENCARGOS COMPLEMENTARES) - HORISTA</v>
          </cell>
          <cell r="C6610" t="str">
            <v>H</v>
          </cell>
          <cell r="D6610">
            <v>0.27</v>
          </cell>
        </row>
        <row r="6611">
          <cell r="A6611">
            <v>100299</v>
          </cell>
          <cell r="B6611" t="str">
            <v>CURSO DE CAPACITAÇÃO PARA TÉCNICO EM SEGURANÇA DO TRABALHO (ENCARGOS COMPLEMENTARES) - HORISTA</v>
          </cell>
          <cell r="C6611" t="str">
            <v>H</v>
          </cell>
          <cell r="D6611">
            <v>0.23</v>
          </cell>
        </row>
        <row r="6612">
          <cell r="A6612">
            <v>100300</v>
          </cell>
          <cell r="B6612" t="str">
            <v>AUXILIAR DE ALMOXARIFE COM ENCARGOS COMPLEMENTARES</v>
          </cell>
          <cell r="C6612" t="str">
            <v>H</v>
          </cell>
          <cell r="D6612">
            <v>11.51</v>
          </cell>
        </row>
        <row r="6613">
          <cell r="A6613">
            <v>100301</v>
          </cell>
          <cell r="B6613" t="str">
            <v>AJUDANTE DE PINTOR COM ENCARGOS COMPLEMENTARES</v>
          </cell>
          <cell r="C6613" t="str">
            <v>H</v>
          </cell>
          <cell r="D6613">
            <v>15.51</v>
          </cell>
        </row>
        <row r="6614">
          <cell r="A6614">
            <v>100302</v>
          </cell>
          <cell r="B6614" t="str">
            <v>COORDENADOR/GERENTE DE OBRA COM ENCARGOS COMPLEMENTARES</v>
          </cell>
          <cell r="C6614" t="str">
            <v>H</v>
          </cell>
          <cell r="D6614">
            <v>116.36</v>
          </cell>
        </row>
        <row r="6615">
          <cell r="A6615">
            <v>100303</v>
          </cell>
          <cell r="B6615" t="str">
            <v>AUXILIAR DE AZULEJISTA COM ENCARGOS COMPLEMENTARES</v>
          </cell>
          <cell r="C6615" t="str">
            <v>H</v>
          </cell>
          <cell r="D6615">
            <v>14.55</v>
          </cell>
        </row>
        <row r="6616">
          <cell r="A6616">
            <v>100304</v>
          </cell>
          <cell r="B6616" t="str">
            <v>ARQUITETO PAISAGISTA COM ENCARGOS COMPLEMENTARES</v>
          </cell>
          <cell r="C6616" t="str">
            <v>H</v>
          </cell>
          <cell r="D6616">
            <v>63.71</v>
          </cell>
        </row>
        <row r="6617">
          <cell r="A6617">
            <v>100305</v>
          </cell>
          <cell r="B6617" t="str">
            <v>ENGENHEIRO CIVIL JUNIOR COM ENCARGOS COMPLEMENTARES</v>
          </cell>
          <cell r="C6617" t="str">
            <v>H</v>
          </cell>
          <cell r="D6617">
            <v>81.25</v>
          </cell>
        </row>
        <row r="6618">
          <cell r="A6618">
            <v>100306</v>
          </cell>
          <cell r="B6618" t="str">
            <v>ENGENHEIRO CIVIL PLENO COM ENCARGOS COMPLEMENTARES</v>
          </cell>
          <cell r="C6618" t="str">
            <v>H</v>
          </cell>
          <cell r="D6618">
            <v>91.5</v>
          </cell>
        </row>
        <row r="6619">
          <cell r="A6619">
            <v>100307</v>
          </cell>
          <cell r="B6619" t="str">
            <v>MONTADOR DE ELETROELETRÔNICOS COM ENCARGOS COMPLEMENTARES</v>
          </cell>
          <cell r="C6619" t="str">
            <v>H</v>
          </cell>
          <cell r="D6619">
            <v>16.54</v>
          </cell>
        </row>
        <row r="6620">
          <cell r="A6620">
            <v>100308</v>
          </cell>
          <cell r="B6620" t="str">
            <v>MECÂNICO DE REFRIGERAÇÃO COM ENCARGOS COMPLEMENTARES</v>
          </cell>
          <cell r="C6620" t="str">
            <v>H</v>
          </cell>
          <cell r="D6620">
            <v>18.78</v>
          </cell>
        </row>
        <row r="6621">
          <cell r="A6621">
            <v>100309</v>
          </cell>
          <cell r="B6621" t="str">
            <v>TÉCNICO EM SEGURANÇA DO TRABALHO COM ENCARGOS COMPLEMENTARES</v>
          </cell>
          <cell r="C6621" t="str">
            <v>H</v>
          </cell>
          <cell r="D6621">
            <v>19.600000000000001</v>
          </cell>
        </row>
        <row r="6622">
          <cell r="A6622">
            <v>100310</v>
          </cell>
          <cell r="B6622" t="str">
            <v>CURSO DE CAPACITAÇÃO PARA AUXILIAR DE ALMOXARIFE (ENCARGOS COMPLEMENTARES) - MENSALISTA</v>
          </cell>
          <cell r="C6622" t="str">
            <v>MES</v>
          </cell>
          <cell r="D6622">
            <v>5.05</v>
          </cell>
        </row>
        <row r="6623">
          <cell r="A6623">
            <v>100311</v>
          </cell>
          <cell r="B6623" t="str">
            <v>CURSO DE CAPACITAÇÃO PARA COORDENADOR/GERENTE DE OBRA (ENCARGOS COMPLEMENTARES) - MENSALISTA</v>
          </cell>
          <cell r="C6623" t="str">
            <v>MES</v>
          </cell>
          <cell r="D6623">
            <v>56.25</v>
          </cell>
        </row>
        <row r="6624">
          <cell r="A6624">
            <v>100312</v>
          </cell>
          <cell r="B6624" t="str">
            <v>CURSO DE CAPACITAÇÃO PARA ARQUITETO PAISAGISTA (ENCARGOS COMPLEMENTARES) - MENSALISTA</v>
          </cell>
          <cell r="C6624" t="str">
            <v>MES</v>
          </cell>
          <cell r="D6624">
            <v>78.569999999999993</v>
          </cell>
        </row>
        <row r="6625">
          <cell r="A6625">
            <v>100313</v>
          </cell>
          <cell r="B6625" t="str">
            <v>CURSO DE CAPACITAÇÃO PARA ENGENHEIRO CIVIL JUNIOR (ENCARGOS COMPLEMENTARES) - MENSALISTA</v>
          </cell>
          <cell r="C6625" t="str">
            <v>MES</v>
          </cell>
          <cell r="D6625">
            <v>87.6</v>
          </cell>
        </row>
        <row r="6626">
          <cell r="A6626">
            <v>100314</v>
          </cell>
          <cell r="B6626" t="str">
            <v>CURSO DE CAPACITAÇÃO PARA ENGENHEIRO CIVIL PLENO (ENCARGOS COMPLEMENTARES) - MENSALISTA</v>
          </cell>
          <cell r="C6626" t="str">
            <v>MES</v>
          </cell>
          <cell r="D6626">
            <v>98.83</v>
          </cell>
        </row>
        <row r="6627">
          <cell r="A6627">
            <v>100315</v>
          </cell>
          <cell r="B6627" t="str">
            <v>CURSO DE CAPACITAÇÃO PARA TÉCNICO EM SEGURANÇA DO TRABALHO (ENCARGOS COMPLEMENTARES) - MENSALISTA</v>
          </cell>
          <cell r="C6627" t="str">
            <v>MES</v>
          </cell>
          <cell r="D6627">
            <v>31.19</v>
          </cell>
        </row>
        <row r="6628">
          <cell r="A6628">
            <v>100316</v>
          </cell>
          <cell r="B6628" t="str">
            <v>AUXILIAR DE ALMOXARIFE COM ENCARGOS COMPLEMENTARES</v>
          </cell>
          <cell r="C6628" t="str">
            <v>MES</v>
          </cell>
          <cell r="D6628">
            <v>2029.25</v>
          </cell>
        </row>
        <row r="6629">
          <cell r="A6629">
            <v>100317</v>
          </cell>
          <cell r="B6629" t="str">
            <v>COORDENADOR / GERENTE DE OBRA COM ENCARGOS COMPLEMENTARES</v>
          </cell>
          <cell r="C6629" t="str">
            <v>MES</v>
          </cell>
          <cell r="D6629">
            <v>20355.400000000001</v>
          </cell>
        </row>
        <row r="6630">
          <cell r="A6630">
            <v>100318</v>
          </cell>
          <cell r="B6630" t="str">
            <v>ARQUITETO PAISAGISTA COM ENCARGOS COMPLEMENTARES</v>
          </cell>
          <cell r="C6630" t="str">
            <v>MES</v>
          </cell>
          <cell r="D6630">
            <v>11200.27</v>
          </cell>
        </row>
        <row r="6631">
          <cell r="A6631">
            <v>100319</v>
          </cell>
          <cell r="B6631" t="str">
            <v>ENGENHEIRO CIVIL JUNIOR COM ENCARGOS COMPLEMENTARES</v>
          </cell>
          <cell r="C6631" t="str">
            <v>MES</v>
          </cell>
          <cell r="D6631">
            <v>14201.29</v>
          </cell>
        </row>
        <row r="6632">
          <cell r="A6632">
            <v>100320</v>
          </cell>
          <cell r="B6632" t="str">
            <v>ENGENHEIRO CIVIL PLENO COM ENCARGOS COMPLEMENTARES</v>
          </cell>
          <cell r="C6632" t="str">
            <v>MES</v>
          </cell>
          <cell r="D6632">
            <v>15995.12</v>
          </cell>
        </row>
        <row r="6633">
          <cell r="A6633">
            <v>100321</v>
          </cell>
          <cell r="B6633" t="str">
            <v>TÉCNICO EM SEGURANÇA DO TRABALHO COM ENCARGOS COMPLEMENTARES</v>
          </cell>
          <cell r="C6633" t="str">
            <v>MES</v>
          </cell>
          <cell r="D6633">
            <v>3434.74</v>
          </cell>
        </row>
        <row r="6634">
          <cell r="A6634">
            <v>100533</v>
          </cell>
          <cell r="B6634" t="str">
            <v>TECNICO DE EDIFICACOES COM ENCARGOS COMPLEMENTARES</v>
          </cell>
          <cell r="C6634" t="str">
            <v>H</v>
          </cell>
          <cell r="D6634">
            <v>20.18</v>
          </cell>
        </row>
        <row r="6635">
          <cell r="A6635">
            <v>100534</v>
          </cell>
          <cell r="B6635" t="str">
            <v>TECNICO DE EDIFICACOES COM ENCARGOS COMPLEMENTARES</v>
          </cell>
          <cell r="C6635" t="str">
            <v>MES</v>
          </cell>
          <cell r="D6635">
            <v>3544.11</v>
          </cell>
        </row>
        <row r="6636">
          <cell r="A6636">
            <v>100535</v>
          </cell>
          <cell r="B6636" t="str">
            <v>CURSO DE CAPACITAÇÃO PARA TECNICO DE EDIFICACOES (ENCARGOS COMPLEMENTARES) - HORISTA</v>
          </cell>
          <cell r="C6636" t="str">
            <v>H</v>
          </cell>
          <cell r="D6636">
            <v>0.24</v>
          </cell>
        </row>
        <row r="6637">
          <cell r="A6637">
            <v>100536</v>
          </cell>
          <cell r="B6637" t="str">
            <v>CURSO DE CAPACITAÇÃO PARA TECNICO DE EDIFICACOES (ENCARGOS COMPLEMENTARES) - MENSALISTA</v>
          </cell>
          <cell r="C6637" t="str">
            <v>MES</v>
          </cell>
          <cell r="D6637">
            <v>32.25</v>
          </cell>
        </row>
        <row r="6638">
          <cell r="A6638">
            <v>101284</v>
          </cell>
          <cell r="B6638" t="str">
            <v>CURSO DE CAPACITAÇÃO PARA ENGENHEIRO CIVIL SENIOR (ENCARGOS COMPLEMENTARES) - HORISTA</v>
          </cell>
          <cell r="C6638" t="str">
            <v>H</v>
          </cell>
          <cell r="D6638">
            <v>1</v>
          </cell>
        </row>
        <row r="6639">
          <cell r="A6639">
            <v>101285</v>
          </cell>
          <cell r="B6639" t="str">
            <v>CURSO DE CAPACITAÇÃO PARA ENGENHEIRO SANITARISTA (ENCARGOS COMPLEMENTARES) - HORISTA</v>
          </cell>
          <cell r="C6639" t="str">
            <v>H</v>
          </cell>
          <cell r="D6639">
            <v>0.3</v>
          </cell>
        </row>
        <row r="6640">
          <cell r="A6640">
            <v>101286</v>
          </cell>
          <cell r="B6640" t="str">
            <v>CURSO DE CAPACITAÇÃO PARA AJUDANTE DE ARMADOR (ENCARGOS COMPLEMENTARES) - MENSALISTA</v>
          </cell>
          <cell r="C6640" t="str">
            <v>MES</v>
          </cell>
          <cell r="D6640">
            <v>10.34</v>
          </cell>
        </row>
        <row r="6641">
          <cell r="A6641">
            <v>101287</v>
          </cell>
          <cell r="B6641" t="str">
            <v>CURSO DE CAPACITAÇÃO PARA AJUDANTE DE ELETRICISTA (ENCARGOS COMPLEMENTARES) - MENSALISTA</v>
          </cell>
          <cell r="C6641" t="str">
            <v>MES</v>
          </cell>
          <cell r="D6641">
            <v>33.78</v>
          </cell>
        </row>
        <row r="6642">
          <cell r="A6642">
            <v>101288</v>
          </cell>
          <cell r="B6642" t="str">
            <v>CURSO DE CAPACITAÇÃO PARA AJUDANTE DE ESTRUTURAS METÁLICAS(ENCARGOS COMPLEMENTARES) - MENSALISTA</v>
          </cell>
          <cell r="C6642" t="str">
            <v>MES</v>
          </cell>
          <cell r="D6642">
            <v>16.96</v>
          </cell>
        </row>
        <row r="6643">
          <cell r="A6643">
            <v>101289</v>
          </cell>
          <cell r="B6643" t="str">
            <v>CURSO DE CAPACITAÇÃO PARA AJUDANTE DE OPERAÇÃO EM GERAL (ENCARGOS COMPLEMENTARES) - MENSALISTA</v>
          </cell>
          <cell r="C6643" t="str">
            <v>MES</v>
          </cell>
          <cell r="D6643">
            <v>10.7</v>
          </cell>
        </row>
        <row r="6644">
          <cell r="A6644">
            <v>101290</v>
          </cell>
          <cell r="B6644" t="str">
            <v>CURSO DE CAPACITAÇÃO PARA AJUDANTE DE PINTOR (ENCARGOS COMPLEMENTARES) - MENSALISTA</v>
          </cell>
          <cell r="C6644" t="str">
            <v>MES</v>
          </cell>
          <cell r="D6644">
            <v>13.76</v>
          </cell>
        </row>
        <row r="6645">
          <cell r="A6645">
            <v>101291</v>
          </cell>
          <cell r="B6645" t="str">
            <v>CURSO DE CAPACITAÇÃO PARA AJUDANTE DE SERRALHEIRO (ENCARGOS COMPLEMENTARES) - MENSALISTA</v>
          </cell>
          <cell r="C6645" t="str">
            <v>MES</v>
          </cell>
          <cell r="D6645">
            <v>11.09</v>
          </cell>
        </row>
        <row r="6646">
          <cell r="A6646">
            <v>101292</v>
          </cell>
          <cell r="B6646" t="str">
            <v>CURSO DE CAPACITAÇÃO PARA AJUDANTE ESPECIALIZADO (ENCARGOS COMPLEMENTARES) - MENSALISTA</v>
          </cell>
          <cell r="C6646" t="str">
            <v>MES</v>
          </cell>
          <cell r="D6646">
            <v>14.47</v>
          </cell>
        </row>
        <row r="6647">
          <cell r="A6647">
            <v>101293</v>
          </cell>
          <cell r="B6647" t="str">
            <v>CURSO DE CAPACITAÇÃO PARA ARMADOR (ENCARGOS COMPLEMENTARES) - MENSALISTA</v>
          </cell>
          <cell r="C6647" t="str">
            <v>MES</v>
          </cell>
          <cell r="D6647">
            <v>14.83</v>
          </cell>
        </row>
        <row r="6648">
          <cell r="A6648">
            <v>101294</v>
          </cell>
          <cell r="B6648" t="str">
            <v>CURSO DE CAPACITAÇÃO PARA ASSENTADOR DE MANILHA (ENCARGOS COMPLEMENTARES) - MENSALISTA</v>
          </cell>
          <cell r="C6648" t="str">
            <v>MES</v>
          </cell>
          <cell r="D6648">
            <v>29.78</v>
          </cell>
        </row>
        <row r="6649">
          <cell r="A6649">
            <v>101295</v>
          </cell>
          <cell r="B6649" t="str">
            <v>CURSO DE CAPACITAÇÃO PARA AUXILIAR DE AZULEJISTA (ENCARGOS COMPLEMENTARES) - MENSALISTA</v>
          </cell>
          <cell r="C6649" t="str">
            <v>MES</v>
          </cell>
          <cell r="D6649">
            <v>13.89</v>
          </cell>
        </row>
        <row r="6650">
          <cell r="A6650">
            <v>101296</v>
          </cell>
          <cell r="B6650" t="str">
            <v>CURSO DE CAPACITAÇÃO PARA AUXILIAR DE ENCANADOR OU BOMBEIRO HIDRÁULICO (ENCARGOS COMPLEMENTARES) - MENSALISTA</v>
          </cell>
          <cell r="C6650" t="str">
            <v>MES</v>
          </cell>
          <cell r="D6650">
            <v>16.350000000000001</v>
          </cell>
        </row>
        <row r="6651">
          <cell r="A6651">
            <v>101297</v>
          </cell>
          <cell r="B6651" t="str">
            <v>CURSO DE CAPACITAÇÃO PARA AUXILIAR DE LABORATORISTA (ENCARGOS COMPLEMENTARES) - MENSALISTA</v>
          </cell>
          <cell r="C6651" t="str">
            <v>MES</v>
          </cell>
          <cell r="D6651">
            <v>12.94</v>
          </cell>
        </row>
        <row r="6652">
          <cell r="A6652">
            <v>101298</v>
          </cell>
          <cell r="B6652" t="str">
            <v>CURSO DE CAPACITAÇÃO PARA AUXILIAR DE MECANICO (ENCARGOS COMPLEMENTARES) - MENSALISTA</v>
          </cell>
          <cell r="C6652" t="str">
            <v>MES</v>
          </cell>
          <cell r="D6652">
            <v>19.809999999999999</v>
          </cell>
        </row>
        <row r="6653">
          <cell r="A6653">
            <v>101299</v>
          </cell>
          <cell r="B6653" t="str">
            <v>CURSO DE CAPACITAÇÃO PARA AUXILIAR DE PEDREIRO (ENCARGOS COMPLEMENTARES) - MENSALISTA</v>
          </cell>
          <cell r="C6653" t="str">
            <v>MES</v>
          </cell>
          <cell r="D6653">
            <v>14.38</v>
          </cell>
        </row>
        <row r="6654">
          <cell r="A6654">
            <v>101300</v>
          </cell>
          <cell r="B6654" t="str">
            <v>CURSO DE CAPACITAÇÃO PARA AUXILIAR DE SERVIÇOS GERAIS (ENCARGOS COMPLEMENTARES) - MENSALISTA</v>
          </cell>
          <cell r="C6654" t="str">
            <v>MES</v>
          </cell>
          <cell r="D6654">
            <v>12</v>
          </cell>
        </row>
        <row r="6655">
          <cell r="A6655">
            <v>101301</v>
          </cell>
          <cell r="B6655" t="str">
            <v>CURSO DE CAPACITAÇÃO PARA AUXILIAR DE TOPÓGRAFO (ENCARGOS COMPLEMENTARES) - MENSALISTA</v>
          </cell>
          <cell r="C6655" t="str">
            <v>MES</v>
          </cell>
          <cell r="D6655">
            <v>6.48</v>
          </cell>
        </row>
        <row r="6656">
          <cell r="A6656">
            <v>101302</v>
          </cell>
          <cell r="B6656" t="str">
            <v>CURSO DE CAPACITAÇÃO PARA AUXILIAR TÉCNICO DE ENGENHARIA (ENCARGOS COMPLEMENTARES) - MENSALISTA</v>
          </cell>
          <cell r="C6656" t="str">
            <v>MES</v>
          </cell>
          <cell r="D6656">
            <v>19.190000000000001</v>
          </cell>
        </row>
        <row r="6657">
          <cell r="A6657">
            <v>101303</v>
          </cell>
          <cell r="B6657" t="str">
            <v>CURSO DE CAPACITAÇÃO PARA MONTADOR DE ELETROELETRONICOS(ENCARGOS COMPLEMENTARES) - MENSALISTA</v>
          </cell>
          <cell r="C6657" t="str">
            <v>MES</v>
          </cell>
          <cell r="D6657">
            <v>34.479999999999997</v>
          </cell>
        </row>
        <row r="6658">
          <cell r="A6658">
            <v>101304</v>
          </cell>
          <cell r="B6658" t="str">
            <v>CURSO DE CAPACITAÇÃO PARA AZULEJISTA OU LADRILHISTA (ENCARGOS COMPLEMENTARES) - MENSALISTA</v>
          </cell>
          <cell r="C6658" t="str">
            <v>MES</v>
          </cell>
          <cell r="D6658">
            <v>22.76</v>
          </cell>
        </row>
        <row r="6659">
          <cell r="A6659">
            <v>101305</v>
          </cell>
          <cell r="B6659" t="str">
            <v>CURSO DE CAPACITAÇÃO PARA BLASTER, DINAMITADOR OU CABO DE FORÇA (ENCARGOS COMPLEMENTARES) - MENSALISTA</v>
          </cell>
          <cell r="C6659" t="str">
            <v>MES</v>
          </cell>
          <cell r="D6659">
            <v>34.71</v>
          </cell>
        </row>
        <row r="6660">
          <cell r="A6660">
            <v>101306</v>
          </cell>
          <cell r="B6660" t="str">
            <v>CURSO DE CAPACITAÇÃO PARA CALAFETADOR (ENCARGOS COMPLEMENTARES) - MENSALISTA</v>
          </cell>
          <cell r="C6660" t="str">
            <v>MES</v>
          </cell>
          <cell r="D6660">
            <v>23.22</v>
          </cell>
        </row>
        <row r="6661">
          <cell r="A6661">
            <v>101307</v>
          </cell>
          <cell r="B6661" t="str">
            <v>CURSO DE CAPACITAÇÃO PARA CALCETEIRO (ENCARGOS COMPLEMENTARES) - MENSALISTA</v>
          </cell>
          <cell r="C6661" t="str">
            <v>MES</v>
          </cell>
          <cell r="D6661">
            <v>14.83</v>
          </cell>
        </row>
        <row r="6662">
          <cell r="A6662">
            <v>101308</v>
          </cell>
          <cell r="B6662" t="str">
            <v>CURSO DE CAPACITAÇÃO PARA MONTADOR DE ESTRUTURAS METALICAS (ENCARGOS COMPLEMENTARES) - MENSALISTA</v>
          </cell>
          <cell r="C6662" t="str">
            <v>MES</v>
          </cell>
          <cell r="D6662">
            <v>23.16</v>
          </cell>
        </row>
        <row r="6663">
          <cell r="A6663">
            <v>101309</v>
          </cell>
          <cell r="B6663" t="str">
            <v>CURSO DE CAPACITAÇÃO PARA CARPINTEIRO AUXILIAR (ENCARGOS COMPLEMENTARES) - MENSALISTA</v>
          </cell>
          <cell r="C6663" t="str">
            <v>MES</v>
          </cell>
          <cell r="D6663">
            <v>15.02</v>
          </cell>
        </row>
        <row r="6664">
          <cell r="A6664">
            <v>101310</v>
          </cell>
          <cell r="B6664" t="str">
            <v>CURSO DE CAPACITAÇÃO PARA CARPINTEIRO DE ESQUADRIAS (ENCARGOS COMPLEMENTARES) - MENSALISTA</v>
          </cell>
          <cell r="C6664" t="str">
            <v>MES</v>
          </cell>
          <cell r="D6664">
            <v>17.899999999999999</v>
          </cell>
        </row>
        <row r="6665">
          <cell r="A6665">
            <v>101311</v>
          </cell>
          <cell r="B6665" t="str">
            <v>CURSO DE CAPACITAÇÃO PARA CARPINTEIRO DE FORMAS (ENCARGOS COMPLEMENTARES) - MENSALISTA</v>
          </cell>
          <cell r="C6665" t="str">
            <v>MES</v>
          </cell>
          <cell r="D6665">
            <v>14.83</v>
          </cell>
        </row>
        <row r="6666">
          <cell r="A6666">
            <v>101312</v>
          </cell>
          <cell r="B6666" t="str">
            <v>CURSO DE CAPACITAÇÃO PARA CAVOUQUEIRO OU OPERADOR DE PERFURATRIZ (ENCARGOS COMPLEMENTARES) - MENSALISTA</v>
          </cell>
          <cell r="C6666" t="str">
            <v>MES</v>
          </cell>
          <cell r="D6666">
            <v>20.29</v>
          </cell>
        </row>
        <row r="6667">
          <cell r="A6667">
            <v>101313</v>
          </cell>
          <cell r="B6667" t="str">
            <v>CURSO DE CAPACITAÇÃO PARA ELETRICISTA (ENCARGOS COMPLEMENTARES) - MENSALISTA</v>
          </cell>
          <cell r="C6667" t="str">
            <v>MES</v>
          </cell>
          <cell r="D6667">
            <v>48.02</v>
          </cell>
        </row>
        <row r="6668">
          <cell r="A6668">
            <v>101314</v>
          </cell>
          <cell r="B6668" t="str">
            <v>CURSO DE CAPACITAÇÃO PARA ELETRICISTA DE MANUTENÇÃO INDUSTRIAL (ENCARGOS COMPLEMENTARES) - MENSALISTA</v>
          </cell>
          <cell r="C6668" t="str">
            <v>MES</v>
          </cell>
          <cell r="D6668">
            <v>48.02</v>
          </cell>
        </row>
        <row r="6669">
          <cell r="A6669">
            <v>101315</v>
          </cell>
          <cell r="B6669" t="str">
            <v>CURSO DE CAPACITAÇÃO PARA ELETROTÉCNICO (ENCARGOS COMPLEMENTARES) - MENSALISTA</v>
          </cell>
          <cell r="C6669" t="str">
            <v>MES</v>
          </cell>
          <cell r="D6669">
            <v>44.04</v>
          </cell>
        </row>
        <row r="6670">
          <cell r="A6670">
            <v>101316</v>
          </cell>
          <cell r="B6670" t="str">
            <v>CURSO DE CAPACITAÇÃO PARA ENCANADOR OU BOMBEIRO HIDRÁULICO (ENCARGOS COMPLEMENTARES) - MENSALISTA</v>
          </cell>
          <cell r="C6670" t="str">
            <v>MES</v>
          </cell>
          <cell r="D6670">
            <v>23.06</v>
          </cell>
        </row>
        <row r="6671">
          <cell r="A6671">
            <v>101317</v>
          </cell>
          <cell r="B6671" t="str">
            <v>CURSO DE CAPACITAÇÃO PARA ENGENHEIRO CIVIL SENIOR (ENCARGOS COMPLEMENTARES) - MENSALISTA</v>
          </cell>
          <cell r="C6671" t="str">
            <v>MES</v>
          </cell>
          <cell r="D6671">
            <v>135.44</v>
          </cell>
        </row>
        <row r="6672">
          <cell r="A6672">
            <v>101318</v>
          </cell>
          <cell r="B6672" t="str">
            <v>CURSO DE CAPACITAÇÃO PARA ENGENHEIRO ELETRICISTA (ENCARGOS COMPLEMENTARES) - MENSALISTA</v>
          </cell>
          <cell r="C6672" t="str">
            <v>MES</v>
          </cell>
          <cell r="D6672">
            <v>283.51</v>
          </cell>
        </row>
        <row r="6673">
          <cell r="A6673">
            <v>101319</v>
          </cell>
          <cell r="B6673" t="str">
            <v>CURSO DE CAPACITAÇÃO PARA ENGENHEIRO SANITARISTA (ENCARGOS COMPLEMENTARES) - MENSALISTA</v>
          </cell>
          <cell r="C6673" t="str">
            <v>MES</v>
          </cell>
          <cell r="D6673">
            <v>41.46</v>
          </cell>
        </row>
        <row r="6674">
          <cell r="A6674">
            <v>101320</v>
          </cell>
          <cell r="B6674" t="str">
            <v>CURSO DE CAPACITAÇÃO PARA MONTADOR DE MAQUINAS (ENCARGOS COMPLEMENTARES) - MENSALISTA</v>
          </cell>
          <cell r="C6674" t="str">
            <v>MES</v>
          </cell>
          <cell r="D6674">
            <v>16.760000000000002</v>
          </cell>
        </row>
        <row r="6675">
          <cell r="A6675">
            <v>101321</v>
          </cell>
          <cell r="B6675" t="str">
            <v>CURSO DE CAPACITAÇÃO PARA ESTUCADOR (ENCARGOS COMPLEMENTARES) - MENSALISTA</v>
          </cell>
          <cell r="C6675" t="str">
            <v>MES</v>
          </cell>
          <cell r="D6675">
            <v>15.56</v>
          </cell>
        </row>
        <row r="6676">
          <cell r="A6676">
            <v>101322</v>
          </cell>
          <cell r="B6676" t="str">
            <v>CURSO DE CAPACITAÇÃO PARA GESSEIRO (ENCARGOS COMPLEMENTARES) - MENSALISTA</v>
          </cell>
          <cell r="C6676" t="str">
            <v>MES</v>
          </cell>
          <cell r="D6676">
            <v>14.82</v>
          </cell>
        </row>
        <row r="6677">
          <cell r="A6677">
            <v>101323</v>
          </cell>
          <cell r="B6677" t="str">
            <v>CURSO DE CAPACITAÇÃO PARA IMPERMEABILIZADOR (ENCARGOS COMPLEMENTARES) - MENSALISTA</v>
          </cell>
          <cell r="C6677" t="str">
            <v>MES</v>
          </cell>
          <cell r="D6677">
            <v>27.3</v>
          </cell>
        </row>
        <row r="6678">
          <cell r="A6678">
            <v>101324</v>
          </cell>
          <cell r="B6678" t="str">
            <v>CURSO DE CAPACITAÇÃO PARA MOTORISTA DE CAMINHAO-BASCULANTE (ENCARGOS COMPLEMENTARES) - MENSALISTA</v>
          </cell>
          <cell r="C6678" t="str">
            <v>MES</v>
          </cell>
          <cell r="D6678">
            <v>10.53</v>
          </cell>
        </row>
        <row r="6679">
          <cell r="A6679">
            <v>101325</v>
          </cell>
          <cell r="B6679" t="str">
            <v>CURSO DE CAPACITAÇÃO PARA INSTALADOR DE TUBULAÇÕES (ENCARGOS COMPLEMENTARES) - MENSALISTA</v>
          </cell>
          <cell r="C6679" t="str">
            <v>MES</v>
          </cell>
          <cell r="D6679">
            <v>53.3</v>
          </cell>
        </row>
        <row r="6680">
          <cell r="A6680">
            <v>101326</v>
          </cell>
          <cell r="B6680" t="str">
            <v>CURSO DE CAPACITAÇÃO PARA JARDINEIRO (ENCARGOS COMPLEMENTARES) - MENSALISTA</v>
          </cell>
          <cell r="C6680" t="str">
            <v>MES</v>
          </cell>
          <cell r="D6680">
            <v>6.37</v>
          </cell>
        </row>
        <row r="6681">
          <cell r="A6681">
            <v>101327</v>
          </cell>
          <cell r="B6681" t="str">
            <v>CURSO DE CAPACITAÇÃO PARA LEITURISTA OU CADASTRISTA DE REDES DE ÁGUA (ENCARGOS COMPLEMENTARES) - MENSALISTA</v>
          </cell>
          <cell r="C6681" t="str">
            <v>MES</v>
          </cell>
          <cell r="D6681">
            <v>4.2699999999999996</v>
          </cell>
        </row>
        <row r="6682">
          <cell r="A6682">
            <v>101328</v>
          </cell>
          <cell r="B6682" t="str">
            <v>CURSO DE CAPACITAÇÃO PARA MOTORISTA DE CAMINHAO-CARRETA (ENCARGOS COMPLEMENTARES) - MENSALISTA</v>
          </cell>
          <cell r="C6682" t="str">
            <v>MES</v>
          </cell>
          <cell r="D6682">
            <v>14.91</v>
          </cell>
        </row>
        <row r="6683">
          <cell r="A6683">
            <v>101329</v>
          </cell>
          <cell r="B6683" t="str">
            <v>CURSO DE CAPACITAÇÃO PARA MAÇARIQUEIRO (ENCARGOS COMPLEMENTARES) - MENSALISTA</v>
          </cell>
          <cell r="C6683" t="str">
            <v>MES</v>
          </cell>
          <cell r="D6683">
            <v>16.649999999999999</v>
          </cell>
        </row>
        <row r="6684">
          <cell r="A6684">
            <v>101330</v>
          </cell>
          <cell r="B6684" t="str">
            <v>CURSO DE CAPACITAÇÃO PARA MARCENEIRO (ENCARGOS COMPLEMENTARES) - MENSALISTA</v>
          </cell>
          <cell r="C6684" t="str">
            <v>MES</v>
          </cell>
          <cell r="D6684">
            <v>19.489999999999998</v>
          </cell>
        </row>
        <row r="6685">
          <cell r="A6685">
            <v>101331</v>
          </cell>
          <cell r="B6685" t="str">
            <v>CURSO DE CAPACITAÇÃO PARA MARMORISTA / GRANITEIRO (ENCARGOS COMPLEMENTARES) - MENSALISTA</v>
          </cell>
          <cell r="C6685" t="str">
            <v>MES</v>
          </cell>
          <cell r="D6685">
            <v>20.5</v>
          </cell>
        </row>
        <row r="6686">
          <cell r="A6686">
            <v>101332</v>
          </cell>
          <cell r="B6686" t="str">
            <v>CURSO DE CAPACITAÇÃO PARA MOTORISTA DE CARRO DE PASSEIO (ENCARGOS COMPLEMENTARES) - MENSALISTA</v>
          </cell>
          <cell r="C6686" t="str">
            <v>MES</v>
          </cell>
          <cell r="D6686">
            <v>10.78</v>
          </cell>
        </row>
        <row r="6687">
          <cell r="A6687">
            <v>101333</v>
          </cell>
          <cell r="B6687" t="str">
            <v>CURSO DE CAPACITAÇÃO PARA MECÂNICO DE EQUIPAMENTOS PESADOS (ENCARGOS COMPLEMENTARES) - MENSALISTA</v>
          </cell>
          <cell r="C6687" t="str">
            <v>MES</v>
          </cell>
          <cell r="D6687">
            <v>25.28</v>
          </cell>
        </row>
        <row r="6688">
          <cell r="A6688">
            <v>101334</v>
          </cell>
          <cell r="B6688" t="str">
            <v>CURSO DE CAPACITAÇÃO PARA MECÂNICO DE REFRIGERAÇÃO (ENCARGOS COMPLEMENTARES) - MENSALISTA</v>
          </cell>
          <cell r="C6688" t="str">
            <v>MES</v>
          </cell>
          <cell r="D6688">
            <v>36.630000000000003</v>
          </cell>
        </row>
        <row r="6689">
          <cell r="A6689">
            <v>101335</v>
          </cell>
          <cell r="B6689" t="str">
            <v>CURSO DE CAPACITAÇÃO PARA MOTORISTA DE ONIBUS / MICRO-ONIBUS (ENCARGOS COMPLEMENTARES) - MENSALISTA</v>
          </cell>
          <cell r="C6689" t="str">
            <v>MES</v>
          </cell>
          <cell r="D6689">
            <v>13.82</v>
          </cell>
        </row>
        <row r="6690">
          <cell r="A6690">
            <v>101336</v>
          </cell>
          <cell r="B6690" t="str">
            <v>CURSO DE CAPACITAÇÃO PARA MOTORISTA OPERADOR DE CAMINHAO COM MUNCK (ENCARGOS COMPLEMENTARES) - MENSALISTA</v>
          </cell>
          <cell r="C6690" t="str">
            <v>MES</v>
          </cell>
          <cell r="D6690">
            <v>38.799999999999997</v>
          </cell>
        </row>
        <row r="6691">
          <cell r="A6691">
            <v>101337</v>
          </cell>
          <cell r="B6691" t="str">
            <v>CURSO DE CAPACITAÇÃO PARA NIVELADOR (ENCARGOS COMPLEMENTARES) - MENSALISTA</v>
          </cell>
          <cell r="C6691" t="str">
            <v>MES</v>
          </cell>
          <cell r="D6691">
            <v>8.16</v>
          </cell>
        </row>
        <row r="6692">
          <cell r="A6692">
            <v>101338</v>
          </cell>
          <cell r="B6692" t="str">
            <v>CURSO DE CAPACITAÇÃO PARA OPERADOR DE BATE-ESTACAS (ENCARGOS COMPLEMENTARES) - MENSALISTA</v>
          </cell>
          <cell r="C6692" t="str">
            <v>MES</v>
          </cell>
          <cell r="D6692">
            <v>20.82</v>
          </cell>
        </row>
        <row r="6693">
          <cell r="A6693">
            <v>101339</v>
          </cell>
          <cell r="B6693" t="str">
            <v>CURSO DE CAPACITAÇÃO PARA OPERADOR DE BETONEIRA (ENCARGOS COMPLEMENTARES) - MENSALISTA</v>
          </cell>
          <cell r="C6693" t="str">
            <v>MES</v>
          </cell>
          <cell r="D6693">
            <v>16.54</v>
          </cell>
        </row>
        <row r="6694">
          <cell r="A6694">
            <v>101340</v>
          </cell>
          <cell r="B6694" t="str">
            <v>CURSO DE CAPACITAÇÃO PARA OPERADOR DE BETONEIRA ESTACIONARIA / MISTURADOR (ENCARGOS COMPLEMENTARES) - MENSALISTA</v>
          </cell>
          <cell r="C6694" t="str">
            <v>MES</v>
          </cell>
          <cell r="D6694">
            <v>15.96</v>
          </cell>
        </row>
        <row r="6695">
          <cell r="A6695">
            <v>101341</v>
          </cell>
          <cell r="B6695" t="str">
            <v>CURSO DE CAPACITAÇÃO PARA OPERADOR DE COMPRESSOR DE AR OU COMPRESSORISTA (ENCARGOS COMPLEMENTARES) - MENSALISTA</v>
          </cell>
          <cell r="C6695" t="str">
            <v>MES</v>
          </cell>
          <cell r="D6695">
            <v>18.78</v>
          </cell>
        </row>
        <row r="6696">
          <cell r="A6696">
            <v>101342</v>
          </cell>
          <cell r="B6696" t="str">
            <v>CURSO DE CAPACITAÇÃO PARA OPERADOR DE DEMARCADORA DE FAIXAS DE TRAFEGO (ENCARGOS COMPLEMENTARES) - MENSALISTA</v>
          </cell>
          <cell r="C6696" t="str">
            <v>MES</v>
          </cell>
          <cell r="D6696">
            <v>20.36</v>
          </cell>
        </row>
        <row r="6697">
          <cell r="A6697">
            <v>101343</v>
          </cell>
          <cell r="B6697" t="str">
            <v>CURSO DE CAPACITAÇÃO PARA OPERADOR DE ESCAVADEIRA (ENCARGOS COMPLEMENTARES) - MENSALISTA</v>
          </cell>
          <cell r="C6697" t="str">
            <v>MES</v>
          </cell>
          <cell r="D6697">
            <v>30.55</v>
          </cell>
        </row>
        <row r="6698">
          <cell r="A6698">
            <v>101344</v>
          </cell>
          <cell r="B6698" t="str">
            <v>CURSO DE CAPACITAÇÃO PARA OPERADOR DE GUINCHO OU GUINCHEIRO (ENCARGOS COMPLEMENTARES) - MENSALISTA</v>
          </cell>
          <cell r="C6698" t="str">
            <v>MES</v>
          </cell>
          <cell r="D6698">
            <v>33.090000000000003</v>
          </cell>
        </row>
        <row r="6699">
          <cell r="A6699">
            <v>101345</v>
          </cell>
          <cell r="B6699" t="str">
            <v>CURSO DE CAPACITAÇÃO PARA OPERADOR DE GUINDASTE (ENCARGOS COMPLEMENTARES) - MENSALISTA</v>
          </cell>
          <cell r="C6699" t="str">
            <v>MES</v>
          </cell>
          <cell r="D6699">
            <v>33.090000000000003</v>
          </cell>
        </row>
        <row r="6700">
          <cell r="A6700">
            <v>101346</v>
          </cell>
          <cell r="B6700" t="str">
            <v>CURSO DE CAPACITAÇÃO PARA OPERADOR DE JATO ABRASIVO OU JATISTA (ENCARGOS COMPLEMENTARES) - MENSALISTA</v>
          </cell>
          <cell r="C6700" t="str">
            <v>MES</v>
          </cell>
          <cell r="D6700">
            <v>27.35</v>
          </cell>
        </row>
        <row r="6701">
          <cell r="A6701">
            <v>101347</v>
          </cell>
          <cell r="B6701" t="str">
            <v>CURSO DE CAPACITAÇÃO PARA OPERADOR DE MAQUINAS E TRATORES DIVERSOS (ENCARGOS COMPLEMENTARES) - MENSALISTA</v>
          </cell>
          <cell r="C6701" t="str">
            <v>MES</v>
          </cell>
          <cell r="D6701">
            <v>26.3</v>
          </cell>
        </row>
        <row r="6702">
          <cell r="A6702">
            <v>101348</v>
          </cell>
          <cell r="B6702" t="str">
            <v>CURSO DE CAPACITAÇÃO PARA OPERADOR DE MARTELETE OU MARTELETEIRO (ENCARGOS COMPLEMENTARES) - MENSALISTA</v>
          </cell>
          <cell r="C6702" t="str">
            <v>MES</v>
          </cell>
          <cell r="D6702">
            <v>16.91</v>
          </cell>
        </row>
        <row r="6703">
          <cell r="A6703">
            <v>101349</v>
          </cell>
          <cell r="B6703" t="str">
            <v>CURSO DE CAPACITAÇÃO PARA OPERADOR DE MOTO SCRAPER (ENCARGOS COMPLEMENTARES) - MENSALISTA</v>
          </cell>
          <cell r="C6703" t="str">
            <v>MES</v>
          </cell>
          <cell r="D6703">
            <v>20.71</v>
          </cell>
        </row>
        <row r="6704">
          <cell r="A6704">
            <v>101350</v>
          </cell>
          <cell r="B6704" t="str">
            <v>CURSO DE CAPACITAÇÃO PARA OPERADOR DE MOTONIVELADORA (ENCARGOS COMPLEMENTARES) - MENSALISTA</v>
          </cell>
          <cell r="C6704" t="str">
            <v>MES</v>
          </cell>
          <cell r="D6704">
            <v>25.41</v>
          </cell>
        </row>
        <row r="6705">
          <cell r="A6705">
            <v>101351</v>
          </cell>
          <cell r="B6705" t="str">
            <v>CURSO DE CAPACITAÇÃO PARA OPERADOR DE PA CARREGADEIRA (ENCARGOS COMPLEMENTARES) - MENSALISTA</v>
          </cell>
          <cell r="C6705" t="str">
            <v>MES</v>
          </cell>
          <cell r="D6705">
            <v>19.920000000000002</v>
          </cell>
        </row>
        <row r="6706">
          <cell r="A6706">
            <v>101352</v>
          </cell>
          <cell r="B6706" t="str">
            <v>CURSO DE CAPACITAÇÃO PARA OPERADOR DE PAVIMENTADORA / MESA VIBROACABADORA (ENCARGOS COMPLEMENTARES) - MENSALISTA</v>
          </cell>
          <cell r="C6706" t="str">
            <v>MES</v>
          </cell>
          <cell r="D6706">
            <v>21.38</v>
          </cell>
        </row>
        <row r="6707">
          <cell r="A6707">
            <v>101353</v>
          </cell>
          <cell r="B6707" t="str">
            <v>CURSO DE CAPACITAÇÃO PARA OPERADOR DE ROLO COMPACTADOR (ENCARGOS COMPLEMENTARES) - MENSALISTA</v>
          </cell>
          <cell r="C6707" t="str">
            <v>MES</v>
          </cell>
          <cell r="D6707">
            <v>22.21</v>
          </cell>
        </row>
        <row r="6708">
          <cell r="A6708">
            <v>101354</v>
          </cell>
          <cell r="B6708" t="str">
            <v>CURSO DE CAPACITAÇÃO PARA OPERADOR DE TRATOR - EXCLUSIVE AGROPECUARIA (ENCARGOS COMPLEMENTARES) - MENSALISTA</v>
          </cell>
          <cell r="C6708" t="str">
            <v>MES</v>
          </cell>
          <cell r="D6708">
            <v>27.42</v>
          </cell>
        </row>
        <row r="6709">
          <cell r="A6709">
            <v>101355</v>
          </cell>
          <cell r="B6709" t="str">
            <v>CURSO DE CAPACITAÇÃO PARA OPERADOR DE USINA DE ASFALTO, DE SOLOS OU DE CONCRETO (ENCARGOS COMPLEMENTARES) - MENSALISTA</v>
          </cell>
          <cell r="C6709" t="str">
            <v>MES</v>
          </cell>
          <cell r="D6709">
            <v>18.36</v>
          </cell>
        </row>
        <row r="6710">
          <cell r="A6710">
            <v>101356</v>
          </cell>
          <cell r="B6710" t="str">
            <v>CURSO DE CAPACITAÇÃO PARA PASTILHEIRO (ENCARGOS COMPLEMENTARES) - MENSALISTA</v>
          </cell>
          <cell r="C6710" t="str">
            <v>MES</v>
          </cell>
          <cell r="D6710">
            <v>22.76</v>
          </cell>
        </row>
        <row r="6711">
          <cell r="A6711">
            <v>101357</v>
          </cell>
          <cell r="B6711" t="str">
            <v>CURSO DE CAPACITAÇÃO PARA PEDREIRO (ENCARGOS COMPLEMENTARES) - MENSALISTA</v>
          </cell>
          <cell r="C6711" t="str">
            <v>MES</v>
          </cell>
          <cell r="D6711">
            <v>27.3</v>
          </cell>
        </row>
        <row r="6712">
          <cell r="A6712">
            <v>101358</v>
          </cell>
          <cell r="B6712" t="str">
            <v>CURSO DE CAPACITAÇÃO PARA PINTOR (ENCARGOS COMPLEMENTARES) - MENSALISTA</v>
          </cell>
          <cell r="C6712" t="str">
            <v>MES</v>
          </cell>
          <cell r="D6712">
            <v>19.059999999999999</v>
          </cell>
        </row>
        <row r="6713">
          <cell r="A6713">
            <v>101359</v>
          </cell>
          <cell r="B6713" t="str">
            <v>CURSO DE CAPACITAÇÃO PARA PINTOR DE LETREIROS (ENCARGOS COMPLEMENTARES) - MENSALISTA</v>
          </cell>
          <cell r="C6713" t="str">
            <v>MES</v>
          </cell>
          <cell r="D6713">
            <v>22.5</v>
          </cell>
        </row>
        <row r="6714">
          <cell r="A6714">
            <v>101360</v>
          </cell>
          <cell r="B6714" t="str">
            <v>CURSO DE CAPACITAÇÃO PARA PINTOR PARA TINTA EPOXI (ENCARGOS COMPLEMENTARES) - MENSALISTA</v>
          </cell>
          <cell r="C6714" t="str">
            <v>MES</v>
          </cell>
          <cell r="D6714">
            <v>20.5</v>
          </cell>
        </row>
        <row r="6715">
          <cell r="A6715">
            <v>101361</v>
          </cell>
          <cell r="B6715" t="str">
            <v>CURSO DE CAPACITAÇÃO PARA POCEIRO / ESCAVADOR DE VALAS E TUBULOES (ENCARGOS COMPLEMENTARES) - MENSALISTA</v>
          </cell>
          <cell r="C6715" t="str">
            <v>MES</v>
          </cell>
          <cell r="D6715">
            <v>29.48</v>
          </cell>
        </row>
        <row r="6716">
          <cell r="A6716">
            <v>101362</v>
          </cell>
          <cell r="B6716" t="str">
            <v>CURSO DE CAPACITAÇÃO PARA RASTELEIRO (ENCARGOS COMPLEMENTARES) - MENSALISTA</v>
          </cell>
          <cell r="C6716" t="str">
            <v>MES</v>
          </cell>
          <cell r="D6716">
            <v>8.8000000000000007</v>
          </cell>
        </row>
        <row r="6717">
          <cell r="A6717">
            <v>101363</v>
          </cell>
          <cell r="B6717" t="str">
            <v>CURSO DE CAPACITAÇÃO PARA SERRALHEIRO (ENCARGOS COMPLEMENTARES) - MENSALISTA</v>
          </cell>
          <cell r="C6717" t="str">
            <v>MES</v>
          </cell>
          <cell r="D6717">
            <v>14.83</v>
          </cell>
        </row>
        <row r="6718">
          <cell r="A6718">
            <v>101364</v>
          </cell>
          <cell r="B6718" t="str">
            <v>CURSO DE CAPACITAÇÃO PARA SERVENTE DE OBRAS (ENCARGOS COMPLEMENTARES) - MENSALISTA</v>
          </cell>
          <cell r="C6718" t="str">
            <v>MES</v>
          </cell>
          <cell r="D6718">
            <v>20.53</v>
          </cell>
        </row>
        <row r="6719">
          <cell r="A6719">
            <v>101365</v>
          </cell>
          <cell r="B6719" t="str">
            <v>CURSO DE CAPACITAÇÃO PARA SOLDADOR (ENCARGOS COMPLEMENTARES) - MENSALISTA</v>
          </cell>
          <cell r="C6719" t="str">
            <v>MES</v>
          </cell>
          <cell r="D6719">
            <v>14.83</v>
          </cell>
        </row>
        <row r="6720">
          <cell r="A6720">
            <v>101366</v>
          </cell>
          <cell r="B6720" t="str">
            <v>CURSO DE CAPACITAÇÃO PARA SOLDADOR ELETRICO (ENCARGOS COMPLEMENTARES) - MENSALISTA</v>
          </cell>
          <cell r="C6720" t="str">
            <v>MES</v>
          </cell>
          <cell r="D6720">
            <v>13.38</v>
          </cell>
        </row>
        <row r="6721">
          <cell r="A6721">
            <v>101367</v>
          </cell>
          <cell r="B6721" t="str">
            <v>CURSO DE CAPACITAÇÃO PARA TAQUEADOR OU TAQUEIRO (ENCARGOS COMPLEMENTARES) - MENSALISTA</v>
          </cell>
          <cell r="C6721" t="str">
            <v>MES</v>
          </cell>
          <cell r="D6721">
            <v>18.190000000000001</v>
          </cell>
        </row>
        <row r="6722">
          <cell r="A6722">
            <v>101368</v>
          </cell>
          <cell r="B6722" t="str">
            <v>CURSO DE CAPACITAÇÃO PARA TECNICO EM LABORATORIO E CAMPO DE CONSTRUCAO CIVIL (ENCARGOS COMPLEMENTARES) - MENSALISTA</v>
          </cell>
          <cell r="C6722" t="str">
            <v>MES</v>
          </cell>
          <cell r="D6722">
            <v>16.440000000000001</v>
          </cell>
        </row>
        <row r="6723">
          <cell r="A6723">
            <v>101369</v>
          </cell>
          <cell r="B6723" t="str">
            <v>CURSO DE CAPACITAÇÃO PARA TECNICO EM SONDAGEM (ENCARGOS COMPLEMENTARES) - MENSALISTA</v>
          </cell>
          <cell r="C6723" t="str">
            <v>MES</v>
          </cell>
          <cell r="D6723">
            <v>35.04</v>
          </cell>
        </row>
        <row r="6724">
          <cell r="A6724">
            <v>101370</v>
          </cell>
          <cell r="B6724" t="str">
            <v>CURSO DE CAPACITAÇÃO PARA TELHADOR (ENCARGOS COMPLEMENTARES) - MENSALISTA</v>
          </cell>
          <cell r="C6724" t="str">
            <v>MES</v>
          </cell>
          <cell r="D6724">
            <v>17.7</v>
          </cell>
        </row>
        <row r="6725">
          <cell r="A6725">
            <v>101371</v>
          </cell>
          <cell r="B6725" t="str">
            <v>CURSO DE CAPACITAÇÃO PARA VIDRACEIRO (ENCARGOS COMPLEMENTARES) - MENSALISTA</v>
          </cell>
          <cell r="C6725" t="str">
            <v>MES</v>
          </cell>
          <cell r="D6725">
            <v>14.53</v>
          </cell>
        </row>
        <row r="6726">
          <cell r="A6726">
            <v>101372</v>
          </cell>
          <cell r="B6726" t="str">
            <v>CURSO DE CAPACITAÇÃO PARA VIGIA DIURNO (ENCARGOS COMPLEMENTARES) - MENSALISTA</v>
          </cell>
          <cell r="C6726" t="str">
            <v>MES</v>
          </cell>
          <cell r="D6726">
            <v>5.16</v>
          </cell>
        </row>
        <row r="6727">
          <cell r="A6727">
            <v>101373</v>
          </cell>
          <cell r="B6727" t="str">
            <v>ENGENHEIRO CIVIL SENIOR COM ENCARGOS COMPLEMENTARES</v>
          </cell>
          <cell r="C6727" t="str">
            <v>H</v>
          </cell>
          <cell r="D6727">
            <v>124.99</v>
          </cell>
        </row>
        <row r="6728">
          <cell r="A6728">
            <v>101374</v>
          </cell>
          <cell r="B6728" t="str">
            <v>AJUDANTE DE ARMADOR COM ENCARGOS COMPLEMENTARES</v>
          </cell>
          <cell r="C6728" t="str">
            <v>MES</v>
          </cell>
          <cell r="D6728">
            <v>2527.87</v>
          </cell>
        </row>
        <row r="6729">
          <cell r="A6729">
            <v>101375</v>
          </cell>
          <cell r="B6729" t="str">
            <v>AJUDANTE DE ELETRICISTA COM ENCARGOS COMPLEMENTARES</v>
          </cell>
          <cell r="C6729" t="str">
            <v>MES</v>
          </cell>
          <cell r="D6729">
            <v>2565.7199999999998</v>
          </cell>
        </row>
        <row r="6730">
          <cell r="A6730">
            <v>101376</v>
          </cell>
          <cell r="B6730" t="str">
            <v>AJUDANTE DE ESTRUTURAS METÁLICAS COM ENCARGOS COMPLEMENTARES</v>
          </cell>
          <cell r="C6730" t="str">
            <v>MES</v>
          </cell>
          <cell r="D6730">
            <v>3416.41</v>
          </cell>
        </row>
        <row r="6731">
          <cell r="A6731">
            <v>101377</v>
          </cell>
          <cell r="B6731" t="str">
            <v>AJUDANTE DE OPERAÇÃO EM GERAL COM ENCARGOS COMPLEMENTARES</v>
          </cell>
          <cell r="C6731" t="str">
            <v>MES</v>
          </cell>
          <cell r="D6731">
            <v>2585.3200000000002</v>
          </cell>
        </row>
        <row r="6732">
          <cell r="A6732">
            <v>101378</v>
          </cell>
          <cell r="B6732" t="str">
            <v>AJUDANTE DE PINTOR COM ENCARGOS COMPLEMENTARES</v>
          </cell>
          <cell r="C6732" t="str">
            <v>MES</v>
          </cell>
          <cell r="D6732">
            <v>2790.08</v>
          </cell>
        </row>
        <row r="6733">
          <cell r="A6733">
            <v>101379</v>
          </cell>
          <cell r="B6733" t="str">
            <v>AJUDANTE DE SERRALHEIRO COM ENCARGOS COMPLEMENTARES</v>
          </cell>
          <cell r="C6733" t="str">
            <v>MES</v>
          </cell>
          <cell r="D6733">
            <v>2647.83</v>
          </cell>
        </row>
        <row r="6734">
          <cell r="A6734">
            <v>101380</v>
          </cell>
          <cell r="B6734" t="str">
            <v>AJUDANTE ESPECIALIZADO COM ENCARGOS COMPLEMENTARES</v>
          </cell>
          <cell r="C6734" t="str">
            <v>MES</v>
          </cell>
          <cell r="D6734">
            <v>3167.17</v>
          </cell>
        </row>
        <row r="6735">
          <cell r="A6735">
            <v>101381</v>
          </cell>
          <cell r="B6735" t="str">
            <v>ARMADOR COM ENCARGOS COMPLEMENTARES</v>
          </cell>
          <cell r="C6735" t="str">
            <v>MES</v>
          </cell>
          <cell r="D6735">
            <v>3244.3</v>
          </cell>
        </row>
        <row r="6736">
          <cell r="A6736">
            <v>101382</v>
          </cell>
          <cell r="B6736" t="str">
            <v>ASSENTADOR DE MANILHAS COM ENCARGOS COMPLEMENTARES</v>
          </cell>
          <cell r="C6736" t="str">
            <v>MES</v>
          </cell>
          <cell r="D6736">
            <v>4413.55</v>
          </cell>
        </row>
        <row r="6737">
          <cell r="A6737">
            <v>101383</v>
          </cell>
          <cell r="B6737" t="str">
            <v>AUXILIAR DE AZULEJISTA COM ENCARGOS COMPLEMENTARES</v>
          </cell>
          <cell r="C6737" t="str">
            <v>MES</v>
          </cell>
          <cell r="D6737">
            <v>2605.3000000000002</v>
          </cell>
        </row>
        <row r="6738">
          <cell r="A6738">
            <v>101384</v>
          </cell>
          <cell r="B6738" t="str">
            <v>AUXILIAR DE ENCANADOR OU BOMBEIRO HIDRÁULICO COM ENCARGOS COMPLEMENTARES</v>
          </cell>
          <cell r="C6738" t="str">
            <v>MES</v>
          </cell>
          <cell r="D6738">
            <v>2476.7399999999998</v>
          </cell>
        </row>
        <row r="6739">
          <cell r="A6739">
            <v>101385</v>
          </cell>
          <cell r="B6739" t="str">
            <v>AUXILIAR DE LABORATORISTA DE SOLOS E DE CONCRETO COM ENCARGOS COMPLEMENTARES</v>
          </cell>
          <cell r="C6739" t="str">
            <v>MES</v>
          </cell>
          <cell r="D6739">
            <v>3048.33</v>
          </cell>
        </row>
        <row r="6740">
          <cell r="A6740">
            <v>101386</v>
          </cell>
          <cell r="B6740" t="str">
            <v>AUXILIAR DE MECÂNICO COM ENCARGOS COMPLEMENTARES</v>
          </cell>
          <cell r="C6740" t="str">
            <v>MES</v>
          </cell>
          <cell r="D6740">
            <v>3870.51</v>
          </cell>
        </row>
        <row r="6741">
          <cell r="A6741">
            <v>101387</v>
          </cell>
          <cell r="B6741" t="str">
            <v>AUXILIAR DE PEDREIRO COM ENCARGOS COMPLEMENTARES</v>
          </cell>
          <cell r="C6741" t="str">
            <v>MES</v>
          </cell>
          <cell r="D6741">
            <v>2665.58</v>
          </cell>
        </row>
        <row r="6742">
          <cell r="A6742">
            <v>101388</v>
          </cell>
          <cell r="B6742" t="str">
            <v>AUXILIAR DE SERVIÇOS GERAIS COM ENCARGOS COMPLEMENTARES</v>
          </cell>
          <cell r="C6742" t="str">
            <v>MES</v>
          </cell>
          <cell r="D6742">
            <v>2772.95</v>
          </cell>
        </row>
        <row r="6743">
          <cell r="A6743">
            <v>101389</v>
          </cell>
          <cell r="B6743" t="str">
            <v>AUXILIAR DE TOPÓGRAFO COM ENCARGOS COMPLEMENTARES</v>
          </cell>
          <cell r="C6743" t="str">
            <v>MES</v>
          </cell>
          <cell r="D6743">
            <v>1628.46</v>
          </cell>
        </row>
        <row r="6744">
          <cell r="A6744">
            <v>101390</v>
          </cell>
          <cell r="B6744" t="str">
            <v>AUXILIAR TÉCNICO / ASSISTENTE DE ENGENHARIA COM ENCARGOS COMPLEMENTARES</v>
          </cell>
          <cell r="C6744" t="str">
            <v>MES</v>
          </cell>
          <cell r="D6744">
            <v>4400.88</v>
          </cell>
        </row>
        <row r="6745">
          <cell r="A6745">
            <v>101391</v>
          </cell>
          <cell r="B6745" t="str">
            <v>AZULEJISTA OU LADRILHEIRO COM ENCARGOS COMPLEMENTARES</v>
          </cell>
          <cell r="C6745" t="str">
            <v>MES</v>
          </cell>
          <cell r="D6745">
            <v>3708.94</v>
          </cell>
        </row>
        <row r="6746">
          <cell r="A6746">
            <v>101392</v>
          </cell>
          <cell r="B6746" t="str">
            <v>BLASTER, DINAMITADOR OU CABO DE FORÇA COM ENCARGOS COMPLEMENTARES</v>
          </cell>
          <cell r="C6746" t="str">
            <v>MES</v>
          </cell>
          <cell r="D6746">
            <v>4283.58</v>
          </cell>
        </row>
        <row r="6747">
          <cell r="A6747">
            <v>101393</v>
          </cell>
          <cell r="B6747" t="str">
            <v>CALAFETADOR / CALAFATE COM ENCARGOS COMPLEMENTARES</v>
          </cell>
          <cell r="C6747" t="str">
            <v>MES</v>
          </cell>
          <cell r="D6747">
            <v>3766.48</v>
          </cell>
        </row>
        <row r="6748">
          <cell r="A6748">
            <v>101394</v>
          </cell>
          <cell r="B6748" t="str">
            <v>CALCETEIRO COM ENCARGOS COMPLEMENTARES</v>
          </cell>
          <cell r="C6748" t="str">
            <v>MES</v>
          </cell>
          <cell r="D6748">
            <v>3244.3</v>
          </cell>
        </row>
        <row r="6749">
          <cell r="A6749">
            <v>101395</v>
          </cell>
          <cell r="B6749" t="str">
            <v>CARPINTEIRO AUXILIAR COM ENCARGOS COMPLEMENTARES</v>
          </cell>
          <cell r="C6749" t="str">
            <v>MES</v>
          </cell>
          <cell r="D6749">
            <v>2725</v>
          </cell>
        </row>
        <row r="6750">
          <cell r="A6750">
            <v>101396</v>
          </cell>
          <cell r="B6750" t="str">
            <v>CARPINTEIRO DE ESQUADRIAS COM ENCARGOS COMPLEMENTARES</v>
          </cell>
          <cell r="C6750" t="str">
            <v>MES</v>
          </cell>
          <cell r="D6750">
            <v>3083.66</v>
          </cell>
        </row>
        <row r="6751">
          <cell r="A6751">
            <v>101397</v>
          </cell>
          <cell r="B6751" t="str">
            <v>CARPINTEIRO DE FORMAS COM ENCARGOS COMPLEMENTARES</v>
          </cell>
          <cell r="C6751" t="str">
            <v>MES</v>
          </cell>
          <cell r="D6751">
            <v>3224.22</v>
          </cell>
        </row>
        <row r="6752">
          <cell r="A6752">
            <v>101398</v>
          </cell>
          <cell r="B6752" t="str">
            <v>CAVOUQUEIRO OU OPERADOR DE PERFURATRIZ COM ENCARGOS COMPLEMENTARES</v>
          </cell>
          <cell r="C6752" t="str">
            <v>MES</v>
          </cell>
          <cell r="D6752">
            <v>3947.81</v>
          </cell>
        </row>
        <row r="6753">
          <cell r="A6753">
            <v>101399</v>
          </cell>
          <cell r="B6753" t="str">
            <v>ELETRICISTA COM ENCARGOS COMPLEMENTARES</v>
          </cell>
          <cell r="C6753" t="str">
            <v>MES</v>
          </cell>
          <cell r="D6753">
            <v>3278.08</v>
          </cell>
        </row>
        <row r="6754">
          <cell r="A6754">
            <v>101400</v>
          </cell>
          <cell r="B6754" t="str">
            <v>ELETRICISTA DE MANUTENÇÃO INDUSTRIAL COM ENCARGOS COMPLEMENTARES</v>
          </cell>
          <cell r="C6754" t="str">
            <v>MES</v>
          </cell>
          <cell r="D6754">
            <v>3278.08</v>
          </cell>
        </row>
        <row r="6755">
          <cell r="A6755">
            <v>101401</v>
          </cell>
          <cell r="B6755" t="str">
            <v>ELETROTÉCNICO COM ENCARGOS COMPLEMENTARES</v>
          </cell>
          <cell r="C6755" t="str">
            <v>MES</v>
          </cell>
          <cell r="D6755">
            <v>3526.03</v>
          </cell>
        </row>
        <row r="6756">
          <cell r="A6756">
            <v>101402</v>
          </cell>
          <cell r="B6756" t="str">
            <v>ENCANADOR OU BOMBEIRO HIDRÁULICO COM ENCARGOS COMPLEMENTARES</v>
          </cell>
          <cell r="C6756" t="str">
            <v>MES</v>
          </cell>
          <cell r="D6756">
            <v>3168.52</v>
          </cell>
        </row>
        <row r="6757">
          <cell r="A6757">
            <v>101403</v>
          </cell>
          <cell r="B6757" t="str">
            <v>ENGENHEIRO CIVIL SENIOR COM ENCARGOS COMPLEMENTARES</v>
          </cell>
          <cell r="C6757" t="str">
            <v>MES</v>
          </cell>
          <cell r="D6757">
            <v>21842.560000000001</v>
          </cell>
        </row>
        <row r="6758">
          <cell r="A6758">
            <v>101404</v>
          </cell>
          <cell r="B6758" t="str">
            <v>ENGENHEIRO ELETRICISTA COM ENCARGOS COMPLEMENTARES</v>
          </cell>
          <cell r="C6758" t="str">
            <v>MES</v>
          </cell>
          <cell r="D6758">
            <v>15653.13</v>
          </cell>
        </row>
        <row r="6759">
          <cell r="A6759">
            <v>101405</v>
          </cell>
          <cell r="B6759" t="str">
            <v>ENGENHEIRO SANITARISTA COM ENCARGOS COMPLEMENTARES</v>
          </cell>
          <cell r="C6759" t="str">
            <v>MES</v>
          </cell>
          <cell r="D6759">
            <v>15058.68</v>
          </cell>
        </row>
        <row r="6760">
          <cell r="A6760">
            <v>101406</v>
          </cell>
          <cell r="B6760" t="str">
            <v>ESTUCADOR COM ENCARGOS COMPLEMENTARES</v>
          </cell>
          <cell r="C6760" t="str">
            <v>MES</v>
          </cell>
          <cell r="D6760">
            <v>3360.87</v>
          </cell>
        </row>
        <row r="6761">
          <cell r="A6761">
            <v>101407</v>
          </cell>
          <cell r="B6761" t="str">
            <v>GESSEIRO COM ENCARGOS COMPLEMENTARES</v>
          </cell>
          <cell r="C6761" t="str">
            <v>MES</v>
          </cell>
          <cell r="D6761">
            <v>3243.94</v>
          </cell>
        </row>
        <row r="6762">
          <cell r="A6762">
            <v>101408</v>
          </cell>
          <cell r="B6762" t="str">
            <v>IMPERMEABILIZADOR COM ENCARGOS COMPLEMENTARES</v>
          </cell>
          <cell r="C6762" t="str">
            <v>MES</v>
          </cell>
          <cell r="D6762">
            <v>3256.77</v>
          </cell>
        </row>
        <row r="6763">
          <cell r="A6763">
            <v>101409</v>
          </cell>
          <cell r="B6763" t="str">
            <v>INSTALADOR DE TUBULAÇÕES COM ENCARGOS COMPLEMENTARES</v>
          </cell>
          <cell r="C6763" t="str">
            <v>MES</v>
          </cell>
          <cell r="D6763">
            <v>7339.98</v>
          </cell>
        </row>
        <row r="6764">
          <cell r="A6764">
            <v>101410</v>
          </cell>
          <cell r="B6764" t="str">
            <v>JARDINEIRO COM ENCARGOS COMPLEMENTARES</v>
          </cell>
          <cell r="C6764" t="str">
            <v>MES</v>
          </cell>
          <cell r="D6764">
            <v>3160.28</v>
          </cell>
        </row>
        <row r="6765">
          <cell r="A6765">
            <v>101411</v>
          </cell>
          <cell r="B6765" t="str">
            <v>LEITURISTA OU CADASTRISTA DE REDES DE ÁGUA COM ENCARGOS COMPLEMENTARES</v>
          </cell>
          <cell r="C6765" t="str">
            <v>MES</v>
          </cell>
          <cell r="D6765">
            <v>1750.97</v>
          </cell>
        </row>
        <row r="6766">
          <cell r="A6766">
            <v>101412</v>
          </cell>
          <cell r="B6766" t="str">
            <v>MAÇARIQUEIRO COM ENCARGOS COMPLEMENTARES</v>
          </cell>
          <cell r="C6766" t="str">
            <v>MES</v>
          </cell>
          <cell r="D6766">
            <v>2714.46</v>
          </cell>
        </row>
        <row r="6767">
          <cell r="A6767">
            <v>101413</v>
          </cell>
          <cell r="B6767" t="str">
            <v>MARCENEIRO COM ENCARGOS COMPLEMENTARES</v>
          </cell>
          <cell r="C6767" t="str">
            <v>MES</v>
          </cell>
          <cell r="D6767">
            <v>3281</v>
          </cell>
        </row>
        <row r="6768">
          <cell r="A6768">
            <v>101414</v>
          </cell>
          <cell r="B6768" t="str">
            <v>MARMORISTA / GRANITEIRO COM ENCARGOS COMPLEMENTARES</v>
          </cell>
          <cell r="C6768" t="str">
            <v>MES</v>
          </cell>
          <cell r="D6768">
            <v>3524.34</v>
          </cell>
        </row>
        <row r="6769">
          <cell r="A6769">
            <v>101415</v>
          </cell>
          <cell r="B6769" t="str">
            <v>MECÂNICO DE EQUIPAMENTOS PESADOS COM ENCARGOS COMPLEMENTARES</v>
          </cell>
          <cell r="C6769" t="str">
            <v>MES</v>
          </cell>
          <cell r="D6769">
            <v>6228.05</v>
          </cell>
        </row>
        <row r="6770">
          <cell r="A6770">
            <v>101416</v>
          </cell>
          <cell r="B6770" t="str">
            <v>MECÂNICO DE REFRIGERAÇÃO COM ENCARGOS COMPLEMENTARES</v>
          </cell>
          <cell r="C6770" t="str">
            <v>MES</v>
          </cell>
          <cell r="D6770">
            <v>3338.97</v>
          </cell>
        </row>
        <row r="6771">
          <cell r="A6771">
            <v>101417</v>
          </cell>
          <cell r="B6771" t="str">
            <v>MONTADOR DE ELETROELETRÔNICO COM ENCARGOS COMPLEMENTARES</v>
          </cell>
          <cell r="C6771" t="str">
            <v>MES</v>
          </cell>
          <cell r="D6771">
            <v>2951.15</v>
          </cell>
        </row>
        <row r="6772">
          <cell r="A6772">
            <v>101418</v>
          </cell>
          <cell r="B6772" t="str">
            <v>MONTADOR DE ESTRUTURAS METÁLICAS COM ENCARGOS COMPLEMENTARES</v>
          </cell>
          <cell r="C6772" t="str">
            <v>MES</v>
          </cell>
          <cell r="D6772">
            <v>4406.93</v>
          </cell>
        </row>
        <row r="6773">
          <cell r="A6773">
            <v>101419</v>
          </cell>
          <cell r="B6773" t="str">
            <v>MONTADOR DE MÁQUINAS COM ENCARGOS COMPLEMENTARES</v>
          </cell>
          <cell r="C6773" t="str">
            <v>MES</v>
          </cell>
          <cell r="D6773">
            <v>4537.63</v>
          </cell>
        </row>
        <row r="6774">
          <cell r="A6774">
            <v>101420</v>
          </cell>
          <cell r="B6774" t="str">
            <v>MOTORISTA DE CAMINHÃO BASCULANTE COM ENCARGOS COMPLEMENTARES</v>
          </cell>
          <cell r="C6774" t="str">
            <v>MES</v>
          </cell>
          <cell r="D6774">
            <v>4480.0600000000004</v>
          </cell>
        </row>
        <row r="6775">
          <cell r="A6775">
            <v>101421</v>
          </cell>
          <cell r="B6775" t="str">
            <v>MOTORISTA DE CAMINHÃO CARRETA COM ENCARGOS COMPLEMENTARES</v>
          </cell>
          <cell r="C6775" t="str">
            <v>MES</v>
          </cell>
          <cell r="D6775">
            <v>6049.14</v>
          </cell>
        </row>
        <row r="6776">
          <cell r="A6776">
            <v>101422</v>
          </cell>
          <cell r="B6776" t="str">
            <v>MOTORISTA DE CARRO DE PASSEIO COM ENCARGOS COMPLEMENTARES</v>
          </cell>
          <cell r="C6776" t="str">
            <v>MES</v>
          </cell>
          <cell r="D6776">
            <v>4568.8</v>
          </cell>
        </row>
        <row r="6777">
          <cell r="A6777">
            <v>101423</v>
          </cell>
          <cell r="B6777" t="str">
            <v>MOTORISTA DE ÔNIBUS / MICRO-ÔNIBUS COM ENCARGOS COMPLEMENTARES</v>
          </cell>
          <cell r="C6777" t="str">
            <v>MES</v>
          </cell>
          <cell r="D6777">
            <v>5656.44</v>
          </cell>
        </row>
        <row r="6778">
          <cell r="A6778">
            <v>101424</v>
          </cell>
          <cell r="B6778" t="str">
            <v>MOTORISTA OPERADOR DE CAMINHÃO COM MUNCK COM ENCARGOS COMPLEMENTARES</v>
          </cell>
          <cell r="C6778" t="str">
            <v>MES</v>
          </cell>
          <cell r="D6778">
            <v>5056.5</v>
          </cell>
        </row>
        <row r="6779">
          <cell r="A6779">
            <v>101425</v>
          </cell>
          <cell r="B6779" t="str">
            <v>NIVELADOR  COM ENCARGOS COMPLEMENTARES</v>
          </cell>
          <cell r="C6779" t="str">
            <v>MES</v>
          </cell>
          <cell r="D6779">
            <v>1996.24</v>
          </cell>
        </row>
        <row r="6780">
          <cell r="A6780">
            <v>101426</v>
          </cell>
          <cell r="B6780" t="str">
            <v>OPERADOR DE BATE-ESTACA COM ENCARGOS COMPLEMENTARES</v>
          </cell>
          <cell r="C6780" t="str">
            <v>MES</v>
          </cell>
          <cell r="D6780">
            <v>5253.74</v>
          </cell>
        </row>
        <row r="6781">
          <cell r="A6781">
            <v>101427</v>
          </cell>
          <cell r="B6781" t="str">
            <v>OPERADOR DE BETONEIRA (CAMINHÃO) COM ENCARGOS COMPLEMENTARES</v>
          </cell>
          <cell r="C6781" t="str">
            <v>MES</v>
          </cell>
          <cell r="D6781">
            <v>4320.05</v>
          </cell>
        </row>
        <row r="6782">
          <cell r="A6782">
            <v>101428</v>
          </cell>
          <cell r="B6782" t="str">
            <v>OPERADOR DE BETONEIRA ESTACIONÁRIA COM ENCARGOS COMPLEMENTARES</v>
          </cell>
          <cell r="C6782" t="str">
            <v>MES</v>
          </cell>
          <cell r="D6782">
            <v>4193.6899999999996</v>
          </cell>
        </row>
        <row r="6783">
          <cell r="A6783">
            <v>101429</v>
          </cell>
          <cell r="B6783" t="str">
            <v>OPERADOR DE COMPRESSOR DE AR OU COMPRESSORISTA COM ENCARGOS COMPLEMENTARES</v>
          </cell>
          <cell r="C6783" t="str">
            <v>MES</v>
          </cell>
          <cell r="D6783">
            <v>4808.07</v>
          </cell>
        </row>
        <row r="6784">
          <cell r="A6784">
            <v>101430</v>
          </cell>
          <cell r="B6784" t="str">
            <v>OPERADOR DE DEMARCADORA DE FAIXAS DE TRÁFEGO COM ENCARGOS COMPLEMENTARES</v>
          </cell>
          <cell r="C6784" t="str">
            <v>MES</v>
          </cell>
          <cell r="D6784">
            <v>5154.01</v>
          </cell>
        </row>
        <row r="6785">
          <cell r="A6785">
            <v>101431</v>
          </cell>
          <cell r="B6785" t="str">
            <v>OPERADOR DE ESCAVADEIRA COM ENCARGOS COMPLEMENTARES</v>
          </cell>
          <cell r="C6785" t="str">
            <v>MES</v>
          </cell>
          <cell r="D6785">
            <v>5586.82</v>
          </cell>
        </row>
        <row r="6786">
          <cell r="A6786">
            <v>101432</v>
          </cell>
          <cell r="B6786" t="str">
            <v>OPERADOR DE GUINCHO OU GUINCHEIRO COM ENCARGOS COMPLEMENTARES</v>
          </cell>
          <cell r="C6786" t="str">
            <v>MES</v>
          </cell>
          <cell r="D6786">
            <v>4416.8599999999997</v>
          </cell>
        </row>
        <row r="6787">
          <cell r="A6787">
            <v>101433</v>
          </cell>
          <cell r="B6787" t="str">
            <v>OPERADOR DE GUINDASTE COM ENCARGOS COMPLEMENTARES</v>
          </cell>
          <cell r="C6787" t="str">
            <v>MES</v>
          </cell>
          <cell r="D6787">
            <v>4416.8599999999997</v>
          </cell>
        </row>
        <row r="6788">
          <cell r="A6788">
            <v>101434</v>
          </cell>
          <cell r="B6788" t="str">
            <v>OPERADOR DE JATO ABRASIVO OU JATISTA COM ENCARGOS COMPLEMENTARES</v>
          </cell>
          <cell r="C6788" t="str">
            <v>MES</v>
          </cell>
          <cell r="D6788">
            <v>5075.4799999999996</v>
          </cell>
        </row>
        <row r="6789">
          <cell r="A6789">
            <v>101435</v>
          </cell>
          <cell r="B6789" t="str">
            <v>OPERADOR DE MÁQUINAS E TRATORES DIVERSOS COM ENCARGOS COMPLEMENTARES</v>
          </cell>
          <cell r="C6789" t="str">
            <v>MES</v>
          </cell>
          <cell r="D6789">
            <v>4908.7</v>
          </cell>
        </row>
        <row r="6790">
          <cell r="A6790">
            <v>101436</v>
          </cell>
          <cell r="B6790" t="str">
            <v>OPERADOR DE MARTELETE OU MARTELETEIRO COM ENCARGOS COMPLEMENTARES</v>
          </cell>
          <cell r="C6790" t="str">
            <v>MES</v>
          </cell>
          <cell r="D6790">
            <v>4400.68</v>
          </cell>
        </row>
        <row r="6791">
          <cell r="A6791">
            <v>101437</v>
          </cell>
          <cell r="B6791" t="str">
            <v>OPERADOR DE MOTO SCRAPER COM ENCARGOS COMPLEMENTARES</v>
          </cell>
          <cell r="C6791" t="str">
            <v>MES</v>
          </cell>
          <cell r="D6791">
            <v>5229.82</v>
          </cell>
        </row>
        <row r="6792">
          <cell r="A6792">
            <v>101438</v>
          </cell>
          <cell r="B6792" t="str">
            <v>OPERADOR DE MOTONIVELADORA COM ENCARGOS COMPLEMENTARES</v>
          </cell>
          <cell r="C6792" t="str">
            <v>MES</v>
          </cell>
          <cell r="D6792">
            <v>6255.85</v>
          </cell>
        </row>
        <row r="6793">
          <cell r="A6793">
            <v>101439</v>
          </cell>
          <cell r="B6793" t="str">
            <v>OPERADOR DE PÁ CARREGADEIRA COM ENCARGOS COMPLEMENTARES</v>
          </cell>
          <cell r="C6793" t="str">
            <v>MES</v>
          </cell>
          <cell r="D6793">
            <v>5057.49</v>
          </cell>
        </row>
        <row r="6794">
          <cell r="A6794">
            <v>101440</v>
          </cell>
          <cell r="B6794" t="str">
            <v>OPERADOR DE PAVIMENTADORA / MESA VIBROACABADORA COM ENCARGOS COMPLEMENTARES</v>
          </cell>
          <cell r="C6794" t="str">
            <v>MES</v>
          </cell>
          <cell r="D6794">
            <v>5376.4</v>
          </cell>
        </row>
        <row r="6795">
          <cell r="A6795">
            <v>101441</v>
          </cell>
          <cell r="B6795" t="str">
            <v>OPERADOR DE ROLO COMPACTADOR COM ENCARGOS COMPLEMENTARES</v>
          </cell>
          <cell r="C6795" t="str">
            <v>MES</v>
          </cell>
          <cell r="D6795">
            <v>5556.73</v>
          </cell>
        </row>
        <row r="6796">
          <cell r="A6796">
            <v>101442</v>
          </cell>
          <cell r="B6796" t="str">
            <v>OPERADOR DE TRATOR - EXCLUSIVE AGROPECUÁRIA COM ENCARGOS COMPLEMENTARES</v>
          </cell>
          <cell r="C6796" t="str">
            <v>MES</v>
          </cell>
          <cell r="D6796">
            <v>5087.24</v>
          </cell>
        </row>
        <row r="6797">
          <cell r="A6797">
            <v>101443</v>
          </cell>
          <cell r="B6797" t="str">
            <v>OPERADOR DE USINA DE ASFALTO, DE SOLOS OU DE CONCRETO COM ENCARGOS COMPLEMENTARES</v>
          </cell>
          <cell r="C6797" t="str">
            <v>MES</v>
          </cell>
          <cell r="D6797">
            <v>4716.82</v>
          </cell>
        </row>
        <row r="6798">
          <cell r="A6798">
            <v>101444</v>
          </cell>
          <cell r="B6798" t="str">
            <v>PASTILHEIRO COM ENCARGOS COMPLEMENTARES</v>
          </cell>
          <cell r="C6798" t="str">
            <v>MES</v>
          </cell>
          <cell r="D6798">
            <v>3708.94</v>
          </cell>
        </row>
        <row r="6799">
          <cell r="A6799">
            <v>101445</v>
          </cell>
          <cell r="B6799" t="str">
            <v>PEDREIRO COM ENCARGOS COMPLEMENTARES</v>
          </cell>
          <cell r="C6799" t="str">
            <v>MES</v>
          </cell>
          <cell r="D6799">
            <v>3256.77</v>
          </cell>
        </row>
        <row r="6800">
          <cell r="A6800">
            <v>101446</v>
          </cell>
          <cell r="B6800" t="str">
            <v>PINTOR COM ENCARGOS COMPLEMENTARES</v>
          </cell>
          <cell r="C6800" t="str">
            <v>MES</v>
          </cell>
          <cell r="D6800">
            <v>3450.23</v>
          </cell>
        </row>
        <row r="6801">
          <cell r="A6801">
            <v>101447</v>
          </cell>
          <cell r="B6801" t="str">
            <v>PINTOR DE LETREIROS COM ENCARGOS COMPLEMENTARES</v>
          </cell>
          <cell r="C6801" t="str">
            <v>MES</v>
          </cell>
          <cell r="D6801">
            <v>3877.83</v>
          </cell>
        </row>
        <row r="6802">
          <cell r="A6802">
            <v>101448</v>
          </cell>
          <cell r="B6802" t="str">
            <v>PINTOR PARA TINTA EPÓXI COM ENCARGOS COMPLEMENTARES</v>
          </cell>
          <cell r="C6802" t="str">
            <v>MES</v>
          </cell>
          <cell r="D6802">
            <v>3629.65</v>
          </cell>
        </row>
        <row r="6803">
          <cell r="A6803">
            <v>101449</v>
          </cell>
          <cell r="B6803" t="str">
            <v>POCEIRO / ESCAVADOR DE VALAS COM ENCARGOS COMPLEMENTARES</v>
          </cell>
          <cell r="C6803" t="str">
            <v>MES</v>
          </cell>
          <cell r="D6803">
            <v>3277.43</v>
          </cell>
        </row>
        <row r="6804">
          <cell r="A6804">
            <v>101450</v>
          </cell>
          <cell r="B6804" t="str">
            <v>RASTELEIRO COM ENCARGOS COMPLEMENTARES</v>
          </cell>
          <cell r="C6804" t="str">
            <v>MES</v>
          </cell>
          <cell r="D6804">
            <v>3859.5</v>
          </cell>
        </row>
        <row r="6805">
          <cell r="A6805">
            <v>101451</v>
          </cell>
          <cell r="B6805" t="str">
            <v>SERRALHEIRO COM ENCARGOS COMPLEMENTARES</v>
          </cell>
          <cell r="C6805" t="str">
            <v>MES</v>
          </cell>
          <cell r="D6805">
            <v>3244.3</v>
          </cell>
        </row>
        <row r="6806">
          <cell r="A6806">
            <v>101452</v>
          </cell>
          <cell r="B6806" t="str">
            <v>SERVENTE DE OBRAS COM ENCARGOS COMPLEMENTARES</v>
          </cell>
          <cell r="C6806" t="str">
            <v>MES</v>
          </cell>
          <cell r="D6806">
            <v>2645.88</v>
          </cell>
        </row>
        <row r="6807">
          <cell r="A6807">
            <v>101453</v>
          </cell>
          <cell r="B6807" t="str">
            <v>SOLDADOR COM ENCARGOS COMPLEMENTARES</v>
          </cell>
          <cell r="C6807" t="str">
            <v>MES</v>
          </cell>
          <cell r="D6807">
            <v>3367.46</v>
          </cell>
        </row>
        <row r="6808">
          <cell r="A6808">
            <v>101454</v>
          </cell>
          <cell r="B6808" t="str">
            <v>SOLDADOR ELÉTRICO COM ENCARGOS COMPLEMENTARES</v>
          </cell>
          <cell r="C6808" t="str">
            <v>MES</v>
          </cell>
          <cell r="D6808">
            <v>3136.44</v>
          </cell>
        </row>
        <row r="6809">
          <cell r="A6809">
            <v>101455</v>
          </cell>
          <cell r="B6809" t="str">
            <v>TAQUEADOR OU TAQUEIRO COM ENCARGOS COMPLEMENTARES</v>
          </cell>
          <cell r="C6809" t="str">
            <v>MES</v>
          </cell>
          <cell r="D6809">
            <v>3762.29</v>
          </cell>
        </row>
        <row r="6810">
          <cell r="A6810">
            <v>101456</v>
          </cell>
          <cell r="B6810" t="str">
            <v>TÉCNICO DE LABORATÓRIO E CAMPO DE CONSTRUÇÃO COM ENCARGOS COMPLEMENTARES</v>
          </cell>
          <cell r="C6810" t="str">
            <v>MES</v>
          </cell>
          <cell r="D6810">
            <v>3811.36</v>
          </cell>
        </row>
        <row r="6811">
          <cell r="A6811">
            <v>101457</v>
          </cell>
          <cell r="B6811" t="str">
            <v>TÉCNICO EM SONDAGEM COM ENCARGOS COMPLEMENTARES</v>
          </cell>
          <cell r="C6811" t="str">
            <v>MES</v>
          </cell>
          <cell r="D6811">
            <v>6304.46</v>
          </cell>
        </row>
        <row r="6812">
          <cell r="A6812">
            <v>101458</v>
          </cell>
          <cell r="B6812" t="str">
            <v>TELHADOR COM ENCARGOS COMPLEMENTARES</v>
          </cell>
          <cell r="C6812" t="str">
            <v>MES</v>
          </cell>
          <cell r="D6812">
            <v>3683.8</v>
          </cell>
        </row>
        <row r="6813">
          <cell r="A6813">
            <v>101459</v>
          </cell>
          <cell r="B6813" t="str">
            <v>VIDRACEIRO COM ENCARGOS COMPLEMENTARES</v>
          </cell>
          <cell r="C6813" t="str">
            <v>MES</v>
          </cell>
          <cell r="D6813">
            <v>2684.05</v>
          </cell>
        </row>
        <row r="6814">
          <cell r="A6814">
            <v>101460</v>
          </cell>
          <cell r="B6814" t="str">
            <v>VIGIA DIURNO COM ENCARGOS COMPLEMENTARES</v>
          </cell>
          <cell r="C6814" t="str">
            <v>MES</v>
          </cell>
          <cell r="D6814">
            <v>2705.84</v>
          </cell>
        </row>
        <row r="6815">
          <cell r="A6815">
            <v>13003</v>
          </cell>
          <cell r="B6815" t="str">
            <v>!EM PROCESSO DE DESATIVACAO! AGUA SANITARIA</v>
          </cell>
          <cell r="C6815" t="str">
            <v xml:space="preserve">L     </v>
          </cell>
          <cell r="D6815">
            <v>2.62</v>
          </cell>
        </row>
        <row r="6816">
          <cell r="A6816">
            <v>1363</v>
          </cell>
          <cell r="B6816" t="str">
            <v>!EM PROCESSO DE DESATIVACAO! CHAPA DE MADEIRA COMPENSADA DE PINUS, VIROLA OU EQUIVALENTE, DE *2,2 X 1,6* M, E = 6 MM</v>
          </cell>
          <cell r="C6816" t="str">
            <v xml:space="preserve">M2    </v>
          </cell>
          <cell r="D6816">
            <v>20.46</v>
          </cell>
        </row>
        <row r="6817">
          <cell r="A6817">
            <v>1344</v>
          </cell>
          <cell r="B6817" t="str">
            <v>!EM PROCESSO DE DESATIVACAO! CHAPA DE MADEIRA COMPENSADA PLASTIFICADA PARA FORMA DE CONCRETO, DE 2,20 x 1,10 M, E = 6 MM</v>
          </cell>
          <cell r="C6817" t="str">
            <v xml:space="preserve">UN    </v>
          </cell>
          <cell r="D6817">
            <v>41.51</v>
          </cell>
        </row>
        <row r="6818">
          <cell r="A6818">
            <v>1342</v>
          </cell>
          <cell r="B6818" t="str">
            <v>!EM PROCESSO DE DESATIVACAO! CHAPA DE MADEIRA COMPENSADA PLASTIFICADA PARA FORMA DE CONCRETO, DE 2,20 X 1,10 m, E = 14 MM</v>
          </cell>
          <cell r="C6818" t="str">
            <v xml:space="preserve">UN    </v>
          </cell>
          <cell r="D6818">
            <v>73.38</v>
          </cell>
        </row>
        <row r="6819">
          <cell r="A6819">
            <v>1349</v>
          </cell>
          <cell r="B6819" t="str">
            <v>!EM PROCESSO DE DESATIVACAO! CHAPA DE MADEIRA COMPENSADA PLASTIFICADA PARA FORMA DE CONCRETO, DE 2,20 X 1,10 M, E = 20 MM</v>
          </cell>
          <cell r="C6819" t="str">
            <v xml:space="preserve">UN    </v>
          </cell>
          <cell r="D6819">
            <v>104.66</v>
          </cell>
        </row>
        <row r="6820">
          <cell r="A6820">
            <v>1350</v>
          </cell>
          <cell r="B6820" t="str">
            <v>!EM PROCESSO DE DESATIVACAO! CHAPA DE MADEIRA COMPENSADA RESINADA PARA FORMA DE CONCRETO, DE *2,2 X 1,1* M, E = 10 MM</v>
          </cell>
          <cell r="C6820" t="str">
            <v xml:space="preserve">UN    </v>
          </cell>
          <cell r="D6820">
            <v>54.2</v>
          </cell>
        </row>
        <row r="6821">
          <cell r="A6821">
            <v>1357</v>
          </cell>
          <cell r="B6821" t="str">
            <v>!EM PROCESSO DE DESATIVACAO! CHAPA DE MADEIRA COMPENSADA RESINADA PARA FORMA DE CONCRETO, DE *2,2 X 1,1* M, E = 12 MM</v>
          </cell>
          <cell r="C6821" t="str">
            <v xml:space="preserve">UN    </v>
          </cell>
          <cell r="D6821">
            <v>69.040000000000006</v>
          </cell>
        </row>
        <row r="6822">
          <cell r="A6822">
            <v>1359</v>
          </cell>
          <cell r="B6822" t="str">
            <v>!EM PROCESSO DE DESATIVACAO! CHAPA DE MADEIRA COMPENSADA RESINADA PARA FORMA DE CONCRETO, DE *2,2 X 1,1* M, E = 20 MM</v>
          </cell>
          <cell r="C6822" t="str">
            <v xml:space="preserve">UN    </v>
          </cell>
          <cell r="D6822">
            <v>106.66</v>
          </cell>
        </row>
        <row r="6823">
          <cell r="A6823">
            <v>1351</v>
          </cell>
          <cell r="B6823" t="str">
            <v>!EM PROCESSO DE DESATIVACAO! CHAPA DE MADEIRA COMPENSADA RESINADA PARA FORMA DE CONCRETO, DE *2,2 X 1,1* M, E = 6 MM</v>
          </cell>
          <cell r="C6823" t="str">
            <v xml:space="preserve">UN    </v>
          </cell>
          <cell r="D6823">
            <v>34.369999999999997</v>
          </cell>
        </row>
        <row r="6824">
          <cell r="A6824">
            <v>6</v>
          </cell>
          <cell r="B6824" t="str">
            <v>!EM PROCESSO DE DESATIVACAO! DETERGENTE AMONIACO (AMONIA DILUIDA)</v>
          </cell>
          <cell r="C6824" t="str">
            <v xml:space="preserve">L     </v>
          </cell>
          <cell r="D6824">
            <v>3.72</v>
          </cell>
        </row>
        <row r="6825">
          <cell r="A6825">
            <v>2404</v>
          </cell>
          <cell r="B6825" t="str">
            <v>!EM PROCESSO DE DESATIVACAO! DIVISORIA COLMEIA CEGA COM MONTANTE E RODAPE DE ALUMINIO ANODIZADO SIMPLES (SEM COLOCACAO)</v>
          </cell>
          <cell r="C6825" t="str">
            <v xml:space="preserve">M2    </v>
          </cell>
          <cell r="D6825">
            <v>85</v>
          </cell>
        </row>
        <row r="6826">
          <cell r="A6826">
            <v>2418</v>
          </cell>
          <cell r="B6826" t="str">
            <v>!EM PROCESSO DE DESATIVACAO! DOBRADICA EM ACO/FERRO, 3" X 2 1/2", E= 1,2 A 1,8 MM, SEM ANEL,  CROMADO OU ZINCADO, TAMPA BOLA, COM PARAFUSOS</v>
          </cell>
          <cell r="C6826" t="str">
            <v xml:space="preserve">UN    </v>
          </cell>
          <cell r="D6826">
            <v>10.33</v>
          </cell>
        </row>
        <row r="6827">
          <cell r="A6827">
            <v>2720</v>
          </cell>
          <cell r="B6827" t="str">
            <v>!EM PROCESSO DE DESATIVACAO! ESCAVADEIRA DRAGA DE ARRASTE, CAP. 3/4 JC 140HP (INCL MANUTENCAO/OPERACAO)</v>
          </cell>
          <cell r="C6827" t="str">
            <v xml:space="preserve">H     </v>
          </cell>
          <cell r="D6827">
            <v>183.23</v>
          </cell>
        </row>
        <row r="6828">
          <cell r="A6828">
            <v>2719</v>
          </cell>
          <cell r="B6828" t="str">
            <v>!EM PROCESSO DE DESATIVACAO! ESCAVADEIRA HIDRAULICA SOBRE ESTEIRAS DE 99 HP, PESO OPERACIONAL DE *16* T E CAPACIDADE DE 0,85 A 1,00 M3 (LOCACAO COM OPERADOR, COMBUSTIVEL E MANUTENCAO)</v>
          </cell>
          <cell r="C6828" t="str">
            <v xml:space="preserve">H     </v>
          </cell>
          <cell r="D6828">
            <v>155.25</v>
          </cell>
        </row>
        <row r="6829">
          <cell r="A6829">
            <v>6086</v>
          </cell>
          <cell r="B6829" t="str">
            <v>!EM PROCESSO DE DESATIVACAO! FUNDO SINTETICO NIVELADOR BRANCO FOSCO PARA MADEIRA</v>
          </cell>
          <cell r="C6829" t="str">
            <v xml:space="preserve">GL    </v>
          </cell>
          <cell r="D6829">
            <v>53.32</v>
          </cell>
        </row>
        <row r="6830">
          <cell r="A6830">
            <v>38968</v>
          </cell>
          <cell r="B6830" t="str">
            <v>!EM PROCESSO DE DESATIVACAO! GRADIL *1320 X 2170* MM (A X L) EM BARRA DE ACO CHATA *25 MM X 2* MM, ENTRELACADA COM BARRA ACO REDONDA *5* MM, MALHA *65 X 132* MM, GALVANIZADO E PINTURA ELETROSTATICA, COR PRETO</v>
          </cell>
          <cell r="C6830" t="str">
            <v xml:space="preserve">M2    </v>
          </cell>
          <cell r="D6830">
            <v>305.13</v>
          </cell>
        </row>
        <row r="6831">
          <cell r="A6831">
            <v>3378</v>
          </cell>
          <cell r="B6831" t="str">
            <v>!EM PROCESSO DE DESATIVACAO! HASTE DE ATERRAMENTO EM ACO COM 3,00 M DE COMPRIMENTO E DN = 3/4", REVESTIDA COM BAIXA CAMADA DE COBRE, SEM CONECTOR</v>
          </cell>
          <cell r="C6831" t="str">
            <v xml:space="preserve">UN    </v>
          </cell>
          <cell r="D6831">
            <v>78.569999999999993</v>
          </cell>
        </row>
        <row r="6832">
          <cell r="A6832">
            <v>3380</v>
          </cell>
          <cell r="B6832" t="str">
            <v>!EM PROCESSO DE DESATIVACAO! HASTE DE ATERRAMENTO EM ACO COM 3,00 M DE COMPRIMENTO E DN = 5/8", REVESTIDA COM BAIXA CAMADA DE COBRE, COM CONECTOR TIPO GRAMPO</v>
          </cell>
          <cell r="C6832" t="str">
            <v xml:space="preserve">UN    </v>
          </cell>
          <cell r="D6832">
            <v>55</v>
          </cell>
        </row>
        <row r="6833">
          <cell r="A6833">
            <v>3379</v>
          </cell>
          <cell r="B6833" t="str">
            <v>!EM PROCESSO DE DESATIVACAO! HASTE DE ATERRAMENTO EM ACO COM 3,00 M DE COMPRIMENTO E DN = 5/8", REVESTIDA COM BAIXA CAMADA DE COBRE, SEM CONECTOR</v>
          </cell>
          <cell r="C6833" t="str">
            <v xml:space="preserve">UN    </v>
          </cell>
          <cell r="D6833">
            <v>53.1</v>
          </cell>
        </row>
        <row r="6834">
          <cell r="A6834">
            <v>10561</v>
          </cell>
          <cell r="B6834" t="str">
            <v>!EM PROCESSO DE DESATIVACAO! HEXAMETAFOSFATO DE SODIO</v>
          </cell>
          <cell r="C6834" t="str">
            <v xml:space="preserve">KG    </v>
          </cell>
          <cell r="D6834">
            <v>0.51</v>
          </cell>
        </row>
        <row r="6835">
          <cell r="A6835">
            <v>615</v>
          </cell>
          <cell r="B6835" t="str">
            <v>!EM PROCESSO DE DESATIVACAO! JANELA BASCULANTE, ACO, COM BATENTE/REQUADRO, 60 X 80 CM (SEM VIDROS)</v>
          </cell>
          <cell r="C6835" t="str">
            <v xml:space="preserve">M2    </v>
          </cell>
          <cell r="D6835">
            <v>360.78</v>
          </cell>
        </row>
        <row r="6836">
          <cell r="A6836">
            <v>606</v>
          </cell>
          <cell r="B6836" t="str">
            <v>!EM PROCESSO DE DESATIVACAO! JANELA DE CORRER, ACO, BATENTE/REQUADRO DE 6 A 14 CM, QUADRICULADA, PINTURA ANTICORROSIVA, SEM VIDRO, BANDEIRA COM BASCULA, 4 FLS, 120  X 150 CM (A X L)</v>
          </cell>
          <cell r="C6836" t="str">
            <v xml:space="preserve">M2    </v>
          </cell>
          <cell r="D6836">
            <v>566.75</v>
          </cell>
        </row>
        <row r="6837">
          <cell r="A6837">
            <v>11193</v>
          </cell>
          <cell r="B6837" t="str">
            <v>!EM PROCESSO DE DESATIVACAO! JANELA DE CORRER, ACO, BATENTE/REQUADRO DE 6 A 14 CM, VENEZIANA, PINT ANTICORROSIVA, PINT ACABAMENTO, COM VIDRO, 6 FLS, 120  X 150 CM (A X L)</v>
          </cell>
          <cell r="C6837" t="str">
            <v xml:space="preserve">M2    </v>
          </cell>
          <cell r="D6837">
            <v>574.63</v>
          </cell>
        </row>
        <row r="6838">
          <cell r="A6838">
            <v>11197</v>
          </cell>
          <cell r="B6838" t="str">
            <v>!EM PROCESSO DE DESATIVACAO! JANELA DE CORRER, ACO, COM BATENTE/REQUADRO DE 6 A 14 CM, SEM DIVISAO, PINT ANTICORROSIVA, PINT ACABAMENTO, COM VIDRO, SEM BANDEIRA, 2 FLS, 120  X 150 CM (A X L)</v>
          </cell>
          <cell r="C6838" t="str">
            <v xml:space="preserve">UN    </v>
          </cell>
          <cell r="D6838">
            <v>786.96</v>
          </cell>
        </row>
        <row r="6839">
          <cell r="A6839">
            <v>3346</v>
          </cell>
          <cell r="B6839" t="str">
            <v>!EM PROCESSO DE DESATIVACAO! LOCACAO DE GRUPO GERADOR *80 A 125* KVA, MOTOR DIESEL, REBOCAVEL, ACIONAMENTO MANUAL</v>
          </cell>
          <cell r="C6839" t="str">
            <v xml:space="preserve">H     </v>
          </cell>
          <cell r="D6839">
            <v>15.07</v>
          </cell>
        </row>
        <row r="6840">
          <cell r="A6840">
            <v>3348</v>
          </cell>
          <cell r="B6840" t="str">
            <v>!EM PROCESSO DE DESATIVACAO! LOCACAO DE GRUPO GERADOR ACIMA DE * 125 ATE 180* KVA, MOTOR DIESEL, REBOCAVEL, ACIONAMENTO MANUAL</v>
          </cell>
          <cell r="C6840" t="str">
            <v xml:space="preserve">H     </v>
          </cell>
          <cell r="D6840">
            <v>18.03</v>
          </cell>
        </row>
        <row r="6841">
          <cell r="A6841">
            <v>3345</v>
          </cell>
          <cell r="B6841" t="str">
            <v>!EM PROCESSO DE DESATIVACAO! LOCACAO DE GRUPO GERADOR ACIMA DE * 20 A 80* KVA, MOTOR DIESEL, REBOCAVEL, ACIONAMENTO MANUAL</v>
          </cell>
          <cell r="C6841" t="str">
            <v xml:space="preserve">H     </v>
          </cell>
          <cell r="D6841">
            <v>11.65</v>
          </cell>
        </row>
        <row r="6842">
          <cell r="A6842">
            <v>39833</v>
          </cell>
          <cell r="B6842" t="str">
            <v>!EM PROCESSO DE DESATIVACAO! LOCACAO DE GRUPO GERADOR DE *260* KVA, DIESEL REBOCAVEL, ACIONAMENTO MANUAL</v>
          </cell>
          <cell r="C6842" t="str">
            <v xml:space="preserve">H     </v>
          </cell>
          <cell r="D6842">
            <v>24.69</v>
          </cell>
        </row>
        <row r="6843">
          <cell r="A6843">
            <v>39834</v>
          </cell>
          <cell r="B6843" t="str">
            <v>!EM PROCESSO DE DESATIVACAO! LOCACAO DE GRUPO GERADOR DE *400* KVA, DIESEL REBOCAVEL, ACIONAMENTO MANUAL</v>
          </cell>
          <cell r="C6843" t="str">
            <v xml:space="preserve">H     </v>
          </cell>
          <cell r="D6843">
            <v>42.38</v>
          </cell>
        </row>
        <row r="6844">
          <cell r="A6844">
            <v>39835</v>
          </cell>
          <cell r="B6844" t="str">
            <v>!EM PROCESSO DE DESATIVACAO! LOCACAO DE GRUPO GERADOR DE *550* KVA, DIESEL REBOCAVEL, ACIONAMENTO MANUAL</v>
          </cell>
          <cell r="C6844" t="str">
            <v xml:space="preserve">H     </v>
          </cell>
          <cell r="D6844">
            <v>51.66</v>
          </cell>
        </row>
        <row r="6845">
          <cell r="A6845">
            <v>3779</v>
          </cell>
          <cell r="B6845" t="str">
            <v>!EM PROCESSO DE DESATIVACAO! LONA PLASTICA, PRETA, LARGURA 8 M, E= 150 MICRA</v>
          </cell>
          <cell r="C6845" t="str">
            <v xml:space="preserve">M     </v>
          </cell>
          <cell r="D6845">
            <v>10.41</v>
          </cell>
        </row>
        <row r="6846">
          <cell r="A6846">
            <v>13382</v>
          </cell>
          <cell r="B6846" t="str">
            <v>!EM PROCESSO DE DESATIVACAO! LUMINARIA FECHADA P/ ILUMINACAO PUBLICA, TIPO ABL 50/F OU EQUIV, P/ LAMPADA A VAPOR DE MERCURIO 400W</v>
          </cell>
          <cell r="C6846" t="str">
            <v xml:space="preserve">UN    </v>
          </cell>
          <cell r="D6846">
            <v>246.35</v>
          </cell>
        </row>
        <row r="6847">
          <cell r="A6847">
            <v>4051</v>
          </cell>
          <cell r="B6847" t="str">
            <v>!EM PROCESSO DE DESATIVACAO! MASSA CORRIDA PVA PARA PAREDES INTERNAS</v>
          </cell>
          <cell r="C6847" t="str">
            <v xml:space="preserve">18L   </v>
          </cell>
          <cell r="D6847">
            <v>53.95</v>
          </cell>
        </row>
        <row r="6848">
          <cell r="A6848">
            <v>4047</v>
          </cell>
          <cell r="B6848" t="str">
            <v>!EM PROCESSO DE DESATIVACAO! MASSA CORRIDA PVA PARA PAREDES INTERNAS</v>
          </cell>
          <cell r="C6848" t="str">
            <v xml:space="preserve">GL    </v>
          </cell>
          <cell r="D6848">
            <v>10.79</v>
          </cell>
        </row>
        <row r="6849">
          <cell r="A6849">
            <v>38397</v>
          </cell>
          <cell r="B6849" t="str">
            <v>!EM PROCESSO DE DESATIVACAO! PASTA DESENGRAXANTE PARA MAOS</v>
          </cell>
          <cell r="C6849" t="str">
            <v xml:space="preserve">KG    </v>
          </cell>
          <cell r="D6849">
            <v>5.38</v>
          </cell>
        </row>
        <row r="6850">
          <cell r="A6850">
            <v>7</v>
          </cell>
          <cell r="B6850" t="str">
            <v>!EM PROCESSO DE DESATIVACAO! SODA CAUSTICA EM ESCAMAS</v>
          </cell>
          <cell r="C6850" t="str">
            <v xml:space="preserve">KG    </v>
          </cell>
          <cell r="D6850">
            <v>12.29</v>
          </cell>
        </row>
        <row r="6851">
          <cell r="A6851">
            <v>4126</v>
          </cell>
          <cell r="B6851" t="str">
            <v>!EM PROCESSO DE DESATIVACAO! TERMINAL DE PORCELANA (MUFLA) UNIPOLAR, USO EXTERNO, TENSAO 3,6/6 KV, PARA CABO DE 10/16 MM2, COM ISOLAMENTO EPR</v>
          </cell>
          <cell r="C6851" t="str">
            <v xml:space="preserve">UN    </v>
          </cell>
          <cell r="D6851">
            <v>201.23</v>
          </cell>
        </row>
        <row r="6852">
          <cell r="A6852">
            <v>7347</v>
          </cell>
          <cell r="B6852" t="str">
            <v>!EM PROCESSO DE DESATIVACAO! TINTA ACRILICA PREMIUM PARA PISO</v>
          </cell>
          <cell r="C6852" t="str">
            <v xml:space="preserve">GL    </v>
          </cell>
          <cell r="D6852">
            <v>47.46</v>
          </cell>
        </row>
        <row r="6853">
          <cell r="A6853">
            <v>7345</v>
          </cell>
          <cell r="B6853" t="str">
            <v>!EM PROCESSO DE DESATIVACAO! TINTA LATEX PVA PREMIUM, COR BRANCA</v>
          </cell>
          <cell r="C6853" t="str">
            <v xml:space="preserve">L     </v>
          </cell>
          <cell r="D6853">
            <v>17.079999999999998</v>
          </cell>
        </row>
        <row r="6854">
          <cell r="A6854">
            <v>7344</v>
          </cell>
          <cell r="B6854" t="str">
            <v>!EM PROCESSO DE DESATIVACAO! TINTA LATEX PVA PREMIUM, COR BRANCA</v>
          </cell>
          <cell r="C6854" t="str">
            <v xml:space="preserve">GL    </v>
          </cell>
          <cell r="D6854">
            <v>61.49</v>
          </cell>
        </row>
        <row r="6855">
          <cell r="A6855">
            <v>40514</v>
          </cell>
          <cell r="B6855" t="str">
            <v>!EM PROCESSO DE DESATIVACAO! VERNIZ POLIURETANO BRILHANTE PARA MADEIRA, SEM FILTRO SOLAR, USO INTERNO E EXTERNO</v>
          </cell>
          <cell r="C6855" t="str">
            <v xml:space="preserve">L     </v>
          </cell>
          <cell r="D6855">
            <v>23.88</v>
          </cell>
        </row>
        <row r="6856">
          <cell r="A6856">
            <v>11199</v>
          </cell>
          <cell r="B6856" t="str">
            <v>!EM PROCESSO DE DESATIVACAO!JANELA DE CORRER, ACO, BATENTE/REQUADRO DE 6 A 14 CM,  COM DIVISAO HORIZ , PINT ANTICORROSIVA, SEM VIDRO, BANDEIRA COM BASCULA, 4 FLS, 120  X 150 CM (A X L)</v>
          </cell>
          <cell r="C6856" t="str">
            <v xml:space="preserve">UN    </v>
          </cell>
          <cell r="D6856">
            <v>813.23</v>
          </cell>
        </row>
        <row r="6857">
          <cell r="A6857">
            <v>4053</v>
          </cell>
          <cell r="B6857" t="str">
            <v>!EM PROCESSO DE DESATIVACAO!MASSA A OLEO PARA MADEIRA</v>
          </cell>
          <cell r="C6857" t="str">
            <v xml:space="preserve">GL    </v>
          </cell>
          <cell r="D6857">
            <v>41.1</v>
          </cell>
        </row>
        <row r="6858">
          <cell r="A6858">
            <v>4056</v>
          </cell>
          <cell r="B6858" t="str">
            <v>!EM PROCESSO DE DESATIVACAO!MASSA ACRILICA PARA PAREDES INTERIOR/EXTERIOR</v>
          </cell>
          <cell r="C6858" t="str">
            <v xml:space="preserve">GL    </v>
          </cell>
          <cell r="D6858">
            <v>21.61</v>
          </cell>
        </row>
        <row r="6859">
          <cell r="A6859">
            <v>16</v>
          </cell>
          <cell r="B6859" t="str">
            <v>!EM PROCESSO DE DESATIVACAO!SABAO EM PO</v>
          </cell>
          <cell r="C6859" t="str">
            <v xml:space="preserve">KG    </v>
          </cell>
          <cell r="D6859">
            <v>7.4</v>
          </cell>
        </row>
        <row r="6860">
          <cell r="A6860">
            <v>21136</v>
          </cell>
          <cell r="B6860" t="str">
            <v>!EM PROCESSO DESATIVACAO! ELETRODUTO EM ACO GALVANIZADO ELETROLITICO, LEVE, DIAMETRO 1", PAREDE DE 0,90 MM</v>
          </cell>
          <cell r="C6860" t="str">
            <v xml:space="preserve">M     </v>
          </cell>
          <cell r="D6860">
            <v>11.51</v>
          </cell>
        </row>
        <row r="6861">
          <cell r="A6861">
            <v>21128</v>
          </cell>
          <cell r="B6861" t="str">
            <v>!EM PROCESSO DESATIVACAO! ELETRODUTO EM ACO GALVANIZADO ELETROLITICO, LEVE, DIAMETRO 3/4", PAREDE DE 0,90 MM</v>
          </cell>
          <cell r="C6861" t="str">
            <v xml:space="preserve">M     </v>
          </cell>
          <cell r="D6861">
            <v>8.91</v>
          </cell>
        </row>
        <row r="6862">
          <cell r="A6862">
            <v>21130</v>
          </cell>
          <cell r="B6862" t="str">
            <v>!EM PROCESSO DESATIVACAO! ELETRODUTO EM ACO GALVANIZADO ELETROLITICO, SEMI-PESADO, DIAMETRO 1 1/2", PAREDE DE 1,20 MM</v>
          </cell>
          <cell r="C6862" t="str">
            <v xml:space="preserve">M     </v>
          </cell>
          <cell r="D6862">
            <v>22.5</v>
          </cell>
        </row>
        <row r="6863">
          <cell r="A6863">
            <v>21135</v>
          </cell>
          <cell r="B6863" t="str">
            <v>!EM PROCESSO DESATIVACAO! ELETRODUTO EM ACO GALVANIZADO ELETROLITICO, SEMI-PESADO, DIAMETRO 1 1/4", PAREDE DE 1,20 MM</v>
          </cell>
          <cell r="C6863" t="str">
            <v xml:space="preserve">M     </v>
          </cell>
          <cell r="D6863">
            <v>22.15</v>
          </cell>
        </row>
        <row r="6864">
          <cell r="A6864">
            <v>38605</v>
          </cell>
          <cell r="B6864" t="str">
            <v>ABERTURA PARA ENCAIXE DE CUBA OU LAVATORIO EM BANCADA DE MARMORE/ GRANITO OU OUTRO TIPO DE PEDRA NATURAL</v>
          </cell>
          <cell r="C6864" t="str">
            <v xml:space="preserve">UN    </v>
          </cell>
          <cell r="D6864">
            <v>92.4</v>
          </cell>
        </row>
        <row r="6865">
          <cell r="A6865">
            <v>11270</v>
          </cell>
          <cell r="B6865" t="str">
            <v>ABRACADEIRA DE LATAO PARA FIXACAO DE CABO PARA-RAIO, DIMENSOES 32 X 24 X 24 MM</v>
          </cell>
          <cell r="C6865" t="str">
            <v xml:space="preserve">UN    </v>
          </cell>
          <cell r="D6865">
            <v>1.81</v>
          </cell>
        </row>
        <row r="6866">
          <cell r="A6866">
            <v>412</v>
          </cell>
          <cell r="B6866" t="str">
            <v>ABRACADEIRA DE NYLON PARA AMARRACAO DE CABOS, COMPRIMENTO DE *230* X *7,6* MM</v>
          </cell>
          <cell r="C6866" t="str">
            <v xml:space="preserve">UN    </v>
          </cell>
          <cell r="D6866">
            <v>0.92</v>
          </cell>
        </row>
        <row r="6867">
          <cell r="A6867">
            <v>414</v>
          </cell>
          <cell r="B6867" t="str">
            <v>ABRACADEIRA DE NYLON PARA AMARRACAO DE CABOS, COMPRIMENTO DE 100 X 2,5 MM</v>
          </cell>
          <cell r="C6867" t="str">
            <v xml:space="preserve">UN    </v>
          </cell>
          <cell r="D6867">
            <v>0.05</v>
          </cell>
        </row>
        <row r="6868">
          <cell r="A6868">
            <v>410</v>
          </cell>
          <cell r="B6868" t="str">
            <v>ABRACADEIRA DE NYLON PARA AMARRACAO DE CABOS, COMPRIMENTO DE 150 X *3,6* MM</v>
          </cell>
          <cell r="C6868" t="str">
            <v xml:space="preserve">UN    </v>
          </cell>
          <cell r="D6868">
            <v>0.14000000000000001</v>
          </cell>
        </row>
        <row r="6869">
          <cell r="A6869">
            <v>411</v>
          </cell>
          <cell r="B6869" t="str">
            <v>ABRACADEIRA DE NYLON PARA AMARRACAO DE CABOS, COMPRIMENTO DE 200 X *4,6* MM</v>
          </cell>
          <cell r="C6869" t="str">
            <v xml:space="preserve">UN    </v>
          </cell>
          <cell r="D6869">
            <v>0.18</v>
          </cell>
        </row>
        <row r="6870">
          <cell r="A6870">
            <v>408</v>
          </cell>
          <cell r="B6870" t="str">
            <v>ABRACADEIRA DE NYLON PARA AMARRACAO DE CABOS, COMPRIMENTO DE 390 X *4,6* MM</v>
          </cell>
          <cell r="C6870" t="str">
            <v xml:space="preserve">UN    </v>
          </cell>
          <cell r="D6870">
            <v>0.89</v>
          </cell>
        </row>
        <row r="6871">
          <cell r="A6871">
            <v>39131</v>
          </cell>
          <cell r="B6871" t="str">
            <v>ABRACADEIRA EM ACO PARA AMARRACAO DE ELETRODUTOS, TIPO D, COM 1 1/2" E CUNHA DE FIXACAO</v>
          </cell>
          <cell r="C6871" t="str">
            <v xml:space="preserve">UN    </v>
          </cell>
          <cell r="D6871">
            <v>1.92</v>
          </cell>
        </row>
        <row r="6872">
          <cell r="A6872">
            <v>394</v>
          </cell>
          <cell r="B6872" t="str">
            <v>ABRACADEIRA EM ACO PARA AMARRACAO DE ELETRODUTOS, TIPO D, COM 1 1/2" E PARAFUSO DE FIXACAO</v>
          </cell>
          <cell r="C6872" t="str">
            <v xml:space="preserve">UN    </v>
          </cell>
          <cell r="D6872">
            <v>1.94</v>
          </cell>
        </row>
        <row r="6873">
          <cell r="A6873">
            <v>39130</v>
          </cell>
          <cell r="B6873" t="str">
            <v>ABRACADEIRA EM ACO PARA AMARRACAO DE ELETRODUTOS, TIPO D, COM 1 1/4" E CUNHA DE FIXACAO</v>
          </cell>
          <cell r="C6873" t="str">
            <v xml:space="preserve">UN    </v>
          </cell>
          <cell r="D6873">
            <v>1.75</v>
          </cell>
        </row>
        <row r="6874">
          <cell r="A6874">
            <v>395</v>
          </cell>
          <cell r="B6874" t="str">
            <v>ABRACADEIRA EM ACO PARA AMARRACAO DE ELETRODUTOS, TIPO D, COM 1 1/4" E PARAFUSO DE FIXACAO</v>
          </cell>
          <cell r="C6874" t="str">
            <v xml:space="preserve">UN    </v>
          </cell>
          <cell r="D6874">
            <v>1.87</v>
          </cell>
        </row>
        <row r="6875">
          <cell r="A6875">
            <v>39127</v>
          </cell>
          <cell r="B6875" t="str">
            <v>ABRACADEIRA EM ACO PARA AMARRACAO DE ELETRODUTOS, TIPO D, COM 1/2" E CUNHA DE FIXACAO</v>
          </cell>
          <cell r="C6875" t="str">
            <v xml:space="preserve">UN    </v>
          </cell>
          <cell r="D6875">
            <v>0.92</v>
          </cell>
        </row>
        <row r="6876">
          <cell r="A6876">
            <v>392</v>
          </cell>
          <cell r="B6876" t="str">
            <v>ABRACADEIRA EM ACO PARA AMARRACAO DE ELETRODUTOS, TIPO D, COM 1/2" E PARAFUSO DE FIXACAO</v>
          </cell>
          <cell r="C6876" t="str">
            <v xml:space="preserve">UN    </v>
          </cell>
          <cell r="D6876">
            <v>0.94</v>
          </cell>
        </row>
        <row r="6877">
          <cell r="A6877">
            <v>39129</v>
          </cell>
          <cell r="B6877" t="str">
            <v>ABRACADEIRA EM ACO PARA AMARRACAO DE ELETRODUTOS, TIPO D, COM 1" E CUNHA DE FIXACAO</v>
          </cell>
          <cell r="C6877" t="str">
            <v xml:space="preserve">UN    </v>
          </cell>
          <cell r="D6877">
            <v>1.08</v>
          </cell>
        </row>
        <row r="6878">
          <cell r="A6878">
            <v>393</v>
          </cell>
          <cell r="B6878" t="str">
            <v>ABRACADEIRA EM ACO PARA AMARRACAO DE ELETRODUTOS, TIPO D, COM 1" E PARAFUSO DE FIXACAO</v>
          </cell>
          <cell r="C6878" t="str">
            <v xml:space="preserve">UN    </v>
          </cell>
          <cell r="D6878">
            <v>1.1299999999999999</v>
          </cell>
        </row>
        <row r="6879">
          <cell r="A6879">
            <v>39133</v>
          </cell>
          <cell r="B6879" t="str">
            <v>ABRACADEIRA EM ACO PARA AMARRACAO DE ELETRODUTOS, TIPO D, COM 2 1/2" E CUNHA DE FIXACAO</v>
          </cell>
          <cell r="C6879" t="str">
            <v xml:space="preserve">UN    </v>
          </cell>
          <cell r="D6879">
            <v>2.52</v>
          </cell>
        </row>
        <row r="6880">
          <cell r="A6880">
            <v>397</v>
          </cell>
          <cell r="B6880" t="str">
            <v>ABRACADEIRA EM ACO PARA AMARRACAO DE ELETRODUTOS, TIPO D, COM 2 1/2" E PARAFUSO DE FIXACAO</v>
          </cell>
          <cell r="C6880" t="str">
            <v xml:space="preserve">UN    </v>
          </cell>
          <cell r="D6880">
            <v>2.78</v>
          </cell>
        </row>
        <row r="6881">
          <cell r="A6881">
            <v>39132</v>
          </cell>
          <cell r="B6881" t="str">
            <v>ABRACADEIRA EM ACO PARA AMARRACAO DE ELETRODUTOS, TIPO D, COM 2" E CUNHA DE FIXACAO</v>
          </cell>
          <cell r="C6881" t="str">
            <v xml:space="preserve">UN    </v>
          </cell>
          <cell r="D6881">
            <v>2.0099999999999998</v>
          </cell>
        </row>
        <row r="6882">
          <cell r="A6882">
            <v>396</v>
          </cell>
          <cell r="B6882" t="str">
            <v>ABRACADEIRA EM ACO PARA AMARRACAO DE ELETRODUTOS, TIPO D, COM 2" E PARAFUSO DE FIXACAO</v>
          </cell>
          <cell r="C6882" t="str">
            <v xml:space="preserve">UN    </v>
          </cell>
          <cell r="D6882">
            <v>2.16</v>
          </cell>
        </row>
        <row r="6883">
          <cell r="A6883">
            <v>39135</v>
          </cell>
          <cell r="B6883" t="str">
            <v>ABRACADEIRA EM ACO PARA AMARRACAO DE ELETRODUTOS, TIPO D, COM 3 1/2" E CUNHA DE FIXACAO</v>
          </cell>
          <cell r="C6883" t="str">
            <v xml:space="preserve">UN    </v>
          </cell>
          <cell r="D6883">
            <v>4.03</v>
          </cell>
        </row>
        <row r="6884">
          <cell r="A6884">
            <v>39128</v>
          </cell>
          <cell r="B6884" t="str">
            <v>ABRACADEIRA EM ACO PARA AMARRACAO DE ELETRODUTOS, TIPO D, COM 3/4" E CUNHA DE FIXACAO</v>
          </cell>
          <cell r="C6884" t="str">
            <v xml:space="preserve">UN    </v>
          </cell>
          <cell r="D6884">
            <v>1</v>
          </cell>
        </row>
        <row r="6885">
          <cell r="A6885">
            <v>400</v>
          </cell>
          <cell r="B6885" t="str">
            <v>ABRACADEIRA EM ACO PARA AMARRACAO DE ELETRODUTOS, TIPO D, COM 3/4" E PARAFUSO DE FIXACAO</v>
          </cell>
          <cell r="C6885" t="str">
            <v xml:space="preserve">UN    </v>
          </cell>
          <cell r="D6885">
            <v>0.98</v>
          </cell>
        </row>
        <row r="6886">
          <cell r="A6886">
            <v>39125</v>
          </cell>
          <cell r="B6886" t="str">
            <v>ABRACADEIRA EM ACO PARA AMARRACAO DE ELETRODUTOS, TIPO D, COM 3/8" E PARAFUSO DE FIXACAO</v>
          </cell>
          <cell r="C6886" t="str">
            <v xml:space="preserve">UN    </v>
          </cell>
          <cell r="D6886">
            <v>1</v>
          </cell>
        </row>
        <row r="6887">
          <cell r="A6887">
            <v>39134</v>
          </cell>
          <cell r="B6887" t="str">
            <v>ABRACADEIRA EM ACO PARA AMARRACAO DE ELETRODUTOS, TIPO D, COM 3" E CUNHA DE FIXACAO</v>
          </cell>
          <cell r="C6887" t="str">
            <v xml:space="preserve">UN    </v>
          </cell>
          <cell r="D6887">
            <v>3.36</v>
          </cell>
        </row>
        <row r="6888">
          <cell r="A6888">
            <v>398</v>
          </cell>
          <cell r="B6888" t="str">
            <v>ABRACADEIRA EM ACO PARA AMARRACAO DE ELETRODUTOS, TIPO D, COM 3" E PARAFUSO DE FIXACAO</v>
          </cell>
          <cell r="C6888" t="str">
            <v xml:space="preserve">UN    </v>
          </cell>
          <cell r="D6888">
            <v>3.1</v>
          </cell>
        </row>
        <row r="6889">
          <cell r="A6889">
            <v>39126</v>
          </cell>
          <cell r="B6889" t="str">
            <v>ABRACADEIRA EM ACO PARA AMARRACAO DE ELETRODUTOS, TIPO D, COM 4" E CUNHA DE FIXACAO</v>
          </cell>
          <cell r="C6889" t="str">
            <v xml:space="preserve">UN    </v>
          </cell>
          <cell r="D6889">
            <v>4.54</v>
          </cell>
        </row>
        <row r="6890">
          <cell r="A6890">
            <v>399</v>
          </cell>
          <cell r="B6890" t="str">
            <v>ABRACADEIRA EM ACO PARA AMARRACAO DE ELETRODUTOS, TIPO D, COM 4" E PARAFUSO DE FIXACAO</v>
          </cell>
          <cell r="C6890" t="str">
            <v xml:space="preserve">UN    </v>
          </cell>
          <cell r="D6890">
            <v>4</v>
          </cell>
        </row>
        <row r="6891">
          <cell r="A6891">
            <v>39158</v>
          </cell>
          <cell r="B6891" t="str">
            <v>ABRACADEIRA EM ACO PARA AMARRACAO DE ELETRODUTOS, TIPO ECONOMICA (GOTA), COM 8"</v>
          </cell>
          <cell r="C6891" t="str">
            <v xml:space="preserve">UN    </v>
          </cell>
          <cell r="D6891">
            <v>10.74</v>
          </cell>
        </row>
        <row r="6892">
          <cell r="A6892">
            <v>39141</v>
          </cell>
          <cell r="B6892" t="str">
            <v>ABRACADEIRA EM ACO PARA AMARRACAO DE ELETRODUTOS, TIPO U SIMPLES, COM 1 1/2"</v>
          </cell>
          <cell r="C6892" t="str">
            <v xml:space="preserve">UN    </v>
          </cell>
          <cell r="D6892">
            <v>0.78</v>
          </cell>
        </row>
        <row r="6893">
          <cell r="A6893">
            <v>39140</v>
          </cell>
          <cell r="B6893" t="str">
            <v>ABRACADEIRA EM ACO PARA AMARRACAO DE ELETRODUTOS, TIPO U SIMPLES, COM 1 1/4"</v>
          </cell>
          <cell r="C6893" t="str">
            <v xml:space="preserve">UN    </v>
          </cell>
          <cell r="D6893">
            <v>0.7</v>
          </cell>
        </row>
        <row r="6894">
          <cell r="A6894">
            <v>39137</v>
          </cell>
          <cell r="B6894" t="str">
            <v>ABRACADEIRA EM ACO PARA AMARRACAO DE ELETRODUTOS, TIPO U SIMPLES, COM 1/2"</v>
          </cell>
          <cell r="C6894" t="str">
            <v xml:space="preserve">UN    </v>
          </cell>
          <cell r="D6894">
            <v>0.4</v>
          </cell>
        </row>
        <row r="6895">
          <cell r="A6895">
            <v>39139</v>
          </cell>
          <cell r="B6895" t="str">
            <v>ABRACADEIRA EM ACO PARA AMARRACAO DE ELETRODUTOS, TIPO U SIMPLES, COM 1"</v>
          </cell>
          <cell r="C6895" t="str">
            <v xml:space="preserve">UN    </v>
          </cell>
          <cell r="D6895">
            <v>0.57999999999999996</v>
          </cell>
        </row>
        <row r="6896">
          <cell r="A6896">
            <v>39143</v>
          </cell>
          <cell r="B6896" t="str">
            <v>ABRACADEIRA EM ACO PARA AMARRACAO DE ELETRODUTOS, TIPO U SIMPLES, COM 2 1/2"</v>
          </cell>
          <cell r="C6896" t="str">
            <v xml:space="preserve">UN    </v>
          </cell>
          <cell r="D6896">
            <v>1.61</v>
          </cell>
        </row>
        <row r="6897">
          <cell r="A6897">
            <v>39142</v>
          </cell>
          <cell r="B6897" t="str">
            <v>ABRACADEIRA EM ACO PARA AMARRACAO DE ELETRODUTOS, TIPO U SIMPLES, COM 2"</v>
          </cell>
          <cell r="C6897" t="str">
            <v xml:space="preserve">UN    </v>
          </cell>
          <cell r="D6897">
            <v>1.1499999999999999</v>
          </cell>
        </row>
        <row r="6898">
          <cell r="A6898">
            <v>39138</v>
          </cell>
          <cell r="B6898" t="str">
            <v>ABRACADEIRA EM ACO PARA AMARRACAO DE ELETRODUTOS, TIPO U SIMPLES, COM 3/4"</v>
          </cell>
          <cell r="C6898" t="str">
            <v xml:space="preserve">UN    </v>
          </cell>
          <cell r="D6898">
            <v>0.43</v>
          </cell>
        </row>
        <row r="6899">
          <cell r="A6899">
            <v>39136</v>
          </cell>
          <cell r="B6899" t="str">
            <v>ABRACADEIRA EM ACO PARA AMARRACAO DE ELETRODUTOS, TIPO U SIMPLES, COM 3/8"</v>
          </cell>
          <cell r="C6899" t="str">
            <v xml:space="preserve">UN    </v>
          </cell>
          <cell r="D6899">
            <v>0.28000000000000003</v>
          </cell>
        </row>
        <row r="6900">
          <cell r="A6900">
            <v>39144</v>
          </cell>
          <cell r="B6900" t="str">
            <v>ABRACADEIRA EM ACO PARA AMARRACAO DE ELETRODUTOS, TIPO U SIMPLES, COM 3"</v>
          </cell>
          <cell r="C6900" t="str">
            <v xml:space="preserve">UN    </v>
          </cell>
          <cell r="D6900">
            <v>1.87</v>
          </cell>
        </row>
        <row r="6901">
          <cell r="A6901">
            <v>39145</v>
          </cell>
          <cell r="B6901" t="str">
            <v>ABRACADEIRA EM ACO PARA AMARRACAO DE ELETRODUTOS, TIPO U SIMPLES, COM 4"</v>
          </cell>
          <cell r="C6901" t="str">
            <v xml:space="preserve">UN    </v>
          </cell>
          <cell r="D6901">
            <v>3.08</v>
          </cell>
        </row>
        <row r="6902">
          <cell r="A6902">
            <v>12615</v>
          </cell>
          <cell r="B6902" t="str">
            <v>ABRACADEIRA PVC, PARA CALHA PLUVIAL, DIAMETRO ENTRE 80 E 100 MM, PARA DRENAGEM PREDIAL</v>
          </cell>
          <cell r="C6902" t="str">
            <v xml:space="preserve">UN    </v>
          </cell>
          <cell r="D6902">
            <v>3.82</v>
          </cell>
        </row>
        <row r="6903">
          <cell r="A6903">
            <v>11927</v>
          </cell>
          <cell r="B6903" t="str">
            <v>ABRACADEIRA, GALVANIZADA/ZINCADA, ROSCA SEM FIM, PARAFUSO INOX, LARGURA  FITA *12,6 A *14 MM, D = 2" A 2 1/2"</v>
          </cell>
          <cell r="C6903" t="str">
            <v xml:space="preserve">UN    </v>
          </cell>
          <cell r="D6903">
            <v>5.4</v>
          </cell>
        </row>
        <row r="6904">
          <cell r="A6904">
            <v>11928</v>
          </cell>
          <cell r="B6904" t="str">
            <v>ABRACADEIRA, GALVANIZADA/ZINCADA, ROSCA SEM FIM, PARAFUSO INOX, LARGURA  FITA *12,6 A *14 MM, D = 3" A 3 3/4"</v>
          </cell>
          <cell r="C6904" t="str">
            <v xml:space="preserve">UN    </v>
          </cell>
          <cell r="D6904">
            <v>6.19</v>
          </cell>
        </row>
        <row r="6905">
          <cell r="A6905">
            <v>11929</v>
          </cell>
          <cell r="B6905" t="str">
            <v>ABRACADEIRA, GALVANIZADA/ZINCADA, ROSCA SEM FIM, PARAFUSO INOX, LARGURA  FITA *12,6 A *14 MM, D = 4" A 4 3/4"</v>
          </cell>
          <cell r="C6905" t="str">
            <v xml:space="preserve">UN    </v>
          </cell>
          <cell r="D6905">
            <v>9.58</v>
          </cell>
        </row>
        <row r="6906">
          <cell r="A6906">
            <v>36801</v>
          </cell>
          <cell r="B6906" t="str">
            <v>ACABAMENTO CROMADO PARA REGISTRO PEQUENO, 1/2 " OU 3/4 "</v>
          </cell>
          <cell r="C6906" t="str">
            <v xml:space="preserve">UN    </v>
          </cell>
          <cell r="D6906">
            <v>22.12</v>
          </cell>
        </row>
        <row r="6907">
          <cell r="A6907">
            <v>36246</v>
          </cell>
          <cell r="B6907" t="str">
            <v>ACABAMENTO SIMPLES/CONVENCIONAL PARA FORRO PVC, TIPO "U" OU "C", COR BRANCA, COMPRIMENTO 6 M</v>
          </cell>
          <cell r="C6907" t="str">
            <v xml:space="preserve">M     </v>
          </cell>
          <cell r="D6907">
            <v>3.19</v>
          </cell>
        </row>
        <row r="6908">
          <cell r="A6908">
            <v>37600</v>
          </cell>
          <cell r="B6908" t="str">
            <v>ACESSORIO DE LIGACAO NAO ELETRICO PARA CARGAS EXPLOSIVAS, TUBO DE 6 M</v>
          </cell>
          <cell r="C6908" t="str">
            <v xml:space="preserve">UN    </v>
          </cell>
          <cell r="D6908">
            <v>62.83</v>
          </cell>
        </row>
        <row r="6909">
          <cell r="A6909">
            <v>37599</v>
          </cell>
          <cell r="B6909" t="str">
            <v>ACESSORIO INICIADOR NAO ELETRICO, TUBO DE 6 M, TEMPO DE RETARDO DE *160* MS</v>
          </cell>
          <cell r="C6909" t="str">
            <v xml:space="preserve">UN    </v>
          </cell>
          <cell r="D6909">
            <v>58.48</v>
          </cell>
        </row>
        <row r="6910">
          <cell r="A6910">
            <v>1</v>
          </cell>
          <cell r="B6910" t="str">
            <v>ACETILENO (RECARGA PARA CILINDRO DE CONJUNTO OXICORTE GRANDE)</v>
          </cell>
          <cell r="C6910" t="str">
            <v xml:space="preserve">KG    </v>
          </cell>
          <cell r="D6910">
            <v>51.4</v>
          </cell>
        </row>
        <row r="6911">
          <cell r="A6911">
            <v>3</v>
          </cell>
          <cell r="B6911" t="str">
            <v>ACIDO MURIATICO, DILUICAO 10% A 12% PARA USO EM LIMPEZA</v>
          </cell>
          <cell r="C6911" t="str">
            <v xml:space="preserve">L     </v>
          </cell>
          <cell r="D6911">
            <v>5.31</v>
          </cell>
        </row>
        <row r="6912">
          <cell r="A6912">
            <v>43054</v>
          </cell>
          <cell r="B6912" t="str">
            <v>ACO CA-25, 10,0 MM, OU 12,5 MM, OU 16,0 MM, OU 20,0 MM, OU 25,0 MM, VERGALHAO</v>
          </cell>
          <cell r="C6912" t="str">
            <v xml:space="preserve">KG    </v>
          </cell>
          <cell r="D6912">
            <v>9.85</v>
          </cell>
        </row>
        <row r="6913">
          <cell r="A6913">
            <v>42402</v>
          </cell>
          <cell r="B6913" t="str">
            <v>ACO CA-25, 16,0 MM, BARRA DE TRANSFERENCIA</v>
          </cell>
          <cell r="C6913" t="str">
            <v xml:space="preserve">KG    </v>
          </cell>
          <cell r="D6913">
            <v>9.41</v>
          </cell>
        </row>
        <row r="6914">
          <cell r="A6914">
            <v>42403</v>
          </cell>
          <cell r="B6914" t="str">
            <v>ACO CA-25, 20,0 MM, BARRA DE TRANSFERENCIA</v>
          </cell>
          <cell r="C6914" t="str">
            <v xml:space="preserve">KG    </v>
          </cell>
          <cell r="D6914">
            <v>12.07</v>
          </cell>
        </row>
        <row r="6915">
          <cell r="A6915">
            <v>42404</v>
          </cell>
          <cell r="B6915" t="str">
            <v>ACO CA-25, 25,0 MM, BARRA DE TRANSFERENCIA</v>
          </cell>
          <cell r="C6915" t="str">
            <v xml:space="preserve">KG    </v>
          </cell>
          <cell r="D6915">
            <v>12.01</v>
          </cell>
        </row>
        <row r="6916">
          <cell r="A6916">
            <v>42405</v>
          </cell>
          <cell r="B6916" t="str">
            <v>ACO CA-25, 32,0 MM, BARRA DE TRANSFERENCIA</v>
          </cell>
          <cell r="C6916" t="str">
            <v xml:space="preserve">KG    </v>
          </cell>
          <cell r="D6916">
            <v>12.79</v>
          </cell>
        </row>
        <row r="6917">
          <cell r="A6917">
            <v>34341</v>
          </cell>
          <cell r="B6917" t="str">
            <v>ACO CA-25, 32,0 MM, VERGALHAO</v>
          </cell>
          <cell r="C6917" t="str">
            <v xml:space="preserve">KG    </v>
          </cell>
          <cell r="D6917">
            <v>11.1</v>
          </cell>
        </row>
        <row r="6918">
          <cell r="A6918">
            <v>43053</v>
          </cell>
          <cell r="B6918" t="str">
            <v>ACO CA-25, 6,3 MM OU 8,0 MM, VERGALHAO</v>
          </cell>
          <cell r="C6918" t="str">
            <v xml:space="preserve">KG    </v>
          </cell>
          <cell r="D6918">
            <v>8.8000000000000007</v>
          </cell>
        </row>
        <row r="6919">
          <cell r="A6919">
            <v>43058</v>
          </cell>
          <cell r="B6919" t="str">
            <v>ACO CA-50, 10,0 MM, OU 12,5 MM, OU 16,0 MM, OU 20,0 MM, DOBRADO E CORTADO</v>
          </cell>
          <cell r="C6919" t="str">
            <v xml:space="preserve">KG    </v>
          </cell>
          <cell r="D6919">
            <v>9.1199999999999992</v>
          </cell>
        </row>
        <row r="6920">
          <cell r="A6920">
            <v>34</v>
          </cell>
          <cell r="B6920" t="str">
            <v>ACO CA-50, 10,0 MM, VERGALHAO</v>
          </cell>
          <cell r="C6920" t="str">
            <v xml:space="preserve">KG    </v>
          </cell>
          <cell r="D6920">
            <v>9.17</v>
          </cell>
        </row>
        <row r="6921">
          <cell r="A6921">
            <v>43055</v>
          </cell>
          <cell r="B6921" t="str">
            <v>ACO CA-50, 12,5 MM OU 16,0 MM, VERGALHAO</v>
          </cell>
          <cell r="C6921" t="str">
            <v xml:space="preserve">KG    </v>
          </cell>
          <cell r="D6921">
            <v>7.94</v>
          </cell>
        </row>
        <row r="6922">
          <cell r="A6922">
            <v>43056</v>
          </cell>
          <cell r="B6922" t="str">
            <v>ACO CA-50, 20,0 MM OU 25,0 MM, VERGALHAO</v>
          </cell>
          <cell r="C6922" t="str">
            <v xml:space="preserve">KG    </v>
          </cell>
          <cell r="D6922">
            <v>9.15</v>
          </cell>
        </row>
        <row r="6923">
          <cell r="A6923">
            <v>43057</v>
          </cell>
          <cell r="B6923" t="str">
            <v>ACO CA-50, 32,0 MM, VERGALHAO</v>
          </cell>
          <cell r="C6923" t="str">
            <v xml:space="preserve">KG    </v>
          </cell>
          <cell r="D6923">
            <v>10.06</v>
          </cell>
        </row>
        <row r="6924">
          <cell r="A6924">
            <v>34449</v>
          </cell>
          <cell r="B6924" t="str">
            <v>ACO CA-50, 6,3 MM, DOBRADO E CORTADO</v>
          </cell>
          <cell r="C6924" t="str">
            <v xml:space="preserve">KG    </v>
          </cell>
          <cell r="D6924">
            <v>10.75</v>
          </cell>
        </row>
        <row r="6925">
          <cell r="A6925">
            <v>32</v>
          </cell>
          <cell r="B6925" t="str">
            <v>ACO CA-50, 6,3 MM, VERGALHAO</v>
          </cell>
          <cell r="C6925" t="str">
            <v xml:space="preserve">KG    </v>
          </cell>
          <cell r="D6925">
            <v>9.67</v>
          </cell>
        </row>
        <row r="6926">
          <cell r="A6926">
            <v>33</v>
          </cell>
          <cell r="B6926" t="str">
            <v>ACO CA-50, 8,0 MM, VERGALHAO</v>
          </cell>
          <cell r="C6926" t="str">
            <v xml:space="preserve">KG    </v>
          </cell>
          <cell r="D6926">
            <v>9.7200000000000006</v>
          </cell>
        </row>
        <row r="6927">
          <cell r="A6927">
            <v>43061</v>
          </cell>
          <cell r="B6927" t="str">
            <v>ACO CA-60, 4,2 MM OU 5,0 MM, DOBRADO E CORTADO</v>
          </cell>
          <cell r="C6927" t="str">
            <v xml:space="preserve">KG    </v>
          </cell>
          <cell r="D6927">
            <v>9.09</v>
          </cell>
        </row>
        <row r="6928">
          <cell r="A6928">
            <v>43059</v>
          </cell>
          <cell r="B6928" t="str">
            <v>ACO CA-60, 4,2 MM, OU 5,0 MM, OU 6,0 MM, OU 7,0 MM, VERGALHAO</v>
          </cell>
          <cell r="C6928" t="str">
            <v xml:space="preserve">KG    </v>
          </cell>
          <cell r="D6928">
            <v>8.67</v>
          </cell>
        </row>
        <row r="6929">
          <cell r="A6929">
            <v>43062</v>
          </cell>
          <cell r="B6929" t="str">
            <v>ACO CA-60, 6,0 MM OU 7,0 MM, DOBRADO E CORTADO</v>
          </cell>
          <cell r="C6929" t="str">
            <v xml:space="preserve">KG    </v>
          </cell>
          <cell r="D6929">
            <v>9.61</v>
          </cell>
        </row>
        <row r="6930">
          <cell r="A6930">
            <v>43060</v>
          </cell>
          <cell r="B6930" t="str">
            <v>ACO CA-60, 8,0 MM OU 9,5 MM, VERGALHAO</v>
          </cell>
          <cell r="C6930" t="str">
            <v xml:space="preserve">KG    </v>
          </cell>
          <cell r="D6930">
            <v>7.55</v>
          </cell>
        </row>
        <row r="6931">
          <cell r="A6931">
            <v>20063</v>
          </cell>
          <cell r="B6931" t="str">
            <v>ACOPLAMENTO DE CONDUTOR PLUVIAL, EM PVC, DIAMETRO ENTRE 80 E 100 MM, PARA DRENAGEM PREDIAL</v>
          </cell>
          <cell r="C6931" t="str">
            <v xml:space="preserve">UN    </v>
          </cell>
          <cell r="D6931">
            <v>3.8</v>
          </cell>
        </row>
        <row r="6932">
          <cell r="A6932">
            <v>40410</v>
          </cell>
          <cell r="B6932" t="str">
            <v>ACOPLAMENTO RIGIDO EM FERRO FUNDIDO PARA SISTEMA DE TUBULACAO RANHURADA, DN 50 MM (2")</v>
          </cell>
          <cell r="C6932" t="str">
            <v xml:space="preserve">UN    </v>
          </cell>
          <cell r="D6932">
            <v>18.45</v>
          </cell>
        </row>
        <row r="6933">
          <cell r="A6933">
            <v>40411</v>
          </cell>
          <cell r="B6933" t="str">
            <v>ACOPLAMENTO RIGIDO EM FERRO FUNDIDO PARA SISTEMA DE TUBULACAO RANHURADA, DN 65 MM (2 1/2")</v>
          </cell>
          <cell r="C6933" t="str">
            <v xml:space="preserve">UN    </v>
          </cell>
          <cell r="D6933">
            <v>20.02</v>
          </cell>
        </row>
        <row r="6934">
          <cell r="A6934">
            <v>40412</v>
          </cell>
          <cell r="B6934" t="str">
            <v>ACOPLAMENTO RIGIDO EM FERRO FUNDIDO PARA SISTEMA DE TUBULACAO RANHURADA, DN 80 MM (3")</v>
          </cell>
          <cell r="C6934" t="str">
            <v xml:space="preserve">UN    </v>
          </cell>
          <cell r="D6934">
            <v>22.47</v>
          </cell>
        </row>
        <row r="6935">
          <cell r="A6935">
            <v>38838</v>
          </cell>
          <cell r="B6935" t="str">
            <v>ADAPTADOR DE COBRE PARA TUBULACAO PEX, DN 16 X 15 MM</v>
          </cell>
          <cell r="C6935" t="str">
            <v xml:space="preserve">UN    </v>
          </cell>
          <cell r="D6935">
            <v>9.57</v>
          </cell>
        </row>
        <row r="6936">
          <cell r="A6936">
            <v>38839</v>
          </cell>
          <cell r="B6936" t="str">
            <v>ADAPTADOR DE COBRE PARA TUBULACAO PEX, DN 20 X 22 MM</v>
          </cell>
          <cell r="C6936" t="str">
            <v xml:space="preserve">UN    </v>
          </cell>
          <cell r="D6936">
            <v>11.27</v>
          </cell>
        </row>
        <row r="6937">
          <cell r="A6937">
            <v>55</v>
          </cell>
          <cell r="B6937" t="str">
            <v>ADAPTADOR DE COMPRESSAO EM POLIPROPILENO (PP), PARA TUBO EM PEAD, 20 MM X 1/2", PARA LIGACAO PREDIAL DE AGUA (NTS 179)</v>
          </cell>
          <cell r="C6937" t="str">
            <v xml:space="preserve">UN    </v>
          </cell>
          <cell r="D6937">
            <v>3.8</v>
          </cell>
        </row>
        <row r="6938">
          <cell r="A6938">
            <v>61</v>
          </cell>
          <cell r="B6938" t="str">
            <v>ADAPTADOR DE COMPRESSAO EM POLIPROPILENO (PP), PARA TUBO EM PEAD, 20 MM X 3/4", PARA LIGACAO PREDIAL DE AGUA (NTS 179)</v>
          </cell>
          <cell r="C6938" t="str">
            <v xml:space="preserve">UN    </v>
          </cell>
          <cell r="D6938">
            <v>3.59</v>
          </cell>
        </row>
        <row r="6939">
          <cell r="A6939">
            <v>62</v>
          </cell>
          <cell r="B6939" t="str">
            <v>ADAPTADOR DE COMPRESSAO EM POLIPROPILENO (PP), PARA TUBO EM PEAD, 32 MM X 1", PARA LIGACAO PREDIAL DE AGUA (NTS 179)</v>
          </cell>
          <cell r="C6939" t="str">
            <v xml:space="preserve">UN    </v>
          </cell>
          <cell r="D6939">
            <v>7.45</v>
          </cell>
        </row>
        <row r="6940">
          <cell r="A6940">
            <v>77</v>
          </cell>
          <cell r="B6940" t="str">
            <v>ADAPTADOR PVC PARA SIFAO METALICO, SOLDAVEL, COM ANEL BORRACHA (JE), 40 MM X 1 1/2"</v>
          </cell>
          <cell r="C6940" t="str">
            <v xml:space="preserve">UN    </v>
          </cell>
          <cell r="D6940">
            <v>1.17</v>
          </cell>
        </row>
        <row r="6941">
          <cell r="A6941">
            <v>76</v>
          </cell>
          <cell r="B6941" t="str">
            <v>ADAPTADOR PVC PARA SIFAO, ROSCAVEL, 40 MM X 1 1/4"</v>
          </cell>
          <cell r="C6941" t="str">
            <v xml:space="preserve">UN    </v>
          </cell>
          <cell r="D6941">
            <v>1.19</v>
          </cell>
        </row>
        <row r="6942">
          <cell r="A6942">
            <v>67</v>
          </cell>
          <cell r="B6942" t="str">
            <v>ADAPTADOR PVC ROSCAVEL, COM FLANGES E ANEL DE VEDACAO, 1/2", PARA CAIXA D' AGUA</v>
          </cell>
          <cell r="C6942" t="str">
            <v xml:space="preserve">UN    </v>
          </cell>
          <cell r="D6942">
            <v>11.52</v>
          </cell>
        </row>
        <row r="6943">
          <cell r="A6943">
            <v>71</v>
          </cell>
          <cell r="B6943" t="str">
            <v>ADAPTADOR PVC ROSCAVEL, COM FLANGES E ANEL DE VEDACAO, 1", PARA CAIXA D' AGUA</v>
          </cell>
          <cell r="C6943" t="str">
            <v xml:space="preserve">UN    </v>
          </cell>
          <cell r="D6943">
            <v>21.17</v>
          </cell>
        </row>
        <row r="6944">
          <cell r="A6944">
            <v>73</v>
          </cell>
          <cell r="B6944" t="str">
            <v>ADAPTADOR PVC ROSCAVEL, COM FLANGES E ANEL DE VEDACAO, 3/4", PARA CAIXA D' AGUA</v>
          </cell>
          <cell r="C6944" t="str">
            <v xml:space="preserve">UN    </v>
          </cell>
          <cell r="D6944">
            <v>15.81</v>
          </cell>
        </row>
        <row r="6945">
          <cell r="A6945">
            <v>103</v>
          </cell>
          <cell r="B6945" t="str">
            <v>ADAPTADOR PVC SOLDAVEL CURTO COM BOLSA E ROSCA, 110 MM X 4", PARA AGUA FRIA</v>
          </cell>
          <cell r="C6945" t="str">
            <v xml:space="preserve">UN    </v>
          </cell>
          <cell r="D6945">
            <v>47.02</v>
          </cell>
        </row>
        <row r="6946">
          <cell r="A6946">
            <v>107</v>
          </cell>
          <cell r="B6946" t="str">
            <v>ADAPTADOR PVC SOLDAVEL CURTO COM BOLSA E ROSCA, 20 MM X 1/2", PARA AGUA FRIA</v>
          </cell>
          <cell r="C6946" t="str">
            <v xml:space="preserve">UN    </v>
          </cell>
          <cell r="D6946">
            <v>0.73</v>
          </cell>
        </row>
        <row r="6947">
          <cell r="A6947">
            <v>65</v>
          </cell>
          <cell r="B6947" t="str">
            <v>ADAPTADOR PVC SOLDAVEL CURTO COM BOLSA E ROSCA, 25 MM X 3/4", PARA AGUA FRIA</v>
          </cell>
          <cell r="C6947" t="str">
            <v xml:space="preserve">UN    </v>
          </cell>
          <cell r="D6947">
            <v>0.9</v>
          </cell>
        </row>
        <row r="6948">
          <cell r="A6948">
            <v>108</v>
          </cell>
          <cell r="B6948" t="str">
            <v>ADAPTADOR PVC SOLDAVEL CURTO COM BOLSA E ROSCA, 32 MM X 1", PARA AGUA FRIA</v>
          </cell>
          <cell r="C6948" t="str">
            <v xml:space="preserve">UN    </v>
          </cell>
          <cell r="D6948">
            <v>1.88</v>
          </cell>
        </row>
        <row r="6949">
          <cell r="A6949">
            <v>110</v>
          </cell>
          <cell r="B6949" t="str">
            <v>ADAPTADOR PVC SOLDAVEL CURTO COM BOLSA E ROSCA, 40 MM X 1 1/2", PARA AGUA FRIA</v>
          </cell>
          <cell r="C6949" t="str">
            <v xml:space="preserve">UN    </v>
          </cell>
          <cell r="D6949">
            <v>7.26</v>
          </cell>
        </row>
        <row r="6950">
          <cell r="A6950">
            <v>109</v>
          </cell>
          <cell r="B6950" t="str">
            <v>ADAPTADOR PVC SOLDAVEL CURTO COM BOLSA E ROSCA, 40 MM X 1 1/4", PARA AGUA FRIA</v>
          </cell>
          <cell r="C6950" t="str">
            <v xml:space="preserve">UN    </v>
          </cell>
          <cell r="D6950">
            <v>3.58</v>
          </cell>
        </row>
        <row r="6951">
          <cell r="A6951">
            <v>111</v>
          </cell>
          <cell r="B6951" t="str">
            <v>ADAPTADOR PVC SOLDAVEL CURTO COM BOLSA E ROSCA, 50 MM X 1 1/4", PARA AGUA FRIA</v>
          </cell>
          <cell r="C6951" t="str">
            <v xml:space="preserve">UN    </v>
          </cell>
          <cell r="D6951">
            <v>8.3699999999999992</v>
          </cell>
        </row>
        <row r="6952">
          <cell r="A6952">
            <v>112</v>
          </cell>
          <cell r="B6952" t="str">
            <v>ADAPTADOR PVC SOLDAVEL CURTO COM BOLSA E ROSCA, 50 MM X1 1/2", PARA AGUA FRIA</v>
          </cell>
          <cell r="C6952" t="str">
            <v xml:space="preserve">UN    </v>
          </cell>
          <cell r="D6952">
            <v>4.55</v>
          </cell>
        </row>
        <row r="6953">
          <cell r="A6953">
            <v>113</v>
          </cell>
          <cell r="B6953" t="str">
            <v>ADAPTADOR PVC SOLDAVEL CURTO COM BOLSA E ROSCA, 60 MM X 2", PARA AGUA FRIA</v>
          </cell>
          <cell r="C6953" t="str">
            <v xml:space="preserve">UN    </v>
          </cell>
          <cell r="D6953">
            <v>12.37</v>
          </cell>
        </row>
        <row r="6954">
          <cell r="A6954">
            <v>104</v>
          </cell>
          <cell r="B6954" t="str">
            <v>ADAPTADOR PVC SOLDAVEL CURTO COM BOLSA E ROSCA, 75 MM X 2 1/2", PARA AGUA FRIA</v>
          </cell>
          <cell r="C6954" t="str">
            <v xml:space="preserve">UN    </v>
          </cell>
          <cell r="D6954">
            <v>17.989999999999998</v>
          </cell>
        </row>
        <row r="6955">
          <cell r="A6955">
            <v>102</v>
          </cell>
          <cell r="B6955" t="str">
            <v>ADAPTADOR PVC SOLDAVEL CURTO COM BOLSA E ROSCA, 85 MM X 3", PARA AGUA FRIA</v>
          </cell>
          <cell r="C6955" t="str">
            <v xml:space="preserve">UN    </v>
          </cell>
          <cell r="D6955">
            <v>29.53</v>
          </cell>
        </row>
        <row r="6956">
          <cell r="A6956">
            <v>95</v>
          </cell>
          <cell r="B6956" t="str">
            <v>ADAPTADOR PVC SOLDAVEL, COM FLANGE E ANEL DE VEDACAO, 20 MM X 1/2", PARA CAIXA D'AGUA</v>
          </cell>
          <cell r="C6956" t="str">
            <v xml:space="preserve">UN    </v>
          </cell>
          <cell r="D6956">
            <v>10</v>
          </cell>
        </row>
        <row r="6957">
          <cell r="A6957">
            <v>96</v>
          </cell>
          <cell r="B6957" t="str">
            <v>ADAPTADOR PVC SOLDAVEL, COM FLANGE E ANEL DE VEDACAO, 25 MM X 3/4", PARA CAIXA D'AGUA</v>
          </cell>
          <cell r="C6957" t="str">
            <v xml:space="preserve">UN    </v>
          </cell>
          <cell r="D6957">
            <v>11.49</v>
          </cell>
        </row>
        <row r="6958">
          <cell r="A6958">
            <v>97</v>
          </cell>
          <cell r="B6958" t="str">
            <v>ADAPTADOR PVC SOLDAVEL, COM FLANGE E ANEL DE VEDACAO, 32 MM X 1", PARA CAIXA D'AGUA</v>
          </cell>
          <cell r="C6958" t="str">
            <v xml:space="preserve">UN    </v>
          </cell>
          <cell r="D6958">
            <v>14.93</v>
          </cell>
        </row>
        <row r="6959">
          <cell r="A6959">
            <v>98</v>
          </cell>
          <cell r="B6959" t="str">
            <v>ADAPTADOR PVC SOLDAVEL, COM FLANGE E ANEL DE VEDACAO, 40 MM X 1 1/4", PARA CAIXA D'AGUA</v>
          </cell>
          <cell r="C6959" t="str">
            <v xml:space="preserve">UN    </v>
          </cell>
          <cell r="D6959">
            <v>20.12</v>
          </cell>
        </row>
        <row r="6960">
          <cell r="A6960">
            <v>99</v>
          </cell>
          <cell r="B6960" t="str">
            <v>ADAPTADOR PVC SOLDAVEL, COM FLANGE E ANEL DE VEDACAO, 50 MM X 1 1/2", PARA CAIXA D'AGUA</v>
          </cell>
          <cell r="C6960" t="str">
            <v xml:space="preserve">UN    </v>
          </cell>
          <cell r="D6960">
            <v>24.4</v>
          </cell>
        </row>
        <row r="6961">
          <cell r="A6961">
            <v>100</v>
          </cell>
          <cell r="B6961" t="str">
            <v>ADAPTADOR PVC SOLDAVEL, COM FLANGES E ANEL DE VEDACAO, 60 MM X 2", PARA CAIXA D' AGUA</v>
          </cell>
          <cell r="C6961" t="str">
            <v xml:space="preserve">UN    </v>
          </cell>
          <cell r="D6961">
            <v>34.04</v>
          </cell>
        </row>
        <row r="6962">
          <cell r="A6962">
            <v>75</v>
          </cell>
          <cell r="B6962" t="str">
            <v>ADAPTADOR PVC SOLDAVEL, COM FLANGES LIVRES, 110 MM X 4", PARA CAIXA D' AGUA</v>
          </cell>
          <cell r="C6962" t="str">
            <v xml:space="preserve">UN    </v>
          </cell>
          <cell r="D6962">
            <v>354.83</v>
          </cell>
        </row>
        <row r="6963">
          <cell r="A6963">
            <v>114</v>
          </cell>
          <cell r="B6963" t="str">
            <v>ADAPTADOR PVC SOLDAVEL, COM FLANGES LIVRES, 25 MM X 3/4", PARA CAIXA D' AGUA</v>
          </cell>
          <cell r="C6963" t="str">
            <v xml:space="preserve">UN    </v>
          </cell>
          <cell r="D6963">
            <v>12.93</v>
          </cell>
        </row>
        <row r="6964">
          <cell r="A6964">
            <v>68</v>
          </cell>
          <cell r="B6964" t="str">
            <v>ADAPTADOR PVC SOLDAVEL, COM FLANGES LIVRES, 32 MM X 1", PARA CAIXA D' AGUA</v>
          </cell>
          <cell r="C6964" t="str">
            <v xml:space="preserve">UN    </v>
          </cell>
          <cell r="D6964">
            <v>19.77</v>
          </cell>
        </row>
        <row r="6965">
          <cell r="A6965">
            <v>86</v>
          </cell>
          <cell r="B6965" t="str">
            <v>ADAPTADOR PVC SOLDAVEL, COM FLANGES LIVRES, 40 MM X 1  1/4", PARA CAIXA D' AGUA</v>
          </cell>
          <cell r="C6965" t="str">
            <v xml:space="preserve">UN    </v>
          </cell>
          <cell r="D6965">
            <v>36.75</v>
          </cell>
        </row>
        <row r="6966">
          <cell r="A6966">
            <v>66</v>
          </cell>
          <cell r="B6966" t="str">
            <v>ADAPTADOR PVC SOLDAVEL, COM FLANGES LIVRES, 50 MM X 1  1/2", PARA CAIXA D' AGUA</v>
          </cell>
          <cell r="C6966" t="str">
            <v xml:space="preserve">UN    </v>
          </cell>
          <cell r="D6966">
            <v>36.89</v>
          </cell>
        </row>
        <row r="6967">
          <cell r="A6967">
            <v>69</v>
          </cell>
          <cell r="B6967" t="str">
            <v>ADAPTADOR PVC SOLDAVEL, COM FLANGES LIVRES, 60 MM X 2", PARA CAIXA D' AGUA</v>
          </cell>
          <cell r="C6967" t="str">
            <v xml:space="preserve">UN    </v>
          </cell>
          <cell r="D6967">
            <v>56.38</v>
          </cell>
        </row>
        <row r="6968">
          <cell r="A6968">
            <v>83</v>
          </cell>
          <cell r="B6968" t="str">
            <v>ADAPTADOR PVC SOLDAVEL, COM FLANGES LIVRES, 75 MM X 2  1/2", PARA CAIXA D' AGUA</v>
          </cell>
          <cell r="C6968" t="str">
            <v xml:space="preserve">UN    </v>
          </cell>
          <cell r="D6968">
            <v>180.08</v>
          </cell>
        </row>
        <row r="6969">
          <cell r="A6969">
            <v>74</v>
          </cell>
          <cell r="B6969" t="str">
            <v>ADAPTADOR PVC SOLDAVEL, COM FLANGES LIVRES, 85 MM X 3", PARA CAIXA D' AGUA</v>
          </cell>
          <cell r="C6969" t="str">
            <v xml:space="preserve">UN    </v>
          </cell>
          <cell r="D6969">
            <v>251.4</v>
          </cell>
        </row>
        <row r="6970">
          <cell r="A6970">
            <v>106</v>
          </cell>
          <cell r="B6970" t="str">
            <v>ADAPTADOR PVC SOLDAVEL, LONGO, COM FLANGE LIVRE,  110 MM X 4", PARA CAIXA D' AGUA</v>
          </cell>
          <cell r="C6970" t="str">
            <v xml:space="preserve">UN    </v>
          </cell>
          <cell r="D6970">
            <v>381.93</v>
          </cell>
        </row>
        <row r="6971">
          <cell r="A6971">
            <v>87</v>
          </cell>
          <cell r="B6971" t="str">
            <v>ADAPTADOR PVC SOLDAVEL, LONGO, COM FLANGE LIVRE,  25 MM X 3/4", PARA CAIXA D' AGUA</v>
          </cell>
          <cell r="C6971" t="str">
            <v xml:space="preserve">UN    </v>
          </cell>
          <cell r="D6971">
            <v>18.149999999999999</v>
          </cell>
        </row>
        <row r="6972">
          <cell r="A6972">
            <v>88</v>
          </cell>
          <cell r="B6972" t="str">
            <v>ADAPTADOR PVC SOLDAVEL, LONGO, COM FLANGE LIVRE,  32 MM X 1", PARA CAIXA D' AGUA</v>
          </cell>
          <cell r="C6972" t="str">
            <v xml:space="preserve">UN    </v>
          </cell>
          <cell r="D6972">
            <v>20.260000000000002</v>
          </cell>
        </row>
        <row r="6973">
          <cell r="A6973">
            <v>89</v>
          </cell>
          <cell r="B6973" t="str">
            <v>ADAPTADOR PVC SOLDAVEL, LONGO, COM FLANGE LIVRE,  40 MM X 1 1/4", PARA CAIXA D' AGUA</v>
          </cell>
          <cell r="C6973" t="str">
            <v xml:space="preserve">UN    </v>
          </cell>
          <cell r="D6973">
            <v>29.96</v>
          </cell>
        </row>
        <row r="6974">
          <cell r="A6974">
            <v>90</v>
          </cell>
          <cell r="B6974" t="str">
            <v>ADAPTADOR PVC SOLDAVEL, LONGO, COM FLANGE LIVRE,  50 MM X 1 1/2", PARA CAIXA D' AGUA</v>
          </cell>
          <cell r="C6974" t="str">
            <v xml:space="preserve">UN    </v>
          </cell>
          <cell r="D6974">
            <v>34.32</v>
          </cell>
        </row>
        <row r="6975">
          <cell r="A6975">
            <v>81</v>
          </cell>
          <cell r="B6975" t="str">
            <v>ADAPTADOR PVC SOLDAVEL, LONGO, COM FLANGE LIVRE,  60 MM X 2", PARA CAIXA D' AGUA</v>
          </cell>
          <cell r="C6975" t="str">
            <v xml:space="preserve">UN    </v>
          </cell>
          <cell r="D6975">
            <v>58.7</v>
          </cell>
        </row>
        <row r="6976">
          <cell r="A6976">
            <v>82</v>
          </cell>
          <cell r="B6976" t="str">
            <v>ADAPTADOR PVC SOLDAVEL, LONGO, COM FLANGE LIVRE,  75 MM X 2 1/2", PARA CAIXA D' AGUA</v>
          </cell>
          <cell r="C6976" t="str">
            <v xml:space="preserve">UN    </v>
          </cell>
          <cell r="D6976">
            <v>227.88</v>
          </cell>
        </row>
        <row r="6977">
          <cell r="A6977">
            <v>105</v>
          </cell>
          <cell r="B6977" t="str">
            <v>ADAPTADOR PVC SOLDAVEL, LONGO, COM FLANGE LIVRE,  85 MM X 3", PARA CAIXA D' AGUA</v>
          </cell>
          <cell r="C6977" t="str">
            <v xml:space="preserve">UN    </v>
          </cell>
          <cell r="D6977">
            <v>266.79000000000002</v>
          </cell>
        </row>
        <row r="6978">
          <cell r="A6978">
            <v>60</v>
          </cell>
          <cell r="B6978" t="str">
            <v>ADAPTADOR PVC, COM REGISTRO, PARA PEAD, 20 MM X 3/4", PARA LIGACAO PREDIAL DE AGUA</v>
          </cell>
          <cell r="C6978" t="str">
            <v xml:space="preserve">UN    </v>
          </cell>
          <cell r="D6978">
            <v>4.93</v>
          </cell>
        </row>
        <row r="6979">
          <cell r="A6979">
            <v>72</v>
          </cell>
          <cell r="B6979" t="str">
            <v>ADAPTADOR PVC, ROSCAVEL, COM FLANGES E ANEL DE VEDACAO, 1 1/2", PARA CAIXA D'AGUA</v>
          </cell>
          <cell r="C6979" t="str">
            <v xml:space="preserve">UN    </v>
          </cell>
          <cell r="D6979">
            <v>35.880000000000003</v>
          </cell>
        </row>
        <row r="6980">
          <cell r="A6980">
            <v>70</v>
          </cell>
          <cell r="B6980" t="str">
            <v>ADAPTADOR PVC, ROSCAVEL, COM FLANGES E ANEL DE VEDACAO, 1 1/4", PARA CAIXA D' AGUA</v>
          </cell>
          <cell r="C6980" t="str">
            <v xml:space="preserve">UN    </v>
          </cell>
          <cell r="D6980">
            <v>30.01</v>
          </cell>
        </row>
        <row r="6981">
          <cell r="A6981">
            <v>85</v>
          </cell>
          <cell r="B6981" t="str">
            <v>ADAPTADOR PVC, ROSCAVEL, COM FLANGES E ANEL DE VEDACAO, 2", PARA CAIXA D' AGUA</v>
          </cell>
          <cell r="C6981" t="str">
            <v xml:space="preserve">UN    </v>
          </cell>
          <cell r="D6981">
            <v>43.55</v>
          </cell>
        </row>
        <row r="6982">
          <cell r="A6982">
            <v>84</v>
          </cell>
          <cell r="B6982" t="str">
            <v>ADAPTADOR PVC, ROSCAVEL, PARA VALVULA PIA OU LAVATORIO, 40 MM</v>
          </cell>
          <cell r="C6982" t="str">
            <v xml:space="preserve">UN    </v>
          </cell>
          <cell r="D6982">
            <v>0.5</v>
          </cell>
        </row>
        <row r="6983">
          <cell r="A6983">
            <v>37997</v>
          </cell>
          <cell r="B6983" t="str">
            <v>ADAPTADOR, CPVC, SOLDAVEL, 15 MM, PARA AGUA QUENTE</v>
          </cell>
          <cell r="C6983" t="str">
            <v xml:space="preserve">UN    </v>
          </cell>
          <cell r="D6983">
            <v>5.85</v>
          </cell>
        </row>
        <row r="6984">
          <cell r="A6984">
            <v>37998</v>
          </cell>
          <cell r="B6984" t="str">
            <v>ADAPTADOR, CPVC, SOLDAVEL, 22 MM, PARA AGUA QUENTE</v>
          </cell>
          <cell r="C6984" t="str">
            <v xml:space="preserve">UN    </v>
          </cell>
          <cell r="D6984">
            <v>6.06</v>
          </cell>
        </row>
        <row r="6985">
          <cell r="A6985">
            <v>10899</v>
          </cell>
          <cell r="B6985" t="str">
            <v>ADAPTADOR, EM LATAO, ENGATE RAPIDO 2 1/2" X ROSCA INTERNA 5 FIOS 2 1/2",  PARA INSTALACAO PREDIAL DE COMBATE A INCENDIO</v>
          </cell>
          <cell r="C6985" t="str">
            <v xml:space="preserve">UN    </v>
          </cell>
          <cell r="D6985">
            <v>89.8</v>
          </cell>
        </row>
        <row r="6986">
          <cell r="A6986">
            <v>10900</v>
          </cell>
          <cell r="B6986" t="str">
            <v>ADAPTADOR, EM LATAO, ENGATE RAPIDO1 1/2" X ROSCA INTERNA 5 FIOS 2 1/2",  PARA INSTALACAO PREDIAL DE COMBATE A INCENDIO</v>
          </cell>
          <cell r="C6986" t="str">
            <v xml:space="preserve">UN    </v>
          </cell>
          <cell r="D6986">
            <v>70.28</v>
          </cell>
        </row>
        <row r="6987">
          <cell r="A6987">
            <v>46</v>
          </cell>
          <cell r="B6987" t="str">
            <v>ADAPTADOR, PVC PBA,  BOLSA/ROSCA, JE, DN 75 / DE  85 MM</v>
          </cell>
          <cell r="C6987" t="str">
            <v xml:space="preserve">UN    </v>
          </cell>
          <cell r="D6987">
            <v>41.49</v>
          </cell>
        </row>
        <row r="6988">
          <cell r="A6988">
            <v>51</v>
          </cell>
          <cell r="B6988" t="str">
            <v>ADAPTADOR, PVC PBA, A BOLSA DEFOFO, JE, DN 100 / DE 110 MM</v>
          </cell>
          <cell r="C6988" t="str">
            <v xml:space="preserve">UN    </v>
          </cell>
          <cell r="D6988">
            <v>114.46</v>
          </cell>
        </row>
        <row r="6989">
          <cell r="A6989">
            <v>12863</v>
          </cell>
          <cell r="B6989" t="str">
            <v>ADAPTADOR, PVC PBA, A BOLSA DEFOFO, JE, DN 50 / DE 60 MM</v>
          </cell>
          <cell r="C6989" t="str">
            <v xml:space="preserve">UN    </v>
          </cell>
          <cell r="D6989">
            <v>26.36</v>
          </cell>
        </row>
        <row r="6990">
          <cell r="A6990">
            <v>50</v>
          </cell>
          <cell r="B6990" t="str">
            <v>ADAPTADOR, PVC PBA, A BOLSA DEFOFO, JE, DN 75 / DE  85 MM</v>
          </cell>
          <cell r="C6990" t="str">
            <v xml:space="preserve">UN    </v>
          </cell>
          <cell r="D6990">
            <v>59.77</v>
          </cell>
        </row>
        <row r="6991">
          <cell r="A6991">
            <v>47</v>
          </cell>
          <cell r="B6991" t="str">
            <v>ADAPTADOR, PVC PBA, BOLSA/ROSCA, JE, DN 100 / DE 110 MM</v>
          </cell>
          <cell r="C6991" t="str">
            <v xml:space="preserve">UN    </v>
          </cell>
          <cell r="D6991">
            <v>70.94</v>
          </cell>
        </row>
        <row r="6992">
          <cell r="A6992">
            <v>48</v>
          </cell>
          <cell r="B6992" t="str">
            <v>ADAPTADOR, PVC PBA, BOLSA/ROSCA, JE, DN 50 / DE 60 MM</v>
          </cell>
          <cell r="C6992" t="str">
            <v xml:space="preserve">UN    </v>
          </cell>
          <cell r="D6992">
            <v>18.5</v>
          </cell>
        </row>
        <row r="6993">
          <cell r="A6993">
            <v>52</v>
          </cell>
          <cell r="B6993" t="str">
            <v>ADAPTADOR, PVC PBA, PONTA/ROSCA, JE, DN 50 / DE  60 MM</v>
          </cell>
          <cell r="C6993" t="str">
            <v xml:space="preserve">UN    </v>
          </cell>
          <cell r="D6993">
            <v>14.06</v>
          </cell>
        </row>
        <row r="6994">
          <cell r="A6994">
            <v>43</v>
          </cell>
          <cell r="B6994" t="str">
            <v>ADAPTADOR, PVC PBA, PONTA/ROSCA, JE, DN 75 / DE  85 MM</v>
          </cell>
          <cell r="C6994" t="str">
            <v xml:space="preserve">UN    </v>
          </cell>
          <cell r="D6994">
            <v>47.45</v>
          </cell>
        </row>
        <row r="6995">
          <cell r="A6995">
            <v>4791</v>
          </cell>
          <cell r="B6995" t="str">
            <v>ADESIVO ACRILICO/COLA DE CONTATO</v>
          </cell>
          <cell r="C6995" t="str">
            <v xml:space="preserve">KG    </v>
          </cell>
          <cell r="D6995">
            <v>21.93</v>
          </cell>
        </row>
        <row r="6996">
          <cell r="A6996">
            <v>157</v>
          </cell>
          <cell r="B6996" t="str">
            <v>ADESIVO ESTRUTURAL A BASE DE RESINA EPOXI PARA INJECAO EM TRINCAS, BICOMPONENTE, BAIXA VISCOSIDADE</v>
          </cell>
          <cell r="C6996" t="str">
            <v xml:space="preserve">KG    </v>
          </cell>
          <cell r="D6996">
            <v>131.97</v>
          </cell>
        </row>
        <row r="6997">
          <cell r="A6997">
            <v>156</v>
          </cell>
          <cell r="B6997" t="str">
            <v>ADESIVO ESTRUTURAL A BASE DE RESINA EPOXI, BICOMPONENTE, FLUIDO</v>
          </cell>
          <cell r="C6997" t="str">
            <v xml:space="preserve">KG    </v>
          </cell>
          <cell r="D6997">
            <v>46.99</v>
          </cell>
        </row>
        <row r="6998">
          <cell r="A6998">
            <v>131</v>
          </cell>
          <cell r="B6998" t="str">
            <v>ADESIVO ESTRUTURAL A BASE DE RESINA EPOXI, BICOMPONENTE, PASTOSO (TIXOTROPICO)</v>
          </cell>
          <cell r="C6998" t="str">
            <v xml:space="preserve">KG    </v>
          </cell>
          <cell r="D6998">
            <v>40.18</v>
          </cell>
        </row>
        <row r="6999">
          <cell r="A6999">
            <v>39719</v>
          </cell>
          <cell r="B6999" t="str">
            <v>ADESIVO LIQUIDO A BASE DE RESINAS PARA COLAGEM DE ESPUMA DE ISOLAMENTO TERMICO FLEXIVEL</v>
          </cell>
          <cell r="C6999" t="str">
            <v xml:space="preserve">L     </v>
          </cell>
          <cell r="D6999">
            <v>76.66</v>
          </cell>
        </row>
        <row r="7000">
          <cell r="A7000">
            <v>21114</v>
          </cell>
          <cell r="B7000" t="str">
            <v>ADESIVO PARA TUBOS CPVC, *75* G</v>
          </cell>
          <cell r="C7000" t="str">
            <v xml:space="preserve">UN    </v>
          </cell>
          <cell r="D7000">
            <v>16.420000000000002</v>
          </cell>
        </row>
        <row r="7001">
          <cell r="A7001">
            <v>119</v>
          </cell>
          <cell r="B7001" t="str">
            <v>ADESIVO PLASTICO PARA PVC, BISNAGA COM 75 GR</v>
          </cell>
          <cell r="C7001" t="str">
            <v xml:space="preserve">UN    </v>
          </cell>
          <cell r="D7001">
            <v>6.48</v>
          </cell>
        </row>
        <row r="7002">
          <cell r="A7002">
            <v>20080</v>
          </cell>
          <cell r="B7002" t="str">
            <v>ADESIVO PLASTICO PARA PVC, FRASCO COM 175 GR</v>
          </cell>
          <cell r="C7002" t="str">
            <v xml:space="preserve">UN    </v>
          </cell>
          <cell r="D7002">
            <v>18.579999999999998</v>
          </cell>
        </row>
        <row r="7003">
          <cell r="A7003">
            <v>122</v>
          </cell>
          <cell r="B7003" t="str">
            <v>ADESIVO PLASTICO PARA PVC, FRASCO COM 850 GR</v>
          </cell>
          <cell r="C7003" t="str">
            <v xml:space="preserve">UN    </v>
          </cell>
          <cell r="D7003">
            <v>58.53</v>
          </cell>
        </row>
        <row r="7004">
          <cell r="A7004">
            <v>3410</v>
          </cell>
          <cell r="B7004" t="str">
            <v>ADESIVO/COLA PARA EPS (ISOPOR) E OUTROS MATERIAIS</v>
          </cell>
          <cell r="C7004" t="str">
            <v xml:space="preserve">KG    </v>
          </cell>
          <cell r="D7004">
            <v>22.51</v>
          </cell>
        </row>
        <row r="7005">
          <cell r="A7005">
            <v>124</v>
          </cell>
          <cell r="B7005" t="str">
            <v>ADITIVO ACELERADOR DE PEGA E ENDURECIMENTO PARA ARGAMASSAS E CONCRETOS, LIQUIDO E ISENTO DE CLORETOS</v>
          </cell>
          <cell r="C7005" t="str">
            <v xml:space="preserve">L     </v>
          </cell>
          <cell r="D7005">
            <v>15.49</v>
          </cell>
        </row>
        <row r="7006">
          <cell r="A7006">
            <v>7334</v>
          </cell>
          <cell r="B7006" t="str">
            <v>ADITIVO ADESIVO LIQUIDO PARA ARGAMASSAS DE REVESTIMENTOS CIMENTICIOS</v>
          </cell>
          <cell r="C7006" t="str">
            <v xml:space="preserve">L     </v>
          </cell>
          <cell r="D7006">
            <v>14.35</v>
          </cell>
        </row>
        <row r="7007">
          <cell r="A7007">
            <v>123</v>
          </cell>
          <cell r="B7007" t="str">
            <v>ADITIVO IMPERMEABILIZANTE DE PEGA NORMAL PARA ARGAMASSAS E CONCRETOS SEM ARMACAO, LIQUIDO E ISENTO DE CLORETOS</v>
          </cell>
          <cell r="C7007" t="str">
            <v xml:space="preserve">L     </v>
          </cell>
          <cell r="D7007">
            <v>6.34</v>
          </cell>
        </row>
        <row r="7008">
          <cell r="A7008">
            <v>127</v>
          </cell>
          <cell r="B7008" t="str">
            <v>ADITIVO IMPERMEABILIZANTE DE PEGA ULTRARRAPIDA, LIQUIDO E ISENTO DE CLORETOS</v>
          </cell>
          <cell r="C7008" t="str">
            <v xml:space="preserve">L     </v>
          </cell>
          <cell r="D7008">
            <v>15.13</v>
          </cell>
        </row>
        <row r="7009">
          <cell r="A7009">
            <v>41373</v>
          </cell>
          <cell r="B7009" t="str">
            <v>ADITIVO LIQUIDO IMPERMEABILIZANTE CRISTALIZANTE</v>
          </cell>
          <cell r="C7009" t="str">
            <v xml:space="preserve">L     </v>
          </cell>
          <cell r="D7009">
            <v>21.09</v>
          </cell>
        </row>
        <row r="7010">
          <cell r="A7010">
            <v>133</v>
          </cell>
          <cell r="B7010" t="str">
            <v>ADITIVO LIQUIDO INCORPORADOR DE AR PARA CONCRETO E ARGAMASSA, LIQUIDO E ISENTO DE CLORETOS</v>
          </cell>
          <cell r="C7010" t="str">
            <v xml:space="preserve">L     </v>
          </cell>
          <cell r="D7010">
            <v>6.28</v>
          </cell>
        </row>
        <row r="7011">
          <cell r="A7011">
            <v>43617</v>
          </cell>
          <cell r="B7011" t="str">
            <v>ADITIVO PLASTIFICANTE E ESTABILIZADOR PARA ARGAMASSAS DE ASSENTAMENTO E REBOCO, LIQUIDO E ISENTO DE CLORETOS</v>
          </cell>
          <cell r="C7011" t="str">
            <v xml:space="preserve">L     </v>
          </cell>
          <cell r="D7011">
            <v>7.02</v>
          </cell>
        </row>
        <row r="7012">
          <cell r="A7012">
            <v>132</v>
          </cell>
          <cell r="B7012" t="str">
            <v>ADITIVO PLASTIFICANTE RETARDADOR DE PEGA E REDUTOR DE AGUA PARA CONCRETO, LIQUIDO E ISENTO DE CLORETOS</v>
          </cell>
          <cell r="C7012" t="str">
            <v xml:space="preserve">L     </v>
          </cell>
          <cell r="D7012">
            <v>6.51</v>
          </cell>
        </row>
        <row r="7013">
          <cell r="A7013">
            <v>43618</v>
          </cell>
          <cell r="B7013" t="str">
            <v>ADITIVO SUPERPLASTIFICANTE DE PEGA NORMAL PARA CONCRETO, LIQUIDO E ISENTO DE CLORETOS</v>
          </cell>
          <cell r="C7013" t="str">
            <v xml:space="preserve">KG    </v>
          </cell>
          <cell r="D7013">
            <v>16.399999999999999</v>
          </cell>
        </row>
        <row r="7014">
          <cell r="A7014">
            <v>37476</v>
          </cell>
          <cell r="B7014" t="str">
            <v>ADUELA/ GALERIA PRÃ-MOLDADA DE CONCRETO ARMADO, SEÃÃO RETANGULAR INTERNA DE 1,50 X 1,50 M (L X A), MÃSULA DE 20X20CM, C = 1.00 M, EMÃN = 15 CM, TB-45 E FCK DO CONCRETO = 30 MPA.</v>
          </cell>
          <cell r="C7014" t="str">
            <v xml:space="preserve">UN    </v>
          </cell>
          <cell r="D7014">
            <v>1955.04</v>
          </cell>
        </row>
        <row r="7015">
          <cell r="A7015">
            <v>37478</v>
          </cell>
          <cell r="B7015" t="str">
            <v>ADUELA/ GALERIA PRÃ-MOLDADA DE CONCRETO ARMADO, SEÃÃO RETANGULAR INTERNA DE 2,00 X 2,00 M (L X A), MÃSULA DE 20X20CM, C = 1.00 M, EMÃN = 15 CM, TB-45 E FCK DO CONCRETO = 30 MPA.</v>
          </cell>
          <cell r="C7015" t="str">
            <v xml:space="preserve">UN    </v>
          </cell>
          <cell r="D7015">
            <v>2448.73</v>
          </cell>
        </row>
        <row r="7016">
          <cell r="A7016">
            <v>37477</v>
          </cell>
          <cell r="B7016" t="str">
            <v>ADUELA/ GALERIA PRÃ-MOLDADA DE CONCRETO ARMADO, SEÃÃO RETANGULAR INTERNA DE 2,50 X 2,50 M (L X A), MÃSULA DE 20X20CM, C = 1.00 M, EMÃN = 15 CM, TB-45 E FCK DO CONCRETO = 30 MPA.</v>
          </cell>
          <cell r="C7016" t="str">
            <v xml:space="preserve">UN    </v>
          </cell>
          <cell r="D7016">
            <v>3317.64</v>
          </cell>
        </row>
        <row r="7017">
          <cell r="A7017">
            <v>37479</v>
          </cell>
          <cell r="B7017" t="str">
            <v>ADUELA/ GALERIA PRÃ-MOLDADA DE CONCRETO ARMADO, SEÃÃO RETANGULAR INTERNA DE 3,00 X 3,00 M (L X A), MÃSULA DE 20X20CM, C = 1.00 M, EMÃN = 20 CM, TB-45 E FCK DO CONCRETO = 30 MPA.</v>
          </cell>
          <cell r="C7017" t="str">
            <v xml:space="preserve">UN    </v>
          </cell>
          <cell r="D7017">
            <v>3934.76</v>
          </cell>
        </row>
        <row r="7018">
          <cell r="A7018">
            <v>41632</v>
          </cell>
          <cell r="B7018" t="str">
            <v>ADUELA/GALERIA DE CONCRETO ARMADO, SECAO RETANGULAR 2.00 X 1.00 M (L X A), C = 1.00 M, E = 20 CM</v>
          </cell>
          <cell r="C7018" t="str">
            <v xml:space="preserve">UN    </v>
          </cell>
          <cell r="D7018">
            <v>2137.71</v>
          </cell>
        </row>
        <row r="7019">
          <cell r="A7019">
            <v>41634</v>
          </cell>
          <cell r="B7019" t="str">
            <v>ADUELA/GALERIA DE CONCRETO ARMADO, SECAO RETANGULAR 2.00 X 1.50 M (L X A), C = 1.00 M, E = 20 CM</v>
          </cell>
          <cell r="C7019" t="str">
            <v xml:space="preserve">UN    </v>
          </cell>
          <cell r="D7019">
            <v>2339.5700000000002</v>
          </cell>
        </row>
        <row r="7020">
          <cell r="A7020">
            <v>41633</v>
          </cell>
          <cell r="B7020" t="str">
            <v>ADUELA/GALERIA DE CONCRETO ARMADO, SECAO RETANGULAR 2.50 X 1.00 M (L X A), C = 1.00 M, E = 20 CM</v>
          </cell>
          <cell r="C7020" t="str">
            <v xml:space="preserve">UN    </v>
          </cell>
          <cell r="D7020">
            <v>2510.4499999999998</v>
          </cell>
        </row>
        <row r="7021">
          <cell r="A7021">
            <v>41635</v>
          </cell>
          <cell r="B7021" t="str">
            <v>ADUELA/GALERIA DE CONCRETO ARMADO, SECAO RETANGULAR 2.50 X 1.50 M (L X A), C = 1.00 M, E = 20 CM</v>
          </cell>
          <cell r="C7021" t="str">
            <v xml:space="preserve">UN    </v>
          </cell>
          <cell r="D7021">
            <v>2816.54</v>
          </cell>
        </row>
        <row r="7022">
          <cell r="A7022">
            <v>4319</v>
          </cell>
          <cell r="B7022" t="str">
            <v>AFASTADOR PARA TELHA DE FIBROCIMENTO CANALETE 90 OU KALHETAO</v>
          </cell>
          <cell r="C7022" t="str">
            <v xml:space="preserve">UN    </v>
          </cell>
          <cell r="D7022">
            <v>1.22</v>
          </cell>
        </row>
        <row r="7023">
          <cell r="A7023">
            <v>42409</v>
          </cell>
          <cell r="B7023" t="str">
            <v>AGENTE DE CURA, PROTETOR DA EVAPORACAO DA AGUA DE HIDRATACAO DO CONCRETO</v>
          </cell>
          <cell r="C7023" t="str">
            <v xml:space="preserve">KG    </v>
          </cell>
          <cell r="D7023">
            <v>10.33</v>
          </cell>
        </row>
        <row r="7024">
          <cell r="A7024">
            <v>40553</v>
          </cell>
          <cell r="B7024" t="str">
            <v>AGREGADO RECICLADO, TIPO RACHAO RECICLADO CINZA, CLASSE A</v>
          </cell>
          <cell r="C7024" t="str">
            <v xml:space="preserve">M3    </v>
          </cell>
          <cell r="D7024">
            <v>35.700000000000003</v>
          </cell>
        </row>
        <row r="7025">
          <cell r="A7025">
            <v>6114</v>
          </cell>
          <cell r="B7025" t="str">
            <v>AJUDANTE DE ARMADOR</v>
          </cell>
          <cell r="C7025" t="str">
            <v xml:space="preserve">H     </v>
          </cell>
          <cell r="D7025">
            <v>9.3800000000000008</v>
          </cell>
        </row>
        <row r="7026">
          <cell r="A7026">
            <v>40912</v>
          </cell>
          <cell r="B7026" t="str">
            <v>AJUDANTE DE ARMADOR (MENSALISTA)</v>
          </cell>
          <cell r="C7026" t="str">
            <v xml:space="preserve">MES   </v>
          </cell>
          <cell r="D7026">
            <v>1642.13</v>
          </cell>
        </row>
        <row r="7027">
          <cell r="A7027">
            <v>247</v>
          </cell>
          <cell r="B7027" t="str">
            <v>AJUDANTE DE ELETRICISTA</v>
          </cell>
          <cell r="C7027" t="str">
            <v xml:space="preserve">H     </v>
          </cell>
          <cell r="D7027">
            <v>9.4499999999999993</v>
          </cell>
        </row>
        <row r="7028">
          <cell r="A7028">
            <v>40919</v>
          </cell>
          <cell r="B7028" t="str">
            <v>AJUDANTE DE ELETRICISTA (MENSALISTA)</v>
          </cell>
          <cell r="C7028" t="str">
            <v xml:space="preserve">MES   </v>
          </cell>
          <cell r="D7028">
            <v>1655.95</v>
          </cell>
        </row>
        <row r="7029">
          <cell r="A7029">
            <v>25958</v>
          </cell>
          <cell r="B7029" t="str">
            <v>AJUDANTE DE ESTRUTURAS METALICAS</v>
          </cell>
          <cell r="C7029" t="str">
            <v xml:space="preserve">H     </v>
          </cell>
          <cell r="D7029">
            <v>15.39</v>
          </cell>
        </row>
        <row r="7030">
          <cell r="A7030">
            <v>40984</v>
          </cell>
          <cell r="B7030" t="str">
            <v>AJUDANTE DE ESTRUTURAS METALICAS (MENSALISTA)</v>
          </cell>
          <cell r="C7030" t="str">
            <v xml:space="preserve">MES   </v>
          </cell>
          <cell r="D7030">
            <v>2693.21</v>
          </cell>
        </row>
        <row r="7031">
          <cell r="A7031">
            <v>248</v>
          </cell>
          <cell r="B7031" t="str">
            <v>AJUDANTE DE OPERACAO EM GERAL</v>
          </cell>
          <cell r="C7031" t="str">
            <v xml:space="preserve">H     </v>
          </cell>
          <cell r="D7031">
            <v>9.69</v>
          </cell>
        </row>
        <row r="7032">
          <cell r="A7032">
            <v>41086</v>
          </cell>
          <cell r="B7032" t="str">
            <v>AJUDANTE DE OPERACAO EM GERAL (MENSALISTA)</v>
          </cell>
          <cell r="C7032" t="str">
            <v xml:space="preserve">MES   </v>
          </cell>
          <cell r="D7032">
            <v>1699.22</v>
          </cell>
        </row>
        <row r="7033">
          <cell r="A7033">
            <v>34466</v>
          </cell>
          <cell r="B7033" t="str">
            <v>AJUDANTE DE PINTOR</v>
          </cell>
          <cell r="C7033" t="str">
            <v xml:space="preserve">H     </v>
          </cell>
          <cell r="D7033">
            <v>9.69</v>
          </cell>
        </row>
        <row r="7034">
          <cell r="A7034">
            <v>41083</v>
          </cell>
          <cell r="B7034" t="str">
            <v>AJUDANTE DE PINTOR (MENSALISTA)</v>
          </cell>
          <cell r="C7034" t="str">
            <v xml:space="preserve">MES   </v>
          </cell>
          <cell r="D7034">
            <v>1699.22</v>
          </cell>
        </row>
        <row r="7035">
          <cell r="A7035">
            <v>252</v>
          </cell>
          <cell r="B7035" t="str">
            <v>AJUDANTE DE SERRALHEIRO</v>
          </cell>
          <cell r="C7035" t="str">
            <v xml:space="preserve">H     </v>
          </cell>
          <cell r="D7035">
            <v>10.06</v>
          </cell>
        </row>
        <row r="7036">
          <cell r="A7036">
            <v>40909</v>
          </cell>
          <cell r="B7036" t="str">
            <v>AJUDANTE DE SERRALHEIRO (MENSALISTA)</v>
          </cell>
          <cell r="C7036" t="str">
            <v xml:space="preserve">MES   </v>
          </cell>
          <cell r="D7036">
            <v>1761.34</v>
          </cell>
        </row>
        <row r="7037">
          <cell r="A7037">
            <v>242</v>
          </cell>
          <cell r="B7037" t="str">
            <v>AJUDANTE ESPECIALIZADO</v>
          </cell>
          <cell r="C7037" t="str">
            <v xml:space="preserve">H     </v>
          </cell>
          <cell r="D7037">
            <v>13.12</v>
          </cell>
        </row>
        <row r="7038">
          <cell r="A7038">
            <v>41085</v>
          </cell>
          <cell r="B7038" t="str">
            <v>AJUDANTE ESPECIALIZADO (MENSALISTA)</v>
          </cell>
          <cell r="C7038" t="str">
            <v xml:space="preserve">MES   </v>
          </cell>
          <cell r="D7038">
            <v>2297.7399999999998</v>
          </cell>
        </row>
        <row r="7039">
          <cell r="A7039">
            <v>427</v>
          </cell>
          <cell r="B7039" t="str">
            <v>ALCA PREFORMADA DE CONTRA POSTE, EM ACO GALVANIZADO, PARA CABO 3/16", COMPRIMENTO *860* MM</v>
          </cell>
          <cell r="C7039" t="str">
            <v xml:space="preserve">UN    </v>
          </cell>
          <cell r="D7039">
            <v>5.7</v>
          </cell>
        </row>
        <row r="7040">
          <cell r="A7040">
            <v>417</v>
          </cell>
          <cell r="B7040" t="str">
            <v>ALCA PREFORMADA DE DISTRIBUICAO, EM ACO GALVANIZADO, PARA CABO DE ALUMINIO DIAMETRO 16 A 25 MM</v>
          </cell>
          <cell r="C7040" t="str">
            <v xml:space="preserve">UN    </v>
          </cell>
          <cell r="D7040">
            <v>2.69</v>
          </cell>
        </row>
        <row r="7041">
          <cell r="A7041">
            <v>11273</v>
          </cell>
          <cell r="B7041" t="str">
            <v>ALCA PREFORMADA DE DISTRIBUICAO, EM ACO GALVANIZADO, PARA CONDUTORES DE ALUMINIO AWG 1/0 (CAA 6/1 OU CA 7 FIOS)</v>
          </cell>
          <cell r="C7041" t="str">
            <v xml:space="preserve">UN    </v>
          </cell>
          <cell r="D7041">
            <v>8.34</v>
          </cell>
        </row>
        <row r="7042">
          <cell r="A7042">
            <v>11272</v>
          </cell>
          <cell r="B7042" t="str">
            <v>ALCA PREFORMADA DE DISTRIBUICAO, EM ACO GALVANIZADO, PARA CONDUTORES DE ALUMINIO AWG 2 (CAA 6/1 OU CA 7 FIOS)</v>
          </cell>
          <cell r="C7042" t="str">
            <v xml:space="preserve">UN    </v>
          </cell>
          <cell r="D7042">
            <v>5.03</v>
          </cell>
        </row>
        <row r="7043">
          <cell r="A7043">
            <v>11275</v>
          </cell>
          <cell r="B7043" t="str">
            <v>ALCA PREFORMADA DE SERVICO, EM ACO GALVANIZADO, PARA CONDUTORES DE ALUMINIO AWG 4 (CAA 6/1)</v>
          </cell>
          <cell r="C7043" t="str">
            <v xml:space="preserve">UN    </v>
          </cell>
          <cell r="D7043">
            <v>2.02</v>
          </cell>
        </row>
        <row r="7044">
          <cell r="A7044">
            <v>11274</v>
          </cell>
          <cell r="B7044" t="str">
            <v>ALCA PREFORMADA DE SERVICO, EM ACO GALVANIZADO, PARA CONDUTORES DE ALUMINIO AWG 6 (CAA 6/1)</v>
          </cell>
          <cell r="C7044" t="str">
            <v xml:space="preserve">UN    </v>
          </cell>
          <cell r="D7044">
            <v>1.54</v>
          </cell>
        </row>
        <row r="7045">
          <cell r="A7045">
            <v>38470</v>
          </cell>
          <cell r="B7045" t="str">
            <v>ALICATE DE CORTE DIAGONAL 6 " COM ISOLAMENTO</v>
          </cell>
          <cell r="C7045" t="str">
            <v xml:space="preserve">UN    </v>
          </cell>
          <cell r="D7045">
            <v>44.83</v>
          </cell>
        </row>
        <row r="7046">
          <cell r="A7046">
            <v>38547</v>
          </cell>
          <cell r="B7046" t="str">
            <v>ALICATE DE CRIMPAR RJ11, RJ12 E RJ45</v>
          </cell>
          <cell r="C7046" t="str">
            <v xml:space="preserve">UN    </v>
          </cell>
          <cell r="D7046">
            <v>122.33</v>
          </cell>
        </row>
        <row r="7047">
          <cell r="A7047">
            <v>38469</v>
          </cell>
          <cell r="B7047" t="str">
            <v>ALICATE DE PRESSAO PARA SOLDA DE CHAPA 18 "</v>
          </cell>
          <cell r="C7047" t="str">
            <v xml:space="preserve">UN    </v>
          </cell>
          <cell r="D7047">
            <v>131.54</v>
          </cell>
        </row>
        <row r="7048">
          <cell r="A7048">
            <v>38467</v>
          </cell>
          <cell r="B7048" t="str">
            <v>ALICATE DE PRESSAO 11 " PARA SOLDA, TIPO C</v>
          </cell>
          <cell r="C7048" t="str">
            <v xml:space="preserve">UN    </v>
          </cell>
          <cell r="D7048">
            <v>74.010000000000005</v>
          </cell>
        </row>
        <row r="7049">
          <cell r="A7049">
            <v>38468</v>
          </cell>
          <cell r="B7049" t="str">
            <v>ALICATE DE PRESSAO 11 " PARA SOLDA, TIPO U</v>
          </cell>
          <cell r="C7049" t="str">
            <v xml:space="preserve">UN    </v>
          </cell>
          <cell r="D7049">
            <v>81.44</v>
          </cell>
        </row>
        <row r="7050">
          <cell r="A7050">
            <v>38471</v>
          </cell>
          <cell r="B7050" t="str">
            <v>ALICATE PARA ANEIS DE PISTAO, CAPACIDADE 50 A 100 MM</v>
          </cell>
          <cell r="C7050" t="str">
            <v xml:space="preserve">UN    </v>
          </cell>
          <cell r="D7050">
            <v>105.77</v>
          </cell>
        </row>
        <row r="7051">
          <cell r="A7051">
            <v>37370</v>
          </cell>
          <cell r="B7051" t="str">
            <v>ALIMENTACAO - HORISTA (COLETADO CAIXA)</v>
          </cell>
          <cell r="C7051" t="str">
            <v xml:space="preserve">H     </v>
          </cell>
          <cell r="D7051">
            <v>2.0699999999999998</v>
          </cell>
        </row>
        <row r="7052">
          <cell r="A7052">
            <v>40862</v>
          </cell>
          <cell r="B7052" t="str">
            <v>ALIMENTACAO - MENSALISTA (COLETADO CAIXA)</v>
          </cell>
          <cell r="C7052" t="str">
            <v xml:space="preserve">MES   </v>
          </cell>
          <cell r="D7052">
            <v>389.75</v>
          </cell>
        </row>
        <row r="7053">
          <cell r="A7053">
            <v>10658</v>
          </cell>
          <cell r="B7053" t="str">
            <v>ALISADORA DE CONCRETO COM MOTOR A GASOLINA DE 5,5 HP, PESO COM MOTOR DE 78 KG, 4 PAS</v>
          </cell>
          <cell r="C7053" t="str">
            <v xml:space="preserve">UN    </v>
          </cell>
          <cell r="D7053">
            <v>6880</v>
          </cell>
        </row>
        <row r="7054">
          <cell r="A7054">
            <v>253</v>
          </cell>
          <cell r="B7054" t="str">
            <v>ALMOXARIFE</v>
          </cell>
          <cell r="C7054" t="str">
            <v xml:space="preserve">H     </v>
          </cell>
          <cell r="D7054">
            <v>13.45</v>
          </cell>
        </row>
        <row r="7055">
          <cell r="A7055">
            <v>40809</v>
          </cell>
          <cell r="B7055" t="str">
            <v>ALMOXARIFE (MENSALISTA)</v>
          </cell>
          <cell r="C7055" t="str">
            <v xml:space="preserve">MES   </v>
          </cell>
          <cell r="D7055">
            <v>2354.0700000000002</v>
          </cell>
        </row>
        <row r="7056">
          <cell r="A7056">
            <v>42428</v>
          </cell>
          <cell r="B7056" t="str">
            <v>ALONGADOR COM TRES ALTURAS, EM TUBO DE ACO CARBONO, PINTURA NO PROCESSO ELETROSTATICO - EQUIPAMENTO DE GINASTICA PARA ACADEMIA AO AR LIVRE / ACADEMIA DA TERCEIRA IDADE - ATI</v>
          </cell>
          <cell r="C7056" t="str">
            <v xml:space="preserve">UN    </v>
          </cell>
          <cell r="D7056">
            <v>1584</v>
          </cell>
        </row>
        <row r="7057">
          <cell r="A7057">
            <v>583</v>
          </cell>
          <cell r="B7057" t="str">
            <v>ALUMINIO ANODIZADO</v>
          </cell>
          <cell r="C7057" t="str">
            <v xml:space="preserve">KG    </v>
          </cell>
          <cell r="D7057">
            <v>46.23</v>
          </cell>
        </row>
        <row r="7058">
          <cell r="A7058">
            <v>299</v>
          </cell>
          <cell r="B7058" t="str">
            <v>ANEL BORRACHA DN 100 MM, PARA TUBO SERIE REFORCADA ESGOTO PREDIAL</v>
          </cell>
          <cell r="C7058" t="str">
            <v xml:space="preserve">UN    </v>
          </cell>
          <cell r="D7058">
            <v>2.67</v>
          </cell>
        </row>
        <row r="7059">
          <cell r="A7059">
            <v>298</v>
          </cell>
          <cell r="B7059" t="str">
            <v>ANEL BORRACHA DN 75 MM, PARA TUBO SERIE REFORCADA ESGOTO PREDIAL</v>
          </cell>
          <cell r="C7059" t="str">
            <v xml:space="preserve">UN    </v>
          </cell>
          <cell r="D7059">
            <v>2.68</v>
          </cell>
        </row>
        <row r="7060">
          <cell r="A7060">
            <v>295</v>
          </cell>
          <cell r="B7060" t="str">
            <v>ANEL BORRACHA PARA TUBO ESGOTO PREDIAL DN 40 MM (NBR 5688)</v>
          </cell>
          <cell r="C7060" t="str">
            <v xml:space="preserve">UN    </v>
          </cell>
          <cell r="D7060">
            <v>1.6</v>
          </cell>
        </row>
        <row r="7061">
          <cell r="A7061">
            <v>296</v>
          </cell>
          <cell r="B7061" t="str">
            <v>ANEL BORRACHA PARA TUBO ESGOTO PREDIAL DN 50 MM (NBR 5688)</v>
          </cell>
          <cell r="C7061" t="str">
            <v xml:space="preserve">UN    </v>
          </cell>
          <cell r="D7061">
            <v>1.66</v>
          </cell>
        </row>
        <row r="7062">
          <cell r="A7062">
            <v>297</v>
          </cell>
          <cell r="B7062" t="str">
            <v>ANEL BORRACHA PARA TUBO ESGOTO PREDIAL DN 75 MM (NBR 5688)</v>
          </cell>
          <cell r="C7062" t="str">
            <v xml:space="preserve">UN    </v>
          </cell>
          <cell r="D7062">
            <v>2.34</v>
          </cell>
        </row>
        <row r="7063">
          <cell r="A7063">
            <v>301</v>
          </cell>
          <cell r="B7063" t="str">
            <v>ANEL BORRACHA PARA TUBO ESGOTO PREDIAL, DN 100 MM (NBR 5688)</v>
          </cell>
          <cell r="C7063" t="str">
            <v xml:space="preserve">UN    </v>
          </cell>
          <cell r="D7063">
            <v>2.94</v>
          </cell>
        </row>
        <row r="7064">
          <cell r="A7064">
            <v>300</v>
          </cell>
          <cell r="B7064" t="str">
            <v>ANEL BORRACHA, DN 150 MM, PARA TUBO SERIE REFORCADA ESGOTO PREDIAL</v>
          </cell>
          <cell r="C7064" t="str">
            <v xml:space="preserve">UN    </v>
          </cell>
          <cell r="D7064">
            <v>12.35</v>
          </cell>
        </row>
        <row r="7065">
          <cell r="A7065">
            <v>20084</v>
          </cell>
          <cell r="B7065" t="str">
            <v>ANEL BORRACHA, DN 40 MM, PARA TUBO SERIE REFORCADA ESGOTO PREDIAL</v>
          </cell>
          <cell r="C7065" t="str">
            <v xml:space="preserve">UN    </v>
          </cell>
          <cell r="D7065">
            <v>1.6</v>
          </cell>
        </row>
        <row r="7066">
          <cell r="A7066">
            <v>20085</v>
          </cell>
          <cell r="B7066" t="str">
            <v>ANEL BORRACHA, DN 50 MM, PARA TUBO SERIE REFORCADA ESGOTO PREDIAL</v>
          </cell>
          <cell r="C7066" t="str">
            <v xml:space="preserve">UN    </v>
          </cell>
          <cell r="D7066">
            <v>1.48</v>
          </cell>
        </row>
        <row r="7067">
          <cell r="A7067">
            <v>311</v>
          </cell>
          <cell r="B7067" t="str">
            <v>ANEL BORRACHA, PARA TUBO PVC DEFOFO, DN 100 MM (NBR 7665)</v>
          </cell>
          <cell r="C7067" t="str">
            <v xml:space="preserve">UN    </v>
          </cell>
          <cell r="D7067">
            <v>9.56</v>
          </cell>
        </row>
        <row r="7068">
          <cell r="A7068">
            <v>318</v>
          </cell>
          <cell r="B7068" t="str">
            <v>ANEL BORRACHA, PARA TUBO PVC DEFOFO, DN 150 MM (NBR 7665)</v>
          </cell>
          <cell r="C7068" t="str">
            <v xml:space="preserve">UN    </v>
          </cell>
          <cell r="D7068">
            <v>16.739999999999998</v>
          </cell>
        </row>
        <row r="7069">
          <cell r="A7069">
            <v>319</v>
          </cell>
          <cell r="B7069" t="str">
            <v>ANEL BORRACHA, PARA TUBO PVC DEFOFO, DN 200 MM (NBR 7665)</v>
          </cell>
          <cell r="C7069" t="str">
            <v xml:space="preserve">UN    </v>
          </cell>
          <cell r="D7069">
            <v>31.62</v>
          </cell>
        </row>
        <row r="7070">
          <cell r="A7070">
            <v>320</v>
          </cell>
          <cell r="B7070" t="str">
            <v>ANEL BORRACHA, PARA TUBO PVC DEFOFO, DN 250 MM (NBR 7665)</v>
          </cell>
          <cell r="C7070" t="str">
            <v xml:space="preserve">UN    </v>
          </cell>
          <cell r="D7070">
            <v>100.53</v>
          </cell>
        </row>
        <row r="7071">
          <cell r="A7071">
            <v>314</v>
          </cell>
          <cell r="B7071" t="str">
            <v>ANEL BORRACHA, PARA TUBO PVC DEFOFO, DN 300 MM (NBR 7665)</v>
          </cell>
          <cell r="C7071" t="str">
            <v xml:space="preserve">UN    </v>
          </cell>
          <cell r="D7071">
            <v>154.41999999999999</v>
          </cell>
        </row>
        <row r="7072">
          <cell r="A7072">
            <v>303</v>
          </cell>
          <cell r="B7072" t="str">
            <v>ANEL BORRACHA, PARA TUBO PVC, REDE COLETOR ESGOTO, DN 100 MM (NBR 7362)</v>
          </cell>
          <cell r="C7072" t="str">
            <v xml:space="preserve">UN    </v>
          </cell>
          <cell r="D7072">
            <v>4</v>
          </cell>
        </row>
        <row r="7073">
          <cell r="A7073">
            <v>304</v>
          </cell>
          <cell r="B7073" t="str">
            <v>ANEL BORRACHA, PARA TUBO PVC, REDE COLETOR ESGOTO, DN 125 MM (NBR 7362)</v>
          </cell>
          <cell r="C7073" t="str">
            <v xml:space="preserve">UN    </v>
          </cell>
          <cell r="D7073">
            <v>6.11</v>
          </cell>
        </row>
        <row r="7074">
          <cell r="A7074">
            <v>305</v>
          </cell>
          <cell r="B7074" t="str">
            <v>ANEL BORRACHA, PARA TUBO PVC, REDE COLETOR ESGOTO, DN 150 MM (NBR 7362)</v>
          </cell>
          <cell r="C7074" t="str">
            <v xml:space="preserve">UN    </v>
          </cell>
          <cell r="D7074">
            <v>10.45</v>
          </cell>
        </row>
        <row r="7075">
          <cell r="A7075">
            <v>306</v>
          </cell>
          <cell r="B7075" t="str">
            <v>ANEL BORRACHA, PARA TUBO PVC, REDE COLETOR ESGOTO, DN 200 MM (NBR 7362)</v>
          </cell>
          <cell r="C7075" t="str">
            <v xml:space="preserve">UN    </v>
          </cell>
          <cell r="D7075">
            <v>12.56</v>
          </cell>
        </row>
        <row r="7076">
          <cell r="A7076">
            <v>307</v>
          </cell>
          <cell r="B7076" t="str">
            <v>ANEL BORRACHA, PARA TUBO PVC, REDE COLETOR ESGOTO, DN 250 MM (NBR 7362)</v>
          </cell>
          <cell r="C7076" t="str">
            <v xml:space="preserve">UN    </v>
          </cell>
          <cell r="D7076">
            <v>24.79</v>
          </cell>
        </row>
        <row r="7077">
          <cell r="A7077">
            <v>309</v>
          </cell>
          <cell r="B7077" t="str">
            <v>ANEL BORRACHA, PARA TUBO PVC, REDE COLETOR ESGOTO, DN 350 MM (NBR 7362)</v>
          </cell>
          <cell r="C7077" t="str">
            <v xml:space="preserve">UN    </v>
          </cell>
          <cell r="D7077">
            <v>50.81</v>
          </cell>
        </row>
        <row r="7078">
          <cell r="A7078">
            <v>310</v>
          </cell>
          <cell r="B7078" t="str">
            <v>ANEL BORRACHA, PARA TUBO PVC, REDE COLETOR ESGOTO, DN 400 MM (NBR 7362)</v>
          </cell>
          <cell r="C7078" t="str">
            <v xml:space="preserve">UN    </v>
          </cell>
          <cell r="D7078">
            <v>64.44</v>
          </cell>
        </row>
        <row r="7079">
          <cell r="A7079">
            <v>328</v>
          </cell>
          <cell r="B7079" t="str">
            <v>ANEL BORRACHA, PARA TUBO/CONEXAO PVC PBA, DN 100 MM, PARA REDE AGUA</v>
          </cell>
          <cell r="C7079" t="str">
            <v xml:space="preserve">UN    </v>
          </cell>
          <cell r="D7079">
            <v>7.69</v>
          </cell>
        </row>
        <row r="7080">
          <cell r="A7080">
            <v>325</v>
          </cell>
          <cell r="B7080" t="str">
            <v>ANEL BORRACHA, PARA TUBO/CONEXAO PVC PBA, DN 50 MM, PARA REDE AGUA</v>
          </cell>
          <cell r="C7080" t="str">
            <v xml:space="preserve">UN    </v>
          </cell>
          <cell r="D7080">
            <v>2.98</v>
          </cell>
        </row>
        <row r="7081">
          <cell r="A7081">
            <v>20326</v>
          </cell>
          <cell r="B7081" t="str">
            <v>ANEL BORRACHA, PARA TUBO/CONEXAO PVC PBA, DN 60 MM, PARA REDE AGUA</v>
          </cell>
          <cell r="C7081" t="str">
            <v xml:space="preserve">UN    </v>
          </cell>
          <cell r="D7081">
            <v>7.98</v>
          </cell>
        </row>
        <row r="7082">
          <cell r="A7082">
            <v>329</v>
          </cell>
          <cell r="B7082" t="str">
            <v>ANEL BORRACHA, PARA TUBO/CONEXAO PVC PBA, DN 75 MM, PARA REDE AGUA</v>
          </cell>
          <cell r="C7082" t="str">
            <v xml:space="preserve">UN    </v>
          </cell>
          <cell r="D7082">
            <v>9.82</v>
          </cell>
        </row>
        <row r="7083">
          <cell r="A7083">
            <v>308</v>
          </cell>
          <cell r="B7083" t="str">
            <v>ANEL BORRACHA, PARA TUBO, PVC REDE COLETOR ESGOTO, DN 300 MM (NBR 7362)</v>
          </cell>
          <cell r="C7083" t="str">
            <v xml:space="preserve">UN    </v>
          </cell>
          <cell r="D7083">
            <v>33.11</v>
          </cell>
        </row>
        <row r="7084">
          <cell r="A7084">
            <v>39642</v>
          </cell>
          <cell r="B7084" t="str">
            <v>ANEL DE BORRACHA PARA VEDACAO DE DUTO PEAD CORRUGADO PARA ELETRICA, DN 1 1/2"</v>
          </cell>
          <cell r="C7084" t="str">
            <v xml:space="preserve">UN    </v>
          </cell>
          <cell r="D7084">
            <v>2.0099999999999998</v>
          </cell>
        </row>
        <row r="7085">
          <cell r="A7085">
            <v>39641</v>
          </cell>
          <cell r="B7085" t="str">
            <v>ANEL DE BORRACHA PARA VEDACAO DE DUTO PEAD CORRUGADO PARA ELETRICA, DN 1 1/4"</v>
          </cell>
          <cell r="C7085" t="str">
            <v xml:space="preserve">UN    </v>
          </cell>
          <cell r="D7085">
            <v>1.4</v>
          </cell>
        </row>
        <row r="7086">
          <cell r="A7086">
            <v>39643</v>
          </cell>
          <cell r="B7086" t="str">
            <v>ANEL DE BORRACHA PARA VEDACAO DE DUTO PEAD CORRUGADO PARA ELETRICA, DN 2"</v>
          </cell>
          <cell r="C7086" t="str">
            <v xml:space="preserve">UN    </v>
          </cell>
          <cell r="D7086">
            <v>5.58</v>
          </cell>
        </row>
        <row r="7087">
          <cell r="A7087">
            <v>39644</v>
          </cell>
          <cell r="B7087" t="str">
            <v>ANEL DE BORRACHA PARA VEDACAO DE DUTO PEAD CORRUGADO PARA ELETRICA, DN 3"</v>
          </cell>
          <cell r="C7087" t="str">
            <v xml:space="preserve">UN    </v>
          </cell>
          <cell r="D7087">
            <v>7.21</v>
          </cell>
        </row>
        <row r="7088">
          <cell r="A7088">
            <v>39645</v>
          </cell>
          <cell r="B7088" t="str">
            <v>ANEL DE BORRACHA PARA VEDACAO DE DUTO PEAD CORRUGADO PARA ELETRICA, DN 4"</v>
          </cell>
          <cell r="C7088" t="str">
            <v xml:space="preserve">UN    </v>
          </cell>
          <cell r="D7088">
            <v>9.31</v>
          </cell>
        </row>
        <row r="7089">
          <cell r="A7089">
            <v>41610</v>
          </cell>
          <cell r="B7089" t="str">
            <v>ANEL DE CONCRETO ARMADO COM FUNDO, PARA FOSSA E POCO 1,50 X *0,50* M</v>
          </cell>
          <cell r="C7089" t="str">
            <v xml:space="preserve">UN    </v>
          </cell>
          <cell r="D7089">
            <v>362.7</v>
          </cell>
        </row>
        <row r="7090">
          <cell r="A7090">
            <v>41611</v>
          </cell>
          <cell r="B7090" t="str">
            <v>ANEL DE CONCRETO ARMADO COM FUNDO, PARA FOSSA E POCO 2,00 X *0,50* M</v>
          </cell>
          <cell r="C7090" t="str">
            <v xml:space="preserve">UN    </v>
          </cell>
          <cell r="D7090">
            <v>571.70000000000005</v>
          </cell>
        </row>
        <row r="7091">
          <cell r="A7091">
            <v>41612</v>
          </cell>
          <cell r="B7091" t="str">
            <v>ANEL DE CONCRETO ARMADO COM FUNDO, PARA FOSSA E POCO 2,50 X *0,50* M</v>
          </cell>
          <cell r="C7091" t="str">
            <v xml:space="preserve">UN    </v>
          </cell>
          <cell r="D7091">
            <v>802.75</v>
          </cell>
        </row>
        <row r="7092">
          <cell r="A7092">
            <v>41637</v>
          </cell>
          <cell r="B7092" t="str">
            <v>ANEL DE CONCRETO ARMADO, COM FUROS/DRENO PARA SUMIDOURO, D = 0,80 M, H = 0,50 M</v>
          </cell>
          <cell r="C7092" t="str">
            <v xml:space="preserve">UN    </v>
          </cell>
          <cell r="D7092">
            <v>75.040000000000006</v>
          </cell>
        </row>
        <row r="7093">
          <cell r="A7093">
            <v>41638</v>
          </cell>
          <cell r="B7093" t="str">
            <v>ANEL DE CONCRETO ARMADO, COM FUROS/DRENO PARA SUMIDOURO, D = 1,00 M, H = 0,50M</v>
          </cell>
          <cell r="C7093" t="str">
            <v xml:space="preserve">UN    </v>
          </cell>
          <cell r="D7093">
            <v>97.75</v>
          </cell>
        </row>
        <row r="7094">
          <cell r="A7094">
            <v>41639</v>
          </cell>
          <cell r="B7094" t="str">
            <v>ANEL DE CONCRETO ARMADO, COM FUROS/DRENO PARA SUMIDOURO, D = 1,50 M, H = 0,50 M</v>
          </cell>
          <cell r="C7094" t="str">
            <v xml:space="preserve">UN    </v>
          </cell>
          <cell r="D7094">
            <v>236.48</v>
          </cell>
        </row>
        <row r="7095">
          <cell r="A7095">
            <v>11789</v>
          </cell>
          <cell r="B7095" t="str">
            <v>ANEL DE DISTRIBUICAO EM ACO GALVANIZADO PARA FIO FE-160</v>
          </cell>
          <cell r="C7095" t="str">
            <v xml:space="preserve">UN    </v>
          </cell>
          <cell r="D7095">
            <v>0.76</v>
          </cell>
        </row>
        <row r="7096">
          <cell r="A7096">
            <v>20975</v>
          </cell>
          <cell r="B7096" t="str">
            <v>ANEL DE EXPANSAO EM COBRE, ENGATE RAPIDO 1 1/2", PARA EMPATACAO MANGUEIRA DE COMBATE A INCENDIO PREDIAL</v>
          </cell>
          <cell r="C7096" t="str">
            <v xml:space="preserve">UN    </v>
          </cell>
          <cell r="D7096">
            <v>14.08</v>
          </cell>
        </row>
        <row r="7097">
          <cell r="A7097">
            <v>20976</v>
          </cell>
          <cell r="B7097" t="str">
            <v>ANEL DE EXPANSAO EM COBRE, ENGATE RAPIDO 2 1/2", PARA EMPATACAO MANGUEIRA DE COMBATE A INCENDIO PREDIAL</v>
          </cell>
          <cell r="C7097" t="str">
            <v xml:space="preserve">UN    </v>
          </cell>
          <cell r="D7097">
            <v>21.28</v>
          </cell>
        </row>
        <row r="7098">
          <cell r="A7098">
            <v>40340</v>
          </cell>
          <cell r="B7098" t="str">
            <v>ANEL DE VEDACAO/JUNTA ELASTICA, H = *16* MM, PARA TUBO DE CONCRETO DN 300 MM</v>
          </cell>
          <cell r="C7098" t="str">
            <v xml:space="preserve">UN    </v>
          </cell>
          <cell r="D7098">
            <v>77.86</v>
          </cell>
        </row>
        <row r="7099">
          <cell r="A7099">
            <v>40341</v>
          </cell>
          <cell r="B7099" t="str">
            <v>ANEL DE VEDACAO/JUNTA ELASTICA, H = *16* MM, PARA TUBO DE CONCRETO DN 400 MM</v>
          </cell>
          <cell r="C7099" t="str">
            <v xml:space="preserve">UN    </v>
          </cell>
          <cell r="D7099">
            <v>92.19</v>
          </cell>
        </row>
        <row r="7100">
          <cell r="A7100">
            <v>40342</v>
          </cell>
          <cell r="B7100" t="str">
            <v>ANEL DE VEDACAO/JUNTA ELASTICA, H = *16* MM, PARA TUBO DE CONCRETO DN 500 MM</v>
          </cell>
          <cell r="C7100" t="str">
            <v xml:space="preserve">UN    </v>
          </cell>
          <cell r="D7100">
            <v>116.87</v>
          </cell>
        </row>
        <row r="7101">
          <cell r="A7101">
            <v>40343</v>
          </cell>
          <cell r="B7101" t="str">
            <v>ANEL DE VEDACAO/JUNTA ELASTICA, H = *16* MM, PARA TUBO DE CONCRETO DN 600 MM</v>
          </cell>
          <cell r="C7101" t="str">
            <v xml:space="preserve">UN    </v>
          </cell>
          <cell r="D7101">
            <v>143.38</v>
          </cell>
        </row>
        <row r="7102">
          <cell r="A7102">
            <v>40344</v>
          </cell>
          <cell r="B7102" t="str">
            <v>ANEL DE VEDACAO/JUNTA ELASTICA, H = *18* MM, PARA TUBO DE CONCRETO DN 700 MM</v>
          </cell>
          <cell r="C7102" t="str">
            <v xml:space="preserve">UN    </v>
          </cell>
          <cell r="D7102">
            <v>151.6</v>
          </cell>
        </row>
        <row r="7103">
          <cell r="A7103">
            <v>40345</v>
          </cell>
          <cell r="B7103" t="str">
            <v>ANEL DE VEDACAO/JUNTA ELASTICA, H = *19* MM, PARA TUBO DE CONCRETO DN 800 MM</v>
          </cell>
          <cell r="C7103" t="str">
            <v xml:space="preserve">UN    </v>
          </cell>
          <cell r="D7103">
            <v>189.28</v>
          </cell>
        </row>
        <row r="7104">
          <cell r="A7104">
            <v>40346</v>
          </cell>
          <cell r="B7104" t="str">
            <v>ANEL DE VEDACAO/JUNTA ELASTICA, H = *19* MM, PARA TUBO DE CONCRETO DN 900 MM</v>
          </cell>
          <cell r="C7104" t="str">
            <v xml:space="preserve">UN    </v>
          </cell>
          <cell r="D7104">
            <v>178.06</v>
          </cell>
        </row>
        <row r="7105">
          <cell r="A7105">
            <v>40347</v>
          </cell>
          <cell r="B7105" t="str">
            <v>ANEL DE VEDACAO/JUNTA ELASTICA, H = *21* MM, PARA TUBO DE CONCRETO DN 1000 MM</v>
          </cell>
          <cell r="C7105" t="str">
            <v xml:space="preserve">UN    </v>
          </cell>
          <cell r="D7105">
            <v>220.16</v>
          </cell>
        </row>
        <row r="7106">
          <cell r="A7106">
            <v>38840</v>
          </cell>
          <cell r="B7106" t="str">
            <v>ANEL DESLIZANTE / TRADICIONAL, METALICO, PARA TUBO PEX, DN 16 MM</v>
          </cell>
          <cell r="C7106" t="str">
            <v xml:space="preserve">UN    </v>
          </cell>
          <cell r="D7106">
            <v>2.68</v>
          </cell>
        </row>
        <row r="7107">
          <cell r="A7107">
            <v>38841</v>
          </cell>
          <cell r="B7107" t="str">
            <v>ANEL DESLIZANTE / TRADICIONAL, METALICO, PARA TUBO PEX, DN 20 MM</v>
          </cell>
          <cell r="C7107" t="str">
            <v xml:space="preserve">UN    </v>
          </cell>
          <cell r="D7107">
            <v>2.97</v>
          </cell>
        </row>
        <row r="7108">
          <cell r="A7108">
            <v>38842</v>
          </cell>
          <cell r="B7108" t="str">
            <v>ANEL DESLIZANTE / TRADICIONAL, METALICO, PARA TUBO PEX, DN 25 MM</v>
          </cell>
          <cell r="C7108" t="str">
            <v xml:space="preserve">UN    </v>
          </cell>
          <cell r="D7108">
            <v>5.87</v>
          </cell>
        </row>
        <row r="7109">
          <cell r="A7109">
            <v>38843</v>
          </cell>
          <cell r="B7109" t="str">
            <v>ANEL DESLIZANTE / TRADICIONAL, METALICO, PARA TUBO PEX, DN 32 MM</v>
          </cell>
          <cell r="C7109" t="str">
            <v xml:space="preserve">UN    </v>
          </cell>
          <cell r="D7109">
            <v>9.17</v>
          </cell>
        </row>
        <row r="7110">
          <cell r="A7110">
            <v>43424</v>
          </cell>
          <cell r="B7110" t="str">
            <v>ANEL EM CONCRETO ARMADO, LISO,  PARA FOSSAS SEPTICAS E SUMIDOUROS, COM FUNDO, DIAMETRO INTERNO DE 1,20 M E ALTURA DE 0,50 M</v>
          </cell>
          <cell r="C7110" t="str">
            <v xml:space="preserve">UN    </v>
          </cell>
          <cell r="D7110">
            <v>303.89</v>
          </cell>
        </row>
        <row r="7111">
          <cell r="A7111">
            <v>43426</v>
          </cell>
          <cell r="B7111" t="str">
            <v>ANEL EM CONCRETO ARMADO, LISO, PARA FOSSAS SEPTICAS E SUMIDOUROS, COM FUNDO, DIAMETRO INTERNO DE 3,00 M E ALTURA DE 0,50 M</v>
          </cell>
          <cell r="C7111" t="str">
            <v xml:space="preserve">UN    </v>
          </cell>
          <cell r="D7111">
            <v>1048.1099999999999</v>
          </cell>
        </row>
        <row r="7112">
          <cell r="A7112">
            <v>12565</v>
          </cell>
          <cell r="B7112" t="str">
            <v>ANEL EM CONCRETO ARMADO, LISO, PARA FOSSAS SEPTICAS E SUMIDOUROS, SEM FUNDO, DIAMETRO INTERNO DE 2,00 M E ALTURA DE 0,50 M</v>
          </cell>
          <cell r="C7112" t="str">
            <v xml:space="preserve">UN    </v>
          </cell>
          <cell r="D7112">
            <v>367.56</v>
          </cell>
        </row>
        <row r="7113">
          <cell r="A7113">
            <v>12567</v>
          </cell>
          <cell r="B7113" t="str">
            <v>ANEL EM CONCRETO ARMADO, LISO, PARA FOSSAS SEPTICAS E SUMIDOUROS, SEM FUNDO, DIAMETRO INTERNO DE 2,50 M E ALTURA DE 0,50 M</v>
          </cell>
          <cell r="C7113" t="str">
            <v xml:space="preserve">UN    </v>
          </cell>
          <cell r="D7113">
            <v>493.69</v>
          </cell>
        </row>
        <row r="7114">
          <cell r="A7114">
            <v>12568</v>
          </cell>
          <cell r="B7114" t="str">
            <v>ANEL EM CONCRETO ARMADO, LISO, PARA FOSSAS SEPTICAS E SUMIDOUROS, SEM FUNDO, DIAMETRO INTERNO DE 3,00 M E ALTURA DE 0,50 M</v>
          </cell>
          <cell r="C7114" t="str">
            <v xml:space="preserve">UN    </v>
          </cell>
          <cell r="D7114">
            <v>691.17</v>
          </cell>
        </row>
        <row r="7115">
          <cell r="A7115">
            <v>43441</v>
          </cell>
          <cell r="B7115" t="str">
            <v>ANEL EM CONCRETO ARMADO, LISO, PARA POCOS DE INSPECAO, COM FUNDO, DIAMETRO INTERNO DE 0,60 M E ALTURA DE 0,50 M</v>
          </cell>
          <cell r="C7115" t="str">
            <v xml:space="preserve">UN    </v>
          </cell>
          <cell r="D7115">
            <v>88.86</v>
          </cell>
        </row>
        <row r="7116">
          <cell r="A7116">
            <v>43423</v>
          </cell>
          <cell r="B7116" t="str">
            <v>ANEL EM CONCRETO ARMADO, LISO, PARA POCOS DE INSPECAO, SEM FUNDO, DIAMETRO INTERNO DE 0,60 M E ALTURA DE 0,20 M</v>
          </cell>
          <cell r="C7116" t="str">
            <v xml:space="preserve">UN    </v>
          </cell>
          <cell r="D7116">
            <v>41.47</v>
          </cell>
        </row>
        <row r="7117">
          <cell r="A7117">
            <v>12532</v>
          </cell>
          <cell r="B7117" t="str">
            <v>ANEL EM CONCRETO ARMADO, LISO, PARA POCOS DE INSPECAO, SEM FUNDO, DIAMETRO INTERNO DE 0,60 M E ALTURA DE 0,50 M</v>
          </cell>
          <cell r="C7117" t="str">
            <v xml:space="preserve">UN    </v>
          </cell>
          <cell r="D7117">
            <v>63.95</v>
          </cell>
        </row>
        <row r="7118">
          <cell r="A7118">
            <v>43444</v>
          </cell>
          <cell r="B7118" t="str">
            <v>ANEL EM CONCRETO ARMADO, LISO, PARA POCOS DE VISITA, POCOS DE INSPECAO, FOSSAS SEPTICAS E SUMIDOUROS, COM FUNDO, DIAMETRO INTERNO DE 1,20 M E ALTURA DE 0,75 M</v>
          </cell>
          <cell r="C7118" t="str">
            <v xml:space="preserve">UN    </v>
          </cell>
          <cell r="D7118">
            <v>214.75</v>
          </cell>
        </row>
        <row r="7119">
          <cell r="A7119">
            <v>12551</v>
          </cell>
          <cell r="B7119" t="str">
            <v>ANEL EM CONCRETO ARMADO, LISO, PARA POCOS DE VISITA, POCOS DE INSPECAO, FOSSAS SEPTICAS E SUMIDOUROS, SEM FUNDO, DIAMETRO INTERNO DE 1,20 M E ALTURA DE 0,50 M</v>
          </cell>
          <cell r="C7119" t="str">
            <v xml:space="preserve">UN    </v>
          </cell>
          <cell r="D7119">
            <v>153.22</v>
          </cell>
        </row>
        <row r="7120">
          <cell r="A7120">
            <v>43442</v>
          </cell>
          <cell r="B7120" t="str">
            <v>ANEL EM CONCRETO ARMADO, LISO, PARA POCOS DE VISITAS, POCOS DE INSPECAO, FOSSAS SEPTICAS E SUMIDOUROS, COM FUNDO, DIAMETRO INTERNO DE 0,80 M E ALTURA DE 0,50 M</v>
          </cell>
          <cell r="C7120" t="str">
            <v xml:space="preserve">UN    </v>
          </cell>
          <cell r="D7120">
            <v>118.48</v>
          </cell>
        </row>
        <row r="7121">
          <cell r="A7121">
            <v>43443</v>
          </cell>
          <cell r="B7121" t="str">
            <v>ANEL EM CONCRETO ARMADO, LISO, PARA POCOS DE VISITAS, POCOS DE INSPECAO, FOSSAS SEPTICAS E SUMIDOUROS, COM FUNDO, DIAMETRO INTERNO DE 1,00 M E ALTURA DE 0,50 M</v>
          </cell>
          <cell r="C7121" t="str">
            <v xml:space="preserve">UN    </v>
          </cell>
          <cell r="D7121">
            <v>155.51</v>
          </cell>
        </row>
        <row r="7122">
          <cell r="A7122">
            <v>12544</v>
          </cell>
          <cell r="B7122" t="str">
            <v>ANEL EM CONCRETO ARMADO, LISO, PARA POCOS DE VISITAS, POCOS DE INSPECAO, FOSSAS SEPTICAS E SUMIDOUROS, SEM FUNDO, DIAMETRO INTERNO DE 0,80 M E ALTURA DE 0,50 M</v>
          </cell>
          <cell r="C7122" t="str">
            <v xml:space="preserve">UN    </v>
          </cell>
          <cell r="D7122">
            <v>83.92</v>
          </cell>
        </row>
        <row r="7123">
          <cell r="A7123">
            <v>12547</v>
          </cell>
          <cell r="B7123" t="str">
            <v>ANEL EM CONCRETO ARMADO, LISO, PARA POCOS DE VISITAS, POCOS DE INSPECAO, FOSSAS SEPTICAS E SUMIDOUROS, SEM FUNDO, DIAMETRO INTERNO DE 1,00 M E ALTURA DE 0,50 M</v>
          </cell>
          <cell r="C7123" t="str">
            <v xml:space="preserve">UN    </v>
          </cell>
          <cell r="D7123">
            <v>112.87</v>
          </cell>
        </row>
        <row r="7124">
          <cell r="A7124">
            <v>43445</v>
          </cell>
          <cell r="B7124" t="str">
            <v>ANEL EM CONCRETO ARMADO, LISO, PARA, POCOS DE VISITA, POCOS DE INSPECAO, FOSSAS SEPTICAS E SUMIDOUROS, COM FUNDO, DIAMETRO INTERNO DE 1,50 M E ALTURA DE 1,00 M</v>
          </cell>
          <cell r="C7124" t="str">
            <v xml:space="preserve">UN    </v>
          </cell>
          <cell r="D7124">
            <v>296.20999999999998</v>
          </cell>
        </row>
        <row r="7125">
          <cell r="A7125">
            <v>12563</v>
          </cell>
          <cell r="B7125" t="str">
            <v>ANEL EM CONCRETO ARMADO, LISO, PARA, POCOS DE VISITA, POCOS DE INSPECAO, FOSSAS SEPTICAS E SUMIDOUROS, SEM FUNDO, DIAMETRO INTERNO DE 1,50 M E ALTURA DE 0,50 M</v>
          </cell>
          <cell r="C7125" t="str">
            <v xml:space="preserve">UN    </v>
          </cell>
          <cell r="D7125">
            <v>211.93</v>
          </cell>
        </row>
        <row r="7126">
          <cell r="A7126">
            <v>43425</v>
          </cell>
          <cell r="B7126" t="str">
            <v>ANEL EM CONCRETO ARMADO, PERFURADO,  PARA FOSSAS SEPTICAS E SUMIDOUROS, SEM FUNDO, DIAMETRO INTERNO DE 1,20 M E ALTURA DE 0,50 M</v>
          </cell>
          <cell r="C7126" t="str">
            <v xml:space="preserve">UN    </v>
          </cell>
          <cell r="D7126">
            <v>133.29</v>
          </cell>
        </row>
        <row r="7127">
          <cell r="A7127">
            <v>43446</v>
          </cell>
          <cell r="B7127" t="str">
            <v>ANEL EM CONCRETO ARMADO, PERFURADO, PARA FOSSAS SEPTICAS E SUMIDOUROS, SEM FUNDO, DIAMETRO INTERNO DE 2,00 M E ALTURA DE 0,50 M</v>
          </cell>
          <cell r="C7127" t="str">
            <v xml:space="preserve">UN    </v>
          </cell>
          <cell r="D7127">
            <v>281.39999999999998</v>
          </cell>
        </row>
        <row r="7128">
          <cell r="A7128">
            <v>43447</v>
          </cell>
          <cell r="B7128" t="str">
            <v>ANEL EM CONCRETO ARMADO, PERFURADO, PARA FOSSAS SEPTICAS E SUMIDOUROS, SEM FUNDO, DIAMETRO INTERNO DE 2,50 M E ALTURA DE 0,50 M</v>
          </cell>
          <cell r="C7128" t="str">
            <v xml:space="preserve">UN    </v>
          </cell>
          <cell r="D7128">
            <v>345.58</v>
          </cell>
        </row>
        <row r="7129">
          <cell r="A7129">
            <v>43448</v>
          </cell>
          <cell r="B7129" t="str">
            <v>ANEL EM CONCRETO ARMADO, PERFURADO, PARA FOSSAS SEPTICAS E SUMIDOUROS, SEM FUNDO, DIAMETRO INTERNO DE 3,00 M E ALTURA DE 0,50 M</v>
          </cell>
          <cell r="C7129" t="str">
            <v xml:space="preserve">UN    </v>
          </cell>
          <cell r="D7129">
            <v>483.82</v>
          </cell>
        </row>
        <row r="7130">
          <cell r="A7130">
            <v>13761</v>
          </cell>
          <cell r="B7130" t="str">
            <v>APARELHO CORTE OXI-ACETILENO PARA SOLDA E CORTE CONTENDO MACARICO SOLDA, BICO DE CORTE, CILINDROS, REGULADORES, MANGUEIRAS E CARRINHO</v>
          </cell>
          <cell r="C7130" t="str">
            <v xml:space="preserve">UN    </v>
          </cell>
          <cell r="D7130">
            <v>2679.66</v>
          </cell>
        </row>
        <row r="7131">
          <cell r="A7131">
            <v>12888</v>
          </cell>
          <cell r="B7131" t="str">
            <v>APARELHO DE APOIO DE NEOPRENE FRETADO, 60 X 45 X 7,6 CM, COM FRETAGEM DE ACO DE 4 MM INTERCALADAS COM ELASTOMERO DE 11 MM E REVESTIMENTO FINAL COM ELASTOMERO DE 6 MM</v>
          </cell>
          <cell r="C7131" t="str">
            <v xml:space="preserve">DM3   </v>
          </cell>
          <cell r="D7131">
            <v>96.72</v>
          </cell>
        </row>
        <row r="7132">
          <cell r="A7132">
            <v>12889</v>
          </cell>
          <cell r="B7132" t="str">
            <v>APARELHO DE APOIO DE NEOPRENE SIMPLES/ NAO FRETADO, 100 X 100 CM, ESPESSURA 6,3 MM</v>
          </cell>
          <cell r="C7132" t="str">
            <v xml:space="preserve">DM3   </v>
          </cell>
          <cell r="D7132">
            <v>63.16</v>
          </cell>
        </row>
        <row r="7133">
          <cell r="A7133">
            <v>4814</v>
          </cell>
          <cell r="B7133" t="str">
            <v>APARELHO SINALIZADOR LUMINOSO COM LED, PARA SAIDA GARAGEM, COM 2 LENTES EM POLICARBONATO, BIVOLT (INCLUI SUPORTE DE FIXACAO)</v>
          </cell>
          <cell r="C7133" t="str">
            <v xml:space="preserve">UN    </v>
          </cell>
          <cell r="D7133">
            <v>122.82</v>
          </cell>
        </row>
        <row r="7134">
          <cell r="A7134">
            <v>25967</v>
          </cell>
          <cell r="B7134" t="str">
            <v>APOIO DO PORTA DENTE PARA FRESADORA DE ASFALTO</v>
          </cell>
          <cell r="C7134" t="str">
            <v xml:space="preserve">UN    </v>
          </cell>
          <cell r="D7134">
            <v>1553.11</v>
          </cell>
        </row>
        <row r="7135">
          <cell r="A7135">
            <v>6122</v>
          </cell>
          <cell r="B7135" t="str">
            <v>APONTADOR OU APROPRIADOR DE MAO DE OBRA</v>
          </cell>
          <cell r="C7135" t="str">
            <v xml:space="preserve">H     </v>
          </cell>
          <cell r="D7135">
            <v>13.45</v>
          </cell>
        </row>
        <row r="7136">
          <cell r="A7136">
            <v>40810</v>
          </cell>
          <cell r="B7136" t="str">
            <v>APONTADOR OU APROPRIADOR DE MAO DE OBRA (MENSALISTA)</v>
          </cell>
          <cell r="C7136" t="str">
            <v xml:space="preserve">MES   </v>
          </cell>
          <cell r="D7136">
            <v>2354.0700000000002</v>
          </cell>
        </row>
        <row r="7137">
          <cell r="A7137">
            <v>21100</v>
          </cell>
          <cell r="B7137" t="str">
            <v>AQUECEDOR DE AGUA A GAS GLP/GN COM CAPACIDADE DE ARMAZENAMENTO DE 50 A 80 L</v>
          </cell>
          <cell r="C7137" t="str">
            <v xml:space="preserve">UN    </v>
          </cell>
          <cell r="D7137">
            <v>2438.36</v>
          </cell>
        </row>
        <row r="7138">
          <cell r="A7138">
            <v>11816</v>
          </cell>
          <cell r="B7138" t="str">
            <v>AQUECEDOR DE AGUA ELETRICO  RESERVATORIO DE 100 L CILINDRICO EM COBRE, REFORCADO COM ACO CARBONO, MONOFASICO, TENSAO NOMINAL 220 V</v>
          </cell>
          <cell r="C7138" t="str">
            <v xml:space="preserve">UN    </v>
          </cell>
          <cell r="D7138">
            <v>2600</v>
          </cell>
        </row>
        <row r="7139">
          <cell r="A7139">
            <v>11814</v>
          </cell>
          <cell r="B7139" t="str">
            <v>AQUECEDOR DE AGUA ELETRICO  RESERVATORIO DE 500 L CILINDRICO EM COBRE, REFORCADO COM ACO CARBONO, MONOFASICO, TENSAO NOMINAL 220 V</v>
          </cell>
          <cell r="C7139" t="str">
            <v xml:space="preserve">UN    </v>
          </cell>
          <cell r="D7139">
            <v>5659.54</v>
          </cell>
        </row>
        <row r="7140">
          <cell r="A7140">
            <v>14186</v>
          </cell>
          <cell r="B7140" t="str">
            <v>AQUECEDOR DE AGUA ELETRICO  RESERVATORIO DE 500 L CILINDRICO EM COBRE, REFORCADO COM ACO CARBONO, TRIFASICO, TENSAO NOMINAL 220/380/400 V, POTENCIA 24 KW</v>
          </cell>
          <cell r="C7140" t="str">
            <v xml:space="preserve">UN    </v>
          </cell>
          <cell r="D7140">
            <v>7106.32</v>
          </cell>
        </row>
        <row r="7141">
          <cell r="A7141">
            <v>14185</v>
          </cell>
          <cell r="B7141" t="str">
            <v>AQUECEDOR DE AGUA ELETRICO  RESERVATORIO DE 700 L CILINDRICO EM COBRE, REFORCADO COM ACO CARBONO, MONOFASICO, TENSAO NOMINAL 220 V</v>
          </cell>
          <cell r="C7141" t="str">
            <v xml:space="preserve">UN    </v>
          </cell>
          <cell r="D7141">
            <v>9205.4599999999991</v>
          </cell>
        </row>
        <row r="7142">
          <cell r="A7142">
            <v>11811</v>
          </cell>
          <cell r="B7142" t="str">
            <v>AQUECEDOR DE AGUA ELETRICO HORIZONTAL, RESERVATORIO DE 200 L CILINDRICO EM COBRE, REFORCADO COM ACO CARBONO, MONOFASICO, TENSAO NOMINAL 220 V</v>
          </cell>
          <cell r="C7142" t="str">
            <v xml:space="preserve">UN    </v>
          </cell>
          <cell r="D7142">
            <v>3519.82</v>
          </cell>
        </row>
        <row r="7143">
          <cell r="A7143">
            <v>26038</v>
          </cell>
          <cell r="B7143" t="str">
            <v>AQUECEDOR DE OLEO BPF (FLUIDO) TERMICO, CAPACIDADE DE 300.000 KCAL/H</v>
          </cell>
          <cell r="C7143" t="str">
            <v xml:space="preserve">UN    </v>
          </cell>
          <cell r="D7143">
            <v>202992.51</v>
          </cell>
        </row>
        <row r="7144">
          <cell r="A7144">
            <v>34482</v>
          </cell>
          <cell r="B7144" t="str">
            <v>AQUECEDOR SOLAR  CAPACIDADE DO RESERVATORIO 800 L, INCLUI 8 PLACAS COLETORAS DE 1,42 M2</v>
          </cell>
          <cell r="C7144" t="str">
            <v xml:space="preserve">UN    </v>
          </cell>
          <cell r="D7144">
            <v>4927.24</v>
          </cell>
        </row>
        <row r="7145">
          <cell r="A7145">
            <v>34469</v>
          </cell>
          <cell r="B7145" t="str">
            <v>AQUECEDOR SOLAR CAPACIDADE DO RESERVATORIO 1000 L, INCLUI 10 PLACAS COLETORAS DE 1,42 M2</v>
          </cell>
          <cell r="C7145" t="str">
            <v xml:space="preserve">UN    </v>
          </cell>
          <cell r="D7145">
            <v>7621.83</v>
          </cell>
        </row>
        <row r="7146">
          <cell r="A7146">
            <v>34472</v>
          </cell>
          <cell r="B7146" t="str">
            <v>AQUECEDOR SOLAR CAPACIDADE DO RESERVATORIO 200 L, INCLUI 2 PLACAS COLETORAS DE 1,42 M2</v>
          </cell>
          <cell r="C7146" t="str">
            <v xml:space="preserve">UN    </v>
          </cell>
          <cell r="D7146">
            <v>2345</v>
          </cell>
        </row>
        <row r="7147">
          <cell r="A7147">
            <v>34476</v>
          </cell>
          <cell r="B7147" t="str">
            <v>AQUECEDOR SOLAR CAPACIDADE DO RESERVATORIO 400L, INCLUI 4 PLACAS COLETORAS DE 1,42 M2</v>
          </cell>
          <cell r="C7147" t="str">
            <v xml:space="preserve">UN    </v>
          </cell>
          <cell r="D7147">
            <v>3975.1</v>
          </cell>
        </row>
        <row r="7148">
          <cell r="A7148">
            <v>34477</v>
          </cell>
          <cell r="B7148" t="str">
            <v>AQUECEDOR SOLAR CAPACIDADE DO RESERVATORIO 600 L, INCLUI 6 PLACAS COLETORAS DE 1,42 M2</v>
          </cell>
          <cell r="C7148" t="str">
            <v xml:space="preserve">UN    </v>
          </cell>
          <cell r="D7148">
            <v>5275.73</v>
          </cell>
        </row>
        <row r="7149">
          <cell r="A7149">
            <v>42425</v>
          </cell>
          <cell r="B7149" t="str">
            <v>AR CONDICIONADO SPLIT INVERTER, HI-WALL (PAREDE), 12000 BTU/H, CICLO FRIO, 60HZ, CLASSIFICACAO A (SELO PROCEL), GAS HFC, CONTROLE S/FIO</v>
          </cell>
          <cell r="C7149" t="str">
            <v xml:space="preserve">UN    </v>
          </cell>
          <cell r="D7149">
            <v>2149.5</v>
          </cell>
        </row>
        <row r="7150">
          <cell r="A7150">
            <v>42422</v>
          </cell>
          <cell r="B7150" t="str">
            <v>AR CONDICIONADO SPLIT INVERTER, HI-WALL (PAREDE), 18000 BTU/H, CICLO FRIO, 60HZ, CLASSIFICACAO A (SELO PROCEL), GAS HFC, CONTROLE S/FIO</v>
          </cell>
          <cell r="C7150" t="str">
            <v xml:space="preserve">UN    </v>
          </cell>
          <cell r="D7150">
            <v>3191</v>
          </cell>
        </row>
        <row r="7151">
          <cell r="A7151">
            <v>43184</v>
          </cell>
          <cell r="B7151" t="str">
            <v>AR CONDICIONADO SPLIT INVERTER, HI-WALL (PAREDE), 24000 BTU/H, CICLO FRIO, 60HZ, CLASSIFICACAO A - SELO PROCEL, GAS HFC, CONTROLE S/FIO</v>
          </cell>
          <cell r="C7151" t="str">
            <v xml:space="preserve">UN    </v>
          </cell>
          <cell r="D7151">
            <v>4410.2700000000004</v>
          </cell>
        </row>
        <row r="7152">
          <cell r="A7152">
            <v>42424</v>
          </cell>
          <cell r="B7152" t="str">
            <v>AR CONDICIONADO SPLIT INVERTER, HI-WALL (PAREDE), 9000 BTU/H, CICLO FRIO, 60HZ, CLASSIFICACAO A (SELO PROCEL), GAS HFC, CONTROLE S/FIO</v>
          </cell>
          <cell r="C7152" t="str">
            <v xml:space="preserve">UN    </v>
          </cell>
          <cell r="D7152">
            <v>1919.69</v>
          </cell>
        </row>
        <row r="7153">
          <cell r="A7153">
            <v>42421</v>
          </cell>
          <cell r="B7153" t="str">
            <v>AR CONDICIONADO SPLIT INVERTER, PISO TETO, APRESENTANDO ENTRE 54000 E 58000 BTU/H, CICLO FRIO, 60HZ, CLASSIFICACAO ENERGETICA A OU B (SELO PROCEL), GAS HFC, CONTROLE S/FIO</v>
          </cell>
          <cell r="C7153" t="str">
            <v xml:space="preserve">UN    </v>
          </cell>
          <cell r="D7153">
            <v>17478.55</v>
          </cell>
        </row>
        <row r="7154">
          <cell r="A7154">
            <v>42416</v>
          </cell>
          <cell r="B7154" t="str">
            <v>AR CONDICIONADO SPLIT INVERTER, PISO TETO, 18000 BTU/H, CICLO FRIO, 60HZ, CLASSIFICACAO ENERGETICA A OU B (SELO PROCEL), GAS HFC, CONTROLE S/FIO</v>
          </cell>
          <cell r="C7154" t="str">
            <v xml:space="preserve">UN    </v>
          </cell>
          <cell r="D7154">
            <v>8275.5499999999993</v>
          </cell>
        </row>
        <row r="7155">
          <cell r="A7155">
            <v>42417</v>
          </cell>
          <cell r="B7155" t="str">
            <v>AR CONDICIONADO SPLIT INVERTER, PISO TETO, 24000 BTU/H, CICLO FRIO, 60HZ, CLASSIFICACAO ENERGETICA A OU B (SELO PROCEL), GAS HFC, CONTROLE S/FIO</v>
          </cell>
          <cell r="C7155" t="str">
            <v xml:space="preserve">UN    </v>
          </cell>
          <cell r="D7155">
            <v>9277.57</v>
          </cell>
        </row>
        <row r="7156">
          <cell r="A7156">
            <v>42419</v>
          </cell>
          <cell r="B7156" t="str">
            <v>AR CONDICIONADO SPLIT INVERTER, PISO TETO, 36000 BTU/H, CICLO FRIO, 60HZ, CLASSIFICACAO ENERGETICA A OU B (SELO PROCEL), GAS HFC, CONTROLE S/FIO</v>
          </cell>
          <cell r="C7156" t="str">
            <v xml:space="preserve">UN    </v>
          </cell>
          <cell r="D7156">
            <v>10481.69</v>
          </cell>
        </row>
        <row r="7157">
          <cell r="A7157">
            <v>42420</v>
          </cell>
          <cell r="B7157" t="str">
            <v>AR CONDICIONADO SPLIT INVERTER, PISO TETO, 48000 BTU/H, CICLO FRIO, 60HZ, CLASSIFICACAO ENERGETICA A OU B (SELO PROCEL), GAS HFC, CONTROLE S/FIO</v>
          </cell>
          <cell r="C7157" t="str">
            <v xml:space="preserve">UN    </v>
          </cell>
          <cell r="D7157">
            <v>14406.3</v>
          </cell>
        </row>
        <row r="7158">
          <cell r="A7158">
            <v>43195</v>
          </cell>
          <cell r="B7158" t="str">
            <v>AR CONDICIONADO SPLIT ON/OFF, CASSETE (TETO), FRIO 4 VIAS 18000 BTUS/H, CLASSIFICACAO ENERGETICA C - SELO PROCEL, GAS HFC, CONTROLE S/ FIO</v>
          </cell>
          <cell r="C7158" t="str">
            <v xml:space="preserve">UN    </v>
          </cell>
          <cell r="D7158">
            <v>5072.66</v>
          </cell>
        </row>
        <row r="7159">
          <cell r="A7159">
            <v>43196</v>
          </cell>
          <cell r="B7159" t="str">
            <v>AR CONDICIONADO SPLIT ON/OFF, CASSETE (TETO), FRIO 4 VIAS 24000 BTUS/H, CLASSIFICACAO ENERGETICA C - SELO PROCEL, GAS HFC, CONTROLE S/ FIO</v>
          </cell>
          <cell r="C7159" t="str">
            <v xml:space="preserve">UN    </v>
          </cell>
          <cell r="D7159">
            <v>6286.84</v>
          </cell>
        </row>
        <row r="7160">
          <cell r="A7160">
            <v>43198</v>
          </cell>
          <cell r="B7160" t="str">
            <v>AR CONDICIONADO SPLIT ON/OFF, CASSETE (TETO), FRIO 4 VIAS 36000 BTUS/H, CLASSIFICACAO ENERGETICA C - SELO PROCEL, GAS HFC, CONTROLE S/ FIO</v>
          </cell>
          <cell r="C7160" t="str">
            <v xml:space="preserve">UN    </v>
          </cell>
          <cell r="D7160">
            <v>9342.09</v>
          </cell>
        </row>
        <row r="7161">
          <cell r="A7161">
            <v>43199</v>
          </cell>
          <cell r="B7161" t="str">
            <v>AR CONDICIONADO SPLIT ON/OFF, CASSETE (TETO), FRIO 4 VIAS 48000 BTUS/H, CLASSIFICACAO ENERGETICA C - SELO PROCEL, GAS HFC, CONTROLE S/ FIO</v>
          </cell>
          <cell r="C7161" t="str">
            <v xml:space="preserve">UN    </v>
          </cell>
          <cell r="D7161">
            <v>9684.42</v>
          </cell>
        </row>
        <row r="7162">
          <cell r="A7162">
            <v>43200</v>
          </cell>
          <cell r="B7162" t="str">
            <v>AR CONDICIONADO SPLIT ON/OFF, CASSETE (TETO), FRIO 4 VIAS 60000 BTUS/H, CLASSIFICACAO ENERGETICA C - SELO PROCEL, GAS HFC, CONTROLE S/ FIO</v>
          </cell>
          <cell r="C7162" t="str">
            <v xml:space="preserve">UN    </v>
          </cell>
          <cell r="D7162">
            <v>11113.57</v>
          </cell>
        </row>
        <row r="7163">
          <cell r="A7163">
            <v>39556</v>
          </cell>
          <cell r="B7163" t="str">
            <v>AR CONDICIONADO SPLIT ON/OFF, CASSETE (TETO), 18000 BTUS/H, CICLO QUENTE/FRIO, 60 HZ, CLASSIFICACAO ENERGETICA C - SELO PROCEL, GAS HFC, CONTROLE S/ FIO</v>
          </cell>
          <cell r="C7163" t="str">
            <v xml:space="preserve">UN    </v>
          </cell>
          <cell r="D7163">
            <v>6069.91</v>
          </cell>
        </row>
        <row r="7164">
          <cell r="A7164">
            <v>39557</v>
          </cell>
          <cell r="B7164" t="str">
            <v>AR CONDICIONADO SPLIT ON/OFF, CASSETE (TETO), 24000 BTUS/H, CICLO QUENTE/FRIO, 60 HZ, CLASSIFICACAO ENERGETICA C - SELO PROCEL, GAS HFC, CONTROLE S/ FIO</v>
          </cell>
          <cell r="C7164" t="str">
            <v xml:space="preserve">UN    </v>
          </cell>
          <cell r="D7164">
            <v>6535.96</v>
          </cell>
        </row>
        <row r="7165">
          <cell r="A7165">
            <v>39559</v>
          </cell>
          <cell r="B7165" t="str">
            <v>AR CONDICIONADO SPLIT ON/OFF, CASSETE (TETO), 36000 BTUS/H, CICLO QUENTE/FRIO, 60 HZ, CLASSIFICACAO ENERGETICA A - SELO PROCEL, GAS HFC, CONTROLE S/ FIO</v>
          </cell>
          <cell r="C7165" t="str">
            <v xml:space="preserve">UN    </v>
          </cell>
          <cell r="D7165">
            <v>9658.9</v>
          </cell>
        </row>
        <row r="7166">
          <cell r="A7166">
            <v>39560</v>
          </cell>
          <cell r="B7166" t="str">
            <v>AR CONDICIONADO SPLIT ON/OFF, CASSETE (TETO), 48000 BTUS/H, CICLO QUENTE/FRIO, 60 HZ, CLASSIFICACAO ENERGETICA A - SELO PROCEL, GAS HFC, CONTROLE S/ FIO</v>
          </cell>
          <cell r="C7166" t="str">
            <v xml:space="preserve">UN    </v>
          </cell>
          <cell r="D7166">
            <v>11174.4</v>
          </cell>
        </row>
        <row r="7167">
          <cell r="A7167">
            <v>39561</v>
          </cell>
          <cell r="B7167" t="str">
            <v>AR CONDICIONADO SPLIT ON/OFF, CASSETE (TETO), 60000 BTUS/H, CICLO QUENTE/FRIO, 60 HZ, CLASSIFICACAO ENERGETICA A - SELO PROCEL, GAS HFC, CONTROLE S/ FIO</v>
          </cell>
          <cell r="C7167" t="str">
            <v xml:space="preserve">UN    </v>
          </cell>
          <cell r="D7167">
            <v>11689.85</v>
          </cell>
        </row>
        <row r="7168">
          <cell r="A7168">
            <v>43190</v>
          </cell>
          <cell r="B7168" t="str">
            <v>AR CONDICIONADO SPLIT ON/OFF, HI-WALL (PAREDE), 12000 BTUS/H, CICLO FRIO, 60 HZ, CLASSIFICACAO ENERGETICA A - SELO PROCEL, GAS HFC, CONTROLE S/ FIO</v>
          </cell>
          <cell r="C7168" t="str">
            <v xml:space="preserve">UN    </v>
          </cell>
          <cell r="D7168">
            <v>1725.11</v>
          </cell>
        </row>
        <row r="7169">
          <cell r="A7169">
            <v>39555</v>
          </cell>
          <cell r="B7169" t="str">
            <v>AR CONDICIONADO SPLIT ON/OFF, HI-WALL (PAREDE), 12000 BTUS/H, CICLO QUENTE/FRIO, 60 HZ, CLASSIFICACAO ENERGETICA A - SELO PROCEL, GAS HFC, CONTROLE S/ FIO</v>
          </cell>
          <cell r="C7169" t="str">
            <v xml:space="preserve">UN    </v>
          </cell>
          <cell r="D7169">
            <v>1866.13</v>
          </cell>
        </row>
        <row r="7170">
          <cell r="A7170">
            <v>43191</v>
          </cell>
          <cell r="B7170" t="str">
            <v>AR CONDICIONADO SPLIT ON/OFF, HI-WALL (PAREDE), 18000 BTUS/H, CICLO FRIO, 60 HZ, CLASSIFICACAO ENERGETICA A - SELO PROCEL, GAS HFC, CONTROLE S/ FIO</v>
          </cell>
          <cell r="C7170" t="str">
            <v xml:space="preserve">UN    </v>
          </cell>
          <cell r="D7170">
            <v>2482.1999999999998</v>
          </cell>
        </row>
        <row r="7171">
          <cell r="A7171">
            <v>39548</v>
          </cell>
          <cell r="B7171" t="str">
            <v>AR CONDICIONADO SPLIT ON/OFF, HI-WALL (PAREDE), 18000 BTUS/H, CICLO QUENTE/FRIO, 60 HZ, CLASSIFICACAO ENERGETICA A - SELO PROCEL, GAS HFC, CONTROLE S/ FIO</v>
          </cell>
          <cell r="C7171" t="str">
            <v xml:space="preserve">UN    </v>
          </cell>
          <cell r="D7171">
            <v>2768.04</v>
          </cell>
        </row>
        <row r="7172">
          <cell r="A7172">
            <v>43192</v>
          </cell>
          <cell r="B7172" t="str">
            <v>AR CONDICIONADO SPLIT ON/OFF, HI-WALL (PAREDE), 24000 BTUS/H, CICLO FRIO, 60 HZ, CLASSIFICACAO ENERGETICA A - SELO PROCEL, GAS HFC, CONTROLE S/ FIO</v>
          </cell>
          <cell r="C7172" t="str">
            <v xml:space="preserve">UN    </v>
          </cell>
          <cell r="D7172">
            <v>3251.47</v>
          </cell>
        </row>
        <row r="7173">
          <cell r="A7173">
            <v>39554</v>
          </cell>
          <cell r="B7173" t="str">
            <v>AR CONDICIONADO SPLIT ON/OFF, HI-WALL (PAREDE), 24000 BTUS/H, CICLO QUENTE/FRIO, 60 HZ, CLASSIFICACAO ENERGETICA A - SELO PROCEL, GAS HFC, CONTROLE S/ FIO</v>
          </cell>
          <cell r="C7173" t="str">
            <v xml:space="preserve">UN    </v>
          </cell>
          <cell r="D7173">
            <v>3660.32</v>
          </cell>
        </row>
        <row r="7174">
          <cell r="A7174">
            <v>43194</v>
          </cell>
          <cell r="B7174" t="str">
            <v>AR CONDICIONADO SPLIT ON/OFF, HI-WALL (PAREDE), 9000 BTUS/H, CICLO FRIO, 60 HZ, CLASSIFICACAO ENERGETICA A - SELO PROCEL, GAS HFC, CONTROLE S/ FIO</v>
          </cell>
          <cell r="C7174" t="str">
            <v xml:space="preserve">UN    </v>
          </cell>
          <cell r="D7174">
            <v>1477.85</v>
          </cell>
        </row>
        <row r="7175">
          <cell r="A7175">
            <v>39551</v>
          </cell>
          <cell r="B7175" t="str">
            <v>AR CONDICIONADO SPLIT ON/OFF, HI-WALL (PAREDE), 9000 BTUS/H, CICLO QUENTE/FRIO, 60 HZ, CLASSIFICACAO ENERGETICA A - SELO PROCEL, GAS HFC, CONTROLE S/ FIO</v>
          </cell>
          <cell r="C7175" t="str">
            <v xml:space="preserve">UN    </v>
          </cell>
          <cell r="D7175">
            <v>1627.27</v>
          </cell>
        </row>
        <row r="7176">
          <cell r="A7176">
            <v>43185</v>
          </cell>
          <cell r="B7176" t="str">
            <v>AR CONDICIONADO SPLIT ON/OFF, PISO TETO, 18.000 BTU/H, CICLO FRIO, 60HZ, CLASSIFICACAO ENERGETICA C - SELO PROCEL, GAS HFC, CONTROLE S/FIO</v>
          </cell>
          <cell r="C7176" t="str">
            <v xml:space="preserve">UN    </v>
          </cell>
          <cell r="D7176">
            <v>4624.42</v>
          </cell>
        </row>
        <row r="7177">
          <cell r="A7177">
            <v>43186</v>
          </cell>
          <cell r="B7177" t="str">
            <v>AR CONDICIONADO SPLIT ON/OFF, PISO TETO, 24.000 BTU/H, CICLO FRIO, 60HZ, CLASSIFICACAO ENERGETICA C - SELO PROCEL, GAS HFC, CONTROLE S/FIO</v>
          </cell>
          <cell r="C7177" t="str">
            <v xml:space="preserve">UN    </v>
          </cell>
          <cell r="D7177">
            <v>4877.83</v>
          </cell>
        </row>
        <row r="7178">
          <cell r="A7178">
            <v>43187</v>
          </cell>
          <cell r="B7178" t="str">
            <v>AR CONDICIONADO SPLIT ON/OFF, PISO TETO, 36.000 BTU/H, CICLO FRIO, 60HZ, CLASSIFICACAO ENERGETICA C - SELO PROCEL, GAS HFC, CONTROLE S/FIO</v>
          </cell>
          <cell r="C7178" t="str">
            <v xml:space="preserve">UN    </v>
          </cell>
          <cell r="D7178">
            <v>6472.93</v>
          </cell>
        </row>
        <row r="7179">
          <cell r="A7179">
            <v>43188</v>
          </cell>
          <cell r="B7179" t="str">
            <v>AR CONDICIONADO SPLIT ON/OFF, PISO TETO, 48.000 BTU/H, CICLO FRIO, 60HZ, CLASSIFICACAO ENERGETICA C - SELO PROCEL, GAS HFC, CONTROLE S/FIO</v>
          </cell>
          <cell r="C7179" t="str">
            <v xml:space="preserve">UN    </v>
          </cell>
          <cell r="D7179">
            <v>7842.81</v>
          </cell>
        </row>
        <row r="7180">
          <cell r="A7180">
            <v>43189</v>
          </cell>
          <cell r="B7180" t="str">
            <v>AR CONDICIONADO SPLIT ON/OFF, PISO TETO, 60.000 BTU/H, CICLO FRIO, 60HZ, CLASSIFICACAO ENERGETICA C - SELO PROCEL, GAS HFC, CONTROLE S/FIO</v>
          </cell>
          <cell r="C7180" t="str">
            <v xml:space="preserve">UN    </v>
          </cell>
          <cell r="D7180">
            <v>8821.85</v>
          </cell>
        </row>
        <row r="7181">
          <cell r="A7181">
            <v>39580</v>
          </cell>
          <cell r="B7181" t="str">
            <v>AR-CONDICIONADO FRIO SPLITAO INVERTER 30 TR</v>
          </cell>
          <cell r="C7181" t="str">
            <v xml:space="preserve">UN    </v>
          </cell>
          <cell r="D7181">
            <v>69519.820000000007</v>
          </cell>
        </row>
        <row r="7182">
          <cell r="A7182">
            <v>39577</v>
          </cell>
          <cell r="B7182" t="str">
            <v>AR-CONDICIONADO FRIO SPLITAO MODULAR 10 TR</v>
          </cell>
          <cell r="C7182" t="str">
            <v xml:space="preserve">UN    </v>
          </cell>
          <cell r="D7182">
            <v>21759.56</v>
          </cell>
        </row>
        <row r="7183">
          <cell r="A7183">
            <v>39578</v>
          </cell>
          <cell r="B7183" t="str">
            <v>AR-CONDICIONADO FRIO SPLITAO MODULAR 15 TR</v>
          </cell>
          <cell r="C7183" t="str">
            <v xml:space="preserve">UN    </v>
          </cell>
          <cell r="D7183">
            <v>28081.14</v>
          </cell>
        </row>
        <row r="7184">
          <cell r="A7184">
            <v>39579</v>
          </cell>
          <cell r="B7184" t="str">
            <v>AR-CONDICIONADO FRIO SPLITAO MODULAR 20 TR</v>
          </cell>
          <cell r="C7184" t="str">
            <v xml:space="preserve">UN    </v>
          </cell>
          <cell r="D7184">
            <v>40855.86</v>
          </cell>
        </row>
        <row r="7185">
          <cell r="A7185">
            <v>39826</v>
          </cell>
          <cell r="B7185" t="str">
            <v>AR-CONDICIONADO SPLIT INVERTER, PISO TETO, 24000 BTU/H, QUENTE/FRIO, 60HZ, CLASSIFICACAO ENERGETICA A - SELO PROCEL, GAS HFC, CONTROLE S/FIO</v>
          </cell>
          <cell r="C7185" t="str">
            <v xml:space="preserve">UN    </v>
          </cell>
          <cell r="D7185">
            <v>5017.84</v>
          </cell>
        </row>
        <row r="7186">
          <cell r="A7186">
            <v>10700</v>
          </cell>
          <cell r="B7186" t="str">
            <v>ARADO REVERSIVEL COM 3 DISCOS DE 26" X 6MM REBOCAVEL</v>
          </cell>
          <cell r="C7186" t="str">
            <v xml:space="preserve">UN    </v>
          </cell>
          <cell r="D7186">
            <v>13888.77</v>
          </cell>
        </row>
        <row r="7187">
          <cell r="A7187">
            <v>346</v>
          </cell>
          <cell r="B7187" t="str">
            <v>ARAME DE ACO OVALADO 15 X 17 ( 45,7 KG, 700 KGF), ROLO 1000 M</v>
          </cell>
          <cell r="C7187" t="str">
            <v xml:space="preserve">KG    </v>
          </cell>
          <cell r="D7187">
            <v>21.68</v>
          </cell>
        </row>
        <row r="7188">
          <cell r="A7188">
            <v>3312</v>
          </cell>
          <cell r="B7188" t="str">
            <v>ARAME DE AMARRACAO PARA GABIAO GALVANIZADO, DIAMETRO 2,2 MM</v>
          </cell>
          <cell r="C7188" t="str">
            <v xml:space="preserve">KG    </v>
          </cell>
          <cell r="D7188">
            <v>21.12</v>
          </cell>
        </row>
        <row r="7189">
          <cell r="A7189">
            <v>339</v>
          </cell>
          <cell r="B7189" t="str">
            <v>ARAME FARPADO GALVANIZADO, 14 BWG (2,11 MM), CLASSE 250</v>
          </cell>
          <cell r="C7189" t="str">
            <v xml:space="preserve">M     </v>
          </cell>
          <cell r="D7189">
            <v>1.1100000000000001</v>
          </cell>
        </row>
        <row r="7190">
          <cell r="A7190">
            <v>340</v>
          </cell>
          <cell r="B7190" t="str">
            <v>ARAME FARPADO GALVANIZADO, 16 BWG (1,65 MM), CLASSE 250</v>
          </cell>
          <cell r="C7190" t="str">
            <v xml:space="preserve">M     </v>
          </cell>
          <cell r="D7190">
            <v>1.01</v>
          </cell>
        </row>
        <row r="7191">
          <cell r="A7191">
            <v>43130</v>
          </cell>
          <cell r="B7191" t="str">
            <v>ARAME GALVANIZADO 12 BWG, D = 2,76 MM (0,048 KG/M) OU 14 BWG, D = 2,11 MM (0,026 KG/M)</v>
          </cell>
          <cell r="C7191" t="str">
            <v xml:space="preserve">KG    </v>
          </cell>
          <cell r="D7191">
            <v>18.3</v>
          </cell>
        </row>
        <row r="7192">
          <cell r="A7192">
            <v>344</v>
          </cell>
          <cell r="B7192" t="str">
            <v>ARAME GALVANIZADO 16 BWG, D = 1,65MM (0,0166 KG/M)</v>
          </cell>
          <cell r="C7192" t="str">
            <v xml:space="preserve">KG    </v>
          </cell>
          <cell r="D7192">
            <v>24.05</v>
          </cell>
        </row>
        <row r="7193">
          <cell r="A7193">
            <v>345</v>
          </cell>
          <cell r="B7193" t="str">
            <v>ARAME GALVANIZADO 18 BWG, D = 1,24MM (0,009 KG/M)</v>
          </cell>
          <cell r="C7193" t="str">
            <v xml:space="preserve">KG    </v>
          </cell>
          <cell r="D7193">
            <v>26.1</v>
          </cell>
        </row>
        <row r="7194">
          <cell r="A7194">
            <v>43131</v>
          </cell>
          <cell r="B7194" t="str">
            <v>ARAME GALVANIZADO 6 BWG, D = 5,16 MM (0,157 KG/M), OU 8 BWG, D = 4,19 MM (0,101 KG/M), OU 10 BWG, D = 3,40 MM (0,0713 KG/M)</v>
          </cell>
          <cell r="C7194" t="str">
            <v xml:space="preserve">KG    </v>
          </cell>
          <cell r="D7194">
            <v>21.26</v>
          </cell>
        </row>
        <row r="7195">
          <cell r="A7195">
            <v>3313</v>
          </cell>
          <cell r="B7195" t="str">
            <v>ARAME PROTEGIDO COM POLIMERO PARA GABIAO, DIAMETRO 2,2 MM</v>
          </cell>
          <cell r="C7195" t="str">
            <v xml:space="preserve">KG    </v>
          </cell>
          <cell r="D7195">
            <v>27.18</v>
          </cell>
        </row>
        <row r="7196">
          <cell r="A7196">
            <v>43132</v>
          </cell>
          <cell r="B7196" t="str">
            <v>ARAME RECOZIDO 16 BWG, D = 1,65 MM (0,016 KG/M) OU 18 BWG, D = 1,25 MM (0,01 KG/M)</v>
          </cell>
          <cell r="C7196" t="str">
            <v xml:space="preserve">KG    </v>
          </cell>
          <cell r="D7196">
            <v>18.3</v>
          </cell>
        </row>
        <row r="7197">
          <cell r="A7197">
            <v>369</v>
          </cell>
          <cell r="B7197" t="str">
            <v>AREIA AMARELA, AREIA BARRADA OU ARENOSO (RETIRADA NO AREAL, SEM TRANSPORTE)</v>
          </cell>
          <cell r="C7197" t="str">
            <v xml:space="preserve">M3    </v>
          </cell>
          <cell r="D7197">
            <v>101.87</v>
          </cell>
        </row>
        <row r="7198">
          <cell r="A7198">
            <v>366</v>
          </cell>
          <cell r="B7198" t="str">
            <v>AREIA FINA - POSTO JAZIDA/FORNECEDOR (RETIRADO NA JAZIDA, SEM TRANSPORTE)</v>
          </cell>
          <cell r="C7198" t="str">
            <v xml:space="preserve">M3    </v>
          </cell>
          <cell r="D7198">
            <v>90</v>
          </cell>
        </row>
        <row r="7199">
          <cell r="A7199">
            <v>367</v>
          </cell>
          <cell r="B7199" t="str">
            <v>AREIA GROSSA - POSTO JAZIDA/FORNECEDOR (RETIRADO NA JAZIDA, SEM TRANSPORTE)</v>
          </cell>
          <cell r="C7199" t="str">
            <v xml:space="preserve">M3    </v>
          </cell>
          <cell r="D7199">
            <v>90</v>
          </cell>
        </row>
        <row r="7200">
          <cell r="A7200">
            <v>370</v>
          </cell>
          <cell r="B7200" t="str">
            <v>AREIA MEDIA - POSTO JAZIDA/FORNECEDOR (RETIRADO NA JAZIDA, SEM TRANSPORTE)</v>
          </cell>
          <cell r="C7200" t="str">
            <v xml:space="preserve">M3    </v>
          </cell>
          <cell r="D7200">
            <v>90</v>
          </cell>
        </row>
        <row r="7201">
          <cell r="A7201">
            <v>368</v>
          </cell>
          <cell r="B7201" t="str">
            <v>AREIA PARA ATERRO - POSTO JAZIDA/FORNECEDOR (RETIRADO NA JAZIDA, SEM TRANSPORTE)</v>
          </cell>
          <cell r="C7201" t="str">
            <v xml:space="preserve">M3    </v>
          </cell>
          <cell r="D7201">
            <v>67.5</v>
          </cell>
        </row>
        <row r="7202">
          <cell r="A7202">
            <v>11075</v>
          </cell>
          <cell r="B7202" t="str">
            <v>AREIA PARA LEITO FILTRANTE (0,42 A 1,68 MM) - POSTO JAZIDA/FORNECEDOR (RETIRADO NA JAZIDA, SEM TRANSPORTE)</v>
          </cell>
          <cell r="C7202" t="str">
            <v xml:space="preserve">M3    </v>
          </cell>
          <cell r="D7202">
            <v>1473.75</v>
          </cell>
        </row>
        <row r="7203">
          <cell r="A7203">
            <v>11076</v>
          </cell>
          <cell r="B7203" t="str">
            <v>AREIA PRETA PARA EMBOCO - POSTO JAZIDA/FORNECEDOR (RETIRADO NA JAZIDA, SEM TRANSPORTE)</v>
          </cell>
          <cell r="C7203" t="str">
            <v xml:space="preserve">M3    </v>
          </cell>
          <cell r="D7203">
            <v>112.5</v>
          </cell>
        </row>
        <row r="7204">
          <cell r="A7204">
            <v>1381</v>
          </cell>
          <cell r="B7204" t="str">
            <v>ARGAMASSA COLANTE AC I PARA CERAMICAS</v>
          </cell>
          <cell r="C7204" t="str">
            <v xml:space="preserve">KG    </v>
          </cell>
          <cell r="D7204">
            <v>0.7</v>
          </cell>
        </row>
        <row r="7205">
          <cell r="A7205">
            <v>34353</v>
          </cell>
          <cell r="B7205" t="str">
            <v>ARGAMASSA COLANTE AC II</v>
          </cell>
          <cell r="C7205" t="str">
            <v xml:space="preserve">KG    </v>
          </cell>
          <cell r="D7205">
            <v>1.3</v>
          </cell>
        </row>
        <row r="7206">
          <cell r="A7206">
            <v>37595</v>
          </cell>
          <cell r="B7206" t="str">
            <v>ARGAMASSA COLANTE TIPO AC III</v>
          </cell>
          <cell r="C7206" t="str">
            <v xml:space="preserve">KG    </v>
          </cell>
          <cell r="D7206">
            <v>2.15</v>
          </cell>
        </row>
        <row r="7207">
          <cell r="A7207">
            <v>37596</v>
          </cell>
          <cell r="B7207" t="str">
            <v>ARGAMASSA COLANTE TIPO AC III E</v>
          </cell>
          <cell r="C7207" t="str">
            <v xml:space="preserve">KG    </v>
          </cell>
          <cell r="D7207">
            <v>2.4700000000000002</v>
          </cell>
        </row>
        <row r="7208">
          <cell r="A7208">
            <v>371</v>
          </cell>
          <cell r="B7208" t="str">
            <v>ARGAMASSA INDUSTRIALIZADA MULTIUSO, PARA REVESTIMENTO INTERNO E EXTERNO E ASSENTAMENTO DE BLOCOS DIVERSOS</v>
          </cell>
          <cell r="C7208" t="str">
            <v xml:space="preserve">KG    </v>
          </cell>
          <cell r="D7208">
            <v>0.76</v>
          </cell>
        </row>
        <row r="7209">
          <cell r="A7209">
            <v>37553</v>
          </cell>
          <cell r="B7209" t="str">
            <v>ARGAMASSA INDUSTRIALIZADA PARA CHAPISCO COLANTE</v>
          </cell>
          <cell r="C7209" t="str">
            <v xml:space="preserve">KG    </v>
          </cell>
          <cell r="D7209">
            <v>1.43</v>
          </cell>
        </row>
        <row r="7210">
          <cell r="A7210">
            <v>37552</v>
          </cell>
          <cell r="B7210" t="str">
            <v>ARGAMASSA INDUSTRIALIZADA PARA CHAPISCO ROLADO</v>
          </cell>
          <cell r="C7210" t="str">
            <v xml:space="preserve">KG    </v>
          </cell>
          <cell r="D7210">
            <v>2.2999999999999998</v>
          </cell>
        </row>
        <row r="7211">
          <cell r="A7211">
            <v>36880</v>
          </cell>
          <cell r="B7211" t="str">
            <v>ARGAMASSA PARA REVESTIMENTO DECORATIVO MONOCAMADA</v>
          </cell>
          <cell r="C7211" t="str">
            <v xml:space="preserve">KG    </v>
          </cell>
          <cell r="D7211">
            <v>2.33</v>
          </cell>
        </row>
        <row r="7212">
          <cell r="A7212">
            <v>34355</v>
          </cell>
          <cell r="B7212" t="str">
            <v>ARGAMASSA PISO SOBRE PISO</v>
          </cell>
          <cell r="C7212" t="str">
            <v xml:space="preserve">KG    </v>
          </cell>
          <cell r="D7212">
            <v>2.0099999999999998</v>
          </cell>
        </row>
        <row r="7213">
          <cell r="A7213">
            <v>130</v>
          </cell>
          <cell r="B7213" t="str">
            <v>ARGAMASSA POLIMERICA DE REPARO ESTRUTURAL, BICOMPONENTE</v>
          </cell>
          <cell r="C7213" t="str">
            <v xml:space="preserve">KG    </v>
          </cell>
          <cell r="D7213">
            <v>3.61</v>
          </cell>
        </row>
        <row r="7214">
          <cell r="A7214">
            <v>135</v>
          </cell>
          <cell r="B7214" t="str">
            <v>ARGAMASSA POLIMERICA IMPERMEABILIZANTE SEMIFLEXIVEL, BICOMPONENTE (MEMBRANA IMPERMEABILIZANTE ACRILICA)</v>
          </cell>
          <cell r="C7214" t="str">
            <v xml:space="preserve">KG    </v>
          </cell>
          <cell r="D7214">
            <v>2.9</v>
          </cell>
        </row>
        <row r="7215">
          <cell r="A7215">
            <v>36886</v>
          </cell>
          <cell r="B7215" t="str">
            <v>ARGAMASSA PRONTA PARA CONTRAPISO</v>
          </cell>
          <cell r="C7215" t="str">
            <v xml:space="preserve">KG    </v>
          </cell>
          <cell r="D7215">
            <v>0.72</v>
          </cell>
        </row>
        <row r="7216">
          <cell r="A7216">
            <v>38546</v>
          </cell>
          <cell r="B7216" t="str">
            <v>ARGAMASSA USINADA AUTOADENSAVEL E AUTONIVELANTE PARA CONTRAPISO, INCLUI BOMBEAMENTO</v>
          </cell>
          <cell r="C7216" t="str">
            <v xml:space="preserve">M3    </v>
          </cell>
          <cell r="D7216">
            <v>343.63</v>
          </cell>
        </row>
        <row r="7217">
          <cell r="A7217">
            <v>34549</v>
          </cell>
          <cell r="B7217" t="str">
            <v>ARGILA EXPANDIDA, GRANULOMETRIA 2215</v>
          </cell>
          <cell r="C7217" t="str">
            <v xml:space="preserve">M3    </v>
          </cell>
          <cell r="D7217">
            <v>305.62</v>
          </cell>
        </row>
        <row r="7218">
          <cell r="A7218">
            <v>6081</v>
          </cell>
          <cell r="B7218" t="str">
            <v>ARGILA OU BARRO PARA ATERRO/REATERRO (COM TRANSPORTE ATE 10 KM)</v>
          </cell>
          <cell r="C7218" t="str">
            <v xml:space="preserve">M3    </v>
          </cell>
          <cell r="D7218">
            <v>43.29</v>
          </cell>
        </row>
        <row r="7219">
          <cell r="A7219">
            <v>6077</v>
          </cell>
          <cell r="B7219" t="str">
            <v>ARGILA OU BARRO PARA ATERRO/REATERRO (RETIRADO NA JAZIDA, SEM TRANSPORTE)</v>
          </cell>
          <cell r="C7219" t="str">
            <v xml:space="preserve">M3    </v>
          </cell>
          <cell r="D7219">
            <v>24.95</v>
          </cell>
        </row>
        <row r="7220">
          <cell r="A7220">
            <v>6079</v>
          </cell>
          <cell r="B7220" t="str">
            <v>ARGILA, ARGILA VERMELHA OU ARGILA ARENOSA (RETIRADA NA JAZIDA, SEM TRANSPORTE)</v>
          </cell>
          <cell r="C7220" t="str">
            <v xml:space="preserve">M3    </v>
          </cell>
          <cell r="D7220">
            <v>14.26</v>
          </cell>
        </row>
        <row r="7221">
          <cell r="A7221">
            <v>1091</v>
          </cell>
          <cell r="B7221" t="str">
            <v>ARMACAO VERTICAL COM HASTE E CONTRA-PINO, EM CHAPA DE ACO GALVANIZADO 3/16", COM 1 ESTRIBO E 1 ISOLADOR</v>
          </cell>
          <cell r="C7221" t="str">
            <v xml:space="preserve">UN    </v>
          </cell>
          <cell r="D7221">
            <v>22.72</v>
          </cell>
        </row>
        <row r="7222">
          <cell r="A7222">
            <v>1094</v>
          </cell>
          <cell r="B7222" t="str">
            <v>ARMACAO VERTICAL COM HASTE E CONTRA-PINO, EM CHAPA DE ACO GALVANIZADO 3/16", COM 1 ESTRIBO, SEM ISOLADOR</v>
          </cell>
          <cell r="C7222" t="str">
            <v xml:space="preserve">UN    </v>
          </cell>
          <cell r="D7222">
            <v>15.89</v>
          </cell>
        </row>
        <row r="7223">
          <cell r="A7223">
            <v>1095</v>
          </cell>
          <cell r="B7223" t="str">
            <v>ARMACAO VERTICAL COM HASTE E CONTRA-PINO, EM CHAPA DE ACO GALVANIZADO 3/16", COM 2 ESTRIBOS, E 2 ISOLADORES</v>
          </cell>
          <cell r="C7223" t="str">
            <v xml:space="preserve">UN    </v>
          </cell>
          <cell r="D7223">
            <v>33.770000000000003</v>
          </cell>
        </row>
        <row r="7224">
          <cell r="A7224">
            <v>1092</v>
          </cell>
          <cell r="B7224" t="str">
            <v>ARMACAO VERTICAL COM HASTE E CONTRA-PINO, EM CHAPA DE ACO GALVANIZADO 3/16", COM 2 ESTRIBOS, SEM ISOLADOR</v>
          </cell>
          <cell r="C7224" t="str">
            <v xml:space="preserve">UN    </v>
          </cell>
          <cell r="D7224">
            <v>26.13</v>
          </cell>
        </row>
        <row r="7225">
          <cell r="A7225">
            <v>1093</v>
          </cell>
          <cell r="B7225" t="str">
            <v>ARMACAO VERTICAL COM HASTE E CONTRA-PINO, EM CHAPA DE ACO GALVANIZADO 3/16", COM 3 ESTRIBOS E 3 ISOLADORES</v>
          </cell>
          <cell r="C7225" t="str">
            <v xml:space="preserve">UN    </v>
          </cell>
          <cell r="D7225">
            <v>61.02</v>
          </cell>
        </row>
        <row r="7226">
          <cell r="A7226">
            <v>1090</v>
          </cell>
          <cell r="B7226" t="str">
            <v>ARMACAO VERTICAL COM HASTE E CONTRA-PINO, EM CHAPA DE ACO GALVANIZADO 3/16", COM 3 ESTRIBOS, SEM ISOLADOR</v>
          </cell>
          <cell r="C7226" t="str">
            <v xml:space="preserve">UN    </v>
          </cell>
          <cell r="D7226">
            <v>43.69</v>
          </cell>
        </row>
        <row r="7227">
          <cell r="A7227">
            <v>1096</v>
          </cell>
          <cell r="B7227" t="str">
            <v>ARMACAO VERTICAL COM HASTE E CONTRA-PINO, EM CHAPA DE ACO GALVANIZADO 3/16", COM 4 ESTRIBOS E 4 ISOLADORES</v>
          </cell>
          <cell r="C7227" t="str">
            <v xml:space="preserve">UN    </v>
          </cell>
          <cell r="D7227">
            <v>78.62</v>
          </cell>
        </row>
        <row r="7228">
          <cell r="A7228">
            <v>1097</v>
          </cell>
          <cell r="B7228" t="str">
            <v>ARMACAO VERTICAL COM HASTE E CONTRA-PINO, EM CHAPA DE ACO GALVANIZADO 3/16", COM 4 ESTRIBOS, SEM ISOLADOR</v>
          </cell>
          <cell r="C7228" t="str">
            <v xml:space="preserve">UN    </v>
          </cell>
          <cell r="D7228">
            <v>66.739999999999995</v>
          </cell>
        </row>
        <row r="7229">
          <cell r="A7229">
            <v>378</v>
          </cell>
          <cell r="B7229" t="str">
            <v>ARMADOR</v>
          </cell>
          <cell r="C7229" t="str">
            <v xml:space="preserve">H     </v>
          </cell>
          <cell r="D7229">
            <v>13.45</v>
          </cell>
        </row>
        <row r="7230">
          <cell r="A7230">
            <v>40911</v>
          </cell>
          <cell r="B7230" t="str">
            <v>ARMADOR (MENSALISTA)</v>
          </cell>
          <cell r="C7230" t="str">
            <v xml:space="preserve">MES   </v>
          </cell>
          <cell r="D7230">
            <v>2354.0700000000002</v>
          </cell>
        </row>
        <row r="7231">
          <cell r="A7231">
            <v>33939</v>
          </cell>
          <cell r="B7231" t="str">
            <v>ARQUITETO JUNIOR</v>
          </cell>
          <cell r="C7231" t="str">
            <v xml:space="preserve">H     </v>
          </cell>
          <cell r="D7231">
            <v>57.73</v>
          </cell>
        </row>
        <row r="7232">
          <cell r="A7232">
            <v>40815</v>
          </cell>
          <cell r="B7232" t="str">
            <v>ARQUITETO JUNIOR (MENSALISTA)</v>
          </cell>
          <cell r="C7232" t="str">
            <v xml:space="preserve">MES   </v>
          </cell>
          <cell r="D7232">
            <v>10102.129999999999</v>
          </cell>
        </row>
        <row r="7233">
          <cell r="A7233">
            <v>34760</v>
          </cell>
          <cell r="B7233" t="str">
            <v>ARQUITETO PAISAGISTA</v>
          </cell>
          <cell r="C7233" t="str">
            <v xml:space="preserve">H     </v>
          </cell>
          <cell r="D7233">
            <v>62.37</v>
          </cell>
        </row>
        <row r="7234">
          <cell r="A7234">
            <v>40935</v>
          </cell>
          <cell r="B7234" t="str">
            <v>ARQUITETO PAISAGISTA (MENSALISTA)</v>
          </cell>
          <cell r="C7234" t="str">
            <v xml:space="preserve">MES   </v>
          </cell>
          <cell r="D7234">
            <v>10913.17</v>
          </cell>
        </row>
        <row r="7235">
          <cell r="A7235">
            <v>33952</v>
          </cell>
          <cell r="B7235" t="str">
            <v>ARQUITETO PLENO</v>
          </cell>
          <cell r="C7235" t="str">
            <v xml:space="preserve">H     </v>
          </cell>
          <cell r="D7235">
            <v>82</v>
          </cell>
        </row>
        <row r="7236">
          <cell r="A7236">
            <v>40816</v>
          </cell>
          <cell r="B7236" t="str">
            <v>ARQUITETO PLENO (MENSALISTA)</v>
          </cell>
          <cell r="C7236" t="str">
            <v xml:space="preserve">MES   </v>
          </cell>
          <cell r="D7236">
            <v>14349.22</v>
          </cell>
        </row>
        <row r="7237">
          <cell r="A7237">
            <v>33953</v>
          </cell>
          <cell r="B7237" t="str">
            <v>ARQUITETO SENIOR</v>
          </cell>
          <cell r="C7237" t="str">
            <v xml:space="preserve">H     </v>
          </cell>
          <cell r="D7237">
            <v>108.42</v>
          </cell>
        </row>
        <row r="7238">
          <cell r="A7238">
            <v>40817</v>
          </cell>
          <cell r="B7238" t="str">
            <v>ARQUITETO SENIOR (MENSALISTA)</v>
          </cell>
          <cell r="C7238" t="str">
            <v xml:space="preserve">MES   </v>
          </cell>
          <cell r="D7238">
            <v>18970.95</v>
          </cell>
        </row>
        <row r="7239">
          <cell r="A7239">
            <v>13348</v>
          </cell>
          <cell r="B7239" t="str">
            <v>ARRUELA  EM ACO GALVANIZADO, DIAMETRO EXTERNO = 35MM, ESPESSURA = 3MM, DIAMETRO DO FURO= 18MM</v>
          </cell>
          <cell r="C7239" t="str">
            <v xml:space="preserve">UN    </v>
          </cell>
          <cell r="D7239">
            <v>0.84</v>
          </cell>
        </row>
        <row r="7240">
          <cell r="A7240">
            <v>39211</v>
          </cell>
          <cell r="B7240" t="str">
            <v>ARRUELA EM ALUMINIO, COM ROSCA, DE  1 1/4", PARA ELETRODUTO</v>
          </cell>
          <cell r="C7240" t="str">
            <v xml:space="preserve">UN    </v>
          </cell>
          <cell r="D7240">
            <v>1</v>
          </cell>
        </row>
        <row r="7241">
          <cell r="A7241">
            <v>39212</v>
          </cell>
          <cell r="B7241" t="str">
            <v>ARRUELA EM ALUMINIO, COM ROSCA, DE 1 1/2", PARA ELETRODUTO</v>
          </cell>
          <cell r="C7241" t="str">
            <v xml:space="preserve">UN    </v>
          </cell>
          <cell r="D7241">
            <v>1.1100000000000001</v>
          </cell>
        </row>
        <row r="7242">
          <cell r="A7242">
            <v>39208</v>
          </cell>
          <cell r="B7242" t="str">
            <v>ARRUELA EM ALUMINIO, COM ROSCA, DE 1/2", PARA ELETRODUTO</v>
          </cell>
          <cell r="C7242" t="str">
            <v xml:space="preserve">UN    </v>
          </cell>
          <cell r="D7242">
            <v>0.3</v>
          </cell>
        </row>
        <row r="7243">
          <cell r="A7243">
            <v>39210</v>
          </cell>
          <cell r="B7243" t="str">
            <v>ARRUELA EM ALUMINIO, COM ROSCA, DE 1", PARA ELETRODUTO</v>
          </cell>
          <cell r="C7243" t="str">
            <v xml:space="preserve">UN    </v>
          </cell>
          <cell r="D7243">
            <v>0.56000000000000005</v>
          </cell>
        </row>
        <row r="7244">
          <cell r="A7244">
            <v>39214</v>
          </cell>
          <cell r="B7244" t="str">
            <v>ARRUELA EM ALUMINIO, COM ROSCA, DE 2 1/2", PARA ELETRODUTO</v>
          </cell>
          <cell r="C7244" t="str">
            <v xml:space="preserve">UN    </v>
          </cell>
          <cell r="D7244">
            <v>2.06</v>
          </cell>
        </row>
        <row r="7245">
          <cell r="A7245">
            <v>39213</v>
          </cell>
          <cell r="B7245" t="str">
            <v>ARRUELA EM ALUMINIO, COM ROSCA, DE 2", PARA ELETRODUTO</v>
          </cell>
          <cell r="C7245" t="str">
            <v xml:space="preserve">UN    </v>
          </cell>
          <cell r="D7245">
            <v>1.46</v>
          </cell>
        </row>
        <row r="7246">
          <cell r="A7246">
            <v>39209</v>
          </cell>
          <cell r="B7246" t="str">
            <v>ARRUELA EM ALUMINIO, COM ROSCA, DE 3/4", PARA ELETRODUTO</v>
          </cell>
          <cell r="C7246" t="str">
            <v xml:space="preserve">UN    </v>
          </cell>
          <cell r="D7246">
            <v>0.36</v>
          </cell>
        </row>
        <row r="7247">
          <cell r="A7247">
            <v>39207</v>
          </cell>
          <cell r="B7247" t="str">
            <v>ARRUELA EM ALUMINIO, COM ROSCA, DE 3/8", PARA ELETRODUTO</v>
          </cell>
          <cell r="C7247" t="str">
            <v xml:space="preserve">UN    </v>
          </cell>
          <cell r="D7247">
            <v>0.56000000000000005</v>
          </cell>
        </row>
        <row r="7248">
          <cell r="A7248">
            <v>39215</v>
          </cell>
          <cell r="B7248" t="str">
            <v>ARRUELA EM ALUMINIO, COM ROSCA, DE 3", PARA ELETRODUTO</v>
          </cell>
          <cell r="C7248" t="str">
            <v xml:space="preserve">UN    </v>
          </cell>
          <cell r="D7248">
            <v>3.76</v>
          </cell>
        </row>
        <row r="7249">
          <cell r="A7249">
            <v>39216</v>
          </cell>
          <cell r="B7249" t="str">
            <v>ARRUELA EM ALUMINIO, COM ROSCA, DE 4", PARA ELETRODUTO</v>
          </cell>
          <cell r="C7249" t="str">
            <v xml:space="preserve">UN    </v>
          </cell>
          <cell r="D7249">
            <v>5.25</v>
          </cell>
        </row>
        <row r="7250">
          <cell r="A7250">
            <v>11267</v>
          </cell>
          <cell r="B7250" t="str">
            <v>ARRUELA LISA, REDONDA, DE LATAO POLIDO, DIAMETRO NOMINAL 5/8", DIAMETRO EXTERNO = 34 MM, DIAMETRO DO FURO = 17 MM, ESPESSURA = *2,5* MM</v>
          </cell>
          <cell r="C7250" t="str">
            <v xml:space="preserve">UN    </v>
          </cell>
          <cell r="D7250">
            <v>0.73</v>
          </cell>
        </row>
        <row r="7251">
          <cell r="A7251">
            <v>379</v>
          </cell>
          <cell r="B7251" t="str">
            <v>ARRUELA QUADRADA EM ACO GALVANIZADO, DIMENSAO = 38 MM, ESPESSURA = 3MM, DIAMETRO DO FURO= 18 MM</v>
          </cell>
          <cell r="C7251" t="str">
            <v xml:space="preserve">UN    </v>
          </cell>
          <cell r="D7251">
            <v>0.74</v>
          </cell>
        </row>
        <row r="7252">
          <cell r="A7252">
            <v>41901</v>
          </cell>
          <cell r="B7252" t="str">
            <v>ASFALTO DILUIDO DE PETROLEO CM-30 (COLETADO CAIXA NA ANP ACRESCIDO DE ICMS)</v>
          </cell>
          <cell r="C7252" t="str">
            <v xml:space="preserve">KG    </v>
          </cell>
          <cell r="D7252">
            <v>4.87</v>
          </cell>
        </row>
        <row r="7253">
          <cell r="A7253">
            <v>510</v>
          </cell>
          <cell r="B7253" t="str">
            <v>ASFALTO MODIFICADO TIPO I - NBR 9910 (ASFALTO OXIDADO PARA IMPERMEABILIZACAO, COEFICIENTE DE PENETRACAO 25-40)</v>
          </cell>
          <cell r="C7253" t="str">
            <v xml:space="preserve">KG    </v>
          </cell>
          <cell r="D7253">
            <v>12.19</v>
          </cell>
        </row>
        <row r="7254">
          <cell r="A7254">
            <v>516</v>
          </cell>
          <cell r="B7254" t="str">
            <v>ASFALTO MODIFICADO TIPO II - NBR 9910 (ASFALTO OXIDADO PARA IMPERMEABILIZACAO, COEFICIENTE DE PENETRACAO 20-35)</v>
          </cell>
          <cell r="C7254" t="str">
            <v xml:space="preserve">KG    </v>
          </cell>
          <cell r="D7254">
            <v>14.45</v>
          </cell>
        </row>
        <row r="7255">
          <cell r="A7255">
            <v>509</v>
          </cell>
          <cell r="B7255" t="str">
            <v>ASFALTO MODIFICADO TIPO III - NBR 9910 (ASFALTO OXIDADO PARA IMPERMEABILIZACAO, COEFICIENTE DE PENETRACAO 15-25)</v>
          </cell>
          <cell r="C7255" t="str">
            <v xml:space="preserve">KG    </v>
          </cell>
          <cell r="D7255">
            <v>16.21</v>
          </cell>
        </row>
        <row r="7256">
          <cell r="A7256">
            <v>40331</v>
          </cell>
          <cell r="B7256" t="str">
            <v>ASSENTADOR DE MANILHAS</v>
          </cell>
          <cell r="C7256" t="str">
            <v xml:space="preserve">H     </v>
          </cell>
          <cell r="D7256">
            <v>21.01</v>
          </cell>
        </row>
        <row r="7257">
          <cell r="A7257">
            <v>40930</v>
          </cell>
          <cell r="B7257" t="str">
            <v>ASSENTADOR DE MANILHAS (MENSALISTA)</v>
          </cell>
          <cell r="C7257" t="str">
            <v xml:space="preserve">MES   </v>
          </cell>
          <cell r="D7257">
            <v>3677.53</v>
          </cell>
        </row>
        <row r="7258">
          <cell r="A7258">
            <v>11761</v>
          </cell>
          <cell r="B7258" t="str">
            <v>ASSENTO  VASO SANITARIO INFANTIL EM PLASTICO BRANCO</v>
          </cell>
          <cell r="C7258" t="str">
            <v xml:space="preserve">UN    </v>
          </cell>
          <cell r="D7258">
            <v>61.71</v>
          </cell>
        </row>
        <row r="7259">
          <cell r="A7259">
            <v>377</v>
          </cell>
          <cell r="B7259" t="str">
            <v>ASSENTO SANITARIO DE PLASTICO, TIPO CONVENCIONAL</v>
          </cell>
          <cell r="C7259" t="str">
            <v xml:space="preserve">UN    </v>
          </cell>
          <cell r="D7259">
            <v>29</v>
          </cell>
        </row>
        <row r="7260">
          <cell r="A7260">
            <v>7588</v>
          </cell>
          <cell r="B7260" t="str">
            <v>AUTOMATICO DE BOIA SUPERIOR / INFERIOR, *15* A / 250 V</v>
          </cell>
          <cell r="C7260" t="str">
            <v xml:space="preserve">UN    </v>
          </cell>
          <cell r="D7260">
            <v>37.5</v>
          </cell>
        </row>
        <row r="7261">
          <cell r="A7261">
            <v>34392</v>
          </cell>
          <cell r="B7261" t="str">
            <v>AUXILIAR  DE ALMOXARIFE</v>
          </cell>
          <cell r="C7261" t="str">
            <v xml:space="preserve">H     </v>
          </cell>
          <cell r="D7261">
            <v>10.3</v>
          </cell>
        </row>
        <row r="7262">
          <cell r="A7262">
            <v>40908</v>
          </cell>
          <cell r="B7262" t="str">
            <v>AUXILIAR DE ALMOXARIFE (MENSALISTA)</v>
          </cell>
          <cell r="C7262" t="str">
            <v xml:space="preserve">MES   </v>
          </cell>
          <cell r="D7262">
            <v>1803.79</v>
          </cell>
        </row>
        <row r="7263">
          <cell r="A7263">
            <v>34551</v>
          </cell>
          <cell r="B7263" t="str">
            <v>AUXILIAR DE AZULEJISTA</v>
          </cell>
          <cell r="C7263" t="str">
            <v xml:space="preserve">H     </v>
          </cell>
          <cell r="D7263">
            <v>9.8000000000000007</v>
          </cell>
        </row>
        <row r="7264">
          <cell r="A7264">
            <v>41078</v>
          </cell>
          <cell r="B7264" t="str">
            <v>AUXILIAR DE AZULEJISTA (MENSALISTA)</v>
          </cell>
          <cell r="C7264" t="str">
            <v xml:space="preserve">MES   </v>
          </cell>
          <cell r="D7264">
            <v>1716.01</v>
          </cell>
        </row>
        <row r="7265">
          <cell r="A7265">
            <v>246</v>
          </cell>
          <cell r="B7265" t="str">
            <v>AUXILIAR DE ENCANADOR OU BOMBEIRO HIDRAULICO</v>
          </cell>
          <cell r="C7265" t="str">
            <v xml:space="preserve">H     </v>
          </cell>
          <cell r="D7265">
            <v>9.52</v>
          </cell>
        </row>
        <row r="7266">
          <cell r="A7266">
            <v>40927</v>
          </cell>
          <cell r="B7266" t="str">
            <v>AUXILIAR DE ENCANADOR OU BOMBEIRO HIDRAULICO (MENSALISTA)</v>
          </cell>
          <cell r="C7266" t="str">
            <v xml:space="preserve">MES   </v>
          </cell>
          <cell r="D7266">
            <v>1669</v>
          </cell>
        </row>
        <row r="7267">
          <cell r="A7267">
            <v>2350</v>
          </cell>
          <cell r="B7267" t="str">
            <v>AUXILIAR DE ESCRITORIO</v>
          </cell>
          <cell r="C7267" t="str">
            <v xml:space="preserve">H     </v>
          </cell>
          <cell r="D7267">
            <v>13.45</v>
          </cell>
        </row>
        <row r="7268">
          <cell r="A7268">
            <v>40812</v>
          </cell>
          <cell r="B7268" t="str">
            <v>AUXILIAR DE ESCRITORIO (MENSALISTA)</v>
          </cell>
          <cell r="C7268" t="str">
            <v xml:space="preserve">MES   </v>
          </cell>
          <cell r="D7268">
            <v>2354.0700000000002</v>
          </cell>
        </row>
        <row r="7269">
          <cell r="A7269">
            <v>245</v>
          </cell>
          <cell r="B7269" t="str">
            <v>AUXILIAR DE LABORATORISTA DE SOLOS E DE CONCRETO</v>
          </cell>
          <cell r="C7269" t="str">
            <v xml:space="preserve">H     </v>
          </cell>
          <cell r="D7269">
            <v>16.07</v>
          </cell>
        </row>
        <row r="7270">
          <cell r="A7270">
            <v>41090</v>
          </cell>
          <cell r="B7270" t="str">
            <v>AUXILIAR DE LABORATORISTA DE SOLOS E DE CONCRETO (MENSALISTA)</v>
          </cell>
          <cell r="C7270" t="str">
            <v xml:space="preserve">MES   </v>
          </cell>
          <cell r="D7270">
            <v>2814.98</v>
          </cell>
        </row>
        <row r="7271">
          <cell r="A7271">
            <v>251</v>
          </cell>
          <cell r="B7271" t="str">
            <v>AUXILIAR DE MECANICO</v>
          </cell>
          <cell r="C7271" t="str">
            <v xml:space="preserve">H     </v>
          </cell>
          <cell r="D7271">
            <v>17.97</v>
          </cell>
        </row>
        <row r="7272">
          <cell r="A7272">
            <v>40975</v>
          </cell>
          <cell r="B7272" t="str">
            <v>AUXILIAR DE MECANICO (MENSALISTA)</v>
          </cell>
          <cell r="C7272" t="str">
            <v xml:space="preserve">MES   </v>
          </cell>
          <cell r="D7272">
            <v>3144.46</v>
          </cell>
        </row>
        <row r="7273">
          <cell r="A7273">
            <v>6127</v>
          </cell>
          <cell r="B7273" t="str">
            <v>AUXILIAR DE PEDREIRO</v>
          </cell>
          <cell r="C7273" t="str">
            <v xml:space="preserve">H     </v>
          </cell>
          <cell r="D7273">
            <v>10.130000000000001</v>
          </cell>
        </row>
        <row r="7274">
          <cell r="A7274">
            <v>41072</v>
          </cell>
          <cell r="B7274" t="str">
            <v>AUXILIAR DE PEDREIRO (MENSALISTA)</v>
          </cell>
          <cell r="C7274" t="str">
            <v xml:space="preserve">MES   </v>
          </cell>
          <cell r="D7274">
            <v>1775.8</v>
          </cell>
        </row>
        <row r="7275">
          <cell r="A7275">
            <v>6121</v>
          </cell>
          <cell r="B7275" t="str">
            <v>AUXILIAR DE SERVICOS GERAIS</v>
          </cell>
          <cell r="C7275" t="str">
            <v xml:space="preserve">H     </v>
          </cell>
          <cell r="D7275">
            <v>10.89</v>
          </cell>
        </row>
        <row r="7276">
          <cell r="A7276">
            <v>41071</v>
          </cell>
          <cell r="B7276" t="str">
            <v>AUXILIAR DE SERVICOS GERAIS (MENSALISTA)</v>
          </cell>
          <cell r="C7276" t="str">
            <v xml:space="preserve">MES   </v>
          </cell>
          <cell r="D7276">
            <v>1905.99</v>
          </cell>
        </row>
        <row r="7277">
          <cell r="A7277">
            <v>244</v>
          </cell>
          <cell r="B7277" t="str">
            <v>AUXILIAR DE TOPOGRAFO</v>
          </cell>
          <cell r="C7277" t="str">
            <v xml:space="preserve">H     </v>
          </cell>
          <cell r="D7277">
            <v>8.0500000000000007</v>
          </cell>
        </row>
        <row r="7278">
          <cell r="A7278">
            <v>41093</v>
          </cell>
          <cell r="B7278" t="str">
            <v>AUXILIAR DE TOPOGRAFO (MENSALISTA)</v>
          </cell>
          <cell r="C7278" t="str">
            <v xml:space="preserve">MES   </v>
          </cell>
          <cell r="D7278">
            <v>1409.48</v>
          </cell>
        </row>
        <row r="7279">
          <cell r="A7279">
            <v>532</v>
          </cell>
          <cell r="B7279" t="str">
            <v>AUXILIAR TECNICO / ASSISTENTE DE ENGENHARIA</v>
          </cell>
          <cell r="C7279" t="str">
            <v xml:space="preserve">H     </v>
          </cell>
          <cell r="D7279">
            <v>23.85</v>
          </cell>
        </row>
        <row r="7280">
          <cell r="A7280">
            <v>40931</v>
          </cell>
          <cell r="B7280" t="str">
            <v>AUXILIAR TECNICO / ASSISTENTE DE ENGENHARIA (MENSALISTA)</v>
          </cell>
          <cell r="C7280" t="str">
            <v xml:space="preserve">MES   </v>
          </cell>
          <cell r="D7280">
            <v>4173.16</v>
          </cell>
        </row>
        <row r="7281">
          <cell r="A7281">
            <v>36150</v>
          </cell>
          <cell r="B7281" t="str">
            <v>AVENTAL DE SEGURANCA DE RASPA DE COURO 1,00 X 0,60 M</v>
          </cell>
          <cell r="C7281" t="str">
            <v xml:space="preserve">UN    </v>
          </cell>
          <cell r="D7281">
            <v>39.5</v>
          </cell>
        </row>
        <row r="7282">
          <cell r="A7282">
            <v>4760</v>
          </cell>
          <cell r="B7282" t="str">
            <v>AZULEJISTA OU LADRILHEIRO</v>
          </cell>
          <cell r="C7282" t="str">
            <v xml:space="preserve">H     </v>
          </cell>
          <cell r="D7282">
            <v>16.05</v>
          </cell>
        </row>
        <row r="7283">
          <cell r="A7283">
            <v>41069</v>
          </cell>
          <cell r="B7283" t="str">
            <v>AZULEJISTA OU LADRILHEIRO (MENSALISTA)</v>
          </cell>
          <cell r="C7283" t="str">
            <v xml:space="preserve">MES   </v>
          </cell>
          <cell r="D7283">
            <v>2810.78</v>
          </cell>
        </row>
        <row r="7284">
          <cell r="A7284">
            <v>10422</v>
          </cell>
          <cell r="B7284" t="str">
            <v>BACIA SANITARIA (VASO) COM CAIXA ACOPLADA, DE LOUCA BRANCA</v>
          </cell>
          <cell r="C7284" t="str">
            <v xml:space="preserve">UN    </v>
          </cell>
          <cell r="D7284">
            <v>303.95999999999998</v>
          </cell>
        </row>
        <row r="7285">
          <cell r="A7285">
            <v>10420</v>
          </cell>
          <cell r="B7285" t="str">
            <v>BACIA SANITARIA (VASO) CONVENCIONAL DE LOUCA BRANCA</v>
          </cell>
          <cell r="C7285" t="str">
            <v xml:space="preserve">UN    </v>
          </cell>
          <cell r="D7285">
            <v>114</v>
          </cell>
        </row>
        <row r="7286">
          <cell r="A7286">
            <v>10421</v>
          </cell>
          <cell r="B7286" t="str">
            <v>BACIA SANITARIA (VASO) CONVENCIONAL DE LOUCA COR</v>
          </cell>
          <cell r="C7286" t="str">
            <v xml:space="preserve">UN    </v>
          </cell>
          <cell r="D7286">
            <v>152.57</v>
          </cell>
        </row>
        <row r="7287">
          <cell r="A7287">
            <v>36520</v>
          </cell>
          <cell r="B7287" t="str">
            <v>BACIA SANITARIA (VASO) CONVENCIONAL PARA PCD SEM FURO FRONTAL, DE LOUCA BRANCA, SEM ASSENTO</v>
          </cell>
          <cell r="C7287" t="str">
            <v xml:space="preserve">UN    </v>
          </cell>
          <cell r="D7287">
            <v>567.96</v>
          </cell>
        </row>
        <row r="7288">
          <cell r="A7288">
            <v>11784</v>
          </cell>
          <cell r="B7288" t="str">
            <v>BACIA SANITARIA TURCA DE LOUCA BRANCA</v>
          </cell>
          <cell r="C7288" t="str">
            <v xml:space="preserve">UN    </v>
          </cell>
          <cell r="D7288">
            <v>426.57</v>
          </cell>
        </row>
        <row r="7289">
          <cell r="A7289">
            <v>10</v>
          </cell>
          <cell r="B7289" t="str">
            <v>BALDE PLASTICO CAPACIDADE *10* L</v>
          </cell>
          <cell r="C7289" t="str">
            <v xml:space="preserve">UN    </v>
          </cell>
          <cell r="D7289">
            <v>9.09</v>
          </cell>
        </row>
        <row r="7290">
          <cell r="A7290">
            <v>4815</v>
          </cell>
          <cell r="B7290" t="str">
            <v>BALDE VERMELHO PARA SINALIZACAO DE VIAS</v>
          </cell>
          <cell r="C7290" t="str">
            <v xml:space="preserve">UN    </v>
          </cell>
          <cell r="D7290">
            <v>5.58</v>
          </cell>
        </row>
        <row r="7291">
          <cell r="A7291">
            <v>541</v>
          </cell>
          <cell r="B7291" t="str">
            <v>BANCADA DE MARMORE SINTETICO COM UMA CUBA, 120 X *60* CM</v>
          </cell>
          <cell r="C7291" t="str">
            <v xml:space="preserve">UN    </v>
          </cell>
          <cell r="D7291">
            <v>115.9</v>
          </cell>
        </row>
        <row r="7292">
          <cell r="A7292">
            <v>542</v>
          </cell>
          <cell r="B7292" t="str">
            <v>BANCADA DE MARMORE SINTETICO COM UMA CUBA, 150 X *60* CM</v>
          </cell>
          <cell r="C7292" t="str">
            <v xml:space="preserve">UN    </v>
          </cell>
          <cell r="D7292">
            <v>145.28</v>
          </cell>
        </row>
        <row r="7293">
          <cell r="A7293">
            <v>540</v>
          </cell>
          <cell r="B7293" t="str">
            <v>BANCADA DE MARMORE SINTETICO COM UMA CUBA, 200 X *60* CM</v>
          </cell>
          <cell r="C7293" t="str">
            <v xml:space="preserve">UN    </v>
          </cell>
          <cell r="D7293">
            <v>327.39</v>
          </cell>
        </row>
        <row r="7294">
          <cell r="A7294">
            <v>38364</v>
          </cell>
          <cell r="B7294" t="str">
            <v>BANCADA/ BANCA EM GRANITO, POLIDO, TIPO ANDORINHA/ QUARTZ/ CASTELO/ CORUMBA OU OUTROS EQUIVALENTES DA REGIAO, COM CUBA INOX, FORMATO *120 X 60* CM, E=  *2* CM</v>
          </cell>
          <cell r="C7294" t="str">
            <v xml:space="preserve">UN    </v>
          </cell>
          <cell r="D7294">
            <v>628.92999999999995</v>
          </cell>
        </row>
        <row r="7295">
          <cell r="A7295">
            <v>11692</v>
          </cell>
          <cell r="B7295" t="str">
            <v>BANCADA/ BANCA EM MARMORE, POLIDO, BRANCO COMUM, E=  *3* CM</v>
          </cell>
          <cell r="C7295" t="str">
            <v xml:space="preserve">M2    </v>
          </cell>
          <cell r="D7295">
            <v>312.73</v>
          </cell>
        </row>
        <row r="7296">
          <cell r="A7296">
            <v>1746</v>
          </cell>
          <cell r="B7296" t="str">
            <v>BANCADA/BANCA/PIA DE ACO INOXIDAVEL (AISI 430) COM 1 CUBA CENTRAL, COM VALVULA, ESCORREDOR DUPLO, DE *0,55 X 1,20* M</v>
          </cell>
          <cell r="C7296" t="str">
            <v xml:space="preserve">UN    </v>
          </cell>
          <cell r="D7296">
            <v>189.9</v>
          </cell>
        </row>
        <row r="7297">
          <cell r="A7297">
            <v>1748</v>
          </cell>
          <cell r="B7297" t="str">
            <v>BANCADA/BANCA/PIA DE ACO INOXIDAVEL (AISI 430) COM 1 CUBA CENTRAL, COM VALVULA, ESCORREDOR DUPLO, DE *0,55 X 1,40* M</v>
          </cell>
          <cell r="C7297" t="str">
            <v xml:space="preserve">UN    </v>
          </cell>
          <cell r="D7297">
            <v>252.52</v>
          </cell>
        </row>
        <row r="7298">
          <cell r="A7298">
            <v>1749</v>
          </cell>
          <cell r="B7298" t="str">
            <v>BANCADA/BANCA/PIA DE ACO INOXIDAVEL (AISI 430) COM 1 CUBA CENTRAL, COM VALVULA, ESCORREDOR DUPLO, DE *0,55 X 1,80* M</v>
          </cell>
          <cell r="C7298" t="str">
            <v xml:space="preserve">UN    </v>
          </cell>
          <cell r="D7298">
            <v>365.86</v>
          </cell>
        </row>
        <row r="7299">
          <cell r="A7299">
            <v>37412</v>
          </cell>
          <cell r="B7299" t="str">
            <v>BANCADA/BANCA/PIA DE ACO INOXIDAVEL (AISI 430) COM 1 CUBA CENTRAL, COM VALVULA, LISA (SEM ESCORREDOR), DE *0,55 X 1,20* M</v>
          </cell>
          <cell r="C7299" t="str">
            <v xml:space="preserve">UN    </v>
          </cell>
          <cell r="D7299">
            <v>185.62</v>
          </cell>
        </row>
        <row r="7300">
          <cell r="A7300">
            <v>1745</v>
          </cell>
          <cell r="B7300" t="str">
            <v>BANCADA/BANCA/PIA DE ACO INOXIDAVEL (AISI 430) COM 1 CUBA CENTRAL, SEM VALVULA, ESCORREDOR DUPLO, DE *0,55 X 1,60* M</v>
          </cell>
          <cell r="C7300" t="str">
            <v xml:space="preserve">UN    </v>
          </cell>
          <cell r="D7300">
            <v>220.73</v>
          </cell>
        </row>
        <row r="7301">
          <cell r="A7301">
            <v>1750</v>
          </cell>
          <cell r="B7301" t="str">
            <v>BANCADA/BANCA/PIA DE ACO INOXIDAVEL (AISI 430) COM 2 CUBAS, COM VALVULAS, ESCORREDOR DUPLO, DE *0,55 X 2,00* M</v>
          </cell>
          <cell r="C7301" t="str">
            <v xml:space="preserve">UN    </v>
          </cell>
          <cell r="D7301">
            <v>515.82000000000005</v>
          </cell>
        </row>
        <row r="7302">
          <cell r="A7302">
            <v>11687</v>
          </cell>
          <cell r="B7302" t="str">
            <v>BANCADA/TAMPO ACO INOX (AISI 304), LARGURA 60 CM, COM RODABANCA (NAO INCLUI PES DE APOIO)</v>
          </cell>
          <cell r="C7302" t="str">
            <v xml:space="preserve">M     </v>
          </cell>
          <cell r="D7302">
            <v>821.86</v>
          </cell>
        </row>
        <row r="7303">
          <cell r="A7303">
            <v>11689</v>
          </cell>
          <cell r="B7303" t="str">
            <v>BANCADA/TAMPO ACO INOX (AISI 304), LARGURA 70 CM, COM RODABANCA (NAO INCLUI PES DE APOIO)</v>
          </cell>
          <cell r="C7303" t="str">
            <v xml:space="preserve">M     </v>
          </cell>
          <cell r="D7303">
            <v>1029.75</v>
          </cell>
        </row>
        <row r="7304">
          <cell r="A7304">
            <v>11693</v>
          </cell>
          <cell r="B7304" t="str">
            <v>BANCADA/TAMPO LISO (SEM CUBA) EM MARMORE SINTETICO</v>
          </cell>
          <cell r="C7304" t="str">
            <v xml:space="preserve">M2    </v>
          </cell>
          <cell r="D7304">
            <v>128.51</v>
          </cell>
        </row>
        <row r="7305">
          <cell r="A7305">
            <v>36215</v>
          </cell>
          <cell r="B7305" t="str">
            <v>BANCO ARTICULADO PARA BANHO, EM ACO INOX POLIDO, 70* CM X 45* CM</v>
          </cell>
          <cell r="C7305" t="str">
            <v xml:space="preserve">UN    </v>
          </cell>
          <cell r="D7305">
            <v>773.2</v>
          </cell>
        </row>
        <row r="7306">
          <cell r="A7306">
            <v>42439</v>
          </cell>
          <cell r="B7306" t="str">
            <v>BANCO COM ENCOSTO, 1,60M* DE COMPRIMENTO, EM TUBO DE ACO CARBONO E PINTURA NO PROCESSO ELETROSTATICO - PARA ACADEMIA AO AR LIVRE / ACADEMIA DA TERCEIRA IDADE - ATI</v>
          </cell>
          <cell r="C7306" t="str">
            <v xml:space="preserve">UN    </v>
          </cell>
          <cell r="D7306">
            <v>842.46</v>
          </cell>
        </row>
        <row r="7307">
          <cell r="A7307">
            <v>38381</v>
          </cell>
          <cell r="B7307" t="str">
            <v>BANDEJA DE PINTURA PARA ROLO 23 CM</v>
          </cell>
          <cell r="C7307" t="str">
            <v xml:space="preserve">UN    </v>
          </cell>
          <cell r="D7307">
            <v>8.73</v>
          </cell>
        </row>
        <row r="7308">
          <cell r="A7308">
            <v>39621</v>
          </cell>
          <cell r="B7308" t="str">
            <v>BARRA ANTIPANICO DUPLA, CEGA EM LADO OPOSTO, COR CINZA</v>
          </cell>
          <cell r="C7308" t="str">
            <v xml:space="preserve">PAR   </v>
          </cell>
          <cell r="D7308">
            <v>849.47</v>
          </cell>
        </row>
        <row r="7309">
          <cell r="A7309">
            <v>39624</v>
          </cell>
          <cell r="B7309" t="str">
            <v>BARRA ANTIPANICO DUPLA, PARA PORTA DE VIDRO, COR CINZA</v>
          </cell>
          <cell r="C7309" t="str">
            <v xml:space="preserve">PAR   </v>
          </cell>
          <cell r="D7309">
            <v>937.05</v>
          </cell>
        </row>
        <row r="7310">
          <cell r="A7310">
            <v>39615</v>
          </cell>
          <cell r="B7310" t="str">
            <v>BARRA ANTIPANICO SIMPLES, CEGA EM LADO OPOSTO, COR CINZA</v>
          </cell>
          <cell r="C7310" t="str">
            <v xml:space="preserve">UN    </v>
          </cell>
          <cell r="D7310">
            <v>378.65</v>
          </cell>
        </row>
        <row r="7311">
          <cell r="A7311">
            <v>39620</v>
          </cell>
          <cell r="B7311" t="str">
            <v>BARRA ANTIPANICO SIMPLES, COM FECHADURA LADO OPOSTO, COR CINZA</v>
          </cell>
          <cell r="C7311" t="str">
            <v xml:space="preserve">UN    </v>
          </cell>
          <cell r="D7311">
            <v>578.30999999999995</v>
          </cell>
        </row>
        <row r="7312">
          <cell r="A7312">
            <v>39623</v>
          </cell>
          <cell r="B7312" t="str">
            <v>BARRA ANTIPANICO SIMPLES, PARA PORTA DE VIDRO, COR CINZA</v>
          </cell>
          <cell r="C7312" t="str">
            <v xml:space="preserve">UN    </v>
          </cell>
          <cell r="D7312">
            <v>619.41999999999996</v>
          </cell>
        </row>
        <row r="7313">
          <cell r="A7313">
            <v>36207</v>
          </cell>
          <cell r="B7313" t="str">
            <v>BARRA DE APOIO EM "L", EM ACO INOX POLIDO 70 X 70 CM, DIAMETRO MINIMO 3 CM</v>
          </cell>
          <cell r="C7313" t="str">
            <v xml:space="preserve">UN    </v>
          </cell>
          <cell r="D7313">
            <v>342.47</v>
          </cell>
        </row>
        <row r="7314">
          <cell r="A7314">
            <v>36209</v>
          </cell>
          <cell r="B7314" t="str">
            <v>BARRA DE APOIO EM "L", EM ACO INOX POLIDO 80 X 80 CM, DIAMETRO MINIMO 3 CM</v>
          </cell>
          <cell r="C7314" t="str">
            <v xml:space="preserve">UN    </v>
          </cell>
          <cell r="D7314">
            <v>393.04</v>
          </cell>
        </row>
        <row r="7315">
          <cell r="A7315">
            <v>36210</v>
          </cell>
          <cell r="B7315" t="str">
            <v>BARRA DE APOIO LATERAL ARTICULADA, COM TRAVA, EM ACO INOX POLIDO, 70 CM, DIAMETRO MINIMO 3 CM</v>
          </cell>
          <cell r="C7315" t="str">
            <v xml:space="preserve">UN    </v>
          </cell>
          <cell r="D7315">
            <v>425.26</v>
          </cell>
        </row>
        <row r="7316">
          <cell r="A7316">
            <v>36204</v>
          </cell>
          <cell r="B7316" t="str">
            <v>BARRA DE APOIO RETA, EM ACO INOX POLIDO, COMPRIMENTO 60CM, DIAMETRO MINIMO 3 CM</v>
          </cell>
          <cell r="C7316" t="str">
            <v xml:space="preserve">UN    </v>
          </cell>
          <cell r="D7316">
            <v>150.78</v>
          </cell>
        </row>
        <row r="7317">
          <cell r="A7317">
            <v>36205</v>
          </cell>
          <cell r="B7317" t="str">
            <v>BARRA DE APOIO RETA, EM ACO INOX POLIDO, COMPRIMENTO 70CM, DIAMETRO MINIMO 3 CM</v>
          </cell>
          <cell r="C7317" t="str">
            <v xml:space="preserve">UN    </v>
          </cell>
          <cell r="D7317">
            <v>167.45</v>
          </cell>
        </row>
        <row r="7318">
          <cell r="A7318">
            <v>36081</v>
          </cell>
          <cell r="B7318" t="str">
            <v>BARRA DE APOIO RETA, EM ACO INOX POLIDO, COMPRIMENTO 80CM, DIAMETRO MINIMO 3 CM</v>
          </cell>
          <cell r="C7318" t="str">
            <v xml:space="preserve">UN    </v>
          </cell>
          <cell r="D7318">
            <v>178.55</v>
          </cell>
        </row>
        <row r="7319">
          <cell r="A7319">
            <v>36206</v>
          </cell>
          <cell r="B7319" t="str">
            <v>BARRA DE APOIO RETA, EM ACO INOX POLIDO, COMPRIMENTO 90 CM, DIAMETRO MINIMO 3 CM</v>
          </cell>
          <cell r="C7319" t="str">
            <v xml:space="preserve">UN    </v>
          </cell>
          <cell r="D7319">
            <v>187.06</v>
          </cell>
        </row>
        <row r="7320">
          <cell r="A7320">
            <v>36218</v>
          </cell>
          <cell r="B7320" t="str">
            <v>BARRA DE APOIO RETA, EM ALUMINIO, COMPRIMENTO 60CM, DIAMETRO MINIMO 3 CM</v>
          </cell>
          <cell r="C7320" t="str">
            <v xml:space="preserve">UN    </v>
          </cell>
          <cell r="D7320">
            <v>125.33</v>
          </cell>
        </row>
        <row r="7321">
          <cell r="A7321">
            <v>36220</v>
          </cell>
          <cell r="B7321" t="str">
            <v>BARRA DE APOIO RETA, EM ALUMINIO, COMPRIMENTO 70CM, DIAMETRO MINIMO 3 CM</v>
          </cell>
          <cell r="C7321" t="str">
            <v xml:space="preserve">UN    </v>
          </cell>
          <cell r="D7321">
            <v>143.71</v>
          </cell>
        </row>
        <row r="7322">
          <cell r="A7322">
            <v>36080</v>
          </cell>
          <cell r="B7322" t="str">
            <v>BARRA DE APOIO RETA, EM ALUMINIO, COMPRIMENTO 80 CM, DIAMETRO MINIMO 3 CM</v>
          </cell>
          <cell r="C7322" t="str">
            <v xml:space="preserve">UN    </v>
          </cell>
          <cell r="D7322">
            <v>155.44999999999999</v>
          </cell>
        </row>
        <row r="7323">
          <cell r="A7323">
            <v>36223</v>
          </cell>
          <cell r="B7323" t="str">
            <v>BARRA DE APOIO RETA, EM ALUMINIO, COMPRIMENTO 90 CM, DIAMETRO MINIMO 3 CM</v>
          </cell>
          <cell r="C7323" t="str">
            <v xml:space="preserve">UN    </v>
          </cell>
          <cell r="D7323">
            <v>162.78</v>
          </cell>
        </row>
        <row r="7324">
          <cell r="A7324">
            <v>546</v>
          </cell>
          <cell r="B7324" t="str">
            <v>BARRA DE FERRO CHATA, RETANGULAR (QUALQUER BITOLA)</v>
          </cell>
          <cell r="C7324" t="str">
            <v xml:space="preserve">KG    </v>
          </cell>
          <cell r="D7324">
            <v>6.84</v>
          </cell>
        </row>
        <row r="7325">
          <cell r="A7325">
            <v>566</v>
          </cell>
          <cell r="B7325" t="str">
            <v>BARRA DE FERRO CHATO, RETANGULAR, 19,05 MM X 3,17 MM (L X E), 0,47 KG/M</v>
          </cell>
          <cell r="C7325" t="str">
            <v xml:space="preserve">M     </v>
          </cell>
          <cell r="D7325">
            <v>3.24</v>
          </cell>
        </row>
        <row r="7326">
          <cell r="A7326">
            <v>565</v>
          </cell>
          <cell r="B7326" t="str">
            <v>BARRA DE FERRO CHATO, RETANGULAR, 25,4 MM X 4,76 MM (L X E), 1,73 KG/M</v>
          </cell>
          <cell r="C7326" t="str">
            <v xml:space="preserve">M     </v>
          </cell>
          <cell r="D7326">
            <v>11.83</v>
          </cell>
        </row>
        <row r="7327">
          <cell r="A7327">
            <v>555</v>
          </cell>
          <cell r="B7327" t="str">
            <v>BARRA DE FERRO CHATO, RETANGULAR, 25,4 MM X 6,35 MM (L X E), 1,2265 KG/M</v>
          </cell>
          <cell r="C7327" t="str">
            <v xml:space="preserve">M     </v>
          </cell>
          <cell r="D7327">
            <v>8.3800000000000008</v>
          </cell>
        </row>
        <row r="7328">
          <cell r="A7328">
            <v>557</v>
          </cell>
          <cell r="B7328" t="str">
            <v>BARRA DE FERRO CHATO, RETANGULAR, 38,1 MM X 12,7 MM (L X E), 3,79 KG/M</v>
          </cell>
          <cell r="C7328" t="str">
            <v xml:space="preserve">M     </v>
          </cell>
          <cell r="D7328">
            <v>26.32</v>
          </cell>
        </row>
        <row r="7329">
          <cell r="A7329">
            <v>552</v>
          </cell>
          <cell r="B7329" t="str">
            <v>BARRA DE FERRO CHATO, RETANGULAR, 38,1 MM X 6,35 MM (L X E), 1,89 KG/M</v>
          </cell>
          <cell r="C7329" t="str">
            <v xml:space="preserve">M     </v>
          </cell>
          <cell r="D7329">
            <v>13.05</v>
          </cell>
        </row>
        <row r="7330">
          <cell r="A7330">
            <v>563</v>
          </cell>
          <cell r="B7330" t="str">
            <v>BARRA DE FERRO CHATO, RETANGULAR, 38,1 MM X 9,53 MM (L X E), 2,84 KG/M</v>
          </cell>
          <cell r="C7330" t="str">
            <v xml:space="preserve">M     </v>
          </cell>
          <cell r="D7330">
            <v>19.62</v>
          </cell>
        </row>
        <row r="7331">
          <cell r="A7331">
            <v>549</v>
          </cell>
          <cell r="B7331" t="str">
            <v>BARRA DE FERRO CHATO, RETANGULAR, 50,8 MM X 12,7 MM (L X E), 5,06 KG/M</v>
          </cell>
          <cell r="C7331" t="str">
            <v xml:space="preserve">M     </v>
          </cell>
          <cell r="D7331">
            <v>35.31</v>
          </cell>
        </row>
        <row r="7332">
          <cell r="A7332">
            <v>551</v>
          </cell>
          <cell r="B7332" t="str">
            <v>BARRA DE FERRO CHATO, RETANGULAR, 50,8 MM X 25,4 MM (L X E), 10,12 KG/M</v>
          </cell>
          <cell r="C7332" t="str">
            <v xml:space="preserve">M     </v>
          </cell>
          <cell r="D7332">
            <v>69.92</v>
          </cell>
        </row>
        <row r="7333">
          <cell r="A7333">
            <v>559</v>
          </cell>
          <cell r="B7333" t="str">
            <v>BARRA DE FERRO CHATO, RETANGULAR, 50,8 MM X 6,35 MM (L X E), 2,53 KG/M</v>
          </cell>
          <cell r="C7333" t="str">
            <v xml:space="preserve">M     </v>
          </cell>
          <cell r="D7333">
            <v>17.48</v>
          </cell>
        </row>
        <row r="7334">
          <cell r="A7334">
            <v>560</v>
          </cell>
          <cell r="B7334" t="str">
            <v>BARRA DE FERRO CHATO, RETANGULAR, 50,8 MM X 7,94 MM (L X E), 3,162 KG/M</v>
          </cell>
          <cell r="C7334" t="str">
            <v xml:space="preserve">M     </v>
          </cell>
          <cell r="D7334">
            <v>21.87</v>
          </cell>
        </row>
        <row r="7335">
          <cell r="A7335">
            <v>547</v>
          </cell>
          <cell r="B7335" t="str">
            <v>BARRA DE FERRO CHATO, RETANGULAR, 50,8 MM X 9,53 MM (L X E), 3,79KG/M</v>
          </cell>
          <cell r="C7335" t="str">
            <v xml:space="preserve">M     </v>
          </cell>
          <cell r="D7335">
            <v>26.18</v>
          </cell>
        </row>
        <row r="7336">
          <cell r="A7336">
            <v>38127</v>
          </cell>
          <cell r="B7336" t="str">
            <v>BASE DE MISTURADOR MONOCOMANDO PARA CHUVEIRO</v>
          </cell>
          <cell r="C7336" t="str">
            <v xml:space="preserve">UN    </v>
          </cell>
          <cell r="D7336">
            <v>387.58</v>
          </cell>
        </row>
        <row r="7337">
          <cell r="A7337">
            <v>38060</v>
          </cell>
          <cell r="B7337" t="str">
            <v>BASE PARA MASTRO DE PARA-RAIOS DIAMETRO NOMINAL 1 1/2"</v>
          </cell>
          <cell r="C7337" t="str">
            <v xml:space="preserve">UN    </v>
          </cell>
          <cell r="D7337">
            <v>70.260000000000005</v>
          </cell>
        </row>
        <row r="7338">
          <cell r="A7338">
            <v>10956</v>
          </cell>
          <cell r="B7338" t="str">
            <v>BASE PARA MASTRO DE PARA-RAIOS DIAMETRO NOMINAL 2"</v>
          </cell>
          <cell r="C7338" t="str">
            <v xml:space="preserve">UN    </v>
          </cell>
          <cell r="D7338">
            <v>72.989999999999995</v>
          </cell>
        </row>
        <row r="7339">
          <cell r="A7339">
            <v>39380</v>
          </cell>
          <cell r="B7339" t="str">
            <v>BASE PARA RELE COM SUPORTE METALICO</v>
          </cell>
          <cell r="C7339" t="str">
            <v xml:space="preserve">UN    </v>
          </cell>
          <cell r="D7339">
            <v>12.81</v>
          </cell>
        </row>
        <row r="7340">
          <cell r="A7340">
            <v>13374</v>
          </cell>
          <cell r="B7340" t="str">
            <v>BASE UNIPOLAR PARA FUSIVEL NH1, CORRENTE NOMINAL DE 250 A, SEM CAPA</v>
          </cell>
          <cell r="C7340" t="str">
            <v xml:space="preserve">UN    </v>
          </cell>
          <cell r="D7340">
            <v>98.32</v>
          </cell>
        </row>
        <row r="7341">
          <cell r="A7341">
            <v>37597</v>
          </cell>
          <cell r="B7341" t="str">
            <v>BATE-ESTACAS POR GRAVIDADE, POTENCIA160 HP, PESO DO MARTELO ATE 3 TONELADAS</v>
          </cell>
          <cell r="C7341" t="str">
            <v xml:space="preserve">UN    </v>
          </cell>
          <cell r="D7341">
            <v>363632.81</v>
          </cell>
        </row>
        <row r="7342">
          <cell r="A7342">
            <v>183</v>
          </cell>
          <cell r="B7342" t="str">
            <v>BATENTE/ PORTAL/ ADUELA/ MARCO MACICO, E= *3 CM, L= *13 CM, *60 CM A 120* CM X *210 CM,  EM CEDRINHO/ ANGELIM COMERCIAL/ EUCALIPTO/ CURUPIXA/ PEROBA/ CUMARU OU EQUIVALENTE DA REGIAO (NAO INCLUI ALIZARES)</v>
          </cell>
          <cell r="C7342" t="str">
            <v xml:space="preserve">JG    </v>
          </cell>
          <cell r="D7342">
            <v>124</v>
          </cell>
        </row>
        <row r="7343">
          <cell r="A7343">
            <v>184</v>
          </cell>
          <cell r="B7343" t="str">
            <v>BATENTE/ PORTAL/ ADUELA/ MARCO MACICO, E= *3* CM, L= *13* CM, *60 CM A 120* CM X *210* CM, EM PINUS/ TAUARI/ VIROLA OU EQUIVALENTE DA REGIAO (NAO INCLUI ALIZARES)</v>
          </cell>
          <cell r="C7343" t="str">
            <v xml:space="preserve">JG    </v>
          </cell>
          <cell r="D7343">
            <v>81.95</v>
          </cell>
        </row>
        <row r="7344">
          <cell r="A7344">
            <v>195</v>
          </cell>
          <cell r="B7344" t="str">
            <v>BATENTE/ PORTAL/ ADUELA/ MARCO MACICO, E= *3* CM, L= *7* CM, *60 CM A 120* CM X *210* CM,  EM CEDRINHO/ ANGELIM COMERCIAL/ EUCALIPTO/ CURUPIXA/ PEROBA/ CUMARU OU EQUIVALENTE DA REGIAO (NAO INCLUI ALIZARES)</v>
          </cell>
          <cell r="C7344" t="str">
            <v xml:space="preserve">JG    </v>
          </cell>
          <cell r="D7344">
            <v>100.73</v>
          </cell>
        </row>
        <row r="7345">
          <cell r="A7345">
            <v>194</v>
          </cell>
          <cell r="B7345" t="str">
            <v>BATENTE/ PORTAL/ ADUELA/ MARCO MACICO, E= *3* CM, L= *7* CM, *60 CM A 120* CM X *210* CM, EM PINUS/ TAUARI/ VIROLA OU EQUIVALENTE DA REGIAO (NAO INCLUI ALIZARES)</v>
          </cell>
          <cell r="C7345" t="str">
            <v xml:space="preserve">JG    </v>
          </cell>
          <cell r="D7345">
            <v>54.76</v>
          </cell>
        </row>
        <row r="7346">
          <cell r="A7346">
            <v>20001</v>
          </cell>
          <cell r="B7346" t="str">
            <v>BATENTE/ PORTAL/ ADUELA/MARCO MACICO, E= *3* CM, L= *15* CM, *60 CM A 120* CM  X *210* CM, EM PINUS/ TAUARI/ VIROLA OU EQUIVALENTE DA REGIAO</v>
          </cell>
          <cell r="C7346" t="str">
            <v xml:space="preserve">JG    </v>
          </cell>
          <cell r="D7346">
            <v>100.38</v>
          </cell>
        </row>
        <row r="7347">
          <cell r="A7347">
            <v>181</v>
          </cell>
          <cell r="B7347" t="str">
            <v>BATENTE/ PORTAL/ADUELA/ MARCO MACICO, E= *3* CM, L= *15* CM, *60 CM A 120* CM  X *210* CM,  EM CEDRINHO/ ANGELIM COMERCIAL/  EUCALIPTO/ CURUPIXA/ PEROBA/ CUMARU OU EQUIVALENTE DA REGIAO (NAO INCLUI ALIZARES)</v>
          </cell>
          <cell r="C7347" t="str">
            <v xml:space="preserve">JG    </v>
          </cell>
          <cell r="D7347">
            <v>135.80000000000001</v>
          </cell>
        </row>
        <row r="7348">
          <cell r="A7348">
            <v>39837</v>
          </cell>
          <cell r="B7348" t="str">
            <v>BATENTE/PORTAL/ADUELA/MARCO, EM MDF/PVC WOOD/POLIESTIRENO OU MADEIRA LAMINADA, L = *9,0* CM COM GUARNICAO REGULAVEL 2 FACES = *35* MM, PRIMER</v>
          </cell>
          <cell r="C7348" t="str">
            <v xml:space="preserve">JG    </v>
          </cell>
          <cell r="D7348">
            <v>250.68</v>
          </cell>
        </row>
        <row r="7349">
          <cell r="A7349">
            <v>10535</v>
          </cell>
          <cell r="B7349" t="str">
            <v>BETONEIRA CAPACIDADE NOMINAL 400 L, CAPACIDADE DE MISTURA  280 L, MOTOR ELETRICO TRIFASICO 220/380 V POTENCIA 2 CV, SEM CARREGADOR</v>
          </cell>
          <cell r="C7349" t="str">
            <v xml:space="preserve">UN    </v>
          </cell>
          <cell r="D7349">
            <v>3499.9</v>
          </cell>
        </row>
        <row r="7350">
          <cell r="A7350">
            <v>10537</v>
          </cell>
          <cell r="B7350" t="str">
            <v>BETONEIRA CAPACIDADE NOMINAL 400 L, CAPACIDADE DE MISTURA 310 L, MOTOR A DIESEL POTENCIA 5 CV, SEM CARREGADOR</v>
          </cell>
          <cell r="C7350" t="str">
            <v xml:space="preserve">UN    </v>
          </cell>
          <cell r="D7350">
            <v>4772.91</v>
          </cell>
        </row>
        <row r="7351">
          <cell r="A7351">
            <v>13891</v>
          </cell>
          <cell r="B7351" t="str">
            <v>BETONEIRA CAPACIDADE NOMINAL 400 L, CAPACIDADE DE MISTURA 310 L, MOTOR A GASOLINA POTENCIA 5,5 CV, SEM CARREGADOR</v>
          </cell>
          <cell r="C7351" t="str">
            <v xml:space="preserve">UN    </v>
          </cell>
          <cell r="D7351">
            <v>4377.84</v>
          </cell>
        </row>
        <row r="7352">
          <cell r="A7352">
            <v>25975</v>
          </cell>
          <cell r="B7352" t="str">
            <v>BETONEIRA CAPACIDADE NOMINAL 600 L, CAPACIDADE DE MISTURA 440 L, MOTOR A GASOLINA POTENCIA 10 HP, COM CARREGADOR</v>
          </cell>
          <cell r="C7352" t="str">
            <v xml:space="preserve">UN    </v>
          </cell>
          <cell r="D7352">
            <v>19041.82</v>
          </cell>
        </row>
        <row r="7353">
          <cell r="A7353">
            <v>36396</v>
          </cell>
          <cell r="B7353" t="str">
            <v>BETONEIRA, CAPACIDADE NOMINAL 400 L, CAPACIDADE DE MISTURA 310L, MOTOR ELETRICO TRIFASICO 220/380V POTENCIA 2 CV, SEM CARREGADOR</v>
          </cell>
          <cell r="C7353" t="str">
            <v xml:space="preserve">UN    </v>
          </cell>
          <cell r="D7353">
            <v>4004.12</v>
          </cell>
        </row>
        <row r="7354">
          <cell r="A7354">
            <v>36397</v>
          </cell>
          <cell r="B7354" t="str">
            <v>BETONEIRA, CAPACIDADE NOMINAL 600 L, CAPACIDADE DE MISTURA  360L, MOTOR ELETRICO TRIFASICO 220/380V, POTENCIA 4CV, EXCLUSO CARREGADOR</v>
          </cell>
          <cell r="C7354" t="str">
            <v xml:space="preserve">UN    </v>
          </cell>
          <cell r="D7354">
            <v>14236.88</v>
          </cell>
        </row>
        <row r="7355">
          <cell r="A7355">
            <v>36398</v>
          </cell>
          <cell r="B7355" t="str">
            <v>BETONEIRA, CAPACIDADE NOMINAL 600 L, CAPACIDADE DE MISTURA 440 L, MOTOR A DIESEL POTENCIA 10 CV, COM CARREGADOR</v>
          </cell>
          <cell r="C7355" t="str">
            <v xml:space="preserve">UN    </v>
          </cell>
          <cell r="D7355">
            <v>17303.740000000002</v>
          </cell>
        </row>
        <row r="7356">
          <cell r="A7356">
            <v>647</v>
          </cell>
          <cell r="B7356" t="str">
            <v>BLASTER, DINAMITADOR OU CABO DE FOGO</v>
          </cell>
          <cell r="C7356" t="str">
            <v xml:space="preserve">H     </v>
          </cell>
          <cell r="D7356">
            <v>20.23</v>
          </cell>
        </row>
        <row r="7357">
          <cell r="A7357">
            <v>40920</v>
          </cell>
          <cell r="B7357" t="str">
            <v>BLASTER, DINAMITADOR OU CABO DE FOGO (MENSALISTA)</v>
          </cell>
          <cell r="C7357" t="str">
            <v xml:space="preserve">MES   </v>
          </cell>
          <cell r="D7357">
            <v>3542.63</v>
          </cell>
        </row>
        <row r="7358">
          <cell r="A7358">
            <v>38783</v>
          </cell>
          <cell r="B7358" t="str">
            <v>BLOCO CERAMICO DE VEDACAO COM FUROS NA HORIZONTAL, 11,5 X 19 X 19 CM - 4,5 MPA (NBR 15270)</v>
          </cell>
          <cell r="C7358" t="str">
            <v xml:space="preserve">UN    </v>
          </cell>
          <cell r="D7358">
            <v>0.69</v>
          </cell>
        </row>
        <row r="7359">
          <cell r="A7359">
            <v>37593</v>
          </cell>
          <cell r="B7359" t="str">
            <v>BLOCO CERAMICO DE VEDACAO COM FUROS NA VERTICAL, 14 X 19 X 39 CM - 4,5 MPA (NBR 15270)</v>
          </cell>
          <cell r="C7359" t="str">
            <v xml:space="preserve">UN    </v>
          </cell>
          <cell r="D7359">
            <v>1.7</v>
          </cell>
        </row>
        <row r="7360">
          <cell r="A7360">
            <v>37594</v>
          </cell>
          <cell r="B7360" t="str">
            <v>BLOCO CERAMICO DE VEDACAO COM FUROS NA VERTICAL, 19 X 19 X 39 CM - 4,5 MPA (NBR 15270)</v>
          </cell>
          <cell r="C7360" t="str">
            <v xml:space="preserve">UN    </v>
          </cell>
          <cell r="D7360">
            <v>2.12</v>
          </cell>
        </row>
        <row r="7361">
          <cell r="A7361">
            <v>37592</v>
          </cell>
          <cell r="B7361" t="str">
            <v>BLOCO CERAMICO DE VEDACAO COM FUROS NA VERTICAL, 9 X 19 X 39 CM - 4,5 MPA (NBR 15270)</v>
          </cell>
          <cell r="C7361" t="str">
            <v xml:space="preserve">UN    </v>
          </cell>
          <cell r="D7361">
            <v>1.34</v>
          </cell>
        </row>
        <row r="7362">
          <cell r="A7362">
            <v>7266</v>
          </cell>
          <cell r="B7362" t="str">
            <v>BLOCO CERAMICO VAZADO PARA ALVENARIA DE VEDACAO, DE 9 X 19 X 19 CM (L X A X C)</v>
          </cell>
          <cell r="C7362" t="str">
            <v xml:space="preserve">MIL   </v>
          </cell>
          <cell r="D7362">
            <v>520</v>
          </cell>
        </row>
        <row r="7363">
          <cell r="A7363">
            <v>7270</v>
          </cell>
          <cell r="B7363" t="str">
            <v>BLOCO CERAMICO VAZADO PARA ALVENARIA DE VEDACAO, 4 FUROS, DE 9 X 9 X 19 CM (L X A X C)</v>
          </cell>
          <cell r="C7363" t="str">
            <v xml:space="preserve">UN    </v>
          </cell>
          <cell r="D7363">
            <v>0.6</v>
          </cell>
        </row>
        <row r="7364">
          <cell r="A7364">
            <v>7267</v>
          </cell>
          <cell r="B7364" t="str">
            <v>BLOCO CERAMICO VAZADO PARA ALVENARIA DE VEDACAO, 6 FUROS, DE 9 X 14 X 19 CM (L X A X C)</v>
          </cell>
          <cell r="C7364" t="str">
            <v xml:space="preserve">UN    </v>
          </cell>
          <cell r="D7364">
            <v>0.47</v>
          </cell>
        </row>
        <row r="7365">
          <cell r="A7365">
            <v>7269</v>
          </cell>
          <cell r="B7365" t="str">
            <v>BLOCO CERAMICO VAZADO PARA ALVENARIA DE VEDACAO, 6 FUROS, DE 9 X 9 X 19 CM (L X A X C)</v>
          </cell>
          <cell r="C7365" t="str">
            <v xml:space="preserve">UN    </v>
          </cell>
          <cell r="D7365">
            <v>0.48</v>
          </cell>
        </row>
        <row r="7366">
          <cell r="A7366">
            <v>7271</v>
          </cell>
          <cell r="B7366" t="str">
            <v>BLOCO CERAMICO VAZADO PARA ALVENARIA DE VEDACAO, 8 FUROS, DE 9 X 19 X 19 CM (L XA X C)</v>
          </cell>
          <cell r="C7366" t="str">
            <v xml:space="preserve">UN    </v>
          </cell>
          <cell r="D7366">
            <v>0.52</v>
          </cell>
        </row>
        <row r="7367">
          <cell r="A7367">
            <v>7268</v>
          </cell>
          <cell r="B7367" t="str">
            <v>BLOCO CERAMICO VAZADO PARA ALVENARIA DE VEDACAO, 8 FUROS, DE 9 X 19 X 29 CM (L X A X C)</v>
          </cell>
          <cell r="C7367" t="str">
            <v xml:space="preserve">UN    </v>
          </cell>
          <cell r="D7367">
            <v>0.72</v>
          </cell>
        </row>
        <row r="7368">
          <cell r="A7368">
            <v>34556</v>
          </cell>
          <cell r="B7368" t="str">
            <v>BLOCO DE CONCRETO ESTRUTURAL 14 X 19 X 29 CM, FBK 10 MPA (NBR 6136)</v>
          </cell>
          <cell r="C7368" t="str">
            <v xml:space="preserve">UN    </v>
          </cell>
          <cell r="D7368">
            <v>3.25</v>
          </cell>
        </row>
        <row r="7369">
          <cell r="A7369">
            <v>37873</v>
          </cell>
          <cell r="B7369" t="str">
            <v>BLOCO DE CONCRETO ESTRUTURAL 14 X 19 X 29 CM, FBK 12 MPA (NBR 6136)</v>
          </cell>
          <cell r="C7369" t="str">
            <v xml:space="preserve">UN    </v>
          </cell>
          <cell r="D7369">
            <v>3.31</v>
          </cell>
        </row>
        <row r="7370">
          <cell r="A7370">
            <v>34564</v>
          </cell>
          <cell r="B7370" t="str">
            <v>BLOCO DE CONCRETO ESTRUTURAL 14 X 19 X 29 CM, FBK 14 MPA (NBR 6136)</v>
          </cell>
          <cell r="C7370" t="str">
            <v xml:space="preserve">UN    </v>
          </cell>
          <cell r="D7370">
            <v>3.47</v>
          </cell>
        </row>
        <row r="7371">
          <cell r="A7371">
            <v>34565</v>
          </cell>
          <cell r="B7371" t="str">
            <v>BLOCO DE CONCRETO ESTRUTURAL 14 X 19 X 29 CM, FBK 16 MPA (NBR 6136)</v>
          </cell>
          <cell r="C7371" t="str">
            <v xml:space="preserve">UN    </v>
          </cell>
          <cell r="D7371">
            <v>3.67</v>
          </cell>
        </row>
        <row r="7372">
          <cell r="A7372">
            <v>38590</v>
          </cell>
          <cell r="B7372" t="str">
            <v>BLOCO DE CONCRETO ESTRUTURAL 14 X 19 X 29 CM, FBK 4,5 MPA (NBR 6136)</v>
          </cell>
          <cell r="C7372" t="str">
            <v xml:space="preserve">UN    </v>
          </cell>
          <cell r="D7372">
            <v>2.71</v>
          </cell>
        </row>
        <row r="7373">
          <cell r="A7373">
            <v>34566</v>
          </cell>
          <cell r="B7373" t="str">
            <v>BLOCO DE CONCRETO ESTRUTURAL 14 X 19 X 29 CM, FBK 6 MPA (NBR 6136)</v>
          </cell>
          <cell r="C7373" t="str">
            <v xml:space="preserve">UN    </v>
          </cell>
          <cell r="D7373">
            <v>2.85</v>
          </cell>
        </row>
        <row r="7374">
          <cell r="A7374">
            <v>34567</v>
          </cell>
          <cell r="B7374" t="str">
            <v>BLOCO DE CONCRETO ESTRUTURAL 14 X 19 X 29 CM, FBK 8 MPA (NBR 6136)</v>
          </cell>
          <cell r="C7374" t="str">
            <v xml:space="preserve">UN    </v>
          </cell>
          <cell r="D7374">
            <v>3.02</v>
          </cell>
        </row>
        <row r="7375">
          <cell r="A7375">
            <v>38591</v>
          </cell>
          <cell r="B7375" t="str">
            <v>BLOCO DE CONCRETO ESTRUTURAL 14 X 19 X 34 CM, FBK 4,5 MPA (NBR 6136)</v>
          </cell>
          <cell r="C7375" t="str">
            <v xml:space="preserve">UN    </v>
          </cell>
          <cell r="D7375">
            <v>2.74</v>
          </cell>
        </row>
        <row r="7376">
          <cell r="A7376">
            <v>34568</v>
          </cell>
          <cell r="B7376" t="str">
            <v>BLOCO DE CONCRETO ESTRUTURAL 14 X 19 X 39 CM, FBK 10 MPA (NBR 6136)</v>
          </cell>
          <cell r="C7376" t="str">
            <v xml:space="preserve">UN    </v>
          </cell>
          <cell r="D7376">
            <v>3.57</v>
          </cell>
        </row>
        <row r="7377">
          <cell r="A7377">
            <v>34569</v>
          </cell>
          <cell r="B7377" t="str">
            <v>BLOCO DE CONCRETO ESTRUTURAL 14 X 19 X 39 CM, FBK 12 MPA (NBR 6136)</v>
          </cell>
          <cell r="C7377" t="str">
            <v xml:space="preserve">UN    </v>
          </cell>
          <cell r="D7377">
            <v>3.67</v>
          </cell>
        </row>
        <row r="7378">
          <cell r="A7378">
            <v>34570</v>
          </cell>
          <cell r="B7378" t="str">
            <v>BLOCO DE CONCRETO ESTRUTURAL 14 X 19 X 39 CM, FBK 14 MPA (NBR 6136)</v>
          </cell>
          <cell r="C7378" t="str">
            <v xml:space="preserve">UN    </v>
          </cell>
          <cell r="D7378">
            <v>3.98</v>
          </cell>
        </row>
        <row r="7379">
          <cell r="A7379">
            <v>25070</v>
          </cell>
          <cell r="B7379" t="str">
            <v>BLOCO DE CONCRETO ESTRUTURAL 14 X 19 X 39 CM, FBK 4,5 MPA (NBR 6136)</v>
          </cell>
          <cell r="C7379" t="str">
            <v xml:space="preserve">UN    </v>
          </cell>
          <cell r="D7379">
            <v>2.99</v>
          </cell>
        </row>
        <row r="7380">
          <cell r="A7380">
            <v>34571</v>
          </cell>
          <cell r="B7380" t="str">
            <v>BLOCO DE CONCRETO ESTRUTURAL 14 X 19 X 39 CM, FBK 6 MPA (NBR 6136)</v>
          </cell>
          <cell r="C7380" t="str">
            <v xml:space="preserve">UN    </v>
          </cell>
          <cell r="D7380">
            <v>3.02</v>
          </cell>
        </row>
        <row r="7381">
          <cell r="A7381">
            <v>34573</v>
          </cell>
          <cell r="B7381" t="str">
            <v>BLOCO DE CONCRETO ESTRUTURAL 14 X 19 X 39 CM, FBK 8 MPA (NBR 6136)</v>
          </cell>
          <cell r="C7381" t="str">
            <v xml:space="preserve">UN    </v>
          </cell>
          <cell r="D7381">
            <v>3.18</v>
          </cell>
        </row>
        <row r="7382">
          <cell r="A7382">
            <v>37107</v>
          </cell>
          <cell r="B7382" t="str">
            <v>BLOCO DE CONCRETO ESTRUTURAL 14 X 19 X 39, FCK 16 MPA (NBR 6136)</v>
          </cell>
          <cell r="C7382" t="str">
            <v xml:space="preserve">UN    </v>
          </cell>
          <cell r="D7382">
            <v>4.2</v>
          </cell>
        </row>
        <row r="7383">
          <cell r="A7383">
            <v>34576</v>
          </cell>
          <cell r="B7383" t="str">
            <v>BLOCO DE CONCRETO ESTRUTURAL 19 X 19 X 39 CM, FBK 10 MPA (NBR 6136)</v>
          </cell>
          <cell r="C7383" t="str">
            <v xml:space="preserve">UN    </v>
          </cell>
          <cell r="D7383">
            <v>4.6399999999999997</v>
          </cell>
        </row>
        <row r="7384">
          <cell r="A7384">
            <v>34577</v>
          </cell>
          <cell r="B7384" t="str">
            <v>BLOCO DE CONCRETO ESTRUTURAL 19 X 19 X 39 CM, FBK 12 MPA (NBR 6136)</v>
          </cell>
          <cell r="C7384" t="str">
            <v xml:space="preserve">UN    </v>
          </cell>
          <cell r="D7384">
            <v>4.84</v>
          </cell>
        </row>
        <row r="7385">
          <cell r="A7385">
            <v>34578</v>
          </cell>
          <cell r="B7385" t="str">
            <v>BLOCO DE CONCRETO ESTRUTURAL 19 X 19 X 39 CM, FBK 14 MPA (NBR 6136)</v>
          </cell>
          <cell r="C7385" t="str">
            <v xml:space="preserve">UN    </v>
          </cell>
          <cell r="D7385">
            <v>5.25</v>
          </cell>
        </row>
        <row r="7386">
          <cell r="A7386">
            <v>34579</v>
          </cell>
          <cell r="B7386" t="str">
            <v>BLOCO DE CONCRETO ESTRUTURAL 19 X 19 X 39 CM, FBK 16 MPA (NBR 6136)</v>
          </cell>
          <cell r="C7386" t="str">
            <v xml:space="preserve">UN    </v>
          </cell>
          <cell r="D7386">
            <v>5.6</v>
          </cell>
        </row>
        <row r="7387">
          <cell r="A7387">
            <v>25067</v>
          </cell>
          <cell r="B7387" t="str">
            <v>BLOCO DE CONCRETO ESTRUTURAL 19 X 19 X 39 CM, FBK 4,5 MPA (NBR 6136)</v>
          </cell>
          <cell r="C7387" t="str">
            <v xml:space="preserve">UN    </v>
          </cell>
          <cell r="D7387">
            <v>3.75</v>
          </cell>
        </row>
        <row r="7388">
          <cell r="A7388">
            <v>34580</v>
          </cell>
          <cell r="B7388" t="str">
            <v>BLOCO DE CONCRETO ESTRUTURAL 19 X 19 X 39 CM, FBK 8 MPA (NBR 6136)</v>
          </cell>
          <cell r="C7388" t="str">
            <v xml:space="preserve">UN    </v>
          </cell>
          <cell r="D7388">
            <v>4.18</v>
          </cell>
        </row>
        <row r="7389">
          <cell r="A7389">
            <v>25071</v>
          </cell>
          <cell r="B7389" t="str">
            <v>BLOCO DE CONCRETO ESTRUTURAL 9 X 19 X 39 CM, FBK 4,5 MPA (NBR 6136)</v>
          </cell>
          <cell r="C7389" t="str">
            <v xml:space="preserve">UN    </v>
          </cell>
          <cell r="D7389">
            <v>2.08</v>
          </cell>
        </row>
        <row r="7390">
          <cell r="A7390">
            <v>38395</v>
          </cell>
          <cell r="B7390" t="str">
            <v>BLOCO DE ESPUMA MULTIUSO *23 X 13 X 8* CM</v>
          </cell>
          <cell r="C7390" t="str">
            <v xml:space="preserve">UN    </v>
          </cell>
          <cell r="D7390">
            <v>7.29</v>
          </cell>
        </row>
        <row r="7391">
          <cell r="A7391">
            <v>34583</v>
          </cell>
          <cell r="B7391" t="str">
            <v>BLOCO DE GESSO COMPACTO / MACICO, BRANCO, E = 10 CM, DIMENSOES *67 X 50* CM</v>
          </cell>
          <cell r="C7391" t="str">
            <v xml:space="preserve">M2    </v>
          </cell>
          <cell r="D7391">
            <v>40.18</v>
          </cell>
        </row>
        <row r="7392">
          <cell r="A7392">
            <v>34584</v>
          </cell>
          <cell r="B7392" t="str">
            <v>BLOCO DE GESSO VAZADO, BRANCO, E = *7* CM, DIMENSOES *67 X 50* CM</v>
          </cell>
          <cell r="C7392" t="str">
            <v xml:space="preserve">M2    </v>
          </cell>
          <cell r="D7392">
            <v>22.49</v>
          </cell>
        </row>
        <row r="7393">
          <cell r="A7393">
            <v>709</v>
          </cell>
          <cell r="B7393" t="str">
            <v>BLOCO DE POLIETILENO ALTA DENSIDADE, *27* X *30* X *100* CM, ACOMPANHADOS PLACAS  TERMINAIS  E LONGARINAS, PARA FUNDO DE FILTRO</v>
          </cell>
          <cell r="C7393" t="str">
            <v xml:space="preserve">M2    </v>
          </cell>
          <cell r="D7393">
            <v>559.83000000000004</v>
          </cell>
        </row>
        <row r="7394">
          <cell r="A7394">
            <v>34599</v>
          </cell>
          <cell r="B7394" t="str">
            <v>BLOCO DE VEDACAO CONCRETO APARENTE 9 X 19 X 39 CM (CLASSE C - NBR 6136)</v>
          </cell>
          <cell r="C7394" t="str">
            <v xml:space="preserve">UN    </v>
          </cell>
          <cell r="D7394">
            <v>2.14</v>
          </cell>
        </row>
        <row r="7395">
          <cell r="A7395">
            <v>34592</v>
          </cell>
          <cell r="B7395" t="str">
            <v>BLOCO DE VEDACAO CONCRETO 14 X 19 X 29 CM (CLASSE C - NBR 6136)</v>
          </cell>
          <cell r="C7395" t="str">
            <v xml:space="preserve">UN    </v>
          </cell>
          <cell r="D7395">
            <v>2.38</v>
          </cell>
        </row>
        <row r="7396">
          <cell r="A7396">
            <v>37103</v>
          </cell>
          <cell r="B7396" t="str">
            <v>BLOCO DE VEDACAO DE CONCRETO APARENTE 14 X 19 X 39 CM (CLASSE C - NBR 6136)</v>
          </cell>
          <cell r="C7396" t="str">
            <v xml:space="preserve">UN    </v>
          </cell>
          <cell r="D7396">
            <v>2.72</v>
          </cell>
        </row>
        <row r="7397">
          <cell r="A7397">
            <v>34555</v>
          </cell>
          <cell r="B7397" t="str">
            <v>BLOCO DE VEDACAO DE CONCRETO APARENTE 19 X 19 X 39 CM  (CLASSE C - NBR 6136)</v>
          </cell>
          <cell r="C7397" t="str">
            <v xml:space="preserve">UN    </v>
          </cell>
          <cell r="D7397">
            <v>3.46</v>
          </cell>
        </row>
        <row r="7398">
          <cell r="A7398">
            <v>674</v>
          </cell>
          <cell r="B7398" t="str">
            <v>BLOCO DE VEDACAO DE CONCRETO CELULAR AUTOCLAVADO 10 X 30 X 60 CM (E X A X C)</v>
          </cell>
          <cell r="C7398" t="str">
            <v xml:space="preserve">M2    </v>
          </cell>
          <cell r="D7398">
            <v>55.78</v>
          </cell>
        </row>
        <row r="7399">
          <cell r="A7399">
            <v>34600</v>
          </cell>
          <cell r="B7399" t="str">
            <v>BLOCO DE VEDACAO DE CONCRETO CELULAR AUTOCLAVADO 15 X 30 X 60 CM (E X A X C)</v>
          </cell>
          <cell r="C7399" t="str">
            <v xml:space="preserve">M2    </v>
          </cell>
          <cell r="D7399">
            <v>81.93</v>
          </cell>
        </row>
        <row r="7400">
          <cell r="A7400">
            <v>652</v>
          </cell>
          <cell r="B7400" t="str">
            <v>BLOCO DE VEDACAO DE CONCRETO CELULAR AUTOCLAVADO 20 X 30 X 60 CM (E X A X C)</v>
          </cell>
          <cell r="C7400" t="str">
            <v xml:space="preserve">M2    </v>
          </cell>
          <cell r="D7400">
            <v>125.5</v>
          </cell>
        </row>
        <row r="7401">
          <cell r="A7401">
            <v>651</v>
          </cell>
          <cell r="B7401" t="str">
            <v>BLOCO DE VEDACAO DE CONCRETO 14 X 19 X 39 CM (CLASSE C - NBR 6136)</v>
          </cell>
          <cell r="C7401" t="str">
            <v xml:space="preserve">UN    </v>
          </cell>
          <cell r="D7401">
            <v>2.62</v>
          </cell>
        </row>
        <row r="7402">
          <cell r="A7402">
            <v>654</v>
          </cell>
          <cell r="B7402" t="str">
            <v>BLOCO DE VEDACAO DE CONCRETO 19 X 19 X 39 CM (CLASSE C - NBR 6136)</v>
          </cell>
          <cell r="C7402" t="str">
            <v xml:space="preserve">UN    </v>
          </cell>
          <cell r="D7402">
            <v>3.25</v>
          </cell>
        </row>
        <row r="7403">
          <cell r="A7403">
            <v>650</v>
          </cell>
          <cell r="B7403" t="str">
            <v>BLOCO DE VEDACAO DE CONCRETO, 9 X 19 X 39 CM (CLASSE C - NBR 6136)</v>
          </cell>
          <cell r="C7403" t="str">
            <v xml:space="preserve">UN    </v>
          </cell>
          <cell r="D7403">
            <v>2.1</v>
          </cell>
        </row>
        <row r="7404">
          <cell r="A7404">
            <v>716</v>
          </cell>
          <cell r="B7404" t="str">
            <v>BLOCO DE VIDRO INCOLOR XADREZ, DE *20 X 20 X 10* CM</v>
          </cell>
          <cell r="C7404" t="str">
            <v xml:space="preserve">UN    </v>
          </cell>
          <cell r="D7404">
            <v>23.15</v>
          </cell>
        </row>
        <row r="7405">
          <cell r="A7405">
            <v>715</v>
          </cell>
          <cell r="B7405" t="str">
            <v>BLOCO DE VIDRO INCOLOR, CANELADO, DE *19 X 19 X 8* CM</v>
          </cell>
          <cell r="C7405" t="str">
            <v xml:space="preserve">UN    </v>
          </cell>
          <cell r="D7405">
            <v>22.9</v>
          </cell>
        </row>
        <row r="7406">
          <cell r="A7406">
            <v>718</v>
          </cell>
          <cell r="B7406" t="str">
            <v>BLOCO DE VIDRO/ELEMENTO VAZADO INCOLOR, VENEZIANA, DE *20 X 20 X 6* CM</v>
          </cell>
          <cell r="C7406" t="str">
            <v xml:space="preserve">UN    </v>
          </cell>
          <cell r="D7406">
            <v>34.119999999999997</v>
          </cell>
        </row>
        <row r="7407">
          <cell r="A7407">
            <v>11981</v>
          </cell>
          <cell r="B7407" t="str">
            <v>BLOCO DE VIDRO/ELEMENTO VAZADO, INCOLOR, VENEZIANA, *20 X 10 X 8* CM</v>
          </cell>
          <cell r="C7407" t="str">
            <v xml:space="preserve">UN    </v>
          </cell>
          <cell r="D7407">
            <v>23.39</v>
          </cell>
        </row>
        <row r="7408">
          <cell r="A7408">
            <v>34586</v>
          </cell>
          <cell r="B7408" t="str">
            <v>BLOCO ESTRUTURAL CERAMICO 14 X 19 X 29 CM, 6,0 MPA (NBR 15270)</v>
          </cell>
          <cell r="C7408" t="str">
            <v xml:space="preserve">UN    </v>
          </cell>
          <cell r="D7408">
            <v>1.46</v>
          </cell>
        </row>
        <row r="7409">
          <cell r="A7409">
            <v>38603</v>
          </cell>
          <cell r="B7409" t="str">
            <v>BLOCO ESTRUTURAL CERAMICO 14 X 19 X 34 CM, 6,0 MPA (NBR 15270)</v>
          </cell>
          <cell r="C7409" t="str">
            <v xml:space="preserve">UN    </v>
          </cell>
          <cell r="D7409">
            <v>1.76</v>
          </cell>
        </row>
        <row r="7410">
          <cell r="A7410">
            <v>34588</v>
          </cell>
          <cell r="B7410" t="str">
            <v>BLOCO ESTRUTURAL CERAMICO 14 X 19 X 39 CM, 6,0 MPA (NBR 15270)</v>
          </cell>
          <cell r="C7410" t="str">
            <v xml:space="preserve">UN    </v>
          </cell>
          <cell r="D7410">
            <v>1.9</v>
          </cell>
        </row>
        <row r="7411">
          <cell r="A7411">
            <v>34590</v>
          </cell>
          <cell r="B7411" t="str">
            <v>BLOCO ESTRUTURAL CERAMICO 19 X 19 X 29 CM, 6,0 MPA (NBR 15270)</v>
          </cell>
          <cell r="C7411" t="str">
            <v xml:space="preserve">UN    </v>
          </cell>
          <cell r="D7411">
            <v>1.74</v>
          </cell>
        </row>
        <row r="7412">
          <cell r="A7412">
            <v>34591</v>
          </cell>
          <cell r="B7412" t="str">
            <v>BLOCO ESTRUTURAL CERAMICO 19 X 19 X 39 CM, 6,0 MPA (NBR 15270)</v>
          </cell>
          <cell r="C7412" t="str">
            <v xml:space="preserve">UN    </v>
          </cell>
          <cell r="D7412">
            <v>2.35</v>
          </cell>
        </row>
        <row r="7413">
          <cell r="A7413">
            <v>41372</v>
          </cell>
          <cell r="B7413" t="str">
            <v>BLOCO VEDACAO CONCRETO CELULAR AUTOCLAVADO 12,5 X 30 X 60 CM (E X A X C)</v>
          </cell>
          <cell r="C7413" t="str">
            <v xml:space="preserve">M2    </v>
          </cell>
          <cell r="D7413">
            <v>78.28</v>
          </cell>
        </row>
        <row r="7414">
          <cell r="A7414">
            <v>41371</v>
          </cell>
          <cell r="B7414" t="str">
            <v>BLOCO VEDACAO CONCRETO CELULAR AUTOCLAVADO 7,5 X 30 X 60 CM (E X A X C)</v>
          </cell>
          <cell r="C7414" t="str">
            <v xml:space="preserve">M2    </v>
          </cell>
          <cell r="D7414">
            <v>46.27</v>
          </cell>
        </row>
        <row r="7415">
          <cell r="A7415">
            <v>40517</v>
          </cell>
          <cell r="B7415" t="str">
            <v>BLOQUETE/PISO DE CONCRETO - MODELO BLOCO PISOGRAMA/CONCREGRAMA 2 FUROS, DIMENSOES APROX. DE 35 CM X 15 CM E ESPESSURA DE 7 CM (+/- 1 CM), COR NATURAL</v>
          </cell>
          <cell r="C7415" t="str">
            <v xml:space="preserve">M2    </v>
          </cell>
          <cell r="D7415">
            <v>33.53</v>
          </cell>
        </row>
        <row r="7416">
          <cell r="A7416">
            <v>40515</v>
          </cell>
          <cell r="B7416" t="str">
            <v>BLOQUETE/PISO DE CONCRETO - MODELO PISOGRAMA/CONCREGRAMA/PAVI-GRADE/GRAMEIRO, DIMENSOES APROXIMADAS DE 60 CM X 45 CM E ESPESSURA DE 8 CM (+/- 1 CM), COR NATURAL</v>
          </cell>
          <cell r="C7416" t="str">
            <v xml:space="preserve">M2    </v>
          </cell>
          <cell r="D7416">
            <v>75.459999999999994</v>
          </cell>
        </row>
        <row r="7417">
          <cell r="A7417">
            <v>40529</v>
          </cell>
          <cell r="B7417" t="str">
            <v>BLOQUETE/PISO INTERTRAVADO DE CONCRETO - MODELO ONDA/16 FACES/RETANGULAR/TIJOLINHO/PAVER/HOLANDES/PARALELEPIPEDO, *22 CM X *11 CM, E = 10 CM, RESISTENCIA DE 50 MPA (NBR 9781), COR NATURAL</v>
          </cell>
          <cell r="C7417" t="str">
            <v xml:space="preserve">M2    </v>
          </cell>
          <cell r="D7417">
            <v>48.21</v>
          </cell>
        </row>
        <row r="7418">
          <cell r="A7418">
            <v>36170</v>
          </cell>
          <cell r="B7418" t="str">
            <v>BLOQUETE/PISO INTERTRAVADO DE CONCRETO - MODELO ONDA/16 FACES/RETANGULAR/TIJOLINHO/PAVER/HOLANDES/PARALELEPIPEDO, *22 CM X 11* CM, E = 8 CM, RESISTENCIA DE 35 MPA (NBR 9781), COR NATURAL</v>
          </cell>
          <cell r="C7418" t="str">
            <v xml:space="preserve">M2    </v>
          </cell>
          <cell r="D7418">
            <v>40</v>
          </cell>
        </row>
        <row r="7419">
          <cell r="A7419">
            <v>40524</v>
          </cell>
          <cell r="B7419" t="str">
            <v>BLOQUETE/PISO INTERTRAVADO DE CONCRETO - MODELO ONDA/16 FACES/RETANGULAR/TIJOLINHO/PAVER/HOLANDES/PARALELEPIPEDO, 20 CM X 10 CM, E = 10 CM, RESISTENCIA DE 35 MPA (NBR 9781), COR NATURAL</v>
          </cell>
          <cell r="C7419" t="str">
            <v xml:space="preserve">M2    </v>
          </cell>
          <cell r="D7419">
            <v>47.16</v>
          </cell>
        </row>
        <row r="7420">
          <cell r="A7420">
            <v>36156</v>
          </cell>
          <cell r="B7420" t="str">
            <v>BLOQUETE/PISO INTERTRAVADO DE CONCRETO - MODELO ONDA/16 FACES/RETANGULAR/TIJOLINHO/PAVER/HOLANDES/PARALELEPIPEDO, 20 CM X 10 CM, E = 6 CM, RESISTENCIA DE 35 MPA (NBR 9781), COLORIDO</v>
          </cell>
          <cell r="C7420" t="str">
            <v xml:space="preserve">M2    </v>
          </cell>
          <cell r="D7420">
            <v>36.68</v>
          </cell>
        </row>
        <row r="7421">
          <cell r="A7421">
            <v>36155</v>
          </cell>
          <cell r="B7421" t="str">
            <v>BLOQUETE/PISO INTERTRAVADO DE CONCRETO - MODELO ONDA/16 FACES/RETANGULAR/TIJOLINHO/PAVER/HOLANDES/PARALELEPIPEDO, 20 CM X 10 CM, E = 6 CM, RESISTENCIA DE 35 MPA (NBR 9781), COR NATURAL</v>
          </cell>
          <cell r="C7421" t="str">
            <v xml:space="preserve">M2    </v>
          </cell>
          <cell r="D7421">
            <v>31.66</v>
          </cell>
        </row>
        <row r="7422">
          <cell r="A7422">
            <v>36154</v>
          </cell>
          <cell r="B7422" t="str">
            <v>BLOQUETE/PISO INTERTRAVADO DE CONCRETO - MODELO ONDA/16 FACES/RETANGULAR/TIJOLINHO/PAVER/HOLANDES/PARALELEPIPEDO, 20 CM X 10 CM, E = 8 CM, RESISTENCIA DE 35 MPA (NBR 9781), COLORIDO</v>
          </cell>
          <cell r="C7422" t="str">
            <v xml:space="preserve">M2    </v>
          </cell>
          <cell r="D7422">
            <v>44.01</v>
          </cell>
        </row>
        <row r="7423">
          <cell r="A7423">
            <v>695</v>
          </cell>
          <cell r="B7423" t="str">
            <v>BLOQUETE/PISO INTERTRAVADO DE CONCRETO - MODELO RAQUETE, *22 CM X 13,5* CM, E = 6 CM, RESISTENCIA DE 35 MPA (NBR 9781), COR NATURAL</v>
          </cell>
          <cell r="C7423" t="str">
            <v xml:space="preserve">M2    </v>
          </cell>
          <cell r="D7423">
            <v>32.33</v>
          </cell>
        </row>
        <row r="7424">
          <cell r="A7424">
            <v>679</v>
          </cell>
          <cell r="B7424" t="str">
            <v>BLOQUETE/PISO INTERTRAVADO DE CONCRETO - MODELO SEXTAVADO / HEXAGONAL, 25 CM X 25 CM, E = 10 CM, RESISTENCIA DE 35 MPA (NBR 9781), COR NATURAL</v>
          </cell>
          <cell r="C7424" t="str">
            <v xml:space="preserve">M2    </v>
          </cell>
          <cell r="D7424">
            <v>48.21</v>
          </cell>
        </row>
        <row r="7425">
          <cell r="A7425">
            <v>711</v>
          </cell>
          <cell r="B7425" t="str">
            <v>BLOQUETE/PISO INTERTRAVADO DE CONCRETO - MODELO SEXTAVADO / HEXAGONAL, 25 CM X 25 CM, E = 6 CM, RESISTENCIA DE 35 MPA (NBR 9781), COR NATURAL</v>
          </cell>
          <cell r="C7425" t="str">
            <v xml:space="preserve">M2    </v>
          </cell>
          <cell r="D7425">
            <v>31.89</v>
          </cell>
        </row>
        <row r="7426">
          <cell r="A7426">
            <v>712</v>
          </cell>
          <cell r="B7426" t="str">
            <v>BLOQUETE/PISO INTERTRAVADO DE CONCRETO - MODELO SEXTAVADO / HEXAGONAL, 25 CM X 25 CM, E = 8 CM, RESISTENCIA DE 35 MPA (NBR 9781), COR NATURAL</v>
          </cell>
          <cell r="C7426" t="str">
            <v xml:space="preserve">M2    </v>
          </cell>
          <cell r="D7426">
            <v>40.17</v>
          </cell>
        </row>
        <row r="7427">
          <cell r="A7427">
            <v>12614</v>
          </cell>
          <cell r="B7427" t="str">
            <v>BOCAL PVC, PARA CALHA PLUVIAL, DIAMETRO DA SAIDA ENTRE 80 E 100 MM, PARA DRENAGEM PREDIAL</v>
          </cell>
          <cell r="C7427" t="str">
            <v xml:space="preserve">UN    </v>
          </cell>
          <cell r="D7427">
            <v>17.78</v>
          </cell>
        </row>
        <row r="7428">
          <cell r="A7428">
            <v>6140</v>
          </cell>
          <cell r="B7428" t="str">
            <v>BOLSA DE LIGACAO EM PVC FLEXIVEL PARA VASO SANITARIO 1.1/2 " (40 MM)</v>
          </cell>
          <cell r="C7428" t="str">
            <v xml:space="preserve">UN    </v>
          </cell>
          <cell r="D7428">
            <v>2.6</v>
          </cell>
        </row>
        <row r="7429">
          <cell r="A7429">
            <v>38399</v>
          </cell>
          <cell r="B7429" t="str">
            <v>BOLSA DE LONA PARA FERRAMENTAS *50 X 35 X 25* CM</v>
          </cell>
          <cell r="C7429" t="str">
            <v xml:space="preserve">UN    </v>
          </cell>
          <cell r="D7429">
            <v>166.82</v>
          </cell>
        </row>
        <row r="7430">
          <cell r="A7430">
            <v>735</v>
          </cell>
          <cell r="B7430" t="str">
            <v>BOMBA CENTRIFUGA  MOTOR ELETRICO TRIFASICO 1,48HP  DIAMETRO DE SUCCAO X ELEVACAO 1" X 1", 4 ESTAGIOS, DIAMETRO DOS ROTORES 3 X 107 MM + 1 X 100 MM, HM/Q: 10 M / 5,3 M3/H A 70 M / 1,8 M3/H</v>
          </cell>
          <cell r="C7430" t="str">
            <v xml:space="preserve">UN    </v>
          </cell>
          <cell r="D7430">
            <v>1748.17</v>
          </cell>
        </row>
        <row r="7431">
          <cell r="A7431">
            <v>736</v>
          </cell>
          <cell r="B7431" t="str">
            <v>BOMBA CENTRIFUGA  MOTOR ELETRICO TRIFASICO 2,96HP, DIAMETRO DE SUCCAO X ELEVACAO 1 1/2" X 1 1/4", DIAMETRO DO ROTOR 148 MM, HM/Q: 34 M / 14,80 M3/H A 40 M / 8,60 M3/H</v>
          </cell>
          <cell r="C7431" t="str">
            <v xml:space="preserve">UN    </v>
          </cell>
          <cell r="D7431">
            <v>1469.9</v>
          </cell>
        </row>
        <row r="7432">
          <cell r="A7432">
            <v>729</v>
          </cell>
          <cell r="B7432" t="str">
            <v>BOMBA CENTRIFUGA COM MOTOR ELETRICO MONOFASICO, POTENCIA 0,33 HP,  BOCAIS 1" X 3/4", DIAMETRO DO ROTOR 99 MM, HM/Q = 4 MCA / 8,5 M3/H A 18 MCA / 0,90 M3/H</v>
          </cell>
          <cell r="C7432" t="str">
            <v xml:space="preserve">UN    </v>
          </cell>
          <cell r="D7432">
            <v>599</v>
          </cell>
        </row>
        <row r="7433">
          <cell r="A7433">
            <v>39925</v>
          </cell>
          <cell r="B7433" t="str">
            <v>BOMBA CENTRIFUGA MONOESTAGIO COM MOTOR ELETRICO MONOFASICO, POTENCIA 15 HP,  DIAMETRO DO ROTOR *173* MM, HM/Q = *30* MCA / *90* M3/H A *45* MCA / *55* M3/H</v>
          </cell>
          <cell r="C7433" t="str">
            <v xml:space="preserve">UN    </v>
          </cell>
          <cell r="D7433">
            <v>8655.49</v>
          </cell>
        </row>
        <row r="7434">
          <cell r="A7434">
            <v>731</v>
          </cell>
          <cell r="B7434" t="str">
            <v>BOMBA CENTRIFUGA MOTOR ELETRICO MONOFASICO 0,49 HP  BOCAIS 1" X 3/4", DIAMETRO DO ROTOR 110 MM, HM/Q: 6 M / 8,3 M3/H A 20 M / 1,2 M3/H</v>
          </cell>
          <cell r="C7434" t="str">
            <v xml:space="preserve">UN    </v>
          </cell>
          <cell r="D7434">
            <v>582.97</v>
          </cell>
        </row>
        <row r="7435">
          <cell r="A7435">
            <v>10575</v>
          </cell>
          <cell r="B7435" t="str">
            <v>BOMBA CENTRIFUGA MOTOR ELETRICO MONOFASICO 0,50 CV DIAMETRO DE SUCCAO X ELEVACAO 3/4" X 3/4", MONOESTAGIO, DIAMETRO DOS ROTORES 114 MM, HM/Q: 2 M / 2,99 M3/H A 24 M / 0,71 M3/H</v>
          </cell>
          <cell r="C7435" t="str">
            <v xml:space="preserve">UN    </v>
          </cell>
          <cell r="D7435">
            <v>909.77</v>
          </cell>
        </row>
        <row r="7436">
          <cell r="A7436">
            <v>733</v>
          </cell>
          <cell r="B7436" t="str">
            <v>BOMBA CENTRIFUGA MOTOR ELETRICO MONOFASICO 0,74HP  DIAMETRO DE SUCCAO X ELEVACAO 1 1/4" X 1", DIAMETRO DO ROTOR 120 MM, HM/Q: 8 M / 7,70 M3/H A 24 M / 2,80 M3/H</v>
          </cell>
          <cell r="C7436" t="str">
            <v xml:space="preserve">UN    </v>
          </cell>
          <cell r="D7436">
            <v>996.09</v>
          </cell>
        </row>
        <row r="7437">
          <cell r="A7437">
            <v>732</v>
          </cell>
          <cell r="B7437" t="str">
            <v>BOMBA CENTRIFUGA MOTOR ELETRICO TRIFASICO 0,99HP  DIAMETRO DE SUCCAO X ELEVACAO 1" X 1", DIAMETRO DO ROTOR 145 MM, HM/Q: 14 M / 8,4 M3/H A 40 M / 0,60 M3/H</v>
          </cell>
          <cell r="C7437" t="str">
            <v xml:space="preserve">UN    </v>
          </cell>
          <cell r="D7437">
            <v>982.7</v>
          </cell>
        </row>
        <row r="7438">
          <cell r="A7438">
            <v>737</v>
          </cell>
          <cell r="B7438" t="str">
            <v>BOMBA CENTRIFUGA MOTOR ELETRICO TRIFASICO 14,8 HP, DIAMETRO DE SUCCAO X ELEVACAO 2 1/2" X 2", DIAMETRO DO ROTOR 195 MM, HM/Q: 62 M / 55,5 M3/H A 80 M / 31,50 M3/H</v>
          </cell>
          <cell r="C7438" t="str">
            <v xml:space="preserve">UN    </v>
          </cell>
          <cell r="D7438">
            <v>5510.7</v>
          </cell>
        </row>
        <row r="7439">
          <cell r="A7439">
            <v>738</v>
          </cell>
          <cell r="B7439" t="str">
            <v>BOMBA CENTRIFUGA MOTOR ELETRICO TRIFASICO 5HP, DIAMETRO DE SUCCAO X ELEVACAO 2" X 1 1/2", DIAMETRO DO ROTOR 155 MM, HM/Q: 40 M / 20,40 M3/H A 46 M / 9,20 M3/H</v>
          </cell>
          <cell r="C7439" t="str">
            <v xml:space="preserve">UN    </v>
          </cell>
          <cell r="D7439">
            <v>2555.27</v>
          </cell>
        </row>
        <row r="7440">
          <cell r="A7440">
            <v>740</v>
          </cell>
          <cell r="B7440" t="str">
            <v>BOMBA CENTRIFUGA MOTOR ELETRICO TRIFASICO 9,86 DIAMETRO DE SUCCAO X ELEVACAO 1" X 1", 4 ESTAGIOS, DIAMETRO DOS ROTORES 4 X 146 MM, HM/Q: 85 M / 14,9 M3/H A 140 M / 4,2 M3/H</v>
          </cell>
          <cell r="C7440" t="str">
            <v xml:space="preserve">UN    </v>
          </cell>
          <cell r="D7440">
            <v>5184.12</v>
          </cell>
        </row>
        <row r="7441">
          <cell r="A7441">
            <v>734</v>
          </cell>
          <cell r="B7441" t="str">
            <v>BOMBA CENTRIFUGA,  MOTOR ELETRICO TRIFASICO 1,48HP  DIAMETRO DE SUCCAO X ELEVACAO 1 1/2" X 1", DIAMETRO DO ROTOR 117 MM, HM/Q: 10 M / 21,9 M3/H A 24 M / 6,1 M3/H</v>
          </cell>
          <cell r="C7441" t="str">
            <v xml:space="preserve">UN    </v>
          </cell>
          <cell r="D7441">
            <v>1053.45</v>
          </cell>
        </row>
        <row r="7442">
          <cell r="A7442">
            <v>39008</v>
          </cell>
          <cell r="B7442" t="str">
            <v>BOMBA DE PROJECAO DE CONCRETO SECO, POTENCIA 10 CV, VAZAO 3 M3/H</v>
          </cell>
          <cell r="C7442" t="str">
            <v xml:space="preserve">UN    </v>
          </cell>
          <cell r="D7442">
            <v>42664.85</v>
          </cell>
        </row>
        <row r="7443">
          <cell r="A7443">
            <v>39009</v>
          </cell>
          <cell r="B7443" t="str">
            <v>BOMBA DE PROJECAO DE CONCRETO SECO, POTENCIA 10 CV, VAZAO 6 M3/H</v>
          </cell>
          <cell r="C7443" t="str">
            <v xml:space="preserve">UN    </v>
          </cell>
          <cell r="D7443">
            <v>45710.1</v>
          </cell>
        </row>
        <row r="7444">
          <cell r="A7444">
            <v>10587</v>
          </cell>
          <cell r="B7444" t="str">
            <v>BOMBA SUBMERSA PARA POCOS TUBULARES PROFUNDOS DIAMETRO DE 4 POLEGADAS, ELETRICA, MONOFASICA, POTENCIA 0,49 HP, 13 ESTAGIOS, BOCAL DE DESCARGA DIAMETRO DE UMA POLEGADA E MEIA, HM/Q = 18 M / 1,90 M3/H A 85 M / 0,60 M3/H</v>
          </cell>
          <cell r="C7444" t="str">
            <v xml:space="preserve">UN    </v>
          </cell>
          <cell r="D7444">
            <v>2804.01</v>
          </cell>
        </row>
        <row r="7445">
          <cell r="A7445">
            <v>759</v>
          </cell>
          <cell r="B7445" t="str">
            <v>BOMBA SUBMERSA PARA POCOS TUBULARES PROFUNDOS DIAMETRO DE 4 POLEGADAS, ELETRICA, TRIFASICA, POTENCIA 1,97 HP, 20 ESTAGIOS, BOCAL DE DESCARGA DIAMETRO DE UMA POLEGADA E MEIA, HM/Q = 18 M / 5,40 M3/H A 164 M / 0,80 M3/H</v>
          </cell>
          <cell r="C7445" t="str">
            <v xml:space="preserve">UN    </v>
          </cell>
          <cell r="D7445">
            <v>4031.61</v>
          </cell>
        </row>
        <row r="7446">
          <cell r="A7446">
            <v>761</v>
          </cell>
          <cell r="B7446" t="str">
            <v>BOMBA SUBMERSA PARA POCOS TUBULARES PROFUNDOS DIAMETRO DE 4 POLEGADAS, ELETRICA, TRIFASICA, POTENCIA 5,42 HP, 15 ESTAGIOS, BOCAL DE DESCARGA DIAMETRO DE 2 POLEGADAS, HM/Q = 18 M / 18,10 M3/H A 121 M / 2,90 M3/H</v>
          </cell>
          <cell r="C7446" t="str">
            <v xml:space="preserve">UN    </v>
          </cell>
          <cell r="D7446">
            <v>6833.91</v>
          </cell>
        </row>
        <row r="7447">
          <cell r="A7447">
            <v>750</v>
          </cell>
          <cell r="B7447" t="str">
            <v>BOMBA SUBMERSA PARA POCOS TUBULARES PROFUNDOS DIAMETRO DE 4 POLEGADAS, ELETRICA, TRIFASICA, POTENCIA 5,42 HP, 29 ESTAGIOS, BOCAL DE DESCARGA DE UMA POLEGADA E MEIA, HM/Q = 18 M / 8,10 M3/H A 201 M / 3,2 M3/H</v>
          </cell>
          <cell r="C7447" t="str">
            <v xml:space="preserve">UN    </v>
          </cell>
          <cell r="D7447">
            <v>6488.26</v>
          </cell>
        </row>
        <row r="7448">
          <cell r="A7448">
            <v>755</v>
          </cell>
          <cell r="B7448" t="str">
            <v>BOMBA SUBMERSA PARA POCOS TUBULARES PROFUNDOS DIAMETRO DE 6 POLEGADAS, ELETRICA, TRIFASICA, POTENCIA 27,12 HP, 7 ESTAGIOS, BOCAL DE DESCARGA DIAMETRO DE 4 POLEGADAS, HM/Q = 13,9 M / 90 M3/H A 44,0 M / 25,0 M3/H</v>
          </cell>
          <cell r="C7448" t="str">
            <v xml:space="preserve">UN    </v>
          </cell>
          <cell r="D7448">
            <v>26624.66</v>
          </cell>
        </row>
        <row r="7449">
          <cell r="A7449">
            <v>749</v>
          </cell>
          <cell r="B7449" t="str">
            <v>BOMBA SUBMERSA PARA POCOS TUBULARES PROFUNDOS DIAMETRO DE 6 POLEGADAS, ELETRICA, TRIFASICA, POTENCIA 3,45 HP, 5 ESTAGIOS, BOCAL DE DESCARGA DIAMETRO DE 2 POLEGADAS, HM/Q = 68,5 M / 6,12 M3/H A 39,5 M / 14,04 M3/H</v>
          </cell>
          <cell r="C7449" t="str">
            <v xml:space="preserve">UN    </v>
          </cell>
          <cell r="D7449">
            <v>9792.06</v>
          </cell>
        </row>
        <row r="7450">
          <cell r="A7450">
            <v>756</v>
          </cell>
          <cell r="B7450" t="str">
            <v>BOMBA SUBMERSA PARA POCOS TUBULARES PROFUNDOS DIAMETRO DE 6 POLEGADAS, ELETRICA, TRIFASICA, POTENCIA 32 HP, 9 ESTAGIOS, BOCAL DE DESCARGA DIAMETRO DE 4 POLEGADAS, HM/Q = 114,0 M / 13,9 M3/H A 57,0 M / 25,0 M3/H</v>
          </cell>
          <cell r="C7450" t="str">
            <v xml:space="preserve">UN    </v>
          </cell>
          <cell r="D7450">
            <v>29037.759999999998</v>
          </cell>
        </row>
        <row r="7451">
          <cell r="A7451">
            <v>757</v>
          </cell>
          <cell r="B7451" t="str">
            <v>BOMBA SUBMERSIVEL,  ELETRICA, TRIFASICA, POTENCIA 6 HP, DIAMETRO DO ROTOR 127 MM, BOCAL DE SAIDA DIAMETRO DE 3 POLEGADAS, HM/Q = 7 M / 66,90 M3/H A 26 M / 2,88 M3/H</v>
          </cell>
          <cell r="C7451" t="str">
            <v xml:space="preserve">UN    </v>
          </cell>
          <cell r="D7451">
            <v>13185</v>
          </cell>
        </row>
        <row r="7452">
          <cell r="A7452">
            <v>10588</v>
          </cell>
          <cell r="B7452" t="str">
            <v>BOMBA SUBMERSIVEL, ELETRICA, TRIFASICA, POTENCIA 0,98 HP, DIAMETRO DO ROTOR 142 MM SEMIABERTO, BOCAL DE SAIDA DIAMETRO DE 2 POLEGADAS, HM/Q = 2 M / 32 M3/H A 8 M / 16 M3/H</v>
          </cell>
          <cell r="C7452" t="str">
            <v xml:space="preserve">UN    </v>
          </cell>
          <cell r="D7452">
            <v>2910.91</v>
          </cell>
        </row>
        <row r="7453">
          <cell r="A7453">
            <v>10592</v>
          </cell>
          <cell r="B7453" t="str">
            <v>BOMBA SUBMERSIVEL, ELETRICA, TRIFASICA, POTENCIA 0,99 HP, DIAMETRO ROTOR 98 MM SEMIABERTO, BOCAL DE SAIDA DIAMETRO 2 POLEGADAS, HM/Q = 2 M / 28,90 M3/H A 14 M / 7 M3/H</v>
          </cell>
          <cell r="C7453" t="str">
            <v xml:space="preserve">UN    </v>
          </cell>
          <cell r="D7453">
            <v>3516</v>
          </cell>
        </row>
        <row r="7454">
          <cell r="A7454">
            <v>10589</v>
          </cell>
          <cell r="B7454" t="str">
            <v>BOMBA SUBMERSIVEL, ELETRICA, TRIFASICA, POTENCIA 1,97 HP, DIAMETRO DO ROTOR 144 MM SEMIABERTO, BOCAL DE SAIDA DIAMETRO DE 2 POLEGADAS, HM/Q = 2 M / 26,8 M3/H A 28 M / 4,6 M3/H</v>
          </cell>
          <cell r="C7454" t="str">
            <v xml:space="preserve">UN    </v>
          </cell>
          <cell r="D7454">
            <v>4723.5200000000004</v>
          </cell>
        </row>
        <row r="7455">
          <cell r="A7455">
            <v>760</v>
          </cell>
          <cell r="B7455" t="str">
            <v>BOMBA SUBMERSIVEL, ELETRICA, TRIFASICA, POTENCIA 13 HP, DIAMETRO DO ROTOR 170 MM, BOCAL DE SAIDA DIAMETRO DE 3 POLEGADAS, HM/Q = 11 M / 68,40 M3/H A 72 M / 3,6 M3/H</v>
          </cell>
          <cell r="C7455" t="str">
            <v xml:space="preserve">UN    </v>
          </cell>
          <cell r="D7455">
            <v>26370</v>
          </cell>
        </row>
        <row r="7456">
          <cell r="A7456">
            <v>751</v>
          </cell>
          <cell r="B7456" t="str">
            <v>BOMBA SUBMERSIVEL, ELETRICA, TRIFASICA, POTENCIA 2,96 HP, DIAMETRO DO ROTOR 144 MM SEMIABERTO, BOCAL DE SAIDA DIAMETRO DE DUAS POLEGADAS, HM/Q = 2 M / 38,8 M3/H A 28 M / 5 M3/H</v>
          </cell>
          <cell r="C7456" t="str">
            <v xml:space="preserve">UN    </v>
          </cell>
          <cell r="D7456">
            <v>4153.2700000000004</v>
          </cell>
        </row>
        <row r="7457">
          <cell r="A7457">
            <v>754</v>
          </cell>
          <cell r="B7457" t="str">
            <v>BOMBA SUBMERSIVEL, ELETRICA, TRIFASICA, POTENCIA 3,75 HP, DIAMETRO DO ROTOR 90 MM SEMIABERTO, BOCAL DE SAIDA DIAMETRO DE 2 POLEGADAS, HM/Q = 5 M / 61,2 M3/H A 25,5 M / 3,6 M3/H</v>
          </cell>
          <cell r="C7457" t="str">
            <v xml:space="preserve">UN    </v>
          </cell>
          <cell r="D7457">
            <v>6592.5</v>
          </cell>
        </row>
        <row r="7458">
          <cell r="A7458">
            <v>14013</v>
          </cell>
          <cell r="B7458" t="str">
            <v>BOMBA TRIPLEX COM MOTOR A DIESEL, NACIONAL, DIAMETRO DE SUCCAO DE 2 1/2''</v>
          </cell>
          <cell r="C7458" t="str">
            <v xml:space="preserve">UN    </v>
          </cell>
          <cell r="D7458">
            <v>148911.13</v>
          </cell>
        </row>
        <row r="7459">
          <cell r="A7459">
            <v>39917</v>
          </cell>
          <cell r="B7459" t="str">
            <v>BOMBA TRIPLEX, PARA INJECAO DE CALDA DE CIMENTO, VAZAO MAXIMA DE *100* LITROS/MINUTO, PRESSAO MAXIMA DE *70* BAR, POTENCIA DE 15 CV</v>
          </cell>
          <cell r="C7459" t="str">
            <v xml:space="preserve">UN    </v>
          </cell>
          <cell r="D7459">
            <v>65536.28</v>
          </cell>
        </row>
        <row r="7460">
          <cell r="A7460">
            <v>38167</v>
          </cell>
          <cell r="B7460" t="str">
            <v>BORBOLETA PARA JANELA TIPO GUILHOTINA, EM ZAMAC CROMADO</v>
          </cell>
          <cell r="C7460" t="str">
            <v xml:space="preserve">PAR   </v>
          </cell>
          <cell r="D7460">
            <v>23.09</v>
          </cell>
        </row>
        <row r="7461">
          <cell r="A7461">
            <v>36145</v>
          </cell>
          <cell r="B7461" t="str">
            <v>BOTA DE PVC PRETA, CANO MEDIO, SEM FORRO</v>
          </cell>
          <cell r="C7461" t="str">
            <v xml:space="preserve">PAR   </v>
          </cell>
          <cell r="D7461">
            <v>38.299999999999997</v>
          </cell>
        </row>
        <row r="7462">
          <cell r="A7462">
            <v>12893</v>
          </cell>
          <cell r="B7462" t="str">
            <v>BOTA DE SEGURANCA COM BIQUEIRA DE ACO E COLARINHO ACOLCHOADO</v>
          </cell>
          <cell r="C7462" t="str">
            <v xml:space="preserve">PAR   </v>
          </cell>
          <cell r="D7462">
            <v>63.84</v>
          </cell>
        </row>
        <row r="7463">
          <cell r="A7463">
            <v>11685</v>
          </cell>
          <cell r="B7463" t="str">
            <v>BRACO / CANO PARA CHUVEIRO ELETRICO, EM ALUMINIO, 30 CM X 1/2 "</v>
          </cell>
          <cell r="C7463" t="str">
            <v xml:space="preserve">UN    </v>
          </cell>
          <cell r="D7463">
            <v>21</v>
          </cell>
        </row>
        <row r="7464">
          <cell r="A7464">
            <v>11679</v>
          </cell>
          <cell r="B7464" t="str">
            <v>BRACO OU HASTE COM CANOPLA PLASTICA, 1/2 ", PARA CHUVEIRO ELETRICO</v>
          </cell>
          <cell r="C7464" t="str">
            <v xml:space="preserve">UN    </v>
          </cell>
          <cell r="D7464">
            <v>9.57</v>
          </cell>
        </row>
        <row r="7465">
          <cell r="A7465">
            <v>11680</v>
          </cell>
          <cell r="B7465" t="str">
            <v>BRACO OU HASTE COM CANOPLA PLASTICA, 1/2 ", PARA CHUVEIRO SIMPLES</v>
          </cell>
          <cell r="C7465" t="str">
            <v xml:space="preserve">UN    </v>
          </cell>
          <cell r="D7465">
            <v>7.89</v>
          </cell>
        </row>
        <row r="7466">
          <cell r="A7466">
            <v>2512</v>
          </cell>
          <cell r="B7466" t="str">
            <v>BRACO P/ LUMINARIA PUBLICA 1 X 1,50M ROMAGNOLE OU EQUIV</v>
          </cell>
          <cell r="C7466" t="str">
            <v xml:space="preserve">UN    </v>
          </cell>
          <cell r="D7466">
            <v>24.63</v>
          </cell>
        </row>
        <row r="7467">
          <cell r="A7467">
            <v>4374</v>
          </cell>
          <cell r="B7467" t="str">
            <v>BUCHA DE NYLON SEM ABA S10</v>
          </cell>
          <cell r="C7467" t="str">
            <v xml:space="preserve">UN    </v>
          </cell>
          <cell r="D7467">
            <v>0.62</v>
          </cell>
        </row>
        <row r="7468">
          <cell r="A7468">
            <v>7568</v>
          </cell>
          <cell r="B7468" t="str">
            <v>BUCHA DE NYLON SEM ABA S10, COM PARAFUSO DE 6,10 X 65 MM EM ACO ZINCADO COM ROSCA SOBERBA, CABECA CHATA E FENDA PHILLIPS</v>
          </cell>
          <cell r="C7468" t="str">
            <v xml:space="preserve">UN    </v>
          </cell>
          <cell r="D7468">
            <v>1.04</v>
          </cell>
        </row>
        <row r="7469">
          <cell r="A7469">
            <v>7584</v>
          </cell>
          <cell r="B7469" t="str">
            <v>BUCHA DE NYLON SEM ABA S12, COM PARAFUSO DE 5/16" X 80 MM EM ACO ZINCADO COM ROSCA SOBERBA E CABECA SEXTAVADA</v>
          </cell>
          <cell r="C7469" t="str">
            <v xml:space="preserve">UN    </v>
          </cell>
          <cell r="D7469">
            <v>1.59</v>
          </cell>
        </row>
        <row r="7470">
          <cell r="A7470">
            <v>11945</v>
          </cell>
          <cell r="B7470" t="str">
            <v>BUCHA DE NYLON SEM ABA S4</v>
          </cell>
          <cell r="C7470" t="str">
            <v xml:space="preserve">UN    </v>
          </cell>
          <cell r="D7470">
            <v>0.1</v>
          </cell>
        </row>
        <row r="7471">
          <cell r="A7471">
            <v>11946</v>
          </cell>
          <cell r="B7471" t="str">
            <v>BUCHA DE NYLON SEM ABA S5</v>
          </cell>
          <cell r="C7471" t="str">
            <v xml:space="preserve">UN    </v>
          </cell>
          <cell r="D7471">
            <v>0.11</v>
          </cell>
        </row>
        <row r="7472">
          <cell r="A7472">
            <v>4375</v>
          </cell>
          <cell r="B7472" t="str">
            <v>BUCHA DE NYLON SEM ABA S6</v>
          </cell>
          <cell r="C7472" t="str">
            <v xml:space="preserve">UN    </v>
          </cell>
          <cell r="D7472">
            <v>0.17</v>
          </cell>
        </row>
        <row r="7473">
          <cell r="A7473">
            <v>11950</v>
          </cell>
          <cell r="B7473" t="str">
            <v>BUCHA DE NYLON SEM ABA S6, COM PARAFUSO DE 4,20 X 40 MM EM ACO ZINCADO COM ROSCA SOBERBA, CABECA CHATA E FENDA PHILLIPS</v>
          </cell>
          <cell r="C7473" t="str">
            <v xml:space="preserve">UN    </v>
          </cell>
          <cell r="D7473">
            <v>0.35</v>
          </cell>
        </row>
        <row r="7474">
          <cell r="A7474">
            <v>4376</v>
          </cell>
          <cell r="B7474" t="str">
            <v>BUCHA DE NYLON SEM ABA S8</v>
          </cell>
          <cell r="C7474" t="str">
            <v xml:space="preserve">UN    </v>
          </cell>
          <cell r="D7474">
            <v>0.33</v>
          </cell>
        </row>
        <row r="7475">
          <cell r="A7475">
            <v>7583</v>
          </cell>
          <cell r="B7475" t="str">
            <v>BUCHA DE NYLON SEM ABA S8, COM PARAFUSO DE 4,80 X 50 MM EM ACO ZINCADO COM ROSCA SOBERBA, CABECA CHATA E FENDA PHILLIPS</v>
          </cell>
          <cell r="C7475" t="str">
            <v xml:space="preserve">UN    </v>
          </cell>
          <cell r="D7475">
            <v>0.71</v>
          </cell>
        </row>
        <row r="7476">
          <cell r="A7476">
            <v>4350</v>
          </cell>
          <cell r="B7476" t="str">
            <v>BUCHA DE NYLON, DIAMETRO DO FURO 8 MM, COMPRIMENTO 40 MM, COM PARAFUSO DE ROSCA SOBERBA, CABECA CHATA, FENDA SIMPLES, 4,8 X 50 MM</v>
          </cell>
          <cell r="C7476" t="str">
            <v xml:space="preserve">UN    </v>
          </cell>
          <cell r="D7476">
            <v>0.44</v>
          </cell>
        </row>
        <row r="7477">
          <cell r="A7477">
            <v>39886</v>
          </cell>
          <cell r="B7477" t="str">
            <v>BUCHA DE REDUCAO DE COBRE (REF 600-2) SEM ANEL DE SOLDA, PONTA X BOLSA, 22 X 15 MM</v>
          </cell>
          <cell r="C7477" t="str">
            <v xml:space="preserve">UN    </v>
          </cell>
          <cell r="D7477">
            <v>4.17</v>
          </cell>
        </row>
        <row r="7478">
          <cell r="A7478">
            <v>39887</v>
          </cell>
          <cell r="B7478" t="str">
            <v>BUCHA DE REDUCAO DE COBRE (REF 600-2) SEM ANEL DE SOLDA, PONTA X BOLSA, 28 X 22 MM</v>
          </cell>
          <cell r="C7478" t="str">
            <v xml:space="preserve">UN    </v>
          </cell>
          <cell r="D7478">
            <v>6.26</v>
          </cell>
        </row>
        <row r="7479">
          <cell r="A7479">
            <v>39888</v>
          </cell>
          <cell r="B7479" t="str">
            <v>BUCHA DE REDUCAO DE COBRE (REF 600-2) SEM ANEL DE SOLDA, PONTA X BOLSA, 35 X 28 MM</v>
          </cell>
          <cell r="C7479" t="str">
            <v xml:space="preserve">UN    </v>
          </cell>
          <cell r="D7479">
            <v>14.31</v>
          </cell>
        </row>
        <row r="7480">
          <cell r="A7480">
            <v>39890</v>
          </cell>
          <cell r="B7480" t="str">
            <v>BUCHA DE REDUCAO DE COBRE (REF 600-2) SEM ANEL DE SOLDA, PONTA X BOLSA, 42 X 35 MM</v>
          </cell>
          <cell r="C7480" t="str">
            <v xml:space="preserve">UN    </v>
          </cell>
          <cell r="D7480">
            <v>24.43</v>
          </cell>
        </row>
        <row r="7481">
          <cell r="A7481">
            <v>39891</v>
          </cell>
          <cell r="B7481" t="str">
            <v>BUCHA DE REDUCAO DE COBRE (REF 600-2) SEM ANEL DE SOLDA, PONTA X BOLSA, 54 X 42 MM</v>
          </cell>
          <cell r="C7481" t="str">
            <v xml:space="preserve">UN    </v>
          </cell>
          <cell r="D7481">
            <v>34.450000000000003</v>
          </cell>
        </row>
        <row r="7482">
          <cell r="A7482">
            <v>39892</v>
          </cell>
          <cell r="B7482" t="str">
            <v>BUCHA DE REDUCAO DE COBRE (REF 600-2) SEM ANEL DE SOLDA, PONTA X BOLSA, 66 X 54 MM</v>
          </cell>
          <cell r="C7482" t="str">
            <v xml:space="preserve">UN    </v>
          </cell>
          <cell r="D7482">
            <v>107.39</v>
          </cell>
        </row>
        <row r="7483">
          <cell r="A7483">
            <v>790</v>
          </cell>
          <cell r="B7483" t="str">
            <v>BUCHA DE REDUCAO DE FERRO GALVANIZADO, COM ROSCA BSP, DE 1 1/2" X 1 1/4"</v>
          </cell>
          <cell r="C7483" t="str">
            <v xml:space="preserve">UN    </v>
          </cell>
          <cell r="D7483">
            <v>15.62</v>
          </cell>
        </row>
        <row r="7484">
          <cell r="A7484">
            <v>766</v>
          </cell>
          <cell r="B7484" t="str">
            <v>BUCHA DE REDUCAO DE FERRO GALVANIZADO, COM ROSCA BSP, DE 1 1/2" X 1/2"</v>
          </cell>
          <cell r="C7484" t="str">
            <v xml:space="preserve">UN    </v>
          </cell>
          <cell r="D7484">
            <v>15.62</v>
          </cell>
        </row>
        <row r="7485">
          <cell r="A7485">
            <v>791</v>
          </cell>
          <cell r="B7485" t="str">
            <v>BUCHA DE REDUCAO DE FERRO GALVANIZADO, COM ROSCA BSP, DE 1 1/2" X 1"</v>
          </cell>
          <cell r="C7485" t="str">
            <v xml:space="preserve">UN    </v>
          </cell>
          <cell r="D7485">
            <v>15.62</v>
          </cell>
        </row>
        <row r="7486">
          <cell r="A7486">
            <v>767</v>
          </cell>
          <cell r="B7486" t="str">
            <v>BUCHA DE REDUCAO DE FERRO GALVANIZADO, COM ROSCA BSP, DE 1 1/2" X 3/4"</v>
          </cell>
          <cell r="C7486" t="str">
            <v xml:space="preserve">UN    </v>
          </cell>
          <cell r="D7486">
            <v>15.62</v>
          </cell>
        </row>
        <row r="7487">
          <cell r="A7487">
            <v>768</v>
          </cell>
          <cell r="B7487" t="str">
            <v>BUCHA DE REDUCAO DE FERRO GALVANIZADO, COM ROSCA BSP, DE 1 1/4" X 1/2"</v>
          </cell>
          <cell r="C7487" t="str">
            <v xml:space="preserve">UN    </v>
          </cell>
          <cell r="D7487">
            <v>12.26</v>
          </cell>
        </row>
        <row r="7488">
          <cell r="A7488">
            <v>789</v>
          </cell>
          <cell r="B7488" t="str">
            <v>BUCHA DE REDUCAO DE FERRO GALVANIZADO, COM ROSCA BSP, DE 1 1/4" X 1"</v>
          </cell>
          <cell r="C7488" t="str">
            <v xml:space="preserve">UN    </v>
          </cell>
          <cell r="D7488">
            <v>12</v>
          </cell>
        </row>
        <row r="7489">
          <cell r="A7489">
            <v>769</v>
          </cell>
          <cell r="B7489" t="str">
            <v>BUCHA DE REDUCAO DE FERRO GALVANIZADO, COM ROSCA BSP, DE 1 1/4" X 3/4"</v>
          </cell>
          <cell r="C7489" t="str">
            <v xml:space="preserve">UN    </v>
          </cell>
          <cell r="D7489">
            <v>12.26</v>
          </cell>
        </row>
        <row r="7490">
          <cell r="A7490">
            <v>770</v>
          </cell>
          <cell r="B7490" t="str">
            <v>BUCHA DE REDUCAO DE FERRO GALVANIZADO, COM ROSCA BSP, DE 1/2" X 1/4"</v>
          </cell>
          <cell r="C7490" t="str">
            <v xml:space="preserve">UN    </v>
          </cell>
          <cell r="D7490">
            <v>4.33</v>
          </cell>
        </row>
        <row r="7491">
          <cell r="A7491">
            <v>12394</v>
          </cell>
          <cell r="B7491" t="str">
            <v>BUCHA DE REDUCAO DE FERRO GALVANIZADO, COM ROSCA BSP, DE 1/2" X 3/8"</v>
          </cell>
          <cell r="C7491" t="str">
            <v xml:space="preserve">UN    </v>
          </cell>
          <cell r="D7491">
            <v>4.33</v>
          </cell>
        </row>
        <row r="7492">
          <cell r="A7492">
            <v>764</v>
          </cell>
          <cell r="B7492" t="str">
            <v>BUCHA DE REDUCAO DE FERRO GALVANIZADO, COM ROSCA BSP, DE 1" X 1/2"</v>
          </cell>
          <cell r="C7492" t="str">
            <v xml:space="preserve">UN    </v>
          </cell>
          <cell r="D7492">
            <v>7.55</v>
          </cell>
        </row>
        <row r="7493">
          <cell r="A7493">
            <v>765</v>
          </cell>
          <cell r="B7493" t="str">
            <v>BUCHA DE REDUCAO DE FERRO GALVANIZADO, COM ROSCA BSP, DE 1" X 3/4"</v>
          </cell>
          <cell r="C7493" t="str">
            <v xml:space="preserve">UN    </v>
          </cell>
          <cell r="D7493">
            <v>7.55</v>
          </cell>
        </row>
        <row r="7494">
          <cell r="A7494">
            <v>787</v>
          </cell>
          <cell r="B7494" t="str">
            <v>BUCHA DE REDUCAO DE FERRO GALVANIZADO, COM ROSCA BSP, DE 2 1/2" X 1 1/2"</v>
          </cell>
          <cell r="C7494" t="str">
            <v xml:space="preserve">UN    </v>
          </cell>
          <cell r="D7494">
            <v>33.72</v>
          </cell>
        </row>
        <row r="7495">
          <cell r="A7495">
            <v>774</v>
          </cell>
          <cell r="B7495" t="str">
            <v>BUCHA DE REDUCAO DE FERRO GALVANIZADO, COM ROSCA BSP, DE 2 1/2" X 1 1/4"</v>
          </cell>
          <cell r="C7495" t="str">
            <v xml:space="preserve">UN    </v>
          </cell>
          <cell r="D7495">
            <v>33.72</v>
          </cell>
        </row>
        <row r="7496">
          <cell r="A7496">
            <v>773</v>
          </cell>
          <cell r="B7496" t="str">
            <v>BUCHA DE REDUCAO DE FERRO GALVANIZADO, COM ROSCA BSP, DE 2 1/2" X 1"</v>
          </cell>
          <cell r="C7496" t="str">
            <v xml:space="preserve">UN    </v>
          </cell>
          <cell r="D7496">
            <v>33.72</v>
          </cell>
        </row>
        <row r="7497">
          <cell r="A7497">
            <v>775</v>
          </cell>
          <cell r="B7497" t="str">
            <v>BUCHA DE REDUCAO DE FERRO GALVANIZADO, COM ROSCA BSP, DE 2 1/2" X 2"</v>
          </cell>
          <cell r="C7497" t="str">
            <v xml:space="preserve">UN    </v>
          </cell>
          <cell r="D7497">
            <v>33.72</v>
          </cell>
        </row>
        <row r="7498">
          <cell r="A7498">
            <v>788</v>
          </cell>
          <cell r="B7498" t="str">
            <v>BUCHA DE REDUCAO DE FERRO GALVANIZADO, COM ROSCA BSP, DE 2" X 1 1/2"</v>
          </cell>
          <cell r="C7498" t="str">
            <v xml:space="preserve">UN    </v>
          </cell>
          <cell r="D7498">
            <v>20.96</v>
          </cell>
        </row>
        <row r="7499">
          <cell r="A7499">
            <v>772</v>
          </cell>
          <cell r="B7499" t="str">
            <v>BUCHA DE REDUCAO DE FERRO GALVANIZADO, COM ROSCA BSP, DE 2" X 1 1/4"</v>
          </cell>
          <cell r="C7499" t="str">
            <v xml:space="preserve">UN    </v>
          </cell>
          <cell r="D7499">
            <v>20.96</v>
          </cell>
        </row>
        <row r="7500">
          <cell r="A7500">
            <v>771</v>
          </cell>
          <cell r="B7500" t="str">
            <v>BUCHA DE REDUCAO DE FERRO GALVANIZADO, COM ROSCA BSP, DE 2" X 1"</v>
          </cell>
          <cell r="C7500" t="str">
            <v xml:space="preserve">UN    </v>
          </cell>
          <cell r="D7500">
            <v>20.96</v>
          </cell>
        </row>
        <row r="7501">
          <cell r="A7501">
            <v>779</v>
          </cell>
          <cell r="B7501" t="str">
            <v>BUCHA DE REDUCAO DE FERRO GALVANIZADO, COM ROSCA BSP, DE 3/4" X 1/2"</v>
          </cell>
          <cell r="C7501" t="str">
            <v xml:space="preserve">UN    </v>
          </cell>
          <cell r="D7501">
            <v>5.21</v>
          </cell>
        </row>
        <row r="7502">
          <cell r="A7502">
            <v>776</v>
          </cell>
          <cell r="B7502" t="str">
            <v>BUCHA DE REDUCAO DE FERRO GALVANIZADO, COM ROSCA BSP, DE 3" X 1 1/2"</v>
          </cell>
          <cell r="C7502" t="str">
            <v xml:space="preserve">UN    </v>
          </cell>
          <cell r="D7502">
            <v>49.71</v>
          </cell>
        </row>
        <row r="7503">
          <cell r="A7503">
            <v>777</v>
          </cell>
          <cell r="B7503" t="str">
            <v>BUCHA DE REDUCAO DE FERRO GALVANIZADO, COM ROSCA BSP, DE 3" X 1 1/4"</v>
          </cell>
          <cell r="C7503" t="str">
            <v xml:space="preserve">UN    </v>
          </cell>
          <cell r="D7503">
            <v>48.33</v>
          </cell>
        </row>
        <row r="7504">
          <cell r="A7504">
            <v>780</v>
          </cell>
          <cell r="B7504" t="str">
            <v>BUCHA DE REDUCAO DE FERRO GALVANIZADO, COM ROSCA BSP, DE 3" X 2 1/2"</v>
          </cell>
          <cell r="C7504" t="str">
            <v xml:space="preserve">UN    </v>
          </cell>
          <cell r="D7504">
            <v>48.57</v>
          </cell>
        </row>
        <row r="7505">
          <cell r="A7505">
            <v>778</v>
          </cell>
          <cell r="B7505" t="str">
            <v>BUCHA DE REDUCAO DE FERRO GALVANIZADO, COM ROSCA BSP, DE 3" X 2"</v>
          </cell>
          <cell r="C7505" t="str">
            <v xml:space="preserve">UN    </v>
          </cell>
          <cell r="D7505">
            <v>49.71</v>
          </cell>
        </row>
        <row r="7506">
          <cell r="A7506">
            <v>781</v>
          </cell>
          <cell r="B7506" t="str">
            <v>BUCHA DE REDUCAO DE FERRO GALVANIZADO, COM ROSCA BSP, DE 4" X 2 1/2"</v>
          </cell>
          <cell r="C7506" t="str">
            <v xml:space="preserve">UN    </v>
          </cell>
          <cell r="D7506">
            <v>91.85</v>
          </cell>
        </row>
        <row r="7507">
          <cell r="A7507">
            <v>786</v>
          </cell>
          <cell r="B7507" t="str">
            <v>BUCHA DE REDUCAO DE FERRO GALVANIZADO, COM ROSCA BSP, DE 4" X 2"</v>
          </cell>
          <cell r="C7507" t="str">
            <v xml:space="preserve">UN    </v>
          </cell>
          <cell r="D7507">
            <v>91.85</v>
          </cell>
        </row>
        <row r="7508">
          <cell r="A7508">
            <v>782</v>
          </cell>
          <cell r="B7508" t="str">
            <v>BUCHA DE REDUCAO DE FERRO GALVANIZADO, COM ROSCA BSP, DE 4" X 3"</v>
          </cell>
          <cell r="C7508" t="str">
            <v xml:space="preserve">UN    </v>
          </cell>
          <cell r="D7508">
            <v>91.85</v>
          </cell>
        </row>
        <row r="7509">
          <cell r="A7509">
            <v>783</v>
          </cell>
          <cell r="B7509" t="str">
            <v>BUCHA DE REDUCAO DE FERRO GALVANIZADO, COM ROSCA BSP, DE 5" X 4"</v>
          </cell>
          <cell r="C7509" t="str">
            <v xml:space="preserve">UN    </v>
          </cell>
          <cell r="D7509">
            <v>251.4</v>
          </cell>
        </row>
        <row r="7510">
          <cell r="A7510">
            <v>785</v>
          </cell>
          <cell r="B7510" t="str">
            <v>BUCHA DE REDUCAO DE FERRO GALVANIZADO, COM ROSCA BSP, DE 6" X 4"</v>
          </cell>
          <cell r="C7510" t="str">
            <v xml:space="preserve">UN    </v>
          </cell>
          <cell r="D7510">
            <v>265.63</v>
          </cell>
        </row>
        <row r="7511">
          <cell r="A7511">
            <v>784</v>
          </cell>
          <cell r="B7511" t="str">
            <v>BUCHA DE REDUCAO DE FERRO GALVANIZADO, COM ROSCA BSP, DE 6" X 5"</v>
          </cell>
          <cell r="C7511" t="str">
            <v xml:space="preserve">UN    </v>
          </cell>
          <cell r="D7511">
            <v>284.95999999999998</v>
          </cell>
        </row>
        <row r="7512">
          <cell r="A7512">
            <v>831</v>
          </cell>
          <cell r="B7512" t="str">
            <v>BUCHA DE REDUCAO DE PVC, SOLDAVEL, CURTA, COM 110 X 85 MM, PARA AGUA FRIA PREDIAL</v>
          </cell>
          <cell r="C7512" t="str">
            <v xml:space="preserve">UN    </v>
          </cell>
          <cell r="D7512">
            <v>76.959999999999994</v>
          </cell>
        </row>
        <row r="7513">
          <cell r="A7513">
            <v>828</v>
          </cell>
          <cell r="B7513" t="str">
            <v>BUCHA DE REDUCAO DE PVC, SOLDAVEL, CURTA, COM 25 X 20 MM, PARA AGUA FRIA PREDIAL</v>
          </cell>
          <cell r="C7513" t="str">
            <v xml:space="preserve">UN    </v>
          </cell>
          <cell r="D7513">
            <v>0.44</v>
          </cell>
        </row>
        <row r="7514">
          <cell r="A7514">
            <v>829</v>
          </cell>
          <cell r="B7514" t="str">
            <v>BUCHA DE REDUCAO DE PVC, SOLDAVEL, CURTA, COM 32 X 25 MM, PARA AGUA FRIA PREDIAL</v>
          </cell>
          <cell r="C7514" t="str">
            <v xml:space="preserve">UN    </v>
          </cell>
          <cell r="D7514">
            <v>0.93</v>
          </cell>
        </row>
        <row r="7515">
          <cell r="A7515">
            <v>812</v>
          </cell>
          <cell r="B7515" t="str">
            <v>BUCHA DE REDUCAO DE PVC, SOLDAVEL, CURTA, COM 40 X 32 MM, PARA AGUA FRIA PREDIAL</v>
          </cell>
          <cell r="C7515" t="str">
            <v xml:space="preserve">UN    </v>
          </cell>
          <cell r="D7515">
            <v>2.02</v>
          </cell>
        </row>
        <row r="7516">
          <cell r="A7516">
            <v>819</v>
          </cell>
          <cell r="B7516" t="str">
            <v>BUCHA DE REDUCAO DE PVC, SOLDAVEL, CURTA, COM 50 X 40 MM, PARA AGUA FRIA PREDIAL</v>
          </cell>
          <cell r="C7516" t="str">
            <v xml:space="preserve">UN    </v>
          </cell>
          <cell r="D7516">
            <v>3.32</v>
          </cell>
        </row>
        <row r="7517">
          <cell r="A7517">
            <v>818</v>
          </cell>
          <cell r="B7517" t="str">
            <v>BUCHA DE REDUCAO DE PVC, SOLDAVEL, CURTA, COM 60 X 50 MM, PARA AGUA FRIA PREDIAL</v>
          </cell>
          <cell r="C7517" t="str">
            <v xml:space="preserve">UN    </v>
          </cell>
          <cell r="D7517">
            <v>5.59</v>
          </cell>
        </row>
        <row r="7518">
          <cell r="A7518">
            <v>823</v>
          </cell>
          <cell r="B7518" t="str">
            <v>BUCHA DE REDUCAO DE PVC, SOLDAVEL, CURTA, COM 75 X 60 MM, PARA AGUA FRIA PREDIAL</v>
          </cell>
          <cell r="C7518" t="str">
            <v xml:space="preserve">UN    </v>
          </cell>
          <cell r="D7518">
            <v>16.84</v>
          </cell>
        </row>
        <row r="7519">
          <cell r="A7519">
            <v>830</v>
          </cell>
          <cell r="B7519" t="str">
            <v>BUCHA DE REDUCAO DE PVC, SOLDAVEL, CURTA, COM 85 X 75 MM, PARA AGUA FRIA PREDIAL</v>
          </cell>
          <cell r="C7519" t="str">
            <v xml:space="preserve">UN    </v>
          </cell>
          <cell r="D7519">
            <v>13.87</v>
          </cell>
        </row>
        <row r="7520">
          <cell r="A7520">
            <v>826</v>
          </cell>
          <cell r="B7520" t="str">
            <v>BUCHA DE REDUCAO DE PVC, SOLDAVEL, LONGA, COM 110 X 60 MM, PARA AGUA FRIA PREDIAL</v>
          </cell>
          <cell r="C7520" t="str">
            <v xml:space="preserve">UN    </v>
          </cell>
          <cell r="D7520">
            <v>43.16</v>
          </cell>
        </row>
        <row r="7521">
          <cell r="A7521">
            <v>827</v>
          </cell>
          <cell r="B7521" t="str">
            <v>BUCHA DE REDUCAO DE PVC, SOLDAVEL, LONGA, COM 110 X 75 MM, PARA AGUA FRIA PREDIAL</v>
          </cell>
          <cell r="C7521" t="str">
            <v xml:space="preserve">UN    </v>
          </cell>
          <cell r="D7521">
            <v>36.46</v>
          </cell>
        </row>
        <row r="7522">
          <cell r="A7522">
            <v>832</v>
          </cell>
          <cell r="B7522" t="str">
            <v>BUCHA DE REDUCAO DE PVC, SOLDAVEL, LONGA, COM 32 X 20 MM, PARA AGUA FRIA PREDIAL</v>
          </cell>
          <cell r="C7522" t="str">
            <v xml:space="preserve">UN    </v>
          </cell>
          <cell r="D7522">
            <v>2.52</v>
          </cell>
        </row>
        <row r="7523">
          <cell r="A7523">
            <v>833</v>
          </cell>
          <cell r="B7523" t="str">
            <v>BUCHA DE REDUCAO DE PVC, SOLDAVEL, LONGA, COM 40 X 20 MM, PARA AGUA FRIA PREDIAL</v>
          </cell>
          <cell r="C7523" t="str">
            <v xml:space="preserve">UN    </v>
          </cell>
          <cell r="D7523">
            <v>3.57</v>
          </cell>
        </row>
        <row r="7524">
          <cell r="A7524">
            <v>834</v>
          </cell>
          <cell r="B7524" t="str">
            <v>BUCHA DE REDUCAO DE PVC, SOLDAVEL, LONGA, COM 40 X 25 MM, PARA AGUA FRIA PREDIAL</v>
          </cell>
          <cell r="C7524" t="str">
            <v xml:space="preserve">UN    </v>
          </cell>
          <cell r="D7524">
            <v>3.92</v>
          </cell>
        </row>
        <row r="7525">
          <cell r="A7525">
            <v>825</v>
          </cell>
          <cell r="B7525" t="str">
            <v>BUCHA DE REDUCAO DE PVC, SOLDAVEL, LONGA, COM 50 X 20 MM, PARA AGUA FRIA PREDIAL</v>
          </cell>
          <cell r="C7525" t="str">
            <v xml:space="preserve">UN    </v>
          </cell>
          <cell r="D7525">
            <v>4.38</v>
          </cell>
        </row>
        <row r="7526">
          <cell r="A7526">
            <v>813</v>
          </cell>
          <cell r="B7526" t="str">
            <v>BUCHA DE REDUCAO DE PVC, SOLDAVEL, LONGA, COM 50 X 25 MM, PARA AGUA FRIA PREDIAL</v>
          </cell>
          <cell r="C7526" t="str">
            <v xml:space="preserve">UN    </v>
          </cell>
          <cell r="D7526">
            <v>4.3</v>
          </cell>
        </row>
        <row r="7527">
          <cell r="A7527">
            <v>820</v>
          </cell>
          <cell r="B7527" t="str">
            <v>BUCHA DE REDUCAO DE PVC, SOLDAVEL, LONGA, COM 50 X 32 MM, PARA AGUA FRIA PREDIAL</v>
          </cell>
          <cell r="C7527" t="str">
            <v xml:space="preserve">UN    </v>
          </cell>
          <cell r="D7527">
            <v>5.46</v>
          </cell>
        </row>
        <row r="7528">
          <cell r="A7528">
            <v>816</v>
          </cell>
          <cell r="B7528" t="str">
            <v>BUCHA DE REDUCAO DE PVC, SOLDAVEL, LONGA, COM 60 X 25 MM, PARA AGUA FRIA PREDIAL</v>
          </cell>
          <cell r="C7528" t="str">
            <v xml:space="preserve">UN    </v>
          </cell>
          <cell r="D7528">
            <v>9.2899999999999991</v>
          </cell>
        </row>
        <row r="7529">
          <cell r="A7529">
            <v>814</v>
          </cell>
          <cell r="B7529" t="str">
            <v>BUCHA DE REDUCAO DE PVC, SOLDAVEL, LONGA, COM 60 X 32 MM, PARA AGUA FRIA PREDIAL</v>
          </cell>
          <cell r="C7529" t="str">
            <v xml:space="preserve">UN    </v>
          </cell>
          <cell r="D7529">
            <v>11.22</v>
          </cell>
        </row>
        <row r="7530">
          <cell r="A7530">
            <v>815</v>
          </cell>
          <cell r="B7530" t="str">
            <v>BUCHA DE REDUCAO DE PVC, SOLDAVEL, LONGA, COM 60 X 40 MM, PARA AGUA FRIA PREDIAL</v>
          </cell>
          <cell r="C7530" t="str">
            <v xml:space="preserve">UN    </v>
          </cell>
          <cell r="D7530">
            <v>12.13</v>
          </cell>
        </row>
        <row r="7531">
          <cell r="A7531">
            <v>822</v>
          </cell>
          <cell r="B7531" t="str">
            <v>BUCHA DE REDUCAO DE PVC, SOLDAVEL, LONGA, COM 60 X 50 MM, PARA AGUA FRIA PREDIAL</v>
          </cell>
          <cell r="C7531" t="str">
            <v xml:space="preserve">UN    </v>
          </cell>
          <cell r="D7531">
            <v>14.77</v>
          </cell>
        </row>
        <row r="7532">
          <cell r="A7532">
            <v>821</v>
          </cell>
          <cell r="B7532" t="str">
            <v>BUCHA DE REDUCAO DE PVC, SOLDAVEL, LONGA, COM 75 X 50 MM, PARA AGUA FRIA PREDIAL</v>
          </cell>
          <cell r="C7532" t="str">
            <v xml:space="preserve">UN    </v>
          </cell>
          <cell r="D7532">
            <v>17.27</v>
          </cell>
        </row>
        <row r="7533">
          <cell r="A7533">
            <v>817</v>
          </cell>
          <cell r="B7533" t="str">
            <v>BUCHA DE REDUCAO DE PVC, SOLDAVEL, LONGA, COM 85 X 60 MM, PARA AGUA FRIA PREDIAL</v>
          </cell>
          <cell r="C7533" t="str">
            <v xml:space="preserve">UN    </v>
          </cell>
          <cell r="D7533">
            <v>20.53</v>
          </cell>
        </row>
        <row r="7534">
          <cell r="A7534">
            <v>20086</v>
          </cell>
          <cell r="B7534" t="str">
            <v>BUCHA DE REDUCAO DE PVC, SOLDAVEL, LONGA, 50 X 40 MM, PARA ESGOTO PREDIAL</v>
          </cell>
          <cell r="C7534" t="str">
            <v xml:space="preserve">UN    </v>
          </cell>
          <cell r="D7534">
            <v>1.91</v>
          </cell>
        </row>
        <row r="7535">
          <cell r="A7535">
            <v>39191</v>
          </cell>
          <cell r="B7535" t="str">
            <v>BUCHA DE REDUCAO EM ALUMINIO, COM ROSCA, DE 1 1/2" X 1 1/4", PARA ELETRODUTO</v>
          </cell>
          <cell r="C7535" t="str">
            <v xml:space="preserve">UN    </v>
          </cell>
          <cell r="D7535">
            <v>11.73</v>
          </cell>
        </row>
        <row r="7536">
          <cell r="A7536">
            <v>39190</v>
          </cell>
          <cell r="B7536" t="str">
            <v>BUCHA DE REDUCAO EM ALUMINIO, COM ROSCA, DE 1 1/2" X 1", PARA ELETRODUTO</v>
          </cell>
          <cell r="C7536" t="str">
            <v xml:space="preserve">UN    </v>
          </cell>
          <cell r="D7536">
            <v>12.25</v>
          </cell>
        </row>
        <row r="7537">
          <cell r="A7537">
            <v>39189</v>
          </cell>
          <cell r="B7537" t="str">
            <v>BUCHA DE REDUCAO EM ALUMINIO, COM ROSCA, DE 1 1/2" X 3/4", PARA ELETRODUTO</v>
          </cell>
          <cell r="C7537" t="str">
            <v xml:space="preserve">UN    </v>
          </cell>
          <cell r="D7537">
            <v>12.96</v>
          </cell>
        </row>
        <row r="7538">
          <cell r="A7538">
            <v>39186</v>
          </cell>
          <cell r="B7538" t="str">
            <v>BUCHA DE REDUCAO EM ALUMINIO, COM ROSCA, DE 1 1/4" X 1/2", PARA ELETRODUTO</v>
          </cell>
          <cell r="C7538" t="str">
            <v xml:space="preserve">UN    </v>
          </cell>
          <cell r="D7538">
            <v>11.6</v>
          </cell>
        </row>
        <row r="7539">
          <cell r="A7539">
            <v>39188</v>
          </cell>
          <cell r="B7539" t="str">
            <v>BUCHA DE REDUCAO EM ALUMINIO, COM ROSCA, DE 1 1/4" X 1", PARA ELETRODUTO</v>
          </cell>
          <cell r="C7539" t="str">
            <v xml:space="preserve">UN    </v>
          </cell>
          <cell r="D7539">
            <v>9.5399999999999991</v>
          </cell>
        </row>
        <row r="7540">
          <cell r="A7540">
            <v>39187</v>
          </cell>
          <cell r="B7540" t="str">
            <v>BUCHA DE REDUCAO EM ALUMINIO, COM ROSCA, DE 1 1/4" X 3/4", PARA ELETRODUTO</v>
          </cell>
          <cell r="C7540" t="str">
            <v xml:space="preserve">UN    </v>
          </cell>
          <cell r="D7540">
            <v>10</v>
          </cell>
        </row>
        <row r="7541">
          <cell r="A7541">
            <v>39184</v>
          </cell>
          <cell r="B7541" t="str">
            <v>BUCHA DE REDUCAO EM ALUMINIO, COM ROSCA, DE 1" X 1/2", PARA ELETRODUTO</v>
          </cell>
          <cell r="C7541" t="str">
            <v xml:space="preserve">UN    </v>
          </cell>
          <cell r="D7541">
            <v>3.76</v>
          </cell>
        </row>
        <row r="7542">
          <cell r="A7542">
            <v>39185</v>
          </cell>
          <cell r="B7542" t="str">
            <v>BUCHA DE REDUCAO EM ALUMINIO, COM ROSCA, DE 1" X 3/4", PARA ELETRODUTO</v>
          </cell>
          <cell r="C7542" t="str">
            <v xml:space="preserve">UN    </v>
          </cell>
          <cell r="D7542">
            <v>3.43</v>
          </cell>
        </row>
        <row r="7543">
          <cell r="A7543">
            <v>39198</v>
          </cell>
          <cell r="B7543" t="str">
            <v>BUCHA DE REDUCAO EM ALUMINIO, COM ROSCA, DE 2 1/2" X 1 1/2", PARA ELETRODUTO</v>
          </cell>
          <cell r="C7543" t="str">
            <v xml:space="preserve">UN    </v>
          </cell>
          <cell r="D7543">
            <v>38.47</v>
          </cell>
        </row>
        <row r="7544">
          <cell r="A7544">
            <v>39197</v>
          </cell>
          <cell r="B7544" t="str">
            <v>BUCHA DE REDUCAO EM ALUMINIO, COM ROSCA, DE 2 1/2" X 1 1/4", PARA ELETRODUTO</v>
          </cell>
          <cell r="C7544" t="str">
            <v xml:space="preserve">UN    </v>
          </cell>
          <cell r="D7544">
            <v>40.19</v>
          </cell>
        </row>
        <row r="7545">
          <cell r="A7545">
            <v>39196</v>
          </cell>
          <cell r="B7545" t="str">
            <v>BUCHA DE REDUCAO EM ALUMINIO, COM ROSCA, DE 2 1/2" X 1", PARA ELETRODUTO</v>
          </cell>
          <cell r="C7545" t="str">
            <v xml:space="preserve">UN    </v>
          </cell>
          <cell r="D7545">
            <v>41.45</v>
          </cell>
        </row>
        <row r="7546">
          <cell r="A7546">
            <v>39199</v>
          </cell>
          <cell r="B7546" t="str">
            <v>BUCHA DE REDUCAO EM ALUMINIO, COM ROSCA, DE 2 1/2" X 2", PARA ELETRODUTO</v>
          </cell>
          <cell r="C7546" t="str">
            <v xml:space="preserve">UN    </v>
          </cell>
          <cell r="D7546">
            <v>37.03</v>
          </cell>
        </row>
        <row r="7547">
          <cell r="A7547">
            <v>39195</v>
          </cell>
          <cell r="B7547" t="str">
            <v>BUCHA DE REDUCAO EM ALUMINIO, COM ROSCA, DE 2" X 1 1/2", PARA ELETRODUTO</v>
          </cell>
          <cell r="C7547" t="str">
            <v xml:space="preserve">UN    </v>
          </cell>
          <cell r="D7547">
            <v>21.37</v>
          </cell>
        </row>
        <row r="7548">
          <cell r="A7548">
            <v>39194</v>
          </cell>
          <cell r="B7548" t="str">
            <v>BUCHA DE REDUCAO EM ALUMINIO, COM ROSCA, DE 2" X 1 1/4", PARA ELETRODUTO</v>
          </cell>
          <cell r="C7548" t="str">
            <v xml:space="preserve">UN    </v>
          </cell>
          <cell r="D7548">
            <v>22.87</v>
          </cell>
        </row>
        <row r="7549">
          <cell r="A7549">
            <v>39193</v>
          </cell>
          <cell r="B7549" t="str">
            <v>BUCHA DE REDUCAO EM ALUMINIO, COM ROSCA, DE 2" X 1", PARA ELETRODUTO</v>
          </cell>
          <cell r="C7549" t="str">
            <v xml:space="preserve">UN    </v>
          </cell>
          <cell r="D7549">
            <v>25.06</v>
          </cell>
        </row>
        <row r="7550">
          <cell r="A7550">
            <v>39192</v>
          </cell>
          <cell r="B7550" t="str">
            <v>BUCHA DE REDUCAO EM ALUMINIO, COM ROSCA, DE 2" X 3/4", PARA ELETRODUTO</v>
          </cell>
          <cell r="C7550" t="str">
            <v xml:space="preserve">UN    </v>
          </cell>
          <cell r="D7550">
            <v>26.07</v>
          </cell>
        </row>
        <row r="7551">
          <cell r="A7551">
            <v>39920</v>
          </cell>
          <cell r="B7551" t="str">
            <v>BUCHA DE REDUCAO EM ALUMINIO, COM ROSCA, DE 3/4" X 1/2",  PARA ELETRODUTO</v>
          </cell>
          <cell r="C7551" t="str">
            <v xml:space="preserve">UN    </v>
          </cell>
          <cell r="D7551">
            <v>3.15</v>
          </cell>
        </row>
        <row r="7552">
          <cell r="A7552">
            <v>39201</v>
          </cell>
          <cell r="B7552" t="str">
            <v>BUCHA DE REDUCAO EM ALUMINIO, COM ROSCA, DE 3" X 1 1/2", PARA ELETRODUTO</v>
          </cell>
          <cell r="C7552" t="str">
            <v xml:space="preserve">UN    </v>
          </cell>
          <cell r="D7552">
            <v>46</v>
          </cell>
        </row>
        <row r="7553">
          <cell r="A7553">
            <v>39200</v>
          </cell>
          <cell r="B7553" t="str">
            <v>BUCHA DE REDUCAO EM ALUMINIO, COM ROSCA, DE 3" X 1 1/4", PARA ELETRODUTO</v>
          </cell>
          <cell r="C7553" t="str">
            <v xml:space="preserve">UN    </v>
          </cell>
          <cell r="D7553">
            <v>46.37</v>
          </cell>
        </row>
        <row r="7554">
          <cell r="A7554">
            <v>39203</v>
          </cell>
          <cell r="B7554" t="str">
            <v>BUCHA DE REDUCAO EM ALUMINIO, COM ROSCA, DE 3" X 2 1/2", PARA ELETRODUTO</v>
          </cell>
          <cell r="C7554" t="str">
            <v xml:space="preserve">UN    </v>
          </cell>
          <cell r="D7554">
            <v>37.44</v>
          </cell>
        </row>
        <row r="7555">
          <cell r="A7555">
            <v>39202</v>
          </cell>
          <cell r="B7555" t="str">
            <v>BUCHA DE REDUCAO EM ALUMINIO, COM ROSCA, DE 3" X 2", PARA ELETRODUTO</v>
          </cell>
          <cell r="C7555" t="str">
            <v xml:space="preserve">UN    </v>
          </cell>
          <cell r="D7555">
            <v>43.98</v>
          </cell>
        </row>
        <row r="7556">
          <cell r="A7556">
            <v>39205</v>
          </cell>
          <cell r="B7556" t="str">
            <v>BUCHA DE REDUCAO EM ALUMINIO, COM ROSCA, DE 4" X 2 1/2", PARA ELETRODUTO</v>
          </cell>
          <cell r="C7556" t="str">
            <v xml:space="preserve">UN    </v>
          </cell>
          <cell r="D7556">
            <v>73.38</v>
          </cell>
        </row>
        <row r="7557">
          <cell r="A7557">
            <v>39204</v>
          </cell>
          <cell r="B7557" t="str">
            <v>BUCHA DE REDUCAO EM ALUMINIO, COM ROSCA, DE 4" X 2", PARA ELETRODUTO</v>
          </cell>
          <cell r="C7557" t="str">
            <v xml:space="preserve">UN    </v>
          </cell>
          <cell r="D7557">
            <v>75.150000000000006</v>
          </cell>
        </row>
        <row r="7558">
          <cell r="A7558">
            <v>39206</v>
          </cell>
          <cell r="B7558" t="str">
            <v>BUCHA DE REDUCAO EM ALUMINIO, COM ROSCA, DE 4" X 3", PARA ELETRODUTO</v>
          </cell>
          <cell r="C7558" t="str">
            <v xml:space="preserve">UN    </v>
          </cell>
          <cell r="D7558">
            <v>71.3</v>
          </cell>
        </row>
        <row r="7559">
          <cell r="A7559">
            <v>797</v>
          </cell>
          <cell r="B7559" t="str">
            <v>BUCHA DE REDUCAO PVC ROSCAVEL 1 1/2" X 1"</v>
          </cell>
          <cell r="C7559" t="str">
            <v xml:space="preserve">UN    </v>
          </cell>
          <cell r="D7559">
            <v>8.0299999999999994</v>
          </cell>
        </row>
        <row r="7560">
          <cell r="A7560">
            <v>798</v>
          </cell>
          <cell r="B7560" t="str">
            <v>BUCHA DE REDUCAO PVC ROSCAVEL 3/4" X 1/2"</v>
          </cell>
          <cell r="C7560" t="str">
            <v xml:space="preserve">UN    </v>
          </cell>
          <cell r="D7560">
            <v>1.1000000000000001</v>
          </cell>
        </row>
        <row r="7561">
          <cell r="A7561">
            <v>796</v>
          </cell>
          <cell r="B7561" t="str">
            <v>BUCHA DE REDUCAO PVC ROSCAVEL, 1 1/2" X 3/4"</v>
          </cell>
          <cell r="C7561" t="str">
            <v xml:space="preserve">UN    </v>
          </cell>
          <cell r="D7561">
            <v>7.69</v>
          </cell>
        </row>
        <row r="7562">
          <cell r="A7562">
            <v>799</v>
          </cell>
          <cell r="B7562" t="str">
            <v>BUCHA DE REDUCAO PVC ROSCAVEL, 1" X 1/2"</v>
          </cell>
          <cell r="C7562" t="str">
            <v xml:space="preserve">UN    </v>
          </cell>
          <cell r="D7562">
            <v>3.62</v>
          </cell>
        </row>
        <row r="7563">
          <cell r="A7563">
            <v>792</v>
          </cell>
          <cell r="B7563" t="str">
            <v>BUCHA DE REDUCAO PVC ROSCAVEL, 1" X 3/4"</v>
          </cell>
          <cell r="C7563" t="str">
            <v xml:space="preserve">UN    </v>
          </cell>
          <cell r="D7563">
            <v>3.68</v>
          </cell>
        </row>
        <row r="7564">
          <cell r="A7564">
            <v>804</v>
          </cell>
          <cell r="B7564" t="str">
            <v>BUCHA DE REDUCAO PVC, ROSCAVEL,  2"  X 1 1/2 "</v>
          </cell>
          <cell r="C7564" t="str">
            <v xml:space="preserve">UN    </v>
          </cell>
          <cell r="D7564">
            <v>18.239999999999998</v>
          </cell>
        </row>
        <row r="7565">
          <cell r="A7565">
            <v>793</v>
          </cell>
          <cell r="B7565" t="str">
            <v>BUCHA DE REDUCAO PVC, ROSCAVEL, 1 1/2"  X1 1/4 "</v>
          </cell>
          <cell r="C7565" t="str">
            <v xml:space="preserve">UN    </v>
          </cell>
          <cell r="D7565">
            <v>7.83</v>
          </cell>
        </row>
        <row r="7566">
          <cell r="A7566">
            <v>801</v>
          </cell>
          <cell r="B7566" t="str">
            <v>BUCHA DE REDUCAO PVC, ROSCAVEL, 1 1/4"  X 3/4 "</v>
          </cell>
          <cell r="C7566" t="str">
            <v xml:space="preserve">UN    </v>
          </cell>
          <cell r="D7566">
            <v>5.58</v>
          </cell>
        </row>
        <row r="7567">
          <cell r="A7567">
            <v>794</v>
          </cell>
          <cell r="B7567" t="str">
            <v>BUCHA DE REDUCAO PVC, ROSCAVEL, 1 1/4" X 1 "</v>
          </cell>
          <cell r="C7567" t="str">
            <v xml:space="preserve">UN    </v>
          </cell>
          <cell r="D7567">
            <v>5.77</v>
          </cell>
        </row>
        <row r="7568">
          <cell r="A7568">
            <v>802</v>
          </cell>
          <cell r="B7568" t="str">
            <v>BUCHA DE REDUCAO PVC, ROSCAVEL, 2"  X 1 "</v>
          </cell>
          <cell r="C7568" t="str">
            <v xml:space="preserve">UN    </v>
          </cell>
          <cell r="D7568">
            <v>16.09</v>
          </cell>
        </row>
        <row r="7569">
          <cell r="A7569">
            <v>803</v>
          </cell>
          <cell r="B7569" t="str">
            <v>BUCHA DE REDUCAO PVC, ROSCAVEL, 2"  X 1 1/4 "</v>
          </cell>
          <cell r="C7569" t="str">
            <v xml:space="preserve">UN    </v>
          </cell>
          <cell r="D7569">
            <v>14.03</v>
          </cell>
        </row>
        <row r="7570">
          <cell r="A7570">
            <v>38001</v>
          </cell>
          <cell r="B7570" t="str">
            <v>BUCHA DE REDUCAO, CPVC, SOLDAVEL, 22 X 15 MM, PARA AGUA QUENTE</v>
          </cell>
          <cell r="C7570" t="str">
            <v xml:space="preserve">UN    </v>
          </cell>
          <cell r="D7570">
            <v>0.96</v>
          </cell>
        </row>
        <row r="7571">
          <cell r="A7571">
            <v>38002</v>
          </cell>
          <cell r="B7571" t="str">
            <v>BUCHA DE REDUCAO, CPVC, SOLDAVEL, 28 X 22 MM, PARA AGUA QUENTE</v>
          </cell>
          <cell r="C7571" t="str">
            <v xml:space="preserve">UN    </v>
          </cell>
          <cell r="D7571">
            <v>1.78</v>
          </cell>
        </row>
        <row r="7572">
          <cell r="A7572">
            <v>38003</v>
          </cell>
          <cell r="B7572" t="str">
            <v>BUCHA DE REDUCAO, CPVC, SOLDAVEL, 35 X 28 MM, PARA AGUA QUENTE</v>
          </cell>
          <cell r="C7572" t="str">
            <v xml:space="preserve">UN    </v>
          </cell>
          <cell r="D7572">
            <v>21.42</v>
          </cell>
        </row>
        <row r="7573">
          <cell r="A7573">
            <v>38004</v>
          </cell>
          <cell r="B7573" t="str">
            <v>BUCHA DE REDUCAO, CPVC, SOLDAVEL, 42 X 22 MM, PARA AGUA QUENTE</v>
          </cell>
          <cell r="C7573" t="str">
            <v xml:space="preserve">UN    </v>
          </cell>
          <cell r="D7573">
            <v>28.63</v>
          </cell>
        </row>
        <row r="7574">
          <cell r="A7574">
            <v>36327</v>
          </cell>
          <cell r="B7574" t="str">
            <v>BUCHA DE REDUCAO, PPR, DN 25 X 20 MM, PARA AGUA QUENTE PREDIAL</v>
          </cell>
          <cell r="C7574" t="str">
            <v xml:space="preserve">UN    </v>
          </cell>
          <cell r="D7574">
            <v>2.09</v>
          </cell>
        </row>
        <row r="7575">
          <cell r="A7575">
            <v>38992</v>
          </cell>
          <cell r="B7575" t="str">
            <v>BUCHA DE REDUCAO, PPR, DN 32 X 25 MM, PARA AGUA QUENTE E FRIA PREDIAL</v>
          </cell>
          <cell r="C7575" t="str">
            <v xml:space="preserve">UN    </v>
          </cell>
          <cell r="D7575">
            <v>3.34</v>
          </cell>
        </row>
        <row r="7576">
          <cell r="A7576">
            <v>38993</v>
          </cell>
          <cell r="B7576" t="str">
            <v>BUCHA DE REDUCAO, PPR, DN 40 X 25 MM, PARA AGUA QUENTE E FRIA PREDIAL</v>
          </cell>
          <cell r="C7576" t="str">
            <v xml:space="preserve">UN    </v>
          </cell>
          <cell r="D7576">
            <v>9.5399999999999991</v>
          </cell>
        </row>
        <row r="7577">
          <cell r="A7577">
            <v>38418</v>
          </cell>
          <cell r="B7577" t="str">
            <v>BUCHA DE REDUCAO, PVC, LONGA, SERIE R, DN 50 X 40 MM, PARA ESGOTO OU AGUAS PLUVIAIS PREDIAIS</v>
          </cell>
          <cell r="C7577" t="str">
            <v xml:space="preserve">UN    </v>
          </cell>
          <cell r="D7577">
            <v>5.55</v>
          </cell>
        </row>
        <row r="7578">
          <cell r="A7578">
            <v>39178</v>
          </cell>
          <cell r="B7578" t="str">
            <v>BUCHA EM ALUMINIO, COM ROSCA, DE  1 1/2", PARA ELETRODUTO</v>
          </cell>
          <cell r="C7578" t="str">
            <v xml:space="preserve">UN    </v>
          </cell>
          <cell r="D7578">
            <v>1.27</v>
          </cell>
        </row>
        <row r="7579">
          <cell r="A7579">
            <v>39177</v>
          </cell>
          <cell r="B7579" t="str">
            <v>BUCHA EM ALUMINIO, COM ROSCA, DE 1 1/4", PARA ELETRODUTO</v>
          </cell>
          <cell r="C7579" t="str">
            <v xml:space="preserve">UN    </v>
          </cell>
          <cell r="D7579">
            <v>1.1399999999999999</v>
          </cell>
        </row>
        <row r="7580">
          <cell r="A7580">
            <v>39174</v>
          </cell>
          <cell r="B7580" t="str">
            <v>BUCHA EM ALUMINIO, COM ROSCA, DE 1/2", PARA ELETRODUTO</v>
          </cell>
          <cell r="C7580" t="str">
            <v xml:space="preserve">UN    </v>
          </cell>
          <cell r="D7580">
            <v>0.56999999999999995</v>
          </cell>
        </row>
        <row r="7581">
          <cell r="A7581">
            <v>39176</v>
          </cell>
          <cell r="B7581" t="str">
            <v>BUCHA EM ALUMINIO, COM ROSCA, DE 1", PARA ELETRODUTO</v>
          </cell>
          <cell r="C7581" t="str">
            <v xml:space="preserve">UN    </v>
          </cell>
          <cell r="D7581">
            <v>0.75</v>
          </cell>
        </row>
        <row r="7582">
          <cell r="A7582">
            <v>39180</v>
          </cell>
          <cell r="B7582" t="str">
            <v>BUCHA EM ALUMINIO, COM ROSCA, DE 2 1/2", PARA ELETRODUTO</v>
          </cell>
          <cell r="C7582" t="str">
            <v xml:space="preserve">UN    </v>
          </cell>
          <cell r="D7582">
            <v>3.44</v>
          </cell>
        </row>
        <row r="7583">
          <cell r="A7583">
            <v>39179</v>
          </cell>
          <cell r="B7583" t="str">
            <v>BUCHA EM ALUMINIO, COM ROSCA, DE 2", PARA ELETRODUTO</v>
          </cell>
          <cell r="C7583" t="str">
            <v xml:space="preserve">UN    </v>
          </cell>
          <cell r="D7583">
            <v>3.05</v>
          </cell>
        </row>
        <row r="7584">
          <cell r="A7584">
            <v>39175</v>
          </cell>
          <cell r="B7584" t="str">
            <v>BUCHA EM ALUMINIO, COM ROSCA, DE 3/4", PARA ELETRODUTO</v>
          </cell>
          <cell r="C7584" t="str">
            <v xml:space="preserve">UN    </v>
          </cell>
          <cell r="D7584">
            <v>0.7</v>
          </cell>
        </row>
        <row r="7585">
          <cell r="A7585">
            <v>39217</v>
          </cell>
          <cell r="B7585" t="str">
            <v>BUCHA EM ALUMINIO, COM ROSCA, DE 3/8", PARA ELETRODUTO</v>
          </cell>
          <cell r="C7585" t="str">
            <v xml:space="preserve">UN    </v>
          </cell>
          <cell r="D7585">
            <v>0.54</v>
          </cell>
        </row>
        <row r="7586">
          <cell r="A7586">
            <v>39181</v>
          </cell>
          <cell r="B7586" t="str">
            <v>BUCHA EM ALUMINIO, COM ROSCA, DE 3", PARA ELETRODUTO</v>
          </cell>
          <cell r="C7586" t="str">
            <v xml:space="preserve">UN    </v>
          </cell>
          <cell r="D7586">
            <v>4.62</v>
          </cell>
        </row>
        <row r="7587">
          <cell r="A7587">
            <v>39182</v>
          </cell>
          <cell r="B7587" t="str">
            <v>BUCHA EM ALUMINIO, COM ROSCA, DE 4", PARA ELETRODUTO</v>
          </cell>
          <cell r="C7587" t="str">
            <v xml:space="preserve">UN    </v>
          </cell>
          <cell r="D7587">
            <v>6.49</v>
          </cell>
        </row>
        <row r="7588">
          <cell r="A7588">
            <v>12616</v>
          </cell>
          <cell r="B7588" t="str">
            <v>CABECEIRA DIREITA OU ESQUERDA, PVC, PARA CALHA PLUVIAL, DIAMETRO ENTRE 119 E 170 MM, PARA DRENAGEM PREDIAL</v>
          </cell>
          <cell r="C7588" t="str">
            <v xml:space="preserve">UN    </v>
          </cell>
          <cell r="D7588">
            <v>5.28</v>
          </cell>
        </row>
        <row r="7589">
          <cell r="A7589">
            <v>1049</v>
          </cell>
          <cell r="B7589" t="str">
            <v>CABECOTE PARA ENTRADA DE LINHA DE ALIMENTACAO PARA ELETRODUTO, EM LIGA DE ALUMINIO COM ACABAMENTO ANTI CORROSIVO, COM FIXACAO POR ENCAIXE LISO DE 360 GRAUS, DE 1 1/2"</v>
          </cell>
          <cell r="C7589" t="str">
            <v xml:space="preserve">UN    </v>
          </cell>
          <cell r="D7589">
            <v>5.43</v>
          </cell>
        </row>
        <row r="7590">
          <cell r="A7590">
            <v>1099</v>
          </cell>
          <cell r="B7590" t="str">
            <v>CABECOTE PARA ENTRADA DE LINHA DE ALIMENTACAO PARA ELETRODUTO, EM LIGA DE ALUMINIO COM ACABAMENTO ANTI CORROSIVO, COM FIXACAO POR ENCAIXE LISO DE 360 GRAUS, DE 1 1/4"</v>
          </cell>
          <cell r="C7590" t="str">
            <v xml:space="preserve">UN    </v>
          </cell>
          <cell r="D7590">
            <v>4.16</v>
          </cell>
        </row>
        <row r="7591">
          <cell r="A7591">
            <v>39678</v>
          </cell>
          <cell r="B7591" t="str">
            <v>CABECOTE PARA ENTRADA DE LINHA DE ALIMENTACAO PARA ELETRODUTO, EM LIGA DE ALUMINIO COM ACABAMENTO ANTI CORROSIVO, COM FIXACAO POR ENCAIXE LISO DE 360 GRAUS, DE 1/2"</v>
          </cell>
          <cell r="C7591" t="str">
            <v xml:space="preserve">UN    </v>
          </cell>
          <cell r="D7591">
            <v>1.67</v>
          </cell>
        </row>
        <row r="7592">
          <cell r="A7592">
            <v>1050</v>
          </cell>
          <cell r="B7592" t="str">
            <v>CABECOTE PARA ENTRADA DE LINHA DE ALIMENTACAO PARA ELETRODUTO, EM LIGA DE ALUMINIO COM ACABAMENTO ANTI CORROSIVO, COM FIXACAO POR ENCAIXE LISO DE 360 GRAUS, DE 1"</v>
          </cell>
          <cell r="C7592" t="str">
            <v xml:space="preserve">UN    </v>
          </cell>
          <cell r="D7592">
            <v>2.84</v>
          </cell>
        </row>
        <row r="7593">
          <cell r="A7593">
            <v>1101</v>
          </cell>
          <cell r="B7593" t="str">
            <v>CABECOTE PARA ENTRADA DE LINHA DE ALIMENTACAO PARA ELETRODUTO, EM LIGA DE ALUMINIO COM ACABAMENTO ANTI CORROSIVO, COM FIXACAO POR ENCAIXE LISO DE 360 GRAUS, DE 2 1/2"</v>
          </cell>
          <cell r="C7593" t="str">
            <v xml:space="preserve">UN    </v>
          </cell>
          <cell r="D7593">
            <v>17.93</v>
          </cell>
        </row>
        <row r="7594">
          <cell r="A7594">
            <v>1100</v>
          </cell>
          <cell r="B7594" t="str">
            <v>CABECOTE PARA ENTRADA DE LINHA DE ALIMENTACAO PARA ELETRODUTO, EM LIGA DE ALUMINIO COM ACABAMENTO ANTI CORROSIVO, COM FIXACAO POR ENCAIXE LISO DE 360 GRAUS, DE 2"</v>
          </cell>
          <cell r="C7594" t="str">
            <v xml:space="preserve">UN    </v>
          </cell>
          <cell r="D7594">
            <v>9.25</v>
          </cell>
        </row>
        <row r="7595">
          <cell r="A7595">
            <v>39679</v>
          </cell>
          <cell r="B7595" t="str">
            <v>CABECOTE PARA ENTRADA DE LINHA DE ALIMENTACAO PARA ELETRODUTO, EM LIGA DE ALUMINIO COM ACABAMENTO ANTI CORROSIVO, COM FIXACAO POR ENCAIXE LISO DE 360 GRAUS, DE 3 1/2"</v>
          </cell>
          <cell r="C7595" t="str">
            <v xml:space="preserve">UN    </v>
          </cell>
          <cell r="D7595">
            <v>35.74</v>
          </cell>
        </row>
        <row r="7596">
          <cell r="A7596">
            <v>1098</v>
          </cell>
          <cell r="B7596" t="str">
            <v>CABECOTE PARA ENTRADA DE LINHA DE ALIMENTACAO PARA ELETRODUTO, EM LIGA DE ALUMINIO COM ACABAMENTO ANTI CORROSIVO, COM FIXACAO POR ENCAIXE LISO DE 360 GRAUS, DE 3/4"</v>
          </cell>
          <cell r="C7596" t="str">
            <v xml:space="preserve">UN    </v>
          </cell>
          <cell r="D7596">
            <v>2.2200000000000002</v>
          </cell>
        </row>
        <row r="7597">
          <cell r="A7597">
            <v>1102</v>
          </cell>
          <cell r="B7597" t="str">
            <v>CABECOTE PARA ENTRADA DE LINHA DE ALIMENTACAO PARA ELETRODUTO, EM LIGA DE ALUMINIO COM ACABAMENTO ANTI CORROSIVO, COM FIXACAO POR ENCAIXE LISO DE 360 GRAUS, DE 3"</v>
          </cell>
          <cell r="C7597" t="str">
            <v xml:space="preserve">UN    </v>
          </cell>
          <cell r="D7597">
            <v>26.74</v>
          </cell>
        </row>
        <row r="7598">
          <cell r="A7598">
            <v>1051</v>
          </cell>
          <cell r="B7598" t="str">
            <v>CABECOTE PARA ENTRADA DE LINHA DE ALIMENTACAO PARA ELETRODUTO, EM LIGA DE ALUMINIO COM ACABAMENTO ANTI CORROSIVO, COM FIXACAO POR ENCAIXE LISO DE 360 GRAUS, DE 4"</v>
          </cell>
          <cell r="C7598" t="str">
            <v xml:space="preserve">UN    </v>
          </cell>
          <cell r="D7598">
            <v>38.86</v>
          </cell>
        </row>
        <row r="7599">
          <cell r="A7599">
            <v>37399</v>
          </cell>
          <cell r="B7599" t="str">
            <v>CABIDE/GANCHO DE BANHEIRO SIMPLES EM METAL CROMADO</v>
          </cell>
          <cell r="C7599" t="str">
            <v xml:space="preserve">UN    </v>
          </cell>
          <cell r="D7599">
            <v>31.25</v>
          </cell>
        </row>
        <row r="7600">
          <cell r="A7600">
            <v>41955</v>
          </cell>
          <cell r="B7600" t="str">
            <v>CABO DE ACO GALVANIZADO, DIAMETRO 12,7 MM (1/2"), COM ALMA DE ACO CABO INDEPENDENTE 6 X 25 F</v>
          </cell>
          <cell r="C7600" t="str">
            <v xml:space="preserve">KG    </v>
          </cell>
          <cell r="D7600">
            <v>61.25</v>
          </cell>
        </row>
        <row r="7601">
          <cell r="A7601">
            <v>41953</v>
          </cell>
          <cell r="B7601" t="str">
            <v>CABO DE ACO GALVANIZADO, DIAMETRO 12,7 MM (1/2"), COM ALMA DE FIBRA 6 X 25 F</v>
          </cell>
          <cell r="C7601" t="str">
            <v xml:space="preserve">KG    </v>
          </cell>
          <cell r="D7601">
            <v>58.45</v>
          </cell>
        </row>
        <row r="7602">
          <cell r="A7602">
            <v>41954</v>
          </cell>
          <cell r="B7602" t="str">
            <v>CABO DE ACO GALVANIZADO, DIAMETRO 9,53 MM (3/8"), COM ALMA DE FIBRA 6 X 25 F</v>
          </cell>
          <cell r="C7602" t="str">
            <v xml:space="preserve">KG    </v>
          </cell>
          <cell r="D7602">
            <v>57.89</v>
          </cell>
        </row>
        <row r="7603">
          <cell r="A7603">
            <v>25004</v>
          </cell>
          <cell r="B7603" t="str">
            <v>CABO DE ALUMINIO NU COM ALMA DE ACO, BITOLA 1/0 AWG</v>
          </cell>
          <cell r="C7603" t="str">
            <v xml:space="preserve">KG    </v>
          </cell>
          <cell r="D7603">
            <v>17.670000000000002</v>
          </cell>
        </row>
        <row r="7604">
          <cell r="A7604">
            <v>25002</v>
          </cell>
          <cell r="B7604" t="str">
            <v>CABO DE ALUMINIO NU COM ALMA DE ACO, BITOLA 2 AWG</v>
          </cell>
          <cell r="C7604" t="str">
            <v xml:space="preserve">KG    </v>
          </cell>
          <cell r="D7604">
            <v>17.809999999999999</v>
          </cell>
        </row>
        <row r="7605">
          <cell r="A7605">
            <v>37409</v>
          </cell>
          <cell r="B7605" t="str">
            <v>CABO DE ALUMINIO NU COM ALMA DE ACO, BITOLA 2/0 AWG</v>
          </cell>
          <cell r="C7605" t="str">
            <v xml:space="preserve">KG    </v>
          </cell>
          <cell r="D7605">
            <v>17.52</v>
          </cell>
        </row>
        <row r="7606">
          <cell r="A7606">
            <v>841</v>
          </cell>
          <cell r="B7606" t="str">
            <v>CABO DE ALUMINIO NU COM ALMA DE ACO, BITOLA 4 AWG</v>
          </cell>
          <cell r="C7606" t="str">
            <v xml:space="preserve">KG    </v>
          </cell>
          <cell r="D7606">
            <v>18.100000000000001</v>
          </cell>
        </row>
        <row r="7607">
          <cell r="A7607">
            <v>25005</v>
          </cell>
          <cell r="B7607" t="str">
            <v>CABO DE ALUMINIO NU SEM ALMA DE ACO, BITOLA 1/0 AWG</v>
          </cell>
          <cell r="C7607" t="str">
            <v xml:space="preserve">KG    </v>
          </cell>
          <cell r="D7607">
            <v>19.84</v>
          </cell>
        </row>
        <row r="7608">
          <cell r="A7608">
            <v>25003</v>
          </cell>
          <cell r="B7608" t="str">
            <v>CABO DE ALUMINIO NU SEM ALMA DE ACO, BITOLA 2 AWG</v>
          </cell>
          <cell r="C7608" t="str">
            <v xml:space="preserve">KG    </v>
          </cell>
          <cell r="D7608">
            <v>21.2</v>
          </cell>
        </row>
        <row r="7609">
          <cell r="A7609">
            <v>37410</v>
          </cell>
          <cell r="B7609" t="str">
            <v>CABO DE ALUMINIO NU SEM ALMA DE ACO, BITOLA 2/0 AWG</v>
          </cell>
          <cell r="C7609" t="str">
            <v xml:space="preserve">KG    </v>
          </cell>
          <cell r="D7609">
            <v>19.84</v>
          </cell>
        </row>
        <row r="7610">
          <cell r="A7610">
            <v>842</v>
          </cell>
          <cell r="B7610" t="str">
            <v>CABO DE ALUMINIO NU SEM ALMA DE ACO, BITOLA 4 AWG</v>
          </cell>
          <cell r="C7610" t="str">
            <v xml:space="preserve">KG    </v>
          </cell>
          <cell r="D7610">
            <v>22.32</v>
          </cell>
        </row>
        <row r="7611">
          <cell r="A7611">
            <v>862</v>
          </cell>
          <cell r="B7611" t="str">
            <v>CABO DE COBRE NU 10 MM2 MEIO-DURO</v>
          </cell>
          <cell r="C7611" t="str">
            <v xml:space="preserve">M     </v>
          </cell>
          <cell r="D7611">
            <v>9.11</v>
          </cell>
        </row>
        <row r="7612">
          <cell r="A7612">
            <v>866</v>
          </cell>
          <cell r="B7612" t="str">
            <v>CABO DE COBRE NU 120 MM2 MEIO-DURO</v>
          </cell>
          <cell r="C7612" t="str">
            <v xml:space="preserve">M     </v>
          </cell>
          <cell r="D7612">
            <v>112.01</v>
          </cell>
        </row>
        <row r="7613">
          <cell r="A7613">
            <v>892</v>
          </cell>
          <cell r="B7613" t="str">
            <v>CABO DE COBRE NU 150 MM2 MEIO-DURO</v>
          </cell>
          <cell r="C7613" t="str">
            <v xml:space="preserve">M     </v>
          </cell>
          <cell r="D7613">
            <v>142.43</v>
          </cell>
        </row>
        <row r="7614">
          <cell r="A7614">
            <v>857</v>
          </cell>
          <cell r="B7614" t="str">
            <v>CABO DE COBRE NU 16 MM2 MEIO-DURO</v>
          </cell>
          <cell r="C7614" t="str">
            <v xml:space="preserve">M     </v>
          </cell>
          <cell r="D7614">
            <v>14.5</v>
          </cell>
        </row>
        <row r="7615">
          <cell r="A7615">
            <v>37404</v>
          </cell>
          <cell r="B7615" t="str">
            <v>CABO DE COBRE NU 185 MM2 MEIO-DURO</v>
          </cell>
          <cell r="C7615" t="str">
            <v xml:space="preserve">M     </v>
          </cell>
          <cell r="D7615">
            <v>171.28</v>
          </cell>
        </row>
        <row r="7616">
          <cell r="A7616">
            <v>868</v>
          </cell>
          <cell r="B7616" t="str">
            <v>CABO DE COBRE NU 25 MM2 MEIO-DURO</v>
          </cell>
          <cell r="C7616" t="str">
            <v xml:space="preserve">M     </v>
          </cell>
          <cell r="D7616">
            <v>22.39</v>
          </cell>
        </row>
        <row r="7617">
          <cell r="A7617">
            <v>870</v>
          </cell>
          <cell r="B7617" t="str">
            <v>CABO DE COBRE NU 300 MM2 MEIO-DURO</v>
          </cell>
          <cell r="C7617" t="str">
            <v xml:space="preserve">M     </v>
          </cell>
          <cell r="D7617">
            <v>295.14</v>
          </cell>
        </row>
        <row r="7618">
          <cell r="A7618">
            <v>863</v>
          </cell>
          <cell r="B7618" t="str">
            <v>CABO DE COBRE NU 35 MM2 MEIO-DURO</v>
          </cell>
          <cell r="C7618" t="str">
            <v xml:space="preserve">M     </v>
          </cell>
          <cell r="D7618">
            <v>30.94</v>
          </cell>
        </row>
        <row r="7619">
          <cell r="A7619">
            <v>867</v>
          </cell>
          <cell r="B7619" t="str">
            <v>CABO DE COBRE NU 50 MM2 MEIO-DURO</v>
          </cell>
          <cell r="C7619" t="str">
            <v xml:space="preserve">M     </v>
          </cell>
          <cell r="D7619">
            <v>43.09</v>
          </cell>
        </row>
        <row r="7620">
          <cell r="A7620">
            <v>891</v>
          </cell>
          <cell r="B7620" t="str">
            <v>CABO DE COBRE NU 500 MM2 MEIO-DURO</v>
          </cell>
          <cell r="C7620" t="str">
            <v xml:space="preserve">M     </v>
          </cell>
          <cell r="D7620">
            <v>495.65</v>
          </cell>
        </row>
        <row r="7621">
          <cell r="A7621">
            <v>864</v>
          </cell>
          <cell r="B7621" t="str">
            <v>CABO DE COBRE NU 70 MM2 MEIO-DURO</v>
          </cell>
          <cell r="C7621" t="str">
            <v xml:space="preserve">M     </v>
          </cell>
          <cell r="D7621">
            <v>60.7</v>
          </cell>
        </row>
        <row r="7622">
          <cell r="A7622">
            <v>865</v>
          </cell>
          <cell r="B7622" t="str">
            <v>CABO DE COBRE NU 95 MM2 MEIO-DURO</v>
          </cell>
          <cell r="C7622" t="str">
            <v xml:space="preserve">M     </v>
          </cell>
          <cell r="D7622">
            <v>85.5</v>
          </cell>
        </row>
        <row r="7623">
          <cell r="A7623">
            <v>1006</v>
          </cell>
          <cell r="B7623" t="str">
            <v>CABO DE COBRE RIGIDO, CLASSE 2, ISOLACAO EM PVC, ANTI-CHAMA BWF-B, 1 CONDUTOR, 450/750 V, DIAMETRO 120 MM2</v>
          </cell>
          <cell r="C7623" t="str">
            <v xml:space="preserve">M     </v>
          </cell>
          <cell r="D7623">
            <v>94.79</v>
          </cell>
        </row>
        <row r="7624">
          <cell r="A7624">
            <v>948</v>
          </cell>
          <cell r="B7624" t="str">
            <v>CABO DE COBRE UNIPOLAR 10 MM2, BLINDADO, ISOLACAO 3,6/6 KV EPR, COBERTURA EM PVC</v>
          </cell>
          <cell r="C7624" t="str">
            <v xml:space="preserve">M     </v>
          </cell>
          <cell r="D7624">
            <v>29.56</v>
          </cell>
        </row>
        <row r="7625">
          <cell r="A7625">
            <v>947</v>
          </cell>
          <cell r="B7625" t="str">
            <v>CABO DE COBRE UNIPOLAR 16 MM2, BLINDADO, ISOLACAO 3,6/6 KV EPR, COBERTURA EM PVC</v>
          </cell>
          <cell r="C7625" t="str">
            <v xml:space="preserve">M     </v>
          </cell>
          <cell r="D7625">
            <v>30.07</v>
          </cell>
        </row>
        <row r="7626">
          <cell r="A7626">
            <v>911</v>
          </cell>
          <cell r="B7626" t="str">
            <v>CABO DE COBRE UNIPOLAR 16 MM2, BLINDADO, ISOLACAO 6/10 KV EPR, COBERTURA EM PVC</v>
          </cell>
          <cell r="C7626" t="str">
            <v xml:space="preserve">M     </v>
          </cell>
          <cell r="D7626">
            <v>43.73</v>
          </cell>
        </row>
        <row r="7627">
          <cell r="A7627">
            <v>925</v>
          </cell>
          <cell r="B7627" t="str">
            <v>CABO DE COBRE UNIPOLAR 25 MM2, BLINDADO, ISOLACAO 3,6/6 KV EPR, COBERTURA EM PVC</v>
          </cell>
          <cell r="C7627" t="str">
            <v xml:space="preserve">M     </v>
          </cell>
          <cell r="D7627">
            <v>40.42</v>
          </cell>
        </row>
        <row r="7628">
          <cell r="A7628">
            <v>954</v>
          </cell>
          <cell r="B7628" t="str">
            <v>CABO DE COBRE UNIPOLAR 25MM2, BLINDADO, ISOLACAO 6/10 KV EPR, COBERTURA EM PVC</v>
          </cell>
          <cell r="C7628" t="str">
            <v xml:space="preserve">M     </v>
          </cell>
          <cell r="D7628">
            <v>44.65</v>
          </cell>
        </row>
        <row r="7629">
          <cell r="A7629">
            <v>901</v>
          </cell>
          <cell r="B7629" t="str">
            <v>CABO DE COBRE UNIPOLAR 35 MM2, BLINDADO, ISOLACAO 12/20 KV EPR, COBERTURA EM PVC</v>
          </cell>
          <cell r="C7629" t="str">
            <v xml:space="preserve">M     </v>
          </cell>
          <cell r="D7629">
            <v>47.79</v>
          </cell>
        </row>
        <row r="7630">
          <cell r="A7630">
            <v>926</v>
          </cell>
          <cell r="B7630" t="str">
            <v>CABO DE COBRE UNIPOLAR 35 MM2, BLINDADO, ISOLACAO 3,6/6 KV EPR, COBERTURA EM PVC</v>
          </cell>
          <cell r="C7630" t="str">
            <v xml:space="preserve">M     </v>
          </cell>
          <cell r="D7630">
            <v>50.5</v>
          </cell>
        </row>
        <row r="7631">
          <cell r="A7631">
            <v>912</v>
          </cell>
          <cell r="B7631" t="str">
            <v>CABO DE COBRE UNIPOLAR 35 MM2, BLINDADO, ISOLACAO 6/10 KV EPR, COBERTURA EM PVC</v>
          </cell>
          <cell r="C7631" t="str">
            <v xml:space="preserve">M     </v>
          </cell>
          <cell r="D7631">
            <v>50.81</v>
          </cell>
        </row>
        <row r="7632">
          <cell r="A7632">
            <v>955</v>
          </cell>
          <cell r="B7632" t="str">
            <v>CABO DE COBRE UNIPOLAR 50 MM2, BLINDADO, ISOLACAO 12/20 KV EPR, COBERTURA EM PVC</v>
          </cell>
          <cell r="C7632" t="str">
            <v xml:space="preserve">M     </v>
          </cell>
          <cell r="D7632">
            <v>60.65</v>
          </cell>
        </row>
        <row r="7633">
          <cell r="A7633">
            <v>946</v>
          </cell>
          <cell r="B7633" t="str">
            <v>CABO DE COBRE UNIPOLAR 50 MM2, BLINDADO, ISOLACAO 3,6/6 KV EPR, COBERTURA EM PVC</v>
          </cell>
          <cell r="C7633" t="str">
            <v xml:space="preserve">M     </v>
          </cell>
          <cell r="D7633">
            <v>68.19</v>
          </cell>
        </row>
        <row r="7634">
          <cell r="A7634">
            <v>953</v>
          </cell>
          <cell r="B7634" t="str">
            <v>CABO DE COBRE UNIPOLAR 50 MM2, BLINDADO, ISOLACAO 6/10 KV EPR, COBERTURA EM PVC</v>
          </cell>
          <cell r="C7634" t="str">
            <v xml:space="preserve">M     </v>
          </cell>
          <cell r="D7634">
            <v>62.05</v>
          </cell>
        </row>
        <row r="7635">
          <cell r="A7635">
            <v>902</v>
          </cell>
          <cell r="B7635" t="str">
            <v>CABO DE COBRE UNIPOLAR 70 MM2, BLINDADO, ISOLACAO 12/20 KV EPR, COBERTURA EM PVC</v>
          </cell>
          <cell r="C7635" t="str">
            <v xml:space="preserve">M     </v>
          </cell>
          <cell r="D7635">
            <v>75.430000000000007</v>
          </cell>
        </row>
        <row r="7636">
          <cell r="A7636">
            <v>927</v>
          </cell>
          <cell r="B7636" t="str">
            <v>CABO DE COBRE UNIPOLAR 70 MM2, BLINDADO, ISOLACAO 3,6/6 KV EPR, COBERTURA EM PVC</v>
          </cell>
          <cell r="C7636" t="str">
            <v xml:space="preserve">M     </v>
          </cell>
          <cell r="D7636">
            <v>73.12</v>
          </cell>
        </row>
        <row r="7637">
          <cell r="A7637">
            <v>913</v>
          </cell>
          <cell r="B7637" t="str">
            <v>CABO DE COBRE UNIPOLAR 70 MM2, BLINDADO, ISOLACAO 6/10 KV EPR, COBERTURA EM PVC</v>
          </cell>
          <cell r="C7637" t="str">
            <v xml:space="preserve">M     </v>
          </cell>
          <cell r="D7637">
            <v>81.61</v>
          </cell>
        </row>
        <row r="7638">
          <cell r="A7638">
            <v>903</v>
          </cell>
          <cell r="B7638" t="str">
            <v>CABO DE COBRE UNIPOLAR 95 MM2, BLINDADO, ISOLACAO 12/20 KV EPR, COBERTURA EM PVC</v>
          </cell>
          <cell r="C7638" t="str">
            <v xml:space="preserve">M     </v>
          </cell>
          <cell r="D7638">
            <v>92.36</v>
          </cell>
        </row>
        <row r="7639">
          <cell r="A7639">
            <v>945</v>
          </cell>
          <cell r="B7639" t="str">
            <v>CABO DE COBRE UNIPOLAR 95 MM2, BLINDADO, ISOLACAO 3,6/6 KV EPR, COBERTURA EM PVC</v>
          </cell>
          <cell r="C7639" t="str">
            <v xml:space="preserve">M     </v>
          </cell>
          <cell r="D7639">
            <v>97.7</v>
          </cell>
        </row>
        <row r="7640">
          <cell r="A7640">
            <v>914</v>
          </cell>
          <cell r="B7640" t="str">
            <v>CABO DE COBRE UNIPOLAR 95 MM2, BLINDADO, ISOLACAO 6/10 KV EPR, COBERTURA EM PVC</v>
          </cell>
          <cell r="C7640" t="str">
            <v xml:space="preserve">M     </v>
          </cell>
          <cell r="D7640">
            <v>100.09</v>
          </cell>
        </row>
        <row r="7641">
          <cell r="A7641">
            <v>993</v>
          </cell>
          <cell r="B7641" t="str">
            <v>CABO DE COBRE, FLEXIVEL, CLASSE 4 OU 5, ISOLACAO EM PVC/A, ANTICHAMA BWF-B, COBERTURA PVC-ST1, ANTICHAMA BWF-B, 1 CONDUTOR, 0,6/1 KV, SECAO NOMINAL 1,5 MM2</v>
          </cell>
          <cell r="C7641" t="str">
            <v xml:space="preserve">M     </v>
          </cell>
          <cell r="D7641">
            <v>2.04</v>
          </cell>
        </row>
        <row r="7642">
          <cell r="A7642">
            <v>1020</v>
          </cell>
          <cell r="B7642" t="str">
            <v>CABO DE COBRE, FLEXIVEL, CLASSE 4 OU 5, ISOLACAO EM PVC/A, ANTICHAMA BWF-B, COBERTURA PVC-ST1, ANTICHAMA BWF-B, 1 CONDUTOR, 0,6/1 KV, SECAO NOMINAL 10 MM2</v>
          </cell>
          <cell r="C7642" t="str">
            <v xml:space="preserve">M     </v>
          </cell>
          <cell r="D7642">
            <v>8.89</v>
          </cell>
        </row>
        <row r="7643">
          <cell r="A7643">
            <v>1017</v>
          </cell>
          <cell r="B7643" t="str">
            <v>CABO DE COBRE, FLEXIVEL, CLASSE 4 OU 5, ISOLACAO EM PVC/A, ANTICHAMA BWF-B, COBERTURA PVC-ST1, ANTICHAMA BWF-B, 1 CONDUTOR, 0,6/1 KV, SECAO NOMINAL 120 MM2</v>
          </cell>
          <cell r="C7643" t="str">
            <v xml:space="preserve">M     </v>
          </cell>
          <cell r="D7643">
            <v>97.65</v>
          </cell>
        </row>
        <row r="7644">
          <cell r="A7644">
            <v>999</v>
          </cell>
          <cell r="B7644" t="str">
            <v>CABO DE COBRE, FLEXIVEL, CLASSE 4 OU 5, ISOLACAO EM PVC/A, ANTICHAMA BWF-B, COBERTURA PVC-ST1, ANTICHAMA BWF-B, 1 CONDUTOR, 0,6/1 KV, SECAO NOMINAL 150 MM2</v>
          </cell>
          <cell r="C7644" t="str">
            <v xml:space="preserve">M     </v>
          </cell>
          <cell r="D7644">
            <v>121</v>
          </cell>
        </row>
        <row r="7645">
          <cell r="A7645">
            <v>995</v>
          </cell>
          <cell r="B7645" t="str">
            <v>CABO DE COBRE, FLEXIVEL, CLASSE 4 OU 5, ISOLACAO EM PVC/A, ANTICHAMA BWF-B, COBERTURA PVC-ST1, ANTICHAMA BWF-B, 1 CONDUTOR, 0,6/1 KV, SECAO NOMINAL 16 MM2</v>
          </cell>
          <cell r="C7645" t="str">
            <v xml:space="preserve">M     </v>
          </cell>
          <cell r="D7645">
            <v>13.63</v>
          </cell>
        </row>
        <row r="7646">
          <cell r="A7646">
            <v>1000</v>
          </cell>
          <cell r="B7646" t="str">
            <v>CABO DE COBRE, FLEXIVEL, CLASSE 4 OU 5, ISOLACAO EM PVC/A, ANTICHAMA BWF-B, COBERTURA PVC-ST1, ANTICHAMA BWF-B, 1 CONDUTOR, 0,6/1 KV, SECAO NOMINAL 185 MM2</v>
          </cell>
          <cell r="C7646" t="str">
            <v xml:space="preserve">M     </v>
          </cell>
          <cell r="D7646">
            <v>148.32</v>
          </cell>
        </row>
        <row r="7647">
          <cell r="A7647">
            <v>1022</v>
          </cell>
          <cell r="B7647" t="str">
            <v>CABO DE COBRE, FLEXIVEL, CLASSE 4 OU 5, ISOLACAO EM PVC/A, ANTICHAMA BWF-B, COBERTURA PVC-ST1, ANTICHAMA BWF-B, 1 CONDUTOR, 0,6/1 KV, SECAO NOMINAL 2,5 MM2</v>
          </cell>
          <cell r="C7647" t="str">
            <v xml:space="preserve">M     </v>
          </cell>
          <cell r="D7647">
            <v>2.83</v>
          </cell>
        </row>
        <row r="7648">
          <cell r="A7648">
            <v>1015</v>
          </cell>
          <cell r="B7648" t="str">
            <v>CABO DE COBRE, FLEXIVEL, CLASSE 4 OU 5, ISOLACAO EM PVC/A, ANTICHAMA BWF-B, COBERTURA PVC-ST1, ANTICHAMA BWF-B, 1 CONDUTOR, 0,6/1 KV, SECAO NOMINAL 240 MM2</v>
          </cell>
          <cell r="C7648" t="str">
            <v xml:space="preserve">M     </v>
          </cell>
          <cell r="D7648">
            <v>195.31</v>
          </cell>
        </row>
        <row r="7649">
          <cell r="A7649">
            <v>996</v>
          </cell>
          <cell r="B7649" t="str">
            <v>CABO DE COBRE, FLEXIVEL, CLASSE 4 OU 5, ISOLACAO EM PVC/A, ANTICHAMA BWF-B, COBERTURA PVC-ST1, ANTICHAMA BWF-B, 1 CONDUTOR, 0,6/1 KV, SECAO NOMINAL 25 MM2</v>
          </cell>
          <cell r="C7649" t="str">
            <v xml:space="preserve">M     </v>
          </cell>
          <cell r="D7649">
            <v>20.75</v>
          </cell>
        </row>
        <row r="7650">
          <cell r="A7650">
            <v>1001</v>
          </cell>
          <cell r="B7650" t="str">
            <v>CABO DE COBRE, FLEXIVEL, CLASSE 4 OU 5, ISOLACAO EM PVC/A, ANTICHAMA BWF-B, COBERTURA PVC-ST1, ANTICHAMA BWF-B, 1 CONDUTOR, 0,6/1 KV, SECAO NOMINAL 300 MM2</v>
          </cell>
          <cell r="C7650" t="str">
            <v xml:space="preserve">M     </v>
          </cell>
          <cell r="D7650">
            <v>244.42</v>
          </cell>
        </row>
        <row r="7651">
          <cell r="A7651">
            <v>1019</v>
          </cell>
          <cell r="B7651" t="str">
            <v>CABO DE COBRE, FLEXIVEL, CLASSE 4 OU 5, ISOLACAO EM PVC/A, ANTICHAMA BWF-B, COBERTURA PVC-ST1, ANTICHAMA BWF-B, 1 CONDUTOR, 0,6/1 KV, SECAO NOMINAL 35 MM2</v>
          </cell>
          <cell r="C7651" t="str">
            <v xml:space="preserve">M     </v>
          </cell>
          <cell r="D7651">
            <v>28.6</v>
          </cell>
        </row>
        <row r="7652">
          <cell r="A7652">
            <v>1021</v>
          </cell>
          <cell r="B7652" t="str">
            <v>CABO DE COBRE, FLEXIVEL, CLASSE 4 OU 5, ISOLACAO EM PVC/A, ANTICHAMA BWF-B, COBERTURA PVC-ST1, ANTICHAMA BWF-B, 1 CONDUTOR, 0,6/1 KV, SECAO NOMINAL 4 MM2</v>
          </cell>
          <cell r="C7652" t="str">
            <v xml:space="preserve">M     </v>
          </cell>
          <cell r="D7652">
            <v>4.0599999999999996</v>
          </cell>
        </row>
        <row r="7653">
          <cell r="A7653">
            <v>39249</v>
          </cell>
          <cell r="B7653" t="str">
            <v>CABO DE COBRE, FLEXIVEL, CLASSE 4 OU 5, ISOLACAO EM PVC/A, ANTICHAMA BWF-B, COBERTURA PVC-ST1, ANTICHAMA BWF-B, 1 CONDUTOR, 0,6/1 KV, SECAO NOMINAL 400 MM2</v>
          </cell>
          <cell r="C7653" t="str">
            <v xml:space="preserve">M     </v>
          </cell>
          <cell r="D7653">
            <v>318.85000000000002</v>
          </cell>
        </row>
        <row r="7654">
          <cell r="A7654">
            <v>1018</v>
          </cell>
          <cell r="B7654" t="str">
            <v>CABO DE COBRE, FLEXIVEL, CLASSE 4 OU 5, ISOLACAO EM PVC/A, ANTICHAMA BWF-B, COBERTURA PVC-ST1, ANTICHAMA BWF-B, 1 CONDUTOR, 0,6/1 KV, SECAO NOMINAL 50 MM2</v>
          </cell>
          <cell r="C7654" t="str">
            <v xml:space="preserve">M     </v>
          </cell>
          <cell r="D7654">
            <v>40.76</v>
          </cell>
        </row>
        <row r="7655">
          <cell r="A7655">
            <v>39250</v>
          </cell>
          <cell r="B7655" t="str">
            <v>CABO DE COBRE, FLEXIVEL, CLASSE 4 OU 5, ISOLACAO EM PVC/A, ANTICHAMA BWF-B, COBERTURA PVC-ST1, ANTICHAMA BWF-B, 1 CONDUTOR, 0,6/1 KV, SECAO NOMINAL 500 MM2</v>
          </cell>
          <cell r="C7655" t="str">
            <v xml:space="preserve">M     </v>
          </cell>
          <cell r="D7655">
            <v>409.59</v>
          </cell>
        </row>
        <row r="7656">
          <cell r="A7656">
            <v>994</v>
          </cell>
          <cell r="B7656" t="str">
            <v>CABO DE COBRE, FLEXIVEL, CLASSE 4 OU 5, ISOLACAO EM PVC/A, ANTICHAMA BWF-B, COBERTURA PVC-ST1, ANTICHAMA BWF-B, 1 CONDUTOR, 0,6/1 KV, SECAO NOMINAL 6 MM2</v>
          </cell>
          <cell r="C7656" t="str">
            <v xml:space="preserve">M     </v>
          </cell>
          <cell r="D7656">
            <v>5.54</v>
          </cell>
        </row>
        <row r="7657">
          <cell r="A7657">
            <v>977</v>
          </cell>
          <cell r="B7657" t="str">
            <v>CABO DE COBRE, FLEXIVEL, CLASSE 4 OU 5, ISOLACAO EM PVC/A, ANTICHAMA BWF-B, COBERTURA PVC-ST1, ANTICHAMA BWF-B, 1 CONDUTOR, 0,6/1 KV, SECAO NOMINAL 70 MM2</v>
          </cell>
          <cell r="C7657" t="str">
            <v xml:space="preserve">M     </v>
          </cell>
          <cell r="D7657">
            <v>56.47</v>
          </cell>
        </row>
        <row r="7658">
          <cell r="A7658">
            <v>998</v>
          </cell>
          <cell r="B7658" t="str">
            <v>CABO DE COBRE, FLEXIVEL, CLASSE 4 OU 5, ISOLACAO EM PVC/A, ANTICHAMA BWF-B, COBERTURA PVC-ST1, ANTICHAMA BWF-B, 1 CONDUTOR, 0,6/1 KV, SECAO NOMINAL 95 MM2</v>
          </cell>
          <cell r="C7658" t="str">
            <v xml:space="preserve">M     </v>
          </cell>
          <cell r="D7658">
            <v>75.02</v>
          </cell>
        </row>
        <row r="7659">
          <cell r="A7659">
            <v>39251</v>
          </cell>
          <cell r="B7659" t="str">
            <v>CABO DE COBRE, FLEXIVEL, CLASSE 4 OU 5, ISOLACAO EM PVC/A, ANTICHAMA BWF-B, 1 CONDUTOR, 450/750 V, SECAO NOMINAL 0,5 MM2</v>
          </cell>
          <cell r="C7659" t="str">
            <v xml:space="preserve">M     </v>
          </cell>
          <cell r="D7659">
            <v>0.54</v>
          </cell>
        </row>
        <row r="7660">
          <cell r="A7660">
            <v>1011</v>
          </cell>
          <cell r="B7660" t="str">
            <v>CABO DE COBRE, FLEXIVEL, CLASSE 4 OU 5, ISOLACAO EM PVC/A, ANTICHAMA BWF-B, 1 CONDUTOR, 450/750 V, SECAO NOMINAL 0,75 MM2</v>
          </cell>
          <cell r="C7660" t="str">
            <v xml:space="preserve">M     </v>
          </cell>
          <cell r="D7660">
            <v>0.75</v>
          </cell>
        </row>
        <row r="7661">
          <cell r="A7661">
            <v>39252</v>
          </cell>
          <cell r="B7661" t="str">
            <v>CABO DE COBRE, FLEXIVEL, CLASSE 4 OU 5, ISOLACAO EM PVC/A, ANTICHAMA BWF-B, 1 CONDUTOR, 450/750 V, SECAO NOMINAL 1,0 MM2</v>
          </cell>
          <cell r="C7661" t="str">
            <v xml:space="preserve">M     </v>
          </cell>
          <cell r="D7661">
            <v>0.9</v>
          </cell>
        </row>
        <row r="7662">
          <cell r="A7662">
            <v>1013</v>
          </cell>
          <cell r="B7662" t="str">
            <v>CABO DE COBRE, FLEXIVEL, CLASSE 4 OU 5, ISOLACAO EM PVC/A, ANTICHAMA BWF-B, 1 CONDUTOR, 450/750 V, SECAO NOMINAL 1,5 MM2</v>
          </cell>
          <cell r="C7662" t="str">
            <v xml:space="preserve">M     </v>
          </cell>
          <cell r="D7662">
            <v>1.19</v>
          </cell>
        </row>
        <row r="7663">
          <cell r="A7663">
            <v>980</v>
          </cell>
          <cell r="B7663" t="str">
            <v>CABO DE COBRE, FLEXIVEL, CLASSE 4 OU 5, ISOLACAO EM PVC/A, ANTICHAMA BWF-B, 1 CONDUTOR, 450/750 V, SECAO NOMINAL 10 MM2</v>
          </cell>
          <cell r="C7663" t="str">
            <v xml:space="preserve">M     </v>
          </cell>
          <cell r="D7663">
            <v>8.15</v>
          </cell>
        </row>
        <row r="7664">
          <cell r="A7664">
            <v>39237</v>
          </cell>
          <cell r="B7664" t="str">
            <v>CABO DE COBRE, FLEXIVEL, CLASSE 4 OU 5, ISOLACAO EM PVC/A, ANTICHAMA BWF-B, 1 CONDUTOR, 450/750 V, SECAO NOMINAL 120 MM2</v>
          </cell>
          <cell r="C7664" t="str">
            <v xml:space="preserve">M     </v>
          </cell>
          <cell r="D7664">
            <v>96.63</v>
          </cell>
        </row>
        <row r="7665">
          <cell r="A7665">
            <v>39238</v>
          </cell>
          <cell r="B7665" t="str">
            <v>CABO DE COBRE, FLEXIVEL, CLASSE 4 OU 5, ISOLACAO EM PVC/A, ANTICHAMA BWF-B, 1 CONDUTOR, 450/750 V, SECAO NOMINAL 150 MM2</v>
          </cell>
          <cell r="C7665" t="str">
            <v xml:space="preserve">M     </v>
          </cell>
          <cell r="D7665">
            <v>120.64</v>
          </cell>
        </row>
        <row r="7666">
          <cell r="A7666">
            <v>979</v>
          </cell>
          <cell r="B7666" t="str">
            <v>CABO DE COBRE, FLEXIVEL, CLASSE 4 OU 5, ISOLACAO EM PVC/A, ANTICHAMA BWF-B, 1 CONDUTOR, 450/750 V, SECAO NOMINAL 16 MM2</v>
          </cell>
          <cell r="C7666" t="str">
            <v xml:space="preserve">M     </v>
          </cell>
          <cell r="D7666">
            <v>12.56</v>
          </cell>
        </row>
        <row r="7667">
          <cell r="A7667">
            <v>39239</v>
          </cell>
          <cell r="B7667" t="str">
            <v>CABO DE COBRE, FLEXIVEL, CLASSE 4 OU 5, ISOLACAO EM PVC/A, ANTICHAMA BWF-B, 1 CONDUTOR, 450/750 V, SECAO NOMINAL 185 MM2</v>
          </cell>
          <cell r="C7667" t="str">
            <v xml:space="preserve">M     </v>
          </cell>
          <cell r="D7667">
            <v>146.82</v>
          </cell>
        </row>
        <row r="7668">
          <cell r="A7668">
            <v>1014</v>
          </cell>
          <cell r="B7668" t="str">
            <v>CABO DE COBRE, FLEXIVEL, CLASSE 4 OU 5, ISOLACAO EM PVC/A, ANTICHAMA BWF-B, 1 CONDUTOR, 450/750 V, SECAO NOMINAL 2,5 MM2</v>
          </cell>
          <cell r="C7668" t="str">
            <v xml:space="preserve">M     </v>
          </cell>
          <cell r="D7668">
            <v>1.9</v>
          </cell>
        </row>
        <row r="7669">
          <cell r="A7669">
            <v>39240</v>
          </cell>
          <cell r="B7669" t="str">
            <v>CABO DE COBRE, FLEXIVEL, CLASSE 4 OU 5, ISOLACAO EM PVC/A, ANTICHAMA BWF-B, 1 CONDUTOR, 450/750 V, SECAO NOMINAL 240 MM2</v>
          </cell>
          <cell r="C7669" t="str">
            <v xml:space="preserve">M     </v>
          </cell>
          <cell r="D7669">
            <v>194.05</v>
          </cell>
        </row>
        <row r="7670">
          <cell r="A7670">
            <v>39232</v>
          </cell>
          <cell r="B7670" t="str">
            <v>CABO DE COBRE, FLEXIVEL, CLASSE 4 OU 5, ISOLACAO EM PVC/A, ANTICHAMA BWF-B, 1 CONDUTOR, 450/750 V, SECAO NOMINAL 25 MM2</v>
          </cell>
          <cell r="C7670" t="str">
            <v xml:space="preserve">M     </v>
          </cell>
          <cell r="D7670">
            <v>20.149999999999999</v>
          </cell>
        </row>
        <row r="7671">
          <cell r="A7671">
            <v>39233</v>
          </cell>
          <cell r="B7671" t="str">
            <v>CABO DE COBRE, FLEXIVEL, CLASSE 4 OU 5, ISOLACAO EM PVC/A, ANTICHAMA BWF-B, 1 CONDUTOR, 450/750 V, SECAO NOMINAL 35 MM2</v>
          </cell>
          <cell r="C7671" t="str">
            <v xml:space="preserve">M     </v>
          </cell>
          <cell r="D7671">
            <v>27.7</v>
          </cell>
        </row>
        <row r="7672">
          <cell r="A7672">
            <v>981</v>
          </cell>
          <cell r="B7672" t="str">
            <v>CABO DE COBRE, FLEXIVEL, CLASSE 4 OU 5, ISOLACAO EM PVC/A, ANTICHAMA BWF-B, 1 CONDUTOR, 450/750 V, SECAO NOMINAL 4 MM2</v>
          </cell>
          <cell r="C7672" t="str">
            <v xml:space="preserve">M     </v>
          </cell>
          <cell r="D7672">
            <v>3.4</v>
          </cell>
        </row>
        <row r="7673">
          <cell r="A7673">
            <v>39234</v>
          </cell>
          <cell r="B7673" t="str">
            <v>CABO DE COBRE, FLEXIVEL, CLASSE 4 OU 5, ISOLACAO EM PVC/A, ANTICHAMA BWF-B, 1 CONDUTOR, 450/750 V, SECAO NOMINAL 50 MM2</v>
          </cell>
          <cell r="C7673" t="str">
            <v xml:space="preserve">M     </v>
          </cell>
          <cell r="D7673">
            <v>40.659999999999997</v>
          </cell>
        </row>
        <row r="7674">
          <cell r="A7674">
            <v>982</v>
          </cell>
          <cell r="B7674" t="str">
            <v>CABO DE COBRE, FLEXIVEL, CLASSE 4 OU 5, ISOLACAO EM PVC/A, ANTICHAMA BWF-B, 1 CONDUTOR, 450/750 V, SECAO NOMINAL 6 MM2</v>
          </cell>
          <cell r="C7674" t="str">
            <v xml:space="preserve">M     </v>
          </cell>
          <cell r="D7674">
            <v>4.7699999999999996</v>
          </cell>
        </row>
        <row r="7675">
          <cell r="A7675">
            <v>39235</v>
          </cell>
          <cell r="B7675" t="str">
            <v>CABO DE COBRE, FLEXIVEL, CLASSE 4 OU 5, ISOLACAO EM PVC/A, ANTICHAMA BWF-B, 1 CONDUTOR, 450/750 V, SECAO NOMINAL 70 MM2</v>
          </cell>
          <cell r="C7675" t="str">
            <v xml:space="preserve">M     </v>
          </cell>
          <cell r="D7675">
            <v>57.18</v>
          </cell>
        </row>
        <row r="7676">
          <cell r="A7676">
            <v>39236</v>
          </cell>
          <cell r="B7676" t="str">
            <v>CABO DE COBRE, FLEXIVEL, CLASSE 4 OU 5, ISOLACAO EM PVC/A, ANTICHAMA BWF-B, 1 CONDUTOR, 450/750 V, SECAO NOMINAL 95 MM2</v>
          </cell>
          <cell r="C7676" t="str">
            <v xml:space="preserve">M     </v>
          </cell>
          <cell r="D7676">
            <v>74.959999999999994</v>
          </cell>
        </row>
        <row r="7677">
          <cell r="A7677">
            <v>876</v>
          </cell>
          <cell r="B7677" t="str">
            <v>CABO DE COBRE, RIGIDO, CLASSE 2, COMPACTADO, BLINDADO, ISOLACAO EM EPR OU XLPE, COBERTURA ANTICHAMA EM PVC, PEAD OU HFFR, 1 CONDUTOR, 20/35 KV, SECAO NOMINAL 120 MM2</v>
          </cell>
          <cell r="C7677" t="str">
            <v xml:space="preserve">M     </v>
          </cell>
          <cell r="D7677">
            <v>193.51</v>
          </cell>
        </row>
        <row r="7678">
          <cell r="A7678">
            <v>877</v>
          </cell>
          <cell r="B7678" t="str">
            <v>CABO DE COBRE, RIGIDO, CLASSE 2, COMPACTADO, BLINDADO, ISOLACAO EM EPR OU XLPE, COBERTURA ANTICHAMA EM PVC, PEAD OU HFFR, 1 CONDUTOR, 20/35 KV, SECAO NOMINAL 150 MM2</v>
          </cell>
          <cell r="C7678" t="str">
            <v xml:space="preserve">M     </v>
          </cell>
          <cell r="D7678">
            <v>227.49</v>
          </cell>
        </row>
        <row r="7679">
          <cell r="A7679">
            <v>882</v>
          </cell>
          <cell r="B7679" t="str">
            <v>CABO DE COBRE, RIGIDO, CLASSE 2, COMPACTADO, BLINDADO, ISOLACAO EM EPR OU XLPE, COBERTURA ANTICHAMA EM PVC, PEAD OU HFFR, 1 CONDUTOR, 20/35 KV, SECAO NOMINAL 185 MM2</v>
          </cell>
          <cell r="C7679" t="str">
            <v xml:space="preserve">M     </v>
          </cell>
          <cell r="D7679">
            <v>247.89</v>
          </cell>
        </row>
        <row r="7680">
          <cell r="A7680">
            <v>878</v>
          </cell>
          <cell r="B7680" t="str">
            <v>CABO DE COBRE, RIGIDO, CLASSE 2, COMPACTADO, BLINDADO, ISOLACAO EM EPR OU XLPE, COBERTURA ANTICHAMA EM PVC, PEAD OU HFFR, 1 CONDUTOR, 20/35 KV, SECAO NOMINAL 240 MM2</v>
          </cell>
          <cell r="C7680" t="str">
            <v xml:space="preserve">M     </v>
          </cell>
          <cell r="D7680">
            <v>308.18</v>
          </cell>
        </row>
        <row r="7681">
          <cell r="A7681">
            <v>879</v>
          </cell>
          <cell r="B7681" t="str">
            <v>CABO DE COBRE, RIGIDO, CLASSE 2, COMPACTADO, BLINDADO, ISOLACAO EM EPR OU XLPE, COBERTURA ANTICHAMA EM PVC, PEAD OU HFFR, 1 CONDUTOR, 20/35 KV, SECAO NOMINAL 300 MM2</v>
          </cell>
          <cell r="C7681" t="str">
            <v xml:space="preserve">M     </v>
          </cell>
          <cell r="D7681">
            <v>363.24</v>
          </cell>
        </row>
        <row r="7682">
          <cell r="A7682">
            <v>880</v>
          </cell>
          <cell r="B7682" t="str">
            <v>CABO DE COBRE, RIGIDO, CLASSE 2, COMPACTADO, BLINDADO, ISOLACAO EM EPR OU XLPE, COBERTURA ANTICHAMA EM PVC, PEAD OU HFFR, 1 CONDUTOR, 20/35 KV, SECAO NOMINAL 400 MM2</v>
          </cell>
          <cell r="C7682" t="str">
            <v xml:space="preserve">M     </v>
          </cell>
          <cell r="D7682">
            <v>427.4</v>
          </cell>
        </row>
        <row r="7683">
          <cell r="A7683">
            <v>873</v>
          </cell>
          <cell r="B7683" t="str">
            <v>CABO DE COBRE, RIGIDO, CLASSE 2, COMPACTADO, BLINDADO, ISOLACAO EM EPR OU XLPE, COBERTURA ANTICHAMA EM PVC, PEAD OU HFFR, 1 CONDUTOR, 20/35 KV, SECAO NOMINAL 50 MM2</v>
          </cell>
          <cell r="C7683" t="str">
            <v xml:space="preserve">M     </v>
          </cell>
          <cell r="D7683">
            <v>129.94999999999999</v>
          </cell>
        </row>
        <row r="7684">
          <cell r="A7684">
            <v>881</v>
          </cell>
          <cell r="B7684" t="str">
            <v>CABO DE COBRE, RIGIDO, CLASSE 2, COMPACTADO, BLINDADO, ISOLACAO EM EPR OU XLPE, COBERTURA ANTICHAMA EM PVC, PEAD OU HFFR, 1 CONDUTOR, 20/35 KV, SECAO NOMINAL 500 MM2</v>
          </cell>
          <cell r="C7684" t="str">
            <v xml:space="preserve">M     </v>
          </cell>
          <cell r="D7684">
            <v>584.17999999999995</v>
          </cell>
        </row>
        <row r="7685">
          <cell r="A7685">
            <v>874</v>
          </cell>
          <cell r="B7685" t="str">
            <v>CABO DE COBRE, RIGIDO, CLASSE 2, COMPACTADO, BLINDADO, ISOLACAO EM EPR OU XLPE, COBERTURA ANTICHAMA EM PVC, PEAD OU HFFR, 1 CONDUTOR, 20/35 KV, SECAO NOMINAL 70 MM2</v>
          </cell>
          <cell r="C7685" t="str">
            <v xml:space="preserve">M     </v>
          </cell>
          <cell r="D7685">
            <v>154.22999999999999</v>
          </cell>
        </row>
        <row r="7686">
          <cell r="A7686">
            <v>875</v>
          </cell>
          <cell r="B7686" t="str">
            <v>CABO DE COBRE, RIGIDO, CLASSE 2, COMPACTADO, BLINDADO, ISOLACAO EM EPR OU XLPE, COBERTURA ANTICHAMA EM PVC, PEAD OU HFFR, 1 CONDUTOR, 20/35 KV, SECAO NOMINAL 95 MM2</v>
          </cell>
          <cell r="C7686" t="str">
            <v xml:space="preserve">M     </v>
          </cell>
          <cell r="D7686">
            <v>184.01</v>
          </cell>
        </row>
        <row r="7687">
          <cell r="A7687">
            <v>983</v>
          </cell>
          <cell r="B7687" t="str">
            <v>CABO DE COBRE, RIGIDO, CLASSE 2, ISOLACAO EM PVC/A, ANTICHAMA BWF-B, 1 CONDUTOR, 450/750 V, SECAO NOMINAL 1,5 MM2</v>
          </cell>
          <cell r="C7687" t="str">
            <v xml:space="preserve">M     </v>
          </cell>
          <cell r="D7687">
            <v>1.1499999999999999</v>
          </cell>
        </row>
        <row r="7688">
          <cell r="A7688">
            <v>985</v>
          </cell>
          <cell r="B7688" t="str">
            <v>CABO DE COBRE, RIGIDO, CLASSE 2, ISOLACAO EM PVC/A, ANTICHAMA BWF-B, 1 CONDUTOR, 450/750 V, SECAO NOMINAL 10 MM2</v>
          </cell>
          <cell r="C7688" t="str">
            <v xml:space="preserve">M     </v>
          </cell>
          <cell r="D7688">
            <v>8.64</v>
          </cell>
        </row>
        <row r="7689">
          <cell r="A7689">
            <v>990</v>
          </cell>
          <cell r="B7689" t="str">
            <v>CABO DE COBRE, RIGIDO, CLASSE 2, ISOLACAO EM PVC/A, ANTICHAMA BWF-B, 1 CONDUTOR, 450/750 V, SECAO NOMINAL 150 MM2</v>
          </cell>
          <cell r="C7689" t="str">
            <v xml:space="preserve">M     </v>
          </cell>
          <cell r="D7689">
            <v>118.29</v>
          </cell>
        </row>
        <row r="7690">
          <cell r="A7690">
            <v>39241</v>
          </cell>
          <cell r="B7690" t="str">
            <v>CABO DE COBRE, RIGIDO, CLASSE 2, ISOLACAO EM PVC/A, ANTICHAMA BWF-B, 1 CONDUTOR, 450/750 V, SECAO NOMINAL 16 MM2</v>
          </cell>
          <cell r="C7690" t="str">
            <v xml:space="preserve">M     </v>
          </cell>
          <cell r="D7690">
            <v>13.52</v>
          </cell>
        </row>
        <row r="7691">
          <cell r="A7691">
            <v>1005</v>
          </cell>
          <cell r="B7691" t="str">
            <v>CABO DE COBRE, RIGIDO, CLASSE 2, ISOLACAO EM PVC/A, ANTICHAMA BWF-B, 1 CONDUTOR, 450/750 V, SECAO NOMINAL 185 MM2</v>
          </cell>
          <cell r="C7691" t="str">
            <v xml:space="preserve">M     </v>
          </cell>
          <cell r="D7691">
            <v>145.19</v>
          </cell>
        </row>
        <row r="7692">
          <cell r="A7692">
            <v>984</v>
          </cell>
          <cell r="B7692" t="str">
            <v>CABO DE COBRE, RIGIDO, CLASSE 2, ISOLACAO EM PVC/A, ANTICHAMA BWF-B, 1 CONDUTOR, 450/750 V, SECAO NOMINAL 2,5 MM2</v>
          </cell>
          <cell r="C7692" t="str">
            <v xml:space="preserve">M     </v>
          </cell>
          <cell r="D7692">
            <v>2.98</v>
          </cell>
        </row>
        <row r="7693">
          <cell r="A7693">
            <v>991</v>
          </cell>
          <cell r="B7693" t="str">
            <v>CABO DE COBRE, RIGIDO, CLASSE 2, ISOLACAO EM PVC/A, ANTICHAMA BWF-B, 1 CONDUTOR, 450/750 V, SECAO NOMINAL 240 MM2</v>
          </cell>
          <cell r="C7693" t="str">
            <v xml:space="preserve">M     </v>
          </cell>
          <cell r="D7693">
            <v>191.84</v>
          </cell>
        </row>
        <row r="7694">
          <cell r="A7694">
            <v>986</v>
          </cell>
          <cell r="B7694" t="str">
            <v>CABO DE COBRE, RIGIDO, CLASSE 2, ISOLACAO EM PVC/A, ANTICHAMA BWF-B, 1 CONDUTOR, 450/750 V, SECAO NOMINAL 25 MM2</v>
          </cell>
          <cell r="C7694" t="str">
            <v xml:space="preserve">M     </v>
          </cell>
          <cell r="D7694">
            <v>20.67</v>
          </cell>
        </row>
        <row r="7695">
          <cell r="A7695">
            <v>1024</v>
          </cell>
          <cell r="B7695" t="str">
            <v>CABO DE COBRE, RIGIDO, CLASSE 2, ISOLACAO EM PVC/A, ANTICHAMA BWF-B, 1 CONDUTOR, 450/750 V, SECAO NOMINAL 300 MM2</v>
          </cell>
          <cell r="C7695" t="str">
            <v xml:space="preserve">M     </v>
          </cell>
          <cell r="D7695">
            <v>237.44</v>
          </cell>
        </row>
        <row r="7696">
          <cell r="A7696">
            <v>987</v>
          </cell>
          <cell r="B7696" t="str">
            <v>CABO DE COBRE, RIGIDO, CLASSE 2, ISOLACAO EM PVC/A, ANTICHAMA BWF-B, 1 CONDUTOR, 450/750 V, SECAO NOMINAL 35 MM2</v>
          </cell>
          <cell r="C7696" t="str">
            <v xml:space="preserve">M     </v>
          </cell>
          <cell r="D7696">
            <v>28.08</v>
          </cell>
        </row>
        <row r="7697">
          <cell r="A7697">
            <v>1003</v>
          </cell>
          <cell r="B7697" t="str">
            <v>CABO DE COBRE, RIGIDO, CLASSE 2, ISOLACAO EM PVC/A, ANTICHAMA BWF-B, 1 CONDUTOR, 450/750 V, SECAO NOMINAL 4 MM2</v>
          </cell>
          <cell r="C7697" t="str">
            <v xml:space="preserve">M     </v>
          </cell>
          <cell r="D7697">
            <v>4.37</v>
          </cell>
        </row>
        <row r="7698">
          <cell r="A7698">
            <v>992</v>
          </cell>
          <cell r="B7698" t="str">
            <v>CABO DE COBRE, RIGIDO, CLASSE 2, ISOLACAO EM PVC/A, ANTICHAMA BWF-B, 1 CONDUTOR, 450/750 V, SECAO NOMINAL 400 MM2</v>
          </cell>
          <cell r="C7698" t="str">
            <v xml:space="preserve">M     </v>
          </cell>
          <cell r="D7698">
            <v>307.2</v>
          </cell>
        </row>
        <row r="7699">
          <cell r="A7699">
            <v>1007</v>
          </cell>
          <cell r="B7699" t="str">
            <v>CABO DE COBRE, RIGIDO, CLASSE 2, ISOLACAO EM PVC/A, ANTICHAMA BWF-B, 1 CONDUTOR, 450/750 V, SECAO NOMINAL 50 MM2</v>
          </cell>
          <cell r="C7699" t="str">
            <v xml:space="preserve">M     </v>
          </cell>
          <cell r="D7699">
            <v>39.840000000000003</v>
          </cell>
        </row>
        <row r="7700">
          <cell r="A7700">
            <v>39242</v>
          </cell>
          <cell r="B7700" t="str">
            <v>CABO DE COBRE, RIGIDO, CLASSE 2, ISOLACAO EM PVC/A, ANTICHAMA BWF-B, 1 CONDUTOR, 450/750 V, SECAO NOMINAL 500 MM2</v>
          </cell>
          <cell r="C7700" t="str">
            <v xml:space="preserve">M     </v>
          </cell>
          <cell r="D7700">
            <v>380.63</v>
          </cell>
        </row>
        <row r="7701">
          <cell r="A7701">
            <v>1008</v>
          </cell>
          <cell r="B7701" t="str">
            <v>CABO DE COBRE, RIGIDO, CLASSE 2, ISOLACAO EM PVC/A, ANTICHAMA BWF-B, 1 CONDUTOR, 450/750 V, SECAO NOMINAL 6 MM2</v>
          </cell>
          <cell r="C7701" t="str">
            <v xml:space="preserve">M     </v>
          </cell>
          <cell r="D7701">
            <v>4.96</v>
          </cell>
        </row>
        <row r="7702">
          <cell r="A7702">
            <v>988</v>
          </cell>
          <cell r="B7702" t="str">
            <v>CABO DE COBRE, RIGIDO, CLASSE 2, ISOLACAO EM PVC/A, ANTICHAMA BWF-B, 1 CONDUTOR, 450/750 V, SECAO NOMINAL 70 MM2</v>
          </cell>
          <cell r="C7702" t="str">
            <v xml:space="preserve">M     </v>
          </cell>
          <cell r="D7702">
            <v>55.03</v>
          </cell>
        </row>
        <row r="7703">
          <cell r="A7703">
            <v>989</v>
          </cell>
          <cell r="B7703" t="str">
            <v>CABO DE COBRE, RIGIDO, CLASSE 2, ISOLACAO EM PVC/A, ANTICHAMA BWF-B, 1 CONDUTOR, 450/750 V, SECAO NOMINAL 95 MM2</v>
          </cell>
          <cell r="C7703" t="str">
            <v xml:space="preserve">M     </v>
          </cell>
          <cell r="D7703">
            <v>74.540000000000006</v>
          </cell>
        </row>
        <row r="7704">
          <cell r="A7704">
            <v>39598</v>
          </cell>
          <cell r="B7704" t="str">
            <v>CABO DE PAR TRANCADO UTP, 4 PARES, CATEGORIA 5E</v>
          </cell>
          <cell r="C7704" t="str">
            <v xml:space="preserve">M     </v>
          </cell>
          <cell r="D7704">
            <v>1.35</v>
          </cell>
        </row>
        <row r="7705">
          <cell r="A7705">
            <v>39599</v>
          </cell>
          <cell r="B7705" t="str">
            <v>CABO DE PAR TRANCADO UTP, 4 PARES, CATEGORIA 6</v>
          </cell>
          <cell r="C7705" t="str">
            <v xml:space="preserve">M     </v>
          </cell>
          <cell r="D7705">
            <v>2.0499999999999998</v>
          </cell>
        </row>
        <row r="7706">
          <cell r="A7706">
            <v>34602</v>
          </cell>
          <cell r="B7706" t="str">
            <v>CABO FLEXIVEL PVC 750 V, 2 CONDUTORES DE 1,5 MM2</v>
          </cell>
          <cell r="C7706" t="str">
            <v xml:space="preserve">M     </v>
          </cell>
          <cell r="D7706">
            <v>2.78</v>
          </cell>
        </row>
        <row r="7707">
          <cell r="A7707">
            <v>34603</v>
          </cell>
          <cell r="B7707" t="str">
            <v>CABO FLEXIVEL PVC 750 V, 2 CONDUTORES DE 10,0 MM2</v>
          </cell>
          <cell r="C7707" t="str">
            <v xml:space="preserve">M     </v>
          </cell>
          <cell r="D7707">
            <v>13.39</v>
          </cell>
        </row>
        <row r="7708">
          <cell r="A7708">
            <v>34607</v>
          </cell>
          <cell r="B7708" t="str">
            <v>CABO FLEXIVEL PVC 750 V, 2 CONDUTORES DE 4,0 MM2</v>
          </cell>
          <cell r="C7708" t="str">
            <v xml:space="preserve">M     </v>
          </cell>
          <cell r="D7708">
            <v>5.97</v>
          </cell>
        </row>
        <row r="7709">
          <cell r="A7709">
            <v>34609</v>
          </cell>
          <cell r="B7709" t="str">
            <v>CABO FLEXIVEL PVC 750 V, 2 CONDUTORES DE 6,0 MM2</v>
          </cell>
          <cell r="C7709" t="str">
            <v xml:space="preserve">M     </v>
          </cell>
          <cell r="D7709">
            <v>8.9600000000000009</v>
          </cell>
        </row>
        <row r="7710">
          <cell r="A7710">
            <v>34618</v>
          </cell>
          <cell r="B7710" t="str">
            <v>CABO FLEXIVEL PVC 750 V, 3 CONDUTORES DE 1,5 MM2</v>
          </cell>
          <cell r="C7710" t="str">
            <v xml:space="preserve">M     </v>
          </cell>
          <cell r="D7710">
            <v>3.69</v>
          </cell>
        </row>
        <row r="7711">
          <cell r="A7711">
            <v>34620</v>
          </cell>
          <cell r="B7711" t="str">
            <v>CABO FLEXIVEL PVC 750 V, 3 CONDUTORES DE 10,0 MM2</v>
          </cell>
          <cell r="C7711" t="str">
            <v xml:space="preserve">M     </v>
          </cell>
          <cell r="D7711">
            <v>18.48</v>
          </cell>
        </row>
        <row r="7712">
          <cell r="A7712">
            <v>34621</v>
          </cell>
          <cell r="B7712" t="str">
            <v>CABO FLEXIVEL PVC 750 V, 3 CONDUTORES DE 4,0 MM2</v>
          </cell>
          <cell r="C7712" t="str">
            <v xml:space="preserve">M     </v>
          </cell>
          <cell r="D7712">
            <v>8.57</v>
          </cell>
        </row>
        <row r="7713">
          <cell r="A7713">
            <v>34622</v>
          </cell>
          <cell r="B7713" t="str">
            <v>CABO FLEXIVEL PVC 750 V, 3 CONDUTORES DE 6,0 MM2</v>
          </cell>
          <cell r="C7713" t="str">
            <v xml:space="preserve">M     </v>
          </cell>
          <cell r="D7713">
            <v>12.14</v>
          </cell>
        </row>
        <row r="7714">
          <cell r="A7714">
            <v>34624</v>
          </cell>
          <cell r="B7714" t="str">
            <v>CABO FLEXIVEL PVC 750 V, 4 CONDUTORES DE 1,5 MM2</v>
          </cell>
          <cell r="C7714" t="str">
            <v xml:space="preserve">M     </v>
          </cell>
          <cell r="D7714">
            <v>4.71</v>
          </cell>
        </row>
        <row r="7715">
          <cell r="A7715">
            <v>34626</v>
          </cell>
          <cell r="B7715" t="str">
            <v>CABO FLEXIVEL PVC 750 V, 4 CONDUTORES DE 10,0 MM2</v>
          </cell>
          <cell r="C7715" t="str">
            <v xml:space="preserve">M     </v>
          </cell>
          <cell r="D7715">
            <v>25.4</v>
          </cell>
        </row>
        <row r="7716">
          <cell r="A7716">
            <v>34627</v>
          </cell>
          <cell r="B7716" t="str">
            <v>CABO FLEXIVEL PVC 750 V, 4 CONDUTORES DE 4,0 MM2</v>
          </cell>
          <cell r="C7716" t="str">
            <v xml:space="preserve">M     </v>
          </cell>
          <cell r="D7716">
            <v>10.94</v>
          </cell>
        </row>
        <row r="7717">
          <cell r="A7717">
            <v>34629</v>
          </cell>
          <cell r="B7717" t="str">
            <v>CABO FLEXIVEL PVC 750 V, 4 CONDUTORES DE 6,0 MM2</v>
          </cell>
          <cell r="C7717" t="str">
            <v xml:space="preserve">M     </v>
          </cell>
          <cell r="D7717">
            <v>16.03</v>
          </cell>
        </row>
        <row r="7718">
          <cell r="A7718">
            <v>39257</v>
          </cell>
          <cell r="B7718" t="str">
            <v>CABO MULTIPOLAR DE COBRE, FLEXIVEL, CLASSE 4 OU 5, ISOLACAO EM HEPR, COBERTURA EM PVC-ST2, ANTICHAMA BWF-B, 0,6/1 KV, 3 CONDUTORES DE 1,5 MM2</v>
          </cell>
          <cell r="C7718" t="str">
            <v xml:space="preserve">M     </v>
          </cell>
          <cell r="D7718">
            <v>5.2</v>
          </cell>
        </row>
        <row r="7719">
          <cell r="A7719">
            <v>39261</v>
          </cell>
          <cell r="B7719" t="str">
            <v>CABO MULTIPOLAR DE COBRE, FLEXIVEL, CLASSE 4 OU 5, ISOLACAO EM HEPR, COBERTURA EM PVC-ST2, ANTICHAMA BWF-B, 0,6/1 KV, 3 CONDUTORES DE 10 MM2</v>
          </cell>
          <cell r="C7719" t="str">
            <v xml:space="preserve">M     </v>
          </cell>
          <cell r="D7719">
            <v>27.73</v>
          </cell>
        </row>
        <row r="7720">
          <cell r="A7720">
            <v>39268</v>
          </cell>
          <cell r="B7720" t="str">
            <v>CABO MULTIPOLAR DE COBRE, FLEXIVEL, CLASSE 4 OU 5, ISOLACAO EM HEPR, COBERTURA EM PVC-ST2, ANTICHAMA BWF-B, 0,6/1 KV, 3 CONDUTORES DE 120 MM2</v>
          </cell>
          <cell r="C7720" t="str">
            <v xml:space="preserve">M     </v>
          </cell>
          <cell r="D7720">
            <v>319.94</v>
          </cell>
        </row>
        <row r="7721">
          <cell r="A7721">
            <v>39262</v>
          </cell>
          <cell r="B7721" t="str">
            <v>CABO MULTIPOLAR DE COBRE, FLEXIVEL, CLASSE 4 OU 5, ISOLACAO EM HEPR, COBERTURA EM PVC-ST2, ANTICHAMA BWF-B, 0,6/1 KV, 3 CONDUTORES DE 16 MM2</v>
          </cell>
          <cell r="C7721" t="str">
            <v xml:space="preserve">M     </v>
          </cell>
          <cell r="D7721">
            <v>43.36</v>
          </cell>
        </row>
        <row r="7722">
          <cell r="A7722">
            <v>39258</v>
          </cell>
          <cell r="B7722" t="str">
            <v>CABO MULTIPOLAR DE COBRE, FLEXIVEL, CLASSE 4 OU 5, ISOLACAO EM HEPR, COBERTURA EM PVC-ST2, ANTICHAMA BWF-B, 0,6/1 KV, 3 CONDUTORES DE 2,5 MM2</v>
          </cell>
          <cell r="C7722" t="str">
            <v xml:space="preserve">M     </v>
          </cell>
          <cell r="D7722">
            <v>7.71</v>
          </cell>
        </row>
        <row r="7723">
          <cell r="A7723">
            <v>39263</v>
          </cell>
          <cell r="B7723" t="str">
            <v>CABO MULTIPOLAR DE COBRE, FLEXIVEL, CLASSE 4 OU 5, ISOLACAO EM HEPR, COBERTURA EM PVC-ST2, ANTICHAMA BWF-B, 0,6/1 KV, 3 CONDUTORES DE 25 MM2</v>
          </cell>
          <cell r="C7723" t="str">
            <v xml:space="preserve">M     </v>
          </cell>
          <cell r="D7723">
            <v>67.08</v>
          </cell>
        </row>
        <row r="7724">
          <cell r="A7724">
            <v>39264</v>
          </cell>
          <cell r="B7724" t="str">
            <v>CABO MULTIPOLAR DE COBRE, FLEXIVEL, CLASSE 4 OU 5, ISOLACAO EM HEPR, COBERTURA EM PVC-ST2, ANTICHAMA BWF-B, 0,6/1 KV, 3 CONDUTORES DE 35 MM2</v>
          </cell>
          <cell r="C7724" t="str">
            <v xml:space="preserve">M     </v>
          </cell>
          <cell r="D7724">
            <v>90.83</v>
          </cell>
        </row>
        <row r="7725">
          <cell r="A7725">
            <v>39259</v>
          </cell>
          <cell r="B7725" t="str">
            <v>CABO MULTIPOLAR DE COBRE, FLEXIVEL, CLASSE 4 OU 5, ISOLACAO EM HEPR, COBERTURA EM PVC-ST2, ANTICHAMA BWF-B, 0,6/1 KV, 3 CONDUTORES DE 4 MM2</v>
          </cell>
          <cell r="C7725" t="str">
            <v xml:space="preserve">M     </v>
          </cell>
          <cell r="D7725">
            <v>11.75</v>
          </cell>
        </row>
        <row r="7726">
          <cell r="A7726">
            <v>39265</v>
          </cell>
          <cell r="B7726" t="str">
            <v>CABO MULTIPOLAR DE COBRE, FLEXIVEL, CLASSE 4 OU 5, ISOLACAO EM HEPR, COBERTURA EM PVC-ST2, ANTICHAMA BWF-B, 0,6/1 KV, 3 CONDUTORES DE 50 MM2</v>
          </cell>
          <cell r="C7726" t="str">
            <v xml:space="preserve">M     </v>
          </cell>
          <cell r="D7726">
            <v>133.81</v>
          </cell>
        </row>
        <row r="7727">
          <cell r="A7727">
            <v>39260</v>
          </cell>
          <cell r="B7727" t="str">
            <v>CABO MULTIPOLAR DE COBRE, FLEXIVEL, CLASSE 4 OU 5, ISOLACAO EM HEPR, COBERTURA EM PVC-ST2, ANTICHAMA BWF-B, 0,6/1 KV, 3 CONDUTORES DE 6 MM2</v>
          </cell>
          <cell r="C7727" t="str">
            <v xml:space="preserve">M     </v>
          </cell>
          <cell r="D7727">
            <v>16.73</v>
          </cell>
        </row>
        <row r="7728">
          <cell r="A7728">
            <v>39266</v>
          </cell>
          <cell r="B7728" t="str">
            <v>CABO MULTIPOLAR DE COBRE, FLEXIVEL, CLASSE 4 OU 5, ISOLACAO EM HEPR, COBERTURA EM PVC-ST2, ANTICHAMA BWF-B, 0,6/1 KV, 3 CONDUTORES DE 70 MM2</v>
          </cell>
          <cell r="C7728" t="str">
            <v xml:space="preserve">M     </v>
          </cell>
          <cell r="D7728">
            <v>187.75</v>
          </cell>
        </row>
        <row r="7729">
          <cell r="A7729">
            <v>39267</v>
          </cell>
          <cell r="B7729" t="str">
            <v>CABO MULTIPOLAR DE COBRE, FLEXIVEL, CLASSE 4 OU 5, ISOLACAO EM HEPR, COBERTURA EM PVC-ST2, ANTICHAMA BWF-B, 0,6/1 KV, 3 CONDUTORES DE 95 MM2</v>
          </cell>
          <cell r="C7729" t="str">
            <v xml:space="preserve">M     </v>
          </cell>
          <cell r="D7729">
            <v>246.11</v>
          </cell>
        </row>
        <row r="7730">
          <cell r="A7730">
            <v>11901</v>
          </cell>
          <cell r="B7730" t="str">
            <v>CABO TELEFONICO CCI 50, 1 PAR, USO INTERNO, SEM BLINDAGEM</v>
          </cell>
          <cell r="C7730" t="str">
            <v xml:space="preserve">M     </v>
          </cell>
          <cell r="D7730">
            <v>0.61</v>
          </cell>
        </row>
        <row r="7731">
          <cell r="A7731">
            <v>11902</v>
          </cell>
          <cell r="B7731" t="str">
            <v>CABO TELEFONICO CCI 50, 2 PARES, USO INTERNO, SEM BLINDAGEM</v>
          </cell>
          <cell r="C7731" t="str">
            <v xml:space="preserve">M     </v>
          </cell>
          <cell r="D7731">
            <v>1.06</v>
          </cell>
        </row>
        <row r="7732">
          <cell r="A7732">
            <v>11903</v>
          </cell>
          <cell r="B7732" t="str">
            <v>CABO TELEFONICO CCI 50, 3 PARES, USO INTERNO, SEM BLINDAGEM</v>
          </cell>
          <cell r="C7732" t="str">
            <v xml:space="preserve">M     </v>
          </cell>
          <cell r="D7732">
            <v>1.64</v>
          </cell>
        </row>
        <row r="7733">
          <cell r="A7733">
            <v>11904</v>
          </cell>
          <cell r="B7733" t="str">
            <v>CABO TELEFONICO CCI 50, 4 PARES, USO INTERNO, SEM BLINDAGEM</v>
          </cell>
          <cell r="C7733" t="str">
            <v xml:space="preserve">M     </v>
          </cell>
          <cell r="D7733">
            <v>2.09</v>
          </cell>
        </row>
        <row r="7734">
          <cell r="A7734">
            <v>11905</v>
          </cell>
          <cell r="B7734" t="str">
            <v>CABO TELEFONICO CCI 50, 5 PARES, USO INTERNO, SEM BLINDAGEM</v>
          </cell>
          <cell r="C7734" t="str">
            <v xml:space="preserve">M     </v>
          </cell>
          <cell r="D7734">
            <v>2.81</v>
          </cell>
        </row>
        <row r="7735">
          <cell r="A7735">
            <v>11906</v>
          </cell>
          <cell r="B7735" t="str">
            <v>CABO TELEFONICO CCI 50, 6 PARES, USO INTERNO, SEM BLINDAGEM</v>
          </cell>
          <cell r="C7735" t="str">
            <v xml:space="preserve">M     </v>
          </cell>
          <cell r="D7735">
            <v>3.24</v>
          </cell>
        </row>
        <row r="7736">
          <cell r="A7736">
            <v>11919</v>
          </cell>
          <cell r="B7736" t="str">
            <v>CABO TELEFONICO CI 50, 10 PARES, USO INTERNO</v>
          </cell>
          <cell r="C7736" t="str">
            <v xml:space="preserve">M     </v>
          </cell>
          <cell r="D7736">
            <v>6.35</v>
          </cell>
        </row>
        <row r="7737">
          <cell r="A7737">
            <v>11920</v>
          </cell>
          <cell r="B7737" t="str">
            <v>CABO TELEFONICO CI 50, 20 PARES, USO INTERNO</v>
          </cell>
          <cell r="C7737" t="str">
            <v xml:space="preserve">M     </v>
          </cell>
          <cell r="D7737">
            <v>12.31</v>
          </cell>
        </row>
        <row r="7738">
          <cell r="A7738">
            <v>11924</v>
          </cell>
          <cell r="B7738" t="str">
            <v>CABO TELEFONICO CI 50, 200 PARES, USO INTERNO</v>
          </cell>
          <cell r="C7738" t="str">
            <v xml:space="preserve">M     </v>
          </cell>
          <cell r="D7738">
            <v>119.71</v>
          </cell>
        </row>
        <row r="7739">
          <cell r="A7739">
            <v>11921</v>
          </cell>
          <cell r="B7739" t="str">
            <v>CABO TELEFONICO CI 50, 30 PARES, USO INTERNO</v>
          </cell>
          <cell r="C7739" t="str">
            <v xml:space="preserve">M     </v>
          </cell>
          <cell r="D7739">
            <v>16.760000000000002</v>
          </cell>
        </row>
        <row r="7740">
          <cell r="A7740">
            <v>11922</v>
          </cell>
          <cell r="B7740" t="str">
            <v>CABO TELEFONICO CI 50, 50 PARES, USO INTERNO</v>
          </cell>
          <cell r="C7740" t="str">
            <v xml:space="preserve">M     </v>
          </cell>
          <cell r="D7740">
            <v>29.75</v>
          </cell>
        </row>
        <row r="7741">
          <cell r="A7741">
            <v>11923</v>
          </cell>
          <cell r="B7741" t="str">
            <v>CABO TELEFONICO CI 50, 75 PARES, USO INTERNO</v>
          </cell>
          <cell r="C7741" t="str">
            <v xml:space="preserve">M     </v>
          </cell>
          <cell r="D7741">
            <v>48.59</v>
          </cell>
        </row>
        <row r="7742">
          <cell r="A7742">
            <v>11916</v>
          </cell>
          <cell r="B7742" t="str">
            <v>CABO TELEFONICO CTP - APL - 50, 10 PARES, USO EXTERNO</v>
          </cell>
          <cell r="C7742" t="str">
            <v xml:space="preserve">M     </v>
          </cell>
          <cell r="D7742">
            <v>8.24</v>
          </cell>
        </row>
        <row r="7743">
          <cell r="A7743">
            <v>11914</v>
          </cell>
          <cell r="B7743" t="str">
            <v>CABO TELEFONICO CTP - APL - 50, 100 PARES, USO EXTERNO</v>
          </cell>
          <cell r="C7743" t="str">
            <v xml:space="preserve">M     </v>
          </cell>
          <cell r="D7743">
            <v>59.87</v>
          </cell>
        </row>
        <row r="7744">
          <cell r="A7744">
            <v>11917</v>
          </cell>
          <cell r="B7744" t="str">
            <v>CABO TELEFONICO CTP - APL - 50, 20 PARES, USO EXTERNO</v>
          </cell>
          <cell r="C7744" t="str">
            <v xml:space="preserve">M     </v>
          </cell>
          <cell r="D7744">
            <v>14.35</v>
          </cell>
        </row>
        <row r="7745">
          <cell r="A7745">
            <v>11918</v>
          </cell>
          <cell r="B7745" t="str">
            <v>CABO TELEFONICO CTP - APL - 50, 30 PARES, USO EXTERNO</v>
          </cell>
          <cell r="C7745" t="str">
            <v xml:space="preserve">M     </v>
          </cell>
          <cell r="D7745">
            <v>19.47</v>
          </cell>
        </row>
        <row r="7746">
          <cell r="A7746">
            <v>37734</v>
          </cell>
          <cell r="B7746" t="str">
            <v>CACAMBA METALICA BASCULANTE COM CAPACIDADE DE 10 M3 (INCLUI MONTAGEM, NAO INCLUI CAMINHAO)</v>
          </cell>
          <cell r="C7746" t="str">
            <v xml:space="preserve">UN    </v>
          </cell>
          <cell r="D7746">
            <v>58561.36</v>
          </cell>
        </row>
        <row r="7747">
          <cell r="A7747">
            <v>42251</v>
          </cell>
          <cell r="B7747" t="str">
            <v>CACAMBA METALICA BASCULANTE COM CAPACIDADE DE 12 M3 (INCLUI MONTAGEM, NAO INCLUI CAMINHAO)</v>
          </cell>
          <cell r="C7747" t="str">
            <v xml:space="preserve">UN    </v>
          </cell>
          <cell r="D7747">
            <v>66500</v>
          </cell>
        </row>
        <row r="7748">
          <cell r="A7748">
            <v>37733</v>
          </cell>
          <cell r="B7748" t="str">
            <v>CACAMBA METALICA BASCULANTE COM CAPACIDADE DE 6 M3 (INCLUI MONTAGEM, NAO INCLUI CAMINHAO)</v>
          </cell>
          <cell r="C7748" t="str">
            <v xml:space="preserve">UN    </v>
          </cell>
          <cell r="D7748">
            <v>43909.09</v>
          </cell>
        </row>
        <row r="7749">
          <cell r="A7749">
            <v>37735</v>
          </cell>
          <cell r="B7749" t="str">
            <v>CACAMBA METALICA BASCULANTE COM CAPACIDADE DE 8 M3 (INCLUI MONTAGEM, NAO INCLUI CAMINHAO)</v>
          </cell>
          <cell r="C7749" t="str">
            <v xml:space="preserve">UN    </v>
          </cell>
          <cell r="D7749">
            <v>52910.45</v>
          </cell>
        </row>
        <row r="7750">
          <cell r="A7750">
            <v>5090</v>
          </cell>
          <cell r="B7750" t="str">
            <v>CADEADO SIMPLES, CORPO EM LATAO MACICO, COM LARGURA DE 25 MM E ALTURA DE APROX 25 MM, HASTE CEMENTADA (NAO LONGA), EM ACO TEMPERADO COM DIAMETRO DE APROX 5,0 MM, INCLUINDO 2 CHAVES</v>
          </cell>
          <cell r="C7750" t="str">
            <v xml:space="preserve">UN    </v>
          </cell>
          <cell r="D7750">
            <v>16.95</v>
          </cell>
        </row>
        <row r="7751">
          <cell r="A7751">
            <v>5085</v>
          </cell>
          <cell r="B7751" t="str">
            <v>CADEADO SIMPLES, CORPO EM LATAO MACICO, COM LARGURA DE 35 MM E ALTURA DE APROX 30 MM, HASTE CEMENTADA (NAO LONGA), EM ACO TEMPERADO COM DIAMETRO DE APROX 6,0 MM, INCLUINDO 2 CHAVES</v>
          </cell>
          <cell r="C7751" t="str">
            <v xml:space="preserve">UN    </v>
          </cell>
          <cell r="D7751">
            <v>25.23</v>
          </cell>
        </row>
        <row r="7752">
          <cell r="A7752">
            <v>43603</v>
          </cell>
          <cell r="B7752" t="str">
            <v>CADEADO SIMPLES, CORPO EM LATAO MACICO, COM LARGURA DE 50 MM E ALTURA DE APROX 40 MM, HASTE CEMENTADA EM ACO TEMPERADO COM DIAMETRO DE APROX 8,0 MM, INCLUINDO 2 CHAVES</v>
          </cell>
          <cell r="C7752" t="str">
            <v xml:space="preserve">UN    </v>
          </cell>
          <cell r="D7752">
            <v>36.049999999999997</v>
          </cell>
        </row>
        <row r="7753">
          <cell r="A7753">
            <v>38374</v>
          </cell>
          <cell r="B7753" t="str">
            <v>CADEIRA SUSPENSA MANUAL / BALANCIM INDIVIDUAL (NBR 14751)</v>
          </cell>
          <cell r="C7753" t="str">
            <v xml:space="preserve">UN    </v>
          </cell>
          <cell r="D7753">
            <v>960.19</v>
          </cell>
        </row>
        <row r="7754">
          <cell r="A7754">
            <v>20209</v>
          </cell>
          <cell r="B7754" t="str">
            <v>CAIBRO APARELHADO  *7,5 X 7,5* CM, EM MACARANDUBA, ANGELIM OU EQUIVALENTE DA REGIAO</v>
          </cell>
          <cell r="C7754" t="str">
            <v xml:space="preserve">M     </v>
          </cell>
          <cell r="D7754">
            <v>14.28</v>
          </cell>
        </row>
        <row r="7755">
          <cell r="A7755">
            <v>20212</v>
          </cell>
          <cell r="B7755" t="str">
            <v>CAIBRO APARELHADO *6 X 8* CM, EM MACARANDUBA, ANGELIM OU EQUIVALENTE DA REGIAO</v>
          </cell>
          <cell r="C7755" t="str">
            <v xml:space="preserve">M     </v>
          </cell>
          <cell r="D7755">
            <v>11.96</v>
          </cell>
        </row>
        <row r="7756">
          <cell r="A7756">
            <v>4433</v>
          </cell>
          <cell r="B7756" t="str">
            <v>CAIBRO NAO APARELHADO  *7,5 X 7,5* CM, EM MACARANDUBA, ANGELIM OU EQUIVALENTE DA REGIAO -  BRUTA</v>
          </cell>
          <cell r="C7756" t="str">
            <v xml:space="preserve">M     </v>
          </cell>
          <cell r="D7756">
            <v>13.68</v>
          </cell>
        </row>
        <row r="7757">
          <cell r="A7757">
            <v>4430</v>
          </cell>
          <cell r="B7757" t="str">
            <v>CAIBRO NAO APARELHADO *5 X 6* CM, EM MACARANDUBA, ANGELIM OU EQUIVALENTE DA REGIAO -  BRUTA</v>
          </cell>
          <cell r="C7757" t="str">
            <v xml:space="preserve">M     </v>
          </cell>
          <cell r="D7757">
            <v>7</v>
          </cell>
        </row>
        <row r="7758">
          <cell r="A7758">
            <v>4400</v>
          </cell>
          <cell r="B7758" t="str">
            <v>CAIBRO NAO APARELHADO,  *6 X 8* CM,  EM MACARANDUBA, ANGELIM OU EQUIVALENTE DA REGIAO -  BRUTA</v>
          </cell>
          <cell r="C7758" t="str">
            <v xml:space="preserve">M     </v>
          </cell>
          <cell r="D7758">
            <v>11.14</v>
          </cell>
        </row>
        <row r="7759">
          <cell r="A7759">
            <v>2729</v>
          </cell>
          <cell r="B7759" t="str">
            <v>CAIBRO ROLICO DE MADEIRA TRATADA, D = 4 A 7 CM, H = 3,00 M, EM EUCALIPTO OU EQUIVALENTE DA REGIAO</v>
          </cell>
          <cell r="C7759" t="str">
            <v xml:space="preserve">UN    </v>
          </cell>
          <cell r="D7759">
            <v>18.739999999999998</v>
          </cell>
        </row>
        <row r="7760">
          <cell r="A7760">
            <v>4513</v>
          </cell>
          <cell r="B7760" t="str">
            <v>CAIBRO 5 X 5 CM EM PINUS, MISTA OU EQUIVALENTE DA REGIAO - BRUTA</v>
          </cell>
          <cell r="C7760" t="str">
            <v xml:space="preserve">M     </v>
          </cell>
          <cell r="D7760">
            <v>5.95</v>
          </cell>
        </row>
        <row r="7761">
          <cell r="A7761">
            <v>11871</v>
          </cell>
          <cell r="B7761" t="str">
            <v>CAIXA D'AGUA DE FIBRA DE VIDRO, PARA 500 LITROS, COM TAMPA</v>
          </cell>
          <cell r="C7761" t="str">
            <v xml:space="preserve">UN    </v>
          </cell>
          <cell r="D7761">
            <v>283.5</v>
          </cell>
        </row>
        <row r="7762">
          <cell r="A7762">
            <v>34636</v>
          </cell>
          <cell r="B7762" t="str">
            <v>CAIXA D'AGUA EM POLIETILENO 1000 LITROS, COM TAMPA</v>
          </cell>
          <cell r="C7762" t="str">
            <v xml:space="preserve">UN    </v>
          </cell>
          <cell r="D7762">
            <v>350</v>
          </cell>
        </row>
        <row r="7763">
          <cell r="A7763">
            <v>34639</v>
          </cell>
          <cell r="B7763" t="str">
            <v>CAIXA D'AGUA EM POLIETILENO 1500 LITROS, COM TAMPA</v>
          </cell>
          <cell r="C7763" t="str">
            <v xml:space="preserve">UN    </v>
          </cell>
          <cell r="D7763">
            <v>710.84</v>
          </cell>
        </row>
        <row r="7764">
          <cell r="A7764">
            <v>34640</v>
          </cell>
          <cell r="B7764" t="str">
            <v>CAIXA D'AGUA EM POLIETILENO 2000 LITROS, COM TAMPA</v>
          </cell>
          <cell r="C7764" t="str">
            <v xml:space="preserve">UN    </v>
          </cell>
          <cell r="D7764">
            <v>798.46</v>
          </cell>
        </row>
        <row r="7765">
          <cell r="A7765">
            <v>34637</v>
          </cell>
          <cell r="B7765" t="str">
            <v>CAIXA D'AGUA EM POLIETILENO 500 LITROS, COM TAMPA</v>
          </cell>
          <cell r="C7765" t="str">
            <v xml:space="preserve">UN    </v>
          </cell>
          <cell r="D7765">
            <v>200.95</v>
          </cell>
        </row>
        <row r="7766">
          <cell r="A7766">
            <v>34638</v>
          </cell>
          <cell r="B7766" t="str">
            <v>CAIXA D'AGUA EM POLIETILENO 750 LITROS, COM TAMPA</v>
          </cell>
          <cell r="C7766" t="str">
            <v xml:space="preserve">UN    </v>
          </cell>
          <cell r="D7766">
            <v>344.6</v>
          </cell>
        </row>
        <row r="7767">
          <cell r="A7767">
            <v>11868</v>
          </cell>
          <cell r="B7767" t="str">
            <v>CAIXA D'AGUA FIBRA DE VIDRO PARA 1000 LITROS, COM TAMPA</v>
          </cell>
          <cell r="C7767" t="str">
            <v xml:space="preserve">UN    </v>
          </cell>
          <cell r="D7767">
            <v>389.63</v>
          </cell>
        </row>
        <row r="7768">
          <cell r="A7768">
            <v>37106</v>
          </cell>
          <cell r="B7768" t="str">
            <v>CAIXA D'AGUA FIBRA DE VIDRO PARA 10000 LITROS, COM TAMPA</v>
          </cell>
          <cell r="C7768" t="str">
            <v xml:space="preserve">UN    </v>
          </cell>
          <cell r="D7768">
            <v>3763.4</v>
          </cell>
        </row>
        <row r="7769">
          <cell r="A7769">
            <v>11869</v>
          </cell>
          <cell r="B7769" t="str">
            <v>CAIXA D'AGUA FIBRA DE VIDRO PARA 1500 LITROS, COM TAMPA</v>
          </cell>
          <cell r="C7769" t="str">
            <v xml:space="preserve">UN    </v>
          </cell>
          <cell r="D7769">
            <v>632.16999999999996</v>
          </cell>
        </row>
        <row r="7770">
          <cell r="A7770">
            <v>37104</v>
          </cell>
          <cell r="B7770" t="str">
            <v>CAIXA D'AGUA FIBRA DE VIDRO PARA 2000 LITROS, COM TAMPA</v>
          </cell>
          <cell r="C7770" t="str">
            <v xml:space="preserve">UN    </v>
          </cell>
          <cell r="D7770">
            <v>814.91</v>
          </cell>
        </row>
        <row r="7771">
          <cell r="A7771">
            <v>37105</v>
          </cell>
          <cell r="B7771" t="str">
            <v>CAIXA D'AGUA FIBRA DE VIDRO PARA 5000 LITROS, COM TAMPA</v>
          </cell>
          <cell r="C7771" t="str">
            <v xml:space="preserve">UN    </v>
          </cell>
          <cell r="D7771">
            <v>1814.92</v>
          </cell>
        </row>
        <row r="7772">
          <cell r="A7772">
            <v>34641</v>
          </cell>
          <cell r="B7772" t="str">
            <v>CAIXA DE ATERRAMENTO EM CONCRETO PRÃ-MOLDADO, DIAMETRO DE 0,30 M E ALTURA DE 0,35 M, SEM FUNDO E COM TAMPA</v>
          </cell>
          <cell r="C7772" t="str">
            <v xml:space="preserve">UN    </v>
          </cell>
          <cell r="D7772">
            <v>54.79</v>
          </cell>
        </row>
        <row r="7773">
          <cell r="A7773">
            <v>43434</v>
          </cell>
          <cell r="B7773" t="str">
            <v>CAIXA DE CONCRETO ARMADO PRE-MOLDADO, COM FUNDO E SEM TAMPA, DIMENSOES DE 0,30 X 0,30 X 0,30 M</v>
          </cell>
          <cell r="C7773" t="str">
            <v xml:space="preserve">UN    </v>
          </cell>
          <cell r="D7773">
            <v>59.24</v>
          </cell>
        </row>
        <row r="7774">
          <cell r="A7774">
            <v>43435</v>
          </cell>
          <cell r="B7774" t="str">
            <v>CAIXA DE CONCRETO ARMADO PRE-MOLDADO, COM FUNDO E SEM TAMPA, DIMENSOES DE 0,40 X 0,40 X 0,40 M</v>
          </cell>
          <cell r="C7774" t="str">
            <v xml:space="preserve">UN    </v>
          </cell>
          <cell r="D7774">
            <v>108.61</v>
          </cell>
        </row>
        <row r="7775">
          <cell r="A7775">
            <v>43436</v>
          </cell>
          <cell r="B7775" t="str">
            <v>CAIXA DE CONCRETO ARMADO PRE-MOLDADO, COM FUNDO E SEM TAMPA, DIMENSOES DE 0,60 X 0,60 X 0,50 M</v>
          </cell>
          <cell r="C7775" t="str">
            <v xml:space="preserve">UN    </v>
          </cell>
          <cell r="D7775">
            <v>190.07</v>
          </cell>
        </row>
        <row r="7776">
          <cell r="A7776">
            <v>43437</v>
          </cell>
          <cell r="B7776" t="str">
            <v>CAIXA DE CONCRETO ARMADO PRE-MOLDADO, COM FUNDO E SEM TAMPA, DIMENSOES DE 0,80 X 0,80 X 0,50 M</v>
          </cell>
          <cell r="C7776" t="str">
            <v xml:space="preserve">UN    </v>
          </cell>
          <cell r="D7776">
            <v>344.6</v>
          </cell>
        </row>
        <row r="7777">
          <cell r="A7777">
            <v>43438</v>
          </cell>
          <cell r="B7777" t="str">
            <v>CAIXA DE CONCRETO ARMADO PRE-MOLDADO, COM FUNDO E SEM TAMPA, DIMENSOES DE 1,00 X 1,00 X 0,50 M</v>
          </cell>
          <cell r="C7777" t="str">
            <v xml:space="preserve">UN    </v>
          </cell>
          <cell r="D7777">
            <v>617.12</v>
          </cell>
        </row>
        <row r="7778">
          <cell r="A7778">
            <v>41627</v>
          </cell>
          <cell r="B7778" t="str">
            <v>CAIXA DE CONCRETO ARMADO PRE-MOLDADO, COM FUNDO E TAMPA, DIMENSOES DE 0,30 X 0,30 X 0,30 M</v>
          </cell>
          <cell r="C7778" t="str">
            <v xml:space="preserve">UN    </v>
          </cell>
          <cell r="D7778">
            <v>91.33</v>
          </cell>
        </row>
        <row r="7779">
          <cell r="A7779">
            <v>41628</v>
          </cell>
          <cell r="B7779" t="str">
            <v>CAIXA DE CONCRETO ARMADO PRE-MOLDADO, COM FUNDO E TAMPA, DIMENSOES DE 0,40 X 0,40 X 0,40 M</v>
          </cell>
          <cell r="C7779" t="str">
            <v xml:space="preserve">UN    </v>
          </cell>
          <cell r="D7779">
            <v>167.85</v>
          </cell>
        </row>
        <row r="7780">
          <cell r="A7780">
            <v>41629</v>
          </cell>
          <cell r="B7780" t="str">
            <v>CAIXA DE CONCRETO ARMADO PRE-MOLDADO, COM FUNDO E TAMPA, DIMENSOES DE 0,60 X 0,60 X 0,50 M</v>
          </cell>
          <cell r="C7780" t="str">
            <v xml:space="preserve">UN    </v>
          </cell>
          <cell r="D7780">
            <v>213.27</v>
          </cell>
        </row>
        <row r="7781">
          <cell r="A7781">
            <v>43429</v>
          </cell>
          <cell r="B7781" t="str">
            <v>CAIXA DE CONCRETO ARMADO PRE-MOLDADO, SEM FUNDO, QUADRADA, DIMENSOES DE 0,30 X 0,30 X 0,30 M</v>
          </cell>
          <cell r="C7781" t="str">
            <v xml:space="preserve">UN    </v>
          </cell>
          <cell r="D7781">
            <v>47.25</v>
          </cell>
        </row>
        <row r="7782">
          <cell r="A7782">
            <v>43430</v>
          </cell>
          <cell r="B7782" t="str">
            <v>CAIXA DE CONCRETO ARMADO PRE-MOLDADO, SEM FUNDO, QUADRADA, DIMENSOES DE 0,40 X 0,40 X 0,40 M</v>
          </cell>
          <cell r="C7782" t="str">
            <v xml:space="preserve">UN    </v>
          </cell>
          <cell r="D7782">
            <v>78.489999999999995</v>
          </cell>
        </row>
        <row r="7783">
          <cell r="A7783">
            <v>43431</v>
          </cell>
          <cell r="B7783" t="str">
            <v>CAIXA DE CONCRETO ARMADO PRE-MOLDADO, SEM FUNDO, QUADRADA, DIMENSOES DE 0,60 X 0,60 X 0,50 M</v>
          </cell>
          <cell r="C7783" t="str">
            <v xml:space="preserve">UN    </v>
          </cell>
          <cell r="D7783">
            <v>152.05000000000001</v>
          </cell>
        </row>
        <row r="7784">
          <cell r="A7784">
            <v>43432</v>
          </cell>
          <cell r="B7784" t="str">
            <v>CAIXA DE CONCRETO ARMADO PRE-MOLDADO, SEM FUNDO, QUADRADA, DIMENSOES DE 0,80 X 0,80 X 0,50 M</v>
          </cell>
          <cell r="C7784" t="str">
            <v xml:space="preserve">UN    </v>
          </cell>
          <cell r="D7784">
            <v>315.95999999999998</v>
          </cell>
        </row>
        <row r="7785">
          <cell r="A7785">
            <v>43433</v>
          </cell>
          <cell r="B7785" t="str">
            <v>CAIXA DE CONCRETO ARMADO PRE-MOLDADO, SEM FUNDO, QUADRADA, DIMENSOES DE 1,00 X 1,00 X 0,50 M</v>
          </cell>
          <cell r="C7785" t="str">
            <v xml:space="preserve">UN    </v>
          </cell>
          <cell r="D7785">
            <v>498.14</v>
          </cell>
        </row>
        <row r="7786">
          <cell r="A7786">
            <v>43094</v>
          </cell>
          <cell r="B7786" t="str">
            <v>CAIXA DE DERIVACAO PARA MEDIDOR DE ENERGIA, COM BARRAMENTO MONOFASICO, EM POLICARBONATO / TERMOPLASTICO - MODULO (PADRAO CONCESSIONARIA LOCAL)</v>
          </cell>
          <cell r="C7786" t="str">
            <v xml:space="preserve">UN    </v>
          </cell>
          <cell r="D7786">
            <v>190.54</v>
          </cell>
        </row>
        <row r="7787">
          <cell r="A7787">
            <v>43093</v>
          </cell>
          <cell r="B7787" t="str">
            <v>CAIXA DE DERIVACAO PARA MEDIDOR DE ENERGIA, COM BARRAMENTO POLIFASICO, EM POLICARBONATO / TERMOPLASTICO - MODULO (PADRAO CONCESSIONARIA LOCAL)</v>
          </cell>
          <cell r="C7787" t="str">
            <v xml:space="preserve">UN    </v>
          </cell>
          <cell r="D7787">
            <v>202.49</v>
          </cell>
        </row>
        <row r="7788">
          <cell r="A7788">
            <v>1030</v>
          </cell>
          <cell r="B7788" t="str">
            <v>CAIXA DE DESCARGA DE PLASTICO EXTERNA, DE *9* L, PUXADOR FIO DE NYLON, NAO INCLUSO CANO, BOLSA, ENGATE</v>
          </cell>
          <cell r="C7788" t="str">
            <v xml:space="preserve">UN    </v>
          </cell>
          <cell r="D7788">
            <v>29.95</v>
          </cell>
        </row>
        <row r="7789">
          <cell r="A7789">
            <v>11694</v>
          </cell>
          <cell r="B7789" t="str">
            <v>CAIXA DE DESCARGA PLASTICA DE EMBUTIR COMPLETA, COM ESPELHO PLASTICO, CAPACIDADE 6 A 10 L, ACESSORIOS INCLUSOS</v>
          </cell>
          <cell r="C7789" t="str">
            <v xml:space="preserve">UN    </v>
          </cell>
          <cell r="D7789">
            <v>662.05</v>
          </cell>
        </row>
        <row r="7790">
          <cell r="A7790">
            <v>11881</v>
          </cell>
          <cell r="B7790" t="str">
            <v>CAIXA DE GORDURA CILINDRICA EM CONCRETO SIMPLES,  PRE-MOLDADA, COM DIAMETRO DE 40 CM E ALTURA DE 45 CM, COM TAMPA</v>
          </cell>
          <cell r="C7790" t="str">
            <v xml:space="preserve">UN    </v>
          </cell>
          <cell r="D7790">
            <v>83.92</v>
          </cell>
        </row>
        <row r="7791">
          <cell r="A7791">
            <v>35277</v>
          </cell>
          <cell r="B7791" t="str">
            <v>CAIXA DE GORDURA EM PVC, DIAMETRO MINIMO 300 MM, DIAMETRO DE SAIDA 100 MM, CAPACIDADE  APROXIMADA 18 LITROS, COM TAMPA</v>
          </cell>
          <cell r="C7791" t="str">
            <v xml:space="preserve">UN    </v>
          </cell>
          <cell r="D7791">
            <v>556.94000000000005</v>
          </cell>
        </row>
        <row r="7792">
          <cell r="A7792">
            <v>10521</v>
          </cell>
          <cell r="B7792" t="str">
            <v>CAIXA DE INCENDIO/ABRIGO PARA MANGUEIRA, DE EMBUTIR/INTERNA, COM 75 X 45 X 17 CM, EM CHAPA DE ACO, PORTA COM VENTILACAO, VISOR COM A INSCRICAO "INCENDIO", SUPORTE/CESTA INTERNA PARA A MANGUEIRA, PINTURA ELETROSTATICA VERMELHA</v>
          </cell>
          <cell r="C7792" t="str">
            <v xml:space="preserve">UN    </v>
          </cell>
          <cell r="D7792">
            <v>401.38</v>
          </cell>
        </row>
        <row r="7793">
          <cell r="A7793">
            <v>10885</v>
          </cell>
          <cell r="B7793" t="str">
            <v>CAIXA DE INCENDIO/ABRIGO PARA MANGUEIRA, DE EMBUTIR/INTERNA, COM 90 X 60 X 17 CM, EM CHAPA DE ACO, PORTA COM VENTILACAO, VISOR COM A INSCRICAO "INCENDIO", SUPORTE/CESTA INTERNA PARA A MANGUEIRA, PINTURA ELETROSTATICA VERMELHA</v>
          </cell>
          <cell r="C7793" t="str">
            <v xml:space="preserve">UN    </v>
          </cell>
          <cell r="D7793">
            <v>507.7</v>
          </cell>
        </row>
        <row r="7794">
          <cell r="A7794">
            <v>20962</v>
          </cell>
          <cell r="B7794" t="str">
            <v>CAIXA DE INCENDIO/ABRIGO PARA MANGUEIRA, DE SOBREPOR/EXTERNA, COM 75 X 45 X 17 CM, EM CHAPA DE ACO, PORTA COM VENTILACAO, VISOR COM A INSCRICAO "INCENDIO", SUPORTE/CESTA INTERNA PARA A MANGUEIRA, PINTURA ELETROSTATICA VERMELHA</v>
          </cell>
          <cell r="C7794" t="str">
            <v xml:space="preserve">UN    </v>
          </cell>
          <cell r="D7794">
            <v>420.5</v>
          </cell>
        </row>
        <row r="7795">
          <cell r="A7795">
            <v>20963</v>
          </cell>
          <cell r="B7795" t="str">
            <v>CAIXA DE INCENDIO/ABRIGO PARA MANGUEIRA, DE SOBREPOR/EXTERNA, COM 90 X 60 X 17 CM, EM CHAPA DE ACO, PORTA COM VENTILACAO, VISOR COM A INSCRICAO "INCENDIO", SUPORTE/CESTA INTERNA PARA A MANGUEIRA, PINTURA ELETROSTATICA VERMELHA</v>
          </cell>
          <cell r="C7795" t="str">
            <v xml:space="preserve">UN    </v>
          </cell>
          <cell r="D7795">
            <v>513.66999999999996</v>
          </cell>
        </row>
        <row r="7796">
          <cell r="A7796">
            <v>2555</v>
          </cell>
          <cell r="B7796" t="str">
            <v>CAIXA DE LUZ "3 X 3" EM ACO ESMALTADA</v>
          </cell>
          <cell r="C7796" t="str">
            <v xml:space="preserve">UN    </v>
          </cell>
          <cell r="D7796">
            <v>1.53</v>
          </cell>
        </row>
        <row r="7797">
          <cell r="A7797">
            <v>2556</v>
          </cell>
          <cell r="B7797" t="str">
            <v>CAIXA DE LUZ "4 X 2" EM ACO ESMALTADA</v>
          </cell>
          <cell r="C7797" t="str">
            <v xml:space="preserve">UN    </v>
          </cell>
          <cell r="D7797">
            <v>1.59</v>
          </cell>
        </row>
        <row r="7798">
          <cell r="A7798">
            <v>2557</v>
          </cell>
          <cell r="B7798" t="str">
            <v>CAIXA DE LUZ "4 X 4" EM ACO ESMALTADA</v>
          </cell>
          <cell r="C7798" t="str">
            <v xml:space="preserve">UN    </v>
          </cell>
          <cell r="D7798">
            <v>3.36</v>
          </cell>
        </row>
        <row r="7799">
          <cell r="A7799">
            <v>10569</v>
          </cell>
          <cell r="B7799" t="str">
            <v>CAIXA DE PASSAGEM / DERIVACAO / LUZ, OCTOGONAL 4 X4, EM ACO ESMALTADA, COM FUNDO MOVEL SIMPLES (FMS)</v>
          </cell>
          <cell r="C7799" t="str">
            <v xml:space="preserve">UN    </v>
          </cell>
          <cell r="D7799">
            <v>3.36</v>
          </cell>
        </row>
        <row r="7800">
          <cell r="A7800">
            <v>39810</v>
          </cell>
          <cell r="B7800" t="str">
            <v>CAIXA DE PASSAGEM ELETRICA DE PAREDE, DE EMBUTIR, EM PVC, COM TAMPA APARAFUSADA, DIMENSOES 120 X 120 X *75* MM</v>
          </cell>
          <cell r="C7800" t="str">
            <v xml:space="preserve">UN    </v>
          </cell>
          <cell r="D7800">
            <v>25.71</v>
          </cell>
        </row>
        <row r="7801">
          <cell r="A7801">
            <v>39811</v>
          </cell>
          <cell r="B7801" t="str">
            <v>CAIXA DE PASSAGEM ELETRICA DE PAREDE, DE EMBUTIR, EM PVC, COM TAMPA APARAFUSADA, DIMENSOES 150 X 150 X *75* MM</v>
          </cell>
          <cell r="C7801" t="str">
            <v xml:space="preserve">UN    </v>
          </cell>
          <cell r="D7801">
            <v>31.45</v>
          </cell>
        </row>
        <row r="7802">
          <cell r="A7802">
            <v>39812</v>
          </cell>
          <cell r="B7802" t="str">
            <v>CAIXA DE PASSAGEM ELETRICA DE PAREDE, DE EMBUTIR, EM PVC, COM TAMPA APARAFUSADA, DIMENSOES 200 X 200 X *90* MM</v>
          </cell>
          <cell r="C7802" t="str">
            <v xml:space="preserve">UN    </v>
          </cell>
          <cell r="D7802">
            <v>51.72</v>
          </cell>
        </row>
        <row r="7803">
          <cell r="A7803">
            <v>43096</v>
          </cell>
          <cell r="B7803" t="str">
            <v>CAIXA DE PASSAGEM ELETRICA DE PAREDE, DE EMBUTIR, EM TERMOPLASTICO / PVC, COM TAMPA APARAFUSADA, DIMENSOES 400 X 400 X *120* MM</v>
          </cell>
          <cell r="C7803" t="str">
            <v xml:space="preserve">UN    </v>
          </cell>
          <cell r="D7803">
            <v>171.43</v>
          </cell>
        </row>
        <row r="7804">
          <cell r="A7804">
            <v>43102</v>
          </cell>
          <cell r="B7804" t="str">
            <v>CAIXA DE PASSAGEM ELETRICA DE PAREDE, DE SOBREPOR, EM PVC, COM TAMPA APARAFUSADA, DIMENSOES 300 X 300 X *100* MM</v>
          </cell>
          <cell r="C7804" t="str">
            <v xml:space="preserve">UN    </v>
          </cell>
          <cell r="D7804">
            <v>104.24</v>
          </cell>
        </row>
        <row r="7805">
          <cell r="A7805">
            <v>43103</v>
          </cell>
          <cell r="B7805" t="str">
            <v>CAIXA DE PASSAGEM ELETRICA DE PAREDE, DE SOBREPOR, EM PVC, COM TAMPA APARAFUSADA, DIMENSOES, 400 X 400 X *120* MM</v>
          </cell>
          <cell r="C7805" t="str">
            <v xml:space="preserve">UN    </v>
          </cell>
          <cell r="D7805">
            <v>153.49</v>
          </cell>
        </row>
        <row r="7806">
          <cell r="A7806">
            <v>43098</v>
          </cell>
          <cell r="B7806" t="str">
            <v>CAIXA DE PASSAGEM ELETRICA DE PAREDE, DE SOBREPOR, EM TERMOPLASTICO / PVC, COM TAMPA APARAFUSA, DIMENSOES 200 X 200 X *100* MM</v>
          </cell>
          <cell r="C7806" t="str">
            <v xml:space="preserve">UN    </v>
          </cell>
          <cell r="D7806">
            <v>58.07</v>
          </cell>
        </row>
        <row r="7807">
          <cell r="A7807">
            <v>43097</v>
          </cell>
          <cell r="B7807" t="str">
            <v>CAIXA DE PASSAGEM ELETRICA DE PAREDE, DE SOBREPOR, EM TERMOPLASTICO / PVC, COM TAMPA APARAFUSADA, DIMENSOES, 150 X 150 X *100* MM</v>
          </cell>
          <cell r="C7807" t="str">
            <v xml:space="preserve">UN    </v>
          </cell>
          <cell r="D7807">
            <v>34.4</v>
          </cell>
        </row>
        <row r="7808">
          <cell r="A7808">
            <v>43104</v>
          </cell>
          <cell r="B7808" t="str">
            <v>CAIXA DE PASSAGEM ELETRICA, PARA PISO, EM PVC, DIMENSOES DE 3/4" A 4"</v>
          </cell>
          <cell r="C7808" t="str">
            <v xml:space="preserve">UN    </v>
          </cell>
          <cell r="D7808">
            <v>406.95</v>
          </cell>
        </row>
        <row r="7809">
          <cell r="A7809">
            <v>39771</v>
          </cell>
          <cell r="B7809" t="str">
            <v>CAIXA DE PASSAGEM METALICA DE SOBREPOR COM TAMPA PARAFUSADA, DIMENSOES 20 X 20 X 10 CM</v>
          </cell>
          <cell r="C7809" t="str">
            <v xml:space="preserve">UN    </v>
          </cell>
          <cell r="D7809">
            <v>32.25</v>
          </cell>
        </row>
        <row r="7810">
          <cell r="A7810">
            <v>39772</v>
          </cell>
          <cell r="B7810" t="str">
            <v>CAIXA DE PASSAGEM METALICA DE SOBREPOR COM TAMPA PARAFUSADA, DIMENSOES 30 X 30 X 10 CM</v>
          </cell>
          <cell r="C7810" t="str">
            <v xml:space="preserve">UN    </v>
          </cell>
          <cell r="D7810">
            <v>63.4</v>
          </cell>
        </row>
        <row r="7811">
          <cell r="A7811">
            <v>39773</v>
          </cell>
          <cell r="B7811" t="str">
            <v>CAIXA DE PASSAGEM METALICA DE SOBREPOR COM TAMPA PARAFUSADA, DIMENSOES 40 X 40 X 15 CM</v>
          </cell>
          <cell r="C7811" t="str">
            <v xml:space="preserve">UN    </v>
          </cell>
          <cell r="D7811">
            <v>101.9</v>
          </cell>
        </row>
        <row r="7812">
          <cell r="A7812">
            <v>39774</v>
          </cell>
          <cell r="B7812" t="str">
            <v>CAIXA DE PASSAGEM METALICA DE SOBREPOR COM TAMPA PARAFUSADA, DIMENSOES 50 X 50 X 15 CM</v>
          </cell>
          <cell r="C7812" t="str">
            <v xml:space="preserve">UN    </v>
          </cell>
          <cell r="D7812">
            <v>152.41999999999999</v>
          </cell>
        </row>
        <row r="7813">
          <cell r="A7813">
            <v>39775</v>
          </cell>
          <cell r="B7813" t="str">
            <v>CAIXA DE PASSAGEM METALICA DE SOBREPOR COM TAMPA PARAFUSADA, DIMENSOES 60 X 60 X 20 CM</v>
          </cell>
          <cell r="C7813" t="str">
            <v xml:space="preserve">UN    </v>
          </cell>
          <cell r="D7813">
            <v>203.42</v>
          </cell>
        </row>
        <row r="7814">
          <cell r="A7814">
            <v>39776</v>
          </cell>
          <cell r="B7814" t="str">
            <v>CAIXA DE PASSAGEM METALICA DE SOBREPOR COM TAMPA PARAFUSADA, DIMENSOES 70 X 70 X 20 CM</v>
          </cell>
          <cell r="C7814" t="str">
            <v xml:space="preserve">UN    </v>
          </cell>
          <cell r="D7814">
            <v>245.84</v>
          </cell>
        </row>
        <row r="7815">
          <cell r="A7815">
            <v>39777</v>
          </cell>
          <cell r="B7815" t="str">
            <v>CAIXA DE PASSAGEM METALICA DE SOBREPOR COM TAMPA PARAFUSADA, DIMENSOES 80 X 80 X 20 CM</v>
          </cell>
          <cell r="C7815" t="str">
            <v xml:space="preserve">UN    </v>
          </cell>
          <cell r="D7815">
            <v>311.60000000000002</v>
          </cell>
        </row>
        <row r="7816">
          <cell r="A7816">
            <v>20254</v>
          </cell>
          <cell r="B7816" t="str">
            <v>CAIXA DE PASSAGEM METALICA, DE SOBREPOR, COM TAMPA APARAFUSADA, DIMENSOES 15 X 15 X *10* CM</v>
          </cell>
          <cell r="C7816" t="str">
            <v xml:space="preserve">UN    </v>
          </cell>
          <cell r="D7816">
            <v>22.62</v>
          </cell>
        </row>
        <row r="7817">
          <cell r="A7817">
            <v>20253</v>
          </cell>
          <cell r="B7817" t="str">
            <v>CAIXA DE PASSAGEM METALICA, DE SOBREPOR, COM TAMPA APARAFUSADA, DIMENSOES 35 X 35 X *12* CM</v>
          </cell>
          <cell r="C7817" t="str">
            <v xml:space="preserve">UN    </v>
          </cell>
          <cell r="D7817">
            <v>74.27</v>
          </cell>
        </row>
        <row r="7818">
          <cell r="A7818">
            <v>11247</v>
          </cell>
          <cell r="B7818" t="str">
            <v>CAIXA DE PASSAGEM/ LUZ / TELEFONIA, DE EMBUTIR,  EM CHAPA DE ACO GALVANIZADO, DIMENSOES 150 X 150 X 15 CM (PADRAO CONCESSIONARIA LOCAL)</v>
          </cell>
          <cell r="C7818" t="str">
            <v xml:space="preserve">UN    </v>
          </cell>
          <cell r="D7818">
            <v>1428.06</v>
          </cell>
        </row>
        <row r="7819">
          <cell r="A7819">
            <v>11250</v>
          </cell>
          <cell r="B7819" t="str">
            <v>CAIXA DE PASSAGEM/ LUZ / TELEFONIA, DE EMBUTIR,  EM CHAPA DE ACO GALVANIZADO, DIMENSOES 20 X 20 X *12* CM (PADRAO CONCESSIONARIA LOCAL)</v>
          </cell>
          <cell r="C7819" t="str">
            <v xml:space="preserve">UN    </v>
          </cell>
          <cell r="D7819">
            <v>61.48</v>
          </cell>
        </row>
        <row r="7820">
          <cell r="A7820">
            <v>11249</v>
          </cell>
          <cell r="B7820" t="str">
            <v>CAIXA DE PASSAGEM/ LUZ / TELEFONIA, DE EMBUTIR,  EM CHAPA DE ACO GALVANIZADO, DIMENSOES 200 X 200 X 20 CM (PADRAO CONCESSIONARIA LOCAL)</v>
          </cell>
          <cell r="C7820" t="str">
            <v xml:space="preserve">UN    </v>
          </cell>
          <cell r="D7820">
            <v>2789.51</v>
          </cell>
        </row>
        <row r="7821">
          <cell r="A7821">
            <v>11251</v>
          </cell>
          <cell r="B7821" t="str">
            <v>CAIXA DE PASSAGEM/ LUZ / TELEFONIA, DE EMBUTIR,  EM CHAPA DE ACO GALVANIZADO, DIMENSOES 40 X 40 X *12* CM (PADRAO CONCESSIONARIA LOCAL)</v>
          </cell>
          <cell r="C7821" t="str">
            <v xml:space="preserve">UN    </v>
          </cell>
          <cell r="D7821">
            <v>136.18</v>
          </cell>
        </row>
        <row r="7822">
          <cell r="A7822">
            <v>11253</v>
          </cell>
          <cell r="B7822" t="str">
            <v>CAIXA DE PASSAGEM/ LUZ / TELEFONIA, DE EMBUTIR,  EM CHAPA DE ACO GALVANIZADO, DIMENSOES 60 X 60 X *12* CM (PADRAO CONCESSIONARIA LOCAL)</v>
          </cell>
          <cell r="C7822" t="str">
            <v xml:space="preserve">UN    </v>
          </cell>
          <cell r="D7822">
            <v>225.66</v>
          </cell>
        </row>
        <row r="7823">
          <cell r="A7823">
            <v>11255</v>
          </cell>
          <cell r="B7823" t="str">
            <v>CAIXA DE PASSAGEM/ LUZ / TELEFONIA, DE EMBUTIR,  EM CHAPA DE ACO GALVANIZADO, DIMENSOES 80 X 80 X *12* CM (PADRAO CONCESSIONARIA LOCAL)</v>
          </cell>
          <cell r="C7823" t="str">
            <v xml:space="preserve">UN    </v>
          </cell>
          <cell r="D7823">
            <v>337.37</v>
          </cell>
        </row>
        <row r="7824">
          <cell r="A7824">
            <v>14055</v>
          </cell>
          <cell r="B7824" t="str">
            <v>CAIXA DE PASSAGEM/ LUZ / TELEFONIA, DE EMBUTIR, EM CHAPA DE ACO GALVANIZADO, DIMENSOES 120 X 120 X *12* CM (PADRAO CONCESSIONARIA LOCAL)</v>
          </cell>
          <cell r="C7824" t="str">
            <v xml:space="preserve">UN    </v>
          </cell>
          <cell r="D7824">
            <v>678.67</v>
          </cell>
        </row>
        <row r="7825">
          <cell r="A7825">
            <v>11256</v>
          </cell>
          <cell r="B7825" t="str">
            <v>CAIXA DE PASSAGEM/ LUZ / TELEFONIA, DE SOBREPOR,  EM CHAPA DE ACO GALVANIZADO, DIMENSOES 80 X 80 X *12* CM (PADRAO CONCESSIONARIA LOCAL)</v>
          </cell>
          <cell r="C7825" t="str">
            <v xml:space="preserve">UN    </v>
          </cell>
          <cell r="D7825">
            <v>422.59</v>
          </cell>
        </row>
        <row r="7826">
          <cell r="A7826">
            <v>1872</v>
          </cell>
          <cell r="B7826" t="str">
            <v>CAIXA DE PASSAGEM, EM PVC, DE 4" X 2", PARA ELETRODUTO FLEXIVEL CORRUGADO</v>
          </cell>
          <cell r="C7826" t="str">
            <v xml:space="preserve">UN    </v>
          </cell>
          <cell r="D7826">
            <v>2.4500000000000002</v>
          </cell>
        </row>
        <row r="7827">
          <cell r="A7827">
            <v>1873</v>
          </cell>
          <cell r="B7827" t="str">
            <v>CAIXA DE PASSAGEM, EM PVC, DE 4" X 4", PARA ELETRODUTO FLEXIVEL CORRUGADO</v>
          </cell>
          <cell r="C7827" t="str">
            <v xml:space="preserve">UN    </v>
          </cell>
          <cell r="D7827">
            <v>4.8600000000000003</v>
          </cell>
        </row>
        <row r="7828">
          <cell r="A7828">
            <v>39693</v>
          </cell>
          <cell r="B7828" t="str">
            <v>CAIXA DE PROTECAO EXTERNA PARA MEDIDOR HOROSAZONAL, DE BAIXA TENSAO, COM MODULO, EM CHAPA DE ACO (PADRAO DA CONCESSIONARIA LOCAL)</v>
          </cell>
          <cell r="C7828" t="str">
            <v xml:space="preserve">UN    </v>
          </cell>
          <cell r="D7828">
            <v>2654.05</v>
          </cell>
        </row>
        <row r="7829">
          <cell r="A7829">
            <v>39692</v>
          </cell>
          <cell r="B7829" t="str">
            <v>CAIXA DE PROTECAO PARA TRANSFORMADOR CORRENTE, EM CHAPA DE ACO 18 USG (PADRAO DA CONCESSIONARIA LOCAL)</v>
          </cell>
          <cell r="C7829" t="str">
            <v xml:space="preserve">UN    </v>
          </cell>
          <cell r="D7829">
            <v>849.24</v>
          </cell>
        </row>
        <row r="7830">
          <cell r="A7830">
            <v>34643</v>
          </cell>
          <cell r="B7830" t="str">
            <v>CAIXA INSPECAO EM POLIETILENO PARA ATERRAMENTO E PARA RAIOS DIAMETRO = 300 MM</v>
          </cell>
          <cell r="C7830" t="str">
            <v xml:space="preserve">UN    </v>
          </cell>
          <cell r="D7830">
            <v>18.03</v>
          </cell>
        </row>
        <row r="7831">
          <cell r="A7831">
            <v>1062</v>
          </cell>
          <cell r="B7831" t="str">
            <v>CAIXA INTERNA/EXTERNA DE MEDICAO PARA 1 MEDIDOR TRIFASICO, COM VISOR, EM CHAPA DE ACO 18 USG (PADRAO DA CONCESSIONARIA LOCAL)</v>
          </cell>
          <cell r="C7831" t="str">
            <v xml:space="preserve">UN    </v>
          </cell>
          <cell r="D7831">
            <v>269.14</v>
          </cell>
        </row>
        <row r="7832">
          <cell r="A7832">
            <v>39686</v>
          </cell>
          <cell r="B7832" t="str">
            <v>CAIXA INTERNA/EXTERNA DE MEDICAO PARA 4 MEDIDORES MONOFASICOS, COM VISOR, EM CHAPA DE ACO 18 USG (PADRAO DA CONCESSIONARIA LOCAL)</v>
          </cell>
          <cell r="C7832" t="str">
            <v xml:space="preserve">UN    </v>
          </cell>
          <cell r="D7832">
            <v>435.79</v>
          </cell>
        </row>
        <row r="7833">
          <cell r="A7833">
            <v>43095</v>
          </cell>
          <cell r="B7833" t="str">
            <v>CAIXA MODULAR PARA MEDIDOR DE ENERGIA AGRUPADA, EM POLICARBONATO /  TERMOPLASTICO, COM SUPORTE PARA DISJUNTOR (PADRAO DA CONCESSIONARIA LOCAL)</v>
          </cell>
          <cell r="C7833" t="str">
            <v xml:space="preserve">UN    </v>
          </cell>
          <cell r="D7833">
            <v>112.96</v>
          </cell>
        </row>
        <row r="7834">
          <cell r="A7834">
            <v>1871</v>
          </cell>
          <cell r="B7834" t="str">
            <v>CAIXA OCTOGONAL DE FUNDO MOVEL, EM PVC, DE 3" X 3", PARA ELETRODUTO FLEXIVEL CORRUGADO</v>
          </cell>
          <cell r="C7834" t="str">
            <v xml:space="preserve">UN    </v>
          </cell>
          <cell r="D7834">
            <v>4.38</v>
          </cell>
        </row>
        <row r="7835">
          <cell r="A7835">
            <v>12001</v>
          </cell>
          <cell r="B7835" t="str">
            <v>CAIXA OCTOGONAL DE FUNDO MOVEL, EM PVC, DE 4" X 4", PARA ELETRODUTO FLEXIVEL CORRUGADO</v>
          </cell>
          <cell r="C7835" t="str">
            <v xml:space="preserve">UN    </v>
          </cell>
          <cell r="D7835">
            <v>6.33</v>
          </cell>
        </row>
        <row r="7836">
          <cell r="A7836">
            <v>11882</v>
          </cell>
          <cell r="B7836" t="str">
            <v>CAIXA PARA HIDROMETRO CONCRETO PRE MOLDADO, *0,24 M X 0,45 M X 0,30* M (L X C X A)</v>
          </cell>
          <cell r="C7836" t="str">
            <v xml:space="preserve">UN    </v>
          </cell>
          <cell r="D7836">
            <v>60.23</v>
          </cell>
        </row>
        <row r="7837">
          <cell r="A7837">
            <v>1068</v>
          </cell>
          <cell r="B7837" t="str">
            <v>CAIXA PARA MEDICAO COLETIVA TIPO L, PADRAO BIFASICO OU TRIFASICO, PARA ATE 4 MEDIDORES, SEM BARRAMENTO E COM PORTAS INFERIOR E SUPERIOR</v>
          </cell>
          <cell r="C7837" t="str">
            <v xml:space="preserve">UN    </v>
          </cell>
          <cell r="D7837">
            <v>1775.24</v>
          </cell>
        </row>
        <row r="7838">
          <cell r="A7838">
            <v>39690</v>
          </cell>
          <cell r="B7838" t="str">
            <v>CAIXA PARA MEDICAO COLETIVA TIPO M, PADRAO BIFASICO OU TRIFASICO, PARA ATE 8 MEDIDORES, SEM BARRAMENTO E COM PORTAS INFERIOR E SUPERIOR</v>
          </cell>
          <cell r="C7838" t="str">
            <v xml:space="preserve">UN    </v>
          </cell>
          <cell r="D7838">
            <v>2978.27</v>
          </cell>
        </row>
        <row r="7839">
          <cell r="A7839">
            <v>39691</v>
          </cell>
          <cell r="B7839" t="str">
            <v>CAIXA PARA MEDICAO COLETIVA TIPO N, PADRAO BIFASICO OU TRIFASICO, PARA ATE 12 MEDIDORES, SEM BARRAMENTO E COM PORTAS INFERIOR E SUPERIOR</v>
          </cell>
          <cell r="C7839" t="str">
            <v xml:space="preserve">UN    </v>
          </cell>
          <cell r="D7839">
            <v>3745.83</v>
          </cell>
        </row>
        <row r="7840">
          <cell r="A7840">
            <v>39808</v>
          </cell>
          <cell r="B7840" t="str">
            <v>CAIXA PARA MEDIDOR MONOFASICO, EM POLICARBONATO / TERMOPLASTICO, PARA ALOJAR 1 DISJUNTOR (PADRAO DA CONCESSIONARIA LOCAL)</v>
          </cell>
          <cell r="C7840" t="str">
            <v xml:space="preserve">UN    </v>
          </cell>
          <cell r="D7840">
            <v>58.97</v>
          </cell>
        </row>
        <row r="7841">
          <cell r="A7841">
            <v>39809</v>
          </cell>
          <cell r="B7841" t="str">
            <v>CAIXA PARA MEDIDOR POLIFASICO, EM POLICARBONATO / TERMOPLASTICO, PARA ALOJAR 1 DISJUNTOR (PADRAO DA CONCESSIONARIA LOCAL)</v>
          </cell>
          <cell r="C7841" t="str">
            <v xml:space="preserve">UN    </v>
          </cell>
          <cell r="D7841">
            <v>139.88</v>
          </cell>
        </row>
        <row r="7842">
          <cell r="A7842">
            <v>43439</v>
          </cell>
          <cell r="B7842" t="str">
            <v>CAIXA PRE-MOLDADA PARA BOCA DE LOBO, EM CONCRETO ARMADO, COM FCK DE 25 MPA, COM DIMENSOES 1,10 X 0,65 X 1,00 M (COMPRIMENTO X LARGURA X ALTURA)</v>
          </cell>
          <cell r="C7842" t="str">
            <v xml:space="preserve">UN    </v>
          </cell>
          <cell r="D7842">
            <v>276.47000000000003</v>
          </cell>
        </row>
        <row r="7843">
          <cell r="A7843">
            <v>11713</v>
          </cell>
          <cell r="B7843" t="str">
            <v>CAIXA SIFONADA PVC 150 X 150 X 50MM COM TAMPA CEGA QUADRADA BRANCA</v>
          </cell>
          <cell r="C7843" t="str">
            <v xml:space="preserve">UN    </v>
          </cell>
          <cell r="D7843">
            <v>39.119999999999997</v>
          </cell>
        </row>
        <row r="7844">
          <cell r="A7844">
            <v>11716</v>
          </cell>
          <cell r="B7844" t="str">
            <v>CAIXA SIFONADA PVC, 100 X 100 X 40 MM, COM GRELHA REDONDA BRANCA</v>
          </cell>
          <cell r="C7844" t="str">
            <v xml:space="preserve">UN    </v>
          </cell>
          <cell r="D7844">
            <v>16.71</v>
          </cell>
        </row>
        <row r="7845">
          <cell r="A7845">
            <v>5103</v>
          </cell>
          <cell r="B7845" t="str">
            <v>CAIXA SIFONADA PVC, 100 X 100 X 50 MM, COM GRELHA REDONDA BRANCA</v>
          </cell>
          <cell r="C7845" t="str">
            <v xml:space="preserve">UN    </v>
          </cell>
          <cell r="D7845">
            <v>16.940000000000001</v>
          </cell>
        </row>
        <row r="7846">
          <cell r="A7846">
            <v>11712</v>
          </cell>
          <cell r="B7846" t="str">
            <v>CAIXA SIFONADA PVC, 150 X 150 X 50 MM, COM GRELHA QUADRADA BRANCA (NBR 5688)</v>
          </cell>
          <cell r="C7846" t="str">
            <v xml:space="preserve">UN    </v>
          </cell>
          <cell r="D7846">
            <v>39.450000000000003</v>
          </cell>
        </row>
        <row r="7847">
          <cell r="A7847">
            <v>11717</v>
          </cell>
          <cell r="B7847" t="str">
            <v>CAIXA SIFONADA PVC, 150 X 150 X 50 MM, COM GRELHA REDONDA BRANCA</v>
          </cell>
          <cell r="C7847" t="str">
            <v xml:space="preserve">UN    </v>
          </cell>
          <cell r="D7847">
            <v>42.87</v>
          </cell>
        </row>
        <row r="7848">
          <cell r="A7848">
            <v>11714</v>
          </cell>
          <cell r="B7848" t="str">
            <v>CAIXA SIFONADA PVC, 150 X 185 X 75 MM, COM GRELHA QUADRADA BRANCA</v>
          </cell>
          <cell r="C7848" t="str">
            <v xml:space="preserve">UN    </v>
          </cell>
          <cell r="D7848">
            <v>53.33</v>
          </cell>
        </row>
        <row r="7849">
          <cell r="A7849">
            <v>11715</v>
          </cell>
          <cell r="B7849" t="str">
            <v>CAIXA SIFONADA PVC, 150 X 185 X 75 MM, COM TAMPA CEGA QUADRADA BRANCA</v>
          </cell>
          <cell r="C7849" t="str">
            <v xml:space="preserve">UN    </v>
          </cell>
          <cell r="D7849">
            <v>61.37</v>
          </cell>
        </row>
        <row r="7850">
          <cell r="A7850">
            <v>11880</v>
          </cell>
          <cell r="B7850" t="str">
            <v>CAIXA SIFONADA PVC, 250 X 230 X 75 MM, COM TAMPA E PORTA TAMPA QUADRADA BRANCA</v>
          </cell>
          <cell r="C7850" t="str">
            <v xml:space="preserve">UN    </v>
          </cell>
          <cell r="D7850">
            <v>110.31</v>
          </cell>
        </row>
        <row r="7851">
          <cell r="A7851">
            <v>1106</v>
          </cell>
          <cell r="B7851" t="str">
            <v>CAL HIDRATADA CH-I PARA ARGAMASSAS</v>
          </cell>
          <cell r="C7851" t="str">
            <v xml:space="preserve">KG    </v>
          </cell>
          <cell r="D7851">
            <v>0.75</v>
          </cell>
        </row>
        <row r="7852">
          <cell r="A7852">
            <v>11161</v>
          </cell>
          <cell r="B7852" t="str">
            <v>CAL HIDRATADA PARA PINTURA</v>
          </cell>
          <cell r="C7852" t="str">
            <v xml:space="preserve">KG    </v>
          </cell>
          <cell r="D7852">
            <v>1.25</v>
          </cell>
        </row>
        <row r="7853">
          <cell r="A7853">
            <v>1107</v>
          </cell>
          <cell r="B7853" t="str">
            <v>CAL VIRGEM COMUM PARA ARGAMASSAS (NBR 6453)</v>
          </cell>
          <cell r="C7853" t="str">
            <v xml:space="preserve">KG    </v>
          </cell>
          <cell r="D7853">
            <v>0.63</v>
          </cell>
        </row>
        <row r="7854">
          <cell r="A7854">
            <v>4758</v>
          </cell>
          <cell r="B7854" t="str">
            <v>CALAFETADOR / CALAFATE</v>
          </cell>
          <cell r="C7854" t="str">
            <v xml:space="preserve">H     </v>
          </cell>
          <cell r="D7854">
            <v>16.38</v>
          </cell>
        </row>
        <row r="7855">
          <cell r="A7855">
            <v>41080</v>
          </cell>
          <cell r="B7855" t="str">
            <v>CALAFETADOR / CALAFATE (MENSALISTA)</v>
          </cell>
          <cell r="C7855" t="str">
            <v xml:space="preserve">MES   </v>
          </cell>
          <cell r="D7855">
            <v>2867.86</v>
          </cell>
        </row>
        <row r="7856">
          <cell r="A7856">
            <v>25963</v>
          </cell>
          <cell r="B7856" t="str">
            <v>CALCARIO DOLOMITICO A (POSTO PEDREIRA/FORNECEDOR, SEM FRETE)</v>
          </cell>
          <cell r="C7856" t="str">
            <v xml:space="preserve">KG    </v>
          </cell>
          <cell r="D7856">
            <v>0.09</v>
          </cell>
        </row>
        <row r="7857">
          <cell r="A7857">
            <v>4759</v>
          </cell>
          <cell r="B7857" t="str">
            <v>CALCETEIRO</v>
          </cell>
          <cell r="C7857" t="str">
            <v xml:space="preserve">H     </v>
          </cell>
          <cell r="D7857">
            <v>13.45</v>
          </cell>
        </row>
        <row r="7858">
          <cell r="A7858">
            <v>41068</v>
          </cell>
          <cell r="B7858" t="str">
            <v>CALCETEIRO  (MENSALISTA)</v>
          </cell>
          <cell r="C7858" t="str">
            <v xml:space="preserve">MES   </v>
          </cell>
          <cell r="D7858">
            <v>2354.0700000000002</v>
          </cell>
        </row>
        <row r="7859">
          <cell r="A7859">
            <v>1108</v>
          </cell>
          <cell r="B7859" t="str">
            <v>CALHA MOLDURA AMERICANA DE CHAPA DE ACO GALVANIZADA NUM 26, CORTE 33 CM</v>
          </cell>
          <cell r="C7859" t="str">
            <v xml:space="preserve">M     </v>
          </cell>
          <cell r="D7859">
            <v>28.95</v>
          </cell>
        </row>
        <row r="7860">
          <cell r="A7860">
            <v>1117</v>
          </cell>
          <cell r="B7860" t="str">
            <v>CALHA PARA AGUA FURTADA DE CHAPA DE ACO GALVANIZADA NUM 26, CORTE 40 CM</v>
          </cell>
          <cell r="C7860" t="str">
            <v xml:space="preserve">M     </v>
          </cell>
          <cell r="D7860">
            <v>29.18</v>
          </cell>
        </row>
        <row r="7861">
          <cell r="A7861">
            <v>1118</v>
          </cell>
          <cell r="B7861" t="str">
            <v>CALHA PARA AGUA FURTADA DE CHAPA DE ACO GALVANIZADA NUM 26, CORTE 50 CM</v>
          </cell>
          <cell r="C7861" t="str">
            <v xml:space="preserve">M     </v>
          </cell>
          <cell r="D7861">
            <v>34.479999999999997</v>
          </cell>
        </row>
        <row r="7862">
          <cell r="A7862">
            <v>1110</v>
          </cell>
          <cell r="B7862" t="str">
            <v>CALHA PLATIBANDA DE CHAPA DE ACO GALVANIZADA NUM 26, CORTE 45 CM</v>
          </cell>
          <cell r="C7862" t="str">
            <v xml:space="preserve">M     </v>
          </cell>
          <cell r="D7862">
            <v>34.479999999999997</v>
          </cell>
        </row>
        <row r="7863">
          <cell r="A7863">
            <v>12618</v>
          </cell>
          <cell r="B7863" t="str">
            <v>CALHA PLUVIAL DE PVC, DIAMETRO ENTRE 119 E 170 MM, COMPRIMENTO DE 3 M, PARA DRENAGEM PREDIAL</v>
          </cell>
          <cell r="C7863" t="str">
            <v xml:space="preserve">UN    </v>
          </cell>
          <cell r="D7863">
            <v>42.42</v>
          </cell>
        </row>
        <row r="7864">
          <cell r="A7864">
            <v>40784</v>
          </cell>
          <cell r="B7864" t="str">
            <v>CALHA QUADRADA DE CHAPA DE ACO GALVANIZADA NUM 24, CORTE 100 CM</v>
          </cell>
          <cell r="C7864" t="str">
            <v xml:space="preserve">M     </v>
          </cell>
          <cell r="D7864">
            <v>95.12</v>
          </cell>
        </row>
        <row r="7865">
          <cell r="A7865">
            <v>40782</v>
          </cell>
          <cell r="B7865" t="str">
            <v>CALHA QUADRADA DE CHAPA DE ACO GALVANIZADA NUM 24, CORTE 33 CM</v>
          </cell>
          <cell r="C7865" t="str">
            <v xml:space="preserve">M     </v>
          </cell>
          <cell r="D7865">
            <v>37.32</v>
          </cell>
        </row>
        <row r="7866">
          <cell r="A7866">
            <v>40783</v>
          </cell>
          <cell r="B7866" t="str">
            <v>CALHA QUADRADA DE CHAPA DE ACO GALVANIZADA NUM 24, CORTE 50 CM</v>
          </cell>
          <cell r="C7866" t="str">
            <v xml:space="preserve">M     </v>
          </cell>
          <cell r="D7866">
            <v>48.62</v>
          </cell>
        </row>
        <row r="7867">
          <cell r="A7867">
            <v>1109</v>
          </cell>
          <cell r="B7867" t="str">
            <v>CALHA QUADRADA DE CHAPA DE ACO GALVANIZADA NUM 26, CORTE 33 CM</v>
          </cell>
          <cell r="C7867" t="str">
            <v xml:space="preserve">M     </v>
          </cell>
          <cell r="D7867">
            <v>28.95</v>
          </cell>
        </row>
        <row r="7868">
          <cell r="A7868">
            <v>1119</v>
          </cell>
          <cell r="B7868" t="str">
            <v>CALHA QUADRADA DE CHAPA DE ACO GALVANIZADA NUM 28, CORTE 25 CM</v>
          </cell>
          <cell r="C7868" t="str">
            <v xml:space="preserve">M     </v>
          </cell>
          <cell r="D7868">
            <v>18.66</v>
          </cell>
        </row>
        <row r="7869">
          <cell r="A7869">
            <v>13115</v>
          </cell>
          <cell r="B7869" t="str">
            <v>CALHA/CANALETA DE CONCRETO SIMPLES, TIPO MEIA CANA, DIAMETRO DE 20 CM, PARA AGUA PLUVIAL</v>
          </cell>
          <cell r="C7869" t="str">
            <v xml:space="preserve">M     </v>
          </cell>
          <cell r="D7869">
            <v>14.06</v>
          </cell>
        </row>
        <row r="7870">
          <cell r="A7870">
            <v>10541</v>
          </cell>
          <cell r="B7870" t="str">
            <v>CALHA/CANALETA DE CONCRETO SIMPLES, TIPO MEIA CANA, DIAMETRO DE 30 CM, PARA AGUA PLUVIAL</v>
          </cell>
          <cell r="C7870" t="str">
            <v xml:space="preserve">M     </v>
          </cell>
          <cell r="D7870">
            <v>17.190000000000001</v>
          </cell>
        </row>
        <row r="7871">
          <cell r="A7871">
            <v>10542</v>
          </cell>
          <cell r="B7871" t="str">
            <v>CALHA/CANALETA DE CONCRETO SIMPLES, TIPO MEIA CANA, DIAMETRO DE 40 CM, PARA AGUA PLUVIAL</v>
          </cell>
          <cell r="C7871" t="str">
            <v xml:space="preserve">M     </v>
          </cell>
          <cell r="D7871">
            <v>22.47</v>
          </cell>
        </row>
        <row r="7872">
          <cell r="A7872">
            <v>10543</v>
          </cell>
          <cell r="B7872" t="str">
            <v>CALHA/CANALETA DE CONCRETO SIMPLES, TIPO MEIA CANA, DIAMETRO DE 50 CM, PARA AGUA PLUVIAL</v>
          </cell>
          <cell r="C7872" t="str">
            <v xml:space="preserve">M     </v>
          </cell>
          <cell r="D7872">
            <v>36.47</v>
          </cell>
        </row>
        <row r="7873">
          <cell r="A7873">
            <v>10544</v>
          </cell>
          <cell r="B7873" t="str">
            <v>CALHA/CANALETA DE CONCRETO SIMPLES, TIPO MEIA CANA, DIAMETRO DE 60 CM, PARA AGUA PLUVIAL</v>
          </cell>
          <cell r="C7873" t="str">
            <v xml:space="preserve">M     </v>
          </cell>
          <cell r="D7873">
            <v>47.17</v>
          </cell>
        </row>
        <row r="7874">
          <cell r="A7874">
            <v>10545</v>
          </cell>
          <cell r="B7874" t="str">
            <v>CALHA/CANALETA DE CONCRETO SIMPLES, TIPO MEIA CANA, DIAMETRO DE 80 CM, PARA AGUA PLUVIAL</v>
          </cell>
          <cell r="C7874" t="str">
            <v xml:space="preserve">M     </v>
          </cell>
          <cell r="D7874">
            <v>88.15</v>
          </cell>
        </row>
        <row r="7875">
          <cell r="A7875">
            <v>38365</v>
          </cell>
          <cell r="B7875" t="str">
            <v>CAMADA SEPARADORA DE FILME DE POLIETILENO 20 A 25 MICRA</v>
          </cell>
          <cell r="C7875" t="str">
            <v xml:space="preserve">M2    </v>
          </cell>
          <cell r="D7875">
            <v>1.36</v>
          </cell>
        </row>
        <row r="7876">
          <cell r="A7876">
            <v>37745</v>
          </cell>
          <cell r="B7876" t="str">
            <v>CAMINHAO TOCO, PESO BRUTO TOTAL 13000 KG, CARGA UTIL MAXIMA 7925 KG, DISTANCIA ENTRE EIXOS 4,80 M, POTENCIA 189 CV (INCLUI CABINE E CHASSI, NAO INCLUI CARROCERIA)</v>
          </cell>
          <cell r="C7876" t="str">
            <v xml:space="preserve">UN    </v>
          </cell>
          <cell r="D7876">
            <v>305000</v>
          </cell>
        </row>
        <row r="7877">
          <cell r="A7877">
            <v>37754</v>
          </cell>
          <cell r="B7877" t="str">
            <v>CAMINHAO TOCO, PESO BRUTO TOTAL 14300 KG, CARGA UTIL MAXIMA 9590 KG, DISTANCIA ENTRE EIXOS 4,76 M, POTENCIA 185 CV (INCLUI CABINE E CHASSI, NAO INCLUI CARROCERIA)</v>
          </cell>
          <cell r="C7877" t="str">
            <v xml:space="preserve">UN    </v>
          </cell>
          <cell r="D7877">
            <v>318512.65000000002</v>
          </cell>
        </row>
        <row r="7878">
          <cell r="A7878">
            <v>37748</v>
          </cell>
          <cell r="B7878" t="str">
            <v>CAMINHAO TOCO, PESO BRUTO TOTAL 14300 KG, CARGA UTIL MAXIMA 9710 KG, DISTANCIA ENTRE EIXOS 3,56 M, POTENCIA 185 CV (INCLUI CABINE E CHASSI, NAO INCLUI CARROCERIA)</v>
          </cell>
          <cell r="C7878" t="str">
            <v xml:space="preserve">UN    </v>
          </cell>
          <cell r="D7878">
            <v>324255.53000000003</v>
          </cell>
        </row>
        <row r="7879">
          <cell r="A7879">
            <v>37761</v>
          </cell>
          <cell r="B7879" t="str">
            <v>CAMINHAO TOCO, PESO BRUTO TOTAL 16000 KG, CARGA UTIL MAXIMA DE 10685 KG, DISTANCIA ENTRE EIXOS 4,8M, POTENCIA 189 CV (INCLUI CABINE E CHASSI, NAO INCLUI CARROCERIA)</v>
          </cell>
          <cell r="C7879" t="str">
            <v xml:space="preserve">UN    </v>
          </cell>
          <cell r="D7879">
            <v>268322.77</v>
          </cell>
        </row>
        <row r="7880">
          <cell r="A7880">
            <v>37757</v>
          </cell>
          <cell r="B7880" t="str">
            <v>CAMINHAO TOCO, PESO BRUTO TOTAL 16000 KG, CARGA UTIL MAXIMA 10600 KG, DISTANCIA ENTRE EIXOS 4,80 M, POTENCIA 275 CV (INCLUI CABINE E CHASSI, NAO INCLUI CARROCERIA)</v>
          </cell>
          <cell r="C7880" t="str">
            <v xml:space="preserve">UN    </v>
          </cell>
          <cell r="D7880">
            <v>373528.46</v>
          </cell>
        </row>
        <row r="7881">
          <cell r="A7881">
            <v>37759</v>
          </cell>
          <cell r="B7881" t="str">
            <v>CAMINHAO TOCO, PESO BRUTO TOTAL 16000 KG, CARGA UTIL MAXIMA 10780 KG, DISTANCIA ENTRE EIXOS 3,56 M, POTENCIA 275 CV (INCLUI CABINE E CHASSI, NAO INCLUI CARROCERIA)</v>
          </cell>
          <cell r="C7881" t="str">
            <v xml:space="preserve">UN    </v>
          </cell>
          <cell r="D7881">
            <v>374976.27</v>
          </cell>
        </row>
        <row r="7882">
          <cell r="A7882">
            <v>37766</v>
          </cell>
          <cell r="B7882" t="str">
            <v>CAMINHAO TOCO, PESO BRUTO TOTAL 16000 KG, CARGA UTIL MAXIMA 11030 KG, DISTANCIA ENTRE EIXOS 3,56M, POTENCIA 186 CV (INCLUI CABINE E CHASSI, NAO INCLUI CARROCERIA)</v>
          </cell>
          <cell r="C7882" t="str">
            <v xml:space="preserve">UN    </v>
          </cell>
          <cell r="D7882">
            <v>374976.24</v>
          </cell>
        </row>
        <row r="7883">
          <cell r="A7883">
            <v>37752</v>
          </cell>
          <cell r="B7883" t="str">
            <v>CAMINHAO TOCO, PESO BRUTO TOTAL 16000 KG, CARGA UTIL MAXIMA 11130 KG, DISTANCIA ENTRE EIXOS 5,36 M, POTENCIA 185 CV (INCLUI CABINE E CHASSI, NAO INCLUI CARROCERIA)</v>
          </cell>
          <cell r="C7883" t="str">
            <v xml:space="preserve">UN    </v>
          </cell>
          <cell r="D7883">
            <v>340036.38</v>
          </cell>
        </row>
        <row r="7884">
          <cell r="A7884">
            <v>37760</v>
          </cell>
          <cell r="B7884" t="str">
            <v>CAMINHAO TOCO, PESO BRUTO TOTAL 16000 KG, CARGA UTIL MAXIMA 13071 KG, DISTANCIA ENTRE EIXOS 4,80 M, POTENCIA 230 CV (INCLUI CABINE E CHASSI, NAO INCLUI CARROCERIA)</v>
          </cell>
          <cell r="C7884" t="str">
            <v xml:space="preserve">UN    </v>
          </cell>
          <cell r="D7884">
            <v>358085.43</v>
          </cell>
        </row>
        <row r="7885">
          <cell r="A7885">
            <v>37765</v>
          </cell>
          <cell r="B7885" t="str">
            <v>CAMINHAO TOCO, PESO BRUTO TOTAL 8250 KG, CARGA UTIL MAXIMA 5110 KG, DISTANCIA ENTRE EIXOS 4,30 M, POTENCIA 162 CV (INCLUI CABINE E CHASSI, NAO INCLUI CARROCERIA)</v>
          </cell>
          <cell r="C7885" t="str">
            <v xml:space="preserve">UN    </v>
          </cell>
          <cell r="D7885">
            <v>249984.19</v>
          </cell>
        </row>
        <row r="7886">
          <cell r="A7886">
            <v>37746</v>
          </cell>
          <cell r="B7886" t="str">
            <v>CAMINHAO TOCO, PESO BRUTO TOTAL 9000 KG, CARGA UTIL MAXIMA 5940 KG, DISTANCIA ENTRE EIXOS 3,69 M, POTENCIA 177 CV (INCLUI CABINE E CHASSI, NAO INCLUI CARROCERIA)</v>
          </cell>
          <cell r="C7886" t="str">
            <v xml:space="preserve">UN    </v>
          </cell>
          <cell r="D7886">
            <v>274065.64</v>
          </cell>
        </row>
        <row r="7887">
          <cell r="A7887">
            <v>37750</v>
          </cell>
          <cell r="B7887" t="str">
            <v>CAMINHAO TOCO, PESO BRUTO TOTAL 9600 KG, CARGA UTIL MAXIMA 6110 KG, DISTANCIA ENTRE EIXOS 3,70 M, POTENCIA 156 CV (INCLUI CABINE E CHASSI, NAO INCLUI CARROCERIA)</v>
          </cell>
          <cell r="C7887" t="str">
            <v xml:space="preserve">UN    </v>
          </cell>
          <cell r="D7887">
            <v>273100.46999999997</v>
          </cell>
        </row>
        <row r="7888">
          <cell r="A7888">
            <v>37753</v>
          </cell>
          <cell r="B7888" t="str">
            <v>CAMINHAO TOCO, PESO BRUTO TOTAL 9600 KG, CARGA UTIL MAXIMA 6200 KG, DISTANCIA ENTRE EIXOS 3,10 M, POTENCIA 156 CV (INCLUI CABINE E CHASSI, NAO INCLUI CARROCERIA)</v>
          </cell>
          <cell r="C7888" t="str">
            <v xml:space="preserve">UN    </v>
          </cell>
          <cell r="D7888">
            <v>272135.27</v>
          </cell>
        </row>
        <row r="7889">
          <cell r="A7889">
            <v>37756</v>
          </cell>
          <cell r="B7889" t="str">
            <v>CAMINHAO TOCO, PESO BRUTO TOTAL 9700 KG, CARGA UTIL MAXIMA 6360 KG, DISTANCIA ENTRE EIXOS 4,30 M, POTENCIA 160 CV (INCLUI CABINE E CHASSI, NAO INCLUI CARROCERIA)</v>
          </cell>
          <cell r="C7889" t="str">
            <v xml:space="preserve">UN    </v>
          </cell>
          <cell r="D7889">
            <v>268322.77</v>
          </cell>
        </row>
        <row r="7890">
          <cell r="A7890">
            <v>37755</v>
          </cell>
          <cell r="B7890" t="str">
            <v>CAMINHAO TRUCADO, PESO BRUTO TOTAL 22000 KG, CARGA UTIL MAXIMA 15350 KG, DISTANCIA ENTRE EIXOS 5,17 M, POTENCIA 238 CV (INCLUI CABINE E CHASSI, NAO INCLUI CARROCERIA)</v>
          </cell>
          <cell r="C7890" t="str">
            <v xml:space="preserve">UN    </v>
          </cell>
          <cell r="D7890">
            <v>389936.7</v>
          </cell>
        </row>
        <row r="7891">
          <cell r="A7891">
            <v>37758</v>
          </cell>
          <cell r="B7891" t="str">
            <v>CAMINHAO TRUCADO, PESO BRUTO TOTAL 23000 KG, CARGA UTIL MAXIMA 15378 KG, DISTANCIA ENTRE EIXOS 4,80 M, POTENCIA 326 CV (INCLUI CABINE E CHASSI, NAO INCLUI CARROCERIA)</v>
          </cell>
          <cell r="C7891" t="str">
            <v xml:space="preserve">UN    </v>
          </cell>
          <cell r="D7891">
            <v>440126.59</v>
          </cell>
        </row>
        <row r="7892">
          <cell r="A7892">
            <v>37747</v>
          </cell>
          <cell r="B7892" t="str">
            <v>CAMINHAO TRUCADO, PESO BRUTO TOTAL 23000 KG, CARGA UTIL MAXIMA 15935 KG, DISTANCIA ENTRE EIXOS 4,80 M, POTENCIA 230 CV (INCLUI CABINE E CHASSI, NAO INCLUI CARROCERIA)</v>
          </cell>
          <cell r="C7892" t="str">
            <v xml:space="preserve">UN    </v>
          </cell>
          <cell r="D7892">
            <v>396017.39</v>
          </cell>
        </row>
        <row r="7893">
          <cell r="A7893">
            <v>37767</v>
          </cell>
          <cell r="B7893" t="str">
            <v>CAMINHAO TRUCADO, PESO BRUTO TOTAL 23000 KG, CARGA UTIL MAXIMA 15940 KG, DISTANCIA ENTRE EIXOS 3,60 M, POTENCIA 286 CV (INCLUI CABINE E CHASSI, NAO INCLUI CARROCERIA)</v>
          </cell>
          <cell r="C7893" t="str">
            <v xml:space="preserve">UN    </v>
          </cell>
          <cell r="D7893">
            <v>417927.22</v>
          </cell>
        </row>
        <row r="7894">
          <cell r="A7894">
            <v>37751</v>
          </cell>
          <cell r="B7894" t="str">
            <v>CAMINHAO TRUCADO, PESO BRUTO TOTAL 23000 KG, CARGA UTIL MAXIMA 16190 KG, DISTANCIA ENTRE EIXOS 3,60 M, POTENCIA 286 CV (INCLUI CABINE E CHASSI, NAO INCLUI CARROCERIA)</v>
          </cell>
          <cell r="C7894" t="str">
            <v xml:space="preserve">UN    </v>
          </cell>
          <cell r="D7894">
            <v>417927.22</v>
          </cell>
        </row>
        <row r="7895">
          <cell r="A7895">
            <v>37749</v>
          </cell>
          <cell r="B7895" t="str">
            <v>CAMINHAO TRUCADO, PESO BRUTO TOTAL 23000 KG, CARGA UTIL MAXIMA 16360 KG, CABINE ESTENDIDA, DISTANCIA ENTRE EIXOS 3,56 M, POTENCIA 275 CV (INCLUI CABINE E CHASSI, NAO INCLUI CARROCERIA)</v>
          </cell>
          <cell r="C7895" t="str">
            <v xml:space="preserve">UN    </v>
          </cell>
          <cell r="D7895">
            <v>413101.27</v>
          </cell>
        </row>
        <row r="7896">
          <cell r="A7896">
            <v>1159</v>
          </cell>
          <cell r="B7896" t="str">
            <v>CAMINHONETE COM MOTOR A DIESEL, POTENCIA *160* CV, CABINE DUPLA, 4X4</v>
          </cell>
          <cell r="C7896" t="str">
            <v xml:space="preserve">UN    </v>
          </cell>
          <cell r="D7896">
            <v>166158</v>
          </cell>
        </row>
        <row r="7897">
          <cell r="A7897">
            <v>12114</v>
          </cell>
          <cell r="B7897" t="str">
            <v>CAMPAINHA ALTA POTENCIA 110V / 220V, DIAMETRO 150 MM</v>
          </cell>
          <cell r="C7897" t="str">
            <v xml:space="preserve">UN    </v>
          </cell>
          <cell r="D7897">
            <v>131.24</v>
          </cell>
        </row>
        <row r="7898">
          <cell r="A7898">
            <v>38106</v>
          </cell>
          <cell r="B7898" t="str">
            <v>CAMPAINHA CIGARRA 127 V / 220 V (APENAS MODULO)</v>
          </cell>
          <cell r="C7898" t="str">
            <v xml:space="preserve">UN    </v>
          </cell>
          <cell r="D7898">
            <v>17.829999999999998</v>
          </cell>
        </row>
        <row r="7899">
          <cell r="A7899">
            <v>38085</v>
          </cell>
          <cell r="B7899" t="str">
            <v>CAMPAINHA CIGARRA 127 V / 220 V, CONJUNTO MONTADO PARA EMBUTIR 4" X 2" (PLACA + SUPORTE + MODULO)</v>
          </cell>
          <cell r="C7899" t="str">
            <v xml:space="preserve">UN    </v>
          </cell>
          <cell r="D7899">
            <v>21.07</v>
          </cell>
        </row>
        <row r="7900">
          <cell r="A7900">
            <v>38599</v>
          </cell>
          <cell r="B7900" t="str">
            <v>CANALETA DE CONCRETO ESTRUTURAL 14 X 19 X 29 CM, FBK 14 MPA (NBR 6136)</v>
          </cell>
          <cell r="C7900" t="str">
            <v xml:space="preserve">UN    </v>
          </cell>
          <cell r="D7900">
            <v>4.04</v>
          </cell>
        </row>
        <row r="7901">
          <cell r="A7901">
            <v>38596</v>
          </cell>
          <cell r="B7901" t="str">
            <v>CANALETA DE CONCRETO ESTRUTURAL 14 X 19 X 29 CM, FBK 4,5 MPA (NBR 6136)</v>
          </cell>
          <cell r="C7901" t="str">
            <v xml:space="preserve">UN    </v>
          </cell>
          <cell r="D7901">
            <v>3.35</v>
          </cell>
        </row>
        <row r="7902">
          <cell r="A7902">
            <v>38600</v>
          </cell>
          <cell r="B7902" t="str">
            <v>CANALETA DE CONCRETO ESTRUTURAL 14 X 19 X 39 CM, FBK 14 MPA (NBR 6136)</v>
          </cell>
          <cell r="C7902" t="str">
            <v xml:space="preserve">UN    </v>
          </cell>
          <cell r="D7902">
            <v>4.28</v>
          </cell>
        </row>
        <row r="7903">
          <cell r="A7903">
            <v>38597</v>
          </cell>
          <cell r="B7903" t="str">
            <v>CANALETA DE CONCRETO ESTRUTURAL 14 X 19 X 39 CM, FBK 4,5 MPA (NBR 6136)</v>
          </cell>
          <cell r="C7903" t="str">
            <v xml:space="preserve">UN    </v>
          </cell>
          <cell r="D7903">
            <v>3.37</v>
          </cell>
        </row>
        <row r="7904">
          <cell r="A7904">
            <v>659</v>
          </cell>
          <cell r="B7904" t="str">
            <v>CANALETA DE CONCRETO 14 X 19 X 19 CM (CLASSE C - NBR 6136)</v>
          </cell>
          <cell r="C7904" t="str">
            <v xml:space="preserve">UN    </v>
          </cell>
          <cell r="D7904">
            <v>1.94</v>
          </cell>
        </row>
        <row r="7905">
          <cell r="A7905">
            <v>660</v>
          </cell>
          <cell r="B7905" t="str">
            <v>CANALETA DE CONCRETO 19 X 19 X 19 CM (CLASSE C - NBR 6136)</v>
          </cell>
          <cell r="C7905" t="str">
            <v xml:space="preserve">UN    </v>
          </cell>
          <cell r="D7905">
            <v>2.3199999999999998</v>
          </cell>
        </row>
        <row r="7906">
          <cell r="A7906">
            <v>658</v>
          </cell>
          <cell r="B7906" t="str">
            <v>CANALETA DE CONCRETO 9 X 19 X 19 CM (CLASSE C - NBR 6136)</v>
          </cell>
          <cell r="C7906" t="str">
            <v xml:space="preserve">UN    </v>
          </cell>
          <cell r="D7906">
            <v>1.31</v>
          </cell>
        </row>
        <row r="7907">
          <cell r="A7907">
            <v>38548</v>
          </cell>
          <cell r="B7907" t="str">
            <v>CANALETA ESTRUTURAL CERAMICA, 14 X 19 X 19 CM, 6,0 MPA (NBR 15270)</v>
          </cell>
          <cell r="C7907" t="str">
            <v xml:space="preserve">UN    </v>
          </cell>
          <cell r="D7907">
            <v>1.27</v>
          </cell>
        </row>
        <row r="7908">
          <cell r="A7908">
            <v>34649</v>
          </cell>
          <cell r="B7908" t="str">
            <v>CANALETA ESTRUTURAL CERAMICA, 14 X 19 X 29 CM, 6,0 MPA (NBR 15270)</v>
          </cell>
          <cell r="C7908" t="str">
            <v xml:space="preserve">UN    </v>
          </cell>
          <cell r="D7908">
            <v>1.71</v>
          </cell>
        </row>
        <row r="7909">
          <cell r="A7909">
            <v>34655</v>
          </cell>
          <cell r="B7909" t="str">
            <v>CANALETA ESTRUTURAL CERAMICA, 14 X 19 X 39 CM, 6,0 MPA (NBR 15270)</v>
          </cell>
          <cell r="C7909" t="str">
            <v xml:space="preserve">UN    </v>
          </cell>
          <cell r="D7909">
            <v>2.27</v>
          </cell>
        </row>
        <row r="7910">
          <cell r="A7910">
            <v>40607</v>
          </cell>
          <cell r="B7910" t="str">
            <v>CANOPLA ACABAMENTO CROMADO PARA INSTALACAO DE SPRINKLER, SOB FORRO, 15 MM</v>
          </cell>
          <cell r="C7910" t="str">
            <v xml:space="preserve">UN    </v>
          </cell>
          <cell r="D7910">
            <v>11.44</v>
          </cell>
        </row>
        <row r="7911">
          <cell r="A7911">
            <v>569</v>
          </cell>
          <cell r="B7911" t="str">
            <v>CANTONEIRA (ABAS IGUAIS) EM FERRO GALVANIZADO, 25,4 MM X 3,17 MM (L X E), 0,86 KG/M</v>
          </cell>
          <cell r="C7911" t="str">
            <v xml:space="preserve">KG    </v>
          </cell>
          <cell r="D7911">
            <v>5.93</v>
          </cell>
        </row>
        <row r="7912">
          <cell r="A7912">
            <v>567</v>
          </cell>
          <cell r="B7912" t="str">
            <v>CANTONEIRA (ABAS IGUAIS) EM FERRO GALVANIZADO, 25,4 MM X 3,17 MM (L X E), 1,27KG/M</v>
          </cell>
          <cell r="C7912" t="str">
            <v xml:space="preserve">M     </v>
          </cell>
          <cell r="D7912">
            <v>8.67</v>
          </cell>
        </row>
        <row r="7913">
          <cell r="A7913">
            <v>574</v>
          </cell>
          <cell r="B7913" t="str">
            <v>CANTONEIRA (ABAS IGUAIS) EM FERRO GALVANIZADO, 38,1 MM X 3,17 MM (L X E), 3,48 KG/M</v>
          </cell>
          <cell r="C7913" t="str">
            <v xml:space="preserve">M     </v>
          </cell>
          <cell r="D7913">
            <v>22.8</v>
          </cell>
        </row>
        <row r="7914">
          <cell r="A7914">
            <v>568</v>
          </cell>
          <cell r="B7914" t="str">
            <v>CANTONEIRA (ABAS IGUAIS) EM FERRO GALVANIZADO, 50,8 MM X 9,53 MM (L X E), 6,99 KG/M</v>
          </cell>
          <cell r="C7914" t="str">
            <v xml:space="preserve">M     </v>
          </cell>
          <cell r="D7914">
            <v>48.05</v>
          </cell>
        </row>
        <row r="7915">
          <cell r="A7915">
            <v>585</v>
          </cell>
          <cell r="B7915" t="str">
            <v>CANTONEIRA "U" ALUMINIO ABAS IGUAIS 1 ", E = 3/32 "</v>
          </cell>
          <cell r="C7915" t="str">
            <v xml:space="preserve">KG    </v>
          </cell>
          <cell r="D7915">
            <v>37.51</v>
          </cell>
        </row>
        <row r="7916">
          <cell r="A7916">
            <v>4777</v>
          </cell>
          <cell r="B7916" t="str">
            <v>CANTONEIRA ACO ABAS IGUAIS (QUALQUER BITOLA), ESPESSURA ENTRE 1/8" E 1/4"</v>
          </cell>
          <cell r="C7916" t="str">
            <v xml:space="preserve">KG    </v>
          </cell>
          <cell r="D7916">
            <v>7.04</v>
          </cell>
        </row>
        <row r="7917">
          <cell r="A7917">
            <v>587</v>
          </cell>
          <cell r="B7917" t="str">
            <v>CANTONEIRA ALUMINIO ABAS DESIGUAIS 1" X 3/4 ", E = 1/8 "</v>
          </cell>
          <cell r="C7917" t="str">
            <v xml:space="preserve">KG    </v>
          </cell>
          <cell r="D7917">
            <v>40.200000000000003</v>
          </cell>
        </row>
        <row r="7918">
          <cell r="A7918">
            <v>590</v>
          </cell>
          <cell r="B7918" t="str">
            <v>CANTONEIRA ALUMINIO ABAS DESIGUAIS 2 1/2" X 1/2 ", E = 3/16 "</v>
          </cell>
          <cell r="C7918" t="str">
            <v xml:space="preserve">KG    </v>
          </cell>
          <cell r="D7918">
            <v>38.85</v>
          </cell>
        </row>
        <row r="7919">
          <cell r="A7919">
            <v>592</v>
          </cell>
          <cell r="B7919" t="str">
            <v>CANTONEIRA ALUMINIO ABAS IGUAIS 1 ", E = 1/8 ", 25,40 X 3,17 MM (0,408 KG/M)</v>
          </cell>
          <cell r="C7919" t="str">
            <v xml:space="preserve">KG    </v>
          </cell>
          <cell r="D7919">
            <v>40.200000000000003</v>
          </cell>
        </row>
        <row r="7920">
          <cell r="A7920">
            <v>586</v>
          </cell>
          <cell r="B7920" t="str">
            <v>CANTONEIRA ALUMINIO ABAS IGUAIS 1 ", E = 3 /16 "</v>
          </cell>
          <cell r="C7920" t="str">
            <v xml:space="preserve">M     </v>
          </cell>
          <cell r="D7920">
            <v>23.63</v>
          </cell>
        </row>
        <row r="7921">
          <cell r="A7921">
            <v>591</v>
          </cell>
          <cell r="B7921" t="str">
            <v>CANTONEIRA ALUMINIO ABAS IGUAIS 1 1/2 ", E = 3/16 "</v>
          </cell>
          <cell r="C7921" t="str">
            <v xml:space="preserve">KG    </v>
          </cell>
          <cell r="D7921">
            <v>37.51</v>
          </cell>
        </row>
        <row r="7922">
          <cell r="A7922">
            <v>588</v>
          </cell>
          <cell r="B7922" t="str">
            <v>CANTONEIRA ALUMINIO ABAS IGUAIS 1 1/4 ", E = 3/16 "</v>
          </cell>
          <cell r="C7922" t="str">
            <v xml:space="preserve">M     </v>
          </cell>
          <cell r="D7922">
            <v>37.380000000000003</v>
          </cell>
        </row>
        <row r="7923">
          <cell r="A7923">
            <v>589</v>
          </cell>
          <cell r="B7923" t="str">
            <v>CANTONEIRA ALUMINIO ABAS IGUAIS 2 ", E = 1/4 "</v>
          </cell>
          <cell r="C7923" t="str">
            <v xml:space="preserve">M     </v>
          </cell>
          <cell r="D7923">
            <v>63.19</v>
          </cell>
        </row>
        <row r="7924">
          <cell r="A7924">
            <v>584</v>
          </cell>
          <cell r="B7924" t="str">
            <v>CANTONEIRA ALUMINIO ABAS IGUAIS 2 ", E = 1/8 "</v>
          </cell>
          <cell r="C7924" t="str">
            <v xml:space="preserve">M     </v>
          </cell>
          <cell r="D7924">
            <v>39.93</v>
          </cell>
        </row>
        <row r="7925">
          <cell r="A7925">
            <v>1165</v>
          </cell>
          <cell r="B7925" t="str">
            <v>CAP OU TAMPAO DE FERRO GALVANIZADO, COM ROSCA BSP, DE 1 1/2"</v>
          </cell>
          <cell r="C7925" t="str">
            <v xml:space="preserve">UN    </v>
          </cell>
          <cell r="D7925">
            <v>14.47</v>
          </cell>
        </row>
        <row r="7926">
          <cell r="A7926">
            <v>1164</v>
          </cell>
          <cell r="B7926" t="str">
            <v>CAP OU TAMPAO DE FERRO GALVANIZADO, COM ROSCA BSP, DE 1 1/4"</v>
          </cell>
          <cell r="C7926" t="str">
            <v xml:space="preserve">UN    </v>
          </cell>
          <cell r="D7926">
            <v>11.72</v>
          </cell>
        </row>
        <row r="7927">
          <cell r="A7927">
            <v>1162</v>
          </cell>
          <cell r="B7927" t="str">
            <v>CAP OU TAMPAO DE FERRO GALVANIZADO, COM ROSCA BSP, DE 1/2"</v>
          </cell>
          <cell r="C7927" t="str">
            <v xml:space="preserve">UN    </v>
          </cell>
          <cell r="D7927">
            <v>4.08</v>
          </cell>
        </row>
        <row r="7928">
          <cell r="A7928">
            <v>12395</v>
          </cell>
          <cell r="B7928" t="str">
            <v>CAP OU TAMPAO DE FERRO GALVANIZADO, COM ROSCA BSP, DE 1/4"</v>
          </cell>
          <cell r="C7928" t="str">
            <v xml:space="preserve">UN    </v>
          </cell>
          <cell r="D7928">
            <v>3.96</v>
          </cell>
        </row>
        <row r="7929">
          <cell r="A7929">
            <v>1170</v>
          </cell>
          <cell r="B7929" t="str">
            <v>CAP OU TAMPAO DE FERRO GALVANIZADO, COM ROSCA BSP, DE 1"</v>
          </cell>
          <cell r="C7929" t="str">
            <v xml:space="preserve">UN    </v>
          </cell>
          <cell r="D7929">
            <v>7.68</v>
          </cell>
        </row>
        <row r="7930">
          <cell r="A7930">
            <v>1169</v>
          </cell>
          <cell r="B7930" t="str">
            <v>CAP OU TAMPAO DE FERRO GALVANIZADO, COM ROSCA BSP, DE 2 1/2"</v>
          </cell>
          <cell r="C7930" t="str">
            <v xml:space="preserve">UN    </v>
          </cell>
          <cell r="D7930">
            <v>37.72</v>
          </cell>
        </row>
        <row r="7931">
          <cell r="A7931">
            <v>1166</v>
          </cell>
          <cell r="B7931" t="str">
            <v>CAP OU TAMPAO DE FERRO GALVANIZADO, COM ROSCA BSP, DE 2"</v>
          </cell>
          <cell r="C7931" t="str">
            <v xml:space="preserve">UN    </v>
          </cell>
          <cell r="D7931">
            <v>20.91</v>
          </cell>
        </row>
        <row r="7932">
          <cell r="A7932">
            <v>1163</v>
          </cell>
          <cell r="B7932" t="str">
            <v>CAP OU TAMPAO DE FERRO GALVANIZADO, COM ROSCA BSP, DE 3/4"</v>
          </cell>
          <cell r="C7932" t="str">
            <v xml:space="preserve">UN    </v>
          </cell>
          <cell r="D7932">
            <v>5.27</v>
          </cell>
        </row>
        <row r="7933">
          <cell r="A7933">
            <v>12396</v>
          </cell>
          <cell r="B7933" t="str">
            <v>CAP OU TAMPAO DE FERRO GALVANIZADO, COM ROSCA BSP, DE 3/8"</v>
          </cell>
          <cell r="C7933" t="str">
            <v xml:space="preserve">UN    </v>
          </cell>
          <cell r="D7933">
            <v>3.96</v>
          </cell>
        </row>
        <row r="7934">
          <cell r="A7934">
            <v>1168</v>
          </cell>
          <cell r="B7934" t="str">
            <v>CAP OU TAMPAO DE FERRO GALVANIZADO, COM ROSCA BSP, DE 3"</v>
          </cell>
          <cell r="C7934" t="str">
            <v xml:space="preserve">UN    </v>
          </cell>
          <cell r="D7934">
            <v>53.77</v>
          </cell>
        </row>
        <row r="7935">
          <cell r="A7935">
            <v>1167</v>
          </cell>
          <cell r="B7935" t="str">
            <v>CAP OU TAMPAO DE FERRO GALVANIZADO, COM ROSCA BSP, DE 4"</v>
          </cell>
          <cell r="C7935" t="str">
            <v xml:space="preserve">UN    </v>
          </cell>
          <cell r="D7935">
            <v>89.94</v>
          </cell>
        </row>
        <row r="7936">
          <cell r="A7936">
            <v>36331</v>
          </cell>
          <cell r="B7936" t="str">
            <v>CAP PPR DN 20 MM, PARA AGUA QUENTE PREDIAL</v>
          </cell>
          <cell r="C7936" t="str">
            <v xml:space="preserve">UN    </v>
          </cell>
          <cell r="D7936">
            <v>1.61</v>
          </cell>
        </row>
        <row r="7937">
          <cell r="A7937">
            <v>36346</v>
          </cell>
          <cell r="B7937" t="str">
            <v>CAP PPR DN 25 MM, PARA AGUA QUENTE PREDIAL</v>
          </cell>
          <cell r="C7937" t="str">
            <v xml:space="preserve">UN    </v>
          </cell>
          <cell r="D7937">
            <v>2.77</v>
          </cell>
        </row>
        <row r="7938">
          <cell r="A7938">
            <v>1210</v>
          </cell>
          <cell r="B7938" t="str">
            <v>CAP PVC, ROSCAVEL, 1 1/2",  AGUA FRIA PREDIAL</v>
          </cell>
          <cell r="C7938" t="str">
            <v xml:space="preserve">UN    </v>
          </cell>
          <cell r="D7938">
            <v>12.43</v>
          </cell>
        </row>
        <row r="7939">
          <cell r="A7939">
            <v>1203</v>
          </cell>
          <cell r="B7939" t="str">
            <v>CAP PVC, ROSCAVEL, 1 1/4",  AGUA FRIA PREDIAL</v>
          </cell>
          <cell r="C7939" t="str">
            <v xml:space="preserve">UN    </v>
          </cell>
          <cell r="D7939">
            <v>12.05</v>
          </cell>
        </row>
        <row r="7940">
          <cell r="A7940">
            <v>1197</v>
          </cell>
          <cell r="B7940" t="str">
            <v>CAP PVC, ROSCAVEL, 1/2", PARA AGUA FRIA PREDIAL</v>
          </cell>
          <cell r="C7940" t="str">
            <v xml:space="preserve">UN    </v>
          </cell>
          <cell r="D7940">
            <v>1.54</v>
          </cell>
        </row>
        <row r="7941">
          <cell r="A7941">
            <v>1202</v>
          </cell>
          <cell r="B7941" t="str">
            <v>CAP PVC, ROSCAVEL, 1",  PARA AGUA FRIA PREDIAL</v>
          </cell>
          <cell r="C7941" t="str">
            <v xml:space="preserve">UN    </v>
          </cell>
          <cell r="D7941">
            <v>4.1399999999999997</v>
          </cell>
        </row>
        <row r="7942">
          <cell r="A7942">
            <v>1188</v>
          </cell>
          <cell r="B7942" t="str">
            <v>CAP PVC, ROSCAVEL, 2 1/2",  AGUA FRIA PREDIAL</v>
          </cell>
          <cell r="C7942" t="str">
            <v xml:space="preserve">UN    </v>
          </cell>
          <cell r="D7942">
            <v>24.49</v>
          </cell>
        </row>
        <row r="7943">
          <cell r="A7943">
            <v>1211</v>
          </cell>
          <cell r="B7943" t="str">
            <v>CAP PVC, ROSCAVEL, 2",  AGUA FRIA PREDIAL</v>
          </cell>
          <cell r="C7943" t="str">
            <v xml:space="preserve">UN    </v>
          </cell>
          <cell r="D7943">
            <v>12.64</v>
          </cell>
        </row>
        <row r="7944">
          <cell r="A7944">
            <v>1198</v>
          </cell>
          <cell r="B7944" t="str">
            <v>CAP PVC, ROSCAVEL, 3/4",  PARA AGUA FRIA PREDIAL</v>
          </cell>
          <cell r="C7944" t="str">
            <v xml:space="preserve">UN    </v>
          </cell>
          <cell r="D7944">
            <v>2.2799999999999998</v>
          </cell>
        </row>
        <row r="7945">
          <cell r="A7945">
            <v>1199</v>
          </cell>
          <cell r="B7945" t="str">
            <v>CAP PVC, ROSCAVEL, 3",  AGUA FRIA PREDIAL</v>
          </cell>
          <cell r="C7945" t="str">
            <v xml:space="preserve">UN    </v>
          </cell>
          <cell r="D7945">
            <v>31.99</v>
          </cell>
        </row>
        <row r="7946">
          <cell r="A7946">
            <v>20088</v>
          </cell>
          <cell r="B7946" t="str">
            <v>CAP PVC, SERIE R, DN 100 MM, PARA ESGOTO OU AGUAS PLUVIAIS PREDIAIS</v>
          </cell>
          <cell r="C7946" t="str">
            <v xml:space="preserve">UN    </v>
          </cell>
          <cell r="D7946">
            <v>12.77</v>
          </cell>
        </row>
        <row r="7947">
          <cell r="A7947">
            <v>20089</v>
          </cell>
          <cell r="B7947" t="str">
            <v>CAP PVC, SERIE R, DN 150 MM, PARA ESGOTO OU AGUAS PLUVIAIS PREDIAIS</v>
          </cell>
          <cell r="C7947" t="str">
            <v xml:space="preserve">UN    </v>
          </cell>
          <cell r="D7947">
            <v>60.9</v>
          </cell>
        </row>
        <row r="7948">
          <cell r="A7948">
            <v>20087</v>
          </cell>
          <cell r="B7948" t="str">
            <v>CAP PVC, SERIE R, DN 75 MM, PARA ESGOTO OU AGUAS PLUVIAIS PREDIAIS</v>
          </cell>
          <cell r="C7948" t="str">
            <v xml:space="preserve">UN    </v>
          </cell>
          <cell r="D7948">
            <v>9.1999999999999993</v>
          </cell>
        </row>
        <row r="7949">
          <cell r="A7949">
            <v>1200</v>
          </cell>
          <cell r="B7949" t="str">
            <v>CAP PVC, SOLDAVEL, DN 100 MM, SERIE NORMAL, PARA ESGOTO PREDIAL</v>
          </cell>
          <cell r="C7949" t="str">
            <v xml:space="preserve">UN    </v>
          </cell>
          <cell r="D7949">
            <v>7.47</v>
          </cell>
        </row>
        <row r="7950">
          <cell r="A7950">
            <v>12909</v>
          </cell>
          <cell r="B7950" t="str">
            <v>CAP PVC, SOLDAVEL, DN 50 MM, SERIE NORMAL, PARA ESGOTO PREDIAL</v>
          </cell>
          <cell r="C7950" t="str">
            <v xml:space="preserve">UN    </v>
          </cell>
          <cell r="D7950">
            <v>3.39</v>
          </cell>
        </row>
        <row r="7951">
          <cell r="A7951">
            <v>12910</v>
          </cell>
          <cell r="B7951" t="str">
            <v>CAP PVC, SOLDAVEL, DN 75 MM, SERIE NORMAL, PARA ESGOTO PREDIAL</v>
          </cell>
          <cell r="C7951" t="str">
            <v xml:space="preserve">UN    </v>
          </cell>
          <cell r="D7951">
            <v>5.65</v>
          </cell>
        </row>
        <row r="7952">
          <cell r="A7952">
            <v>1184</v>
          </cell>
          <cell r="B7952" t="str">
            <v>CAP PVC, SOLDAVEL, 110 MM, PARA AGUA FRIA PREDIAL</v>
          </cell>
          <cell r="C7952" t="str">
            <v xml:space="preserve">UN    </v>
          </cell>
          <cell r="D7952">
            <v>78.66</v>
          </cell>
        </row>
        <row r="7953">
          <cell r="A7953">
            <v>1191</v>
          </cell>
          <cell r="B7953" t="str">
            <v>CAP PVC, SOLDAVEL, 20 MM, PARA AGUA FRIA PREDIAL</v>
          </cell>
          <cell r="C7953" t="str">
            <v xml:space="preserve">UN    </v>
          </cell>
          <cell r="D7953">
            <v>1.1200000000000001</v>
          </cell>
        </row>
        <row r="7954">
          <cell r="A7954">
            <v>1185</v>
          </cell>
          <cell r="B7954" t="str">
            <v>CAP PVC, SOLDAVEL, 25 MM, PARA AGUA FRIA PREDIAL</v>
          </cell>
          <cell r="C7954" t="str">
            <v xml:space="preserve">UN    </v>
          </cell>
          <cell r="D7954">
            <v>1.27</v>
          </cell>
        </row>
        <row r="7955">
          <cell r="A7955">
            <v>1189</v>
          </cell>
          <cell r="B7955" t="str">
            <v>CAP PVC, SOLDAVEL, 32 MM, PARA AGUA FRIA PREDIAL</v>
          </cell>
          <cell r="C7955" t="str">
            <v xml:space="preserve">UN    </v>
          </cell>
          <cell r="D7955">
            <v>2.21</v>
          </cell>
        </row>
        <row r="7956">
          <cell r="A7956">
            <v>1193</v>
          </cell>
          <cell r="B7956" t="str">
            <v>CAP PVC, SOLDAVEL, 40 MM, PARA AGUA FRIA PREDIAL</v>
          </cell>
          <cell r="C7956" t="str">
            <v xml:space="preserve">UN    </v>
          </cell>
          <cell r="D7956">
            <v>4.26</v>
          </cell>
        </row>
        <row r="7957">
          <cell r="A7957">
            <v>1194</v>
          </cell>
          <cell r="B7957" t="str">
            <v>CAP PVC, SOLDAVEL, 50 MM, PARA AGUA FRIA PREDIAL</v>
          </cell>
          <cell r="C7957" t="str">
            <v xml:space="preserve">UN    </v>
          </cell>
          <cell r="D7957">
            <v>8.07</v>
          </cell>
        </row>
        <row r="7958">
          <cell r="A7958">
            <v>1195</v>
          </cell>
          <cell r="B7958" t="str">
            <v>CAP PVC, SOLDAVEL, 60 MM, PARA AGUA FRIA PREDIAL</v>
          </cell>
          <cell r="C7958" t="str">
            <v xml:space="preserve">UN    </v>
          </cell>
          <cell r="D7958">
            <v>12.13</v>
          </cell>
        </row>
        <row r="7959">
          <cell r="A7959">
            <v>1204</v>
          </cell>
          <cell r="B7959" t="str">
            <v>CAP PVC, SOLDAVEL, 75 MM, PARA AGUA FRIA PREDIAL</v>
          </cell>
          <cell r="C7959" t="str">
            <v xml:space="preserve">UN    </v>
          </cell>
          <cell r="D7959">
            <v>22.06</v>
          </cell>
        </row>
        <row r="7960">
          <cell r="A7960">
            <v>1205</v>
          </cell>
          <cell r="B7960" t="str">
            <v>CAP PVC, SOLDAVEL, 85 MM, PARA AGUA FRIA PREDIAL</v>
          </cell>
          <cell r="C7960" t="str">
            <v xml:space="preserve">UN    </v>
          </cell>
          <cell r="D7960">
            <v>52.34</v>
          </cell>
        </row>
        <row r="7961">
          <cell r="A7961">
            <v>1207</v>
          </cell>
          <cell r="B7961" t="str">
            <v>CAP, PVC PBA, JE, DN 100 / DE 110 MM,  PARA REDE DE AGUA (NBR 10351)</v>
          </cell>
          <cell r="C7961" t="str">
            <v xml:space="preserve">UN    </v>
          </cell>
          <cell r="D7961">
            <v>29.06</v>
          </cell>
        </row>
        <row r="7962">
          <cell r="A7962">
            <v>1206</v>
          </cell>
          <cell r="B7962" t="str">
            <v>CAP, PVC PBA, JE, DN 50 / DE 60 MM,  PARA REDE DE AGUA (NBR 10351)</v>
          </cell>
          <cell r="C7962" t="str">
            <v xml:space="preserve">UN    </v>
          </cell>
          <cell r="D7962">
            <v>7.28</v>
          </cell>
        </row>
        <row r="7963">
          <cell r="A7963">
            <v>1183</v>
          </cell>
          <cell r="B7963" t="str">
            <v>CAP, PVC PBA, JE, DN 75 / DE 85 MM,  PARA REDE DE AGUA (NBR 10351)</v>
          </cell>
          <cell r="C7963" t="str">
            <v xml:space="preserve">UN    </v>
          </cell>
          <cell r="D7963">
            <v>18.98</v>
          </cell>
        </row>
        <row r="7964">
          <cell r="A7964">
            <v>42685</v>
          </cell>
          <cell r="B7964" t="str">
            <v>CAP, PVC, JE, OCRE, DN 150 MM (CONEXAO PARA TUBO COLETOR DE ESGOTO)</v>
          </cell>
          <cell r="C7964" t="str">
            <v xml:space="preserve">UN    </v>
          </cell>
          <cell r="D7964">
            <v>67.45</v>
          </cell>
        </row>
        <row r="7965">
          <cell r="A7965">
            <v>42686</v>
          </cell>
          <cell r="B7965" t="str">
            <v>CAP, PVC, JE, OCRE, DN 200 MM (CONEXAO PARA TUBO COLETOR DE ESGOTO)</v>
          </cell>
          <cell r="C7965" t="str">
            <v xml:space="preserve">UN    </v>
          </cell>
          <cell r="D7965">
            <v>105.01</v>
          </cell>
        </row>
        <row r="7966">
          <cell r="A7966">
            <v>12894</v>
          </cell>
          <cell r="B7966" t="str">
            <v>CAPA PARA CHUVA EM PVC COM FORRO DE POLIESTER, COM CAPUZ (AMARELA OU AZUL)</v>
          </cell>
          <cell r="C7966" t="str">
            <v xml:space="preserve">UN    </v>
          </cell>
          <cell r="D7966">
            <v>17.29</v>
          </cell>
        </row>
        <row r="7967">
          <cell r="A7967">
            <v>12895</v>
          </cell>
          <cell r="B7967" t="str">
            <v>CAPACETE DE SEGURANCA ABA FRONTAL COM SUSPENSAO DE POLIETILENO, SEM JUGULAR (CLASSE B)</v>
          </cell>
          <cell r="C7967" t="str">
            <v xml:space="preserve">UN    </v>
          </cell>
          <cell r="D7967">
            <v>13.3</v>
          </cell>
        </row>
        <row r="7968">
          <cell r="A7968">
            <v>1631</v>
          </cell>
          <cell r="B7968" t="str">
            <v>CAPACITOR TRIFASICO, POTENCIA 2,5 KVAR, TENSAO 220 V, FORNECIDO COM CAPA PROTETORA, RESISTOR INTERNO A UNIDADE CAPACITIVA</v>
          </cell>
          <cell r="C7968" t="str">
            <v xml:space="preserve">UN    </v>
          </cell>
          <cell r="D7968">
            <v>135.09</v>
          </cell>
        </row>
        <row r="7969">
          <cell r="A7969">
            <v>1633</v>
          </cell>
          <cell r="B7969" t="str">
            <v>CAPACITOR TRIFASICO, POTENCIA 5 KVAR, TENSAO 220 V, FORNECIDO COM CAPA PROTETORA, RESISTOR INTERNO A UNIDADE CAPACITIVA</v>
          </cell>
          <cell r="C7969" t="str">
            <v xml:space="preserve">UN    </v>
          </cell>
          <cell r="D7969">
            <v>229.53</v>
          </cell>
        </row>
        <row r="7970">
          <cell r="A7970">
            <v>10818</v>
          </cell>
          <cell r="B7970" t="str">
            <v>CAPIM BRAQUIARIA DECUMBENS/ BRAQUIARINHA, VC *70*% MINIMO</v>
          </cell>
          <cell r="C7970" t="str">
            <v xml:space="preserve">KG    </v>
          </cell>
          <cell r="D7970">
            <v>32.85</v>
          </cell>
        </row>
        <row r="7971">
          <cell r="A7971">
            <v>39359</v>
          </cell>
          <cell r="B7971" t="str">
            <v>CARENAGEM /TAMPA, EM PLASTICO, COR BRANCA, UTILIZADO EM KIT CHASSI METALICO PARA INSTALACAO HIDRAULICA DE CUBA SIMPLES SEM MAQUINA DE LAVAR ROUPA, LARGURA *355* MM X ALTURA *670* MM (COM FUROS E DEMAIS ENCAIXES)</v>
          </cell>
          <cell r="C7971" t="str">
            <v xml:space="preserve">UN    </v>
          </cell>
          <cell r="D7971">
            <v>30.3</v>
          </cell>
        </row>
        <row r="7972">
          <cell r="A7972">
            <v>39360</v>
          </cell>
          <cell r="B7972" t="str">
            <v>CARENAGEM /TAMPA, EM PLASTICO, COR BRANCA, UTILIZADO EM KIT CHASSI METALICO PARA INSTALACAO HIDRAULICA DE TANQUE COM MAQUINA DE LAVAR ROUPA, LARGURA *360* MM X ALTURA *470* MM (COM FUROS E DEMAIS ENCAIXES)</v>
          </cell>
          <cell r="C7972" t="str">
            <v xml:space="preserve">UN    </v>
          </cell>
          <cell r="D7972">
            <v>27.53</v>
          </cell>
        </row>
        <row r="7973">
          <cell r="A7973">
            <v>10710</v>
          </cell>
          <cell r="B7973" t="str">
            <v>CARPETE DE NYLON EM MANTA PARA TRAFEGO COMERCIAL PESADO, E = 6 A 7 MM (INSTALADO)</v>
          </cell>
          <cell r="C7973" t="str">
            <v xml:space="preserve">M2    </v>
          </cell>
          <cell r="D7973">
            <v>126.5</v>
          </cell>
        </row>
        <row r="7974">
          <cell r="A7974">
            <v>10709</v>
          </cell>
          <cell r="B7974" t="str">
            <v>CARPETE DE NYLON EM MANTA PARA TRAFEGO COMERCIAL PESADO, E = 9 A 10 MM (INSTALADO)</v>
          </cell>
          <cell r="C7974" t="str">
            <v xml:space="preserve">M2    </v>
          </cell>
          <cell r="D7974">
            <v>155.41</v>
          </cell>
        </row>
        <row r="7975">
          <cell r="A7975">
            <v>39636</v>
          </cell>
          <cell r="B7975" t="str">
            <v>CARPETE DE NYLON EM PLACAS 50 X 50 CM PARA TRAFEGO COMERCIAL PESADO, E = 6,5 MM (INSTALADO)</v>
          </cell>
          <cell r="C7975" t="str">
            <v xml:space="preserve">M2    </v>
          </cell>
          <cell r="D7975">
            <v>158.69999999999999</v>
          </cell>
        </row>
        <row r="7976">
          <cell r="A7976">
            <v>10708</v>
          </cell>
          <cell r="B7976" t="str">
            <v>CARPETE DE POLIESTER EM MANTA PARA TRAFEGO COMERCIAL PESADO, E = 4 A 5 MM (INSTALADO)</v>
          </cell>
          <cell r="C7976" t="str">
            <v xml:space="preserve">M2    </v>
          </cell>
          <cell r="D7976">
            <v>48.97</v>
          </cell>
        </row>
        <row r="7977">
          <cell r="A7977">
            <v>39635</v>
          </cell>
          <cell r="B7977" t="str">
            <v>CARPETE DE POLIPROPILENO EM MANTA PARA TRAFEGO COMERCIAL MEDIO, E = 5 A 6 MM (INSTALADO)</v>
          </cell>
          <cell r="C7977" t="str">
            <v xml:space="preserve">M2    </v>
          </cell>
          <cell r="D7977">
            <v>83.37</v>
          </cell>
        </row>
        <row r="7978">
          <cell r="A7978">
            <v>6117</v>
          </cell>
          <cell r="B7978" t="str">
            <v>CARPINTEIRO AUXILIAR</v>
          </cell>
          <cell r="C7978" t="str">
            <v xml:space="preserve">H     </v>
          </cell>
          <cell r="D7978">
            <v>10.59</v>
          </cell>
        </row>
        <row r="7979">
          <cell r="A7979">
            <v>40913</v>
          </cell>
          <cell r="B7979" t="str">
            <v>CARPINTEIRO AUXILIAR (MENSALISTA)</v>
          </cell>
          <cell r="C7979" t="str">
            <v xml:space="preserve">MES   </v>
          </cell>
          <cell r="D7979">
            <v>1854.66</v>
          </cell>
        </row>
        <row r="7980">
          <cell r="A7980">
            <v>1214</v>
          </cell>
          <cell r="B7980" t="str">
            <v>CARPINTEIRO DE ESQUADRIAS</v>
          </cell>
          <cell r="C7980" t="str">
            <v xml:space="preserve">H     </v>
          </cell>
          <cell r="D7980">
            <v>12.62</v>
          </cell>
        </row>
        <row r="7981">
          <cell r="A7981">
            <v>40915</v>
          </cell>
          <cell r="B7981" t="str">
            <v>CARPINTEIRO DE ESQUADRIAS (MENSALISTA)</v>
          </cell>
          <cell r="C7981" t="str">
            <v xml:space="preserve">MES   </v>
          </cell>
          <cell r="D7981">
            <v>2210.44</v>
          </cell>
        </row>
        <row r="7982">
          <cell r="A7982">
            <v>1213</v>
          </cell>
          <cell r="B7982" t="str">
            <v>CARPINTEIRO DE FORMAS</v>
          </cell>
          <cell r="C7982" t="str">
            <v xml:space="preserve">H     </v>
          </cell>
          <cell r="D7982">
            <v>13.45</v>
          </cell>
        </row>
        <row r="7983">
          <cell r="A7983">
            <v>40914</v>
          </cell>
          <cell r="B7983" t="str">
            <v>CARPINTEIRO DE FORMAS (MENSALISTA)</v>
          </cell>
          <cell r="C7983" t="str">
            <v xml:space="preserve">MES   </v>
          </cell>
          <cell r="D7983">
            <v>2354.0700000000002</v>
          </cell>
        </row>
        <row r="7984">
          <cell r="A7984">
            <v>5091</v>
          </cell>
          <cell r="B7984" t="str">
            <v>CARRANCA PARA JANELA VENEZIANA DE ABRIR, EM LATAO CROMADO, SIMPLES, PARA APARAFUSAR NA PAREDE</v>
          </cell>
          <cell r="C7984" t="str">
            <v xml:space="preserve">UN    </v>
          </cell>
          <cell r="D7984">
            <v>16.55</v>
          </cell>
        </row>
        <row r="7985">
          <cell r="A7985">
            <v>14615</v>
          </cell>
          <cell r="B7985" t="str">
            <v>CARRINHO COM 2 PNEUS PARA TRANSPORTAR TUBO CONCRETO, ALTURA ATE 1,0 M E DIAMETRO ATE 1000MM, COM ESTRUTURA EM PERFIL OU TUBO METALICO</v>
          </cell>
          <cell r="C7985" t="str">
            <v xml:space="preserve">UN    </v>
          </cell>
          <cell r="D7985">
            <v>3739.14</v>
          </cell>
        </row>
        <row r="7986">
          <cell r="A7986">
            <v>2711</v>
          </cell>
          <cell r="B7986" t="str">
            <v>CARRINHO DE MAO DE ACO CAPACIDADE 50 A 60 L, PNEU COM CAMARA</v>
          </cell>
          <cell r="C7986" t="str">
            <v xml:space="preserve">UN    </v>
          </cell>
          <cell r="D7986">
            <v>135</v>
          </cell>
        </row>
        <row r="7987">
          <cell r="A7987">
            <v>37727</v>
          </cell>
          <cell r="B7987" t="str">
            <v>CARROCERIA FIXA ABERTA DE MADEIRA PARA TRANSPORTE GERAL DE CARGA SECA DIMENSOES APROXIMADAS 2,25 X 4,10 X 0,50 M (INCLUI MONTAGEM, NAO INCLUI CAMINHAO)</v>
          </cell>
          <cell r="C7987" t="str">
            <v xml:space="preserve">UN    </v>
          </cell>
          <cell r="D7987">
            <v>13650</v>
          </cell>
        </row>
        <row r="7988">
          <cell r="A7988">
            <v>37728</v>
          </cell>
          <cell r="B7988" t="str">
            <v>CARROCERIA FIXA ABERTA DE MADEIRA PARA TRANSPORTE GERAL DE CARGA SECA DIMENSOES APROXIMADAS 2,5 X 5,5 X 0,50 M (INCLUI MONTAGEM, NAO INCLUI CAMINHAO)</v>
          </cell>
          <cell r="C7988" t="str">
            <v xml:space="preserve">UN    </v>
          </cell>
          <cell r="D7988">
            <v>18518.18</v>
          </cell>
        </row>
        <row r="7989">
          <cell r="A7989">
            <v>37729</v>
          </cell>
          <cell r="B7989" t="str">
            <v>CARROCERIA FIXA ABERTA DE MADEIRA PARA TRANSPORTE GERAL DE CARGA SECA DIMENSOES APROXIMADAS 2,5 X 6,00 X 0,50 M (INCLUI MONTAGEM, NAO INCLUI CAMINHAO)</v>
          </cell>
          <cell r="C7989" t="str">
            <v xml:space="preserve">UN    </v>
          </cell>
          <cell r="D7989">
            <v>20045.45</v>
          </cell>
        </row>
        <row r="7990">
          <cell r="A7990">
            <v>37730</v>
          </cell>
          <cell r="B7990" t="str">
            <v>CARROCERIA FIXA ABERTA DE MADEIRA PARA TRANSPORTE GERAL DE CARGA SECA DIMENSOES APROXIMADAS 2,5 X 6,5 X 0,50 M (INCLUI MONTAGEM, NAO INCLUI CAMINHAO)</v>
          </cell>
          <cell r="C7990" t="str">
            <v xml:space="preserve">UN    </v>
          </cell>
          <cell r="D7990">
            <v>21572.720000000001</v>
          </cell>
        </row>
        <row r="7991">
          <cell r="A7991">
            <v>37731</v>
          </cell>
          <cell r="B7991" t="str">
            <v>CARROCERIA FIXA ABERTA DE MADEIRA PARA TRANSPORTE GERAL DE CARGA SECA DIMENSOES APROXIMADAS 2,5 X 7,00 X 0,50 M (INCLUI MONTAGEM, NAO INCLUI CAMINHAO)</v>
          </cell>
          <cell r="C7991" t="str">
            <v xml:space="preserve">UN    </v>
          </cell>
          <cell r="D7991">
            <v>23100</v>
          </cell>
        </row>
        <row r="7992">
          <cell r="A7992">
            <v>37732</v>
          </cell>
          <cell r="B7992" t="str">
            <v>CARROCERIA FIXA ABERTA DE MADEIRA PARA TRANSPORTE GERAL DE CARGA SECA DIMENSOES APROXIMADAS 2,5 X 7,5 X 0,50 M (INCLUI MONTAGEM, NAO INCLUI CAMINHAO)</v>
          </cell>
          <cell r="C7992" t="str">
            <v xml:space="preserve">UN    </v>
          </cell>
          <cell r="D7992">
            <v>26345.45</v>
          </cell>
        </row>
        <row r="7993">
          <cell r="A7993">
            <v>42250</v>
          </cell>
          <cell r="B7993" t="str">
            <v>CARVAO ANTRACITO PARA FILTRO, GRAO VARIANDO DE 0,8 ATE 1,1 MM, COEFICIENTE DE UNIFORMIDADE MENOR QUE 1,7 MM</v>
          </cell>
          <cell r="C7993" t="str">
            <v xml:space="preserve">T     </v>
          </cell>
          <cell r="D7993">
            <v>1580.82</v>
          </cell>
        </row>
        <row r="7994">
          <cell r="A7994">
            <v>42256</v>
          </cell>
          <cell r="B7994" t="str">
            <v>CARVAO ANTRACITO PARA FILTRO, GRAO VARIANDO DE 0,8 ATE 1,1 MM, COEFICIENTE DE UNIFORMIDADE MENOR QUE 1,7 MM (DISTRIBUIDOR)</v>
          </cell>
          <cell r="C7994" t="str">
            <v xml:space="preserve">KG    </v>
          </cell>
          <cell r="D7994">
            <v>4.45</v>
          </cell>
        </row>
        <row r="7995">
          <cell r="A7995">
            <v>4743</v>
          </cell>
          <cell r="B7995" t="str">
            <v>CASCALHO DE CAVA</v>
          </cell>
          <cell r="C7995" t="str">
            <v xml:space="preserve">M3    </v>
          </cell>
          <cell r="D7995">
            <v>34.29</v>
          </cell>
        </row>
        <row r="7996">
          <cell r="A7996">
            <v>4744</v>
          </cell>
          <cell r="B7996" t="str">
            <v>CASCALHO DE RIO</v>
          </cell>
          <cell r="C7996" t="str">
            <v xml:space="preserve">M3    </v>
          </cell>
          <cell r="D7996">
            <v>54.87</v>
          </cell>
        </row>
        <row r="7997">
          <cell r="A7997">
            <v>4745</v>
          </cell>
          <cell r="B7997" t="str">
            <v>CASCALHO LAVADO</v>
          </cell>
          <cell r="C7997" t="str">
            <v xml:space="preserve">M3    </v>
          </cell>
          <cell r="D7997">
            <v>65.81</v>
          </cell>
        </row>
        <row r="7998">
          <cell r="A7998">
            <v>36496</v>
          </cell>
          <cell r="B7998" t="str">
            <v>CAVALETE PARA TALHA COM ESTRUTURA EM TUBO METALICO ALTURA MINIMA 3,2 M EQUIPADO COM RODAS DE BORRACHA PARA MOVIMENTACAO DE TUBOS DE CONCRETO NA CENTRAL DE PREMOLDADOS COM CAPACIDADE DE CARGA DE 3 TONELADAS</v>
          </cell>
          <cell r="C7998" t="str">
            <v xml:space="preserve">UN    </v>
          </cell>
          <cell r="D7998">
            <v>9493.6</v>
          </cell>
        </row>
        <row r="7999">
          <cell r="A7999">
            <v>10630</v>
          </cell>
          <cell r="B7999" t="str">
            <v>CAVALO MECANICO TRACAO 4X2, PESO BRUTO TOTAL COMBINADO 49000 KG, CAPACIDADE MAXIMA DE TRACAO *66000* KG, POTENCIA *360* CV (INCLUI CABINE E CHASSI, NAO INCLUI SEMIRREBOQUE)</v>
          </cell>
          <cell r="C7999" t="str">
            <v xml:space="preserve">UN    </v>
          </cell>
          <cell r="D7999">
            <v>478006.95</v>
          </cell>
        </row>
        <row r="8000">
          <cell r="A8000">
            <v>37762</v>
          </cell>
          <cell r="B8000" t="str">
            <v>CAVALO MECANICO TRACAO 4X2, PESO BRUTO TOTAL 16000 KG, CAPACIDADE MAXIMA DE TRACAO *36000* KG, DISTANCIA ENTRE EIXOS *3,56* M, POTENCIA *286* CV (INCLUI CABINE E CHASSI, NAO INCLUI SEMIRREBOQUE)</v>
          </cell>
          <cell r="C8000" t="str">
            <v xml:space="preserve">UN    </v>
          </cell>
          <cell r="D8000">
            <v>409957.44</v>
          </cell>
        </row>
        <row r="8001">
          <cell r="A8001">
            <v>37763</v>
          </cell>
          <cell r="B8001" t="str">
            <v>CAVALO MECANICO TRACAO 4X2, PESO BRUTO TOTAL 16000 KG, CAPACIDADE MAXIMA DE TRACAO *45000* KG, DISTANCIA ENTRE EIXOS *3,56* M, POTENCIA *330* CV (INCLUI CABINE E CHASSI, NAO INCLUI SEMIRREBOQUE)</v>
          </cell>
          <cell r="C8001" t="str">
            <v xml:space="preserve">UN    </v>
          </cell>
          <cell r="D8001">
            <v>414936.61</v>
          </cell>
        </row>
        <row r="8002">
          <cell r="A8002">
            <v>41992</v>
          </cell>
          <cell r="B8002" t="str">
            <v>CAVALO MECANICO TRACAO 4X2, PESO BRUTO TOTAL 16000 KG, CAPACIDADE MAXIMA DE TRACAO *80000* KG, POTENCIA *380* CV (INCLUI CABINE E CHASSI, NAO INCLUI SEMIRREBOQUE)</v>
          </cell>
          <cell r="C8002" t="str">
            <v xml:space="preserve">UN    </v>
          </cell>
          <cell r="D8002">
            <v>471700</v>
          </cell>
        </row>
        <row r="8003">
          <cell r="A8003">
            <v>13215</v>
          </cell>
          <cell r="B8003" t="str">
            <v>CAVALO MECANICO TRACAO 6X2, PESO BRUTO TOTAL COMBINADO 56000 KG, CAPACIDADE MAXIMA DE TRACAO *66000* KG, POTENCIA *360* CV (INCLUI CABINE E CHASSI, NAO INCLUI SEMIRREBOQUE)</v>
          </cell>
          <cell r="C8003" t="str">
            <v xml:space="preserve">UN    </v>
          </cell>
          <cell r="D8003">
            <v>578421.65</v>
          </cell>
        </row>
        <row r="8004">
          <cell r="A8004">
            <v>4235</v>
          </cell>
          <cell r="B8004" t="str">
            <v>CAVOUQUEIRO OU OPERADOR DE PERFURATRIZ / ROMPEDOR</v>
          </cell>
          <cell r="C8004" t="str">
            <v xml:space="preserve">H     </v>
          </cell>
          <cell r="D8004">
            <v>18.39</v>
          </cell>
        </row>
        <row r="8005">
          <cell r="A8005">
            <v>40976</v>
          </cell>
          <cell r="B8005" t="str">
            <v>CAVOUQUEIRO OU OPERADOR DE PERFURATRIZ / ROMPEDOR (MENSALISTA)</v>
          </cell>
          <cell r="C8005" t="str">
            <v xml:space="preserve">MES   </v>
          </cell>
          <cell r="D8005">
            <v>3221.28</v>
          </cell>
        </row>
        <row r="8006">
          <cell r="A8006">
            <v>39013</v>
          </cell>
          <cell r="B8006" t="str">
            <v>CENTRALIZADOR DE BARRA DE ACO (CHUMBADOR TIPO CARAMBOLA), PARA ACO ATE 20 MM</v>
          </cell>
          <cell r="C8006" t="str">
            <v xml:space="preserve">UN    </v>
          </cell>
          <cell r="D8006">
            <v>0.98</v>
          </cell>
        </row>
        <row r="8007">
          <cell r="A8007">
            <v>43091</v>
          </cell>
          <cell r="B8007" t="str">
            <v>CENTRO DE MEDICAO AGRUPADA, EM POLICARBONATO / PVC, COM 12 MEDIDORES E PROTECAO GERAL (INCLUI BARRAMENTO, DISJUNTORES E ACESSORIOS DE FIXACAO) (PADRAO CONCESSIONARIA LOCAL)</v>
          </cell>
          <cell r="C8007" t="str">
            <v xml:space="preserve">UN    </v>
          </cell>
          <cell r="D8007">
            <v>4718.32</v>
          </cell>
        </row>
        <row r="8008">
          <cell r="A8008">
            <v>43092</v>
          </cell>
          <cell r="B8008" t="str">
            <v>CENTRO DE MEDICAO AGRUPADA, EM POLICARBONATO / PVC, COM 16 MEDIDORES E PROTECAO GERAL (INCLUI BARRAMENTO, DISJUNTORES E ACESSORIOS DE FIXACAO) (PADRAO CONCESSIONARIA LOCAL)</v>
          </cell>
          <cell r="C8008" t="str">
            <v xml:space="preserve">UN    </v>
          </cell>
          <cell r="D8008">
            <v>6291.1</v>
          </cell>
        </row>
        <row r="8009">
          <cell r="A8009">
            <v>43089</v>
          </cell>
          <cell r="B8009" t="str">
            <v>CENTRO DE MEDICAO AGRUPADA, EM POLICARBONATO / PVC, COM 4 MEDIDORES E PROTECAO GERAL (INCLUI BARRAMENTO, DISJUNTORES E ACESSORIOS DE FIXACAO) (PADRAO CONCESSIONARIA LOCAL)</v>
          </cell>
          <cell r="C8009" t="str">
            <v xml:space="preserve">UN    </v>
          </cell>
          <cell r="D8009">
            <v>1096.4000000000001</v>
          </cell>
        </row>
        <row r="8010">
          <cell r="A8010">
            <v>43090</v>
          </cell>
          <cell r="B8010" t="str">
            <v>CENTRO DE MEDICAO AGRUPADA, EM POLICARBONATO / PVC, COM 8 MEDIDORES E PROTECAO GERAL (INCLUI BARRAMENTO, DISJUNTORES E ACESSORIOS DE FIXACAO) (PADRAO CONCESSIONARIA LOCAL)</v>
          </cell>
          <cell r="C8010" t="str">
            <v xml:space="preserve">UN    </v>
          </cell>
          <cell r="D8010">
            <v>2419.65</v>
          </cell>
        </row>
        <row r="8011">
          <cell r="A8011">
            <v>41967</v>
          </cell>
          <cell r="B8011" t="str">
            <v>CERA  LIQUIDA</v>
          </cell>
          <cell r="C8011" t="str">
            <v xml:space="preserve">L     </v>
          </cell>
          <cell r="D8011">
            <v>7.73</v>
          </cell>
        </row>
        <row r="8012">
          <cell r="A8012">
            <v>12760</v>
          </cell>
          <cell r="B8012" t="str">
            <v>CHAPA ACO INOX AISI 304 NUMERO 4 (E = 6 MM), ACABAMENTO NUMERO 1 (LAMINADO A QUENTE, FOSCO)</v>
          </cell>
          <cell r="C8012" t="str">
            <v xml:space="preserve">M2    </v>
          </cell>
          <cell r="D8012">
            <v>1104.26</v>
          </cell>
        </row>
        <row r="8013">
          <cell r="A8013">
            <v>12759</v>
          </cell>
          <cell r="B8013" t="str">
            <v>CHAPA ACO INOX AISI 304 NUMERO 9 (E = 4 MM), ACABAMENTO NUMERO 1 (LAMINADO A QUENTE, FOSCO)</v>
          </cell>
          <cell r="C8013" t="str">
            <v xml:space="preserve">M2    </v>
          </cell>
          <cell r="D8013">
            <v>736.16</v>
          </cell>
        </row>
        <row r="8014">
          <cell r="A8014">
            <v>43105</v>
          </cell>
          <cell r="B8014" t="str">
            <v>CHAPA DE ACO CARBONO GALVANIZADA, PERFURADA (GRADE FUROS) E = 1,5 MM, DIAMETRO DO FURO = 9,52 MM (FUROS ALTERNADOS HORIZ.)</v>
          </cell>
          <cell r="C8014" t="str">
            <v xml:space="preserve">KG    </v>
          </cell>
          <cell r="D8014">
            <v>37.65</v>
          </cell>
        </row>
        <row r="8015">
          <cell r="A8015">
            <v>40424</v>
          </cell>
          <cell r="B8015" t="str">
            <v>CHAPA DE ACO CARBONO LAMINADO A QUENTE, QUALIDADE ESTRUTURAL, BITOLA 3/16", E =4,75 MM (37,29 KG/M2)</v>
          </cell>
          <cell r="C8015" t="str">
            <v xml:space="preserve">KG    </v>
          </cell>
          <cell r="D8015">
            <v>9.56</v>
          </cell>
        </row>
        <row r="8016">
          <cell r="A8016">
            <v>1325</v>
          </cell>
          <cell r="B8016" t="str">
            <v>CHAPA DE ACO FINA A FRIO BITOLA MSG 20, E = 0,90 MM (7,20 KG/M2)</v>
          </cell>
          <cell r="C8016" t="str">
            <v xml:space="preserve">KG    </v>
          </cell>
          <cell r="D8016">
            <v>10.47</v>
          </cell>
        </row>
        <row r="8017">
          <cell r="A8017">
            <v>1327</v>
          </cell>
          <cell r="B8017" t="str">
            <v>CHAPA DE ACO FINA A FRIO BITOLA MSG 24, E = 0,60 MM (4,80 KG/M2)</v>
          </cell>
          <cell r="C8017" t="str">
            <v xml:space="preserve">KG    </v>
          </cell>
          <cell r="D8017">
            <v>11.15</v>
          </cell>
        </row>
        <row r="8018">
          <cell r="A8018">
            <v>1328</v>
          </cell>
          <cell r="B8018" t="str">
            <v>CHAPA DE ACO FINA A FRIO BITOLA MSG 26, E = 0,45 MM (3,60 KG/M2)</v>
          </cell>
          <cell r="C8018" t="str">
            <v xml:space="preserve">KG    </v>
          </cell>
          <cell r="D8018">
            <v>10.5</v>
          </cell>
        </row>
        <row r="8019">
          <cell r="A8019">
            <v>1321</v>
          </cell>
          <cell r="B8019" t="str">
            <v>CHAPA DE ACO FINA A QUENTE BITOLA MSG 13, E = 2,25 MM (18,00 KG/M2)</v>
          </cell>
          <cell r="C8019" t="str">
            <v xml:space="preserve">KG    </v>
          </cell>
          <cell r="D8019">
            <v>9.7200000000000006</v>
          </cell>
        </row>
        <row r="8020">
          <cell r="A8020">
            <v>1318</v>
          </cell>
          <cell r="B8020" t="str">
            <v>CHAPA DE ACO FINA A QUENTE BITOLA MSG 14, E = 2,00 MM (16,0 KG/M2)</v>
          </cell>
          <cell r="C8020" t="str">
            <v xml:space="preserve">KG    </v>
          </cell>
          <cell r="D8020">
            <v>9.73</v>
          </cell>
        </row>
        <row r="8021">
          <cell r="A8021">
            <v>1322</v>
          </cell>
          <cell r="B8021" t="str">
            <v>CHAPA DE ACO FINA A QUENTE BITOLA MSG 16, E = 1,50 MM (12,00 KG/M2)</v>
          </cell>
          <cell r="C8021" t="str">
            <v xml:space="preserve">KG    </v>
          </cell>
          <cell r="D8021">
            <v>10.28</v>
          </cell>
        </row>
        <row r="8022">
          <cell r="A8022">
            <v>1323</v>
          </cell>
          <cell r="B8022" t="str">
            <v>CHAPA DE ACO FINA A QUENTE BITOLA MSG 18, E = 1,20 MM (9,60 KG/M2)</v>
          </cell>
          <cell r="C8022" t="str">
            <v xml:space="preserve">KG    </v>
          </cell>
          <cell r="D8022">
            <v>10.28</v>
          </cell>
        </row>
        <row r="8023">
          <cell r="A8023">
            <v>1319</v>
          </cell>
          <cell r="B8023" t="str">
            <v>CHAPA DE ACO FINA A QUENTE BITOLA MSG 3/16 ", E = 4,75 MM (38,00 KG/M2)</v>
          </cell>
          <cell r="C8023" t="str">
            <v xml:space="preserve">KG    </v>
          </cell>
          <cell r="D8023">
            <v>8.66</v>
          </cell>
        </row>
        <row r="8024">
          <cell r="A8024">
            <v>11026</v>
          </cell>
          <cell r="B8024" t="str">
            <v>CHAPA DE ACO GALVANIZADA BITOLA GSG 14, E = 1,95 MM (15,60 KG/M2)</v>
          </cell>
          <cell r="C8024" t="str">
            <v xml:space="preserve">KG    </v>
          </cell>
          <cell r="D8024">
            <v>11.92</v>
          </cell>
        </row>
        <row r="8025">
          <cell r="A8025">
            <v>11027</v>
          </cell>
          <cell r="B8025" t="str">
            <v>CHAPA DE ACO GALVANIZADA BITOLA GSG 16, E = 1,55 MM (12,40 KG/M2)</v>
          </cell>
          <cell r="C8025" t="str">
            <v xml:space="preserve">KG    </v>
          </cell>
          <cell r="D8025">
            <v>12.4</v>
          </cell>
        </row>
        <row r="8026">
          <cell r="A8026">
            <v>11046</v>
          </cell>
          <cell r="B8026" t="str">
            <v>CHAPA DE ACO GALVANIZADA BITOLA GSG 18, E = 1,25 MM (10,00 KG/M2)</v>
          </cell>
          <cell r="C8026" t="str">
            <v xml:space="preserve">KG    </v>
          </cell>
          <cell r="D8026">
            <v>11.88</v>
          </cell>
        </row>
        <row r="8027">
          <cell r="A8027">
            <v>11047</v>
          </cell>
          <cell r="B8027" t="str">
            <v>CHAPA DE ACO GALVANIZADA BITOLA GSG 19, E = 1,11 MM (8,88 KG/M2)</v>
          </cell>
          <cell r="C8027" t="str">
            <v xml:space="preserve">KG    </v>
          </cell>
          <cell r="D8027">
            <v>12.95</v>
          </cell>
        </row>
        <row r="8028">
          <cell r="A8028">
            <v>43668</v>
          </cell>
          <cell r="B8028" t="str">
            <v>CHAPA DE ACO GALVANIZADA BITOLA GSG 20, E = 0,95 MM (7,60 KG/M2)</v>
          </cell>
          <cell r="C8028" t="str">
            <v xml:space="preserve">KG    </v>
          </cell>
          <cell r="D8028">
            <v>11.43</v>
          </cell>
        </row>
        <row r="8029">
          <cell r="A8029">
            <v>11049</v>
          </cell>
          <cell r="B8029" t="str">
            <v>CHAPA DE ACO GALVANIZADA BITOLA GSG 22, E = 0,80 MM (6,40 KG/M2)</v>
          </cell>
          <cell r="C8029" t="str">
            <v xml:space="preserve">KG    </v>
          </cell>
          <cell r="D8029">
            <v>12.38</v>
          </cell>
        </row>
        <row r="8030">
          <cell r="A8030">
            <v>43106</v>
          </cell>
          <cell r="B8030" t="str">
            <v>CHAPA DE ACO GALVANIZADA BITOLA GSG 24, E = 0,64 (5,12 KG/M2)</v>
          </cell>
          <cell r="C8030" t="str">
            <v xml:space="preserve">KG    </v>
          </cell>
          <cell r="D8030">
            <v>12.45</v>
          </cell>
        </row>
        <row r="8031">
          <cell r="A8031">
            <v>11051</v>
          </cell>
          <cell r="B8031" t="str">
            <v>CHAPA DE ACO GALVANIZADA BITOLA GSG 26, E = 0,50 MM (4,00 KG/M2)</v>
          </cell>
          <cell r="C8031" t="str">
            <v xml:space="preserve">KG    </v>
          </cell>
          <cell r="D8031">
            <v>12.99</v>
          </cell>
        </row>
        <row r="8032">
          <cell r="A8032">
            <v>11061</v>
          </cell>
          <cell r="B8032" t="str">
            <v>CHAPA DE ACO GALVANIZADA BITOLA GSG 30, E = 0,35 MM (2,80 KG/M2)</v>
          </cell>
          <cell r="C8032" t="str">
            <v xml:space="preserve">KG    </v>
          </cell>
          <cell r="D8032">
            <v>15.59</v>
          </cell>
        </row>
        <row r="8033">
          <cell r="A8033">
            <v>43667</v>
          </cell>
          <cell r="B8033" t="str">
            <v>CHAPA DE ACO GROSSA, ASTM A36, E = 1 " (25,40 MM) 199,18 KG/M2</v>
          </cell>
          <cell r="C8033" t="str">
            <v xml:space="preserve">KG    </v>
          </cell>
          <cell r="D8033">
            <v>11.33</v>
          </cell>
        </row>
        <row r="8034">
          <cell r="A8034">
            <v>1333</v>
          </cell>
          <cell r="B8034" t="str">
            <v>CHAPA DE ACO GROSSA, ASTM A36, E = 1/2 " (12,70 MM) 99,59 KG/M2</v>
          </cell>
          <cell r="C8034" t="str">
            <v xml:space="preserve">KG    </v>
          </cell>
          <cell r="D8034">
            <v>9.44</v>
          </cell>
        </row>
        <row r="8035">
          <cell r="A8035">
            <v>1330</v>
          </cell>
          <cell r="B8035" t="str">
            <v>CHAPA DE ACO GROSSA, ASTM A36, E = 1/4 " (6,35 MM) 49,79 KG/M2</v>
          </cell>
          <cell r="C8035" t="str">
            <v xml:space="preserve">KG    </v>
          </cell>
          <cell r="D8035">
            <v>9.35</v>
          </cell>
        </row>
        <row r="8036">
          <cell r="A8036">
            <v>10957</v>
          </cell>
          <cell r="B8036" t="str">
            <v>CHAPA DE ACO GROSSA, ASTM A36, E = 3/4 " (19,05 MM) 149,39 KG/M2</v>
          </cell>
          <cell r="C8036" t="str">
            <v xml:space="preserve">KG    </v>
          </cell>
          <cell r="D8036">
            <v>10.78</v>
          </cell>
        </row>
        <row r="8037">
          <cell r="A8037">
            <v>1332</v>
          </cell>
          <cell r="B8037" t="str">
            <v>CHAPA DE ACO GROSSA, ASTM A36, E = 3/8 " (9,53 MM) 74,69 KG/M2</v>
          </cell>
          <cell r="C8037" t="str">
            <v xml:space="preserve">KG    </v>
          </cell>
          <cell r="D8037">
            <v>9.59</v>
          </cell>
        </row>
        <row r="8038">
          <cell r="A8038">
            <v>1334</v>
          </cell>
          <cell r="B8038" t="str">
            <v>CHAPA DE ACO GROSSA, ASTM A36, E = 5/8 " (15,88 MM) 124,49 KG/M2</v>
          </cell>
          <cell r="C8038" t="str">
            <v xml:space="preserve">KG    </v>
          </cell>
          <cell r="D8038">
            <v>10.63</v>
          </cell>
        </row>
        <row r="8039">
          <cell r="A8039">
            <v>1335</v>
          </cell>
          <cell r="B8039" t="str">
            <v>CHAPA DE ACO GROSSA, ASTM A36, E = 7/8 " (22,23 MM) 174,28 KG/M2</v>
          </cell>
          <cell r="C8039" t="str">
            <v xml:space="preserve">KG    </v>
          </cell>
          <cell r="D8039">
            <v>10.99</v>
          </cell>
        </row>
        <row r="8040">
          <cell r="A8040">
            <v>40425</v>
          </cell>
          <cell r="B8040" t="str">
            <v>CHAPA DE ACO GROSSA, SAE 1020, BITOLA 1/4", E = 6,35 MM (49,85 KG/M2)</v>
          </cell>
          <cell r="C8040" t="str">
            <v xml:space="preserve">KG    </v>
          </cell>
          <cell r="D8040">
            <v>9.4</v>
          </cell>
        </row>
        <row r="8041">
          <cell r="A8041">
            <v>1337</v>
          </cell>
          <cell r="B8041" t="str">
            <v>CHAPA DE ACO XADREZ PARA PISOS, E = 1/4 " (6,30 MM) 54,53 KG/M2</v>
          </cell>
          <cell r="C8041" t="str">
            <v xml:space="preserve">KG    </v>
          </cell>
          <cell r="D8041">
            <v>10.78</v>
          </cell>
        </row>
        <row r="8042">
          <cell r="A8042">
            <v>1338</v>
          </cell>
          <cell r="B8042" t="str">
            <v>CHAPA DE LAMINADO MELAMINICO, LISO BRILHANTE, DE *1,25 X 3,08* M, E = 0,8 MM</v>
          </cell>
          <cell r="C8042" t="str">
            <v xml:space="preserve">M2    </v>
          </cell>
          <cell r="D8042">
            <v>21.19</v>
          </cell>
        </row>
        <row r="8043">
          <cell r="A8043">
            <v>1340</v>
          </cell>
          <cell r="B8043" t="str">
            <v>CHAPA DE LAMINADO MELAMINICO, LISO FOSCO, DE *1,25 X 3,08* M, E = 0,8 MM</v>
          </cell>
          <cell r="C8043" t="str">
            <v xml:space="preserve">M2    </v>
          </cell>
          <cell r="D8043">
            <v>24.49</v>
          </cell>
        </row>
        <row r="8044">
          <cell r="A8044">
            <v>1341</v>
          </cell>
          <cell r="B8044" t="str">
            <v>CHAPA DE LAMINADO MELAMINICO, TEXTURIZADO, DE *1,25 X 3,08* M, E = 0,8 MM</v>
          </cell>
          <cell r="C8044" t="str">
            <v xml:space="preserve">M2    </v>
          </cell>
          <cell r="D8044">
            <v>23.59</v>
          </cell>
        </row>
        <row r="8045">
          <cell r="A8045">
            <v>11134</v>
          </cell>
          <cell r="B8045" t="str">
            <v>CHAPA DE MADEIRA COMPENSADA NAVAL (COM COLA FENOLICA), E = 10 MM, DE *1,60 X 2,20* M</v>
          </cell>
          <cell r="C8045" t="str">
            <v xml:space="preserve">M2    </v>
          </cell>
          <cell r="D8045">
            <v>39.21</v>
          </cell>
        </row>
        <row r="8046">
          <cell r="A8046">
            <v>11135</v>
          </cell>
          <cell r="B8046" t="str">
            <v>CHAPA DE MADEIRA COMPENSADA NAVAL (COM COLA FENOLICA), E = 12 MM, DE *1,60 X 2,20* M</v>
          </cell>
          <cell r="C8046" t="str">
            <v xml:space="preserve">M2    </v>
          </cell>
          <cell r="D8046">
            <v>47.79</v>
          </cell>
        </row>
        <row r="8047">
          <cell r="A8047">
            <v>11136</v>
          </cell>
          <cell r="B8047" t="str">
            <v>CHAPA DE MADEIRA COMPENSADA NAVAL (COM COLA FENOLICA), E = 15 MM, DE *1,60 X 2,20* M</v>
          </cell>
          <cell r="C8047" t="str">
            <v xml:space="preserve">M2    </v>
          </cell>
          <cell r="D8047">
            <v>51.7</v>
          </cell>
        </row>
        <row r="8048">
          <cell r="A8048">
            <v>34743</v>
          </cell>
          <cell r="B8048" t="str">
            <v>CHAPA DE MADEIRA COMPENSADA NAVAL (COM COLA FENOLICA), E = 18 MM, DE *1,60 X 2,20* M</v>
          </cell>
          <cell r="C8048" t="str">
            <v xml:space="preserve">M2    </v>
          </cell>
          <cell r="D8048">
            <v>65.819999999999993</v>
          </cell>
        </row>
        <row r="8049">
          <cell r="A8049">
            <v>11137</v>
          </cell>
          <cell r="B8049" t="str">
            <v>CHAPA DE MADEIRA COMPENSADA NAVAL (COM COLA FENOLICA), E = 20 MM, DE *1,60 X 2,20* M</v>
          </cell>
          <cell r="C8049" t="str">
            <v xml:space="preserve">M2    </v>
          </cell>
          <cell r="D8049">
            <v>73.400000000000006</v>
          </cell>
        </row>
        <row r="8050">
          <cell r="A8050">
            <v>34745</v>
          </cell>
          <cell r="B8050" t="str">
            <v>CHAPA DE MADEIRA COMPENSADA NAVAL (COM COLA FENOLICA), E = 25 MM, DE *1,60 X 2,20* M</v>
          </cell>
          <cell r="C8050" t="str">
            <v xml:space="preserve">M2    </v>
          </cell>
          <cell r="D8050">
            <v>83.64</v>
          </cell>
        </row>
        <row r="8051">
          <cell r="A8051">
            <v>34746</v>
          </cell>
          <cell r="B8051" t="str">
            <v>CHAPA DE MADEIRA COMPENSADA NAVAL (COM COLA FENOLICA), E = 4 MM, DE *1,60 X 2,20* M</v>
          </cell>
          <cell r="C8051" t="str">
            <v xml:space="preserve">M2    </v>
          </cell>
          <cell r="D8051">
            <v>21.54</v>
          </cell>
        </row>
        <row r="8052">
          <cell r="A8052">
            <v>1360</v>
          </cell>
          <cell r="B8052" t="str">
            <v>CHAPA DE MADEIRA COMPENSADA NAVAL (COM COLA FENOLICA), E = 6 MM, DE *1,60 X 2,20* M</v>
          </cell>
          <cell r="C8052" t="str">
            <v xml:space="preserve">M2    </v>
          </cell>
          <cell r="D8052">
            <v>26.61</v>
          </cell>
        </row>
        <row r="8053">
          <cell r="A8053">
            <v>1346</v>
          </cell>
          <cell r="B8053" t="str">
            <v>CHAPA DE MADEIRA COMPENSADA PLASTIFICADA PARA FORMA DE CONCRETO, DE 2,20 x 1,10 M, E = 10 MM</v>
          </cell>
          <cell r="C8053" t="str">
            <v xml:space="preserve">M2    </v>
          </cell>
          <cell r="D8053">
            <v>23.82</v>
          </cell>
        </row>
        <row r="8054">
          <cell r="A8054">
            <v>1345</v>
          </cell>
          <cell r="B8054" t="str">
            <v>CHAPA DE MADEIRA COMPENSADA PLASTIFICADA PARA FORMA DE CONCRETO, DE 2,20 x 1,10 M, E = 18 MM</v>
          </cell>
          <cell r="C8054" t="str">
            <v xml:space="preserve">M2    </v>
          </cell>
          <cell r="D8054">
            <v>38.6</v>
          </cell>
        </row>
        <row r="8055">
          <cell r="A8055">
            <v>1347</v>
          </cell>
          <cell r="B8055" t="str">
            <v>CHAPA DE MADEIRA COMPENSADA PLASTIFICADA PARA FORMA DE CONCRETO, DE 2,20 X 1,10 M, E = 12 MM</v>
          </cell>
          <cell r="C8055" t="str">
            <v xml:space="preserve">M2    </v>
          </cell>
          <cell r="D8055">
            <v>28.47</v>
          </cell>
        </row>
        <row r="8056">
          <cell r="A8056">
            <v>1355</v>
          </cell>
          <cell r="B8056" t="str">
            <v>CHAPA DE MADEIRA COMPENSADA RESINADA PARA FORMA DE CONCRETO, DE *2,2 X 1,1* M, E = 14 MM</v>
          </cell>
          <cell r="C8056" t="str">
            <v xml:space="preserve">M2    </v>
          </cell>
          <cell r="D8056">
            <v>31.77</v>
          </cell>
        </row>
        <row r="8057">
          <cell r="A8057">
            <v>1358</v>
          </cell>
          <cell r="B8057" t="str">
            <v>CHAPA DE MADEIRA COMPENSADA RESINADA PARA FORMA DE CONCRETO, DE *2,2 X 1,1* M, E = 17 MM</v>
          </cell>
          <cell r="C8057" t="str">
            <v xml:space="preserve">M2    </v>
          </cell>
          <cell r="D8057">
            <v>36.81</v>
          </cell>
        </row>
        <row r="8058">
          <cell r="A8058">
            <v>34659</v>
          </cell>
          <cell r="B8058" t="str">
            <v>CHAPA DE MDF BRANCO LISO 1 FACE, E = 12 MM, DE *2,75 X 1,85* M</v>
          </cell>
          <cell r="C8058" t="str">
            <v xml:space="preserve">M2    </v>
          </cell>
          <cell r="D8058">
            <v>33.71</v>
          </cell>
        </row>
        <row r="8059">
          <cell r="A8059">
            <v>34514</v>
          </cell>
          <cell r="B8059" t="str">
            <v>CHAPA DE MDF BRANCO LISO 1 FACE, E = 15 MM, DE *2,75 X 1,85* M</v>
          </cell>
          <cell r="C8059" t="str">
            <v xml:space="preserve">M2    </v>
          </cell>
          <cell r="D8059">
            <v>37.340000000000003</v>
          </cell>
        </row>
        <row r="8060">
          <cell r="A8060">
            <v>34660</v>
          </cell>
          <cell r="B8060" t="str">
            <v>CHAPA DE MDF BRANCO LISO 1 FACE, E = 18 MM, DE *2,75 X 1,85* M</v>
          </cell>
          <cell r="C8060" t="str">
            <v xml:space="preserve">M2    </v>
          </cell>
          <cell r="D8060">
            <v>47.39</v>
          </cell>
        </row>
        <row r="8061">
          <cell r="A8061">
            <v>34661</v>
          </cell>
          <cell r="B8061" t="str">
            <v>CHAPA DE MDF BRANCO LISO 1 FACE, E = 25 MM, DE *2,75 X 1,85* M</v>
          </cell>
          <cell r="C8061" t="str">
            <v xml:space="preserve">M2    </v>
          </cell>
          <cell r="D8061">
            <v>68.06</v>
          </cell>
        </row>
        <row r="8062">
          <cell r="A8062">
            <v>34667</v>
          </cell>
          <cell r="B8062" t="str">
            <v>CHAPA DE MDF BRANCO LISO 1 FACE, E = 6 MM, DE *2,75 X 1,85* M</v>
          </cell>
          <cell r="C8062" t="str">
            <v xml:space="preserve">M2    </v>
          </cell>
          <cell r="D8062">
            <v>24.64</v>
          </cell>
        </row>
        <row r="8063">
          <cell r="A8063">
            <v>34668</v>
          </cell>
          <cell r="B8063" t="str">
            <v>CHAPA DE MDF BRANCO LISO 1 FACE, E = 9 MM, DE *2,75 X 1,85* M</v>
          </cell>
          <cell r="C8063" t="str">
            <v xml:space="preserve">M2    </v>
          </cell>
          <cell r="D8063">
            <v>32.21</v>
          </cell>
        </row>
        <row r="8064">
          <cell r="A8064">
            <v>34741</v>
          </cell>
          <cell r="B8064" t="str">
            <v>CHAPA DE MDF BRANCO LISO 2 FACES, E = 12 MM, DE *2,75 X 1,85* M</v>
          </cell>
          <cell r="C8064" t="str">
            <v xml:space="preserve">M2    </v>
          </cell>
          <cell r="D8064">
            <v>35.44</v>
          </cell>
        </row>
        <row r="8065">
          <cell r="A8065">
            <v>34664</v>
          </cell>
          <cell r="B8065" t="str">
            <v>CHAPA DE MDF BRANCO LISO 2 FACES, E = 15 MM, DE *2,75 X 1,85* M</v>
          </cell>
          <cell r="C8065" t="str">
            <v xml:space="preserve">M2    </v>
          </cell>
          <cell r="D8065">
            <v>38.67</v>
          </cell>
        </row>
        <row r="8066">
          <cell r="A8066">
            <v>34665</v>
          </cell>
          <cell r="B8066" t="str">
            <v>CHAPA DE MDF BRANCO LISO 2 FACES, E = 18 MM, DE *2,75 X 1,85* M</v>
          </cell>
          <cell r="C8066" t="str">
            <v xml:space="preserve">M2    </v>
          </cell>
          <cell r="D8066">
            <v>48.01</v>
          </cell>
        </row>
        <row r="8067">
          <cell r="A8067">
            <v>34666</v>
          </cell>
          <cell r="B8067" t="str">
            <v>CHAPA DE MDF BRANCO LISO 2 FACES, E = 25 MM, DE *2,75 X 1,85* M</v>
          </cell>
          <cell r="C8067" t="str">
            <v xml:space="preserve">M2    </v>
          </cell>
          <cell r="D8067">
            <v>72.510000000000005</v>
          </cell>
        </row>
        <row r="8068">
          <cell r="A8068">
            <v>34669</v>
          </cell>
          <cell r="B8068" t="str">
            <v>CHAPA DE MDF BRANCO LISO 2 FACES, E = 6 MM, DE *2,75 X 1,85* M</v>
          </cell>
          <cell r="C8068" t="str">
            <v xml:space="preserve">M2    </v>
          </cell>
          <cell r="D8068">
            <v>26.58</v>
          </cell>
        </row>
        <row r="8069">
          <cell r="A8069">
            <v>34670</v>
          </cell>
          <cell r="B8069" t="str">
            <v>CHAPA DE MDF BRANCO LISO 2 FACES, E = 9 MM, DE *2,75 X 1,85* M</v>
          </cell>
          <cell r="C8069" t="str">
            <v xml:space="preserve">M2    </v>
          </cell>
          <cell r="D8069">
            <v>32.520000000000003</v>
          </cell>
        </row>
        <row r="8070">
          <cell r="A8070">
            <v>34671</v>
          </cell>
          <cell r="B8070" t="str">
            <v>CHAPA DE MDF CRU, E = 12 MM, DE *2,75 X 1,85* M</v>
          </cell>
          <cell r="C8070" t="str">
            <v xml:space="preserve">M2    </v>
          </cell>
          <cell r="D8070">
            <v>27.14</v>
          </cell>
        </row>
        <row r="8071">
          <cell r="A8071">
            <v>34672</v>
          </cell>
          <cell r="B8071" t="str">
            <v>CHAPA DE MDF CRU, E = 15 MM, DE *2,75 X 1,85* M</v>
          </cell>
          <cell r="C8071" t="str">
            <v xml:space="preserve">M2    </v>
          </cell>
          <cell r="D8071">
            <v>28.62</v>
          </cell>
        </row>
        <row r="8072">
          <cell r="A8072">
            <v>34673</v>
          </cell>
          <cell r="B8072" t="str">
            <v>CHAPA DE MDF CRU, E = 18 MM, DE *2,75 X 1,85* M</v>
          </cell>
          <cell r="C8072" t="str">
            <v xml:space="preserve">M2    </v>
          </cell>
          <cell r="D8072">
            <v>34.92</v>
          </cell>
        </row>
        <row r="8073">
          <cell r="A8073">
            <v>34674</v>
          </cell>
          <cell r="B8073" t="str">
            <v>CHAPA DE MDF CRU, E = 20 MM, DE *2,75 X 1,85* M</v>
          </cell>
          <cell r="C8073" t="str">
            <v xml:space="preserve">M2    </v>
          </cell>
          <cell r="D8073">
            <v>46.43</v>
          </cell>
        </row>
        <row r="8074">
          <cell r="A8074">
            <v>34675</v>
          </cell>
          <cell r="B8074" t="str">
            <v>CHAPA DE MDF CRU, E = 25 MM, DE *2,75 X 1,85* M</v>
          </cell>
          <cell r="C8074" t="str">
            <v xml:space="preserve">M2    </v>
          </cell>
          <cell r="D8074">
            <v>56.61</v>
          </cell>
        </row>
        <row r="8075">
          <cell r="A8075">
            <v>34676</v>
          </cell>
          <cell r="B8075" t="str">
            <v>CHAPA DE MDF CRU, E = 6 MM, DE *2,75 X 1,85* M</v>
          </cell>
          <cell r="C8075" t="str">
            <v xml:space="preserve">M2    </v>
          </cell>
          <cell r="D8075">
            <v>16.3</v>
          </cell>
        </row>
        <row r="8076">
          <cell r="A8076">
            <v>34677</v>
          </cell>
          <cell r="B8076" t="str">
            <v>CHAPA DE MDF CRU, E = 9 MM, DE *2,75 X 1,85* M</v>
          </cell>
          <cell r="C8076" t="str">
            <v xml:space="preserve">M2    </v>
          </cell>
          <cell r="D8076">
            <v>21.91</v>
          </cell>
        </row>
        <row r="8077">
          <cell r="A8077">
            <v>43126</v>
          </cell>
          <cell r="B8077" t="str">
            <v>CHAPA EM ACO GALVANIZADO PARA STEEL DECK, COM NERVURAS TRAPEZOIDAIS, LARGURA UTIL DE 915 MM E ESPESSURA DE 0,80 MM</v>
          </cell>
          <cell r="C8077" t="str">
            <v xml:space="preserve">M2    </v>
          </cell>
          <cell r="D8077">
            <v>94.98</v>
          </cell>
        </row>
        <row r="8078">
          <cell r="A8078">
            <v>43124</v>
          </cell>
          <cell r="B8078" t="str">
            <v>CHAPA EM ACO GALVANIZADO PARA STEEL DECK, COM NERVURAS TRAPEZOIDAIS, LARGURA UTIL DE 915 MM E ESPESSURA DE 0,95 MM</v>
          </cell>
          <cell r="C8078" t="str">
            <v xml:space="preserve">M2    </v>
          </cell>
          <cell r="D8078">
            <v>110.9</v>
          </cell>
        </row>
        <row r="8079">
          <cell r="A8079">
            <v>43125</v>
          </cell>
          <cell r="B8079" t="str">
            <v>CHAPA EM ACO GALVANIZADO PARA STEEL DECK, COM NERVURAS TRAPEZOIDAIS, LARGURA UTIL DE 915 MM E ESPESSURA DE 1,25 MM</v>
          </cell>
          <cell r="C8079" t="str">
            <v xml:space="preserve">M2    </v>
          </cell>
          <cell r="D8079">
            <v>143.83000000000001</v>
          </cell>
        </row>
        <row r="8080">
          <cell r="A8080">
            <v>40623</v>
          </cell>
          <cell r="B8080" t="str">
            <v>CHAPA PARA EMENDA DE VIGA, EM ACO GROSSO, QUALIDADE ESTRUTURAL, BITOLA 3/16 ", E= 4,75 MM, 4 FUROS, LARGURA 45 MM, COMPRIMENTO 500 MM</v>
          </cell>
          <cell r="C8080" t="str">
            <v xml:space="preserve">PAR   </v>
          </cell>
          <cell r="D8080">
            <v>105</v>
          </cell>
        </row>
        <row r="8081">
          <cell r="A8081">
            <v>43701</v>
          </cell>
          <cell r="B8081" t="str">
            <v>CHAPA/BOBINA LISA EM ALUMINIO, LIGA 1.200 - H14, QUALQUER ESPESSURA, QUALQUER LARGURA</v>
          </cell>
          <cell r="C8081" t="str">
            <v xml:space="preserve">KG    </v>
          </cell>
          <cell r="D8081">
            <v>41.22</v>
          </cell>
        </row>
        <row r="8082">
          <cell r="A8082">
            <v>12083</v>
          </cell>
          <cell r="B8082" t="str">
            <v>CHAVE BLINDADA TRIPOLAR PARA MOTORES, DO TIPO FACA, COM PORTA FUSIVEL DO TIPO CARTUCHO, CORRENTE NOMINAL DE 100 A, TENSAO NOMINAL DE 250 V</v>
          </cell>
          <cell r="C8082" t="str">
            <v xml:space="preserve">UN    </v>
          </cell>
          <cell r="D8082">
            <v>694.92</v>
          </cell>
        </row>
        <row r="8083">
          <cell r="A8083">
            <v>12081</v>
          </cell>
          <cell r="B8083" t="str">
            <v>CHAVE BLINDADA TRIPOLAR PARA MOTORES, DO TIPO FACA, COM PORTA FUSIVEL DO TIPO CARTUCHO, CORRENTE NOMINAL DE 30 A, TENSAO NOMINAL DE 250 V</v>
          </cell>
          <cell r="C8083" t="str">
            <v xml:space="preserve">UN    </v>
          </cell>
          <cell r="D8083">
            <v>235</v>
          </cell>
        </row>
        <row r="8084">
          <cell r="A8084">
            <v>12082</v>
          </cell>
          <cell r="B8084" t="str">
            <v>CHAVE BLINDADA TRIPOLAR PARA MOTORES, DO TIPO FACA, COM PORTA FUSIVEL DO TIPO CARTUCHO, CORRENTE NOMINAL DE 60 A, TENSAO NOMINAL DE 250 V</v>
          </cell>
          <cell r="C8084" t="str">
            <v xml:space="preserve">UN    </v>
          </cell>
          <cell r="D8084">
            <v>369.33</v>
          </cell>
        </row>
        <row r="8085">
          <cell r="A8085">
            <v>13354</v>
          </cell>
          <cell r="B8085" t="str">
            <v>CHAVE DE PARTIDA DIRETA TRIFASICA, COM CAIXA TERMOPLASTICA, COM FUSIVEL DE 25 A, PARA MOTOR COM POTENCIA DE 7,5 CV E TENSAO DE 380 V</v>
          </cell>
          <cell r="C8085" t="str">
            <v xml:space="preserve">UN    </v>
          </cell>
          <cell r="D8085">
            <v>551.6</v>
          </cell>
        </row>
        <row r="8086">
          <cell r="A8086">
            <v>14057</v>
          </cell>
          <cell r="B8086" t="str">
            <v>CHAVE DE PARTIDA DIRETA TRIFASICA, COM CAIXA TERMOPLASTICA, COM FUSIVEL DE 35 A, PARA MOTOR COM POTENCIA DE 5 CV E TENSAO DE 220 V</v>
          </cell>
          <cell r="C8086" t="str">
            <v xml:space="preserve">UN    </v>
          </cell>
          <cell r="D8086">
            <v>307.97000000000003</v>
          </cell>
        </row>
        <row r="8087">
          <cell r="A8087">
            <v>14058</v>
          </cell>
          <cell r="B8087" t="str">
            <v>CHAVE DE PARTIDA DIRETA TRIFASICA, COM CAIXA TERMOPLASTICA, COM FUSIVEL DE 63 A, PARA MOTOR COM POTENCIA DE 10 CV E TENSAO DE 220 V</v>
          </cell>
          <cell r="C8087" t="str">
            <v xml:space="preserve">UN    </v>
          </cell>
          <cell r="D8087">
            <v>485.81</v>
          </cell>
        </row>
        <row r="8088">
          <cell r="A8088">
            <v>20971</v>
          </cell>
          <cell r="B8088" t="str">
            <v>CHAVE DUPLA PARA CONEXOES TIPO STORZ, ENGATE RAPIDO 1 1/2" X 2 1/2", EM LATAO, PARA INSTALACAO PREDIAL COMBATE A INCENDIO</v>
          </cell>
          <cell r="C8088" t="str">
            <v xml:space="preserve">UN    </v>
          </cell>
          <cell r="D8088">
            <v>19.52</v>
          </cell>
        </row>
        <row r="8089">
          <cell r="A8089">
            <v>5047</v>
          </cell>
          <cell r="B8089" t="str">
            <v>CHAVE FUSIVEL PARA REDES DE DISTRIBUICAO, TENSAO DE 15,0 KV, CORRENTE NOMINAL DO PORTA FUSIVEL DE 100 A, CAPACIDADE DE INTERRUPCAO SIMETRICA DE 7,10 KA, CAPACIDADE DE INTERRUPCAO ASSIMETRICA 10,00 KA</v>
          </cell>
          <cell r="C8089" t="str">
            <v xml:space="preserve">UN    </v>
          </cell>
          <cell r="D8089">
            <v>330.99</v>
          </cell>
        </row>
        <row r="8090">
          <cell r="A8090">
            <v>13369</v>
          </cell>
          <cell r="B8090" t="str">
            <v>CHAVE SECCIONADORA-FUSIVEL BLINDADA TRIPOLAR, ABERTURA COM CARGA, PARA FUSIVEL NH00, CORRENTE NOMINAL DE 160 A, TENSAO DE 500 V</v>
          </cell>
          <cell r="C8090" t="str">
            <v xml:space="preserve">UN    </v>
          </cell>
          <cell r="D8090">
            <v>359.04</v>
          </cell>
        </row>
        <row r="8091">
          <cell r="A8091">
            <v>13370</v>
          </cell>
          <cell r="B8091" t="str">
            <v>CHAVE SECCIONADORA-FUSIVEL BLINDADA TRIPOLAR, ABERTURA COM CARGA, PARA FUSIVEL NH01, CORRENTE NOMINAL DE 250 A, TENSAO DE 500 V</v>
          </cell>
          <cell r="C8091" t="str">
            <v xml:space="preserve">UN    </v>
          </cell>
          <cell r="D8091">
            <v>497.71</v>
          </cell>
        </row>
        <row r="8092">
          <cell r="A8092">
            <v>13279</v>
          </cell>
          <cell r="B8092" t="str">
            <v>CHUMBADOR DE ACO TIPO PARABOLT, * 5/8" X 200* MM,  COM PORCA E ARRUELA</v>
          </cell>
          <cell r="C8092" t="str">
            <v xml:space="preserve">KG    </v>
          </cell>
          <cell r="D8092">
            <v>14.44</v>
          </cell>
        </row>
        <row r="8093">
          <cell r="A8093">
            <v>11977</v>
          </cell>
          <cell r="B8093" t="str">
            <v>CHUMBADOR DE ACO, DIAMETRO 1/2", COMPRIMENTO 75 MM</v>
          </cell>
          <cell r="C8093" t="str">
            <v xml:space="preserve">UN    </v>
          </cell>
          <cell r="D8093">
            <v>7.48</v>
          </cell>
        </row>
        <row r="8094">
          <cell r="A8094">
            <v>11975</v>
          </cell>
          <cell r="B8094" t="str">
            <v>CHUMBADOR DE ACO, DIAMETRO 5/8", COMPRIMENTO 6", COM PORCA</v>
          </cell>
          <cell r="C8094" t="str">
            <v xml:space="preserve">UN    </v>
          </cell>
          <cell r="D8094">
            <v>16.39</v>
          </cell>
        </row>
        <row r="8095">
          <cell r="A8095">
            <v>39746</v>
          </cell>
          <cell r="B8095" t="str">
            <v>CHUMBADOR DE ACO, 1" X 600 MM, PARA POSTES DE ACO COM BASE, INCLUSO PORCA E ARRUELA</v>
          </cell>
          <cell r="C8095" t="str">
            <v xml:space="preserve">UN    </v>
          </cell>
          <cell r="D8095">
            <v>182.48</v>
          </cell>
        </row>
        <row r="8096">
          <cell r="A8096">
            <v>11976</v>
          </cell>
          <cell r="B8096" t="str">
            <v>CHUMBADOR, DIAMETRO 1/4" COM PARAFUSO 1/4" X 40 MM</v>
          </cell>
          <cell r="C8096" t="str">
            <v xml:space="preserve">UN    </v>
          </cell>
          <cell r="D8096">
            <v>0.84</v>
          </cell>
        </row>
        <row r="8097">
          <cell r="A8097">
            <v>1368</v>
          </cell>
          <cell r="B8097" t="str">
            <v>CHUVEIRO COMUM EM PLASTICO BRANCO, COM CANO, 3 TEMPERATURAS, 5500 W (110/220 V)</v>
          </cell>
          <cell r="C8097" t="str">
            <v xml:space="preserve">UN    </v>
          </cell>
          <cell r="D8097">
            <v>69.900000000000006</v>
          </cell>
        </row>
        <row r="8098">
          <cell r="A8098">
            <v>1367</v>
          </cell>
          <cell r="B8098" t="str">
            <v>CHUVEIRO COMUM EM PLASTICO CROMADO, COM CANO, 4 TEMPERATURAS (110/220 V)</v>
          </cell>
          <cell r="C8098" t="str">
            <v xml:space="preserve">UN    </v>
          </cell>
          <cell r="D8098">
            <v>226.1</v>
          </cell>
        </row>
        <row r="8099">
          <cell r="A8099">
            <v>7608</v>
          </cell>
          <cell r="B8099" t="str">
            <v>CHUVEIRO PLASTICO BRANCO SIMPLES 5 '' PARA ACOPLAR EM HASTE 1/2 ", AGUA FRIA</v>
          </cell>
          <cell r="C8099" t="str">
            <v xml:space="preserve">UN    </v>
          </cell>
          <cell r="D8099">
            <v>6.78</v>
          </cell>
        </row>
        <row r="8100">
          <cell r="A8100">
            <v>41900</v>
          </cell>
          <cell r="B8100" t="str">
            <v>CIMENTO ASFALTICO DE PETROLEO A GRANEL (CAP) 30/45 (COLETADO CAIXA NA ANP ACRESCIDO DE ICMS)</v>
          </cell>
          <cell r="C8100" t="str">
            <v xml:space="preserve">KG    </v>
          </cell>
          <cell r="D8100">
            <v>3.12</v>
          </cell>
        </row>
        <row r="8101">
          <cell r="A8101">
            <v>41899</v>
          </cell>
          <cell r="B8101" t="str">
            <v>CIMENTO ASFALTICO DE PETROLEO A GRANEL (CAP) 50/70 (COLETADO CAIXA NA ANP ACRESCIDO DE ICMS)</v>
          </cell>
          <cell r="C8101" t="str">
            <v xml:space="preserve">T     </v>
          </cell>
          <cell r="D8101">
            <v>3291.41</v>
          </cell>
        </row>
        <row r="8102">
          <cell r="A8102">
            <v>1380</v>
          </cell>
          <cell r="B8102" t="str">
            <v>CIMENTO BRANCO</v>
          </cell>
          <cell r="C8102" t="str">
            <v xml:space="preserve">KG    </v>
          </cell>
          <cell r="D8102">
            <v>3.81</v>
          </cell>
        </row>
        <row r="8103">
          <cell r="A8103">
            <v>1375</v>
          </cell>
          <cell r="B8103" t="str">
            <v>CIMENTO IMPERMEABILIZANTE DE PEGA ULTRARRAPIDA PARA TAMPONAMENTOS</v>
          </cell>
          <cell r="C8103" t="str">
            <v xml:space="preserve">KG    </v>
          </cell>
          <cell r="D8103">
            <v>14.93</v>
          </cell>
        </row>
        <row r="8104">
          <cell r="A8104">
            <v>1379</v>
          </cell>
          <cell r="B8104" t="str">
            <v>CIMENTO PORTLAND COMPOSTO CP II-32</v>
          </cell>
          <cell r="C8104" t="str">
            <v xml:space="preserve">KG    </v>
          </cell>
          <cell r="D8104">
            <v>0.65</v>
          </cell>
        </row>
        <row r="8105">
          <cell r="A8105">
            <v>10511</v>
          </cell>
          <cell r="B8105" t="str">
            <v>CIMENTO PORTLAND COMPOSTO CP II-32 (SACO DE 50 KG)</v>
          </cell>
          <cell r="C8105" t="str">
            <v xml:space="preserve">50KG  </v>
          </cell>
          <cell r="D8105">
            <v>32.5</v>
          </cell>
        </row>
        <row r="8106">
          <cell r="A8106">
            <v>13284</v>
          </cell>
          <cell r="B8106" t="str">
            <v>CIMENTO PORTLAND DE ALTO FORNO (AF) CP III-32</v>
          </cell>
          <cell r="C8106" t="str">
            <v xml:space="preserve">KG    </v>
          </cell>
          <cell r="D8106">
            <v>0.55000000000000004</v>
          </cell>
        </row>
        <row r="8107">
          <cell r="A8107">
            <v>25974</v>
          </cell>
          <cell r="B8107" t="str">
            <v>CIMENTO PORTLAND ESTRUTURAL BRANCO CPB-32</v>
          </cell>
          <cell r="C8107" t="str">
            <v xml:space="preserve">KG    </v>
          </cell>
          <cell r="D8107">
            <v>2.17</v>
          </cell>
        </row>
        <row r="8108">
          <cell r="A8108">
            <v>1382</v>
          </cell>
          <cell r="B8108" t="str">
            <v>CIMENTO PORTLAND POZOLANICO CP IV- 32</v>
          </cell>
          <cell r="C8108" t="str">
            <v xml:space="preserve">50KG  </v>
          </cell>
          <cell r="D8108">
            <v>31.31</v>
          </cell>
        </row>
        <row r="8109">
          <cell r="A8109">
            <v>34753</v>
          </cell>
          <cell r="B8109" t="str">
            <v>CIMENTO PORTLAND POZOLANICO CP IV-32</v>
          </cell>
          <cell r="C8109" t="str">
            <v xml:space="preserve">KG    </v>
          </cell>
          <cell r="D8109">
            <v>0.62</v>
          </cell>
        </row>
        <row r="8110">
          <cell r="A8110">
            <v>420</v>
          </cell>
          <cell r="B8110" t="str">
            <v>CINTA CIRCULAR EM ACO GALVANIZADO DE 150 MM DE DIAMETRO PARA FIXACAO DE CAIXA MEDICAO, INCLUI PARAFUSOS E PORCAS</v>
          </cell>
          <cell r="C8110" t="str">
            <v xml:space="preserve">UN    </v>
          </cell>
          <cell r="D8110">
            <v>23.69</v>
          </cell>
        </row>
        <row r="8111">
          <cell r="A8111">
            <v>12327</v>
          </cell>
          <cell r="B8111" t="str">
            <v>CINTA CIRCULAR EM ACO GALVANIZADO DE 210 MM DE DIAMETRO PARA INSTALACAO DE TRANSFORMADOR EM POSTE DE CONCRETO</v>
          </cell>
          <cell r="C8111" t="str">
            <v xml:space="preserve">UN    </v>
          </cell>
          <cell r="D8111">
            <v>28.22</v>
          </cell>
        </row>
        <row r="8112">
          <cell r="A8112">
            <v>36148</v>
          </cell>
          <cell r="B8112" t="str">
            <v>CINTURAO DE SEGURANCA TIPO PARAQUEDISTA, FIVELA EM ACO, AJUSTE NO SUSPENSARIO, CINTURA E PERNAS</v>
          </cell>
          <cell r="C8112" t="str">
            <v xml:space="preserve">UN    </v>
          </cell>
          <cell r="D8112">
            <v>63.84</v>
          </cell>
        </row>
        <row r="8113">
          <cell r="A8113">
            <v>12329</v>
          </cell>
          <cell r="B8113" t="str">
            <v>COBRE ELETROLITICO EM BARRA OU CHAPA</v>
          </cell>
          <cell r="C8113" t="str">
            <v xml:space="preserve">KG    </v>
          </cell>
          <cell r="D8113">
            <v>132.99</v>
          </cell>
        </row>
        <row r="8114">
          <cell r="A8114">
            <v>1339</v>
          </cell>
          <cell r="B8114" t="str">
            <v>COLA A BASE DE RESINA SINTETICA PARA CHAPA DE LAMINADO MELAMINICO</v>
          </cell>
          <cell r="C8114" t="str">
            <v xml:space="preserve">KG    </v>
          </cell>
          <cell r="D8114">
            <v>21.24</v>
          </cell>
        </row>
        <row r="8115">
          <cell r="A8115">
            <v>11849</v>
          </cell>
          <cell r="B8115" t="str">
            <v>COLA BRANCA BASE PVA</v>
          </cell>
          <cell r="C8115" t="str">
            <v xml:space="preserve">L     </v>
          </cell>
          <cell r="D8115">
            <v>15.06</v>
          </cell>
        </row>
        <row r="8116">
          <cell r="A8116">
            <v>37418</v>
          </cell>
          <cell r="B8116" t="str">
            <v>COLAR DE TOMADA EM POLIPROPILENO, PP, COM PARAFUSOS, PARA PEAD, 63 X 1/2" - LIGACAO PREDIAL DE AGUA</v>
          </cell>
          <cell r="C8116" t="str">
            <v xml:space="preserve">UN    </v>
          </cell>
          <cell r="D8116">
            <v>15.12</v>
          </cell>
        </row>
        <row r="8117">
          <cell r="A8117">
            <v>37419</v>
          </cell>
          <cell r="B8117" t="str">
            <v>COLAR DE TOMADA EM POLIPROPILENO, PP, COM PARAFUSOS, PARA PEAD, 63 X 3/4" - LIGACAO PREDIAL DE AGUA</v>
          </cell>
          <cell r="C8117" t="str">
            <v xml:space="preserve">UN    </v>
          </cell>
          <cell r="D8117">
            <v>15.53</v>
          </cell>
        </row>
        <row r="8118">
          <cell r="A8118">
            <v>1427</v>
          </cell>
          <cell r="B8118" t="str">
            <v>COLAR TOMADA PVC, COM TRAVAS, SAIDA COM ROSCA, DE 110 MM X 1/2" OU 110 MM X 3/4", PARA LIGACAO PREDIAL DE AGUA</v>
          </cell>
          <cell r="C8118" t="str">
            <v xml:space="preserve">UN    </v>
          </cell>
          <cell r="D8118">
            <v>17.09</v>
          </cell>
        </row>
        <row r="8119">
          <cell r="A8119">
            <v>1402</v>
          </cell>
          <cell r="B8119" t="str">
            <v>COLAR TOMADA PVC, COM TRAVAS, SAIDA COM ROSCA, DE 32 MM X 1/2" OU 32 MM X 3/4", PARA LIGACAO PREDIAL DE AGUA</v>
          </cell>
          <cell r="C8119" t="str">
            <v xml:space="preserve">UN    </v>
          </cell>
          <cell r="D8119">
            <v>5.91</v>
          </cell>
        </row>
        <row r="8120">
          <cell r="A8120">
            <v>1420</v>
          </cell>
          <cell r="B8120" t="str">
            <v>COLAR TOMADA PVC, COM TRAVAS, SAIDA COM ROSCA, DE 40 MM X 1/2" OU 40 MM X 3/4", PARA LIGACAO PREDIAL DE AGUA</v>
          </cell>
          <cell r="C8120" t="str">
            <v xml:space="preserve">UN    </v>
          </cell>
          <cell r="D8120">
            <v>7.6</v>
          </cell>
        </row>
        <row r="8121">
          <cell r="A8121">
            <v>1419</v>
          </cell>
          <cell r="B8121" t="str">
            <v>COLAR TOMADA PVC, COM TRAVAS, SAIDA COM ROSCA, DE 50 MM X 1/2" OU 50 MM X 3/4", PARA LIGACAO PREDIAL DE AGUA</v>
          </cell>
          <cell r="C8121" t="str">
            <v xml:space="preserve">UN    </v>
          </cell>
          <cell r="D8121">
            <v>9.18</v>
          </cell>
        </row>
        <row r="8122">
          <cell r="A8122">
            <v>1414</v>
          </cell>
          <cell r="B8122" t="str">
            <v>COLAR TOMADA PVC, COM TRAVAS, SAIDA COM ROSCA, DE 60 MM X 1/2" OU 60 MM X 3/4", PARA LIGACAO PREDIAL DE AGUA</v>
          </cell>
          <cell r="C8122" t="str">
            <v xml:space="preserve">UN    </v>
          </cell>
          <cell r="D8122">
            <v>8.99</v>
          </cell>
        </row>
        <row r="8123">
          <cell r="A8123">
            <v>1413</v>
          </cell>
          <cell r="B8123" t="str">
            <v>COLAR TOMADA PVC, COM TRAVAS, SAIDA COM ROSCA, DE 75 MM X 1/2" OU 75 MM X 3/4", PARA LIGACAO PREDIAL DE AGUA</v>
          </cell>
          <cell r="C8123" t="str">
            <v xml:space="preserve">UN    </v>
          </cell>
          <cell r="D8123">
            <v>13.27</v>
          </cell>
        </row>
        <row r="8124">
          <cell r="A8124">
            <v>1412</v>
          </cell>
          <cell r="B8124" t="str">
            <v>COLAR TOMADA PVC, COM TRAVAS, SAIDA COM ROSCA, DE 85 MM X 1/2" OU 85 MM X 3/4", PARA LIGACAO PREDIAL DE AGUA</v>
          </cell>
          <cell r="C8124" t="str">
            <v xml:space="preserve">UN    </v>
          </cell>
          <cell r="D8124">
            <v>11.25</v>
          </cell>
        </row>
        <row r="8125">
          <cell r="A8125">
            <v>1411</v>
          </cell>
          <cell r="B8125" t="str">
            <v>COLAR TOMADA PVC, COM TRAVAS, SAIDA ROSCAVEL COM BUCHA DE LATAO, DE 110 MM X 1/2" OU 110 MM X 3/4", PARA LIGACAO PREDIAL DE AGUA</v>
          </cell>
          <cell r="C8125" t="str">
            <v xml:space="preserve">UN    </v>
          </cell>
          <cell r="D8125">
            <v>20.46</v>
          </cell>
        </row>
        <row r="8126">
          <cell r="A8126">
            <v>1406</v>
          </cell>
          <cell r="B8126" t="str">
            <v>COLAR TOMADA PVC, COM TRAVAS, SAIDA ROSCAVEL COM BUCHA DE LATAO, DE 60 MM X 1/2" OU 60 MM X 3/4", PARA LIGACAO PREDIAL DE AGUA</v>
          </cell>
          <cell r="C8126" t="str">
            <v xml:space="preserve">UN    </v>
          </cell>
          <cell r="D8126">
            <v>13.57</v>
          </cell>
        </row>
        <row r="8127">
          <cell r="A8127">
            <v>1407</v>
          </cell>
          <cell r="B8127" t="str">
            <v>COLAR TOMADA PVC, COM TRAVAS, SAIDA ROSCAVEL COM BUCHA DE LATAO, DE 75 MM X 1/2" OU 75 MM X 3/4", PARA LIGACAO PREDIAL DE AGUA</v>
          </cell>
          <cell r="C8127" t="str">
            <v xml:space="preserve">UN    </v>
          </cell>
          <cell r="D8127">
            <v>16.920000000000002</v>
          </cell>
        </row>
        <row r="8128">
          <cell r="A8128">
            <v>1404</v>
          </cell>
          <cell r="B8128" t="str">
            <v>COLAR TOMADA PVC, COM TRAVAS, SAIDA ROSCAVEL COM BUCHA DE LATAO, DE 85 MM X 1/2" OU 85 MM X 3/4", PARA LIGACAO PREDIAL DE AGUA</v>
          </cell>
          <cell r="C8128" t="str">
            <v xml:space="preserve">UN    </v>
          </cell>
          <cell r="D8128">
            <v>17.989999999999998</v>
          </cell>
        </row>
        <row r="8129">
          <cell r="A8129">
            <v>11281</v>
          </cell>
          <cell r="B8129" t="str">
            <v>COMPACTADOR DE SOLO A PERCUSSAO (SOQUETE), COM MOTOR GASOLINA DE 4 TEMPOS, PESO ENTRE 55 E 65 KG, FORCA DE IMPACTO DE 1.000 A 1.500 KGF, FREQUENCIA DE 600 A 700 GOLPES POR MINUTO, VELOCIDADE DE TRABALHO ENTRE 10 E 15 M/MIN, POTENCIA ENTRE 2,00 E 3,00 HP</v>
          </cell>
          <cell r="C8129" t="str">
            <v xml:space="preserve">UN    </v>
          </cell>
          <cell r="D8129">
            <v>12500</v>
          </cell>
        </row>
        <row r="8130">
          <cell r="A8130">
            <v>1442</v>
          </cell>
          <cell r="B8130" t="str">
            <v>COMPACTADOR DE SOLO TIPO PLACA VIBRATORIA REVERSIVEL, A GASOLINA, 4 TEMPOS, PESO DE 125 A 150 KG, FORCA CENTRIFUGA DE 2500 A 2800 KGF, LARG. TRABALHO DE 400 A 450 MM, FREQ VIBRACAO DE 4300 A 4500 RPM, VELOC. TRABALHO DE 15 A 20 M/MIN, POT. DE 5,5 A 6,0 HP</v>
          </cell>
          <cell r="C8130" t="str">
            <v xml:space="preserve">UN    </v>
          </cell>
          <cell r="D8130">
            <v>10493.65</v>
          </cell>
        </row>
        <row r="8131">
          <cell r="A8131">
            <v>13457</v>
          </cell>
          <cell r="B8131" t="str">
            <v>COMPACTADOR DE SOLO TIPO PLACA VIBRATORIA REVERSIVEL, A GASOLINA, 4 TEMPOS, PESO DE 150 A 175 KG, FORCA CENTRIFUGA DE 2800 A 3100 KGF, LARG. TRABALHO DE 450 A 520 MM, FREQ VIBRACAO DE 4000 A 4300 RPM, VELOC. TRABALHO DE 15 A 20 M/MIN, POT. DE 6,0 A 7,0 HP</v>
          </cell>
          <cell r="C8131" t="str">
            <v xml:space="preserve">UN    </v>
          </cell>
          <cell r="D8131">
            <v>9057.9699999999993</v>
          </cell>
        </row>
        <row r="8132">
          <cell r="A8132">
            <v>40699</v>
          </cell>
          <cell r="B8132" t="str">
            <v>COMPACTADOR DE SOLO, TIPO PLACA VIBRATORIA NAO REVERSIVEL, COM MOTOR A GASOLINA DE 4 TEMPOS, PESO ENTRE 80 E 120 KG, FORCA CENTRIFUGA ENTRE 1300 E 2000 KGF, LARGURA DE TRABALHO ENTRE 400 E 500 MM, FREQUENCIA DE VIBRACAO ENTRE 4800 E 6000 RPM, VELOCIDADEDE</v>
          </cell>
          <cell r="C8132" t="str">
            <v xml:space="preserve">UN    </v>
          </cell>
          <cell r="D8132">
            <v>7002.15</v>
          </cell>
        </row>
        <row r="8133">
          <cell r="A8133">
            <v>40701</v>
          </cell>
          <cell r="B8133" t="str">
            <v>COMPACTADOR DE SOLO, TIPO PLACA VIBRATORIA REVERSIVEL, COM MOTOR A DIESEL, PESO ENTRE 700 E 820 KG, FORCA CENTRIFUGA ENTRE 6.200 E 10.000 KGF, LARGURA DE TRABALHO ENTRE 650 E 720 MM, FREQUENCIA DE VIBRACAO ENTRE 3.000 E 3.500 RPM, VELOCIDADE DE TRABALHOEN</v>
          </cell>
          <cell r="C8133" t="str">
            <v xml:space="preserve">UN    </v>
          </cell>
          <cell r="D8133">
            <v>123807.69</v>
          </cell>
        </row>
        <row r="8134">
          <cell r="A8134">
            <v>40700</v>
          </cell>
          <cell r="B8134" t="str">
            <v>COMPACTADOR DE SOLO, TIPO PLACA VIBRATORIA REVERSIVEL, COM MOTOR A GASOLINA DE 4 TEMPOS, PESO ENTRE 160 E 265 KG, FORCA CENTRIFUGA ENTRE 2750 E 4000 KGF, LARGURA DE TRABALHO ENTRE 430 E 550 MM, FREQUENCIA DE VIBRACAO ENTRE 4000 E 5500 RPM, VELOCIDADE DETR</v>
          </cell>
          <cell r="C8134" t="str">
            <v xml:space="preserve">UN    </v>
          </cell>
          <cell r="D8134">
            <v>16300.1</v>
          </cell>
        </row>
        <row r="8135">
          <cell r="A8135">
            <v>13458</v>
          </cell>
          <cell r="B8135" t="str">
            <v>COMPACTADOR DE SOLOS DE PERCURSAO (SOQUETE) COM MOTOR A GASOLINA 4 TEMPOS DE 4 HP (4 CV)</v>
          </cell>
          <cell r="C8135" t="str">
            <v xml:space="preserve">UN    </v>
          </cell>
          <cell r="D8135">
            <v>15489.13</v>
          </cell>
        </row>
        <row r="8136">
          <cell r="A8136">
            <v>36524</v>
          </cell>
          <cell r="B8136" t="str">
            <v>COMPRESSOR DE AR ESTACIONARIO, VAZAO 620 PCM, PRESSAO EFETIVA DE TRABALHO 109 PSI, MOTOR ELETRICO, POTENCIA 127 CV</v>
          </cell>
          <cell r="C8136" t="str">
            <v xml:space="preserve">UN    </v>
          </cell>
          <cell r="D8136">
            <v>108616.89</v>
          </cell>
        </row>
        <row r="8137">
          <cell r="A8137">
            <v>36526</v>
          </cell>
          <cell r="B8137" t="str">
            <v>COMPRESSOR DE AR REBOCAVEL VAZAO 400 PCM, PRESSAO EFETIVA DE TRABALHO 102 PSI, MOTOR DIESEL, POTENCIA 110 CV</v>
          </cell>
          <cell r="C8137" t="str">
            <v xml:space="preserve">UN    </v>
          </cell>
          <cell r="D8137">
            <v>87527.91</v>
          </cell>
        </row>
        <row r="8138">
          <cell r="A8138">
            <v>36523</v>
          </cell>
          <cell r="B8138" t="str">
            <v>COMPRESSOR DE AR REBOCAVEL VAZAO 748 PCM, PRESSAO EFETIVA DE TRABALHO 102 PSI, MOTOR DIESEL, POTENCIA 210 CV</v>
          </cell>
          <cell r="C8138" t="str">
            <v xml:space="preserve">UN    </v>
          </cell>
          <cell r="D8138">
            <v>187385.45</v>
          </cell>
        </row>
        <row r="8139">
          <cell r="A8139">
            <v>36527</v>
          </cell>
          <cell r="B8139" t="str">
            <v>COMPRESSOR DE AR REBOCAVEL VAZAO 860 PCM, PRESSAO EFETIVA DE TRABALHO 102 PSI, MOTOR DIESEL, POTENCIA 250 CV</v>
          </cell>
          <cell r="C8139" t="str">
            <v xml:space="preserve">UN    </v>
          </cell>
          <cell r="D8139">
            <v>203539.19</v>
          </cell>
        </row>
        <row r="8140">
          <cell r="A8140">
            <v>13803</v>
          </cell>
          <cell r="B8140" t="str">
            <v>COMPRESSOR DE AR REBOCAVEL, VAZAO *89* PCM, PRESSAO EFETIVA DE TRABALHO *102* PSI, MOTOR DIESEL, POTENCIA *20* CV</v>
          </cell>
          <cell r="C8140" t="str">
            <v xml:space="preserve">UN    </v>
          </cell>
          <cell r="D8140">
            <v>73598</v>
          </cell>
        </row>
        <row r="8141">
          <cell r="A8141">
            <v>38642</v>
          </cell>
          <cell r="B8141" t="str">
            <v>COMPRESSOR DE AR REBOCAVEL, VAZAO 152 PCM, PRESSAO EFETIVA DE TRABALHO 102 PSI, MOTOR DIESEL, POTENCIA 31,5 KW</v>
          </cell>
          <cell r="C8141" t="str">
            <v xml:space="preserve">UN    </v>
          </cell>
          <cell r="D8141">
            <v>47389.14</v>
          </cell>
        </row>
        <row r="8142">
          <cell r="A8142">
            <v>36522</v>
          </cell>
          <cell r="B8142" t="str">
            <v>COMPRESSOR DE AR REBOCAVEL, VAZAO 189 PCM, PRESSAO EFETIVA DE TRABALHO 102 PSI, MOTOR DIESEL, POTENCIA 63 CV</v>
          </cell>
          <cell r="C8142" t="str">
            <v xml:space="preserve">UN    </v>
          </cell>
          <cell r="D8142">
            <v>55113.01</v>
          </cell>
        </row>
        <row r="8143">
          <cell r="A8143">
            <v>36525</v>
          </cell>
          <cell r="B8143" t="str">
            <v>COMPRESSOR DE AR REBOCAVEL, VAZAO 250 PCM, PRESSAO EFETIVA DE TRABALHO 102 PSI, MOTOR DIESEL, POTENCIA 81 CV</v>
          </cell>
          <cell r="C8143" t="str">
            <v xml:space="preserve">UN    </v>
          </cell>
          <cell r="D8143">
            <v>73809.19</v>
          </cell>
        </row>
        <row r="8144">
          <cell r="A8144">
            <v>41991</v>
          </cell>
          <cell r="B8144" t="str">
            <v>COMPRESSOR DE AR, VAZAO DE 10 PCM, RESERVATORIO 100 L, PRESSAO DE TRABALHO ENTRE 6,9 E 9,7 BAR,  POTENCIA 2 HP, TENSAO 110/220 V (COLETADO CAIXA)</v>
          </cell>
          <cell r="C8144" t="str">
            <v xml:space="preserve">UN    </v>
          </cell>
          <cell r="D8144">
            <v>2727.35</v>
          </cell>
        </row>
        <row r="8145">
          <cell r="A8145">
            <v>34348</v>
          </cell>
          <cell r="B8145" t="str">
            <v>CONCERTINA CLIPADA (DUPLA) EM ACO GALVANIZADO DE ALTA RESISTENCIA, COM ESPIRAL DE 300 MM, D = 2,76 MM</v>
          </cell>
          <cell r="C8145" t="str">
            <v xml:space="preserve">M     </v>
          </cell>
          <cell r="D8145">
            <v>19.170000000000002</v>
          </cell>
        </row>
        <row r="8146">
          <cell r="A8146">
            <v>34347</v>
          </cell>
          <cell r="B8146" t="str">
            <v>CONCERTINA SIMPLES EM ACO GALVANIZADO DE ALTA RESISTENCIA, COM ESPIRAL DE 300 MM, D = 2,76 MM</v>
          </cell>
          <cell r="C8146" t="str">
            <v xml:space="preserve">M     </v>
          </cell>
          <cell r="D8146">
            <v>13.7</v>
          </cell>
        </row>
        <row r="8147">
          <cell r="A8147">
            <v>11146</v>
          </cell>
          <cell r="B8147" t="str">
            <v>CONCRETO AUTOADENSAVEL (CAA) CLASSE DE RESISTENCIA C15, ESPALHAMENTO SF2, INCLUI SERVICO DE BOMBEAMENTO (NBR 15823)</v>
          </cell>
          <cell r="C8147" t="str">
            <v xml:space="preserve">M3    </v>
          </cell>
          <cell r="D8147">
            <v>354.37</v>
          </cell>
        </row>
        <row r="8148">
          <cell r="A8148">
            <v>11147</v>
          </cell>
          <cell r="B8148" t="str">
            <v>CONCRETO AUTOADENSAVEL (CAA) CLASSE DE RESISTENCIA C20, ESPALHAMENTO SF2, INCLUI SERVICO DE BOMBEAMENTO (NBR 15823)</v>
          </cell>
          <cell r="C8148" t="str">
            <v xml:space="preserve">M3    </v>
          </cell>
          <cell r="D8148">
            <v>368.24</v>
          </cell>
        </row>
        <row r="8149">
          <cell r="A8149">
            <v>34872</v>
          </cell>
          <cell r="B8149" t="str">
            <v>CONCRETO AUTOADENSAVEL (CAA) CLASSE DE RESISTENCIA C25, ESPALHAMENTO SF2, INCLUI SERVICO DE BOMBEAMENTO (NBR 15823)</v>
          </cell>
          <cell r="C8149" t="str">
            <v xml:space="preserve">M3    </v>
          </cell>
          <cell r="D8149">
            <v>372.38</v>
          </cell>
        </row>
        <row r="8150">
          <cell r="A8150">
            <v>34491</v>
          </cell>
          <cell r="B8150" t="str">
            <v>CONCRETO AUTOADENSAVEL (CAA) CLASSE DE RESISTENCIA C30, ESPALHAMENTO SF2, INCLUI SERVICO DE BOMBEAMENTO (NBR 15823)</v>
          </cell>
          <cell r="C8150" t="str">
            <v xml:space="preserve">M3    </v>
          </cell>
          <cell r="D8150">
            <v>383.17</v>
          </cell>
        </row>
        <row r="8151">
          <cell r="A8151">
            <v>34770</v>
          </cell>
          <cell r="B8151" t="str">
            <v>CONCRETO BETUMINOSO USINADO A QUENTE (CBUQ) PARA PAVIMENTACAO ASFALTICA, PADRAO DNIT, FAIXA C, COM CAP 30/45 - AQUISICAO POSTO USINA</v>
          </cell>
          <cell r="C8151" t="str">
            <v xml:space="preserve">T     </v>
          </cell>
          <cell r="D8151">
            <v>321.24</v>
          </cell>
        </row>
        <row r="8152">
          <cell r="A8152">
            <v>1518</v>
          </cell>
          <cell r="B8152" t="str">
            <v>CONCRETO BETUMINOSO USINADO A QUENTE (CBUQ) PARA PAVIMENTACAO ASFALTICA, PADRAO DNIT, FAIXA C, COM CAP 50/70 - AQUISICAO POSTO USINA</v>
          </cell>
          <cell r="C8152" t="str">
            <v xml:space="preserve">T     </v>
          </cell>
          <cell r="D8152">
            <v>327.5</v>
          </cell>
        </row>
        <row r="8153">
          <cell r="A8153">
            <v>41965</v>
          </cell>
          <cell r="B8153" t="str">
            <v>CONCRETO BETUMINOSO USINADO A QUENTE (CBUQ) PARA PAVIMENTACAO ASFALTICA, PADRAO DNIT, PARA BINDER, COM CAP 50/70 - AQUISICAO POSTO USINA</v>
          </cell>
          <cell r="C8153" t="str">
            <v xml:space="preserve">T     </v>
          </cell>
          <cell r="D8153">
            <v>317.27999999999997</v>
          </cell>
        </row>
        <row r="8154">
          <cell r="A8154">
            <v>34492</v>
          </cell>
          <cell r="B8154" t="str">
            <v>CONCRETO USINADO BOMBEAVEL, CLASSE DE RESISTENCIA C20, COM BRITA 0 E 1, SLUMP = 100 +/- 20 MM, EXCLUI SERVICO DE BOMBEAMENTO (NBR 8953)</v>
          </cell>
          <cell r="C8154" t="str">
            <v xml:space="preserve">M3    </v>
          </cell>
          <cell r="D8154">
            <v>314.93</v>
          </cell>
        </row>
        <row r="8155">
          <cell r="A8155">
            <v>1524</v>
          </cell>
          <cell r="B8155" t="str">
            <v>CONCRETO USINADO BOMBEAVEL, CLASSE DE RESISTENCIA C20, COM BRITA 0 E 1, SLUMP = 100 +/- 20 MM, INCLUI SERVICO DE BOMBEAMENTO (NBR 8953)</v>
          </cell>
          <cell r="C8155" t="str">
            <v xml:space="preserve">M3    </v>
          </cell>
          <cell r="D8155">
            <v>340</v>
          </cell>
        </row>
        <row r="8156">
          <cell r="A8156">
            <v>38404</v>
          </cell>
          <cell r="B8156" t="str">
            <v>CONCRETO USINADO BOMBEAVEL, CLASSE DE RESISTENCIA C20, COM BRITA 0 E 1, SLUMP = 130 +/- 20 MM, EXCLUI SERVICO DE BOMBEAMENTO (NBR 8953)</v>
          </cell>
          <cell r="C8156" t="str">
            <v xml:space="preserve">M3    </v>
          </cell>
          <cell r="D8156">
            <v>326.20999999999998</v>
          </cell>
        </row>
        <row r="8157">
          <cell r="A8157">
            <v>39849</v>
          </cell>
          <cell r="B8157" t="str">
            <v>CONCRETO USINADO BOMBEAVEL, CLASSE DE RESISTENCIA C20, COM BRITA 0 E 1, SLUMP = 190 +/- 20 MM, INCLUI SERVICO DE BOMBEAMENTO (NBR 8953)</v>
          </cell>
          <cell r="C8157" t="str">
            <v xml:space="preserve">M3    </v>
          </cell>
          <cell r="D8157">
            <v>373.83</v>
          </cell>
        </row>
        <row r="8158">
          <cell r="A8158">
            <v>38464</v>
          </cell>
          <cell r="B8158" t="str">
            <v>CONCRETO USINADO BOMBEAVEL, CLASSE DE RESISTENCIA C20, COM BRITA 0, SLUMP = 220 +/- 20 MM, INCLUI SERVICO DE BOMBEAMENTO (NBR 8953)</v>
          </cell>
          <cell r="C8158" t="str">
            <v xml:space="preserve">M3    </v>
          </cell>
          <cell r="D8158">
            <v>379.26</v>
          </cell>
        </row>
        <row r="8159">
          <cell r="A8159">
            <v>34493</v>
          </cell>
          <cell r="B8159" t="str">
            <v>CONCRETO USINADO BOMBEAVEL, CLASSE DE RESISTENCIA C25, COM BRITA 0 E 1, SLUMP = 100 +/- 20 MM, EXCLUI SERVICO DE BOMBEAMENTO (NBR 8953)</v>
          </cell>
          <cell r="C8159" t="str">
            <v xml:space="preserve">M3    </v>
          </cell>
          <cell r="D8159">
            <v>323.8</v>
          </cell>
        </row>
        <row r="8160">
          <cell r="A8160">
            <v>1527</v>
          </cell>
          <cell r="B8160" t="str">
            <v>CONCRETO USINADO BOMBEAVEL, CLASSE DE RESISTENCIA C25, COM BRITA 0 E 1, SLUMP = 100 +/- 20 MM, INCLUI SERVICO DE BOMBEAMENTO (NBR 8953)</v>
          </cell>
          <cell r="C8160" t="str">
            <v xml:space="preserve">M3    </v>
          </cell>
          <cell r="D8160">
            <v>350.79</v>
          </cell>
        </row>
        <row r="8161">
          <cell r="A8161">
            <v>38405</v>
          </cell>
          <cell r="B8161" t="str">
            <v>CONCRETO USINADO BOMBEAVEL, CLASSE DE RESISTENCIA C25, COM BRITA 0 E 1, SLUMP = 130 +/- 20 MM, EXCLUI SERVICO DE BOMBEAMENTO (NBR 8953)</v>
          </cell>
          <cell r="C8161" t="str">
            <v xml:space="preserve">M3    </v>
          </cell>
          <cell r="D8161">
            <v>336.27</v>
          </cell>
        </row>
        <row r="8162">
          <cell r="A8162">
            <v>38408</v>
          </cell>
          <cell r="B8162" t="str">
            <v>CONCRETO USINADO BOMBEAVEL, CLASSE DE RESISTENCIA C25, COM BRITA 0 E 1, SLUMP = 190 +/- 20 MM, EXCLUI SERVICO DE BOMBEAMENTO (NBR 8953)</v>
          </cell>
          <cell r="C8162" t="str">
            <v xml:space="preserve">M3    </v>
          </cell>
          <cell r="D8162">
            <v>372.21</v>
          </cell>
        </row>
        <row r="8163">
          <cell r="A8163">
            <v>34494</v>
          </cell>
          <cell r="B8163" t="str">
            <v>CONCRETO USINADO BOMBEAVEL, CLASSE DE RESISTENCIA C30, COM BRITA 0 E 1, SLUMP = 100 +/- 20 MM, EXCLUI SERVICO DE BOMBEAMENTO (NBR 8953)</v>
          </cell>
          <cell r="C8163" t="str">
            <v xml:space="preserve">M3    </v>
          </cell>
          <cell r="D8163">
            <v>334.6</v>
          </cell>
        </row>
        <row r="8164">
          <cell r="A8164">
            <v>1525</v>
          </cell>
          <cell r="B8164" t="str">
            <v>CONCRETO USINADO BOMBEAVEL, CLASSE DE RESISTENCIA C30, COM BRITA 0 E 1, SLUMP = 100 +/- 20 MM, INCLUI SERVICO DE BOMBEAMENTO (NBR 8953)</v>
          </cell>
          <cell r="C8164" t="str">
            <v xml:space="preserve">M3    </v>
          </cell>
          <cell r="D8164">
            <v>361.58</v>
          </cell>
        </row>
        <row r="8165">
          <cell r="A8165">
            <v>38406</v>
          </cell>
          <cell r="B8165" t="str">
            <v>CONCRETO USINADO BOMBEAVEL, CLASSE DE RESISTENCIA C30, COM BRITA 0 E 1, SLUMP = 130 +/- 20 MM, EXCLUI SERVICO DE BOMBEAMENTO (NBR 8953)</v>
          </cell>
          <cell r="C8165" t="str">
            <v xml:space="preserve">M3    </v>
          </cell>
          <cell r="D8165">
            <v>355.07</v>
          </cell>
        </row>
        <row r="8166">
          <cell r="A8166">
            <v>38409</v>
          </cell>
          <cell r="B8166" t="str">
            <v>CONCRETO USINADO BOMBEAVEL, CLASSE DE RESISTENCIA C30, COM BRITA 0 E 1, SLUMP = 190 +/- 20 MM, EXCLUI SERVICO DE BOMBEAMENTO (NBR 8953)</v>
          </cell>
          <cell r="C8166" t="str">
            <v xml:space="preserve">M3    </v>
          </cell>
          <cell r="D8166">
            <v>374.75</v>
          </cell>
        </row>
        <row r="8167">
          <cell r="A8167">
            <v>43360</v>
          </cell>
          <cell r="B8167" t="str">
            <v>CONCRETO USINADO BOMBEAVEL, CLASSE DE RESISTENCIA C30, COM BRITA 0 E 1, SLUMP = 220 +/- 30 MM, EXCLUI SERVICO DE BOMBEAMENTO (NBR 8953)</v>
          </cell>
          <cell r="C8167" t="str">
            <v xml:space="preserve">M3    </v>
          </cell>
          <cell r="D8167">
            <v>390.76</v>
          </cell>
        </row>
        <row r="8168">
          <cell r="A8168">
            <v>34495</v>
          </cell>
          <cell r="B8168" t="str">
            <v>CONCRETO USINADO BOMBEAVEL, CLASSE DE RESISTENCIA C35, COM BRITA 0 E 1, SLUMP = 100 +/- 20 MM, EXCLUI SERVICO DE BOMBEAMENTO (NBR 8953)</v>
          </cell>
          <cell r="C8168" t="str">
            <v xml:space="preserve">M3    </v>
          </cell>
          <cell r="D8168">
            <v>345.39</v>
          </cell>
        </row>
        <row r="8169">
          <cell r="A8169">
            <v>11145</v>
          </cell>
          <cell r="B8169" t="str">
            <v>CONCRETO USINADO BOMBEAVEL, CLASSE DE RESISTENCIA C35, COM BRITA 0 E 1, SLUMP = 100 +/- 20 MM, INCLUI SERVICO DE BOMBEAMENTO (NBR 8953)</v>
          </cell>
          <cell r="C8169" t="str">
            <v xml:space="preserve">M3    </v>
          </cell>
          <cell r="D8169">
            <v>372.38</v>
          </cell>
        </row>
        <row r="8170">
          <cell r="A8170">
            <v>34496</v>
          </cell>
          <cell r="B8170" t="str">
            <v>CONCRETO USINADO BOMBEAVEL, CLASSE DE RESISTENCIA C40, COM BRITA 0 E 1, SLUMP = 100 +/- 20 MM, EXCLUI SERVICO DE BOMBEAMENTO (NBR 8953)</v>
          </cell>
          <cell r="C8170" t="str">
            <v xml:space="preserve">M3    </v>
          </cell>
          <cell r="D8170">
            <v>360.3</v>
          </cell>
        </row>
        <row r="8171">
          <cell r="A8171">
            <v>34479</v>
          </cell>
          <cell r="B8171" t="str">
            <v>CONCRETO USINADO BOMBEAVEL, CLASSE DE RESISTENCIA C40, COM BRITA 0 E 1, SLUMP = 100 +/- 20 MM, INCLUI SERVICO DE BOMBEAMENTO (NBR 8953)</v>
          </cell>
          <cell r="C8171" t="str">
            <v xml:space="preserve">M3    </v>
          </cell>
          <cell r="D8171">
            <v>383.17</v>
          </cell>
        </row>
        <row r="8172">
          <cell r="A8172">
            <v>34481</v>
          </cell>
          <cell r="B8172" t="str">
            <v>CONCRETO USINADO BOMBEAVEL, CLASSE DE RESISTENCIA C45, COM BRITA 0 E 1, SLUMP = 100 +/- 20 MM, INCLUI SERVICO DE BOMBEAMENTO (NBR 8953)</v>
          </cell>
          <cell r="C8172" t="str">
            <v xml:space="preserve">M3    </v>
          </cell>
          <cell r="D8172">
            <v>400.36</v>
          </cell>
        </row>
        <row r="8173">
          <cell r="A8173">
            <v>34483</v>
          </cell>
          <cell r="B8173" t="str">
            <v>CONCRETO USINADO BOMBEAVEL, CLASSE DE RESISTENCIA C50, COM BRITA 0 E 1, SLUMP = 100 +/- 20 MM, INCLUI SERVICO DE BOMBEAMENTO (NBR 8953)</v>
          </cell>
          <cell r="C8173" t="str">
            <v xml:space="preserve">M3    </v>
          </cell>
          <cell r="D8173">
            <v>427.76</v>
          </cell>
        </row>
        <row r="8174">
          <cell r="A8174">
            <v>34485</v>
          </cell>
          <cell r="B8174" t="str">
            <v>CONCRETO USINADO BOMBEAVEL, CLASSE DE RESISTENCIA C60, COM BRITA 0 E 1, SLUMP = 100 +/- 20 MM, INCLUI SERVICO DE BOMBEAMENTO (NBR 8953)</v>
          </cell>
          <cell r="C8174" t="str">
            <v xml:space="preserve">M3    </v>
          </cell>
          <cell r="D8174">
            <v>457.45</v>
          </cell>
        </row>
        <row r="8175">
          <cell r="A8175">
            <v>14041</v>
          </cell>
          <cell r="B8175" t="str">
            <v>CONCRETO USINADO CONVENCIONAL (NAO BOMBEAVEL) CLASSE DE RESISTENCIA C10, COM BRITA 1 E 2, SLUMP = 80 MM +/- 10 MM (NBR 8953)</v>
          </cell>
          <cell r="C8175" t="str">
            <v xml:space="preserve">M3    </v>
          </cell>
          <cell r="D8175">
            <v>297.36</v>
          </cell>
        </row>
        <row r="8176">
          <cell r="A8176">
            <v>1523</v>
          </cell>
          <cell r="B8176" t="str">
            <v>CONCRETO USINADO CONVENCIONAL (NAO BOMBEAVEL) CLASSE DE RESISTENCIA C15, COM BRITA 1 E 2, SLUMP = 80 MM +/- 10 MM (NBR 8953)</v>
          </cell>
          <cell r="C8176" t="str">
            <v xml:space="preserve">M3    </v>
          </cell>
          <cell r="D8176">
            <v>302.22000000000003</v>
          </cell>
        </row>
        <row r="8177">
          <cell r="A8177">
            <v>14052</v>
          </cell>
          <cell r="B8177" t="str">
            <v>CONDULETE DE ALUMINIO TIPO B, PARA ELETRODUTO ROSCAVEL DE 1/2", COM TAMPA CEGA</v>
          </cell>
          <cell r="C8177" t="str">
            <v xml:space="preserve">UN    </v>
          </cell>
          <cell r="D8177">
            <v>7.51</v>
          </cell>
        </row>
        <row r="8178">
          <cell r="A8178">
            <v>14054</v>
          </cell>
          <cell r="B8178" t="str">
            <v>CONDULETE DE ALUMINIO TIPO B, PARA ELETRODUTO ROSCAVEL DE 1", COM TAMPA CEGA</v>
          </cell>
          <cell r="C8178" t="str">
            <v xml:space="preserve">UN    </v>
          </cell>
          <cell r="D8178">
            <v>9.76</v>
          </cell>
        </row>
        <row r="8179">
          <cell r="A8179">
            <v>14053</v>
          </cell>
          <cell r="B8179" t="str">
            <v>CONDULETE DE ALUMINIO TIPO B, PARA ELETRODUTO ROSCAVEL DE 3/4", COM TAMPA CEGA</v>
          </cell>
          <cell r="C8179" t="str">
            <v xml:space="preserve">UN    </v>
          </cell>
          <cell r="D8179">
            <v>7.62</v>
          </cell>
        </row>
        <row r="8180">
          <cell r="A8180">
            <v>2558</v>
          </cell>
          <cell r="B8180" t="str">
            <v>CONDULETE DE ALUMINIO TIPO C, PARA ELETRODUTO ROSCAVEL DE 1/2", COM TAMPA CEGA</v>
          </cell>
          <cell r="C8180" t="str">
            <v xml:space="preserve">UN    </v>
          </cell>
          <cell r="D8180">
            <v>5.74</v>
          </cell>
        </row>
        <row r="8181">
          <cell r="A8181">
            <v>2560</v>
          </cell>
          <cell r="B8181" t="str">
            <v>CONDULETE DE ALUMINIO TIPO C, PARA ELETRODUTO ROSCAVEL DE 1", COM TAMPA CEGA</v>
          </cell>
          <cell r="C8181" t="str">
            <v xml:space="preserve">UN    </v>
          </cell>
          <cell r="D8181">
            <v>10.1</v>
          </cell>
        </row>
        <row r="8182">
          <cell r="A8182">
            <v>2559</v>
          </cell>
          <cell r="B8182" t="str">
            <v>CONDULETE DE ALUMINIO TIPO C, PARA ELETRODUTO ROSCAVEL DE 3/4", COM TAMPA CEGA</v>
          </cell>
          <cell r="C8182" t="str">
            <v xml:space="preserve">UN    </v>
          </cell>
          <cell r="D8182">
            <v>8.08</v>
          </cell>
        </row>
        <row r="8183">
          <cell r="A8183">
            <v>2592</v>
          </cell>
          <cell r="B8183" t="str">
            <v>CONDULETE DE ALUMINIO TIPO C, PARA ELETRODUTO ROSCAVEL DE 4", COM TAMPA CEGA</v>
          </cell>
          <cell r="C8183" t="str">
            <v xml:space="preserve">UN    </v>
          </cell>
          <cell r="D8183">
            <v>133.94</v>
          </cell>
        </row>
        <row r="8184">
          <cell r="A8184">
            <v>2566</v>
          </cell>
          <cell r="B8184" t="str">
            <v>CONDULETE DE ALUMINIO TIPO E, PARA ELETRODUTO ROSCAVEL DE 1  1/4", COM TAMPA CEGA</v>
          </cell>
          <cell r="C8184" t="str">
            <v xml:space="preserve">UN    </v>
          </cell>
          <cell r="D8184">
            <v>13.48</v>
          </cell>
        </row>
        <row r="8185">
          <cell r="A8185">
            <v>2589</v>
          </cell>
          <cell r="B8185" t="str">
            <v>CONDULETE DE ALUMINIO TIPO E, PARA ELETRODUTO ROSCAVEL DE 1 1/2", COM TAMPA CEGA</v>
          </cell>
          <cell r="C8185" t="str">
            <v xml:space="preserve">UN    </v>
          </cell>
          <cell r="D8185">
            <v>17.91</v>
          </cell>
        </row>
        <row r="8186">
          <cell r="A8186">
            <v>2591</v>
          </cell>
          <cell r="B8186" t="str">
            <v>CONDULETE DE ALUMINIO TIPO E, PARA ELETRODUTO ROSCAVEL DE 1/2", COM TAMPA CEGA</v>
          </cell>
          <cell r="C8186" t="str">
            <v xml:space="preserve">UN    </v>
          </cell>
          <cell r="D8186">
            <v>6.53</v>
          </cell>
        </row>
        <row r="8187">
          <cell r="A8187">
            <v>2590</v>
          </cell>
          <cell r="B8187" t="str">
            <v>CONDULETE DE ALUMINIO TIPO E, PARA ELETRODUTO ROSCAVEL DE 1", COM TAMPA CEGA</v>
          </cell>
          <cell r="C8187" t="str">
            <v xml:space="preserve">UN    </v>
          </cell>
          <cell r="D8187">
            <v>10.99</v>
          </cell>
        </row>
        <row r="8188">
          <cell r="A8188">
            <v>2567</v>
          </cell>
          <cell r="B8188" t="str">
            <v>CONDULETE DE ALUMINIO TIPO E, PARA ELETRODUTO ROSCAVEL DE 2", COM TAMPA CEGA</v>
          </cell>
          <cell r="C8188" t="str">
            <v xml:space="preserve">UN    </v>
          </cell>
          <cell r="D8188">
            <v>26.28</v>
          </cell>
        </row>
        <row r="8189">
          <cell r="A8189">
            <v>2565</v>
          </cell>
          <cell r="B8189" t="str">
            <v>CONDULETE DE ALUMINIO TIPO E, PARA ELETRODUTO ROSCAVEL DE 3/4", COM TAMPA CEGA</v>
          </cell>
          <cell r="C8189" t="str">
            <v xml:space="preserve">UN    </v>
          </cell>
          <cell r="D8189">
            <v>6.54</v>
          </cell>
        </row>
        <row r="8190">
          <cell r="A8190">
            <v>2568</v>
          </cell>
          <cell r="B8190" t="str">
            <v>CONDULETE DE ALUMINIO TIPO E, PARA ELETRODUTO ROSCAVEL DE 3", COM TAMPA CEGA</v>
          </cell>
          <cell r="C8190" t="str">
            <v xml:space="preserve">UN    </v>
          </cell>
          <cell r="D8190">
            <v>72.98</v>
          </cell>
        </row>
        <row r="8191">
          <cell r="A8191">
            <v>2594</v>
          </cell>
          <cell r="B8191" t="str">
            <v>CONDULETE DE ALUMINIO TIPO E, PARA ELETRODUTO ROSCAVEL DE 4", COM TAMPA CEGA</v>
          </cell>
          <cell r="C8191" t="str">
            <v xml:space="preserve">UN    </v>
          </cell>
          <cell r="D8191">
            <v>121.58</v>
          </cell>
        </row>
        <row r="8192">
          <cell r="A8192">
            <v>2587</v>
          </cell>
          <cell r="B8192" t="str">
            <v>CONDULETE DE ALUMINIO TIPO LR, PARA ELETRODUTO ROSCAVEL DE 1 1/2", COM TAMPA CEGA</v>
          </cell>
          <cell r="C8192" t="str">
            <v xml:space="preserve">UN    </v>
          </cell>
          <cell r="D8192">
            <v>20.72</v>
          </cell>
        </row>
        <row r="8193">
          <cell r="A8193">
            <v>2588</v>
          </cell>
          <cell r="B8193" t="str">
            <v>CONDULETE DE ALUMINIO TIPO LR, PARA ELETRODUTO ROSCAVEL DE 1 1/4", COM TAMPA CEGA</v>
          </cell>
          <cell r="C8193" t="str">
            <v xml:space="preserve">UN    </v>
          </cell>
          <cell r="D8193">
            <v>16.46</v>
          </cell>
        </row>
        <row r="8194">
          <cell r="A8194">
            <v>2569</v>
          </cell>
          <cell r="B8194" t="str">
            <v>CONDULETE DE ALUMINIO TIPO LR, PARA ELETRODUTO ROSCAVEL DE 1/2", COM TAMPA CEGA</v>
          </cell>
          <cell r="C8194" t="str">
            <v xml:space="preserve">UN    </v>
          </cell>
          <cell r="D8194">
            <v>6.34</v>
          </cell>
        </row>
        <row r="8195">
          <cell r="A8195">
            <v>2570</v>
          </cell>
          <cell r="B8195" t="str">
            <v>CONDULETE DE ALUMINIO TIPO LR, PARA ELETRODUTO ROSCAVEL DE 1", COM TAMPA CEGA</v>
          </cell>
          <cell r="C8195" t="str">
            <v xml:space="preserve">UN    </v>
          </cell>
          <cell r="D8195">
            <v>10.63</v>
          </cell>
        </row>
        <row r="8196">
          <cell r="A8196">
            <v>2571</v>
          </cell>
          <cell r="B8196" t="str">
            <v>CONDULETE DE ALUMINIO TIPO LR, PARA ELETRODUTO ROSCAVEL DE 2", COM TAMPA CEGA</v>
          </cell>
          <cell r="C8196" t="str">
            <v xml:space="preserve">UN    </v>
          </cell>
          <cell r="D8196">
            <v>31.55</v>
          </cell>
        </row>
        <row r="8197">
          <cell r="A8197">
            <v>2593</v>
          </cell>
          <cell r="B8197" t="str">
            <v>CONDULETE DE ALUMINIO TIPO LR, PARA ELETRODUTO ROSCAVEL DE 3/4", COM TAMPA CEGA</v>
          </cell>
          <cell r="C8197" t="str">
            <v xml:space="preserve">UN    </v>
          </cell>
          <cell r="D8197">
            <v>6.76</v>
          </cell>
        </row>
        <row r="8198">
          <cell r="A8198">
            <v>2572</v>
          </cell>
          <cell r="B8198" t="str">
            <v>CONDULETE DE ALUMINIO TIPO LR, PARA ELETRODUTO ROSCAVEL DE 3", COM TAMPA CEGA</v>
          </cell>
          <cell r="C8198" t="str">
            <v xml:space="preserve">UN    </v>
          </cell>
          <cell r="D8198">
            <v>93.32</v>
          </cell>
        </row>
        <row r="8199">
          <cell r="A8199">
            <v>2595</v>
          </cell>
          <cell r="B8199" t="str">
            <v>CONDULETE DE ALUMINIO TIPO LR, PARA ELETRODUTO ROSCAVEL DE 4", COM TAMPA CEGA</v>
          </cell>
          <cell r="C8199" t="str">
            <v xml:space="preserve">UN    </v>
          </cell>
          <cell r="D8199">
            <v>145.61000000000001</v>
          </cell>
        </row>
        <row r="8200">
          <cell r="A8200">
            <v>2576</v>
          </cell>
          <cell r="B8200" t="str">
            <v>CONDULETE DE ALUMINIO TIPO T, PARA ELETRODUTO ROSCAVEL DE 1 1/2", COM TAMPA CEGA</v>
          </cell>
          <cell r="C8200" t="str">
            <v xml:space="preserve">UN    </v>
          </cell>
          <cell r="D8200">
            <v>24.82</v>
          </cell>
        </row>
        <row r="8201">
          <cell r="A8201">
            <v>2575</v>
          </cell>
          <cell r="B8201" t="str">
            <v>CONDULETE DE ALUMINIO TIPO T, PARA ELETRODUTO ROSCAVEL DE 1 1/4", COM TAMPA CEGA</v>
          </cell>
          <cell r="C8201" t="str">
            <v xml:space="preserve">UN    </v>
          </cell>
          <cell r="D8201">
            <v>18.66</v>
          </cell>
        </row>
        <row r="8202">
          <cell r="A8202">
            <v>2573</v>
          </cell>
          <cell r="B8202" t="str">
            <v>CONDULETE DE ALUMINIO TIPO T, PARA ELETRODUTO ROSCAVEL DE 1/2", COM TAMPA CEGA</v>
          </cell>
          <cell r="C8202" t="str">
            <v xml:space="preserve">UN    </v>
          </cell>
          <cell r="D8202">
            <v>7.75</v>
          </cell>
        </row>
        <row r="8203">
          <cell r="A8203">
            <v>2586</v>
          </cell>
          <cell r="B8203" t="str">
            <v>CONDULETE DE ALUMINIO TIPO T, PARA ELETRODUTO ROSCAVEL DE 1", COM TAMPA CEGA</v>
          </cell>
          <cell r="C8203" t="str">
            <v xml:space="preserve">UN    </v>
          </cell>
          <cell r="D8203">
            <v>12.56</v>
          </cell>
        </row>
        <row r="8204">
          <cell r="A8204">
            <v>2577</v>
          </cell>
          <cell r="B8204" t="str">
            <v>CONDULETE DE ALUMINIO TIPO T, PARA ELETRODUTO ROSCAVEL DE 2", COM TAMPA CEGA</v>
          </cell>
          <cell r="C8204" t="str">
            <v xml:space="preserve">UN    </v>
          </cell>
          <cell r="D8204">
            <v>33.630000000000003</v>
          </cell>
        </row>
        <row r="8205">
          <cell r="A8205">
            <v>2574</v>
          </cell>
          <cell r="B8205" t="str">
            <v>CONDULETE DE ALUMINIO TIPO T, PARA ELETRODUTO ROSCAVEL DE 3/4", COM TAMPA CEGA</v>
          </cell>
          <cell r="C8205" t="str">
            <v xml:space="preserve">UN    </v>
          </cell>
          <cell r="D8205">
            <v>7.8</v>
          </cell>
        </row>
        <row r="8206">
          <cell r="A8206">
            <v>2578</v>
          </cell>
          <cell r="B8206" t="str">
            <v>CONDULETE DE ALUMINIO TIPO T, PARA ELETRODUTO ROSCAVEL DE 3", COM TAMPA CEGA</v>
          </cell>
          <cell r="C8206" t="str">
            <v xml:space="preserve">UN    </v>
          </cell>
          <cell r="D8206">
            <v>105.01</v>
          </cell>
        </row>
        <row r="8207">
          <cell r="A8207">
            <v>2585</v>
          </cell>
          <cell r="B8207" t="str">
            <v>CONDULETE DE ALUMINIO TIPO T, PARA ELETRODUTO ROSCAVEL DE 4", COM TAMPA CEGA</v>
          </cell>
          <cell r="C8207" t="str">
            <v xml:space="preserve">UN    </v>
          </cell>
          <cell r="D8207">
            <v>144.1</v>
          </cell>
        </row>
        <row r="8208">
          <cell r="A8208">
            <v>12008</v>
          </cell>
          <cell r="B8208" t="str">
            <v>CONDULETE DE ALUMINIO TIPO TB, PARA ELETRODUTO ROSCAVEL DE 3", COM TAMPA CEGA</v>
          </cell>
          <cell r="C8208" t="str">
            <v xml:space="preserve">UN    </v>
          </cell>
          <cell r="D8208">
            <v>77.31</v>
          </cell>
        </row>
        <row r="8209">
          <cell r="A8209">
            <v>2582</v>
          </cell>
          <cell r="B8209" t="str">
            <v>CONDULETE DE ALUMINIO TIPO X, PARA ELETRODUTO ROSCAVEL DE 1 1/2", COM TAMPA CEGA</v>
          </cell>
          <cell r="C8209" t="str">
            <v xml:space="preserve">UN    </v>
          </cell>
          <cell r="D8209">
            <v>23.02</v>
          </cell>
        </row>
        <row r="8210">
          <cell r="A8210">
            <v>2597</v>
          </cell>
          <cell r="B8210" t="str">
            <v>CONDULETE DE ALUMINIO TIPO X, PARA ELETRODUTO ROSCAVEL DE 1 1/4", COM TAMPA CEGA</v>
          </cell>
          <cell r="C8210" t="str">
            <v xml:space="preserve">UN    </v>
          </cell>
          <cell r="D8210">
            <v>19.73</v>
          </cell>
        </row>
        <row r="8211">
          <cell r="A8211">
            <v>2579</v>
          </cell>
          <cell r="B8211" t="str">
            <v>CONDULETE DE ALUMINIO TIPO X, PARA ELETRODUTO ROSCAVEL DE 1/2", COM TAMPA CEGA</v>
          </cell>
          <cell r="C8211" t="str">
            <v xml:space="preserve">UN    </v>
          </cell>
          <cell r="D8211">
            <v>9.39</v>
          </cell>
        </row>
        <row r="8212">
          <cell r="A8212">
            <v>2581</v>
          </cell>
          <cell r="B8212" t="str">
            <v>CONDULETE DE ALUMINIO TIPO X, PARA ELETRODUTO ROSCAVEL DE 1", COM TAMPA CEGA</v>
          </cell>
          <cell r="C8212" t="str">
            <v xml:space="preserve">UN    </v>
          </cell>
          <cell r="D8212">
            <v>12.02</v>
          </cell>
        </row>
        <row r="8213">
          <cell r="A8213">
            <v>2596</v>
          </cell>
          <cell r="B8213" t="str">
            <v>CONDULETE DE ALUMINIO TIPO X, PARA ELETRODUTO ROSCAVEL DE 2", COM TAMPA CEGA</v>
          </cell>
          <cell r="C8213" t="str">
            <v xml:space="preserve">UN    </v>
          </cell>
          <cell r="D8213">
            <v>35.549999999999997</v>
          </cell>
        </row>
        <row r="8214">
          <cell r="A8214">
            <v>2580</v>
          </cell>
          <cell r="B8214" t="str">
            <v>CONDULETE DE ALUMINIO TIPO X, PARA ELETRODUTO ROSCAVEL DE 3/4", COM TAMPA CEGA</v>
          </cell>
          <cell r="C8214" t="str">
            <v xml:space="preserve">UN    </v>
          </cell>
          <cell r="D8214">
            <v>10.29</v>
          </cell>
        </row>
        <row r="8215">
          <cell r="A8215">
            <v>2583</v>
          </cell>
          <cell r="B8215" t="str">
            <v>CONDULETE DE ALUMINIO TIPO X, PARA ELETRODUTO ROSCAVEL DE 3", COM TAMPA CEGA</v>
          </cell>
          <cell r="C8215" t="str">
            <v xml:space="preserve">UN    </v>
          </cell>
          <cell r="D8215">
            <v>86.47</v>
          </cell>
        </row>
        <row r="8216">
          <cell r="A8216">
            <v>2584</v>
          </cell>
          <cell r="B8216" t="str">
            <v>CONDULETE DE ALUMINIO TIPO X, PARA ELETRODUTO ROSCAVEL DE 4", COM TAMPA CEGA</v>
          </cell>
          <cell r="C8216" t="str">
            <v xml:space="preserve">UN    </v>
          </cell>
          <cell r="D8216">
            <v>143.94999999999999</v>
          </cell>
        </row>
        <row r="8217">
          <cell r="A8217">
            <v>12010</v>
          </cell>
          <cell r="B8217" t="str">
            <v>CONDULETE EM PVC, TIPO "B", SEM TAMPA, DE 1/2" OU 3/4"</v>
          </cell>
          <cell r="C8217" t="str">
            <v xml:space="preserve">UN    </v>
          </cell>
          <cell r="D8217">
            <v>10.29</v>
          </cell>
        </row>
        <row r="8218">
          <cell r="A8218">
            <v>39329</v>
          </cell>
          <cell r="B8218" t="str">
            <v>CONDULETE EM PVC, TIPO "B", SEM TAMPA, DE 1"</v>
          </cell>
          <cell r="C8218" t="str">
            <v xml:space="preserve">UN    </v>
          </cell>
          <cell r="D8218">
            <v>10.76</v>
          </cell>
        </row>
        <row r="8219">
          <cell r="A8219">
            <v>39330</v>
          </cell>
          <cell r="B8219" t="str">
            <v>CONDULETE EM PVC, TIPO "C", SEM TAMPA, DE 1/2"</v>
          </cell>
          <cell r="C8219" t="str">
            <v xml:space="preserve">UN    </v>
          </cell>
          <cell r="D8219">
            <v>11.32</v>
          </cell>
        </row>
        <row r="8220">
          <cell r="A8220">
            <v>39332</v>
          </cell>
          <cell r="B8220" t="str">
            <v>CONDULETE EM PVC, TIPO "C", SEM TAMPA, DE 1"</v>
          </cell>
          <cell r="C8220" t="str">
            <v xml:space="preserve">UN    </v>
          </cell>
          <cell r="D8220">
            <v>12.65</v>
          </cell>
        </row>
        <row r="8221">
          <cell r="A8221">
            <v>39331</v>
          </cell>
          <cell r="B8221" t="str">
            <v>CONDULETE EM PVC, TIPO "C", SEM TAMPA, DE 3/4"</v>
          </cell>
          <cell r="C8221" t="str">
            <v xml:space="preserve">UN    </v>
          </cell>
          <cell r="D8221">
            <v>10.07</v>
          </cell>
        </row>
        <row r="8222">
          <cell r="A8222">
            <v>39333</v>
          </cell>
          <cell r="B8222" t="str">
            <v>CONDULETE EM PVC, TIPO "E", SEM TAMPA, DE 1/2"</v>
          </cell>
          <cell r="C8222" t="str">
            <v xml:space="preserve">UN    </v>
          </cell>
          <cell r="D8222">
            <v>9.82</v>
          </cell>
        </row>
        <row r="8223">
          <cell r="A8223">
            <v>39335</v>
          </cell>
          <cell r="B8223" t="str">
            <v>CONDULETE EM PVC, TIPO "E", SEM TAMPA, DE 1"</v>
          </cell>
          <cell r="C8223" t="str">
            <v xml:space="preserve">UN    </v>
          </cell>
          <cell r="D8223">
            <v>11.36</v>
          </cell>
        </row>
        <row r="8224">
          <cell r="A8224">
            <v>39334</v>
          </cell>
          <cell r="B8224" t="str">
            <v>CONDULETE EM PVC, TIPO "E", SEM TAMPA, DE 3/4"</v>
          </cell>
          <cell r="C8224" t="str">
            <v xml:space="preserve">UN    </v>
          </cell>
          <cell r="D8224">
            <v>9.0299999999999994</v>
          </cell>
        </row>
        <row r="8225">
          <cell r="A8225">
            <v>12016</v>
          </cell>
          <cell r="B8225" t="str">
            <v>CONDULETE EM PVC, TIPO "LB", SEM TAMPA, DE 1/2" OU 3/4"</v>
          </cell>
          <cell r="C8225" t="str">
            <v xml:space="preserve">UN    </v>
          </cell>
          <cell r="D8225">
            <v>11.33</v>
          </cell>
        </row>
        <row r="8226">
          <cell r="A8226">
            <v>12015</v>
          </cell>
          <cell r="B8226" t="str">
            <v>CONDULETE EM PVC, TIPO "LB", SEM TAMPA, DE 1"</v>
          </cell>
          <cell r="C8226" t="str">
            <v xml:space="preserve">UN    </v>
          </cell>
          <cell r="D8226">
            <v>13.19</v>
          </cell>
        </row>
        <row r="8227">
          <cell r="A8227">
            <v>12020</v>
          </cell>
          <cell r="B8227" t="str">
            <v>CONDULETE EM PVC, TIPO "LL", SEM TAMPA, DE 1/2" OU 3/4"</v>
          </cell>
          <cell r="C8227" t="str">
            <v xml:space="preserve">UN    </v>
          </cell>
          <cell r="D8227">
            <v>11.33</v>
          </cell>
        </row>
        <row r="8228">
          <cell r="A8228">
            <v>12019</v>
          </cell>
          <cell r="B8228" t="str">
            <v>CONDULETE EM PVC, TIPO "LL", SEM TAMPA, DE 1"</v>
          </cell>
          <cell r="C8228" t="str">
            <v xml:space="preserve">UN    </v>
          </cell>
          <cell r="D8228">
            <v>13.19</v>
          </cell>
        </row>
        <row r="8229">
          <cell r="A8229">
            <v>39336</v>
          </cell>
          <cell r="B8229" t="str">
            <v>CONDULETE EM PVC, TIPO "LR", SEM TAMPA, DE 1/2"</v>
          </cell>
          <cell r="C8229" t="str">
            <v xml:space="preserve">UN    </v>
          </cell>
          <cell r="D8229">
            <v>11.32</v>
          </cell>
        </row>
        <row r="8230">
          <cell r="A8230">
            <v>39338</v>
          </cell>
          <cell r="B8230" t="str">
            <v>CONDULETE EM PVC, TIPO "LR", SEM TAMPA, DE 1"</v>
          </cell>
          <cell r="C8230" t="str">
            <v xml:space="preserve">UN    </v>
          </cell>
          <cell r="D8230">
            <v>12.65</v>
          </cell>
        </row>
        <row r="8231">
          <cell r="A8231">
            <v>39337</v>
          </cell>
          <cell r="B8231" t="str">
            <v>CONDULETE EM PVC, TIPO "LR", SEM TAMPA, DE 3/4"</v>
          </cell>
          <cell r="C8231" t="str">
            <v xml:space="preserve">UN    </v>
          </cell>
          <cell r="D8231">
            <v>10.07</v>
          </cell>
        </row>
        <row r="8232">
          <cell r="A8232">
            <v>39341</v>
          </cell>
          <cell r="B8232" t="str">
            <v>CONDULETE EM PVC, TIPO "T", SEM TAMPA, DE 1"</v>
          </cell>
          <cell r="C8232" t="str">
            <v xml:space="preserve">UN    </v>
          </cell>
          <cell r="D8232">
            <v>16.489999999999998</v>
          </cell>
        </row>
        <row r="8233">
          <cell r="A8233">
            <v>39340</v>
          </cell>
          <cell r="B8233" t="str">
            <v>CONDULETE EM PVC, TIPO "T", SEM TAMPA, DE 3/4"</v>
          </cell>
          <cell r="C8233" t="str">
            <v xml:space="preserve">UN    </v>
          </cell>
          <cell r="D8233">
            <v>12.1</v>
          </cell>
        </row>
        <row r="8234">
          <cell r="A8234">
            <v>12025</v>
          </cell>
          <cell r="B8234" t="str">
            <v>CONDULETE EM PVC, TIPO "TB", SEM TAMPA, DE 1/2" OU 3/4"</v>
          </cell>
          <cell r="C8234" t="str">
            <v xml:space="preserve">UN    </v>
          </cell>
          <cell r="D8234">
            <v>12.5</v>
          </cell>
        </row>
        <row r="8235">
          <cell r="A8235">
            <v>39342</v>
          </cell>
          <cell r="B8235" t="str">
            <v>CONDULETE EM PVC, TIPO "TB", SEM TAMPA, DE 1"</v>
          </cell>
          <cell r="C8235" t="str">
            <v xml:space="preserve">UN    </v>
          </cell>
          <cell r="D8235">
            <v>16.489999999999998</v>
          </cell>
        </row>
        <row r="8236">
          <cell r="A8236">
            <v>39343</v>
          </cell>
          <cell r="B8236" t="str">
            <v>CONDULETE EM PVC, TIPO "X", SEM TAMPA, DE 1/2"</v>
          </cell>
          <cell r="C8236" t="str">
            <v xml:space="preserve">UN    </v>
          </cell>
          <cell r="D8236">
            <v>13.92</v>
          </cell>
        </row>
        <row r="8237">
          <cell r="A8237">
            <v>39345</v>
          </cell>
          <cell r="B8237" t="str">
            <v>CONDULETE EM PVC, TIPO "X", SEM TAMPA, DE 1"</v>
          </cell>
          <cell r="C8237" t="str">
            <v xml:space="preserve">UN    </v>
          </cell>
          <cell r="D8237">
            <v>18.84</v>
          </cell>
        </row>
        <row r="8238">
          <cell r="A8238">
            <v>39344</v>
          </cell>
          <cell r="B8238" t="str">
            <v>CONDULETE EM PVC, TIPO "X", SEM TAMPA, DE 3/4"</v>
          </cell>
          <cell r="C8238" t="str">
            <v xml:space="preserve">UN    </v>
          </cell>
          <cell r="D8238">
            <v>13.46</v>
          </cell>
        </row>
        <row r="8239">
          <cell r="A8239">
            <v>12623</v>
          </cell>
          <cell r="B8239" t="str">
            <v>CONDUTOR PLUVIAL, PVC, CIRCULAR, DIAMETRO ENTRE 80 E 100 MM, PARA DRENAGEM PREDIAL</v>
          </cell>
          <cell r="C8239" t="str">
            <v xml:space="preserve">M     </v>
          </cell>
          <cell r="D8239">
            <v>11.05</v>
          </cell>
        </row>
        <row r="8240">
          <cell r="A8240">
            <v>34498</v>
          </cell>
          <cell r="B8240" t="str">
            <v>CONE DE SINALIZACAO EM PVC FLEXIVEL, H = 70 / 76 CM (NBR 15071)</v>
          </cell>
          <cell r="C8240" t="str">
            <v xml:space="preserve">UN    </v>
          </cell>
          <cell r="D8240">
            <v>133.49</v>
          </cell>
        </row>
        <row r="8241">
          <cell r="A8241">
            <v>13244</v>
          </cell>
          <cell r="B8241" t="str">
            <v>CONE DE SINALIZACAO EM PVC RIGIDO COM FAIXA REFLETIVA, H = 70 / 76 CM</v>
          </cell>
          <cell r="C8241" t="str">
            <v xml:space="preserve">UN    </v>
          </cell>
          <cell r="D8241">
            <v>56.19</v>
          </cell>
        </row>
        <row r="8242">
          <cell r="A8242">
            <v>38998</v>
          </cell>
          <cell r="B8242" t="str">
            <v>CONECTOR / ADAPTADOR FEMEA, COM INSERTO METALICO, PPR, DN 25 MM X 1/2", PARA AGUA QUENTE E FRIA PREDIAL</v>
          </cell>
          <cell r="C8242" t="str">
            <v xml:space="preserve">UN    </v>
          </cell>
          <cell r="D8242">
            <v>11.73</v>
          </cell>
        </row>
        <row r="8243">
          <cell r="A8243">
            <v>38999</v>
          </cell>
          <cell r="B8243" t="str">
            <v>CONECTOR / ADAPTADOR FEMEA, COM INSERTO METALICO, PPR, DN 32 MM X 3/4", PARA AGUA QUENTE E FRIA PREDIAL</v>
          </cell>
          <cell r="C8243" t="str">
            <v xml:space="preserve">UN    </v>
          </cell>
          <cell r="D8243">
            <v>19.399999999999999</v>
          </cell>
        </row>
        <row r="8244">
          <cell r="A8244">
            <v>38996</v>
          </cell>
          <cell r="B8244" t="str">
            <v>CONECTOR / ADAPTADOR MACHO, COM INSERTO METALICO, PPR, DN 25 MM X 1/2", PARA AGUA QUENTE E FRIA PREDIAL</v>
          </cell>
          <cell r="C8244" t="str">
            <v xml:space="preserve">UN    </v>
          </cell>
          <cell r="D8244">
            <v>16.940000000000001</v>
          </cell>
        </row>
        <row r="8245">
          <cell r="A8245">
            <v>38997</v>
          </cell>
          <cell r="B8245" t="str">
            <v>CONECTOR / ADAPTADOR MACHO, COM INSERTO METALICO, PPR, DN 32 MM X 3/4", PARA AGUA QUENTE E FRIA PREDIAL</v>
          </cell>
          <cell r="C8245" t="str">
            <v xml:space="preserve">UN    </v>
          </cell>
          <cell r="D8245">
            <v>27.42</v>
          </cell>
        </row>
        <row r="8246">
          <cell r="A8246">
            <v>39862</v>
          </cell>
          <cell r="B8246" t="str">
            <v>CONECTOR BRONZE/LATAO (REF 603) SEM ANEL DE SOLDA, BOLSA X ROSCA F, 15 MM X 1/2"</v>
          </cell>
          <cell r="C8246" t="str">
            <v xml:space="preserve">UN    </v>
          </cell>
          <cell r="D8246">
            <v>9.75</v>
          </cell>
        </row>
        <row r="8247">
          <cell r="A8247">
            <v>39863</v>
          </cell>
          <cell r="B8247" t="str">
            <v>CONECTOR BRONZE/LATAO (REF 603) SEM ANEL DE SOLDA, BOLSA X ROSCA F, 22 MM X 1/2"</v>
          </cell>
          <cell r="C8247" t="str">
            <v xml:space="preserve">UN    </v>
          </cell>
          <cell r="D8247">
            <v>9.89</v>
          </cell>
        </row>
        <row r="8248">
          <cell r="A8248">
            <v>39864</v>
          </cell>
          <cell r="B8248" t="str">
            <v>CONECTOR BRONZE/LATAO (REF 603) SEM ANEL DE SOLDA, BOLSA X ROSCA F, 22 MM X 3/4"</v>
          </cell>
          <cell r="C8248" t="str">
            <v xml:space="preserve">UN    </v>
          </cell>
          <cell r="D8248">
            <v>12.27</v>
          </cell>
        </row>
        <row r="8249">
          <cell r="A8249">
            <v>39865</v>
          </cell>
          <cell r="B8249" t="str">
            <v>CONECTOR BRONZE/LATAO (REF 603) SEM ANEL DE SOLDA, BOLSA X ROSCA F, 28 MM X 1/2"</v>
          </cell>
          <cell r="C8249" t="str">
            <v xml:space="preserve">UN    </v>
          </cell>
          <cell r="D8249">
            <v>17.3</v>
          </cell>
        </row>
        <row r="8250">
          <cell r="A8250">
            <v>2517</v>
          </cell>
          <cell r="B8250" t="str">
            <v>CONECTOR CURVO 90 GRAUS DE ALUMINIO, BITOLA 1 1/2", PARA ADAPTAR ENTRADA DE ELETRODUTO METALICO FLEXIVEL EM QUADROS</v>
          </cell>
          <cell r="C8250" t="str">
            <v xml:space="preserve">UN    </v>
          </cell>
          <cell r="D8250">
            <v>14.34</v>
          </cell>
        </row>
        <row r="8251">
          <cell r="A8251">
            <v>2522</v>
          </cell>
          <cell r="B8251" t="str">
            <v>CONECTOR CURVO 90 GRAUS DE ALUMINIO, BITOLA 1 1/4", PARA ADAPTAR ENTRADA DE ELETRODUTO METALICO FLEXIVEL EM QUADROS</v>
          </cell>
          <cell r="C8251" t="str">
            <v xml:space="preserve">UN    </v>
          </cell>
          <cell r="D8251">
            <v>9.27</v>
          </cell>
        </row>
        <row r="8252">
          <cell r="A8252">
            <v>2548</v>
          </cell>
          <cell r="B8252" t="str">
            <v>CONECTOR CURVO 90 GRAUS DE ALUMINIO, BITOLA 1/2", PARA ADAPTAR ENTRADA DE ELETRODUTO METALICO FLEXIVEL EM QUADROS</v>
          </cell>
          <cell r="C8252" t="str">
            <v xml:space="preserve">UN    </v>
          </cell>
          <cell r="D8252">
            <v>5.7</v>
          </cell>
        </row>
        <row r="8253">
          <cell r="A8253">
            <v>2516</v>
          </cell>
          <cell r="B8253" t="str">
            <v>CONECTOR CURVO 90 GRAUS DE ALUMINIO, BITOLA 1", PARA ADAPTAR ENTRADA DE ELETRODUTO METALICO FLEXIVEL EM QUADROS</v>
          </cell>
          <cell r="C8253" t="str">
            <v xml:space="preserve">UN    </v>
          </cell>
          <cell r="D8253">
            <v>7.44</v>
          </cell>
        </row>
        <row r="8254">
          <cell r="A8254">
            <v>2518</v>
          </cell>
          <cell r="B8254" t="str">
            <v>CONECTOR CURVO 90 GRAUS DE ALUMINIO, BITOLA 2 1/2", PARA ADAPTAR ENTRADA DE ELETRODUTO METALICO FLEXIVEL EM QUADROS</v>
          </cell>
          <cell r="C8254" t="str">
            <v xml:space="preserve">UN    </v>
          </cell>
          <cell r="D8254">
            <v>68.27</v>
          </cell>
        </row>
        <row r="8255">
          <cell r="A8255">
            <v>2521</v>
          </cell>
          <cell r="B8255" t="str">
            <v>CONECTOR CURVO 90 GRAUS DE ALUMINIO, BITOLA 2", PARA ADAPTAR ENTRADA DE ELETRODUTO METALICO FLEXIVEL EM QUADROS</v>
          </cell>
          <cell r="C8255" t="str">
            <v xml:space="preserve">UN    </v>
          </cell>
          <cell r="D8255">
            <v>29.06</v>
          </cell>
        </row>
        <row r="8256">
          <cell r="A8256">
            <v>2515</v>
          </cell>
          <cell r="B8256" t="str">
            <v>CONECTOR CURVO 90 GRAUS DE ALUMINIO, BITOLA 3/4", PARA ADAPTAR ENTRADA DE ELETRODUTO METALICO FLEXIVEL EM QUADROS</v>
          </cell>
          <cell r="C8256" t="str">
            <v xml:space="preserve">UN    </v>
          </cell>
          <cell r="D8256">
            <v>6.19</v>
          </cell>
        </row>
        <row r="8257">
          <cell r="A8257">
            <v>2519</v>
          </cell>
          <cell r="B8257" t="str">
            <v>CONECTOR CURVO 90 GRAUS DE ALUMINIO, BITOLA 3", PARA ADAPTAR ENTRADA DE ELETRODUTO METALICO FLEXIVEL EM QUADROS</v>
          </cell>
          <cell r="C8257" t="str">
            <v xml:space="preserve">UN    </v>
          </cell>
          <cell r="D8257">
            <v>82.32</v>
          </cell>
        </row>
        <row r="8258">
          <cell r="A8258">
            <v>2520</v>
          </cell>
          <cell r="B8258" t="str">
            <v>CONECTOR CURVO 90 GRAUS DE ALUMINIO, BITOLA 4", PARA ADAPTAR ENTRADA DE ELETRODUTO METALICO FLEXIVEL EM QUADROS</v>
          </cell>
          <cell r="C8258" t="str">
            <v xml:space="preserve">UN    </v>
          </cell>
          <cell r="D8258">
            <v>151.51</v>
          </cell>
        </row>
        <row r="8259">
          <cell r="A8259">
            <v>1602</v>
          </cell>
          <cell r="B8259" t="str">
            <v>CONECTOR DE ALUMINIO TIPO PRENSA CABO, BITOLA 1 1/2", PARA CABOS DE DIAMETRO DE 37 A 40 MM</v>
          </cell>
          <cell r="C8259" t="str">
            <v xml:space="preserve">UN    </v>
          </cell>
          <cell r="D8259">
            <v>38.97</v>
          </cell>
        </row>
        <row r="8260">
          <cell r="A8260">
            <v>1601</v>
          </cell>
          <cell r="B8260" t="str">
            <v>CONECTOR DE ALUMINIO TIPO PRENSA CABO, BITOLA 1 1/4", PARA CABOS DE DIAMETRO DE 31 A 34 MM</v>
          </cell>
          <cell r="C8260" t="str">
            <v xml:space="preserve">UN    </v>
          </cell>
          <cell r="D8260">
            <v>34.729999999999997</v>
          </cell>
        </row>
        <row r="8261">
          <cell r="A8261">
            <v>1598</v>
          </cell>
          <cell r="B8261" t="str">
            <v>CONECTOR DE ALUMINIO TIPO PRENSA CABO, BITOLA 1/2", PARA CABOS DE DIAMETRO DE 12,5 A 15 MM</v>
          </cell>
          <cell r="C8261" t="str">
            <v xml:space="preserve">UN    </v>
          </cell>
          <cell r="D8261">
            <v>10.28</v>
          </cell>
        </row>
        <row r="8262">
          <cell r="A8262">
            <v>1600</v>
          </cell>
          <cell r="B8262" t="str">
            <v>CONECTOR DE ALUMINIO TIPO PRENSA CABO, BITOLA 1", PARA CABOS DE DIAMETRO DE 22,5 A 25 MM</v>
          </cell>
          <cell r="C8262" t="str">
            <v xml:space="preserve">UN    </v>
          </cell>
          <cell r="D8262">
            <v>15.17</v>
          </cell>
        </row>
        <row r="8263">
          <cell r="A8263">
            <v>1603</v>
          </cell>
          <cell r="B8263" t="str">
            <v>CONECTOR DE ALUMINIO TIPO PRENSA CABO, BITOLA 2", PARA CABOS DE DIAMETRO DE 47,5 A 50 MM</v>
          </cell>
          <cell r="C8263" t="str">
            <v xml:space="preserve">UN    </v>
          </cell>
          <cell r="D8263">
            <v>58.83</v>
          </cell>
        </row>
        <row r="8264">
          <cell r="A8264">
            <v>1599</v>
          </cell>
          <cell r="B8264" t="str">
            <v>CONECTOR DE ALUMINIO TIPO PRENSA CABO, BITOLA 3/4", PARA CABOS DE DIAMETRO DE 17,5 A 20 MM</v>
          </cell>
          <cell r="C8264" t="str">
            <v xml:space="preserve">UN    </v>
          </cell>
          <cell r="D8264">
            <v>11.92</v>
          </cell>
        </row>
        <row r="8265">
          <cell r="A8265">
            <v>1597</v>
          </cell>
          <cell r="B8265" t="str">
            <v>CONECTOR DE ALUMINIO TIPO PRENSA CABO, BITOLA 3/8", PARA CABOS DE DIAMETRO DE 9 A 10 MM</v>
          </cell>
          <cell r="C8265" t="str">
            <v xml:space="preserve">UN    </v>
          </cell>
          <cell r="D8265">
            <v>9.66</v>
          </cell>
        </row>
        <row r="8266">
          <cell r="A8266">
            <v>39600</v>
          </cell>
          <cell r="B8266" t="str">
            <v>CONECTOR FEMEA RJ - 45, CATEGORIA 5 E</v>
          </cell>
          <cell r="C8266" t="str">
            <v xml:space="preserve">UN    </v>
          </cell>
          <cell r="D8266">
            <v>11.58</v>
          </cell>
        </row>
        <row r="8267">
          <cell r="A8267">
            <v>39601</v>
          </cell>
          <cell r="B8267" t="str">
            <v>CONECTOR FEMEA RJ - 45, CATEGORIA 6</v>
          </cell>
          <cell r="C8267" t="str">
            <v xml:space="preserve">UN    </v>
          </cell>
          <cell r="D8267">
            <v>20.14</v>
          </cell>
        </row>
        <row r="8268">
          <cell r="A8268">
            <v>39602</v>
          </cell>
          <cell r="B8268" t="str">
            <v>CONECTOR MACHO RJ - 45, CATEGORIA 5 E</v>
          </cell>
          <cell r="C8268" t="str">
            <v xml:space="preserve">UN    </v>
          </cell>
          <cell r="D8268">
            <v>1.32</v>
          </cell>
        </row>
        <row r="8269">
          <cell r="A8269">
            <v>39603</v>
          </cell>
          <cell r="B8269" t="str">
            <v>CONECTOR MACHO RJ - 45, CATEGORIA 6</v>
          </cell>
          <cell r="C8269" t="str">
            <v xml:space="preserve">UN    </v>
          </cell>
          <cell r="D8269">
            <v>2.27</v>
          </cell>
        </row>
        <row r="8270">
          <cell r="A8270">
            <v>11821</v>
          </cell>
          <cell r="B8270" t="str">
            <v>CONECTOR METALICO TIPO PARAFUSO FENDIDO (SPLIT BOLT), COM SEPARADOR DE CABOS BIMETALICOS, PARA CABOS ATE 25 MM2</v>
          </cell>
          <cell r="C8270" t="str">
            <v xml:space="preserve">UN    </v>
          </cell>
          <cell r="D8270">
            <v>7.93</v>
          </cell>
        </row>
        <row r="8271">
          <cell r="A8271">
            <v>1562</v>
          </cell>
          <cell r="B8271" t="str">
            <v>CONECTOR METALICO TIPO PARAFUSO FENDIDO (SPLIT BOLT), COM SEPARADOR DE CABOS BIMETALICOS, PARA CABOS ATE 50 MM2</v>
          </cell>
          <cell r="C8271" t="str">
            <v xml:space="preserve">UN    </v>
          </cell>
          <cell r="D8271">
            <v>13</v>
          </cell>
        </row>
        <row r="8272">
          <cell r="A8272">
            <v>1563</v>
          </cell>
          <cell r="B8272" t="str">
            <v>CONECTOR METALICO TIPO PARAFUSO FENDIDO (SPLIT BOLT), COM SEPARADOR DE CABOS BIMETALICOS, PARA CABOS ATE 70 MM2</v>
          </cell>
          <cell r="C8272" t="str">
            <v xml:space="preserve">UN    </v>
          </cell>
          <cell r="D8272">
            <v>17.440000000000001</v>
          </cell>
        </row>
        <row r="8273">
          <cell r="A8273">
            <v>11856</v>
          </cell>
          <cell r="B8273" t="str">
            <v>CONECTOR METALICO TIPO PARAFUSO FENDIDO (SPLIT BOLT), PARA CABOS ATE 10 MM2</v>
          </cell>
          <cell r="C8273" t="str">
            <v xml:space="preserve">UN    </v>
          </cell>
          <cell r="D8273">
            <v>5.2</v>
          </cell>
        </row>
        <row r="8274">
          <cell r="A8274">
            <v>11857</v>
          </cell>
          <cell r="B8274" t="str">
            <v>CONECTOR METALICO TIPO PARAFUSO FENDIDO (SPLIT BOLT), PARA CABOS ATE 120 MM2</v>
          </cell>
          <cell r="C8274" t="str">
            <v xml:space="preserve">UN    </v>
          </cell>
          <cell r="D8274">
            <v>27.36</v>
          </cell>
        </row>
        <row r="8275">
          <cell r="A8275">
            <v>11858</v>
          </cell>
          <cell r="B8275" t="str">
            <v>CONECTOR METALICO TIPO PARAFUSO FENDIDO (SPLIT BOLT), PARA CABOS ATE 150 MM2</v>
          </cell>
          <cell r="C8275" t="str">
            <v xml:space="preserve">UN    </v>
          </cell>
          <cell r="D8275">
            <v>33.96</v>
          </cell>
        </row>
        <row r="8276">
          <cell r="A8276">
            <v>1539</v>
          </cell>
          <cell r="B8276" t="str">
            <v>CONECTOR METALICO TIPO PARAFUSO FENDIDO (SPLIT BOLT), PARA CABOS ATE 16 MM2</v>
          </cell>
          <cell r="C8276" t="str">
            <v xml:space="preserve">UN    </v>
          </cell>
          <cell r="D8276">
            <v>6.11</v>
          </cell>
        </row>
        <row r="8277">
          <cell r="A8277">
            <v>11859</v>
          </cell>
          <cell r="B8277" t="str">
            <v>CONECTOR METALICO TIPO PARAFUSO FENDIDO (SPLIT BOLT), PARA CABOS ATE 185 MM2</v>
          </cell>
          <cell r="C8277" t="str">
            <v xml:space="preserve">UN    </v>
          </cell>
          <cell r="D8277">
            <v>46.21</v>
          </cell>
        </row>
        <row r="8278">
          <cell r="A8278">
            <v>1550</v>
          </cell>
          <cell r="B8278" t="str">
            <v>CONECTOR METALICO TIPO PARAFUSO FENDIDO (SPLIT BOLT), PARA CABOS ATE 25 MM2</v>
          </cell>
          <cell r="C8278" t="str">
            <v xml:space="preserve">UN    </v>
          </cell>
          <cell r="D8278">
            <v>6.45</v>
          </cell>
        </row>
        <row r="8279">
          <cell r="A8279">
            <v>11854</v>
          </cell>
          <cell r="B8279" t="str">
            <v>CONECTOR METALICO TIPO PARAFUSO FENDIDO (SPLIT BOLT), PARA CABOS ATE 35 MM2</v>
          </cell>
          <cell r="C8279" t="str">
            <v xml:space="preserve">UN    </v>
          </cell>
          <cell r="D8279">
            <v>8.0500000000000007</v>
          </cell>
        </row>
        <row r="8280">
          <cell r="A8280">
            <v>11862</v>
          </cell>
          <cell r="B8280" t="str">
            <v>CONECTOR METALICO TIPO PARAFUSO FENDIDO (SPLIT BOLT), PARA CABOS ATE 50 MM2</v>
          </cell>
          <cell r="C8280" t="str">
            <v xml:space="preserve">UN    </v>
          </cell>
          <cell r="D8280">
            <v>11.3</v>
          </cell>
        </row>
        <row r="8281">
          <cell r="A8281">
            <v>11863</v>
          </cell>
          <cell r="B8281" t="str">
            <v>CONECTOR METALICO TIPO PARAFUSO FENDIDO (SPLIT BOLT), PARA CABOS ATE 6 MM2</v>
          </cell>
          <cell r="C8281" t="str">
            <v xml:space="preserve">UN    </v>
          </cell>
          <cell r="D8281">
            <v>4.5599999999999996</v>
          </cell>
        </row>
        <row r="8282">
          <cell r="A8282">
            <v>11855</v>
          </cell>
          <cell r="B8282" t="str">
            <v>CONECTOR METALICO TIPO PARAFUSO FENDIDO (SPLIT BOLT), PARA CABOS ATE 70 MM2</v>
          </cell>
          <cell r="C8282" t="str">
            <v xml:space="preserve">UN    </v>
          </cell>
          <cell r="D8282">
            <v>16.87</v>
          </cell>
        </row>
        <row r="8283">
          <cell r="A8283">
            <v>11864</v>
          </cell>
          <cell r="B8283" t="str">
            <v>CONECTOR METALICO TIPO PARAFUSO FENDIDO (SPLIT BOLT), PARA CABOS ATE 95 MM2</v>
          </cell>
          <cell r="C8283" t="str">
            <v xml:space="preserve">UN    </v>
          </cell>
          <cell r="D8283">
            <v>25.5</v>
          </cell>
        </row>
        <row r="8284">
          <cell r="A8284">
            <v>2527</v>
          </cell>
          <cell r="B8284" t="str">
            <v>CONECTOR RETO DE ALUMINIO PARA ELETRODUTO DE 1 1/2", PARA ADAPTAR ENTRADA DE ELETRODUTO METALICO FLEXIVEL EM QUADROS</v>
          </cell>
          <cell r="C8284" t="str">
            <v xml:space="preserve">UN    </v>
          </cell>
          <cell r="D8284">
            <v>5.13</v>
          </cell>
        </row>
        <row r="8285">
          <cell r="A8285">
            <v>2526</v>
          </cell>
          <cell r="B8285" t="str">
            <v>CONECTOR RETO DE ALUMINIO PARA ELETRODUTO DE 1 1/4", PARA ADAPTAR ENTRADA DE ELETRODUTO METALICO FLEXIVEL EM QUADROS</v>
          </cell>
          <cell r="C8285" t="str">
            <v xml:space="preserve">UN    </v>
          </cell>
          <cell r="D8285">
            <v>3.29</v>
          </cell>
        </row>
        <row r="8286">
          <cell r="A8286">
            <v>2487</v>
          </cell>
          <cell r="B8286" t="str">
            <v>CONECTOR RETO DE ALUMINIO PARA ELETRODUTO DE 1/2", PARA ADAPTAR ENTRADA DE ELETRODUTO METALICO FLEXIVEL EM QUADROS</v>
          </cell>
          <cell r="C8286" t="str">
            <v xml:space="preserve">UN    </v>
          </cell>
          <cell r="D8286">
            <v>1.1200000000000001</v>
          </cell>
        </row>
        <row r="8287">
          <cell r="A8287">
            <v>2483</v>
          </cell>
          <cell r="B8287" t="str">
            <v>CONECTOR RETO DE ALUMINIO PARA ELETRODUTO DE 1", PARA ADAPTAR ENTRADA DE ELETRODUTO METALICO FLEXIVEL EM QUADROS</v>
          </cell>
          <cell r="C8287" t="str">
            <v xml:space="preserve">UN    </v>
          </cell>
          <cell r="D8287">
            <v>2.34</v>
          </cell>
        </row>
        <row r="8288">
          <cell r="A8288">
            <v>2528</v>
          </cell>
          <cell r="B8288" t="str">
            <v>CONECTOR RETO DE ALUMINIO PARA ELETRODUTO DE 2 1/2", PARA ADAPTAR ENTRADA DE ELETRODUTO METALICO FLEXIVEL EM QUADROS</v>
          </cell>
          <cell r="C8288" t="str">
            <v xml:space="preserve">UN    </v>
          </cell>
          <cell r="D8288">
            <v>12.92</v>
          </cell>
        </row>
        <row r="8289">
          <cell r="A8289">
            <v>2489</v>
          </cell>
          <cell r="B8289" t="str">
            <v>CONECTOR RETO DE ALUMINIO PARA ELETRODUTO DE 2", PARA ADAPTAR ENTRADA DE ELETRODUTO METALICO FLEXIVEL EM QUADROS</v>
          </cell>
          <cell r="C8289" t="str">
            <v xml:space="preserve">UN    </v>
          </cell>
          <cell r="D8289">
            <v>5.69</v>
          </cell>
        </row>
        <row r="8290">
          <cell r="A8290">
            <v>2488</v>
          </cell>
          <cell r="B8290" t="str">
            <v>CONECTOR RETO DE ALUMINIO PARA ELETRODUTO DE 3/4", PARA ADAPTAR ENTRADA DE ELETRODUTO METALICO FLEXIVEL EM QUADROS</v>
          </cell>
          <cell r="C8290" t="str">
            <v xml:space="preserve">UN    </v>
          </cell>
          <cell r="D8290">
            <v>1.31</v>
          </cell>
        </row>
        <row r="8291">
          <cell r="A8291">
            <v>2484</v>
          </cell>
          <cell r="B8291" t="str">
            <v>CONECTOR RETO DE ALUMINIO PARA ELETRODUTO DE 3", PARA ADAPTAR ENTRADA DE ELETRODUTO METALICO FLEXIVEL EM QUADROS</v>
          </cell>
          <cell r="C8291" t="str">
            <v xml:space="preserve">UN    </v>
          </cell>
          <cell r="D8291">
            <v>18.760000000000002</v>
          </cell>
        </row>
        <row r="8292">
          <cell r="A8292">
            <v>2485</v>
          </cell>
          <cell r="B8292" t="str">
            <v>CONECTOR RETO DE ALUMINIO PARA ELETRODUTO DE 4", PARA ADAPTAR ENTRADA DE ELETRODUTO METALICO FLEXIVEL EM QUADROS</v>
          </cell>
          <cell r="C8292" t="str">
            <v xml:space="preserve">UN    </v>
          </cell>
          <cell r="D8292">
            <v>29.4</v>
          </cell>
        </row>
        <row r="8293">
          <cell r="A8293">
            <v>38005</v>
          </cell>
          <cell r="B8293" t="str">
            <v>CONECTOR, CPVC, SOLDAVEL, 15 MM X 1/2", PARA AGUA QUENTE</v>
          </cell>
          <cell r="C8293" t="str">
            <v xml:space="preserve">UN    </v>
          </cell>
          <cell r="D8293">
            <v>17.579999999999998</v>
          </cell>
        </row>
        <row r="8294">
          <cell r="A8294">
            <v>38006</v>
          </cell>
          <cell r="B8294" t="str">
            <v>CONECTOR, CPVC, SOLDAVEL, 22 MM X 1/2", PARA AGUA QUENTE</v>
          </cell>
          <cell r="C8294" t="str">
            <v xml:space="preserve">UN    </v>
          </cell>
          <cell r="D8294">
            <v>21.58</v>
          </cell>
        </row>
        <row r="8295">
          <cell r="A8295">
            <v>38428</v>
          </cell>
          <cell r="B8295" t="str">
            <v>CONECTOR, CPVC, SOLDAVEL, 22 MM X 3/4", PARA AGUA QUENTE</v>
          </cell>
          <cell r="C8295" t="str">
            <v xml:space="preserve">UN    </v>
          </cell>
          <cell r="D8295">
            <v>20.22</v>
          </cell>
        </row>
        <row r="8296">
          <cell r="A8296">
            <v>38007</v>
          </cell>
          <cell r="B8296" t="str">
            <v>CONECTOR, CPVC, SOLDAVEL, 28 MM X 1", PARA AGUA QUENTE</v>
          </cell>
          <cell r="C8296" t="str">
            <v xml:space="preserve">UN    </v>
          </cell>
          <cell r="D8296">
            <v>33.03</v>
          </cell>
        </row>
        <row r="8297">
          <cell r="A8297">
            <v>38008</v>
          </cell>
          <cell r="B8297" t="str">
            <v>CONECTOR, CPVC, SOLDAVEL, 35 MM X 1 1/4", PARA AGUA QUENTE</v>
          </cell>
          <cell r="C8297" t="str">
            <v xml:space="preserve">UN    </v>
          </cell>
          <cell r="D8297">
            <v>133.03</v>
          </cell>
        </row>
        <row r="8298">
          <cell r="A8298">
            <v>38009</v>
          </cell>
          <cell r="B8298" t="str">
            <v>CONECTOR, CPVC, SOLDAVEL, 42 MM X 1 1/2", PARA AGUA QUENTE</v>
          </cell>
          <cell r="C8298" t="str">
            <v xml:space="preserve">UN    </v>
          </cell>
          <cell r="D8298">
            <v>162.59</v>
          </cell>
        </row>
        <row r="8299">
          <cell r="A8299">
            <v>39279</v>
          </cell>
          <cell r="B8299" t="str">
            <v>CONEXAO FIXA, ROSCA FEMEA, EM PLASTICO, DN 16 MM X 1/2", PARA CONEXAO COM CRIMPAGEM EM TUBO PEX</v>
          </cell>
          <cell r="C8299" t="str">
            <v xml:space="preserve">UN    </v>
          </cell>
          <cell r="D8299">
            <v>13.46</v>
          </cell>
        </row>
        <row r="8300">
          <cell r="A8300">
            <v>38845</v>
          </cell>
          <cell r="B8300" t="str">
            <v>CONEXAO FIXA, ROSCA FEMEA, EM PLASTICO, DN 16 MM X 3/4", PARA CONEXAO COM CRIMPAGEM EM TUBO PEX</v>
          </cell>
          <cell r="C8300" t="str">
            <v xml:space="preserve">UN    </v>
          </cell>
          <cell r="D8300">
            <v>19.489999999999998</v>
          </cell>
        </row>
        <row r="8301">
          <cell r="A8301">
            <v>39280</v>
          </cell>
          <cell r="B8301" t="str">
            <v>CONEXAO FIXA, ROSCA FEMEA, EM PLASTICO, DN 20 MM X 1/2", PARA CONEXAO COM CRIMPAGEM EM TUBO PEX</v>
          </cell>
          <cell r="C8301" t="str">
            <v xml:space="preserve">UN    </v>
          </cell>
          <cell r="D8301">
            <v>17.46</v>
          </cell>
        </row>
        <row r="8302">
          <cell r="A8302">
            <v>39281</v>
          </cell>
          <cell r="B8302" t="str">
            <v>CONEXAO FIXA, ROSCA FEMEA, EM PLASTICO, DN 20 MM X 3/4", PARA CONEXAO COM CRIMPAGEM EM TUBO PEX</v>
          </cell>
          <cell r="C8302" t="str">
            <v xml:space="preserve">UN    </v>
          </cell>
          <cell r="D8302">
            <v>22.99</v>
          </cell>
        </row>
        <row r="8303">
          <cell r="A8303">
            <v>38849</v>
          </cell>
          <cell r="B8303" t="str">
            <v>CONEXAO FIXA, ROSCA FEMEA, EM PLASTICO, DN 25 MM X 1/2", PARA CONEXAO COM CRIMPAGEM EM TUBO PEX</v>
          </cell>
          <cell r="C8303" t="str">
            <v xml:space="preserve">UN    </v>
          </cell>
          <cell r="D8303">
            <v>19.690000000000001</v>
          </cell>
        </row>
        <row r="8304">
          <cell r="A8304">
            <v>39282</v>
          </cell>
          <cell r="B8304" t="str">
            <v>CONEXAO FIXA, ROSCA FEMEA, EM PLASTICO, DN 25 MM X 3/4", PARA CONEXAO COM CRIMPAGEM EM TUBO PEX</v>
          </cell>
          <cell r="C8304" t="str">
            <v xml:space="preserve">UN    </v>
          </cell>
          <cell r="D8304">
            <v>23.54</v>
          </cell>
        </row>
        <row r="8305">
          <cell r="A8305">
            <v>38852</v>
          </cell>
          <cell r="B8305" t="str">
            <v>CONEXAO FIXA, ROSCA FEMEA, EM PLASTICO, DN 32 MM X 3/4", PARA CONEXAO COM CRIMPAGEM EM TUBO PEX</v>
          </cell>
          <cell r="C8305" t="str">
            <v xml:space="preserve">UN    </v>
          </cell>
          <cell r="D8305">
            <v>32.020000000000003</v>
          </cell>
        </row>
        <row r="8306">
          <cell r="A8306">
            <v>38844</v>
          </cell>
          <cell r="B8306" t="str">
            <v>CONEXAO FIXA, ROSCA FEMEA, METALICA, COM ANEL DESLIZANTE, DN 16 MM X 1/2", PARA TUBO PEX</v>
          </cell>
          <cell r="C8306" t="str">
            <v xml:space="preserve">UN    </v>
          </cell>
          <cell r="D8306">
            <v>9.84</v>
          </cell>
        </row>
        <row r="8307">
          <cell r="A8307">
            <v>38846</v>
          </cell>
          <cell r="B8307" t="str">
            <v>CONEXAO FIXA, ROSCA FEMEA, METALICA, COM ANEL DESLIZANTE, DN 20 MM X 1/2", PARA TUBO PEX</v>
          </cell>
          <cell r="C8307" t="str">
            <v xml:space="preserve">UN    </v>
          </cell>
          <cell r="D8307">
            <v>10.76</v>
          </cell>
        </row>
        <row r="8308">
          <cell r="A8308">
            <v>38847</v>
          </cell>
          <cell r="B8308" t="str">
            <v>CONEXAO FIXA, ROSCA FEMEA, METALICA, COM ANEL DESLIZANTE, DN 20 MM X 3/4", PARA TUBO PEX</v>
          </cell>
          <cell r="C8308" t="str">
            <v xml:space="preserve">UN    </v>
          </cell>
          <cell r="D8308">
            <v>13.24</v>
          </cell>
        </row>
        <row r="8309">
          <cell r="A8309">
            <v>38850</v>
          </cell>
          <cell r="B8309" t="str">
            <v>CONEXAO FIXA, ROSCA FEMEA, METALICA, COM ANEL DESLIZANTE, DN 25 MM X 1", PARA TUBO PEX</v>
          </cell>
          <cell r="C8309" t="str">
            <v xml:space="preserve">UN    </v>
          </cell>
          <cell r="D8309">
            <v>18.41</v>
          </cell>
        </row>
        <row r="8310">
          <cell r="A8310">
            <v>38848</v>
          </cell>
          <cell r="B8310" t="str">
            <v>CONEXAO FIXA, ROSCA FEMEA, METALICA, COM ANEL DESLIZANTE, DN 25 MM X 3/4", PARA TUBO PEX</v>
          </cell>
          <cell r="C8310" t="str">
            <v xml:space="preserve">UN    </v>
          </cell>
          <cell r="D8310">
            <v>15.39</v>
          </cell>
        </row>
        <row r="8311">
          <cell r="A8311">
            <v>38851</v>
          </cell>
          <cell r="B8311" t="str">
            <v>CONEXAO FIXA, ROSCA FEMEA, METALICA, COM ANEL DESLIZANTE, DN 32 MM X 1", PARA TUBO PEX</v>
          </cell>
          <cell r="C8311" t="str">
            <v xml:space="preserve">UN    </v>
          </cell>
          <cell r="D8311">
            <v>27.98</v>
          </cell>
        </row>
        <row r="8312">
          <cell r="A8312">
            <v>38860</v>
          </cell>
          <cell r="B8312" t="str">
            <v>CONEXAO FIXA, ROSCA MACHO, METALICA, PARA TUBO PEX, DN 16 MM X 1/2"</v>
          </cell>
          <cell r="C8312" t="str">
            <v xml:space="preserve">UN    </v>
          </cell>
          <cell r="D8312">
            <v>7.9</v>
          </cell>
        </row>
        <row r="8313">
          <cell r="A8313">
            <v>38861</v>
          </cell>
          <cell r="B8313" t="str">
            <v>CONEXAO FIXA, ROSCA MACHO, METALICA, PARA TUBO PEX, DN 16 MM X 3/4"</v>
          </cell>
          <cell r="C8313" t="str">
            <v xml:space="preserve">UN    </v>
          </cell>
          <cell r="D8313">
            <v>10.64</v>
          </cell>
        </row>
        <row r="8314">
          <cell r="A8314">
            <v>38862</v>
          </cell>
          <cell r="B8314" t="str">
            <v>CONEXAO FIXA, ROSCA MACHO, METALICA, PARA TUBO PEX, DN 20 MM X 1/2"</v>
          </cell>
          <cell r="C8314" t="str">
            <v xml:space="preserve">UN    </v>
          </cell>
          <cell r="D8314">
            <v>8.9700000000000006</v>
          </cell>
        </row>
        <row r="8315">
          <cell r="A8315">
            <v>38863</v>
          </cell>
          <cell r="B8315" t="str">
            <v>CONEXAO FIXA, ROSCA MACHO, METALICA, PARA TUBO PEX, DN 20 MM X 3/4"</v>
          </cell>
          <cell r="C8315" t="str">
            <v xml:space="preserve">UN    </v>
          </cell>
          <cell r="D8315">
            <v>10.31</v>
          </cell>
        </row>
        <row r="8316">
          <cell r="A8316">
            <v>38865</v>
          </cell>
          <cell r="B8316" t="str">
            <v>CONEXAO FIXA, ROSCA MACHO, METALICA, PARA TUBO PEX, DN 25 MM X 1/2"</v>
          </cell>
          <cell r="C8316" t="str">
            <v xml:space="preserve">UN    </v>
          </cell>
          <cell r="D8316">
            <v>14</v>
          </cell>
        </row>
        <row r="8317">
          <cell r="A8317">
            <v>38864</v>
          </cell>
          <cell r="B8317" t="str">
            <v>CONEXAO FIXA, ROSCA MACHO, METALICA, PARA TUBO PEX, DN 25 MM X 1"</v>
          </cell>
          <cell r="C8317" t="str">
            <v xml:space="preserve">UN    </v>
          </cell>
          <cell r="D8317">
            <v>21.39</v>
          </cell>
        </row>
        <row r="8318">
          <cell r="A8318">
            <v>38866</v>
          </cell>
          <cell r="B8318" t="str">
            <v>CONEXAO FIXA, ROSCA MACHO, METALICA, PARA TUBO PEX, DN 25 MM X 3/4"</v>
          </cell>
          <cell r="C8318" t="str">
            <v xml:space="preserve">UN    </v>
          </cell>
          <cell r="D8318">
            <v>15.06</v>
          </cell>
        </row>
        <row r="8319">
          <cell r="A8319">
            <v>38868</v>
          </cell>
          <cell r="B8319" t="str">
            <v>CONEXAO FIXA, ROSCA MACHO, METALICA, PARA TUBO PEX, DN 32 MM X 1"</v>
          </cell>
          <cell r="C8319" t="str">
            <v xml:space="preserve">UN    </v>
          </cell>
          <cell r="D8319">
            <v>25.11</v>
          </cell>
        </row>
        <row r="8320">
          <cell r="A8320">
            <v>38853</v>
          </cell>
          <cell r="B8320" t="str">
            <v>CONEXAO MOVEL, ROSCA FEMEA, METALICA, COM ANEL DESLIZANTE, PARA TUBO PEX, DN 16 MM X 1/2"</v>
          </cell>
          <cell r="C8320" t="str">
            <v xml:space="preserve">UN    </v>
          </cell>
          <cell r="D8320">
            <v>8.11</v>
          </cell>
        </row>
        <row r="8321">
          <cell r="A8321">
            <v>38854</v>
          </cell>
          <cell r="B8321" t="str">
            <v>CONEXAO MOVEL, ROSCA FEMEA, METALICA, COM ANEL DESLIZANTE, PARA TUBO PEX, DN 16 MM X 3/4"</v>
          </cell>
          <cell r="C8321" t="str">
            <v xml:space="preserve">UN    </v>
          </cell>
          <cell r="D8321">
            <v>11.09</v>
          </cell>
        </row>
        <row r="8322">
          <cell r="A8322">
            <v>38855</v>
          </cell>
          <cell r="B8322" t="str">
            <v>CONEXAO MOVEL, ROSCA FEMEA, METALICA, COM ANEL DESLIZANTE, PARA TUBO PEX, DN 20 MM X 1/2"</v>
          </cell>
          <cell r="C8322" t="str">
            <v xml:space="preserve">UN    </v>
          </cell>
          <cell r="D8322">
            <v>8.2200000000000006</v>
          </cell>
        </row>
        <row r="8323">
          <cell r="A8323">
            <v>38856</v>
          </cell>
          <cell r="B8323" t="str">
            <v>CONEXAO MOVEL, ROSCA FEMEA, METALICA, COM ANEL DESLIZANTE, PARA TUBO PEX, DN 20 MM X 3/4"</v>
          </cell>
          <cell r="C8323" t="str">
            <v xml:space="preserve">UN    </v>
          </cell>
          <cell r="D8323">
            <v>13.21</v>
          </cell>
        </row>
        <row r="8324">
          <cell r="A8324">
            <v>38857</v>
          </cell>
          <cell r="B8324" t="str">
            <v>CONEXAO MOVEL, ROSCA FEMEA, METALICA, COM ANEL DESLIZANTE, PARA TUBO PEX, DN 25 MM X 1"</v>
          </cell>
          <cell r="C8324" t="str">
            <v xml:space="preserve">UN    </v>
          </cell>
          <cell r="D8324">
            <v>17.47</v>
          </cell>
        </row>
        <row r="8325">
          <cell r="A8325">
            <v>38858</v>
          </cell>
          <cell r="B8325" t="str">
            <v>CONEXAO MOVEL, ROSCA FEMEA, METALICA, COM ANEL DESLIZANTE, PARA TUBO PEX, DN 25 MM X 3/4"</v>
          </cell>
          <cell r="C8325" t="str">
            <v xml:space="preserve">UN    </v>
          </cell>
          <cell r="D8325">
            <v>15.88</v>
          </cell>
        </row>
        <row r="8326">
          <cell r="A8326">
            <v>38859</v>
          </cell>
          <cell r="B8326" t="str">
            <v>CONEXAO MOVEL, ROSCA FEMEA, METALICA, COM ANEL DESLIZANTE, PARA TUBO PEX, DN 32 MM X 1"</v>
          </cell>
          <cell r="C8326" t="str">
            <v xml:space="preserve">UN    </v>
          </cell>
          <cell r="D8326">
            <v>25.72</v>
          </cell>
        </row>
        <row r="8327">
          <cell r="A8327">
            <v>3104</v>
          </cell>
          <cell r="B8327" t="str">
            <v>CONJ. DE FERRAGENS PARA PORTA DE VIDRO TEMPERADO, EM ZAMAC CROMADO, CONTEMPLANDO: DOBRADICA INF.; DOBRADICA SUP.; PIVO PARA DOBRADICA INF.; PIVO PARA DOBRADICA SUP.; FECHADURA CENTRAL EM ZAMC CROMADO; CONTRA FECHADURA DE PRESSAO</v>
          </cell>
          <cell r="C8327" t="str">
            <v xml:space="preserve">CJ    </v>
          </cell>
          <cell r="D8327">
            <v>112.7</v>
          </cell>
        </row>
        <row r="8328">
          <cell r="A8328">
            <v>1607</v>
          </cell>
          <cell r="B8328" t="str">
            <v>CONJUNTO ARRUELAS DE VEDACAO 5/16" PARA TELHA FIBROCIMENTO (UMA ARRUELA METALICA E UMA ARRUELA PVC - CONICAS)</v>
          </cell>
          <cell r="C8328" t="str">
            <v xml:space="preserve">CJ    </v>
          </cell>
          <cell r="D8328">
            <v>0.18</v>
          </cell>
        </row>
        <row r="8329">
          <cell r="A8329">
            <v>38169</v>
          </cell>
          <cell r="B8329" t="str">
            <v>CONJUNTO DE FERRAGENS PIVO, PARA PORTA PIVOTANTE DE ATE 100 KG, REGULAVEL COM ESFERA , CROMADO - SUPERIOR E INFERIOR - COMPLETO</v>
          </cell>
          <cell r="C8329" t="str">
            <v xml:space="preserve">CJ    </v>
          </cell>
          <cell r="D8329">
            <v>66.989999999999995</v>
          </cell>
        </row>
        <row r="8330">
          <cell r="A8330">
            <v>6142</v>
          </cell>
          <cell r="B8330" t="str">
            <v>CONJUNTO DE LIGACAO PARA BACIA SANITARIA AJUSTAVEL, EM PLASTICO BRANCO, COM TUBO, CANOPLA E ESPUDE</v>
          </cell>
          <cell r="C8330" t="str">
            <v xml:space="preserve">UN    </v>
          </cell>
          <cell r="D8330">
            <v>5.66</v>
          </cell>
        </row>
        <row r="8331">
          <cell r="A8331">
            <v>11686</v>
          </cell>
          <cell r="B8331" t="str">
            <v>CONJUNTO DE LIGACAO PARA BACIA SANITARIA EM PLASTICO BRANCO COM TUBO, CANOPLA E ANEL DE EXPANSAO (TUBO 1.1/2 '' X 20 CM)</v>
          </cell>
          <cell r="C8331" t="str">
            <v xml:space="preserve">UN    </v>
          </cell>
          <cell r="D8331">
            <v>7.86</v>
          </cell>
        </row>
        <row r="8332">
          <cell r="A8332">
            <v>37598</v>
          </cell>
          <cell r="B8332" t="str">
            <v>CONJUNTO MONTADO ESTOPIM COM ESPOLETA COMUM NUMERO 8, COM CABECA ACENDEDORA, 1,5 M</v>
          </cell>
          <cell r="C8332" t="str">
            <v xml:space="preserve">UN    </v>
          </cell>
          <cell r="D8332">
            <v>22.83</v>
          </cell>
        </row>
        <row r="8333">
          <cell r="A8333">
            <v>25398</v>
          </cell>
          <cell r="B8333" t="str">
            <v>CONJUNTO PARA FUTSAL COM TRAVES OFICIAIS DE 3,00 X 2,00 M EM TUBO DE ACO GALVANIZADO 3" COM REQUADRO EM TUBO DE 1", PINTURA EM PRIMER COM TINTA ESMALTE SINTETICO E REDES DE POLIETILENO FIO 4 MM</v>
          </cell>
          <cell r="C8333" t="str">
            <v xml:space="preserve">UN    </v>
          </cell>
          <cell r="D8333">
            <v>3506.46</v>
          </cell>
        </row>
        <row r="8334">
          <cell r="A8334">
            <v>25399</v>
          </cell>
          <cell r="B8334" t="str">
            <v>CONJUNTO PARA QUADRA DE  VOLEI COM POSTES EM TUBO DE ACO GALVANIZADO 3", H = *255* CM, PINTURA EM TINTA ESMALTE SINTETICO, REDE DE NYLON COM 2 MM, MALHA 10 X 10 CM E ANTENAS OFICIAIS EM FIBRA DE VIDRO</v>
          </cell>
          <cell r="C8334" t="str">
            <v xml:space="preserve">UN    </v>
          </cell>
          <cell r="D8334">
            <v>2128.73</v>
          </cell>
        </row>
        <row r="8335">
          <cell r="A8335">
            <v>43440</v>
          </cell>
          <cell r="B8335" t="str">
            <v>CONJUNTO PRE-MOLDADO COMPOSTO POR GRELHA (0,99 X 0,45 M), QUADRO (1,10 X 0,52 M) E CANTONEIRA (1,10 X 0,35 M), EM CONCRETO ARMADO, COM FCK DE 21 MPA</v>
          </cell>
          <cell r="C8335" t="str">
            <v xml:space="preserve">UN    </v>
          </cell>
          <cell r="D8335">
            <v>238.45</v>
          </cell>
        </row>
        <row r="8336">
          <cell r="A8336">
            <v>10667</v>
          </cell>
          <cell r="B8336" t="str">
            <v>CONTAINER ALMOXARIFADO, DE *2,40* X *6,00* M, PADRAO SIMPLES, SEM REVESTIMENTO E SEM DIVISORIAS INTERNOS E SEM SANITARIO, PARA USO EM CANTEIRO DE OBRAS</v>
          </cell>
          <cell r="C8336" t="str">
            <v xml:space="preserve">UN    </v>
          </cell>
          <cell r="D8336">
            <v>13250</v>
          </cell>
        </row>
        <row r="8337">
          <cell r="A8337">
            <v>1613</v>
          </cell>
          <cell r="B8337" t="str">
            <v>CONTATOR TRIPOLAR, CORRENTE DE *110* A, TENSAO NOMINAL DE *500* V, CATEGORIA AC-2 E AC-3</v>
          </cell>
          <cell r="C8337" t="str">
            <v xml:space="preserve">UN    </v>
          </cell>
          <cell r="D8337">
            <v>1355.86</v>
          </cell>
        </row>
        <row r="8338">
          <cell r="A8338">
            <v>1626</v>
          </cell>
          <cell r="B8338" t="str">
            <v>CONTATOR TRIPOLAR, CORRENTE DE *185* A, TENSAO NOMINAL DE *500* V, CATEGORIA AC-2 E AC-3</v>
          </cell>
          <cell r="C8338" t="str">
            <v xml:space="preserve">UN    </v>
          </cell>
          <cell r="D8338">
            <v>2027.85</v>
          </cell>
        </row>
        <row r="8339">
          <cell r="A8339">
            <v>1625</v>
          </cell>
          <cell r="B8339" t="str">
            <v>CONTATOR TRIPOLAR, CORRENTE DE *22* A, TENSAO NOMINAL DE *500* V, CATEGORIA AC-2 E AC-3</v>
          </cell>
          <cell r="C8339" t="str">
            <v xml:space="preserve">UN    </v>
          </cell>
          <cell r="D8339">
            <v>141.63999999999999</v>
          </cell>
        </row>
        <row r="8340">
          <cell r="A8340">
            <v>1622</v>
          </cell>
          <cell r="B8340" t="str">
            <v>CONTATOR TRIPOLAR, CORRENTE DE *265* A, TENSAO NOMINAL DE *500* V, CATEGORIA AC-2 E AC-3</v>
          </cell>
          <cell r="C8340" t="str">
            <v xml:space="preserve">UN    </v>
          </cell>
          <cell r="D8340">
            <v>4576.04</v>
          </cell>
        </row>
        <row r="8341">
          <cell r="A8341">
            <v>1620</v>
          </cell>
          <cell r="B8341" t="str">
            <v>CONTATOR TRIPOLAR, CORRENTE DE *38* A, TENSAO NOMINAL DE *500* V, CATEGORIA AC-2 E AC-3</v>
          </cell>
          <cell r="C8341" t="str">
            <v xml:space="preserve">UN    </v>
          </cell>
          <cell r="D8341">
            <v>298.36</v>
          </cell>
        </row>
        <row r="8342">
          <cell r="A8342">
            <v>1629</v>
          </cell>
          <cell r="B8342" t="str">
            <v>CONTATOR TRIPOLAR, CORRENTE DE *500* A, TENSAO NOMINAL DE *500* V, CATEGORIA AC-2 E AC-3</v>
          </cell>
          <cell r="C8342" t="str">
            <v xml:space="preserve">UN    </v>
          </cell>
          <cell r="D8342">
            <v>11136.99</v>
          </cell>
        </row>
        <row r="8343">
          <cell r="A8343">
            <v>1627</v>
          </cell>
          <cell r="B8343" t="str">
            <v>CONTATOR TRIPOLAR, CORRENTE DE *65* A, TENSAO NOMINAL DE *500* V, CATEGORIA AC-2 E AC-3</v>
          </cell>
          <cell r="C8343" t="str">
            <v xml:space="preserve">UN    </v>
          </cell>
          <cell r="D8343">
            <v>570.30999999999995</v>
          </cell>
        </row>
        <row r="8344">
          <cell r="A8344">
            <v>1623</v>
          </cell>
          <cell r="B8344" t="str">
            <v>CONTATOR TRIPOLAR, CORRENTE DE 12 A, TENSAO NOMINAL DE *500* V, CATEGORIA AC-2 E AC-3</v>
          </cell>
          <cell r="C8344" t="str">
            <v xml:space="preserve">UN    </v>
          </cell>
          <cell r="D8344">
            <v>115.51</v>
          </cell>
        </row>
        <row r="8345">
          <cell r="A8345">
            <v>1619</v>
          </cell>
          <cell r="B8345" t="str">
            <v>CONTATOR TRIPOLAR, CORRENTE DE 25 A, TENSAO NOMINAL DE *500* V, CATEGORIA AC-2 E AC-3</v>
          </cell>
          <cell r="C8345" t="str">
            <v xml:space="preserve">UN    </v>
          </cell>
          <cell r="D8345">
            <v>158.88999999999999</v>
          </cell>
        </row>
        <row r="8346">
          <cell r="A8346">
            <v>1630</v>
          </cell>
          <cell r="B8346" t="str">
            <v>CONTATOR TRIPOLAR, CORRENTE DE 250 A, TENSAO NOMINAL DE *500* V, PARA ACIONAMENTO DE CAPACITORES</v>
          </cell>
          <cell r="C8346" t="str">
            <v xml:space="preserve">UN    </v>
          </cell>
          <cell r="D8346">
            <v>3498.48</v>
          </cell>
        </row>
        <row r="8347">
          <cell r="A8347">
            <v>1616</v>
          </cell>
          <cell r="B8347" t="str">
            <v>CONTATOR TRIPOLAR, CORRENTE DE 300 A, TENSAO NOMINAL DE *500* V, CATEGORIA AC-2 E AC-3</v>
          </cell>
          <cell r="C8347" t="str">
            <v xml:space="preserve">UN    </v>
          </cell>
          <cell r="D8347">
            <v>5380.72</v>
          </cell>
        </row>
        <row r="8348">
          <cell r="A8348">
            <v>1614</v>
          </cell>
          <cell r="B8348" t="str">
            <v>CONTATOR TRIPOLAR, CORRENTE DE 32 A, TENSAO NOMINAL DE *500* V, CATEGORIA AC-2 E AC-3</v>
          </cell>
          <cell r="C8348" t="str">
            <v xml:space="preserve">UN    </v>
          </cell>
          <cell r="D8348">
            <v>245.92</v>
          </cell>
        </row>
        <row r="8349">
          <cell r="A8349">
            <v>1617</v>
          </cell>
          <cell r="B8349" t="str">
            <v>CONTATOR TRIPOLAR, CORRENTE DE 400 A, TENSAO NOMINAL DE *500* V, CATEGORIA AC-2 E AC-3</v>
          </cell>
          <cell r="C8349" t="str">
            <v xml:space="preserve">UN    </v>
          </cell>
          <cell r="D8349">
            <v>6423.42</v>
          </cell>
        </row>
        <row r="8350">
          <cell r="A8350">
            <v>1621</v>
          </cell>
          <cell r="B8350" t="str">
            <v>CONTATOR TRIPOLAR, CORRENTE DE 45 A, TENSAO NOMINAL DE *500* V, CATEGORIA AC-2 E AC-3</v>
          </cell>
          <cell r="C8350" t="str">
            <v xml:space="preserve">UN    </v>
          </cell>
          <cell r="D8350">
            <v>439.82</v>
          </cell>
        </row>
        <row r="8351">
          <cell r="A8351">
            <v>1624</v>
          </cell>
          <cell r="B8351" t="str">
            <v>CONTATOR TRIPOLAR, CORRENTE DE 630 A, TENSAO NOMINAL DE *500* V, CATEGORIA AC-2 E AC-3</v>
          </cell>
          <cell r="C8351" t="str">
            <v xml:space="preserve">UN    </v>
          </cell>
          <cell r="D8351">
            <v>15789.07</v>
          </cell>
        </row>
        <row r="8352">
          <cell r="A8352">
            <v>1615</v>
          </cell>
          <cell r="B8352" t="str">
            <v>CONTATOR TRIPOLAR, CORRENTE DE 75 A, TENSAO NOMINAL DE *500* V, CATEGORIA AC-2 E AC-3</v>
          </cell>
          <cell r="C8352" t="str">
            <v xml:space="preserve">UN    </v>
          </cell>
          <cell r="D8352">
            <v>825.91</v>
          </cell>
        </row>
        <row r="8353">
          <cell r="A8353">
            <v>1612</v>
          </cell>
          <cell r="B8353" t="str">
            <v>CONTATOR TRIPOLAR, CORRENTE DE 9 A, TENSAO NOMINAL DE *500* V, CATEGORIA AC-2 E AC-3</v>
          </cell>
          <cell r="C8353" t="str">
            <v xml:space="preserve">UN    </v>
          </cell>
          <cell r="D8353">
            <v>108.78</v>
          </cell>
        </row>
        <row r="8354">
          <cell r="A8354">
            <v>1618</v>
          </cell>
          <cell r="B8354" t="str">
            <v>CONTATOR TRIPOLAR, CORRENTE DE 95 A, TENSAO NOMINAL DE *500* V, CATEGORIA AC-2 E AC-3</v>
          </cell>
          <cell r="C8354" t="str">
            <v xml:space="preserve">UN    </v>
          </cell>
          <cell r="D8354">
            <v>1134.92</v>
          </cell>
        </row>
        <row r="8355">
          <cell r="A8355">
            <v>14211</v>
          </cell>
          <cell r="B8355" t="str">
            <v>CONTRA-PORCA SEXTAVADA, DIAMETRO NOMINAL 1 3/8", ALTURA 35 MM</v>
          </cell>
          <cell r="C8355" t="str">
            <v xml:space="preserve">UN    </v>
          </cell>
          <cell r="D8355">
            <v>31.25</v>
          </cell>
        </row>
        <row r="8356">
          <cell r="A8356">
            <v>34500</v>
          </cell>
          <cell r="B8356" t="str">
            <v>COORDENADOR / GERENTE DE OBRA</v>
          </cell>
          <cell r="C8356" t="str">
            <v xml:space="preserve">H     </v>
          </cell>
          <cell r="D8356">
            <v>114.83</v>
          </cell>
        </row>
        <row r="8357">
          <cell r="A8357">
            <v>40934</v>
          </cell>
          <cell r="B8357" t="str">
            <v>COORDENADOR / GERENTE DE OBRA (MENSALISTA)</v>
          </cell>
          <cell r="C8357" t="str">
            <v xml:space="preserve">MES   </v>
          </cell>
          <cell r="D8357">
            <v>20090.62</v>
          </cell>
        </row>
        <row r="8358">
          <cell r="A8358">
            <v>5328</v>
          </cell>
          <cell r="B8358" t="str">
            <v>CORANTE LIQUIDO PARA TINTA PVA, BISNAGA 50 ML</v>
          </cell>
          <cell r="C8358" t="str">
            <v xml:space="preserve">UN    </v>
          </cell>
          <cell r="D8358">
            <v>4.6100000000000003</v>
          </cell>
        </row>
        <row r="8359">
          <cell r="A8359">
            <v>38200</v>
          </cell>
          <cell r="B8359" t="str">
            <v>CORDA DE POLIAMIDA 12 MM TIPO BOMBEIRO, PARA TRABALHO EM ALTURA</v>
          </cell>
          <cell r="C8359" t="str">
            <v xml:space="preserve">100M  </v>
          </cell>
          <cell r="D8359">
            <v>567.67999999999995</v>
          </cell>
        </row>
        <row r="8360">
          <cell r="A8360">
            <v>39269</v>
          </cell>
          <cell r="B8360" t="str">
            <v>CORDAO DE COBRE, FLEXIVEL, TORCIDO, CLASSE 4 OU 5, ISOLACAO EM PVC/D, 300 V, 2 CONDUTORES DE 0,5 MM2</v>
          </cell>
          <cell r="C8360" t="str">
            <v xml:space="preserve">M     </v>
          </cell>
          <cell r="D8360">
            <v>1.1499999999999999</v>
          </cell>
        </row>
        <row r="8361">
          <cell r="A8361">
            <v>11889</v>
          </cell>
          <cell r="B8361" t="str">
            <v>CORDAO DE COBRE, FLEXIVEL, TORCIDO, CLASSE 4 OU 5, ISOLACAO EM PVC/D, 300 V, 2 CONDUTORES DE 0,75 MM2</v>
          </cell>
          <cell r="C8361" t="str">
            <v xml:space="preserve">M     </v>
          </cell>
          <cell r="D8361">
            <v>1.6</v>
          </cell>
        </row>
        <row r="8362">
          <cell r="A8362">
            <v>39270</v>
          </cell>
          <cell r="B8362" t="str">
            <v>CORDAO DE COBRE, FLEXIVEL, TORCIDO, CLASSE 4 OU 5, ISOLACAO EM PVC/D, 300 V, 2 CONDUTORES DE 1,0 MM2</v>
          </cell>
          <cell r="C8362" t="str">
            <v xml:space="preserve">M     </v>
          </cell>
          <cell r="D8362">
            <v>1.9</v>
          </cell>
        </row>
        <row r="8363">
          <cell r="A8363">
            <v>11890</v>
          </cell>
          <cell r="B8363" t="str">
            <v>CORDAO DE COBRE, FLEXIVEL, TORCIDO, CLASSE 4 OU 5, ISOLACAO EM PVC/D, 300 V, 2 CONDUTORES DE 1,5 MM2</v>
          </cell>
          <cell r="C8363" t="str">
            <v xml:space="preserve">M     </v>
          </cell>
          <cell r="D8363">
            <v>2.48</v>
          </cell>
        </row>
        <row r="8364">
          <cell r="A8364">
            <v>11891</v>
          </cell>
          <cell r="B8364" t="str">
            <v>CORDAO DE COBRE, FLEXIVEL, TORCIDO, CLASSE 4 OU 5, ISOLACAO EM PVC/D, 300 V, 2 CONDUTORES DE 2,5 MM2</v>
          </cell>
          <cell r="C8364" t="str">
            <v xml:space="preserve">M     </v>
          </cell>
          <cell r="D8364">
            <v>4.09</v>
          </cell>
        </row>
        <row r="8365">
          <cell r="A8365">
            <v>11892</v>
          </cell>
          <cell r="B8365" t="str">
            <v>CORDAO DE COBRE, FLEXIVEL, TORCIDO, CLASSE 4 OU 5, ISOLACAO EM PVC/D, 300 V, 2 CONDUTORES DE 4 MM2</v>
          </cell>
          <cell r="C8365" t="str">
            <v xml:space="preserve">M     </v>
          </cell>
          <cell r="D8365">
            <v>6.29</v>
          </cell>
        </row>
        <row r="8366">
          <cell r="A8366">
            <v>37601</v>
          </cell>
          <cell r="B8366" t="str">
            <v>CORDEL DETONANTE, NP 05 G/M</v>
          </cell>
          <cell r="C8366" t="str">
            <v xml:space="preserve">M     </v>
          </cell>
          <cell r="D8366">
            <v>5.07</v>
          </cell>
        </row>
        <row r="8367">
          <cell r="A8367">
            <v>1634</v>
          </cell>
          <cell r="B8367" t="str">
            <v>CORDEL DETONANTE, NP 10 G/M</v>
          </cell>
          <cell r="C8367" t="str">
            <v xml:space="preserve">M     </v>
          </cell>
          <cell r="D8367">
            <v>5.24</v>
          </cell>
        </row>
        <row r="8368">
          <cell r="A8368">
            <v>5086</v>
          </cell>
          <cell r="B8368" t="str">
            <v>CORRENTE DE ELO CURTO COMUM, SOLDADA, GALVANIZADA, ESPESSURA DO ELO = 1/2" (12,5 MM)</v>
          </cell>
          <cell r="C8368" t="str">
            <v xml:space="preserve">KG    </v>
          </cell>
          <cell r="D8368">
            <v>27.73</v>
          </cell>
        </row>
        <row r="8369">
          <cell r="A8369">
            <v>11280</v>
          </cell>
          <cell r="B8369" t="str">
            <v>CORTADEIRA DE PISO DE CONCRETO E ASFALTO, PARA DISCO PADRAO DE DIAMETRO 350 MM (14") OU 450 MM (18") , MOTOR A GASOLINA, POTENCIA 13 HP, SEM DISCO</v>
          </cell>
          <cell r="C8369" t="str">
            <v xml:space="preserve">UN    </v>
          </cell>
          <cell r="D8369">
            <v>6976.85</v>
          </cell>
        </row>
        <row r="8370">
          <cell r="A8370">
            <v>40519</v>
          </cell>
          <cell r="B8370" t="str">
            <v>CORTADEIRA HIDRAULICA DE VERGALHAO, PARA ACO DE DIAMETRO ATE 50 MM, MOTOR ELETRICO TRIFASICO, POTENCIA DE 5,5 HP A 7,5 HP</v>
          </cell>
          <cell r="C8370" t="str">
            <v xml:space="preserve">UN    </v>
          </cell>
          <cell r="D8370">
            <v>57514.83</v>
          </cell>
        </row>
        <row r="8371">
          <cell r="A8371">
            <v>39869</v>
          </cell>
          <cell r="B8371" t="str">
            <v>COTOVELO BRONZE/LATAO (REF 707-3) SEM ANEL DE SOLDA, BOLSA X ROSCA F, 15MM X 1/2"</v>
          </cell>
          <cell r="C8371" t="str">
            <v xml:space="preserve">UN    </v>
          </cell>
          <cell r="D8371">
            <v>9.68</v>
          </cell>
        </row>
        <row r="8372">
          <cell r="A8372">
            <v>39870</v>
          </cell>
          <cell r="B8372" t="str">
            <v>COTOVELO BRONZE/LATAO (REF 707-3) SEM ANEL DE SOLDA, BOLSA X ROSCA F, 22MM X 1/2"</v>
          </cell>
          <cell r="C8372" t="str">
            <v xml:space="preserve">UN    </v>
          </cell>
          <cell r="D8372">
            <v>14.81</v>
          </cell>
        </row>
        <row r="8373">
          <cell r="A8373">
            <v>39871</v>
          </cell>
          <cell r="B8373" t="str">
            <v>COTOVELO BRONZE/LATAO (REF 707-3) SEM ANEL DE SOLDA, BOLSA X ROSCA F, 22MM X 3/4"</v>
          </cell>
          <cell r="C8373" t="str">
            <v xml:space="preserve">UN    </v>
          </cell>
          <cell r="D8373">
            <v>16.61</v>
          </cell>
        </row>
        <row r="8374">
          <cell r="A8374">
            <v>12722</v>
          </cell>
          <cell r="B8374" t="str">
            <v>COTOVELO DE COBRE 90 GRAUS (REF 607) SEM ANEL DE SOLDA, BOLSA X BOLSA, 104 MM</v>
          </cell>
          <cell r="C8374" t="str">
            <v xml:space="preserve">UN    </v>
          </cell>
          <cell r="D8374">
            <v>555.73</v>
          </cell>
        </row>
        <row r="8375">
          <cell r="A8375">
            <v>12714</v>
          </cell>
          <cell r="B8375" t="str">
            <v>COTOVELO DE COBRE 90 GRAUS (REF 607) SEM ANEL DE SOLDA, BOLSA X BOLSA, 15 MM</v>
          </cell>
          <cell r="C8375" t="str">
            <v xml:space="preserve">UN    </v>
          </cell>
          <cell r="D8375">
            <v>3.63</v>
          </cell>
        </row>
        <row r="8376">
          <cell r="A8376">
            <v>12715</v>
          </cell>
          <cell r="B8376" t="str">
            <v>COTOVELO DE COBRE 90 GRAUS (REF 607) SEM ANEL DE SOLDA, BOLSA X BOLSA, 22 MM</v>
          </cell>
          <cell r="C8376" t="str">
            <v xml:space="preserve">UN    </v>
          </cell>
          <cell r="D8376">
            <v>8.19</v>
          </cell>
        </row>
        <row r="8377">
          <cell r="A8377">
            <v>12716</v>
          </cell>
          <cell r="B8377" t="str">
            <v>COTOVELO DE COBRE 90 GRAUS (REF 607) SEM ANEL DE SOLDA, BOLSA X BOLSA, 28 MM</v>
          </cell>
          <cell r="C8377" t="str">
            <v xml:space="preserve">UN    </v>
          </cell>
          <cell r="D8377">
            <v>14.06</v>
          </cell>
        </row>
        <row r="8378">
          <cell r="A8378">
            <v>12717</v>
          </cell>
          <cell r="B8378" t="str">
            <v>COTOVELO DE COBRE 90 GRAUS (REF 607) SEM ANEL DE SOLDA, BOLSA X BOLSA, 35 MM</v>
          </cell>
          <cell r="C8378" t="str">
            <v xml:space="preserve">UN    </v>
          </cell>
          <cell r="D8378">
            <v>27.64</v>
          </cell>
        </row>
        <row r="8379">
          <cell r="A8379">
            <v>12718</v>
          </cell>
          <cell r="B8379" t="str">
            <v>COTOVELO DE COBRE 90 GRAUS (REF 607) SEM ANEL DE SOLDA, BOLSA X BOLSA, 42 MM</v>
          </cell>
          <cell r="C8379" t="str">
            <v xml:space="preserve">UN    </v>
          </cell>
          <cell r="D8379">
            <v>42.43</v>
          </cell>
        </row>
        <row r="8380">
          <cell r="A8380">
            <v>12719</v>
          </cell>
          <cell r="B8380" t="str">
            <v>COTOVELO DE COBRE 90 GRAUS (REF 607) SEM ANEL DE SOLDA, BOLSA X BOLSA, 54 MM</v>
          </cell>
          <cell r="C8380" t="str">
            <v xml:space="preserve">UN    </v>
          </cell>
          <cell r="D8380">
            <v>67.349999999999994</v>
          </cell>
        </row>
        <row r="8381">
          <cell r="A8381">
            <v>12720</v>
          </cell>
          <cell r="B8381" t="str">
            <v>COTOVELO DE COBRE 90 GRAUS (REF 607) SEM ANEL DE SOLDA, BOLSA X BOLSA, 66 MM</v>
          </cell>
          <cell r="C8381" t="str">
            <v xml:space="preserve">UN    </v>
          </cell>
          <cell r="D8381">
            <v>234.53</v>
          </cell>
        </row>
        <row r="8382">
          <cell r="A8382">
            <v>12721</v>
          </cell>
          <cell r="B8382" t="str">
            <v>COTOVELO DE COBRE 90 GRAUS (REF 607) SEM ANEL DE SOLDA, BOLSA X BOLSA, 79 MM</v>
          </cell>
          <cell r="C8382" t="str">
            <v xml:space="preserve">UN    </v>
          </cell>
          <cell r="D8382">
            <v>224.9</v>
          </cell>
        </row>
        <row r="8383">
          <cell r="A8383">
            <v>3468</v>
          </cell>
          <cell r="B8383" t="str">
            <v>COTOVELO DE REDUCAO 90 GRAUS DE FERRO GALVANIZADO, COM ROSCA BSP, DE 1 1/2" X 1"</v>
          </cell>
          <cell r="C8383" t="str">
            <v xml:space="preserve">UN    </v>
          </cell>
          <cell r="D8383">
            <v>32.03</v>
          </cell>
        </row>
        <row r="8384">
          <cell r="A8384">
            <v>3465</v>
          </cell>
          <cell r="B8384" t="str">
            <v>COTOVELO DE REDUCAO 90 GRAUS DE FERRO GALVANIZADO, COM ROSCA BSP, DE 1 1/2" X 3/4"</v>
          </cell>
          <cell r="C8384" t="str">
            <v xml:space="preserve">UN    </v>
          </cell>
          <cell r="D8384">
            <v>32.020000000000003</v>
          </cell>
        </row>
        <row r="8385">
          <cell r="A8385">
            <v>12403</v>
          </cell>
          <cell r="B8385" t="str">
            <v>COTOVELO DE REDUCAO 90 GRAUS DE FERRO GALVANIZADO, COM ROSCA BSP, DE 1 1/4" X 1"</v>
          </cell>
          <cell r="C8385" t="str">
            <v xml:space="preserve">UN    </v>
          </cell>
          <cell r="D8385">
            <v>22.82</v>
          </cell>
        </row>
        <row r="8386">
          <cell r="A8386">
            <v>3463</v>
          </cell>
          <cell r="B8386" t="str">
            <v>COTOVELO DE REDUCAO 90 GRAUS DE FERRO GALVANIZADO, COM ROSCA BSP, DE 1" X 1/2"</v>
          </cell>
          <cell r="C8386" t="str">
            <v xml:space="preserve">UN    </v>
          </cell>
          <cell r="D8386">
            <v>13.33</v>
          </cell>
        </row>
        <row r="8387">
          <cell r="A8387">
            <v>3464</v>
          </cell>
          <cell r="B8387" t="str">
            <v>COTOVELO DE REDUCAO 90 GRAUS DE FERRO GALVANIZADO, COM ROSCA BSP, DE 1" X 3/4"</v>
          </cell>
          <cell r="C8387" t="str">
            <v xml:space="preserve">UN    </v>
          </cell>
          <cell r="D8387">
            <v>13.33</v>
          </cell>
        </row>
        <row r="8388">
          <cell r="A8388">
            <v>3466</v>
          </cell>
          <cell r="B8388" t="str">
            <v>COTOVELO DE REDUCAO 90 GRAUS DE FERRO GALVANIZADO, COM ROSCA BSP, DE 2 1/2" X 2"</v>
          </cell>
          <cell r="C8388" t="str">
            <v xml:space="preserve">UN    </v>
          </cell>
          <cell r="D8388">
            <v>81.319999999999993</v>
          </cell>
        </row>
        <row r="8389">
          <cell r="A8389">
            <v>3467</v>
          </cell>
          <cell r="B8389" t="str">
            <v>COTOVELO DE REDUCAO 90 GRAUS DE FERRO GALVANIZADO, COM ROSCA BSP, DE 2" X 1 1/2"</v>
          </cell>
          <cell r="C8389" t="str">
            <v xml:space="preserve">UN    </v>
          </cell>
          <cell r="D8389">
            <v>45.92</v>
          </cell>
        </row>
        <row r="8390">
          <cell r="A8390">
            <v>3462</v>
          </cell>
          <cell r="B8390" t="str">
            <v>COTOVELO DE REDUCAO 90 GRAUS DE FERRO GALVANIZADO, COM ROSCA BSP, DE 3/4" X 1/2"</v>
          </cell>
          <cell r="C8390" t="str">
            <v xml:space="preserve">UN    </v>
          </cell>
          <cell r="D8390">
            <v>8.8000000000000007</v>
          </cell>
        </row>
        <row r="8391">
          <cell r="A8391">
            <v>3446</v>
          </cell>
          <cell r="B8391" t="str">
            <v>COTOVELO 45 GRAUS DE FERRO GALVANIZADO, COM ROSCA BSP, DE 1 1/2"</v>
          </cell>
          <cell r="C8391" t="str">
            <v xml:space="preserve">UN    </v>
          </cell>
          <cell r="D8391">
            <v>27.07</v>
          </cell>
        </row>
        <row r="8392">
          <cell r="A8392">
            <v>3445</v>
          </cell>
          <cell r="B8392" t="str">
            <v>COTOVELO 45 GRAUS DE FERRO GALVANIZADO, COM ROSCA BSP, DE 1 1/4"</v>
          </cell>
          <cell r="C8392" t="str">
            <v xml:space="preserve">UN    </v>
          </cell>
          <cell r="D8392">
            <v>22.1</v>
          </cell>
        </row>
        <row r="8393">
          <cell r="A8393">
            <v>3441</v>
          </cell>
          <cell r="B8393" t="str">
            <v>COTOVELO 45 GRAUS DE FERRO GALVANIZADO, COM ROSCA BSP, DE 1/2"</v>
          </cell>
          <cell r="C8393" t="str">
            <v xml:space="preserve">UN    </v>
          </cell>
          <cell r="D8393">
            <v>6.24</v>
          </cell>
        </row>
        <row r="8394">
          <cell r="A8394">
            <v>3444</v>
          </cell>
          <cell r="B8394" t="str">
            <v>COTOVELO 45 GRAUS DE FERRO GALVANIZADO, COM ROSCA BSP, DE 1"</v>
          </cell>
          <cell r="C8394" t="str">
            <v xml:space="preserve">UN    </v>
          </cell>
          <cell r="D8394">
            <v>13.6</v>
          </cell>
        </row>
        <row r="8395">
          <cell r="A8395">
            <v>12402</v>
          </cell>
          <cell r="B8395" t="str">
            <v>COTOVELO 45 GRAUS DE FERRO GALVANIZADO, COM ROSCA BSP, DE 2 1/2"</v>
          </cell>
          <cell r="C8395" t="str">
            <v xml:space="preserve">UN    </v>
          </cell>
          <cell r="D8395">
            <v>76.11</v>
          </cell>
        </row>
        <row r="8396">
          <cell r="A8396">
            <v>3447</v>
          </cell>
          <cell r="B8396" t="str">
            <v>COTOVELO 45 GRAUS DE FERRO GALVANIZADO, COM ROSCA BSP, DE 2"</v>
          </cell>
          <cell r="C8396" t="str">
            <v xml:space="preserve">UN    </v>
          </cell>
          <cell r="D8396">
            <v>39.369999999999997</v>
          </cell>
        </row>
        <row r="8397">
          <cell r="A8397">
            <v>3442</v>
          </cell>
          <cell r="B8397" t="str">
            <v>COTOVELO 45 GRAUS DE FERRO GALVANIZADO, COM ROSCA BSP, DE 3/4"</v>
          </cell>
          <cell r="C8397" t="str">
            <v xml:space="preserve">UN    </v>
          </cell>
          <cell r="D8397">
            <v>9.33</v>
          </cell>
        </row>
        <row r="8398">
          <cell r="A8398">
            <v>3448</v>
          </cell>
          <cell r="B8398" t="str">
            <v>COTOVELO 45 GRAUS DE FERRO GALVANIZADO, COM ROSCA BSP, DE 3"</v>
          </cell>
          <cell r="C8398" t="str">
            <v xml:space="preserve">UN    </v>
          </cell>
          <cell r="D8398">
            <v>111.27</v>
          </cell>
        </row>
        <row r="8399">
          <cell r="A8399">
            <v>3449</v>
          </cell>
          <cell r="B8399" t="str">
            <v>COTOVELO 45 GRAUS DE FERRO GALVANIZADO, COM ROSCA BSP, DE 4"</v>
          </cell>
          <cell r="C8399" t="str">
            <v xml:space="preserve">UN    </v>
          </cell>
          <cell r="D8399">
            <v>194.97</v>
          </cell>
        </row>
        <row r="8400">
          <cell r="A8400">
            <v>37438</v>
          </cell>
          <cell r="B8400" t="str">
            <v>COTOVELO 45 GRAUS, PEAD PE 100, DE 125 MM, PARA ELETROFUSAO</v>
          </cell>
          <cell r="C8400" t="str">
            <v xml:space="preserve">UN    </v>
          </cell>
          <cell r="D8400">
            <v>175.51</v>
          </cell>
        </row>
        <row r="8401">
          <cell r="A8401">
            <v>37439</v>
          </cell>
          <cell r="B8401" t="str">
            <v>COTOVELO 45 GRAUS, PEAD PE 100, DE 200 MM, PARA ELETROFUSAO</v>
          </cell>
          <cell r="C8401" t="str">
            <v xml:space="preserve">UN    </v>
          </cell>
          <cell r="D8401">
            <v>1147.5</v>
          </cell>
        </row>
        <row r="8402">
          <cell r="A8402">
            <v>37435</v>
          </cell>
          <cell r="B8402" t="str">
            <v>COTOVELO 45 GRAUS, PEAD PE 100, DE 32 MM, PARA ELETROFUSAO</v>
          </cell>
          <cell r="C8402" t="str">
            <v xml:space="preserve">UN    </v>
          </cell>
          <cell r="D8402">
            <v>20.62</v>
          </cell>
        </row>
        <row r="8403">
          <cell r="A8403">
            <v>37436</v>
          </cell>
          <cell r="B8403" t="str">
            <v>COTOVELO 45 GRAUS, PEAD PE 100, DE 40 MM, PARA ELETROFUSAO</v>
          </cell>
          <cell r="C8403" t="str">
            <v xml:space="preserve">UN    </v>
          </cell>
          <cell r="D8403">
            <v>24.34</v>
          </cell>
        </row>
        <row r="8404">
          <cell r="A8404">
            <v>37437</v>
          </cell>
          <cell r="B8404" t="str">
            <v>COTOVELO 45 GRAUS, PEAD PE 100, DE 63 MM, PARA ELETROFUSAO</v>
          </cell>
          <cell r="C8404" t="str">
            <v xml:space="preserve">UN    </v>
          </cell>
          <cell r="D8404">
            <v>35.200000000000003</v>
          </cell>
        </row>
        <row r="8405">
          <cell r="A8405">
            <v>3473</v>
          </cell>
          <cell r="B8405" t="str">
            <v>COTOVELO 90 GRAUS DE FERRO GALVANIZADO, COM ROSCA BSP MACHO/FEMEA, DE 1 1/2"</v>
          </cell>
          <cell r="C8405" t="str">
            <v xml:space="preserve">UN    </v>
          </cell>
          <cell r="D8405">
            <v>30.61</v>
          </cell>
        </row>
        <row r="8406">
          <cell r="A8406">
            <v>3474</v>
          </cell>
          <cell r="B8406" t="str">
            <v>COTOVELO 90 GRAUS DE FERRO GALVANIZADO, COM ROSCA BSP MACHO/FEMEA, DE 1 1/4"</v>
          </cell>
          <cell r="C8406" t="str">
            <v xml:space="preserve">UN    </v>
          </cell>
          <cell r="D8406">
            <v>25.23</v>
          </cell>
        </row>
        <row r="8407">
          <cell r="A8407">
            <v>3450</v>
          </cell>
          <cell r="B8407" t="str">
            <v>COTOVELO 90 GRAUS DE FERRO GALVANIZADO, COM ROSCA BSP MACHO/FEMEA, DE 1/2"</v>
          </cell>
          <cell r="C8407" t="str">
            <v xml:space="preserve">UN    </v>
          </cell>
          <cell r="D8407">
            <v>7.31</v>
          </cell>
        </row>
        <row r="8408">
          <cell r="A8408">
            <v>3443</v>
          </cell>
          <cell r="B8408" t="str">
            <v>COTOVELO 90 GRAUS DE FERRO GALVANIZADO, COM ROSCA BSP MACHO/FEMEA, DE 1"</v>
          </cell>
          <cell r="C8408" t="str">
            <v xml:space="preserve">UN    </v>
          </cell>
          <cell r="D8408">
            <v>15.7</v>
          </cell>
        </row>
        <row r="8409">
          <cell r="A8409">
            <v>3453</v>
          </cell>
          <cell r="B8409" t="str">
            <v>COTOVELO 90 GRAUS DE FERRO GALVANIZADO, COM ROSCA BSP MACHO/FEMEA, DE 2 1/2"</v>
          </cell>
          <cell r="C8409" t="str">
            <v xml:space="preserve">UN    </v>
          </cell>
          <cell r="D8409">
            <v>89.35</v>
          </cell>
        </row>
        <row r="8410">
          <cell r="A8410">
            <v>3452</v>
          </cell>
          <cell r="B8410" t="str">
            <v>COTOVELO 90 GRAUS DE FERRO GALVANIZADO, COM ROSCA BSP MACHO/FEMEA, DE 2"</v>
          </cell>
          <cell r="C8410" t="str">
            <v xml:space="preserve">UN    </v>
          </cell>
          <cell r="D8410">
            <v>44.1</v>
          </cell>
        </row>
        <row r="8411">
          <cell r="A8411">
            <v>3451</v>
          </cell>
          <cell r="B8411" t="str">
            <v>COTOVELO 90 GRAUS DE FERRO GALVANIZADO, COM ROSCA BSP MACHO/FEMEA, DE 3/4"</v>
          </cell>
          <cell r="C8411" t="str">
            <v xml:space="preserve">UN    </v>
          </cell>
          <cell r="D8411">
            <v>8.75</v>
          </cell>
        </row>
        <row r="8412">
          <cell r="A8412">
            <v>3454</v>
          </cell>
          <cell r="B8412" t="str">
            <v>COTOVELO 90 GRAUS DE FERRO GALVANIZADO, COM ROSCA BSP MACHO/FEMEA, DE 3"</v>
          </cell>
          <cell r="C8412" t="str">
            <v xml:space="preserve">UN    </v>
          </cell>
          <cell r="D8412">
            <v>135.9</v>
          </cell>
        </row>
        <row r="8413">
          <cell r="A8413">
            <v>3458</v>
          </cell>
          <cell r="B8413" t="str">
            <v>COTOVELO 90 GRAUS DE FERRO GALVANIZADO, COM ROSCA BSP, DE 1 1/2"</v>
          </cell>
          <cell r="C8413" t="str">
            <v xml:space="preserve">UN    </v>
          </cell>
          <cell r="D8413">
            <v>24.53</v>
          </cell>
        </row>
        <row r="8414">
          <cell r="A8414">
            <v>3457</v>
          </cell>
          <cell r="B8414" t="str">
            <v>COTOVELO 90 GRAUS DE FERRO GALVANIZADO, COM ROSCA BSP, DE 1 1/4"</v>
          </cell>
          <cell r="C8414" t="str">
            <v xml:space="preserve">UN    </v>
          </cell>
          <cell r="D8414">
            <v>18.420000000000002</v>
          </cell>
        </row>
        <row r="8415">
          <cell r="A8415">
            <v>3455</v>
          </cell>
          <cell r="B8415" t="str">
            <v>COTOVELO 90 GRAUS DE FERRO GALVANIZADO, COM ROSCA BSP, DE 1/2"</v>
          </cell>
          <cell r="C8415" t="str">
            <v xml:space="preserve">UN    </v>
          </cell>
          <cell r="D8415">
            <v>5.23</v>
          </cell>
        </row>
        <row r="8416">
          <cell r="A8416">
            <v>3472</v>
          </cell>
          <cell r="B8416" t="str">
            <v>COTOVELO 90 GRAUS DE FERRO GALVANIZADO, COM ROSCA BSP, DE 1"</v>
          </cell>
          <cell r="C8416" t="str">
            <v xml:space="preserve">UN    </v>
          </cell>
          <cell r="D8416">
            <v>11.75</v>
          </cell>
        </row>
        <row r="8417">
          <cell r="A8417">
            <v>3470</v>
          </cell>
          <cell r="B8417" t="str">
            <v>COTOVELO 90 GRAUS DE FERRO GALVANIZADO, COM ROSCA BSP, DE 2 1/2"</v>
          </cell>
          <cell r="C8417" t="str">
            <v xml:space="preserve">UN    </v>
          </cell>
          <cell r="D8417">
            <v>68.52</v>
          </cell>
        </row>
        <row r="8418">
          <cell r="A8418">
            <v>3471</v>
          </cell>
          <cell r="B8418" t="str">
            <v>COTOVELO 90 GRAUS DE FERRO GALVANIZADO, COM ROSCA BSP, DE 2"</v>
          </cell>
          <cell r="C8418" t="str">
            <v xml:space="preserve">UN    </v>
          </cell>
          <cell r="D8418">
            <v>37.65</v>
          </cell>
        </row>
        <row r="8419">
          <cell r="A8419">
            <v>3456</v>
          </cell>
          <cell r="B8419" t="str">
            <v>COTOVELO 90 GRAUS DE FERRO GALVANIZADO, COM ROSCA BSP, DE 3/4"</v>
          </cell>
          <cell r="C8419" t="str">
            <v xml:space="preserve">UN    </v>
          </cell>
          <cell r="D8419">
            <v>7.83</v>
          </cell>
        </row>
        <row r="8420">
          <cell r="A8420">
            <v>3459</v>
          </cell>
          <cell r="B8420" t="str">
            <v>COTOVELO 90 GRAUS DE FERRO GALVANIZADO, COM ROSCA BSP, DE 3"</v>
          </cell>
          <cell r="C8420" t="str">
            <v xml:space="preserve">UN    </v>
          </cell>
          <cell r="D8420">
            <v>96.64</v>
          </cell>
        </row>
        <row r="8421">
          <cell r="A8421">
            <v>3469</v>
          </cell>
          <cell r="B8421" t="str">
            <v>COTOVELO 90 GRAUS DE FERRO GALVANIZADO, COM ROSCA BSP, DE 4"</v>
          </cell>
          <cell r="C8421" t="str">
            <v xml:space="preserve">UN    </v>
          </cell>
          <cell r="D8421">
            <v>183.79</v>
          </cell>
        </row>
        <row r="8422">
          <cell r="A8422">
            <v>3460</v>
          </cell>
          <cell r="B8422" t="str">
            <v>COTOVELO 90 GRAUS DE FERRO GALVANIZADO, COM ROSCA BSP, DE 5"</v>
          </cell>
          <cell r="C8422" t="str">
            <v xml:space="preserve">UN    </v>
          </cell>
          <cell r="D8422">
            <v>268.18</v>
          </cell>
        </row>
        <row r="8423">
          <cell r="A8423">
            <v>3461</v>
          </cell>
          <cell r="B8423" t="str">
            <v>COTOVELO 90 GRAUS DE FERRO GALVANIZADO, COM ROSCA BSP, DE 6"</v>
          </cell>
          <cell r="C8423" t="str">
            <v xml:space="preserve">UN    </v>
          </cell>
          <cell r="D8423">
            <v>685.46</v>
          </cell>
        </row>
        <row r="8424">
          <cell r="A8424">
            <v>37433</v>
          </cell>
          <cell r="B8424" t="str">
            <v>COTOVELO 90 GRAUS, PEAD PE 100, DE 125 MM, PARA ELETROFUSAO</v>
          </cell>
          <cell r="C8424" t="str">
            <v xml:space="preserve">UN    </v>
          </cell>
          <cell r="D8424">
            <v>175.51</v>
          </cell>
        </row>
        <row r="8425">
          <cell r="A8425">
            <v>37430</v>
          </cell>
          <cell r="B8425" t="str">
            <v>COTOVELO 90 GRAUS, PEAD PE 100, DE 20 MM, PARA ELETROFUSAO</v>
          </cell>
          <cell r="C8425" t="str">
            <v xml:space="preserve">UN    </v>
          </cell>
          <cell r="D8425">
            <v>21.99</v>
          </cell>
        </row>
        <row r="8426">
          <cell r="A8426">
            <v>37434</v>
          </cell>
          <cell r="B8426" t="str">
            <v>COTOVELO 90 GRAUS, PEAD PE 100, DE 200 MM, PARA ELETROFUSAO</v>
          </cell>
          <cell r="C8426" t="str">
            <v xml:space="preserve">UN    </v>
          </cell>
          <cell r="D8426">
            <v>1636.49</v>
          </cell>
        </row>
        <row r="8427">
          <cell r="A8427">
            <v>37431</v>
          </cell>
          <cell r="B8427" t="str">
            <v>COTOVELO 90 GRAUS, PEAD PE 100, DE 32 MM, PARA ELETROFUSAO</v>
          </cell>
          <cell r="C8427" t="str">
            <v xml:space="preserve">UN    </v>
          </cell>
          <cell r="D8427">
            <v>29.83</v>
          </cell>
        </row>
        <row r="8428">
          <cell r="A8428">
            <v>37432</v>
          </cell>
          <cell r="B8428" t="str">
            <v>COTOVELO 90 GRAUS, PEAD PE 100, DE 63 MM, PARA ELETROFUSAO</v>
          </cell>
          <cell r="C8428" t="str">
            <v xml:space="preserve">UN    </v>
          </cell>
          <cell r="D8428">
            <v>55.03</v>
          </cell>
        </row>
        <row r="8429">
          <cell r="A8429">
            <v>37413</v>
          </cell>
          <cell r="B8429" t="str">
            <v>COTOVELO/JOELHO COM ADAPTADOR, 90 GRAUS, EM POLIPROPILENO, PN 16, PARA TUBOS PEAD, 20 MM X 1/2" - LIGACAO PREDIAL DE AGUA</v>
          </cell>
          <cell r="C8429" t="str">
            <v xml:space="preserve">UN    </v>
          </cell>
          <cell r="D8429">
            <v>3.46</v>
          </cell>
        </row>
        <row r="8430">
          <cell r="A8430">
            <v>37414</v>
          </cell>
          <cell r="B8430" t="str">
            <v>COTOVELO/JOELHO COM ADAPTADOR, 90 GRAUS, EM POLIPROPILENO, PN 16, PARA TUBOS PEAD, 20 MM X 3/4" - LIGACAO PREDIAL DE AGUA</v>
          </cell>
          <cell r="C8430" t="str">
            <v xml:space="preserve">UN    </v>
          </cell>
          <cell r="D8430">
            <v>3.93</v>
          </cell>
        </row>
        <row r="8431">
          <cell r="A8431">
            <v>37415</v>
          </cell>
          <cell r="B8431" t="str">
            <v>COTOVELO/JOELHO COM ADAPTADOR, 90 GRAUS, EM POLIPROPILENO, PN 16, PARA TUBOS PEAD, 32 MM X 1" - LIGACAO PREDIAL DE AGUA</v>
          </cell>
          <cell r="C8431" t="str">
            <v xml:space="preserve">UN    </v>
          </cell>
          <cell r="D8431">
            <v>7.15</v>
          </cell>
        </row>
        <row r="8432">
          <cell r="A8432">
            <v>37416</v>
          </cell>
          <cell r="B8432" t="str">
            <v>COTOVELO/JOELHO 90 GRAUS, EM POLIPROPILENO, PN 16, PARA TUBOS PEAD, 20 X 20 MM - LIGACAO PREDIAL DE AGUA</v>
          </cell>
          <cell r="C8432" t="str">
            <v xml:space="preserve">UN    </v>
          </cell>
          <cell r="D8432">
            <v>3.24</v>
          </cell>
        </row>
        <row r="8433">
          <cell r="A8433">
            <v>37417</v>
          </cell>
          <cell r="B8433" t="str">
            <v>COTOVELO/JOELHO 90 GRAUS, EM POLIPROPILENO, PN 16, PARA TUBOS PEAD, 32 X 32 MM - LIGACAO PREDIAL DE AGUA</v>
          </cell>
          <cell r="C8433" t="str">
            <v xml:space="preserve">UN    </v>
          </cell>
          <cell r="D8433">
            <v>4.66</v>
          </cell>
        </row>
        <row r="8434">
          <cell r="A8434">
            <v>43590</v>
          </cell>
          <cell r="B8434" t="str">
            <v>CREMONA RETANGULAR INJETADA LISA COM CHAVE, COM CASTANHA / ALCA, EM LATAO, COM ACABAMENTO CROMADO, DE SOBREPOR / EMBUTIR</v>
          </cell>
          <cell r="C8434" t="str">
            <v xml:space="preserve">UN    </v>
          </cell>
          <cell r="D8434">
            <v>128.93</v>
          </cell>
        </row>
        <row r="8435">
          <cell r="A8435">
            <v>43589</v>
          </cell>
          <cell r="B8435" t="str">
            <v>CREMONA RETANGULAR INJETADA LISA, COM CASTANHA / ALCA, EM LATAO, COM ACABAMENTO CROMADO, DE SOBREPOR / EMBUTIR</v>
          </cell>
          <cell r="C8435" t="str">
            <v xml:space="preserve">UN    </v>
          </cell>
          <cell r="D8435">
            <v>23.32</v>
          </cell>
        </row>
        <row r="8436">
          <cell r="A8436">
            <v>34519</v>
          </cell>
          <cell r="B8436" t="str">
            <v>CRUZETA DE CONCRETO LEVE, COMP. 2000 MM SECAO, 90 X 90 MM</v>
          </cell>
          <cell r="C8436" t="str">
            <v xml:space="preserve">UN    </v>
          </cell>
          <cell r="D8436">
            <v>87.77</v>
          </cell>
        </row>
        <row r="8437">
          <cell r="A8437">
            <v>1649</v>
          </cell>
          <cell r="B8437" t="str">
            <v>CRUZETA DE FERRO GALVANIZADO, COM ROSCA BSP, DE 1 1/2"</v>
          </cell>
          <cell r="C8437" t="str">
            <v xml:space="preserve">UN    </v>
          </cell>
          <cell r="D8437">
            <v>57.87</v>
          </cell>
        </row>
        <row r="8438">
          <cell r="A8438">
            <v>1653</v>
          </cell>
          <cell r="B8438" t="str">
            <v>CRUZETA DE FERRO GALVANIZADO, COM ROSCA BSP, DE 1 1/4"</v>
          </cell>
          <cell r="C8438" t="str">
            <v xml:space="preserve">UN    </v>
          </cell>
          <cell r="D8438">
            <v>45.32</v>
          </cell>
        </row>
        <row r="8439">
          <cell r="A8439">
            <v>1647</v>
          </cell>
          <cell r="B8439" t="str">
            <v>CRUZETA DE FERRO GALVANIZADO, COM ROSCA BSP, DE 1/2"</v>
          </cell>
          <cell r="C8439" t="str">
            <v xml:space="preserve">UN    </v>
          </cell>
          <cell r="D8439">
            <v>16.23</v>
          </cell>
        </row>
        <row r="8440">
          <cell r="A8440">
            <v>1648</v>
          </cell>
          <cell r="B8440" t="str">
            <v>CRUZETA DE FERRO GALVANIZADO, COM ROSCA BSP, DE 1"</v>
          </cell>
          <cell r="C8440" t="str">
            <v xml:space="preserve">UN    </v>
          </cell>
          <cell r="D8440">
            <v>31.16</v>
          </cell>
        </row>
        <row r="8441">
          <cell r="A8441">
            <v>1651</v>
          </cell>
          <cell r="B8441" t="str">
            <v>CRUZETA DE FERRO GALVANIZADO, COM ROSCA BSP, DE 2 1/2"</v>
          </cell>
          <cell r="C8441" t="str">
            <v xml:space="preserve">UN    </v>
          </cell>
          <cell r="D8441">
            <v>144.58000000000001</v>
          </cell>
        </row>
        <row r="8442">
          <cell r="A8442">
            <v>1650</v>
          </cell>
          <cell r="B8442" t="str">
            <v>CRUZETA DE FERRO GALVANIZADO, COM ROSCA BSP, DE 2"</v>
          </cell>
          <cell r="C8442" t="str">
            <v xml:space="preserve">UN    </v>
          </cell>
          <cell r="D8442">
            <v>79.91</v>
          </cell>
        </row>
        <row r="8443">
          <cell r="A8443">
            <v>1654</v>
          </cell>
          <cell r="B8443" t="str">
            <v>CRUZETA DE FERRO GALVANIZADO, COM ROSCA BSP, DE 3/4"</v>
          </cell>
          <cell r="C8443" t="str">
            <v xml:space="preserve">UN    </v>
          </cell>
          <cell r="D8443">
            <v>22.28</v>
          </cell>
        </row>
        <row r="8444">
          <cell r="A8444">
            <v>1652</v>
          </cell>
          <cell r="B8444" t="str">
            <v>CRUZETA DE FERRO GALVANIZADO, COM ROSCA BSP, DE 3"</v>
          </cell>
          <cell r="C8444" t="str">
            <v xml:space="preserve">UN    </v>
          </cell>
          <cell r="D8444">
            <v>207.51</v>
          </cell>
        </row>
        <row r="8445">
          <cell r="A8445">
            <v>10510</v>
          </cell>
          <cell r="B8445" t="str">
            <v>CRUZETA DE MADEIRA TRATADA, *90 X 115 X 2400* MM, EM EUCALIPTO OU EQUIVALENTE DA REGIAO</v>
          </cell>
          <cell r="C8445" t="str">
            <v xml:space="preserve">UN    </v>
          </cell>
          <cell r="D8445">
            <v>97.05</v>
          </cell>
        </row>
        <row r="8446">
          <cell r="A8446">
            <v>1747</v>
          </cell>
          <cell r="B8446" t="str">
            <v>CUBA ACO INOX (AISI 304) DE EMBUTIR COM VALVULA DE 3 1/2 ", DE *56 X 33 X 12* CM</v>
          </cell>
          <cell r="C8446" t="str">
            <v xml:space="preserve">UN    </v>
          </cell>
          <cell r="D8446">
            <v>151.47999999999999</v>
          </cell>
        </row>
        <row r="8447">
          <cell r="A8447">
            <v>1744</v>
          </cell>
          <cell r="B8447" t="str">
            <v>CUBA ACO INOX (AISI 304) DE EMBUTIR COM VALVULA 3 1/2 ", DE *40 X 34 X 12* CM</v>
          </cell>
          <cell r="C8447" t="str">
            <v xml:space="preserve">UN    </v>
          </cell>
          <cell r="D8447">
            <v>104.92</v>
          </cell>
        </row>
        <row r="8448">
          <cell r="A8448">
            <v>1743</v>
          </cell>
          <cell r="B8448" t="str">
            <v>CUBA ACO INOX (AISI 304) DE EMBUTIR COM VALVULA 3 1/2 ", DE *46 X 30 X 12* CM</v>
          </cell>
          <cell r="C8448" t="str">
            <v xml:space="preserve">UN    </v>
          </cell>
          <cell r="D8448">
            <v>137.78</v>
          </cell>
        </row>
        <row r="8449">
          <cell r="A8449">
            <v>39640</v>
          </cell>
          <cell r="B8449" t="str">
            <v>CUMEEIRA ARTICULADA (ABA INFERIOR) PARA TELHA ONDULADA DE FIBROCIMENTO E = 4 MM, ABA *330* MM, COMPRIMENTO 500 MM (SEM AMIANTO)</v>
          </cell>
          <cell r="C8449" t="str">
            <v xml:space="preserve">UN    </v>
          </cell>
          <cell r="D8449">
            <v>7.46</v>
          </cell>
        </row>
        <row r="8450">
          <cell r="A8450">
            <v>11013</v>
          </cell>
          <cell r="B8450" t="str">
            <v>CUMEEIRA ARTICULADA (ABA INTERNA INFERIOR OU EXTERNA SUPERIOR) PARA TELHA ESTRUTURAL DE FIBROCIMENTO, 1 ABA, E = 6 MM (SEM AMIANTO)</v>
          </cell>
          <cell r="C8450" t="str">
            <v xml:space="preserve">UN    </v>
          </cell>
          <cell r="D8450">
            <v>15.36</v>
          </cell>
        </row>
        <row r="8451">
          <cell r="A8451">
            <v>11017</v>
          </cell>
          <cell r="B8451" t="str">
            <v>CUMEEIRA ARTICULADA (ABA SUPERIOR) PARA TELHA ONDULADA DE FIBROCIMENTO E = 4 MM, ABA *330* MM, COMPRIMENTO 500 MM (SEM AMIANTO)</v>
          </cell>
          <cell r="C8451" t="str">
            <v xml:space="preserve">UN    </v>
          </cell>
          <cell r="D8451">
            <v>6.55</v>
          </cell>
        </row>
        <row r="8452">
          <cell r="A8452">
            <v>20236</v>
          </cell>
          <cell r="B8452" t="str">
            <v>CUMEEIRA ARTICULADA (PAR) PARA TELHA ONDULADA DE FIBROCIMENTO, E = 6 MM, ABA 350 MM, COMPRIMENTO 1100 MM (SEM AMIANTO)</v>
          </cell>
          <cell r="C8452" t="str">
            <v xml:space="preserve">UN    </v>
          </cell>
          <cell r="D8452">
            <v>28.86</v>
          </cell>
        </row>
        <row r="8453">
          <cell r="A8453">
            <v>7215</v>
          </cell>
          <cell r="B8453" t="str">
            <v>CUMEEIRA NORMAL PARA TELHA ESTRUTURAL DE FIBROCIMENTO 1 ABA, E = 6 MM, COMPRIMENTO 608 MM (SEM AMIANTO)</v>
          </cell>
          <cell r="C8453" t="str">
            <v xml:space="preserve">UN    </v>
          </cell>
          <cell r="D8453">
            <v>24.71</v>
          </cell>
        </row>
        <row r="8454">
          <cell r="A8454">
            <v>7216</v>
          </cell>
          <cell r="B8454" t="str">
            <v>CUMEEIRA NORMAL PARA TELHA ESTRUTURAL DE FIBROCIMENTO 2 ABAS, E = 6 MM, DE 1050 X 935 MM (SEM AMIANTO)</v>
          </cell>
          <cell r="C8454" t="str">
            <v xml:space="preserve">UN    </v>
          </cell>
          <cell r="D8454">
            <v>103.3</v>
          </cell>
        </row>
        <row r="8455">
          <cell r="A8455">
            <v>20235</v>
          </cell>
          <cell r="B8455" t="str">
            <v>CUMEEIRA NORMAL PARA TELHA ONDULADA DE FIBROCIMENTO, E = 6 MM, ABA 300 MM, COMPRIMENTO 1100 MM (SEM AMIANTO)</v>
          </cell>
          <cell r="C8455" t="str">
            <v xml:space="preserve">UN    </v>
          </cell>
          <cell r="D8455">
            <v>52.23</v>
          </cell>
        </row>
        <row r="8456">
          <cell r="A8456">
            <v>7181</v>
          </cell>
          <cell r="B8456" t="str">
            <v>CUMEEIRA PARA TELHA CERAMICA, COMPRIMENTO DE *41* CM, RENDIMENTO DE *3* TELHAS/M</v>
          </cell>
          <cell r="C8456" t="str">
            <v xml:space="preserve">UN    </v>
          </cell>
          <cell r="D8456">
            <v>2.97</v>
          </cell>
        </row>
        <row r="8457">
          <cell r="A8457">
            <v>40742</v>
          </cell>
          <cell r="B8457" t="str">
            <v>CUMEEIRA PARA TELHA DE CONCRETO, PARA 2 AGUAS DE TELHADO, COR CINZA, RENDIMENTO DE *3* TELHAS/M</v>
          </cell>
          <cell r="C8457" t="str">
            <v xml:space="preserve">UN    </v>
          </cell>
          <cell r="D8457">
            <v>7.85</v>
          </cell>
        </row>
        <row r="8458">
          <cell r="A8458">
            <v>7214</v>
          </cell>
          <cell r="B8458" t="str">
            <v>CUMEEIRA SHED PARA TELHA ONDULADA DE FIBROCIMENTO, E = 6 MM, ABA 280 MM, COMPRIMENTO 1100 MM (SEM AMIANTO)</v>
          </cell>
          <cell r="C8458" t="str">
            <v xml:space="preserve">UN    </v>
          </cell>
          <cell r="D8458">
            <v>35.39</v>
          </cell>
        </row>
        <row r="8459">
          <cell r="A8459">
            <v>7219</v>
          </cell>
          <cell r="B8459" t="str">
            <v>CUMEEIRA UNIVERSAL PARA TELHA ONDULADA DE FIBROCIMENTO, E = 6 MM, ABA 210 MM, COMPRIMENTO 1100 MM (SEM AMIANTO)</v>
          </cell>
          <cell r="C8459" t="str">
            <v xml:space="preserve">UN    </v>
          </cell>
          <cell r="D8459">
            <v>36.630000000000003</v>
          </cell>
        </row>
        <row r="8460">
          <cell r="A8460">
            <v>37972</v>
          </cell>
          <cell r="B8460" t="str">
            <v>CURVA CPVC, 90 GRAUS, SOLDAVEL, 22 MM, PARA AGUA QUENTE</v>
          </cell>
          <cell r="C8460" t="str">
            <v xml:space="preserve">UN    </v>
          </cell>
          <cell r="D8460">
            <v>6.3</v>
          </cell>
        </row>
        <row r="8461">
          <cell r="A8461">
            <v>37973</v>
          </cell>
          <cell r="B8461" t="str">
            <v>CURVA CPVC, 90 GRAUS, SOLDAVEL, 28 MM, PARA AGUA QUENTE</v>
          </cell>
          <cell r="C8461" t="str">
            <v xml:space="preserve">UN    </v>
          </cell>
          <cell r="D8461">
            <v>10.08</v>
          </cell>
        </row>
        <row r="8462">
          <cell r="A8462">
            <v>37971</v>
          </cell>
          <cell r="B8462" t="str">
            <v>CURVA CPVC, 90 GRAUS, SOLDAVEL,15 MM, PARA AGUA QUENTE</v>
          </cell>
          <cell r="C8462" t="str">
            <v xml:space="preserve">UN    </v>
          </cell>
          <cell r="D8462">
            <v>3.78</v>
          </cell>
        </row>
        <row r="8463">
          <cell r="A8463">
            <v>20094</v>
          </cell>
          <cell r="B8463" t="str">
            <v>CURVA CURTA PVC, PB, JE, 45 GRAUS, DN 100 MM, PARA REDE COLETORA ESGOTO (NBR 10569)</v>
          </cell>
          <cell r="C8463" t="str">
            <v xml:space="preserve">UN    </v>
          </cell>
          <cell r="D8463">
            <v>21.8</v>
          </cell>
        </row>
        <row r="8464">
          <cell r="A8464">
            <v>20095</v>
          </cell>
          <cell r="B8464" t="str">
            <v>CURVA CURTA PVC, PB, JE, 90 GRAUS, DN 100 MM, PARA REDE COLETORA ESGOTO (NBR 10569)</v>
          </cell>
          <cell r="C8464" t="str">
            <v xml:space="preserve">UN    </v>
          </cell>
          <cell r="D8464">
            <v>27.76</v>
          </cell>
        </row>
        <row r="8465">
          <cell r="A8465">
            <v>1954</v>
          </cell>
          <cell r="B8465" t="str">
            <v>CURVA DE PVC 45 GRAUS, SOLDAVEL, 110 MM, PARA AGUA FRIA PREDIAL (NBR 5648)</v>
          </cell>
          <cell r="C8465" t="str">
            <v xml:space="preserve">UN    </v>
          </cell>
          <cell r="D8465">
            <v>140.30000000000001</v>
          </cell>
        </row>
        <row r="8466">
          <cell r="A8466">
            <v>1926</v>
          </cell>
          <cell r="B8466" t="str">
            <v>CURVA DE PVC 45 GRAUS, SOLDAVEL, 20 MM, PARA AGUA FRIA PREDIAL (NBR 5648)</v>
          </cell>
          <cell r="C8466" t="str">
            <v xml:space="preserve">UN    </v>
          </cell>
          <cell r="D8466">
            <v>1.85</v>
          </cell>
        </row>
        <row r="8467">
          <cell r="A8467">
            <v>1927</v>
          </cell>
          <cell r="B8467" t="str">
            <v>CURVA DE PVC 45 GRAUS, SOLDAVEL, 25 MM, PARA AGUA FRIA PREDIAL (NBR 5648)</v>
          </cell>
          <cell r="C8467" t="str">
            <v xml:space="preserve">UN    </v>
          </cell>
          <cell r="D8467">
            <v>2.44</v>
          </cell>
        </row>
        <row r="8468">
          <cell r="A8468">
            <v>1923</v>
          </cell>
          <cell r="B8468" t="str">
            <v>CURVA DE PVC 45 GRAUS, SOLDAVEL, 32 MM, PARA AGUA FRIA PREDIAL (NBR 5648)</v>
          </cell>
          <cell r="C8468" t="str">
            <v xml:space="preserve">UN    </v>
          </cell>
          <cell r="D8468">
            <v>4</v>
          </cell>
        </row>
        <row r="8469">
          <cell r="A8469">
            <v>1929</v>
          </cell>
          <cell r="B8469" t="str">
            <v>CURVA DE PVC 45 GRAUS, SOLDAVEL, 40 MM, PARA AGUA FRIA PREDIAL (NBR 5648)</v>
          </cell>
          <cell r="C8469" t="str">
            <v xml:space="preserve">UN    </v>
          </cell>
          <cell r="D8469">
            <v>6.55</v>
          </cell>
        </row>
        <row r="8470">
          <cell r="A8470">
            <v>1930</v>
          </cell>
          <cell r="B8470" t="str">
            <v>CURVA DE PVC 45 GRAUS, SOLDAVEL, 50 MM, PARA AGUA FRIA PREDIAL (NBR 5648)</v>
          </cell>
          <cell r="C8470" t="str">
            <v xml:space="preserve">UN    </v>
          </cell>
          <cell r="D8470">
            <v>12.71</v>
          </cell>
        </row>
        <row r="8471">
          <cell r="A8471">
            <v>1924</v>
          </cell>
          <cell r="B8471" t="str">
            <v>CURVA DE PVC 45 GRAUS, SOLDAVEL, 60 MM, PARA AGUA FRIA PREDIAL (NBR 5648)</v>
          </cell>
          <cell r="C8471" t="str">
            <v xml:space="preserve">UN    </v>
          </cell>
          <cell r="D8471">
            <v>21.9</v>
          </cell>
        </row>
        <row r="8472">
          <cell r="A8472">
            <v>1922</v>
          </cell>
          <cell r="B8472" t="str">
            <v>CURVA DE PVC 45 GRAUS, SOLDAVEL, 75 MM, PARA AGUA FRIA PREDIAL (NBR 5648)</v>
          </cell>
          <cell r="C8472" t="str">
            <v xml:space="preserve">UN    </v>
          </cell>
          <cell r="D8472">
            <v>32.53</v>
          </cell>
        </row>
        <row r="8473">
          <cell r="A8473">
            <v>1953</v>
          </cell>
          <cell r="B8473" t="str">
            <v>CURVA DE PVC 45 GRAUS, SOLDAVEL, 85 MM, PARA AGUA FRIA PREDIAL (NBR 5648)</v>
          </cell>
          <cell r="C8473" t="str">
            <v xml:space="preserve">UN    </v>
          </cell>
          <cell r="D8473">
            <v>56.84</v>
          </cell>
        </row>
        <row r="8474">
          <cell r="A8474">
            <v>1962</v>
          </cell>
          <cell r="B8474" t="str">
            <v>CURVA DE PVC 90 GRAUS, SOLDAVEL, 110 MM, PARA AGUA FRIA PREDIAL (NBR 5648)</v>
          </cell>
          <cell r="C8474" t="str">
            <v xml:space="preserve">UN    </v>
          </cell>
          <cell r="D8474">
            <v>185.97</v>
          </cell>
        </row>
        <row r="8475">
          <cell r="A8475">
            <v>1955</v>
          </cell>
          <cell r="B8475" t="str">
            <v>CURVA DE PVC 90 GRAUS, SOLDAVEL, 20 MM, PARA AGUA FRIA PREDIAL (NBR 5648)</v>
          </cell>
          <cell r="C8475" t="str">
            <v xml:space="preserve">UN    </v>
          </cell>
          <cell r="D8475">
            <v>2.46</v>
          </cell>
        </row>
        <row r="8476">
          <cell r="A8476">
            <v>1956</v>
          </cell>
          <cell r="B8476" t="str">
            <v>CURVA DE PVC 90 GRAUS, SOLDAVEL, 25 MM, PARA AGUA FRIA PREDIAL (NBR 5648)</v>
          </cell>
          <cell r="C8476" t="str">
            <v xml:space="preserve">UN    </v>
          </cell>
          <cell r="D8476">
            <v>3.17</v>
          </cell>
        </row>
        <row r="8477">
          <cell r="A8477">
            <v>1957</v>
          </cell>
          <cell r="B8477" t="str">
            <v>CURVA DE PVC 90 GRAUS, SOLDAVEL, 32 MM, PARA AGUA FRIA PREDIAL (NBR 5648)</v>
          </cell>
          <cell r="C8477" t="str">
            <v xml:space="preserve">UN    </v>
          </cell>
          <cell r="D8477">
            <v>7.21</v>
          </cell>
        </row>
        <row r="8478">
          <cell r="A8478">
            <v>1958</v>
          </cell>
          <cell r="B8478" t="str">
            <v>CURVA DE PVC 90 GRAUS, SOLDAVEL, 40 MM, PARA AGUA FRIA PREDIAL (NBR 5648)</v>
          </cell>
          <cell r="C8478" t="str">
            <v xml:space="preserve">UN    </v>
          </cell>
          <cell r="D8478">
            <v>12.8</v>
          </cell>
        </row>
        <row r="8479">
          <cell r="A8479">
            <v>1959</v>
          </cell>
          <cell r="B8479" t="str">
            <v>CURVA DE PVC 90 GRAUS, SOLDAVEL, 50 MM, PARA AGUA FRIA PREDIAL (NBR 5648)</v>
          </cell>
          <cell r="C8479" t="str">
            <v xml:space="preserve">UN    </v>
          </cell>
          <cell r="D8479">
            <v>15.6</v>
          </cell>
        </row>
        <row r="8480">
          <cell r="A8480">
            <v>1925</v>
          </cell>
          <cell r="B8480" t="str">
            <v>CURVA DE PVC 90 GRAUS, SOLDAVEL, 60 MM, PARA AGUA FRIA PREDIAL (NBR 5648)</v>
          </cell>
          <cell r="C8480" t="str">
            <v xml:space="preserve">UN    </v>
          </cell>
          <cell r="D8480">
            <v>38.56</v>
          </cell>
        </row>
        <row r="8481">
          <cell r="A8481">
            <v>1960</v>
          </cell>
          <cell r="B8481" t="str">
            <v>CURVA DE PVC 90 GRAUS, SOLDAVEL, 75 MM, PARA AGUA FRIA PREDIAL (NBR 5648)</v>
          </cell>
          <cell r="C8481" t="str">
            <v xml:space="preserve">UN    </v>
          </cell>
          <cell r="D8481">
            <v>54.82</v>
          </cell>
        </row>
        <row r="8482">
          <cell r="A8482">
            <v>1961</v>
          </cell>
          <cell r="B8482" t="str">
            <v>CURVA DE PVC 90 GRAUS, SOLDAVEL, 85 MM, PARA AGUA FRIA PREDIAL (NBR 5648)</v>
          </cell>
          <cell r="C8482" t="str">
            <v xml:space="preserve">UN    </v>
          </cell>
          <cell r="D8482">
            <v>78.78</v>
          </cell>
        </row>
        <row r="8483">
          <cell r="A8483">
            <v>38426</v>
          </cell>
          <cell r="B8483" t="str">
            <v>CURVA DE PVC, 45 GRAUS, SERIE R, DN 100 MM, PARA ESGOTO OU AGUAS PLUVIAIS PREDIAIS</v>
          </cell>
          <cell r="C8483" t="str">
            <v xml:space="preserve">UN    </v>
          </cell>
          <cell r="D8483">
            <v>20.92</v>
          </cell>
        </row>
        <row r="8484">
          <cell r="A8484">
            <v>38423</v>
          </cell>
          <cell r="B8484" t="str">
            <v>CURVA DE PVC, 90 GRAUS, SERIE R, DN 100 MM, PARA ESGOTO OU AGUAS PLUVIAIS PREDIAIS</v>
          </cell>
          <cell r="C8484" t="str">
            <v xml:space="preserve">UN    </v>
          </cell>
          <cell r="D8484">
            <v>47.46</v>
          </cell>
        </row>
        <row r="8485">
          <cell r="A8485">
            <v>38421</v>
          </cell>
          <cell r="B8485" t="str">
            <v>CURVA DE PVC, 90 GRAUS, SERIE R, DN 50 MM, PARA ESGOTO OU AGUAS PLUVIAIS PREDIAIS</v>
          </cell>
          <cell r="C8485" t="str">
            <v xml:space="preserve">UN    </v>
          </cell>
          <cell r="D8485">
            <v>22.4</v>
          </cell>
        </row>
        <row r="8486">
          <cell r="A8486">
            <v>38422</v>
          </cell>
          <cell r="B8486" t="str">
            <v>CURVA DE PVC, 90 GRAUS, SERIE R, DN 75 MM, PARA ESGOTO OU AGUAS PLUVIAIS PREDIAIS</v>
          </cell>
          <cell r="C8486" t="str">
            <v xml:space="preserve">UN    </v>
          </cell>
          <cell r="D8486">
            <v>32.75</v>
          </cell>
        </row>
        <row r="8487">
          <cell r="A8487">
            <v>39866</v>
          </cell>
          <cell r="B8487" t="str">
            <v>CURVA DE TRANSPOSICAO BRONZE/LATAO (REF 736) SEM ANEL DE SOLDA, BOLSA X BOLSA, 15 MM</v>
          </cell>
          <cell r="C8487" t="str">
            <v xml:space="preserve">UN    </v>
          </cell>
          <cell r="D8487">
            <v>12.83</v>
          </cell>
        </row>
        <row r="8488">
          <cell r="A8488">
            <v>39867</v>
          </cell>
          <cell r="B8488" t="str">
            <v>CURVA DE TRANSPOSICAO BRONZE/LATAO (REF 736) SEM ANEL DE SOLDA, BOLSA X BOLSA, 22 MM</v>
          </cell>
          <cell r="C8488" t="str">
            <v xml:space="preserve">UN    </v>
          </cell>
          <cell r="D8488">
            <v>28.52</v>
          </cell>
        </row>
        <row r="8489">
          <cell r="A8489">
            <v>39868</v>
          </cell>
          <cell r="B8489" t="str">
            <v>CURVA DE TRANSPOSICAO BRONZE/LATAO (REF 736) SEM ANEL DE SOLDA, BOLSA X BOLSA, 28 MM</v>
          </cell>
          <cell r="C8489" t="str">
            <v xml:space="preserve">UN    </v>
          </cell>
          <cell r="D8489">
            <v>51.38</v>
          </cell>
        </row>
        <row r="8490">
          <cell r="A8490">
            <v>37999</v>
          </cell>
          <cell r="B8490" t="str">
            <v>CURVA DE TRANSPOSICAO, CPVC, SOLDAVEL, 15 MM</v>
          </cell>
          <cell r="C8490" t="str">
            <v xml:space="preserve">UN    </v>
          </cell>
          <cell r="D8490">
            <v>6.04</v>
          </cell>
        </row>
        <row r="8491">
          <cell r="A8491">
            <v>38000</v>
          </cell>
          <cell r="B8491" t="str">
            <v>CURVA DE TRANSPOSICAO, CPVC, SOLDAVEL, 22 MM</v>
          </cell>
          <cell r="C8491" t="str">
            <v xml:space="preserve">UN    </v>
          </cell>
          <cell r="D8491">
            <v>7.99</v>
          </cell>
        </row>
        <row r="8492">
          <cell r="A8492">
            <v>38129</v>
          </cell>
          <cell r="B8492" t="str">
            <v>CURVA DE TRANSPOSICAO, PVC SOLDAVEL, 20 MM, PARA AGUA FRIA PREDIAL</v>
          </cell>
          <cell r="C8492" t="str">
            <v xml:space="preserve">UN    </v>
          </cell>
          <cell r="D8492">
            <v>4.26</v>
          </cell>
        </row>
        <row r="8493">
          <cell r="A8493">
            <v>38025</v>
          </cell>
          <cell r="B8493" t="str">
            <v>CURVA DE TRANSPOSICAO, PVC, SOLDAVEL, 25 MM, PARA AGUA FRIA PREDIAL</v>
          </cell>
          <cell r="C8493" t="str">
            <v xml:space="preserve">UN    </v>
          </cell>
          <cell r="D8493">
            <v>7.12</v>
          </cell>
        </row>
        <row r="8494">
          <cell r="A8494">
            <v>38026</v>
          </cell>
          <cell r="B8494" t="str">
            <v>CURVA DE TRANSPOSICAO, PVC, SOLDAVEL, 32 MM, PARA AGUA FRIA PREDIAL</v>
          </cell>
          <cell r="C8494" t="str">
            <v xml:space="preserve">UN    </v>
          </cell>
          <cell r="D8494">
            <v>19.07</v>
          </cell>
        </row>
        <row r="8495">
          <cell r="A8495">
            <v>1858</v>
          </cell>
          <cell r="B8495" t="str">
            <v>CURVA LONGA PVC, PB, JE, 45 GRAUS, DN 100 MM, PARA REDE COLETORA ESGOTO (NBR 10569)</v>
          </cell>
          <cell r="C8495" t="str">
            <v xml:space="preserve">UN    </v>
          </cell>
          <cell r="D8495">
            <v>30.52</v>
          </cell>
        </row>
        <row r="8496">
          <cell r="A8496">
            <v>1844</v>
          </cell>
          <cell r="B8496" t="str">
            <v>CURVA LONGA PVC, PB, JE, 45 GRAUS, DN 150 MM, PARA REDE COLETORA ESGOTO (NBR 10569)</v>
          </cell>
          <cell r="C8496" t="str">
            <v xml:space="preserve">UN    </v>
          </cell>
          <cell r="D8496">
            <v>112.54</v>
          </cell>
        </row>
        <row r="8497">
          <cell r="A8497">
            <v>1863</v>
          </cell>
          <cell r="B8497" t="str">
            <v>CURVA LONGA PVC, PB, JE, 90 GRAUS, DN 100 MM, PARA REDE COLETORA ESGOTO (NBR 10569)</v>
          </cell>
          <cell r="C8497" t="str">
            <v xml:space="preserve">UN    </v>
          </cell>
          <cell r="D8497">
            <v>44.29</v>
          </cell>
        </row>
        <row r="8498">
          <cell r="A8498">
            <v>1865</v>
          </cell>
          <cell r="B8498" t="str">
            <v>CURVA LONGA PVC, PB, JE, 90 GRAUS, DN 150 MM, PARA REDE COLETORA ESGOTO (NBR 10569)</v>
          </cell>
          <cell r="C8498" t="str">
            <v xml:space="preserve">UN    </v>
          </cell>
          <cell r="D8498">
            <v>161.6</v>
          </cell>
        </row>
        <row r="8499">
          <cell r="A8499">
            <v>36355</v>
          </cell>
          <cell r="B8499" t="str">
            <v>CURVA PPR 90 GRAUS, DN 20 MM, PARA AGUA QUENTE PREDIAL</v>
          </cell>
          <cell r="C8499" t="str">
            <v xml:space="preserve">UN    </v>
          </cell>
          <cell r="D8499">
            <v>6.49</v>
          </cell>
        </row>
        <row r="8500">
          <cell r="A8500">
            <v>36356</v>
          </cell>
          <cell r="B8500" t="str">
            <v>CURVA PPR 90 GRAUS, DN 25 MM, PARA AGUA QUENTE PREDIAL</v>
          </cell>
          <cell r="C8500" t="str">
            <v xml:space="preserve">UN    </v>
          </cell>
          <cell r="D8500">
            <v>10.91</v>
          </cell>
        </row>
        <row r="8501">
          <cell r="A8501">
            <v>1932</v>
          </cell>
          <cell r="B8501" t="str">
            <v>CURVA PVC CURTA 90 G, DN 50 MM, PARA ESGOTO PREDIAL</v>
          </cell>
          <cell r="C8501" t="str">
            <v xml:space="preserve">UN    </v>
          </cell>
          <cell r="D8501">
            <v>8.08</v>
          </cell>
        </row>
        <row r="8502">
          <cell r="A8502">
            <v>1933</v>
          </cell>
          <cell r="B8502" t="str">
            <v>CURVA PVC CURTA 90 GRAUS, DN 40 MM, PARA ESGOTO PREDIAL</v>
          </cell>
          <cell r="C8502" t="str">
            <v xml:space="preserve">UN    </v>
          </cell>
          <cell r="D8502">
            <v>3.56</v>
          </cell>
        </row>
        <row r="8503">
          <cell r="A8503">
            <v>1951</v>
          </cell>
          <cell r="B8503" t="str">
            <v>CURVA PVC CURTA 90 GRAUS, DN 75 MM, PARA ESGOTO PREDIAL</v>
          </cell>
          <cell r="C8503" t="str">
            <v xml:space="preserve">UN    </v>
          </cell>
          <cell r="D8503">
            <v>15.82</v>
          </cell>
        </row>
        <row r="8504">
          <cell r="A8504">
            <v>1966</v>
          </cell>
          <cell r="B8504" t="str">
            <v>CURVA PVC CURTA 90 GRAUS, 100 MM, PARA ESGOTO PREDIAL</v>
          </cell>
          <cell r="C8504" t="str">
            <v xml:space="preserve">UN    </v>
          </cell>
          <cell r="D8504">
            <v>18.190000000000001</v>
          </cell>
        </row>
        <row r="8505">
          <cell r="A8505">
            <v>1952</v>
          </cell>
          <cell r="B8505" t="str">
            <v>CURVA PVC LEVE, 90 GRAUS, COM PONTA E BOLSA LISA, DN 150 MM</v>
          </cell>
          <cell r="C8505" t="str">
            <v xml:space="preserve">UN    </v>
          </cell>
          <cell r="D8505">
            <v>68.33</v>
          </cell>
        </row>
        <row r="8506">
          <cell r="A8506">
            <v>20104</v>
          </cell>
          <cell r="B8506" t="str">
            <v>CURVA PVC LEVE, 90 GRAUS, COM PONTA E BOLSA LISA, DN 250 MM</v>
          </cell>
          <cell r="C8506" t="str">
            <v xml:space="preserve">UN    </v>
          </cell>
          <cell r="D8506">
            <v>504.93</v>
          </cell>
        </row>
        <row r="8507">
          <cell r="A8507">
            <v>20105</v>
          </cell>
          <cell r="B8507" t="str">
            <v>CURVA PVC LEVE, 90 GRAUS, COM PONTA E BOLSA LISA, DN 300 MM</v>
          </cell>
          <cell r="C8507" t="str">
            <v xml:space="preserve">UN    </v>
          </cell>
          <cell r="D8507">
            <v>786.48</v>
          </cell>
        </row>
        <row r="8508">
          <cell r="A8508">
            <v>1965</v>
          </cell>
          <cell r="B8508" t="str">
            <v>CURVA PVC LONGA 45 GRAUS, 100 MM, PARA ESGOTO PREDIAL</v>
          </cell>
          <cell r="C8508" t="str">
            <v xml:space="preserve">UN    </v>
          </cell>
          <cell r="D8508">
            <v>36.89</v>
          </cell>
        </row>
        <row r="8509">
          <cell r="A8509">
            <v>10765</v>
          </cell>
          <cell r="B8509" t="str">
            <v>CURVA PVC LONGA 45G, DN 50 MM, PARA ESGOTO PREDIAL</v>
          </cell>
          <cell r="C8509" t="str">
            <v xml:space="preserve">UN    </v>
          </cell>
          <cell r="D8509">
            <v>9.32</v>
          </cell>
        </row>
        <row r="8510">
          <cell r="A8510">
            <v>10767</v>
          </cell>
          <cell r="B8510" t="str">
            <v>CURVA PVC LONGA 45G, DN 75 MM, PARA ESGOTO PREDIAL</v>
          </cell>
          <cell r="C8510" t="str">
            <v xml:space="preserve">UN    </v>
          </cell>
          <cell r="D8510">
            <v>30.55</v>
          </cell>
        </row>
        <row r="8511">
          <cell r="A8511">
            <v>1970</v>
          </cell>
          <cell r="B8511" t="str">
            <v>CURVA PVC LONGA 90 GRAUS, 100 MM, PARA ESGOTO PREDIAL</v>
          </cell>
          <cell r="C8511" t="str">
            <v xml:space="preserve">UN    </v>
          </cell>
          <cell r="D8511">
            <v>38.29</v>
          </cell>
        </row>
        <row r="8512">
          <cell r="A8512">
            <v>1967</v>
          </cell>
          <cell r="B8512" t="str">
            <v>CURVA PVC LONGA 90 GRAUS, 40 MM, PARA ESGOTO PREDIAL</v>
          </cell>
          <cell r="C8512" t="str">
            <v xml:space="preserve">UN    </v>
          </cell>
          <cell r="D8512">
            <v>4.26</v>
          </cell>
        </row>
        <row r="8513">
          <cell r="A8513">
            <v>1968</v>
          </cell>
          <cell r="B8513" t="str">
            <v>CURVA PVC LONGA 90 GRAUS, 50 MM, PARA ESGOTO PREDIAL</v>
          </cell>
          <cell r="C8513" t="str">
            <v xml:space="preserve">UN    </v>
          </cell>
          <cell r="D8513">
            <v>8.92</v>
          </cell>
        </row>
        <row r="8514">
          <cell r="A8514">
            <v>1969</v>
          </cell>
          <cell r="B8514" t="str">
            <v>CURVA PVC LONGA 90 GRAUS, 75 MM, PARA ESGOTO PREDIAL</v>
          </cell>
          <cell r="C8514" t="str">
            <v xml:space="preserve">UN    </v>
          </cell>
          <cell r="D8514">
            <v>26.26</v>
          </cell>
        </row>
        <row r="8515">
          <cell r="A8515">
            <v>1839</v>
          </cell>
          <cell r="B8515" t="str">
            <v>CURVA PVC PBA, JE, PB, 22 GRAUS, DN 100 / DE 110 MM, PARA REDE AGUA (NBR 10351)</v>
          </cell>
          <cell r="C8515" t="str">
            <v xml:space="preserve">UN    </v>
          </cell>
          <cell r="D8515">
            <v>122.48</v>
          </cell>
        </row>
        <row r="8516">
          <cell r="A8516">
            <v>1835</v>
          </cell>
          <cell r="B8516" t="str">
            <v>CURVA PVC PBA, JE, PB, 22 GRAUS, DN 50 / DE 60 MM, PARA REDE AGUA (NBR 10351)</v>
          </cell>
          <cell r="C8516" t="str">
            <v xml:space="preserve">UN    </v>
          </cell>
          <cell r="D8516">
            <v>26.04</v>
          </cell>
        </row>
        <row r="8517">
          <cell r="A8517">
            <v>1823</v>
          </cell>
          <cell r="B8517" t="str">
            <v>CURVA PVC PBA, JE, PB, 22 GRAUS, DN 75 / DE 85 MM, PARA REDE AGUA (NBR 10351)</v>
          </cell>
          <cell r="C8517" t="str">
            <v xml:space="preserve">UN    </v>
          </cell>
          <cell r="D8517">
            <v>50.34</v>
          </cell>
        </row>
        <row r="8518">
          <cell r="A8518">
            <v>1827</v>
          </cell>
          <cell r="B8518" t="str">
            <v>CURVA PVC PBA, JE, PB, 45 GRAUS, DN 100 / DE 110 MM, PARA REDE AGUA (NBR 10351)</v>
          </cell>
          <cell r="C8518" t="str">
            <v xml:space="preserve">UN    </v>
          </cell>
          <cell r="D8518">
            <v>121.28</v>
          </cell>
        </row>
        <row r="8519">
          <cell r="A8519">
            <v>1831</v>
          </cell>
          <cell r="B8519" t="str">
            <v>CURVA PVC PBA, JE, PB, 45 GRAUS, DN 50 / DE 60 MM, PARA REDE AGUA (NBR 10351)</v>
          </cell>
          <cell r="C8519" t="str">
            <v xml:space="preserve">UN    </v>
          </cell>
          <cell r="D8519">
            <v>26.48</v>
          </cell>
        </row>
        <row r="8520">
          <cell r="A8520">
            <v>1825</v>
          </cell>
          <cell r="B8520" t="str">
            <v>CURVA PVC PBA, JE, PB, 45 GRAUS, DN 75 / DE 85 MM, PARA REDE AGUA (NBR 10351)</v>
          </cell>
          <cell r="C8520" t="str">
            <v xml:space="preserve">UN    </v>
          </cell>
          <cell r="D8520">
            <v>65.34</v>
          </cell>
        </row>
        <row r="8521">
          <cell r="A8521">
            <v>1828</v>
          </cell>
          <cell r="B8521" t="str">
            <v>CURVA PVC PBA, JE, PB, 90 GRAUS, DN 100 / DE 110 MM, PARA REDE AGUA (NBR 10351)</v>
          </cell>
          <cell r="C8521" t="str">
            <v xml:space="preserve">UN    </v>
          </cell>
          <cell r="D8521">
            <v>148</v>
          </cell>
        </row>
        <row r="8522">
          <cell r="A8522">
            <v>1845</v>
          </cell>
          <cell r="B8522" t="str">
            <v>CURVA PVC PBA, JE, PB, 90 GRAUS, DN 50 / DE 60 MM, PARA REDE AGUA (NBR 10351)</v>
          </cell>
          <cell r="C8522" t="str">
            <v xml:space="preserve">UN    </v>
          </cell>
          <cell r="D8522">
            <v>33.18</v>
          </cell>
        </row>
        <row r="8523">
          <cell r="A8523">
            <v>1824</v>
          </cell>
          <cell r="B8523" t="str">
            <v>CURVA PVC PBA, JE, PB, 90 GRAUS, DN 75 / DE 85 MM, PARA REDE AGUA (NBR 10351)</v>
          </cell>
          <cell r="C8523" t="str">
            <v xml:space="preserve">UN    </v>
          </cell>
          <cell r="D8523">
            <v>78.33</v>
          </cell>
        </row>
        <row r="8524">
          <cell r="A8524">
            <v>1941</v>
          </cell>
          <cell r="B8524" t="str">
            <v>CURVA PVC 90 GRAUS, ROSCAVEL, 1 1/2",  AGUA FRIA PREDIAL</v>
          </cell>
          <cell r="C8524" t="str">
            <v xml:space="preserve">UN    </v>
          </cell>
          <cell r="D8524">
            <v>27.48</v>
          </cell>
        </row>
        <row r="8525">
          <cell r="A8525">
            <v>1940</v>
          </cell>
          <cell r="B8525" t="str">
            <v>CURVA PVC 90 GRAUS, ROSCAVEL, 1 1/4",  AGUA FRIA PREDIAL</v>
          </cell>
          <cell r="C8525" t="str">
            <v xml:space="preserve">UN    </v>
          </cell>
          <cell r="D8525">
            <v>20.77</v>
          </cell>
        </row>
        <row r="8526">
          <cell r="A8526">
            <v>1937</v>
          </cell>
          <cell r="B8526" t="str">
            <v>CURVA PVC 90 GRAUS, ROSCAVEL, 1/2",  AGUA FRIA PREDIAL</v>
          </cell>
          <cell r="C8526" t="str">
            <v xml:space="preserve">UN    </v>
          </cell>
          <cell r="D8526">
            <v>4.3099999999999996</v>
          </cell>
        </row>
        <row r="8527">
          <cell r="A8527">
            <v>1939</v>
          </cell>
          <cell r="B8527" t="str">
            <v>CURVA PVC 90 GRAUS, ROSCAVEL, 1",  AGUA FRIA PREDIAL</v>
          </cell>
          <cell r="C8527" t="str">
            <v xml:space="preserve">UN    </v>
          </cell>
          <cell r="D8527">
            <v>8.5399999999999991</v>
          </cell>
        </row>
        <row r="8528">
          <cell r="A8528">
            <v>1942</v>
          </cell>
          <cell r="B8528" t="str">
            <v>CURVA PVC 90 GRAUS, ROSCAVEL, 2",  AGUA FRIA PREDIAL</v>
          </cell>
          <cell r="C8528" t="str">
            <v xml:space="preserve">UN    </v>
          </cell>
          <cell r="D8528">
            <v>39.22</v>
          </cell>
        </row>
        <row r="8529">
          <cell r="A8529">
            <v>1938</v>
          </cell>
          <cell r="B8529" t="str">
            <v>CURVA PVC 90 GRAUS, ROSCAVEL, 3/4",  AGUA FRIA PREDIAL</v>
          </cell>
          <cell r="C8529" t="str">
            <v xml:space="preserve">UN    </v>
          </cell>
          <cell r="D8529">
            <v>5.46</v>
          </cell>
        </row>
        <row r="8530">
          <cell r="A8530">
            <v>42692</v>
          </cell>
          <cell r="B8530" t="str">
            <v>CURVA PVC, BB, JE, 45 GRAUS, DN 200 MM, PARA TUBO CORRUGADO E/OU LISO, REDE COLETORA ESGOTO (NBR 10569)</v>
          </cell>
          <cell r="C8530" t="str">
            <v xml:space="preserve">UN    </v>
          </cell>
          <cell r="D8530">
            <v>358.54</v>
          </cell>
        </row>
        <row r="8531">
          <cell r="A8531">
            <v>42693</v>
          </cell>
          <cell r="B8531" t="str">
            <v>CURVA PVC, BB, JE, 45 GRAUS, DN 250 MM, PARA TUBO CORRUGADO E/OU LISO, REDE COLETORA ESGOTO (NBR 10569)</v>
          </cell>
          <cell r="C8531" t="str">
            <v xml:space="preserve">UN    </v>
          </cell>
          <cell r="D8531">
            <v>589.77</v>
          </cell>
        </row>
        <row r="8532">
          <cell r="A8532">
            <v>42695</v>
          </cell>
          <cell r="B8532" t="str">
            <v>CURVA PVC, BB, JE, 90 GRAUS, DN 200 MM, PARA TUBO CORRUGADO E/OU LISO, REDE COLETORA ESGOTO (NBR 10569)</v>
          </cell>
          <cell r="C8532" t="str">
            <v xml:space="preserve">UN    </v>
          </cell>
          <cell r="D8532">
            <v>448.43</v>
          </cell>
        </row>
        <row r="8533">
          <cell r="A8533">
            <v>42694</v>
          </cell>
          <cell r="B8533" t="str">
            <v>CURVA PVC, BB, JE, 90 GRAUS, DN 250 MM, PARA TUBO CORRUGADO E/OU LISO, REDE COLETORA ESGOTO (NBR 10569)</v>
          </cell>
          <cell r="C8533" t="str">
            <v xml:space="preserve">UN    </v>
          </cell>
          <cell r="D8533">
            <v>662.95</v>
          </cell>
        </row>
        <row r="8534">
          <cell r="A8534">
            <v>20097</v>
          </cell>
          <cell r="B8534" t="str">
            <v>CURVA PVC, SERIE R, 87.30 GRAUS, CURTA, 100 MM, PARA ESGOTO OU AGUAS PLUVIAIS PREDIAIS (PARA PE-DE-COLUNA)</v>
          </cell>
          <cell r="C8534" t="str">
            <v xml:space="preserve">UN    </v>
          </cell>
          <cell r="D8534">
            <v>36.17</v>
          </cell>
        </row>
        <row r="8535">
          <cell r="A8535">
            <v>20098</v>
          </cell>
          <cell r="B8535" t="str">
            <v>CURVA PVC, SERIE R, 87.30 GRAUS, CURTA, 150 MM, PARA ESGOTO OU AGUAS PLUVIAIS PREDIAIS (PARA PE-DE-COLUNA)</v>
          </cell>
          <cell r="C8535" t="str">
            <v xml:space="preserve">UN    </v>
          </cell>
          <cell r="D8535">
            <v>121.96</v>
          </cell>
        </row>
        <row r="8536">
          <cell r="A8536">
            <v>20096</v>
          </cell>
          <cell r="B8536" t="str">
            <v>CURVA PVC, SERIE R, 87.30 GRAUS, CURTA, 75 MM, PARA ESGOTO OU AGUAS PLUVIAIS PREDIAIS (PARA PE-DE-COLUNA)</v>
          </cell>
          <cell r="C8536" t="str">
            <v xml:space="preserve">UN    </v>
          </cell>
          <cell r="D8536">
            <v>23.67</v>
          </cell>
        </row>
        <row r="8537">
          <cell r="A8537">
            <v>1964</v>
          </cell>
          <cell r="B8537" t="str">
            <v>CURVA PVC, 45 GRAUS, CURTA, PB, DN 100 MM, PARA ESGOTO PREDIAL</v>
          </cell>
          <cell r="C8537" t="str">
            <v xml:space="preserve">UN    </v>
          </cell>
          <cell r="D8537">
            <v>21.88</v>
          </cell>
        </row>
        <row r="8538">
          <cell r="A8538">
            <v>1880</v>
          </cell>
          <cell r="B8538" t="str">
            <v>CURVA 135 GRAUS, DE PVC RIGIDO ROSCAVEL, DE 1", PARA ELETRODUTO</v>
          </cell>
          <cell r="C8538" t="str">
            <v xml:space="preserve">UN    </v>
          </cell>
          <cell r="D8538">
            <v>3.36</v>
          </cell>
        </row>
        <row r="8539">
          <cell r="A8539">
            <v>39274</v>
          </cell>
          <cell r="B8539" t="str">
            <v>CURVA 135 GRAUS, DE PVC RIGIDO ROSCAVEL, DE 3/4", PARA ELETRODUTO</v>
          </cell>
          <cell r="C8539" t="str">
            <v xml:space="preserve">UN    </v>
          </cell>
          <cell r="D8539">
            <v>2.61</v>
          </cell>
        </row>
        <row r="8540">
          <cell r="A8540">
            <v>2628</v>
          </cell>
          <cell r="B8540" t="str">
            <v>CURVA 135 GRAUS, PARA ELETRODUTO, EM ACO GALVANIZADO ELETROLITICO, DIAMETRO DE 100 MM (4")</v>
          </cell>
          <cell r="C8540" t="str">
            <v xml:space="preserve">UN    </v>
          </cell>
          <cell r="D8540">
            <v>192.49</v>
          </cell>
        </row>
        <row r="8541">
          <cell r="A8541">
            <v>2622</v>
          </cell>
          <cell r="B8541" t="str">
            <v>CURVA 135 GRAUS, PARA ELETRODUTO, EM ACO GALVANIZADO ELETROLITICO, DIAMETRO DE 15 MM (1/2")</v>
          </cell>
          <cell r="C8541" t="str">
            <v xml:space="preserve">UN    </v>
          </cell>
          <cell r="D8541">
            <v>4.57</v>
          </cell>
        </row>
        <row r="8542">
          <cell r="A8542">
            <v>2623</v>
          </cell>
          <cell r="B8542" t="str">
            <v>CURVA 135 GRAUS, PARA ELETRODUTO, EM ACO GALVANIZADO ELETROLITICO, DIAMETRO DE 20 MM (3/4")</v>
          </cell>
          <cell r="C8542" t="str">
            <v xml:space="preserve">UN    </v>
          </cell>
          <cell r="D8542">
            <v>5.5</v>
          </cell>
        </row>
        <row r="8543">
          <cell r="A8543">
            <v>2624</v>
          </cell>
          <cell r="B8543" t="str">
            <v>CURVA 135 GRAUS, PARA ELETRODUTO, EM ACO GALVANIZADO ELETROLITICO, DIAMETRO DE 25 MM (1")</v>
          </cell>
          <cell r="C8543" t="str">
            <v xml:space="preserve">UN    </v>
          </cell>
          <cell r="D8543">
            <v>8.75</v>
          </cell>
        </row>
        <row r="8544">
          <cell r="A8544">
            <v>2625</v>
          </cell>
          <cell r="B8544" t="str">
            <v>CURVA 135 GRAUS, PARA ELETRODUTO, EM ACO GALVANIZADO ELETROLITICO, DIAMETRO DE 32 MM (1 1/4")</v>
          </cell>
          <cell r="C8544" t="str">
            <v xml:space="preserve">UN    </v>
          </cell>
          <cell r="D8544">
            <v>18.47</v>
          </cell>
        </row>
        <row r="8545">
          <cell r="A8545">
            <v>2626</v>
          </cell>
          <cell r="B8545" t="str">
            <v>CURVA 135 GRAUS, PARA ELETRODUTO, EM ACO GALVANIZADO ELETROLITICO, DIAMETRO DE 40 MM (1 1/2")</v>
          </cell>
          <cell r="C8545" t="str">
            <v xml:space="preserve">UN    </v>
          </cell>
          <cell r="D8545">
            <v>27.06</v>
          </cell>
        </row>
        <row r="8546">
          <cell r="A8546">
            <v>2630</v>
          </cell>
          <cell r="B8546" t="str">
            <v>CURVA 135 GRAUS, PARA ELETRODUTO, EM ACO GALVANIZADO ELETROLITICO, DIAMETRO DE 50 MM (2")</v>
          </cell>
          <cell r="C8546" t="str">
            <v xml:space="preserve">UN    </v>
          </cell>
          <cell r="D8546">
            <v>41.16</v>
          </cell>
        </row>
        <row r="8547">
          <cell r="A8547">
            <v>2627</v>
          </cell>
          <cell r="B8547" t="str">
            <v>CURVA 135 GRAUS, PARA ELETRODUTO, EM ACO GALVANIZADO ELETROLITICO, DIAMETRO DE 65 MM (2 1/2")</v>
          </cell>
          <cell r="C8547" t="str">
            <v xml:space="preserve">UN    </v>
          </cell>
          <cell r="D8547">
            <v>72.5</v>
          </cell>
        </row>
        <row r="8548">
          <cell r="A8548">
            <v>2629</v>
          </cell>
          <cell r="B8548" t="str">
            <v>CURVA 135 GRAUS, PARA ELETRODUTO, EM ACO GALVANIZADO ELETROLITICO, DIAMETRO DE 80 MM (3")</v>
          </cell>
          <cell r="C8548" t="str">
            <v xml:space="preserve">UN    </v>
          </cell>
          <cell r="D8548">
            <v>98.07</v>
          </cell>
        </row>
        <row r="8549">
          <cell r="A8549">
            <v>12033</v>
          </cell>
          <cell r="B8549" t="str">
            <v>CURVA 180 GRAUS, DE PVC RIGIDO ROSCAVEL, DE 1 1/2", PARA ELETRODUTO</v>
          </cell>
          <cell r="C8549" t="str">
            <v xml:space="preserve">UN    </v>
          </cell>
          <cell r="D8549">
            <v>10.74</v>
          </cell>
        </row>
        <row r="8550">
          <cell r="A8550">
            <v>40408</v>
          </cell>
          <cell r="B8550" t="str">
            <v>CURVA 180 GRAUS, DE PVC RIGIDO ROSCAVEL, DE 1 1/4", PARA ELETRODUTO</v>
          </cell>
          <cell r="C8550" t="str">
            <v xml:space="preserve">UN    </v>
          </cell>
          <cell r="D8550">
            <v>7.06</v>
          </cell>
        </row>
        <row r="8551">
          <cell r="A8551">
            <v>40409</v>
          </cell>
          <cell r="B8551" t="str">
            <v>CURVA 180 GRAUS, DE PVC RIGIDO ROSCAVEL, DE 1/2", PARA ELETRODUTO</v>
          </cell>
          <cell r="C8551" t="str">
            <v xml:space="preserve">UN    </v>
          </cell>
          <cell r="D8551">
            <v>2.4900000000000002</v>
          </cell>
        </row>
        <row r="8552">
          <cell r="A8552">
            <v>39276</v>
          </cell>
          <cell r="B8552" t="str">
            <v>CURVA 180 GRAUS, DE PVC RIGIDO ROSCAVEL, DE 1", PARA ELETRODUTO</v>
          </cell>
          <cell r="C8552" t="str">
            <v xml:space="preserve">UN    </v>
          </cell>
          <cell r="D8552">
            <v>6.36</v>
          </cell>
        </row>
        <row r="8553">
          <cell r="A8553">
            <v>39277</v>
          </cell>
          <cell r="B8553" t="str">
            <v>CURVA 180 GRAUS, DE PVC RIGIDO ROSCAVEL, DE 2", PARA ELETRODUTO</v>
          </cell>
          <cell r="C8553" t="str">
            <v xml:space="preserve">UN    </v>
          </cell>
          <cell r="D8553">
            <v>17.170000000000002</v>
          </cell>
        </row>
        <row r="8554">
          <cell r="A8554">
            <v>12034</v>
          </cell>
          <cell r="B8554" t="str">
            <v>CURVA 180 GRAUS, DE PVC RIGIDO ROSCAVEL, DE 3/4", PARA ELETRODUTO</v>
          </cell>
          <cell r="C8554" t="str">
            <v xml:space="preserve">UN    </v>
          </cell>
          <cell r="D8554">
            <v>4.8600000000000003</v>
          </cell>
        </row>
        <row r="8555">
          <cell r="A8555">
            <v>39879</v>
          </cell>
          <cell r="B8555" t="str">
            <v>CURVA 45 GRAUS DE COBRE (REF 606) SEM ANEL DE SOLDA, BOLSA X BOLSA, 15 MM</v>
          </cell>
          <cell r="C8555" t="str">
            <v xml:space="preserve">UN    </v>
          </cell>
          <cell r="D8555">
            <v>3.6</v>
          </cell>
        </row>
        <row r="8556">
          <cell r="A8556">
            <v>39880</v>
          </cell>
          <cell r="B8556" t="str">
            <v>CURVA 45 GRAUS DE COBRE (REF 606) SEM ANEL DE SOLDA, BOLSA X BOLSA, 22 MM</v>
          </cell>
          <cell r="C8556" t="str">
            <v xml:space="preserve">UN    </v>
          </cell>
          <cell r="D8556">
            <v>7.98</v>
          </cell>
        </row>
        <row r="8557">
          <cell r="A8557">
            <v>39881</v>
          </cell>
          <cell r="B8557" t="str">
            <v>CURVA 45 GRAUS DE COBRE (REF 606) SEM ANEL DE SOLDA, BOLSA X BOLSA, 28 MM</v>
          </cell>
          <cell r="C8557" t="str">
            <v xml:space="preserve">UN    </v>
          </cell>
          <cell r="D8557">
            <v>12.82</v>
          </cell>
        </row>
        <row r="8558">
          <cell r="A8558">
            <v>39882</v>
          </cell>
          <cell r="B8558" t="str">
            <v>CURVA 45 GRAUS DE COBRE (REF 606) SEM ANEL DE SOLDA, BOLSA X BOLSA, 35 MM</v>
          </cell>
          <cell r="C8558" t="str">
            <v xml:space="preserve">UN    </v>
          </cell>
          <cell r="D8558">
            <v>33.76</v>
          </cell>
        </row>
        <row r="8559">
          <cell r="A8559">
            <v>39883</v>
          </cell>
          <cell r="B8559" t="str">
            <v>CURVA 45 GRAUS DE COBRE (REF 606) SEM ANEL DE SOLDA, BOLSA X BOLSA, 42 MM</v>
          </cell>
          <cell r="C8559" t="str">
            <v xml:space="preserve">UN    </v>
          </cell>
          <cell r="D8559">
            <v>53.91</v>
          </cell>
        </row>
        <row r="8560">
          <cell r="A8560">
            <v>39884</v>
          </cell>
          <cell r="B8560" t="str">
            <v>CURVA 45 GRAUS DE COBRE (REF 606) SEM ANEL DE SOLDA, BOLSA X BOLSA, 54 MM</v>
          </cell>
          <cell r="C8560" t="str">
            <v xml:space="preserve">UN    </v>
          </cell>
          <cell r="D8560">
            <v>80.069999999999993</v>
          </cell>
        </row>
        <row r="8561">
          <cell r="A8561">
            <v>39885</v>
          </cell>
          <cell r="B8561" t="str">
            <v>CURVA 45 GRAUS DE COBRE (REF 606) SEM ANEL DE SOLDA, BOLSA X BOLSA, 66 MM</v>
          </cell>
          <cell r="C8561" t="str">
            <v xml:space="preserve">UN    </v>
          </cell>
          <cell r="D8561">
            <v>190.31</v>
          </cell>
        </row>
        <row r="8562">
          <cell r="A8562">
            <v>1777</v>
          </cell>
          <cell r="B8562" t="str">
            <v>CURVA 45 GRAUS DE FERRO GALVANIZADO, COM ROSCA BSP FEMEA, DE 1 1/2"</v>
          </cell>
          <cell r="C8562" t="str">
            <v xml:space="preserve">UN    </v>
          </cell>
          <cell r="D8562">
            <v>62.39</v>
          </cell>
        </row>
        <row r="8563">
          <cell r="A8563">
            <v>1819</v>
          </cell>
          <cell r="B8563" t="str">
            <v>CURVA 45 GRAUS DE FERRO GALVANIZADO, COM ROSCA BSP FEMEA, DE 1 1/4"</v>
          </cell>
          <cell r="C8563" t="str">
            <v xml:space="preserve">UN    </v>
          </cell>
          <cell r="D8563">
            <v>45.39</v>
          </cell>
        </row>
        <row r="8564">
          <cell r="A8564">
            <v>1775</v>
          </cell>
          <cell r="B8564" t="str">
            <v>CURVA 45 GRAUS DE FERRO GALVANIZADO, COM ROSCA BSP FEMEA, DE 1/2"</v>
          </cell>
          <cell r="C8564" t="str">
            <v xml:space="preserve">UN    </v>
          </cell>
          <cell r="D8564">
            <v>13.57</v>
          </cell>
        </row>
        <row r="8565">
          <cell r="A8565">
            <v>1776</v>
          </cell>
          <cell r="B8565" t="str">
            <v>CURVA 45 GRAUS DE FERRO GALVANIZADO, COM ROSCA BSP FEMEA, DE 1"</v>
          </cell>
          <cell r="C8565" t="str">
            <v xml:space="preserve">UN    </v>
          </cell>
          <cell r="D8565">
            <v>36.93</v>
          </cell>
        </row>
        <row r="8566">
          <cell r="A8566">
            <v>1778</v>
          </cell>
          <cell r="B8566" t="str">
            <v>CURVA 45 GRAUS DE FERRO GALVANIZADO, COM ROSCA BSP FEMEA, DE 2 1/2"</v>
          </cell>
          <cell r="C8566" t="str">
            <v xml:space="preserve">UN    </v>
          </cell>
          <cell r="D8566">
            <v>151.02000000000001</v>
          </cell>
        </row>
        <row r="8567">
          <cell r="A8567">
            <v>1818</v>
          </cell>
          <cell r="B8567" t="str">
            <v>CURVA 45 GRAUS DE FERRO GALVANIZADO, COM ROSCA BSP FEMEA, DE 2"</v>
          </cell>
          <cell r="C8567" t="str">
            <v xml:space="preserve">UN    </v>
          </cell>
          <cell r="D8567">
            <v>100.25</v>
          </cell>
        </row>
        <row r="8568">
          <cell r="A8568">
            <v>1820</v>
          </cell>
          <cell r="B8568" t="str">
            <v>CURVA 45 GRAUS DE FERRO GALVANIZADO, COM ROSCA BSP FEMEA, DE 3/4"</v>
          </cell>
          <cell r="C8568" t="str">
            <v xml:space="preserve">UN    </v>
          </cell>
          <cell r="D8568">
            <v>19.600000000000001</v>
          </cell>
        </row>
        <row r="8569">
          <cell r="A8569">
            <v>1779</v>
          </cell>
          <cell r="B8569" t="str">
            <v>CURVA 45 GRAUS DE FERRO GALVANIZADO, COM ROSCA BSP FEMEA, DE 3"</v>
          </cell>
          <cell r="C8569" t="str">
            <v xml:space="preserve">UN    </v>
          </cell>
          <cell r="D8569">
            <v>219.64</v>
          </cell>
        </row>
        <row r="8570">
          <cell r="A8570">
            <v>1780</v>
          </cell>
          <cell r="B8570" t="str">
            <v>CURVA 45 GRAUS DE FERRO GALVANIZADO, COM ROSCA BSP FEMEA, DE 4"</v>
          </cell>
          <cell r="C8570" t="str">
            <v xml:space="preserve">UN    </v>
          </cell>
          <cell r="D8570">
            <v>452.8</v>
          </cell>
        </row>
        <row r="8571">
          <cell r="A8571">
            <v>1783</v>
          </cell>
          <cell r="B8571" t="str">
            <v>CURVA 45 GRAUS DE FERRO GALVANIZADO, COM ROSCA BSP MACHO/FEMEA, DE 1 1/2"</v>
          </cell>
          <cell r="C8571" t="str">
            <v xml:space="preserve">UN    </v>
          </cell>
          <cell r="D8571">
            <v>47.87</v>
          </cell>
        </row>
        <row r="8572">
          <cell r="A8572">
            <v>1782</v>
          </cell>
          <cell r="B8572" t="str">
            <v>CURVA 45 GRAUS DE FERRO GALVANIZADO, COM ROSCA BSP MACHO/FEMEA, DE 1 1/4"</v>
          </cell>
          <cell r="C8572" t="str">
            <v xml:space="preserve">UN    </v>
          </cell>
          <cell r="D8572">
            <v>37.85</v>
          </cell>
        </row>
        <row r="8573">
          <cell r="A8573">
            <v>1817</v>
          </cell>
          <cell r="B8573" t="str">
            <v>CURVA 45 GRAUS DE FERRO GALVANIZADO, COM ROSCA BSP MACHO/FEMEA, DE 1/2"</v>
          </cell>
          <cell r="C8573" t="str">
            <v xml:space="preserve">UN    </v>
          </cell>
          <cell r="D8573">
            <v>11.28</v>
          </cell>
        </row>
        <row r="8574">
          <cell r="A8574">
            <v>1781</v>
          </cell>
          <cell r="B8574" t="str">
            <v>CURVA 45 GRAUS DE FERRO GALVANIZADO, COM ROSCA BSP MACHO/FEMEA, DE 1"</v>
          </cell>
          <cell r="C8574" t="str">
            <v xml:space="preserve">UN    </v>
          </cell>
          <cell r="D8574">
            <v>24.66</v>
          </cell>
        </row>
        <row r="8575">
          <cell r="A8575">
            <v>1784</v>
          </cell>
          <cell r="B8575" t="str">
            <v>CURVA 45 GRAUS DE FERRO GALVANIZADO, COM ROSCA BSP MACHO/FEMEA, DE 2 1/2"</v>
          </cell>
          <cell r="C8575" t="str">
            <v xml:space="preserve">UN    </v>
          </cell>
          <cell r="D8575">
            <v>135.19</v>
          </cell>
        </row>
        <row r="8576">
          <cell r="A8576">
            <v>1810</v>
          </cell>
          <cell r="B8576" t="str">
            <v>CURVA 45 GRAUS DE FERRO GALVANIZADO, COM ROSCA BSP MACHO/FEMEA, DE 2"</v>
          </cell>
          <cell r="C8576" t="str">
            <v xml:space="preserve">UN    </v>
          </cell>
          <cell r="D8576">
            <v>74.98</v>
          </cell>
        </row>
        <row r="8577">
          <cell r="A8577">
            <v>1811</v>
          </cell>
          <cell r="B8577" t="str">
            <v>CURVA 45 GRAUS DE FERRO GALVANIZADO, COM ROSCA BSP MACHO/FEMEA, DE 3/4"</v>
          </cell>
          <cell r="C8577" t="str">
            <v xml:space="preserve">UN    </v>
          </cell>
          <cell r="D8577">
            <v>16.22</v>
          </cell>
        </row>
        <row r="8578">
          <cell r="A8578">
            <v>1812</v>
          </cell>
          <cell r="B8578" t="str">
            <v>CURVA 45 GRAUS DE FERRO GALVANIZADO, COM ROSCA BSP MACHO/FEMEA, DE 3"</v>
          </cell>
          <cell r="C8578" t="str">
            <v xml:space="preserve">UN    </v>
          </cell>
          <cell r="D8578">
            <v>189.29</v>
          </cell>
        </row>
        <row r="8579">
          <cell r="A8579">
            <v>40386</v>
          </cell>
          <cell r="B8579" t="str">
            <v>CURVA 45 GRAUS EM ACO CARBONO, SOLDAVEL, PRESSAO 3.000 LBS, DN 1 1/2"</v>
          </cell>
          <cell r="C8579" t="str">
            <v xml:space="preserve">UN    </v>
          </cell>
          <cell r="D8579">
            <v>48.52</v>
          </cell>
        </row>
        <row r="8580">
          <cell r="A8580">
            <v>40384</v>
          </cell>
          <cell r="B8580" t="str">
            <v>CURVA 45 GRAUS EM ACO CARBONO, SOLDAVEL, PRESSAO 3.000 LBS, DN 1 1/4"</v>
          </cell>
          <cell r="C8580" t="str">
            <v xml:space="preserve">UN    </v>
          </cell>
          <cell r="D8580">
            <v>33.22</v>
          </cell>
        </row>
        <row r="8581">
          <cell r="A8581">
            <v>40379</v>
          </cell>
          <cell r="B8581" t="str">
            <v>CURVA 45 GRAUS EM ACO CARBONO, SOLDAVEL, PRESSAO 3.000 LBS, DN 1/2"</v>
          </cell>
          <cell r="C8581" t="str">
            <v xml:space="preserve">UN    </v>
          </cell>
          <cell r="D8581">
            <v>11.48</v>
          </cell>
        </row>
        <row r="8582">
          <cell r="A8582">
            <v>40423</v>
          </cell>
          <cell r="B8582" t="str">
            <v>CURVA 45 GRAUS EM ACO CARBONO, SOLDAVEL, PRESSAO 3.000 LBS, DN 1"</v>
          </cell>
          <cell r="C8582" t="str">
            <v xml:space="preserve">UN    </v>
          </cell>
          <cell r="D8582">
            <v>21.73</v>
          </cell>
        </row>
        <row r="8583">
          <cell r="A8583">
            <v>40389</v>
          </cell>
          <cell r="B8583" t="str">
            <v>CURVA 45 GRAUS EM ACO CARBONO, SOLDAVEL, PRESSAO 3.000 LBS, DN 2 1/2"</v>
          </cell>
          <cell r="C8583" t="str">
            <v xml:space="preserve">UN    </v>
          </cell>
          <cell r="D8583">
            <v>137.82</v>
          </cell>
        </row>
        <row r="8584">
          <cell r="A8584">
            <v>40388</v>
          </cell>
          <cell r="B8584" t="str">
            <v>CURVA 45 GRAUS EM ACO CARBONO, SOLDAVEL, PRESSAO 3.000 LBS, DN 2"</v>
          </cell>
          <cell r="C8584" t="str">
            <v xml:space="preserve">UN    </v>
          </cell>
          <cell r="D8584">
            <v>68.98</v>
          </cell>
        </row>
        <row r="8585">
          <cell r="A8585">
            <v>40381</v>
          </cell>
          <cell r="B8585" t="str">
            <v>CURVA 45 GRAUS EM ACO CARBONO, SOLDAVEL, PRESSAO 3.000 LBS, DN 3/4"</v>
          </cell>
          <cell r="C8585" t="str">
            <v xml:space="preserve">UN    </v>
          </cell>
          <cell r="D8585">
            <v>15.31</v>
          </cell>
        </row>
        <row r="8586">
          <cell r="A8586">
            <v>40391</v>
          </cell>
          <cell r="B8586" t="str">
            <v>CURVA 45 GRAUS EM ACO CARBONO, SOLDAVEL, PRESSAO 3.000 LBS, DN 3"</v>
          </cell>
          <cell r="C8586" t="str">
            <v xml:space="preserve">UN    </v>
          </cell>
          <cell r="D8586">
            <v>357.72</v>
          </cell>
        </row>
        <row r="8587">
          <cell r="A8587">
            <v>40414</v>
          </cell>
          <cell r="B8587" t="str">
            <v>CURVA 45 GRAUS RANHURADA EM FERRO FUNDIDO, DN 50 MM (2")</v>
          </cell>
          <cell r="C8587" t="str">
            <v xml:space="preserve">UN    </v>
          </cell>
          <cell r="D8587">
            <v>16.149999999999999</v>
          </cell>
        </row>
        <row r="8588">
          <cell r="A8588">
            <v>40416</v>
          </cell>
          <cell r="B8588" t="str">
            <v>CURVA 45 GRAUS RANHURADA EM FERRO FUNDIDO, DN 65 MM (2 1/2")</v>
          </cell>
          <cell r="C8588" t="str">
            <v xml:space="preserve">UN    </v>
          </cell>
          <cell r="D8588">
            <v>22.33</v>
          </cell>
        </row>
        <row r="8589">
          <cell r="A8589">
            <v>40418</v>
          </cell>
          <cell r="B8589" t="str">
            <v>CURVA 45 GRAUS RANHURADA EM FERRO FUNDIDO, DN 80 MM (3")</v>
          </cell>
          <cell r="C8589" t="str">
            <v xml:space="preserve">UN    </v>
          </cell>
          <cell r="D8589">
            <v>26.63</v>
          </cell>
        </row>
        <row r="8590">
          <cell r="A8590">
            <v>2609</v>
          </cell>
          <cell r="B8590" t="str">
            <v>CURVA 45 GRAUS, PARA ELETRODUTO, EM ACO GALVANIZADO ELETROLITICO, DIAMETRO DE 20 MM (3/4")</v>
          </cell>
          <cell r="C8590" t="str">
            <v xml:space="preserve">UN    </v>
          </cell>
          <cell r="D8590">
            <v>4.29</v>
          </cell>
        </row>
        <row r="8591">
          <cell r="A8591">
            <v>2634</v>
          </cell>
          <cell r="B8591" t="str">
            <v>CURVA 45 GRAUS, PARA ELETRODUTO, EM ACO GALVANIZADO ELETROLITICO, DIAMETRO DE 25 MM (1")</v>
          </cell>
          <cell r="C8591" t="str">
            <v xml:space="preserve">UN    </v>
          </cell>
          <cell r="D8591">
            <v>5.64</v>
          </cell>
        </row>
        <row r="8592">
          <cell r="A8592">
            <v>2611</v>
          </cell>
          <cell r="B8592" t="str">
            <v>CURVA 45 GRAUS, PARA ELETRODUTO, EM ACO GALVANIZADO ELETROLITICO, DIAMETRO DE 40 MM (1 1/2")</v>
          </cell>
          <cell r="C8592" t="str">
            <v xml:space="preserve">UN    </v>
          </cell>
          <cell r="D8592">
            <v>15.89</v>
          </cell>
        </row>
        <row r="8593">
          <cell r="A8593">
            <v>34359</v>
          </cell>
          <cell r="B8593" t="str">
            <v>CURVA 90 GRAUS DE BARRA CHATA EM ALUMINIO 3/4 " X 1/4 " X 300 MM</v>
          </cell>
          <cell r="C8593" t="str">
            <v xml:space="preserve">UN    </v>
          </cell>
          <cell r="D8593">
            <v>11.92</v>
          </cell>
        </row>
        <row r="8594">
          <cell r="A8594">
            <v>1789</v>
          </cell>
          <cell r="B8594" t="str">
            <v>CURVA 90 GRAUS DE FERRO GALVANIZADO, COM ROSCA BSP FEMEA, DE 1 1/2"</v>
          </cell>
          <cell r="C8594" t="str">
            <v xml:space="preserve">UN    </v>
          </cell>
          <cell r="D8594">
            <v>59.88</v>
          </cell>
        </row>
        <row r="8595">
          <cell r="A8595">
            <v>1788</v>
          </cell>
          <cell r="B8595" t="str">
            <v>CURVA 90 GRAUS DE FERRO GALVANIZADO, COM ROSCA BSP FEMEA, DE 1 1/4"</v>
          </cell>
          <cell r="C8595" t="str">
            <v xml:space="preserve">UN    </v>
          </cell>
          <cell r="D8595">
            <v>48</v>
          </cell>
        </row>
        <row r="8596">
          <cell r="A8596">
            <v>1786</v>
          </cell>
          <cell r="B8596" t="str">
            <v>CURVA 90 GRAUS DE FERRO GALVANIZADO, COM ROSCA BSP FEMEA, DE 1/2"</v>
          </cell>
          <cell r="C8596" t="str">
            <v xml:space="preserve">UN    </v>
          </cell>
          <cell r="D8596">
            <v>11.92</v>
          </cell>
        </row>
        <row r="8597">
          <cell r="A8597">
            <v>1787</v>
          </cell>
          <cell r="B8597" t="str">
            <v>CURVA 90 GRAUS DE FERRO GALVANIZADO, COM ROSCA BSP FEMEA, DE 1"</v>
          </cell>
          <cell r="C8597" t="str">
            <v xml:space="preserve">UN    </v>
          </cell>
          <cell r="D8597">
            <v>28.54</v>
          </cell>
        </row>
        <row r="8598">
          <cell r="A8598">
            <v>1791</v>
          </cell>
          <cell r="B8598" t="str">
            <v>CURVA 90 GRAUS DE FERRO GALVANIZADO, COM ROSCA BSP FEMEA, DE 2 1/2"</v>
          </cell>
          <cell r="C8598" t="str">
            <v xml:space="preserve">UN    </v>
          </cell>
          <cell r="D8598">
            <v>173.06</v>
          </cell>
        </row>
        <row r="8599">
          <cell r="A8599">
            <v>1790</v>
          </cell>
          <cell r="B8599" t="str">
            <v>CURVA 90 GRAUS DE FERRO GALVANIZADO, COM ROSCA BSP FEMEA, DE 2"</v>
          </cell>
          <cell r="C8599" t="str">
            <v xml:space="preserve">UN    </v>
          </cell>
          <cell r="D8599">
            <v>99.72</v>
          </cell>
        </row>
        <row r="8600">
          <cell r="A8600">
            <v>1813</v>
          </cell>
          <cell r="B8600" t="str">
            <v>CURVA 90 GRAUS DE FERRO GALVANIZADO, COM ROSCA BSP FEMEA, DE 3/4"</v>
          </cell>
          <cell r="C8600" t="str">
            <v xml:space="preserve">UN    </v>
          </cell>
          <cell r="D8600">
            <v>18.91</v>
          </cell>
        </row>
        <row r="8601">
          <cell r="A8601">
            <v>1792</v>
          </cell>
          <cell r="B8601" t="str">
            <v>CURVA 90 GRAUS DE FERRO GALVANIZADO, COM ROSCA BSP FEMEA, DE 3"</v>
          </cell>
          <cell r="C8601" t="str">
            <v xml:space="preserve">UN    </v>
          </cell>
          <cell r="D8601">
            <v>233.61</v>
          </cell>
        </row>
        <row r="8602">
          <cell r="A8602">
            <v>1793</v>
          </cell>
          <cell r="B8602" t="str">
            <v>CURVA 90 GRAUS DE FERRO GALVANIZADO, COM ROSCA BSP FEMEA, DE 4"</v>
          </cell>
          <cell r="C8602" t="str">
            <v xml:space="preserve">UN    </v>
          </cell>
          <cell r="D8602">
            <v>472.05</v>
          </cell>
        </row>
        <row r="8603">
          <cell r="A8603">
            <v>1809</v>
          </cell>
          <cell r="B8603" t="str">
            <v>CURVA 90 GRAUS DE FERRO GALVANIZADO, COM ROSCA BSP MACHO/FEMEA, DE 1 1/2"</v>
          </cell>
          <cell r="C8603" t="str">
            <v xml:space="preserve">UN    </v>
          </cell>
          <cell r="D8603">
            <v>56.14</v>
          </cell>
        </row>
        <row r="8604">
          <cell r="A8604">
            <v>1814</v>
          </cell>
          <cell r="B8604" t="str">
            <v>CURVA 90 GRAUS DE FERRO GALVANIZADO, COM ROSCA BSP MACHO/FEMEA, DE 1 1/4"</v>
          </cell>
          <cell r="C8604" t="str">
            <v xml:space="preserve">UN    </v>
          </cell>
          <cell r="D8604">
            <v>46.12</v>
          </cell>
        </row>
        <row r="8605">
          <cell r="A8605">
            <v>1803</v>
          </cell>
          <cell r="B8605" t="str">
            <v>CURVA 90 GRAUS DE FERRO GALVANIZADO, COM ROSCA BSP MACHO/FEMEA, DE 1/2"</v>
          </cell>
          <cell r="C8605" t="str">
            <v xml:space="preserve">UN    </v>
          </cell>
          <cell r="D8605">
            <v>11.65</v>
          </cell>
        </row>
        <row r="8606">
          <cell r="A8606">
            <v>1805</v>
          </cell>
          <cell r="B8606" t="str">
            <v>CURVA 90 GRAUS DE FERRO GALVANIZADO, COM ROSCA BSP MACHO/FEMEA, DE 1"</v>
          </cell>
          <cell r="C8606" t="str">
            <v xml:space="preserve">UN    </v>
          </cell>
          <cell r="D8606">
            <v>26.76</v>
          </cell>
        </row>
        <row r="8607">
          <cell r="A8607">
            <v>1821</v>
          </cell>
          <cell r="B8607" t="str">
            <v>CURVA 90 GRAUS DE FERRO GALVANIZADO, COM ROSCA BSP MACHO/FEMEA, DE 2 1/2"</v>
          </cell>
          <cell r="C8607" t="str">
            <v xml:space="preserve">UN    </v>
          </cell>
          <cell r="D8607">
            <v>158.12</v>
          </cell>
        </row>
        <row r="8608">
          <cell r="A8608">
            <v>1806</v>
          </cell>
          <cell r="B8608" t="str">
            <v>CURVA 90 GRAUS DE FERRO GALVANIZADO, COM ROSCA BSP MACHO/FEMEA, DE 2"</v>
          </cell>
          <cell r="C8608" t="str">
            <v xml:space="preserve">UN    </v>
          </cell>
          <cell r="D8608">
            <v>94.11</v>
          </cell>
        </row>
        <row r="8609">
          <cell r="A8609">
            <v>1804</v>
          </cell>
          <cell r="B8609" t="str">
            <v>CURVA 90 GRAUS DE FERRO GALVANIZADO, COM ROSCA BSP MACHO/FEMEA, DE 3/4"</v>
          </cell>
          <cell r="C8609" t="str">
            <v xml:space="preserve">UN    </v>
          </cell>
          <cell r="D8609">
            <v>16.59</v>
          </cell>
        </row>
        <row r="8610">
          <cell r="A8610">
            <v>1807</v>
          </cell>
          <cell r="B8610" t="str">
            <v>CURVA 90 GRAUS DE FERRO GALVANIZADO, COM ROSCA BSP MACHO/FEMEA, DE 3"</v>
          </cell>
          <cell r="C8610" t="str">
            <v xml:space="preserve">UN    </v>
          </cell>
          <cell r="D8610">
            <v>226.14</v>
          </cell>
        </row>
        <row r="8611">
          <cell r="A8611">
            <v>1808</v>
          </cell>
          <cell r="B8611" t="str">
            <v>CURVA 90 GRAUS DE FERRO GALVANIZADO, COM ROSCA BSP MACHO/FEMEA, DE 4"</v>
          </cell>
          <cell r="C8611" t="str">
            <v xml:space="preserve">UN    </v>
          </cell>
          <cell r="D8611">
            <v>453.36</v>
          </cell>
        </row>
        <row r="8612">
          <cell r="A8612">
            <v>1797</v>
          </cell>
          <cell r="B8612" t="str">
            <v>CURVA 90 GRAUS DE FERRO GALVANIZADO, COM ROSCA BSP MACHO, DE 1 1/2"</v>
          </cell>
          <cell r="C8612" t="str">
            <v xml:space="preserve">UN    </v>
          </cell>
          <cell r="D8612">
            <v>67.989999999999995</v>
          </cell>
        </row>
        <row r="8613">
          <cell r="A8613">
            <v>1796</v>
          </cell>
          <cell r="B8613" t="str">
            <v>CURVA 90 GRAUS DE FERRO GALVANIZADO, COM ROSCA BSP MACHO, DE 1 1/4"</v>
          </cell>
          <cell r="C8613" t="str">
            <v xml:space="preserve">UN    </v>
          </cell>
          <cell r="D8613">
            <v>52.16</v>
          </cell>
        </row>
        <row r="8614">
          <cell r="A8614">
            <v>1794</v>
          </cell>
          <cell r="B8614" t="str">
            <v>CURVA 90 GRAUS DE FERRO GALVANIZADO, COM ROSCA BSP MACHO, DE 1/2"</v>
          </cell>
          <cell r="C8614" t="str">
            <v xml:space="preserve">UN    </v>
          </cell>
          <cell r="D8614">
            <v>12.45</v>
          </cell>
        </row>
        <row r="8615">
          <cell r="A8615">
            <v>1816</v>
          </cell>
          <cell r="B8615" t="str">
            <v>CURVA 90 GRAUS DE FERRO GALVANIZADO, COM ROSCA BSP MACHO, DE 1"</v>
          </cell>
          <cell r="C8615" t="str">
            <v xml:space="preserve">UN    </v>
          </cell>
          <cell r="D8615">
            <v>28.07</v>
          </cell>
        </row>
        <row r="8616">
          <cell r="A8616">
            <v>1815</v>
          </cell>
          <cell r="B8616" t="str">
            <v>CURVA 90 GRAUS DE FERRO GALVANIZADO, COM ROSCA BSP MACHO, DE 2 1/2"</v>
          </cell>
          <cell r="C8616" t="str">
            <v xml:space="preserve">UN    </v>
          </cell>
          <cell r="D8616">
            <v>215.59</v>
          </cell>
        </row>
        <row r="8617">
          <cell r="A8617">
            <v>1798</v>
          </cell>
          <cell r="B8617" t="str">
            <v>CURVA 90 GRAUS DE FERRO GALVANIZADO, COM ROSCA BSP MACHO, DE 2"</v>
          </cell>
          <cell r="C8617" t="str">
            <v xml:space="preserve">UN    </v>
          </cell>
          <cell r="D8617">
            <v>96.47</v>
          </cell>
        </row>
        <row r="8618">
          <cell r="A8618">
            <v>1795</v>
          </cell>
          <cell r="B8618" t="str">
            <v>CURVA 90 GRAUS DE FERRO GALVANIZADO, COM ROSCA BSP MACHO, DE 3/4"</v>
          </cell>
          <cell r="C8618" t="str">
            <v xml:space="preserve">UN    </v>
          </cell>
          <cell r="D8618">
            <v>17.25</v>
          </cell>
        </row>
        <row r="8619">
          <cell r="A8619">
            <v>1799</v>
          </cell>
          <cell r="B8619" t="str">
            <v>CURVA 90 GRAUS DE FERRO GALVANIZADO, COM ROSCA BSP MACHO, DE 3"</v>
          </cell>
          <cell r="C8619" t="str">
            <v xml:space="preserve">UN    </v>
          </cell>
          <cell r="D8619">
            <v>280.79000000000002</v>
          </cell>
        </row>
        <row r="8620">
          <cell r="A8620">
            <v>1800</v>
          </cell>
          <cell r="B8620" t="str">
            <v>CURVA 90 GRAUS DE FERRO GALVANIZADO, COM ROSCA BSP MACHO, DE 4"</v>
          </cell>
          <cell r="C8620" t="str">
            <v xml:space="preserve">UN    </v>
          </cell>
          <cell r="D8620">
            <v>536.07000000000005</v>
          </cell>
        </row>
        <row r="8621">
          <cell r="A8621">
            <v>1802</v>
          </cell>
          <cell r="B8621" t="str">
            <v>CURVA 90 GRAUS DE FERRO GALVANIZADO, COM ROSCA BSP MACHO, DE 6"</v>
          </cell>
          <cell r="C8621" t="str">
            <v xml:space="preserve">UN    </v>
          </cell>
          <cell r="D8621">
            <v>1340.94</v>
          </cell>
        </row>
        <row r="8622">
          <cell r="A8622">
            <v>40385</v>
          </cell>
          <cell r="B8622" t="str">
            <v>CURVA 90 GRAUS EM ACO CARBONO, RAIO CURTO, SOLDAVEL, PRESSAO 3.000 LBS, DN 1 1/2"</v>
          </cell>
          <cell r="C8622" t="str">
            <v xml:space="preserve">UN    </v>
          </cell>
          <cell r="D8622">
            <v>48.52</v>
          </cell>
        </row>
        <row r="8623">
          <cell r="A8623">
            <v>40383</v>
          </cell>
          <cell r="B8623" t="str">
            <v>CURVA 90 GRAUS EM ACO CARBONO, RAIO CURTO, SOLDAVEL, PRESSAO 3.000 LBS, DN 1 1/4"</v>
          </cell>
          <cell r="C8623" t="str">
            <v xml:space="preserve">UN    </v>
          </cell>
          <cell r="D8623">
            <v>33.22</v>
          </cell>
        </row>
        <row r="8624">
          <cell r="A8624">
            <v>40378</v>
          </cell>
          <cell r="B8624" t="str">
            <v>CURVA 90 GRAUS EM ACO CARBONO, RAIO CURTO, SOLDAVEL, PRESSAO 3.000 LBS, DN 1/2"</v>
          </cell>
          <cell r="C8624" t="str">
            <v xml:space="preserve">UN    </v>
          </cell>
          <cell r="D8624">
            <v>11.48</v>
          </cell>
        </row>
        <row r="8625">
          <cell r="A8625">
            <v>40382</v>
          </cell>
          <cell r="B8625" t="str">
            <v>CURVA 90 GRAUS EM ACO CARBONO, RAIO CURTO, SOLDAVEL, PRESSAO 3.000 LBS, DN 1"</v>
          </cell>
          <cell r="C8625" t="str">
            <v xml:space="preserve">UN    </v>
          </cell>
          <cell r="D8625">
            <v>21.73</v>
          </cell>
        </row>
        <row r="8626">
          <cell r="A8626">
            <v>40422</v>
          </cell>
          <cell r="B8626" t="str">
            <v>CURVA 90 GRAUS EM ACO CARBONO, RAIO CURTO, SOLDAVEL, PRESSAO 3.000 LBS, DN 2 1/2"</v>
          </cell>
          <cell r="C8626" t="str">
            <v xml:space="preserve">UN    </v>
          </cell>
          <cell r="D8626">
            <v>148.05000000000001</v>
          </cell>
        </row>
        <row r="8627">
          <cell r="A8627">
            <v>40387</v>
          </cell>
          <cell r="B8627" t="str">
            <v>CURVA 90 GRAUS EM ACO CARBONO, RAIO CURTO, SOLDAVEL, PRESSAO 3.000 LBS, DN 2"</v>
          </cell>
          <cell r="C8627" t="str">
            <v xml:space="preserve">UN    </v>
          </cell>
          <cell r="D8627">
            <v>75.38</v>
          </cell>
        </row>
        <row r="8628">
          <cell r="A8628">
            <v>40380</v>
          </cell>
          <cell r="B8628" t="str">
            <v>CURVA 90 GRAUS EM ACO CARBONO, RAIO CURTO, SOLDAVEL, PRESSAO 3.000 LBS, DN 3/4"</v>
          </cell>
          <cell r="C8628" t="str">
            <v xml:space="preserve">UN    </v>
          </cell>
          <cell r="D8628">
            <v>15.31</v>
          </cell>
        </row>
        <row r="8629">
          <cell r="A8629">
            <v>40390</v>
          </cell>
          <cell r="B8629" t="str">
            <v>CURVA 90 GRAUS EM ACO CARBONO, RAIO CURTO, SOLDAVEL, PRESSAO 3.000 LBS, DN 3"</v>
          </cell>
          <cell r="C8629" t="str">
            <v xml:space="preserve">UN    </v>
          </cell>
          <cell r="D8629">
            <v>311.82</v>
          </cell>
        </row>
        <row r="8630">
          <cell r="A8630">
            <v>40413</v>
          </cell>
          <cell r="B8630" t="str">
            <v>CURVA 90 GRAUS RANHURADA EM FERRO FUNDIDO, DN 50 MM (2")</v>
          </cell>
          <cell r="C8630" t="str">
            <v xml:space="preserve">UN    </v>
          </cell>
          <cell r="D8630">
            <v>17.54</v>
          </cell>
        </row>
        <row r="8631">
          <cell r="A8631">
            <v>40415</v>
          </cell>
          <cell r="B8631" t="str">
            <v>CURVA 90 GRAUS RANHURADA EM FERRO FUNDIDO, DN 65 MM (2 1/2")</v>
          </cell>
          <cell r="C8631" t="str">
            <v xml:space="preserve">UN    </v>
          </cell>
          <cell r="D8631">
            <v>25</v>
          </cell>
        </row>
        <row r="8632">
          <cell r="A8632">
            <v>40417</v>
          </cell>
          <cell r="B8632" t="str">
            <v>CURVA 90 GRAUS RANHURADA EM FERRO FUNDIDO, DN 80 MM (3")</v>
          </cell>
          <cell r="C8632" t="str">
            <v xml:space="preserve">UN    </v>
          </cell>
          <cell r="D8632">
            <v>29.49</v>
          </cell>
        </row>
        <row r="8633">
          <cell r="A8633">
            <v>39271</v>
          </cell>
          <cell r="B8633" t="str">
            <v>CURVA 90 GRAUS, CURTA, DE PVC RIGIDO ROSCAVEL, DE 1/2", PARA ELETRODUTO</v>
          </cell>
          <cell r="C8633" t="str">
            <v xml:space="preserve">UN    </v>
          </cell>
          <cell r="D8633">
            <v>2.16</v>
          </cell>
        </row>
        <row r="8634">
          <cell r="A8634">
            <v>39273</v>
          </cell>
          <cell r="B8634" t="str">
            <v>CURVA 90 GRAUS, CURTA, DE PVC RIGIDO ROSCAVEL, DE 1", PARA ELETRODUTO</v>
          </cell>
          <cell r="C8634" t="str">
            <v xml:space="preserve">UN    </v>
          </cell>
          <cell r="D8634">
            <v>3.67</v>
          </cell>
        </row>
        <row r="8635">
          <cell r="A8635">
            <v>39272</v>
          </cell>
          <cell r="B8635" t="str">
            <v>CURVA 90 GRAUS, CURTA, DE PVC RIGIDO ROSCAVEL, DE 3/4", PARA ELETRODUTO</v>
          </cell>
          <cell r="C8635" t="str">
            <v xml:space="preserve">UN    </v>
          </cell>
          <cell r="D8635">
            <v>2.66</v>
          </cell>
        </row>
        <row r="8636">
          <cell r="A8636">
            <v>1875</v>
          </cell>
          <cell r="B8636" t="str">
            <v>CURVA 90 GRAUS, LONGA, DE PVC RIGIDO ROSCAVEL, DE 1 1/2", PARA ELETRODUTO</v>
          </cell>
          <cell r="C8636" t="str">
            <v xml:space="preserve">UN    </v>
          </cell>
          <cell r="D8636">
            <v>5.87</v>
          </cell>
        </row>
        <row r="8637">
          <cell r="A8637">
            <v>1874</v>
          </cell>
          <cell r="B8637" t="str">
            <v>CURVA 90 GRAUS, LONGA, DE PVC RIGIDO ROSCAVEL, DE 1 1/4", PARA ELETRODUTO</v>
          </cell>
          <cell r="C8637" t="str">
            <v xml:space="preserve">UN    </v>
          </cell>
          <cell r="D8637">
            <v>4.8499999999999996</v>
          </cell>
        </row>
        <row r="8638">
          <cell r="A8638">
            <v>1870</v>
          </cell>
          <cell r="B8638" t="str">
            <v>CURVA 90 GRAUS, LONGA, DE PVC RIGIDO ROSCAVEL, DE 1/2", PARA ELETRODUTO</v>
          </cell>
          <cell r="C8638" t="str">
            <v xml:space="preserve">UN    </v>
          </cell>
          <cell r="D8638">
            <v>2.8</v>
          </cell>
        </row>
        <row r="8639">
          <cell r="A8639">
            <v>1884</v>
          </cell>
          <cell r="B8639" t="str">
            <v>CURVA 90 GRAUS, LONGA, DE PVC RIGIDO ROSCAVEL, DE 1", PARA ELETRODUTO</v>
          </cell>
          <cell r="C8639" t="str">
            <v xml:space="preserve">UN    </v>
          </cell>
          <cell r="D8639">
            <v>4.3</v>
          </cell>
        </row>
        <row r="8640">
          <cell r="A8640">
            <v>1887</v>
          </cell>
          <cell r="B8640" t="str">
            <v>CURVA 90 GRAUS, LONGA, DE PVC RIGIDO ROSCAVEL, DE 2 1/2", PARA ELETRODUTO</v>
          </cell>
          <cell r="C8640" t="str">
            <v xml:space="preserve">UN    </v>
          </cell>
          <cell r="D8640">
            <v>24.34</v>
          </cell>
        </row>
        <row r="8641">
          <cell r="A8641">
            <v>1876</v>
          </cell>
          <cell r="B8641" t="str">
            <v>CURVA 90 GRAUS, LONGA, DE PVC RIGIDO ROSCAVEL, DE 2", PARA ELETRODUTO</v>
          </cell>
          <cell r="C8641" t="str">
            <v xml:space="preserve">UN    </v>
          </cell>
          <cell r="D8641">
            <v>9.5399999999999991</v>
          </cell>
        </row>
        <row r="8642">
          <cell r="A8642">
            <v>1879</v>
          </cell>
          <cell r="B8642" t="str">
            <v>CURVA 90 GRAUS, LONGA, DE PVC RIGIDO ROSCAVEL, DE 3/4", PARA ELETRODUTO</v>
          </cell>
          <cell r="C8642" t="str">
            <v xml:space="preserve">UN    </v>
          </cell>
          <cell r="D8642">
            <v>2.84</v>
          </cell>
        </row>
        <row r="8643">
          <cell r="A8643">
            <v>1877</v>
          </cell>
          <cell r="B8643" t="str">
            <v>CURVA 90 GRAUS, LONGA, DE PVC RIGIDO ROSCAVEL, DE 3", PARA ELETRODUTO</v>
          </cell>
          <cell r="C8643" t="str">
            <v xml:space="preserve">UN    </v>
          </cell>
          <cell r="D8643">
            <v>24.38</v>
          </cell>
        </row>
        <row r="8644">
          <cell r="A8644">
            <v>1878</v>
          </cell>
          <cell r="B8644" t="str">
            <v>CURVA 90 GRAUS, LONGA, DE PVC RIGIDO ROSCAVEL, DE 4", PARA ELETRODUTO</v>
          </cell>
          <cell r="C8644" t="str">
            <v xml:space="preserve">UN    </v>
          </cell>
          <cell r="D8644">
            <v>48.97</v>
          </cell>
        </row>
        <row r="8645">
          <cell r="A8645">
            <v>2621</v>
          </cell>
          <cell r="B8645" t="str">
            <v>CURVA 90 GRAUS, PARA ELETRODUTO, EM ACO GALVANIZADO ELETROLITICO, DIAMETRO DE 100 MM (4")</v>
          </cell>
          <cell r="C8645" t="str">
            <v xml:space="preserve">UN    </v>
          </cell>
          <cell r="D8645">
            <v>136</v>
          </cell>
        </row>
        <row r="8646">
          <cell r="A8646">
            <v>2616</v>
          </cell>
          <cell r="B8646" t="str">
            <v>CURVA 90 GRAUS, PARA ELETRODUTO, EM ACO GALVANIZADO ELETROLITICO, DIAMETRO DE 15 MM (1/2")</v>
          </cell>
          <cell r="C8646" t="str">
            <v xml:space="preserve">UN    </v>
          </cell>
          <cell r="D8646">
            <v>3.85</v>
          </cell>
        </row>
        <row r="8647">
          <cell r="A8647">
            <v>2633</v>
          </cell>
          <cell r="B8647" t="str">
            <v>CURVA 90 GRAUS, PARA ELETRODUTO, EM ACO GALVANIZADO ELETROLITICO, DIAMETRO DE 20 MM (3/4")</v>
          </cell>
          <cell r="C8647" t="str">
            <v xml:space="preserve">UN    </v>
          </cell>
          <cell r="D8647">
            <v>4.3499999999999996</v>
          </cell>
        </row>
        <row r="8648">
          <cell r="A8648">
            <v>2617</v>
          </cell>
          <cell r="B8648" t="str">
            <v>CURVA 90 GRAUS, PARA ELETRODUTO, EM ACO GALVANIZADO ELETROLITICO, DIAMETRO DE 25 MM (1")</v>
          </cell>
          <cell r="C8648" t="str">
            <v xml:space="preserve">UN    </v>
          </cell>
          <cell r="D8648">
            <v>5.92</v>
          </cell>
        </row>
        <row r="8649">
          <cell r="A8649">
            <v>2618</v>
          </cell>
          <cell r="B8649" t="str">
            <v>CURVA 90 GRAUS, PARA ELETRODUTO, EM ACO GALVANIZADO ELETROLITICO, DIAMETRO DE 32 MM (1 1/4")</v>
          </cell>
          <cell r="C8649" t="str">
            <v xml:space="preserve">UN    </v>
          </cell>
          <cell r="D8649">
            <v>13.47</v>
          </cell>
        </row>
        <row r="8650">
          <cell r="A8650">
            <v>2632</v>
          </cell>
          <cell r="B8650" t="str">
            <v>CURVA 90 GRAUS, PARA ELETRODUTO, EM ACO GALVANIZADO ELETROLITICO, DIAMETRO DE 40 MM (1 1/2")</v>
          </cell>
          <cell r="C8650" t="str">
            <v xml:space="preserve">UN    </v>
          </cell>
          <cell r="D8650">
            <v>16.43</v>
          </cell>
        </row>
        <row r="8651">
          <cell r="A8651">
            <v>2631</v>
          </cell>
          <cell r="B8651" t="str">
            <v>CURVA 90 GRAUS, PARA ELETRODUTO, EM ACO GALVANIZADO ELETROLITICO, DIAMETRO DE 50 MM (2")</v>
          </cell>
          <cell r="C8651" t="str">
            <v xml:space="preserve">UN    </v>
          </cell>
          <cell r="D8651">
            <v>24.12</v>
          </cell>
        </row>
        <row r="8652">
          <cell r="A8652">
            <v>2619</v>
          </cell>
          <cell r="B8652" t="str">
            <v>CURVA 90 GRAUS, PARA ELETRODUTO, EM ACO GALVANIZADO ELETROLITICO, DIAMETRO DE 65 MM (2 1/2")</v>
          </cell>
          <cell r="C8652" t="str">
            <v xml:space="preserve">UN    </v>
          </cell>
          <cell r="D8652">
            <v>61.08</v>
          </cell>
        </row>
        <row r="8653">
          <cell r="A8653">
            <v>2620</v>
          </cell>
          <cell r="B8653" t="str">
            <v>CURVA 90 GRAUS, PARA ELETRODUTO, EM ACO GALVANIZADO ELETROLITICO, DIAMETRO DE 80 MM (3")</v>
          </cell>
          <cell r="C8653" t="str">
            <v xml:space="preserve">UN    </v>
          </cell>
          <cell r="D8653">
            <v>80.19</v>
          </cell>
        </row>
        <row r="8654">
          <cell r="A8654">
            <v>25968</v>
          </cell>
          <cell r="B8654" t="str">
            <v>DENTE PARA FRESADORA</v>
          </cell>
          <cell r="C8654" t="str">
            <v xml:space="preserve">UN    </v>
          </cell>
          <cell r="D8654">
            <v>35.11</v>
          </cell>
        </row>
        <row r="8655">
          <cell r="A8655">
            <v>38369</v>
          </cell>
          <cell r="B8655" t="str">
            <v>DESEMPENADEIRA DE ACO DENTADA 12 X *25* CM, DENTES 8 X 8 MM, CABO FECHADO DE MADEIRA</v>
          </cell>
          <cell r="C8655" t="str">
            <v xml:space="preserve">UN    </v>
          </cell>
          <cell r="D8655">
            <v>13.51</v>
          </cell>
        </row>
        <row r="8656">
          <cell r="A8656">
            <v>38370</v>
          </cell>
          <cell r="B8656" t="str">
            <v>DESEMPENADEIRA DE ACO LISA 12 X *25* CM COM CABO FECHADO DE MADEIRA</v>
          </cell>
          <cell r="C8656" t="str">
            <v xml:space="preserve">UN    </v>
          </cell>
          <cell r="D8656">
            <v>13.51</v>
          </cell>
        </row>
        <row r="8657">
          <cell r="A8657">
            <v>38372</v>
          </cell>
          <cell r="B8657" t="str">
            <v>DESEMPENADEIRA PLASTICA LISA *14 X 27* CM</v>
          </cell>
          <cell r="C8657" t="str">
            <v xml:space="preserve">UN    </v>
          </cell>
          <cell r="D8657">
            <v>17.68</v>
          </cell>
        </row>
        <row r="8658">
          <cell r="A8658">
            <v>2357</v>
          </cell>
          <cell r="B8658" t="str">
            <v>DESENHISTA COPISTA</v>
          </cell>
          <cell r="C8658" t="str">
            <v xml:space="preserve">H     </v>
          </cell>
          <cell r="D8658">
            <v>19.87</v>
          </cell>
        </row>
        <row r="8659">
          <cell r="A8659">
            <v>40806</v>
          </cell>
          <cell r="B8659" t="str">
            <v>DESENHISTA COPISTA (MENSALISTA)</v>
          </cell>
          <cell r="C8659" t="str">
            <v xml:space="preserve">MES   </v>
          </cell>
          <cell r="D8659">
            <v>3478.95</v>
          </cell>
        </row>
        <row r="8660">
          <cell r="A8660">
            <v>2355</v>
          </cell>
          <cell r="B8660" t="str">
            <v>DESENHISTA DETALHISTA</v>
          </cell>
          <cell r="C8660" t="str">
            <v xml:space="preserve">H     </v>
          </cell>
          <cell r="D8660">
            <v>27.55</v>
          </cell>
        </row>
        <row r="8661">
          <cell r="A8661">
            <v>40805</v>
          </cell>
          <cell r="B8661" t="str">
            <v>DESENHISTA DETALHISTA (MENSALISTA)</v>
          </cell>
          <cell r="C8661" t="str">
            <v xml:space="preserve">MES   </v>
          </cell>
          <cell r="D8661">
            <v>4822.42</v>
          </cell>
        </row>
        <row r="8662">
          <cell r="A8662">
            <v>2358</v>
          </cell>
          <cell r="B8662" t="str">
            <v>DESENHISTA PROJETISTA</v>
          </cell>
          <cell r="C8662" t="str">
            <v xml:space="preserve">H     </v>
          </cell>
          <cell r="D8662">
            <v>22.87</v>
          </cell>
        </row>
        <row r="8663">
          <cell r="A8663">
            <v>40807</v>
          </cell>
          <cell r="B8663" t="str">
            <v>DESENHISTA PROJETISTA (MENSALISTA)</v>
          </cell>
          <cell r="C8663" t="str">
            <v xml:space="preserve">MES   </v>
          </cell>
          <cell r="D8663">
            <v>4004.56</v>
          </cell>
        </row>
        <row r="8664">
          <cell r="A8664">
            <v>2359</v>
          </cell>
          <cell r="B8664" t="str">
            <v>DESENHISTA TECNICO AUXILIAR</v>
          </cell>
          <cell r="C8664" t="str">
            <v xml:space="preserve">H     </v>
          </cell>
          <cell r="D8664">
            <v>19.170000000000002</v>
          </cell>
        </row>
        <row r="8665">
          <cell r="A8665">
            <v>40808</v>
          </cell>
          <cell r="B8665" t="str">
            <v>DESENHISTA TECNICO AUXILIAR (MENSALISTA)</v>
          </cell>
          <cell r="C8665" t="str">
            <v xml:space="preserve">MES   </v>
          </cell>
          <cell r="D8665">
            <v>3355.62</v>
          </cell>
        </row>
        <row r="8666">
          <cell r="A8666">
            <v>43144</v>
          </cell>
          <cell r="B8666" t="str">
            <v>DESMOLDANTE PARA CONCRETO ESTAMPADO</v>
          </cell>
          <cell r="C8666" t="str">
            <v xml:space="preserve">KG    </v>
          </cell>
          <cell r="D8666">
            <v>33.130000000000003</v>
          </cell>
        </row>
        <row r="8667">
          <cell r="A8667">
            <v>39397</v>
          </cell>
          <cell r="B8667" t="str">
            <v>DESMOLDANTE PARA FORMAS METALICAS A BASE DE OLEO VEGETAL</v>
          </cell>
          <cell r="C8667" t="str">
            <v xml:space="preserve">L     </v>
          </cell>
          <cell r="D8667">
            <v>15.1</v>
          </cell>
        </row>
        <row r="8668">
          <cell r="A8668">
            <v>2692</v>
          </cell>
          <cell r="B8668" t="str">
            <v>DESMOLDANTE PROTETOR PARA FORMAS DE MADEIRA, DE BASE OLEOSA EMULSIONADA EM AGUA</v>
          </cell>
          <cell r="C8668" t="str">
            <v xml:space="preserve">L     </v>
          </cell>
          <cell r="D8668">
            <v>6.09</v>
          </cell>
        </row>
        <row r="8669">
          <cell r="A8669">
            <v>5330</v>
          </cell>
          <cell r="B8669" t="str">
            <v>DILUENTE EPOXI</v>
          </cell>
          <cell r="C8669" t="str">
            <v xml:space="preserve">L     </v>
          </cell>
          <cell r="D8669">
            <v>39.04</v>
          </cell>
        </row>
        <row r="8670">
          <cell r="A8670">
            <v>26017</v>
          </cell>
          <cell r="B8670" t="str">
            <v>DISCO DE BORRACHA PARA LIXADEIRA RIGIDO 7 " COM ARRUELA CENTRAL</v>
          </cell>
          <cell r="C8670" t="str">
            <v xml:space="preserve">UN    </v>
          </cell>
          <cell r="D8670">
            <v>27.76</v>
          </cell>
        </row>
        <row r="8671">
          <cell r="A8671">
            <v>25931</v>
          </cell>
          <cell r="B8671" t="str">
            <v>DISCO DE CORTE DIAMANTADO SEGMENTADO DIAMETRO DE 180 MM PARA ESMERILHADEIRA 7 "</v>
          </cell>
          <cell r="C8671" t="str">
            <v xml:space="preserve">UN    </v>
          </cell>
          <cell r="D8671">
            <v>88.24</v>
          </cell>
        </row>
        <row r="8672">
          <cell r="A8672">
            <v>38140</v>
          </cell>
          <cell r="B8672" t="str">
            <v>DISCO DE CORTE DIAMANTADO SEGMENTADO PARA CONCRETO, DIAMETRO DE 110 MM, FURO DE 20 MM</v>
          </cell>
          <cell r="C8672" t="str">
            <v xml:space="preserve">UN    </v>
          </cell>
          <cell r="D8672">
            <v>21.4</v>
          </cell>
        </row>
        <row r="8673">
          <cell r="A8673">
            <v>13887</v>
          </cell>
          <cell r="B8673" t="str">
            <v>DISCO DE CORTE DIAMANTADO SEGMENTADO PARA CONCRETO, DIAMETRO DE 350 MM, FURO DE 1 " (14 X 1 ")</v>
          </cell>
          <cell r="C8673" t="str">
            <v xml:space="preserve">UN    </v>
          </cell>
          <cell r="D8673">
            <v>506.66</v>
          </cell>
        </row>
        <row r="8674">
          <cell r="A8674">
            <v>26018</v>
          </cell>
          <cell r="B8674" t="str">
            <v>DISCO DE CORTE PARA METAL COM DUAS TELAS 12 X 1/8 X 3/4 " (300 X 3,2 X 19,05 MM)</v>
          </cell>
          <cell r="C8674" t="str">
            <v xml:space="preserve">UN    </v>
          </cell>
          <cell r="D8674">
            <v>22.55</v>
          </cell>
        </row>
        <row r="8675">
          <cell r="A8675">
            <v>26019</v>
          </cell>
          <cell r="B8675" t="str">
            <v>DISCO DE DESBASTE PARA METAL FERROSO EM GERAL, COM TRES TELAS,  9 X 1/4 X 7/8 " (228,6 X 6,4 X 22,2 MM)</v>
          </cell>
          <cell r="C8675" t="str">
            <v xml:space="preserve">UN    </v>
          </cell>
          <cell r="D8675">
            <v>21.3</v>
          </cell>
        </row>
        <row r="8676">
          <cell r="A8676">
            <v>26020</v>
          </cell>
          <cell r="B8676" t="str">
            <v>DISCO DE LIXA PARA METAL, DIAMETRO = 180 MM, GRAO 120</v>
          </cell>
          <cell r="C8676" t="str">
            <v xml:space="preserve">UN    </v>
          </cell>
          <cell r="D8676">
            <v>5.55</v>
          </cell>
        </row>
        <row r="8677">
          <cell r="A8677">
            <v>34544</v>
          </cell>
          <cell r="B8677" t="str">
            <v>DISJUNTOR  TERMOMAGNETICO TRIPOLAR 3 X 400 A / ICC - 25 KA</v>
          </cell>
          <cell r="C8677" t="str">
            <v xml:space="preserve">UN    </v>
          </cell>
          <cell r="D8677">
            <v>1463.28</v>
          </cell>
        </row>
        <row r="8678">
          <cell r="A8678">
            <v>34729</v>
          </cell>
          <cell r="B8678" t="str">
            <v>DISJUNTOR TERMICO E MAGNETICO AJUSTAVEIS, TRIPOLAR DE 100 ATE 250A, CAPACIDADE DE INTERRUPCAO DE 35KA</v>
          </cell>
          <cell r="C8678" t="str">
            <v xml:space="preserve">UN    </v>
          </cell>
          <cell r="D8678">
            <v>1151.0899999999999</v>
          </cell>
        </row>
        <row r="8679">
          <cell r="A8679">
            <v>34734</v>
          </cell>
          <cell r="B8679" t="str">
            <v>DISJUNTOR TERMICO E MAGNETICO AJUSTAVEIS, TRIPOLAR DE 300 ATE 400A, CAPACIDADE DE INTERRUPCAO DE 35KA</v>
          </cell>
          <cell r="C8679" t="str">
            <v xml:space="preserve">UN    </v>
          </cell>
          <cell r="D8679">
            <v>1782.26</v>
          </cell>
        </row>
        <row r="8680">
          <cell r="A8680">
            <v>34738</v>
          </cell>
          <cell r="B8680" t="str">
            <v>DISJUNTOR TERMICO E MAGNETICO AJUSTAVEIS, TRIPOLAR DE 450 ATE 600A, CAPACIDADE DE INTERRUPCAO DE 35KA</v>
          </cell>
          <cell r="C8680" t="str">
            <v xml:space="preserve">UN    </v>
          </cell>
          <cell r="D8680">
            <v>4163.92</v>
          </cell>
        </row>
        <row r="8681">
          <cell r="A8681">
            <v>2391</v>
          </cell>
          <cell r="B8681" t="str">
            <v>DISJUNTOR TERMOMAGNETICO TRIPOLAR 125A</v>
          </cell>
          <cell r="C8681" t="str">
            <v xml:space="preserve">UN    </v>
          </cell>
          <cell r="D8681">
            <v>338.66</v>
          </cell>
        </row>
        <row r="8682">
          <cell r="A8682">
            <v>2374</v>
          </cell>
          <cell r="B8682" t="str">
            <v>DISJUNTOR TERMOMAGNETICO TRIPOLAR 150 A / 600 V, TIPO FXD / ICC - 35 KA</v>
          </cell>
          <cell r="C8682" t="str">
            <v xml:space="preserve">UN    </v>
          </cell>
          <cell r="D8682">
            <v>384.2</v>
          </cell>
        </row>
        <row r="8683">
          <cell r="A8683">
            <v>2377</v>
          </cell>
          <cell r="B8683" t="str">
            <v>DISJUNTOR TERMOMAGNETICO TRIPOLAR 200 A / 600 V, TIPO FXD / ICC - 35 KA</v>
          </cell>
          <cell r="C8683" t="str">
            <v xml:space="preserve">UN    </v>
          </cell>
          <cell r="D8683">
            <v>539.19000000000005</v>
          </cell>
        </row>
        <row r="8684">
          <cell r="A8684">
            <v>2393</v>
          </cell>
          <cell r="B8684" t="str">
            <v>DISJUNTOR TERMOMAGNETICO TRIPOLAR 250 A / 600 V, TIPO FXD</v>
          </cell>
          <cell r="C8684" t="str">
            <v xml:space="preserve">UN    </v>
          </cell>
          <cell r="D8684">
            <v>902.94</v>
          </cell>
        </row>
        <row r="8685">
          <cell r="A8685">
            <v>34705</v>
          </cell>
          <cell r="B8685" t="str">
            <v>DISJUNTOR TERMOMAGNETICO TRIPOLAR 3  X 250 A/ICC - 25 KA</v>
          </cell>
          <cell r="C8685" t="str">
            <v xml:space="preserve">UN    </v>
          </cell>
          <cell r="D8685">
            <v>789.76</v>
          </cell>
        </row>
        <row r="8686">
          <cell r="A8686">
            <v>34707</v>
          </cell>
          <cell r="B8686" t="str">
            <v>DISJUNTOR TERMOMAGNETICO TRIPOLAR 3 X 350 A/ICC - 25 KA</v>
          </cell>
          <cell r="C8686" t="str">
            <v xml:space="preserve">UN    </v>
          </cell>
          <cell r="D8686">
            <v>1463.43</v>
          </cell>
        </row>
        <row r="8687">
          <cell r="A8687">
            <v>2378</v>
          </cell>
          <cell r="B8687" t="str">
            <v>DISJUNTOR TERMOMAGNETICO TRIPOLAR 300 A / 600 V, TIPO JXD / ICC - 40 KA</v>
          </cell>
          <cell r="C8687" t="str">
            <v xml:space="preserve">UN    </v>
          </cell>
          <cell r="D8687">
            <v>1240.32</v>
          </cell>
        </row>
        <row r="8688">
          <cell r="A8688">
            <v>2379</v>
          </cell>
          <cell r="B8688" t="str">
            <v>DISJUNTOR TERMOMAGNETICO TRIPOLAR 400 A / 600 V, TIPO JXD / ICC - 40 KA</v>
          </cell>
          <cell r="C8688" t="str">
            <v xml:space="preserve">UN    </v>
          </cell>
          <cell r="D8688">
            <v>1240.32</v>
          </cell>
        </row>
        <row r="8689">
          <cell r="A8689">
            <v>2376</v>
          </cell>
          <cell r="B8689" t="str">
            <v>DISJUNTOR TERMOMAGNETICO TRIPOLAR 600 A / 600 V, TIPO LXD / ICC - 40 KA</v>
          </cell>
          <cell r="C8689" t="str">
            <v xml:space="preserve">UN    </v>
          </cell>
          <cell r="D8689">
            <v>2042.79</v>
          </cell>
        </row>
        <row r="8690">
          <cell r="A8690">
            <v>2394</v>
          </cell>
          <cell r="B8690" t="str">
            <v>DISJUNTOR TERMOMAGNETICO TRIPOLAR 800 A / 600 V, TIPO LMXD</v>
          </cell>
          <cell r="C8690" t="str">
            <v xml:space="preserve">UN    </v>
          </cell>
          <cell r="D8690">
            <v>4367.12</v>
          </cell>
        </row>
        <row r="8691">
          <cell r="A8691">
            <v>34686</v>
          </cell>
          <cell r="B8691" t="str">
            <v>DISJUNTOR TIPO DIN / IEC, MONOPOLAR DE 40  ATE 50A</v>
          </cell>
          <cell r="C8691" t="str">
            <v xml:space="preserve">UN    </v>
          </cell>
          <cell r="D8691">
            <v>13.11</v>
          </cell>
        </row>
        <row r="8692">
          <cell r="A8692">
            <v>34616</v>
          </cell>
          <cell r="B8692" t="str">
            <v>DISJUNTOR TIPO DIN/IEC, BIPOLAR DE 6 ATE 32A</v>
          </cell>
          <cell r="C8692" t="str">
            <v xml:space="preserve">UN    </v>
          </cell>
          <cell r="D8692">
            <v>50.67</v>
          </cell>
        </row>
        <row r="8693">
          <cell r="A8693">
            <v>34623</v>
          </cell>
          <cell r="B8693" t="str">
            <v>DISJUNTOR TIPO DIN/IEC, BIPOLAR 40 ATE 50A</v>
          </cell>
          <cell r="C8693" t="str">
            <v xml:space="preserve">UN    </v>
          </cell>
          <cell r="D8693">
            <v>49.9</v>
          </cell>
        </row>
        <row r="8694">
          <cell r="A8694">
            <v>34628</v>
          </cell>
          <cell r="B8694" t="str">
            <v>DISJUNTOR TIPO DIN/IEC, BIPOLAR 63 A</v>
          </cell>
          <cell r="C8694" t="str">
            <v xml:space="preserve">UN    </v>
          </cell>
          <cell r="D8694">
            <v>71.47</v>
          </cell>
        </row>
        <row r="8695">
          <cell r="A8695">
            <v>34653</v>
          </cell>
          <cell r="B8695" t="str">
            <v>DISJUNTOR TIPO DIN/IEC, MONOPOLAR DE 6  ATE  32A</v>
          </cell>
          <cell r="C8695" t="str">
            <v xml:space="preserve">UN    </v>
          </cell>
          <cell r="D8695">
            <v>8.84</v>
          </cell>
        </row>
        <row r="8696">
          <cell r="A8696">
            <v>34688</v>
          </cell>
          <cell r="B8696" t="str">
            <v>DISJUNTOR TIPO DIN/IEC, MONOPOLAR DE 63 A</v>
          </cell>
          <cell r="C8696" t="str">
            <v xml:space="preserve">UN    </v>
          </cell>
          <cell r="D8696">
            <v>16.02</v>
          </cell>
        </row>
        <row r="8697">
          <cell r="A8697">
            <v>34709</v>
          </cell>
          <cell r="B8697" t="str">
            <v>DISJUNTOR TIPO DIN/IEC, TRIPOLAR DE 10 ATE 50A</v>
          </cell>
          <cell r="C8697" t="str">
            <v xml:space="preserve">UN    </v>
          </cell>
          <cell r="D8697">
            <v>62.09</v>
          </cell>
        </row>
        <row r="8698">
          <cell r="A8698">
            <v>34714</v>
          </cell>
          <cell r="B8698" t="str">
            <v>DISJUNTOR TIPO DIN/IEC, TRIPOLAR 63 A</v>
          </cell>
          <cell r="C8698" t="str">
            <v xml:space="preserve">UN    </v>
          </cell>
          <cell r="D8698">
            <v>74.150000000000006</v>
          </cell>
        </row>
        <row r="8699">
          <cell r="A8699">
            <v>2388</v>
          </cell>
          <cell r="B8699" t="str">
            <v>DISJUNTOR TIPO NEMA, BIPOLAR 10  ATE  50 A, TENSAO MAXIMA 415 V</v>
          </cell>
          <cell r="C8699" t="str">
            <v xml:space="preserve">UN    </v>
          </cell>
          <cell r="D8699">
            <v>61.62</v>
          </cell>
        </row>
        <row r="8700">
          <cell r="A8700">
            <v>34606</v>
          </cell>
          <cell r="B8700" t="str">
            <v>DISJUNTOR TIPO NEMA, BIPOLAR 60 ATE 100A, TENSAO MAXIMA 415 V</v>
          </cell>
          <cell r="C8700" t="str">
            <v xml:space="preserve">UN    </v>
          </cell>
          <cell r="D8700">
            <v>94.52</v>
          </cell>
        </row>
        <row r="8701">
          <cell r="A8701">
            <v>34689</v>
          </cell>
          <cell r="B8701" t="str">
            <v>DISJUNTOR TIPO NEMA, MONOPOLAR DE 60 ATE 70A, TENSAO MAXIMA DE 240 V</v>
          </cell>
          <cell r="C8701" t="str">
            <v xml:space="preserve">UN    </v>
          </cell>
          <cell r="D8701">
            <v>30.09</v>
          </cell>
        </row>
        <row r="8702">
          <cell r="A8702">
            <v>2370</v>
          </cell>
          <cell r="B8702" t="str">
            <v>DISJUNTOR TIPO NEMA, MONOPOLAR 10 ATE 30A, TENSAO MAXIMA DE 240 V</v>
          </cell>
          <cell r="C8702" t="str">
            <v xml:space="preserve">UN    </v>
          </cell>
          <cell r="D8702">
            <v>11.45</v>
          </cell>
        </row>
        <row r="8703">
          <cell r="A8703">
            <v>2386</v>
          </cell>
          <cell r="B8703" t="str">
            <v>DISJUNTOR TIPO NEMA, MONOPOLAR 35  ATE  50 A, TENSAO MAXIMA DE 240 V</v>
          </cell>
          <cell r="C8703" t="str">
            <v xml:space="preserve">UN    </v>
          </cell>
          <cell r="D8703">
            <v>19.21</v>
          </cell>
        </row>
        <row r="8704">
          <cell r="A8704">
            <v>2392</v>
          </cell>
          <cell r="B8704" t="str">
            <v>DISJUNTOR TIPO NEMA, TRIPOLAR 10  ATE  50A, TENSAO MAXIMA DE 415 V</v>
          </cell>
          <cell r="C8704" t="str">
            <v xml:space="preserve">UN    </v>
          </cell>
          <cell r="D8704">
            <v>76.86</v>
          </cell>
        </row>
        <row r="8705">
          <cell r="A8705">
            <v>2373</v>
          </cell>
          <cell r="B8705" t="str">
            <v>DISJUNTOR TIPO NEMA, TRIPOLAR 60 ATE 100 A, TENSAO MAXIMA DE 415 V</v>
          </cell>
          <cell r="C8705" t="str">
            <v xml:space="preserve">UN    </v>
          </cell>
          <cell r="D8705">
            <v>108.29</v>
          </cell>
        </row>
        <row r="8706">
          <cell r="A8706">
            <v>39465</v>
          </cell>
          <cell r="B8706" t="str">
            <v>DISPOSITIVO DPS CLASSE II, 1 POLO, TENSAO MAXIMA DE 175 V, CORRENTE MAXIMA DE *20* KA (TIPO AC)</v>
          </cell>
          <cell r="C8706" t="str">
            <v xml:space="preserve">UN    </v>
          </cell>
          <cell r="D8706">
            <v>66.150000000000006</v>
          </cell>
        </row>
        <row r="8707">
          <cell r="A8707">
            <v>39466</v>
          </cell>
          <cell r="B8707" t="str">
            <v>DISPOSITIVO DPS CLASSE II, 1 POLO, TENSAO MAXIMA DE 175 V, CORRENTE MAXIMA DE *30* KA (TIPO AC)</v>
          </cell>
          <cell r="C8707" t="str">
            <v xml:space="preserve">UN    </v>
          </cell>
          <cell r="D8707">
            <v>74.42</v>
          </cell>
        </row>
        <row r="8708">
          <cell r="A8708">
            <v>39467</v>
          </cell>
          <cell r="B8708" t="str">
            <v>DISPOSITIVO DPS CLASSE II, 1 POLO, TENSAO MAXIMA DE 175 V, CORRENTE MAXIMA DE *45* KA (TIPO AC)</v>
          </cell>
          <cell r="C8708" t="str">
            <v xml:space="preserve">UN    </v>
          </cell>
          <cell r="D8708">
            <v>95.2</v>
          </cell>
        </row>
        <row r="8709">
          <cell r="A8709">
            <v>39468</v>
          </cell>
          <cell r="B8709" t="str">
            <v>DISPOSITIVO DPS CLASSE II, 1 POLO, TENSAO MAXIMA DE 175 V, CORRENTE MAXIMA DE *90* KA (TIPO AC)</v>
          </cell>
          <cell r="C8709" t="str">
            <v xml:space="preserve">UN    </v>
          </cell>
          <cell r="D8709">
            <v>169.21</v>
          </cell>
        </row>
        <row r="8710">
          <cell r="A8710">
            <v>39469</v>
          </cell>
          <cell r="B8710" t="str">
            <v>DISPOSITIVO DPS CLASSE II, 1 POLO, TENSAO MAXIMA DE 275 V, CORRENTE MAXIMA DE *20* KA (TIPO AC)</v>
          </cell>
          <cell r="C8710" t="str">
            <v xml:space="preserve">UN    </v>
          </cell>
          <cell r="D8710">
            <v>68.92</v>
          </cell>
        </row>
        <row r="8711">
          <cell r="A8711">
            <v>39470</v>
          </cell>
          <cell r="B8711" t="str">
            <v>DISPOSITIVO DPS CLASSE II, 1 POLO, TENSAO MAXIMA DE 275 V, CORRENTE MAXIMA DE *30* KA (TIPO AC)</v>
          </cell>
          <cell r="C8711" t="str">
            <v xml:space="preserve">UN    </v>
          </cell>
          <cell r="D8711">
            <v>84.69</v>
          </cell>
        </row>
        <row r="8712">
          <cell r="A8712">
            <v>39471</v>
          </cell>
          <cell r="B8712" t="str">
            <v>DISPOSITIVO DPS CLASSE II, 1 POLO, TENSAO MAXIMA DE 275 V, CORRENTE MAXIMA DE *45* KA (TIPO AC)</v>
          </cell>
          <cell r="C8712" t="str">
            <v xml:space="preserve">UN    </v>
          </cell>
          <cell r="D8712">
            <v>101.77</v>
          </cell>
        </row>
        <row r="8713">
          <cell r="A8713">
            <v>39472</v>
          </cell>
          <cell r="B8713" t="str">
            <v>DISPOSITIVO DPS CLASSE II, 1 POLO, TENSAO MAXIMA DE 275 V, CORRENTE MAXIMA DE *90* KA (TIPO AC)</v>
          </cell>
          <cell r="C8713" t="str">
            <v xml:space="preserve">UN    </v>
          </cell>
          <cell r="D8713">
            <v>176.83</v>
          </cell>
        </row>
        <row r="8714">
          <cell r="A8714">
            <v>39473</v>
          </cell>
          <cell r="B8714" t="str">
            <v>DISPOSITIVO DPS CLASSE II, 1 POLO, TENSAO MAXIMA DE 385 V, CORRENTE MAXIMA DE *20* KA (TIPO AC)</v>
          </cell>
          <cell r="C8714" t="str">
            <v xml:space="preserve">UN    </v>
          </cell>
          <cell r="D8714">
            <v>114.23</v>
          </cell>
        </row>
        <row r="8715">
          <cell r="A8715">
            <v>39474</v>
          </cell>
          <cell r="B8715" t="str">
            <v>DISPOSITIVO DPS CLASSE II, 1 POLO, TENSAO MAXIMA DE 385 V, CORRENTE MAXIMA DE *30* KA (TIPO AC)</v>
          </cell>
          <cell r="C8715" t="str">
            <v xml:space="preserve">UN    </v>
          </cell>
          <cell r="D8715">
            <v>121.78</v>
          </cell>
        </row>
        <row r="8716">
          <cell r="A8716">
            <v>39475</v>
          </cell>
          <cell r="B8716" t="str">
            <v>DISPOSITIVO DPS CLASSE II, 1 POLO, TENSAO MAXIMA DE 385 V, CORRENTE MAXIMA DE *45* KA (TIPO AC)</v>
          </cell>
          <cell r="C8716" t="str">
            <v xml:space="preserve">UN    </v>
          </cell>
          <cell r="D8716">
            <v>138.16999999999999</v>
          </cell>
        </row>
        <row r="8717">
          <cell r="A8717">
            <v>39476</v>
          </cell>
          <cell r="B8717" t="str">
            <v>DISPOSITIVO DPS CLASSE II, 1 POLO, TENSAO MAXIMA DE 385 V, CORRENTE MAXIMA DE *90* KA (TIPO AC)</v>
          </cell>
          <cell r="C8717" t="str">
            <v xml:space="preserve">UN    </v>
          </cell>
          <cell r="D8717">
            <v>260.10000000000002</v>
          </cell>
        </row>
        <row r="8718">
          <cell r="A8718">
            <v>39477</v>
          </cell>
          <cell r="B8718" t="str">
            <v>DISPOSITIVO DPS CLASSE II, 1 POLO, TENSAO MAXIMA DE 460 V, CORRENTE MAXIMA DE *20* KA (TIPO AC)</v>
          </cell>
          <cell r="C8718" t="str">
            <v xml:space="preserve">UN    </v>
          </cell>
          <cell r="D8718">
            <v>127.44</v>
          </cell>
        </row>
        <row r="8719">
          <cell r="A8719">
            <v>39478</v>
          </cell>
          <cell r="B8719" t="str">
            <v>DISPOSITIVO DPS CLASSE II, 1 POLO, TENSAO MAXIMA DE 460 V, CORRENTE MAXIMA DE *30* KA (TIPO AC)</v>
          </cell>
          <cell r="C8719" t="str">
            <v xml:space="preserve">UN    </v>
          </cell>
          <cell r="D8719">
            <v>131.38</v>
          </cell>
        </row>
        <row r="8720">
          <cell r="A8720">
            <v>39479</v>
          </cell>
          <cell r="B8720" t="str">
            <v>DISPOSITIVO DPS CLASSE II, 1 POLO, TENSAO MAXIMA DE 460 V, CORRENTE MAXIMA DE *45* KA (TIPO AC)</v>
          </cell>
          <cell r="C8720" t="str">
            <v xml:space="preserve">UN    </v>
          </cell>
          <cell r="D8720">
            <v>154.80000000000001</v>
          </cell>
        </row>
        <row r="8721">
          <cell r="A8721">
            <v>39480</v>
          </cell>
          <cell r="B8721" t="str">
            <v>DISPOSITIVO DPS CLASSE II, 1 POLO, TENSAO MAXIMA DE 460 V, CORRENTE MAXIMA DE *90* KA (TIPO AC)</v>
          </cell>
          <cell r="C8721" t="str">
            <v xml:space="preserve">UN    </v>
          </cell>
          <cell r="D8721">
            <v>319.42</v>
          </cell>
        </row>
        <row r="8722">
          <cell r="A8722">
            <v>39459</v>
          </cell>
          <cell r="B8722" t="str">
            <v>DISPOSITIVO DR, 2 POLOS, SENSIBILIDADE DE 30 MA, CORRENTE DE 100 A, TIPO AC</v>
          </cell>
          <cell r="C8722" t="str">
            <v xml:space="preserve">UN    </v>
          </cell>
          <cell r="D8722">
            <v>271.11</v>
          </cell>
        </row>
        <row r="8723">
          <cell r="A8723">
            <v>39445</v>
          </cell>
          <cell r="B8723" t="str">
            <v>DISPOSITIVO DR, 2 POLOS, SENSIBILIDADE DE 30 MA, CORRENTE DE 25 A, TIPO AC</v>
          </cell>
          <cell r="C8723" t="str">
            <v xml:space="preserve">UN    </v>
          </cell>
          <cell r="D8723">
            <v>136.12</v>
          </cell>
        </row>
        <row r="8724">
          <cell r="A8724">
            <v>39446</v>
          </cell>
          <cell r="B8724" t="str">
            <v>DISPOSITIVO DR, 2 POLOS, SENSIBILIDADE DE 30 MA, CORRENTE DE 40 A, TIPO AC</v>
          </cell>
          <cell r="C8724" t="str">
            <v xml:space="preserve">UN    </v>
          </cell>
          <cell r="D8724">
            <v>138.55000000000001</v>
          </cell>
        </row>
        <row r="8725">
          <cell r="A8725">
            <v>39447</v>
          </cell>
          <cell r="B8725" t="str">
            <v>DISPOSITIVO DR, 2 POLOS, SENSIBILIDADE DE 30 MA, CORRENTE DE 63 A, TIPO AC</v>
          </cell>
          <cell r="C8725" t="str">
            <v xml:space="preserve">UN    </v>
          </cell>
          <cell r="D8725">
            <v>148.16</v>
          </cell>
        </row>
        <row r="8726">
          <cell r="A8726">
            <v>39448</v>
          </cell>
          <cell r="B8726" t="str">
            <v>DISPOSITIVO DR, 2 POLOS, SENSIBILIDADE DE 30 MA, CORRENTE DE 80 A, TIPO AC</v>
          </cell>
          <cell r="C8726" t="str">
            <v xml:space="preserve">UN    </v>
          </cell>
          <cell r="D8726">
            <v>252.64</v>
          </cell>
        </row>
        <row r="8727">
          <cell r="A8727">
            <v>39450</v>
          </cell>
          <cell r="B8727" t="str">
            <v>DISPOSITIVO DR, 2 POLOS, SENSIBILIDADE DE 300 MA, CORRENTE DE 25 A, TIPO AC</v>
          </cell>
          <cell r="C8727" t="str">
            <v xml:space="preserve">UN    </v>
          </cell>
          <cell r="D8727">
            <v>154.13999999999999</v>
          </cell>
        </row>
        <row r="8728">
          <cell r="A8728">
            <v>39451</v>
          </cell>
          <cell r="B8728" t="str">
            <v>DISPOSITIVO DR, 2 POLOS, SENSIBILIDADE DE 300 MA, CORRENTE DE 40 A, TIPO AC</v>
          </cell>
          <cell r="C8728" t="str">
            <v xml:space="preserve">UN    </v>
          </cell>
          <cell r="D8728">
            <v>168.12</v>
          </cell>
        </row>
        <row r="8729">
          <cell r="A8729">
            <v>39452</v>
          </cell>
          <cell r="B8729" t="str">
            <v>DISPOSITIVO DR, 2 POLOS, SENSIBILIDADE DE 300 MA, CORRENTE DE 63 A, TIPO AC</v>
          </cell>
          <cell r="C8729" t="str">
            <v xml:space="preserve">UN    </v>
          </cell>
          <cell r="D8729">
            <v>169.12</v>
          </cell>
        </row>
        <row r="8730">
          <cell r="A8730">
            <v>39523</v>
          </cell>
          <cell r="B8730" t="str">
            <v>DISPOSITIVO DR, 2 POLOS, SENSIBILIDADE DE 300 MA, CORRENTE DE 80 A, TIPO  AC</v>
          </cell>
          <cell r="C8730" t="str">
            <v xml:space="preserve">UN    </v>
          </cell>
          <cell r="D8730">
            <v>283.02999999999997</v>
          </cell>
        </row>
        <row r="8731">
          <cell r="A8731">
            <v>39449</v>
          </cell>
          <cell r="B8731" t="str">
            <v>DISPOSITIVO DR, 4 POLOS, SENSIBILIDADE DE 30 MA, CORRENTE DE 100 A, TIPO AC</v>
          </cell>
          <cell r="C8731" t="str">
            <v xml:space="preserve">UN    </v>
          </cell>
          <cell r="D8731">
            <v>313.43</v>
          </cell>
        </row>
        <row r="8732">
          <cell r="A8732">
            <v>39455</v>
          </cell>
          <cell r="B8732" t="str">
            <v>DISPOSITIVO DR, 4 POLOS, SENSIBILIDADE DE 30 MA, CORRENTE DE 25 A, TIPO AC</v>
          </cell>
          <cell r="C8732" t="str">
            <v xml:space="preserve">UN    </v>
          </cell>
          <cell r="D8732">
            <v>155.09</v>
          </cell>
        </row>
        <row r="8733">
          <cell r="A8733">
            <v>39456</v>
          </cell>
          <cell r="B8733" t="str">
            <v>DISPOSITIVO DR, 4 POLOS, SENSIBILIDADE DE 30 MA, CORRENTE DE 40 A, TIPO AC</v>
          </cell>
          <cell r="C8733" t="str">
            <v xml:space="preserve">UN    </v>
          </cell>
          <cell r="D8733">
            <v>155.21</v>
          </cell>
        </row>
        <row r="8734">
          <cell r="A8734">
            <v>39457</v>
          </cell>
          <cell r="B8734" t="str">
            <v>DISPOSITIVO DR, 4 POLOS, SENSIBILIDADE DE 30 MA, CORRENTE DE 63 A, TIPO AC</v>
          </cell>
          <cell r="C8734" t="str">
            <v xml:space="preserve">UN    </v>
          </cell>
          <cell r="D8734">
            <v>169.2</v>
          </cell>
        </row>
        <row r="8735">
          <cell r="A8735">
            <v>39458</v>
          </cell>
          <cell r="B8735" t="str">
            <v>DISPOSITIVO DR, 4 POLOS, SENSIBILIDADE DE 30 MA, CORRENTE DE 80 A, TIPO AC</v>
          </cell>
          <cell r="C8735" t="str">
            <v xml:space="preserve">UN    </v>
          </cell>
          <cell r="D8735">
            <v>315.74</v>
          </cell>
        </row>
        <row r="8736">
          <cell r="A8736">
            <v>39464</v>
          </cell>
          <cell r="B8736" t="str">
            <v>DISPOSITIVO DR, 4 POLOS, SENSIBILIDADE DE 300 MA, CORRENTE DE 100 A, TIPO AC</v>
          </cell>
          <cell r="C8736" t="str">
            <v xml:space="preserve">UN    </v>
          </cell>
          <cell r="D8736">
            <v>507.74</v>
          </cell>
        </row>
        <row r="8737">
          <cell r="A8737">
            <v>39460</v>
          </cell>
          <cell r="B8737" t="str">
            <v>DISPOSITIVO DR, 4 POLOS, SENSIBILIDADE DE 300 MA, CORRENTE DE 25 A, TIPO AC</v>
          </cell>
          <cell r="C8737" t="str">
            <v xml:space="preserve">UN    </v>
          </cell>
          <cell r="D8737">
            <v>192.57</v>
          </cell>
        </row>
        <row r="8738">
          <cell r="A8738">
            <v>39461</v>
          </cell>
          <cell r="B8738" t="str">
            <v>DISPOSITIVO DR, 4 POLOS, SENSIBILIDADE DE 300 MA, CORRENTE DE 40 A, TIPO AC</v>
          </cell>
          <cell r="C8738" t="str">
            <v xml:space="preserve">UN    </v>
          </cell>
          <cell r="D8738">
            <v>225.65</v>
          </cell>
        </row>
        <row r="8739">
          <cell r="A8739">
            <v>39462</v>
          </cell>
          <cell r="B8739" t="str">
            <v>DISPOSITIVO DR, 4 POLOS, SENSIBILIDADE DE 300 MA, CORRENTE DE 63 A, TIPO AC</v>
          </cell>
          <cell r="C8739" t="str">
            <v xml:space="preserve">UN    </v>
          </cell>
          <cell r="D8739">
            <v>217.47</v>
          </cell>
        </row>
        <row r="8740">
          <cell r="A8740">
            <v>39463</v>
          </cell>
          <cell r="B8740" t="str">
            <v>DISPOSITIVO DR, 4 POLOS, SENSIBILIDADE DE 300 MA, CORRENTE DE 80 A, TIPO AC</v>
          </cell>
          <cell r="C8740" t="str">
            <v xml:space="preserve">UN    </v>
          </cell>
          <cell r="D8740">
            <v>503.8</v>
          </cell>
        </row>
        <row r="8741">
          <cell r="A8741">
            <v>26039</v>
          </cell>
          <cell r="B8741" t="str">
            <v>DISTRIBUIDOR DE AGREGADOS AUTOPROPELIDO, CAP 3 M3, A DIESEL, 6 CC, 176 CV</v>
          </cell>
          <cell r="C8741" t="str">
            <v xml:space="preserve">UN    </v>
          </cell>
          <cell r="D8741">
            <v>249588.52</v>
          </cell>
        </row>
        <row r="8742">
          <cell r="A8742">
            <v>2401</v>
          </cell>
          <cell r="B8742" t="str">
            <v>DISTRIBUIDOR DE AGREGADOS REBOCAVEL, CAPACIDADE 1,9 M3, LARGURA DE TRABALHO 3,66 M</v>
          </cell>
          <cell r="C8742" t="str">
            <v xml:space="preserve">UN    </v>
          </cell>
          <cell r="D8742">
            <v>57408.12</v>
          </cell>
        </row>
        <row r="8743">
          <cell r="A8743">
            <v>38870</v>
          </cell>
          <cell r="B8743" t="str">
            <v>DISTRIBUIDOR METALICO, COM ROSCA, 2 SAIDAS, DN 1" X 1/2", PARA CONEXAO COM ANEL DESLIZANTE EM TUBO PEX</v>
          </cell>
          <cell r="C8743" t="str">
            <v xml:space="preserve">UN    </v>
          </cell>
          <cell r="D8743">
            <v>46.05</v>
          </cell>
        </row>
        <row r="8744">
          <cell r="A8744">
            <v>38869</v>
          </cell>
          <cell r="B8744" t="str">
            <v>DISTRIBUIDOR METALICO, COM ROSCA, 2 SAIDAS, DN 3/4" X 1/2", PARA CONEXAO COM ANEL DESLIZANTE EM TUBO PEX</v>
          </cell>
          <cell r="C8744" t="str">
            <v xml:space="preserve">UN    </v>
          </cell>
          <cell r="D8744">
            <v>40.619999999999997</v>
          </cell>
        </row>
        <row r="8745">
          <cell r="A8745">
            <v>38872</v>
          </cell>
          <cell r="B8745" t="str">
            <v>DISTRIBUIDOR METALICO, COM ROSCA, 3 SAIDAS, DN 1" X 1/2", PARA CONEXAO COM ANEL DESLIZANTE EM TUBO PEX</v>
          </cell>
          <cell r="C8745" t="str">
            <v xml:space="preserve">UN    </v>
          </cell>
          <cell r="D8745">
            <v>62.9</v>
          </cell>
        </row>
        <row r="8746">
          <cell r="A8746">
            <v>38871</v>
          </cell>
          <cell r="B8746" t="str">
            <v>DISTRIBUIDOR METALICO, COM ROSCA, 3 SAIDAS, DN 3/4" X 1/2", PARA CONEXAO COM ANEL DESLIZANTE EM TUBO PEX</v>
          </cell>
          <cell r="C8746" t="str">
            <v xml:space="preserve">UN    </v>
          </cell>
          <cell r="D8746">
            <v>50.59</v>
          </cell>
        </row>
        <row r="8747">
          <cell r="A8747">
            <v>39283</v>
          </cell>
          <cell r="B8747" t="str">
            <v>DISTRIBUIDOR, PLASTICO, 2 SAIDAS, DN 32 X 16 MM, PARA CONEXAO COM CRIMPAGEM EM TUBO PEX</v>
          </cell>
          <cell r="C8747" t="str">
            <v xml:space="preserve">UN    </v>
          </cell>
          <cell r="D8747">
            <v>157.59</v>
          </cell>
        </row>
        <row r="8748">
          <cell r="A8748">
            <v>39284</v>
          </cell>
          <cell r="B8748" t="str">
            <v>DISTRIBUIDOR, PLASTICO, 2 SAIDAS, DN 32 X 20 MM, PARA CONEXAO COM CRIMPAGEM EM TUBO PEX</v>
          </cell>
          <cell r="C8748" t="str">
            <v xml:space="preserve">UN    </v>
          </cell>
          <cell r="D8748">
            <v>170.78</v>
          </cell>
        </row>
        <row r="8749">
          <cell r="A8749">
            <v>39285</v>
          </cell>
          <cell r="B8749" t="str">
            <v>DISTRIBUIDOR, PLASTICO, 2 SAIDAS, DN 32 X 25 MM, PARA CONEXAO COM CRIMPAGEM EM TUBO PEX</v>
          </cell>
          <cell r="C8749" t="str">
            <v xml:space="preserve">UN    </v>
          </cell>
          <cell r="D8749">
            <v>173.24</v>
          </cell>
        </row>
        <row r="8750">
          <cell r="A8750">
            <v>39286</v>
          </cell>
          <cell r="B8750" t="str">
            <v>DISTRIBUIDOR, PLASTICO, 3 SAIDAS, DN 32 X 16 MM, PARA CONEXAO COM CRIMPAGEM EM TUBO PEX</v>
          </cell>
          <cell r="C8750" t="str">
            <v xml:space="preserve">UN    </v>
          </cell>
          <cell r="D8750">
            <v>169.46</v>
          </cell>
        </row>
        <row r="8751">
          <cell r="A8751">
            <v>39287</v>
          </cell>
          <cell r="B8751" t="str">
            <v>DISTRIBUIDOR, PLASTICO, 3 SAIDAS, DN 32 X 20 MM, PARA CONEXAO COM CRIMPAGEM EM TUBO PEX</v>
          </cell>
          <cell r="C8751" t="str">
            <v xml:space="preserve">UN    </v>
          </cell>
          <cell r="D8751">
            <v>198.98</v>
          </cell>
        </row>
        <row r="8752">
          <cell r="A8752">
            <v>39288</v>
          </cell>
          <cell r="B8752" t="str">
            <v>DISTRIBUIDOR, PLASTICO, 3 SAIDAS, DN 32 X 25 MM, PARA CONEXAO COM CRIMPAGEM EM TUBO PEX</v>
          </cell>
          <cell r="C8752" t="str">
            <v xml:space="preserve">UN    </v>
          </cell>
          <cell r="D8752">
            <v>212.36</v>
          </cell>
        </row>
        <row r="8753">
          <cell r="A8753">
            <v>2414</v>
          </cell>
          <cell r="B8753" t="str">
            <v>DIVISORIA (N2) PAINEL/VIDRO - PAINEL C/ MSO/COMEIA E=35MM - MONTANTE/RODAPE DUPLO ACO GALV PINTADO - COLOCADA</v>
          </cell>
          <cell r="C8753" t="str">
            <v xml:space="preserve">M2    </v>
          </cell>
          <cell r="D8753">
            <v>95.92</v>
          </cell>
        </row>
        <row r="8754">
          <cell r="A8754">
            <v>2413</v>
          </cell>
          <cell r="B8754" t="str">
            <v>DIVISORIA (N2) PAINEL/VIDRO - PAINEL C/ MSO/COMEIA E=35MM - PERFIS SIMPLES ACO GALV PINTADO - COLOCADA</v>
          </cell>
          <cell r="C8754" t="str">
            <v xml:space="preserve">M2    </v>
          </cell>
          <cell r="D8754">
            <v>92.28</v>
          </cell>
        </row>
        <row r="8755">
          <cell r="A8755">
            <v>2405</v>
          </cell>
          <cell r="B8755" t="str">
            <v>DIVISORIA (N2) PAINEL/VIDRO - PAINEL MSO/COMEIA E=35MM - MONTANTE/RODAPE DUPLO ALUMINIO ANOD NAT - COLOCADA</v>
          </cell>
          <cell r="C8755" t="str">
            <v xml:space="preserve">M2    </v>
          </cell>
          <cell r="D8755">
            <v>107.41</v>
          </cell>
        </row>
        <row r="8756">
          <cell r="A8756">
            <v>13361</v>
          </cell>
          <cell r="B8756" t="str">
            <v>DIVISORIA (N2) PAINEL/VIDRO - PAINEL MSO/COMEIA E=35MM - PERFIS SIMPLES ALUMINIO ANOD NAT - COLOCADA</v>
          </cell>
          <cell r="C8756" t="str">
            <v xml:space="preserve">M2    </v>
          </cell>
          <cell r="D8756">
            <v>89.85</v>
          </cell>
        </row>
        <row r="8757">
          <cell r="A8757">
            <v>11987</v>
          </cell>
          <cell r="B8757" t="str">
            <v>DIVISORIA (N2) PAINEL/VIDRO - PAINEL VERMICULITA E=35MM - PERFIS SIMPLES ALUMINIO ANOD NATURAL - COLOCADA</v>
          </cell>
          <cell r="C8757" t="str">
            <v xml:space="preserve">M2    </v>
          </cell>
          <cell r="D8757">
            <v>240.42</v>
          </cell>
        </row>
        <row r="8758">
          <cell r="A8758">
            <v>2416</v>
          </cell>
          <cell r="B8758" t="str">
            <v>DIVISORIA (N3) PAINEL/VIDRO/PAINEL MSO/COMEIA E=35MM - MONTANTE/RODAPE DUPLO ACO GALV PINTADO - COLOCADA</v>
          </cell>
          <cell r="C8758" t="str">
            <v xml:space="preserve">M2    </v>
          </cell>
          <cell r="D8758">
            <v>106.37</v>
          </cell>
        </row>
        <row r="8759">
          <cell r="A8759">
            <v>2412</v>
          </cell>
          <cell r="B8759" t="str">
            <v>DIVISORIA (N3) PAINEL/VIDRO/PAINEL MSO/COMEIA E=35MM - MONTANTE/RODAPE DUPLO ALUMINIO ANOD NAT - COLOCADA</v>
          </cell>
          <cell r="C8759" t="str">
            <v xml:space="preserve">M2    </v>
          </cell>
          <cell r="D8759">
            <v>102.72</v>
          </cell>
        </row>
        <row r="8760">
          <cell r="A8760">
            <v>2411</v>
          </cell>
          <cell r="B8760" t="str">
            <v>DIVISORIA (N3) PAINEL/VIDRO/PAINEL MSO/COMEIA E=35MM - PERFIS SIMPLES ACO GALV PINTADO - COLOCADA</v>
          </cell>
          <cell r="C8760" t="str">
            <v xml:space="preserve">M2    </v>
          </cell>
          <cell r="D8760">
            <v>89.85</v>
          </cell>
        </row>
        <row r="8761">
          <cell r="A8761">
            <v>2406</v>
          </cell>
          <cell r="B8761" t="str">
            <v>DIVISORIA (N3) PAINEL/VIDRO/PAINEL MSO/COMEIA E=35MM - PERFIS SIMPLES ALUMINIO ANOD NAT - COLOCADA</v>
          </cell>
          <cell r="C8761" t="str">
            <v xml:space="preserve">M2    </v>
          </cell>
          <cell r="D8761">
            <v>87.42</v>
          </cell>
        </row>
        <row r="8762">
          <cell r="A8762">
            <v>10571</v>
          </cell>
          <cell r="B8762" t="str">
            <v>DIVISORIA (N3) PAINEL/VIDRO/PAINEL VERMICULITA E=35MM - MONTANTE/RODAPE DUPLO ALUMINIO ANOD NATURAL - COLOCADA</v>
          </cell>
          <cell r="C8762" t="str">
            <v xml:space="preserve">M2    </v>
          </cell>
          <cell r="D8762">
            <v>213.71</v>
          </cell>
        </row>
        <row r="8763">
          <cell r="A8763">
            <v>11985</v>
          </cell>
          <cell r="B8763" t="str">
            <v>DIVISORIA (N3) PAINEL/VIDRO/PAINEL VERMICULITA E=35MM - MONTANTE/RODAPE PERFIL DUPLO ACO GALV PINTADO - COLOCADA</v>
          </cell>
          <cell r="C8763" t="str">
            <v xml:space="preserve">M2    </v>
          </cell>
          <cell r="D8763">
            <v>206.42</v>
          </cell>
        </row>
        <row r="8764">
          <cell r="A8764">
            <v>2410</v>
          </cell>
          <cell r="B8764" t="str">
            <v>DIVISORIA CEGA (N1) - PAINEL MSO/COMEIA E=35MM - MONTANTE/RODAPE DUPLO   ACO GALV PINTADO - COLOCADA</v>
          </cell>
          <cell r="C8764" t="str">
            <v xml:space="preserve">M2    </v>
          </cell>
          <cell r="D8764">
            <v>91.07</v>
          </cell>
        </row>
        <row r="8765">
          <cell r="A8765">
            <v>2417</v>
          </cell>
          <cell r="B8765" t="str">
            <v>DIVISORIA CEGA (N1) - PAINEL MSO/COMEIA E=35MM - MONTANTE/RODAPE DUPLO ALUMINIO ANOD NAT - COLOCADA</v>
          </cell>
          <cell r="C8765" t="str">
            <v xml:space="preserve">M2    </v>
          </cell>
          <cell r="D8765">
            <v>97.14</v>
          </cell>
        </row>
        <row r="8766">
          <cell r="A8766">
            <v>2415</v>
          </cell>
          <cell r="B8766" t="str">
            <v>DIVISORIA CEGA (N1) - PAINEL MSO/COMEIA E=35MM - PERFIS SIMPLES ACO GALV PINTADO   - COLOCADA</v>
          </cell>
          <cell r="C8766" t="str">
            <v xml:space="preserve">M2    </v>
          </cell>
          <cell r="D8766">
            <v>77.709999999999994</v>
          </cell>
        </row>
        <row r="8767">
          <cell r="A8767">
            <v>13360</v>
          </cell>
          <cell r="B8767" t="str">
            <v>DIVISORIA CEGA (N1) - PAINEL MSO/COMEIA E=35MM - PERFIS SIMPLES ALUMINIO ANOD NAT - COLOCADA</v>
          </cell>
          <cell r="C8767" t="str">
            <v xml:space="preserve">M2    </v>
          </cell>
          <cell r="D8767">
            <v>77.709999999999994</v>
          </cell>
        </row>
        <row r="8768">
          <cell r="A8768">
            <v>11983</v>
          </cell>
          <cell r="B8768" t="str">
            <v>DIVISORIA CEGA (N1) - PAINEL VERMICULITA E=35MM - MONTANTE/RODAPE PERFIS SIMPLES ACO GALV PINTADO - COLOCADA</v>
          </cell>
          <cell r="C8768" t="str">
            <v xml:space="preserve">M2    </v>
          </cell>
          <cell r="D8768">
            <v>189.42</v>
          </cell>
        </row>
        <row r="8769">
          <cell r="A8769">
            <v>11986</v>
          </cell>
          <cell r="B8769" t="str">
            <v>DIVISORIA CEGA (N1) - PAINEL VERMICULITA E=35MM - PERFIS SIMPLES ALUMINIO ANOD NATURAL - COLOCADA</v>
          </cell>
          <cell r="C8769" t="str">
            <v xml:space="preserve">M2    </v>
          </cell>
          <cell r="D8769">
            <v>230.71</v>
          </cell>
        </row>
        <row r="8770">
          <cell r="A8770">
            <v>25976</v>
          </cell>
          <cell r="B8770" t="str">
            <v>DIVISORIA EM GRANITO, COM DUAS FACES POLIDAS, TIPO ANDORINHA/ QUARTZ/ CASTELO/ CORUMBA OU OUTROS EQUIVALENTES DA REGIAO, E=  *3,0* CM</v>
          </cell>
          <cell r="C8770" t="str">
            <v xml:space="preserve">M2    </v>
          </cell>
          <cell r="D8770">
            <v>501.88</v>
          </cell>
        </row>
        <row r="8771">
          <cell r="A8771">
            <v>10629</v>
          </cell>
          <cell r="B8771" t="str">
            <v>DIVISORIA EM MARMORE, COM DUAS FACES POLIDAS, BRANCO COMUM, E=  *3,0* CM</v>
          </cell>
          <cell r="C8771" t="str">
            <v xml:space="preserve">M2    </v>
          </cell>
          <cell r="D8771">
            <v>396.31</v>
          </cell>
        </row>
        <row r="8772">
          <cell r="A8772">
            <v>10698</v>
          </cell>
          <cell r="B8772" t="str">
            <v>DIVISORIA, PLACA  PRE-MOLDADA EM GRANILITE, MARMORITE OU GRANITINA,  E = *3 CM</v>
          </cell>
          <cell r="C8772" t="str">
            <v xml:space="preserve">M2    </v>
          </cell>
          <cell r="D8772">
            <v>168.34</v>
          </cell>
        </row>
        <row r="8773">
          <cell r="A8773">
            <v>40521</v>
          </cell>
          <cell r="B8773" t="str">
            <v>DOBRADEIRA ELETROMECANICA DE VERGALHAO, PARA ACO DE DIAMETRO ATE 1 1/2 "Â, MOTOR ELETRICO TRIFASICO, POTENCIA DE 3 HP ATE 5 HP</v>
          </cell>
          <cell r="C8773" t="str">
            <v xml:space="preserve">UN    </v>
          </cell>
          <cell r="D8773">
            <v>60956.47</v>
          </cell>
        </row>
        <row r="8774">
          <cell r="A8774">
            <v>2432</v>
          </cell>
          <cell r="B8774" t="str">
            <v>DOBRADICA EM ACO/FERRO, 3 1/2" X  3", E= 1,9  A 2 MM, COM ANEL,  CROMADO OU ZINCADO, TAMPA BOLA, COM PARAFUSOS</v>
          </cell>
          <cell r="C8774" t="str">
            <v xml:space="preserve">UN    </v>
          </cell>
          <cell r="D8774">
            <v>22.27</v>
          </cell>
        </row>
        <row r="8775">
          <cell r="A8775">
            <v>2433</v>
          </cell>
          <cell r="B8775" t="str">
            <v>DOBRADICA EM ACO/FERRO, 3" X 2 1/2", E= 1,2 A 1,8 MM, SEM ANEL,  CROMADO OU ZINCADO, TAMPA CHATA, COM PARAFUSOS</v>
          </cell>
          <cell r="C8775" t="str">
            <v xml:space="preserve">UN    </v>
          </cell>
          <cell r="D8775">
            <v>7.54</v>
          </cell>
        </row>
        <row r="8776">
          <cell r="A8776">
            <v>2420</v>
          </cell>
          <cell r="B8776" t="str">
            <v>DOBRADICA EM ACO/FERRO, 3" X 2 1/2", E= 1,9 A 2 MM, SEM ANEL,  CROMADO OU ZINCADO, TAMPA BOLA, COM PARAFUSOS</v>
          </cell>
          <cell r="C8776" t="str">
            <v xml:space="preserve">UN    </v>
          </cell>
          <cell r="D8776">
            <v>12.95</v>
          </cell>
        </row>
        <row r="8777">
          <cell r="A8777">
            <v>11447</v>
          </cell>
          <cell r="B8777" t="str">
            <v>DOBRADICA EM LATAO, 3 " X 2 1/2 ", E= 1,9 A 2 MM, COM ANEL, CROMADO, TAMPA BOLA, COM PARAFUSOS</v>
          </cell>
          <cell r="C8777" t="str">
            <v xml:space="preserve">UN    </v>
          </cell>
          <cell r="D8777">
            <v>25.6</v>
          </cell>
        </row>
        <row r="8778">
          <cell r="A8778">
            <v>11451</v>
          </cell>
          <cell r="B8778" t="str">
            <v>DOBRADICA TIPO VAI-E-VEM EM ACO/FERRO, TAMANHO 3'', GALVANIZADO, COM PARAFUSOS</v>
          </cell>
          <cell r="C8778" t="str">
            <v xml:space="preserve">UN    </v>
          </cell>
          <cell r="D8778">
            <v>68.64</v>
          </cell>
        </row>
        <row r="8779">
          <cell r="A8779">
            <v>11116</v>
          </cell>
          <cell r="B8779" t="str">
            <v>DOMOS INDIVIDUAL EM ACRILICO BRANCO *95 X 95* CM, SEM INSTALACAO</v>
          </cell>
          <cell r="C8779" t="str">
            <v xml:space="preserve">UN    </v>
          </cell>
          <cell r="D8779">
            <v>457.67</v>
          </cell>
        </row>
        <row r="8780">
          <cell r="A8780">
            <v>38411</v>
          </cell>
          <cell r="B8780" t="str">
            <v>DOSADOR DE AREIA, CAPACIDADE DE *26* LITROS</v>
          </cell>
          <cell r="C8780" t="str">
            <v xml:space="preserve">UN    </v>
          </cell>
          <cell r="D8780">
            <v>1159.55</v>
          </cell>
        </row>
        <row r="8781">
          <cell r="A8781">
            <v>1370</v>
          </cell>
          <cell r="B8781" t="str">
            <v>DUCHA HIGIENICA PLASTICA COM REGISTRO METALICO 1/2 "</v>
          </cell>
          <cell r="C8781" t="str">
            <v xml:space="preserve">UN    </v>
          </cell>
          <cell r="D8781">
            <v>95.18</v>
          </cell>
        </row>
        <row r="8782">
          <cell r="A8782">
            <v>38189</v>
          </cell>
          <cell r="B8782" t="str">
            <v>DUCHA METALICA DE PAREDE, ARTICULAVEL, COM BRACO/CANO, SEM DESVIADOR</v>
          </cell>
          <cell r="C8782" t="str">
            <v xml:space="preserve">UN    </v>
          </cell>
          <cell r="D8782">
            <v>190.16</v>
          </cell>
        </row>
        <row r="8783">
          <cell r="A8783">
            <v>38190</v>
          </cell>
          <cell r="B8783" t="str">
            <v>DUCHA METALICA DE PAREDE, ARTICULAVEL, COM DESVIADOR E DUCHA MANUAL</v>
          </cell>
          <cell r="C8783" t="str">
            <v xml:space="preserve">UN    </v>
          </cell>
          <cell r="D8783">
            <v>427.63</v>
          </cell>
        </row>
        <row r="8784">
          <cell r="A8784">
            <v>36516</v>
          </cell>
          <cell r="B8784" t="str">
            <v>DUMPER COM CAPACIDADE DE CARGA DE 1700 KG, PARTIDA ELETRICA, MOTOR DIESEL COM POTENCIA DE 16 CV</v>
          </cell>
          <cell r="C8784" t="str">
            <v xml:space="preserve">UN    </v>
          </cell>
          <cell r="D8784">
            <v>85278.02</v>
          </cell>
        </row>
        <row r="8785">
          <cell r="A8785">
            <v>34777</v>
          </cell>
          <cell r="B8785" t="str">
            <v>ELEMENTO VAZADO CERAMICO DIAGONAL (TIPO FLOR/QUADRADO/XIS) 25 X 18 X 7 CM</v>
          </cell>
          <cell r="C8785" t="str">
            <v xml:space="preserve">UN    </v>
          </cell>
          <cell r="D8785">
            <v>1.93</v>
          </cell>
        </row>
        <row r="8786">
          <cell r="A8786">
            <v>7272</v>
          </cell>
          <cell r="B8786" t="str">
            <v>ELEMENTO VAZADO CERAMICO QUADRADO (RETO OU REDONDO), *7 A 9 X 20 X 20* CM (L X A X C)</v>
          </cell>
          <cell r="C8786" t="str">
            <v xml:space="preserve">UN    </v>
          </cell>
          <cell r="D8786">
            <v>1.63</v>
          </cell>
        </row>
        <row r="8787">
          <cell r="A8787">
            <v>10605</v>
          </cell>
          <cell r="B8787" t="str">
            <v>ELEMENTO VAZADO DE CONCRETO, QUADRICULADO, 1 FURO *10 X 10 X 10* CM</v>
          </cell>
          <cell r="C8787" t="str">
            <v xml:space="preserve">UN    </v>
          </cell>
          <cell r="D8787">
            <v>3.67</v>
          </cell>
        </row>
        <row r="8788">
          <cell r="A8788">
            <v>10604</v>
          </cell>
          <cell r="B8788" t="str">
            <v>ELEMENTO VAZADO DE CONCRETO, QUADRICULADO, 1 FURO *20 X 10 X 7* CM</v>
          </cell>
          <cell r="C8788" t="str">
            <v xml:space="preserve">UN    </v>
          </cell>
          <cell r="D8788">
            <v>8.57</v>
          </cell>
        </row>
        <row r="8789">
          <cell r="A8789">
            <v>672</v>
          </cell>
          <cell r="B8789" t="str">
            <v>ELEMENTO VAZADO DE CONCRETO, QUADRICULADO, 1 FURO *20 X 20 X 6,5* CM</v>
          </cell>
          <cell r="C8789" t="str">
            <v xml:space="preserve">UN    </v>
          </cell>
          <cell r="D8789">
            <v>11.78</v>
          </cell>
        </row>
        <row r="8790">
          <cell r="A8790">
            <v>668</v>
          </cell>
          <cell r="B8790" t="str">
            <v>ELEMENTO VAZADO DE CONCRETO, QUADRICULADO, 16 FUROS *29 X 29 X 6* CM</v>
          </cell>
          <cell r="C8790" t="str">
            <v xml:space="preserve">UN    </v>
          </cell>
          <cell r="D8790">
            <v>14.22</v>
          </cell>
        </row>
        <row r="8791">
          <cell r="A8791">
            <v>10578</v>
          </cell>
          <cell r="B8791" t="str">
            <v>ELEMENTO VAZADO DE CONCRETO, QUADRICULADO, 16 FUROS *33 X 33 X 10* CM</v>
          </cell>
          <cell r="C8791" t="str">
            <v xml:space="preserve">UN    </v>
          </cell>
          <cell r="D8791">
            <v>16.57</v>
          </cell>
        </row>
        <row r="8792">
          <cell r="A8792">
            <v>666</v>
          </cell>
          <cell r="B8792" t="str">
            <v>ELEMENTO VAZADO DE CONCRETO, QUADRICULADO, 16 FUROS *40 X 40 X 7* CM</v>
          </cell>
          <cell r="C8792" t="str">
            <v xml:space="preserve">UN    </v>
          </cell>
          <cell r="D8792">
            <v>18.420000000000002</v>
          </cell>
        </row>
        <row r="8793">
          <cell r="A8793">
            <v>665</v>
          </cell>
          <cell r="B8793" t="str">
            <v>ELEMENTO VAZADO DE CONCRETO, QUADRICULADO, 16 FUROS *50 X 50 X 7* CM</v>
          </cell>
          <cell r="C8793" t="str">
            <v xml:space="preserve">UN    </v>
          </cell>
          <cell r="D8793">
            <v>24.64</v>
          </cell>
        </row>
        <row r="8794">
          <cell r="A8794">
            <v>10577</v>
          </cell>
          <cell r="B8794" t="str">
            <v>ELEMENTO VAZADO DE CONCRETO, QUADRICULADO, 25 FUROS *50 X 50 X 5* CM</v>
          </cell>
          <cell r="C8794" t="str">
            <v xml:space="preserve">UN    </v>
          </cell>
          <cell r="D8794">
            <v>21.85</v>
          </cell>
        </row>
        <row r="8795">
          <cell r="A8795">
            <v>10583</v>
          </cell>
          <cell r="B8795" t="str">
            <v>ELEMENTO VAZADO DE CONCRETO, VENEZIANA *39 X 22 X 15* CM</v>
          </cell>
          <cell r="C8795" t="str">
            <v xml:space="preserve">UN    </v>
          </cell>
          <cell r="D8795">
            <v>11.35</v>
          </cell>
        </row>
        <row r="8796">
          <cell r="A8796">
            <v>10579</v>
          </cell>
          <cell r="B8796" t="str">
            <v>ELEMENTO VAZADO DE CONCRETO, VENEZIANA *39 X 29 X 10* CM</v>
          </cell>
          <cell r="C8796" t="str">
            <v xml:space="preserve">UN    </v>
          </cell>
          <cell r="D8796">
            <v>19.79</v>
          </cell>
        </row>
        <row r="8797">
          <cell r="A8797">
            <v>10582</v>
          </cell>
          <cell r="B8797" t="str">
            <v>ELEMENTO VAZADO DE CONCRETO, VENEZIANA *40 X 10 X 10* CM</v>
          </cell>
          <cell r="C8797" t="str">
            <v xml:space="preserve">UN    </v>
          </cell>
          <cell r="D8797">
            <v>10</v>
          </cell>
        </row>
        <row r="8798">
          <cell r="A8798">
            <v>2436</v>
          </cell>
          <cell r="B8798" t="str">
            <v>ELETRICISTA</v>
          </cell>
          <cell r="C8798" t="str">
            <v xml:space="preserve">H     </v>
          </cell>
          <cell r="D8798">
            <v>13.45</v>
          </cell>
        </row>
        <row r="8799">
          <cell r="A8799">
            <v>40918</v>
          </cell>
          <cell r="B8799" t="str">
            <v>ELETRICISTA (MENSALISTA)</v>
          </cell>
          <cell r="C8799" t="str">
            <v xml:space="preserve">MES   </v>
          </cell>
          <cell r="D8799">
            <v>2354.0700000000002</v>
          </cell>
        </row>
        <row r="8800">
          <cell r="A8800">
            <v>2439</v>
          </cell>
          <cell r="B8800" t="str">
            <v>ELETRICISTA DE MANUTENCAO INDUSTRIAL</v>
          </cell>
          <cell r="C8800" t="str">
            <v xml:space="preserve">H     </v>
          </cell>
          <cell r="D8800">
            <v>13.45</v>
          </cell>
        </row>
        <row r="8801">
          <cell r="A8801">
            <v>40923</v>
          </cell>
          <cell r="B8801" t="str">
            <v>ELETRICISTA DE MANUTENCAO INDUSTRIAL (MENSALISTA)</v>
          </cell>
          <cell r="C8801" t="str">
            <v xml:space="preserve">MES   </v>
          </cell>
          <cell r="D8801">
            <v>2354.0700000000002</v>
          </cell>
        </row>
        <row r="8802">
          <cell r="A8802">
            <v>10998</v>
          </cell>
          <cell r="B8802" t="str">
            <v>ELETRODO REVESTIDO AWS - E-6010, DIAMETRO IGUAL A 4,00 MM</v>
          </cell>
          <cell r="C8802" t="str">
            <v xml:space="preserve">KG    </v>
          </cell>
          <cell r="D8802">
            <v>24.11</v>
          </cell>
        </row>
        <row r="8803">
          <cell r="A8803">
            <v>11002</v>
          </cell>
          <cell r="B8803" t="str">
            <v>ELETRODO REVESTIDO AWS - E6013, DIAMETRO IGUAL A 2,50 MM</v>
          </cell>
          <cell r="C8803" t="str">
            <v xml:space="preserve">KG    </v>
          </cell>
          <cell r="D8803">
            <v>22.08</v>
          </cell>
        </row>
        <row r="8804">
          <cell r="A8804">
            <v>10999</v>
          </cell>
          <cell r="B8804" t="str">
            <v>ELETRODO REVESTIDO AWS - E6013, DIAMETRO IGUAL A 4,00 MM</v>
          </cell>
          <cell r="C8804" t="str">
            <v xml:space="preserve">KG    </v>
          </cell>
          <cell r="D8804">
            <v>21.22</v>
          </cell>
        </row>
        <row r="8805">
          <cell r="A8805">
            <v>10997</v>
          </cell>
          <cell r="B8805" t="str">
            <v>ELETRODO REVESTIDO AWS - E7018, DIAMETRO IGUAL A 4,00 MM</v>
          </cell>
          <cell r="C8805" t="str">
            <v xml:space="preserve">KG    </v>
          </cell>
          <cell r="D8805">
            <v>23</v>
          </cell>
        </row>
        <row r="8806">
          <cell r="A8806">
            <v>2685</v>
          </cell>
          <cell r="B8806" t="str">
            <v>ELETRODUTO DE PVC RIGIDO ROSCAVEL DE 1 ", SEM LUVA</v>
          </cell>
          <cell r="C8806" t="str">
            <v xml:space="preserve">M     </v>
          </cell>
          <cell r="D8806">
            <v>6.09</v>
          </cell>
        </row>
        <row r="8807">
          <cell r="A8807">
            <v>2680</v>
          </cell>
          <cell r="B8807" t="str">
            <v>ELETRODUTO DE PVC RIGIDO ROSCAVEL DE 1 1/2 ", SEM LUVA</v>
          </cell>
          <cell r="C8807" t="str">
            <v xml:space="preserve">M     </v>
          </cell>
          <cell r="D8807">
            <v>8.91</v>
          </cell>
        </row>
        <row r="8808">
          <cell r="A8808">
            <v>2684</v>
          </cell>
          <cell r="B8808" t="str">
            <v>ELETRODUTO DE PVC RIGIDO ROSCAVEL DE 1 1/4 ", SEM LUVA</v>
          </cell>
          <cell r="C8808" t="str">
            <v xml:space="preserve">M     </v>
          </cell>
          <cell r="D8808">
            <v>8.11</v>
          </cell>
        </row>
        <row r="8809">
          <cell r="A8809">
            <v>2673</v>
          </cell>
          <cell r="B8809" t="str">
            <v>ELETRODUTO DE PVC RIGIDO ROSCAVEL DE 1/2 ", SEM LUVA</v>
          </cell>
          <cell r="C8809" t="str">
            <v xml:space="preserve">M     </v>
          </cell>
          <cell r="D8809">
            <v>3.13</v>
          </cell>
        </row>
        <row r="8810">
          <cell r="A8810">
            <v>2681</v>
          </cell>
          <cell r="B8810" t="str">
            <v>ELETRODUTO DE PVC RIGIDO ROSCAVEL DE 2 ", SEM LUVA</v>
          </cell>
          <cell r="C8810" t="str">
            <v xml:space="preserve">M     </v>
          </cell>
          <cell r="D8810">
            <v>14.56</v>
          </cell>
        </row>
        <row r="8811">
          <cell r="A8811">
            <v>2682</v>
          </cell>
          <cell r="B8811" t="str">
            <v>ELETRODUTO DE PVC RIGIDO ROSCAVEL DE 2 1/2 ", SEM LUVA</v>
          </cell>
          <cell r="C8811" t="str">
            <v xml:space="preserve">M     </v>
          </cell>
          <cell r="D8811">
            <v>21.25</v>
          </cell>
        </row>
        <row r="8812">
          <cell r="A8812">
            <v>2686</v>
          </cell>
          <cell r="B8812" t="str">
            <v>ELETRODUTO DE PVC RIGIDO ROSCAVEL DE 3 ", SEM LUVA</v>
          </cell>
          <cell r="C8812" t="str">
            <v xml:space="preserve">M     </v>
          </cell>
          <cell r="D8812">
            <v>26.65</v>
          </cell>
        </row>
        <row r="8813">
          <cell r="A8813">
            <v>2674</v>
          </cell>
          <cell r="B8813" t="str">
            <v>ELETRODUTO DE PVC RIGIDO ROSCAVEL DE 3/4 ", SEM LUVA</v>
          </cell>
          <cell r="C8813" t="str">
            <v xml:space="preserve">M     </v>
          </cell>
          <cell r="D8813">
            <v>3.89</v>
          </cell>
        </row>
        <row r="8814">
          <cell r="A8814">
            <v>2683</v>
          </cell>
          <cell r="B8814" t="str">
            <v>ELETRODUTO DE PVC RIGIDO ROSCAVEL DE 4 ", SEM LUVA</v>
          </cell>
          <cell r="C8814" t="str">
            <v xml:space="preserve">M     </v>
          </cell>
          <cell r="D8814">
            <v>41.99</v>
          </cell>
        </row>
        <row r="8815">
          <cell r="A8815">
            <v>2676</v>
          </cell>
          <cell r="B8815" t="str">
            <v>ELETRODUTO DE PVC RIGIDO SOLDAVEL, CLASSE B, DE 20 MM</v>
          </cell>
          <cell r="C8815" t="str">
            <v xml:space="preserve">M     </v>
          </cell>
          <cell r="D8815">
            <v>1.82</v>
          </cell>
        </row>
        <row r="8816">
          <cell r="A8816">
            <v>2678</v>
          </cell>
          <cell r="B8816" t="str">
            <v>ELETRODUTO DE PVC RIGIDO SOLDAVEL, CLASSE B, DE 25 MM</v>
          </cell>
          <cell r="C8816" t="str">
            <v xml:space="preserve">M     </v>
          </cell>
          <cell r="D8816">
            <v>2.2799999999999998</v>
          </cell>
        </row>
        <row r="8817">
          <cell r="A8817">
            <v>2679</v>
          </cell>
          <cell r="B8817" t="str">
            <v>ELETRODUTO DE PVC RIGIDO SOLDAVEL, CLASSE B, DE 32 MM</v>
          </cell>
          <cell r="C8817" t="str">
            <v xml:space="preserve">M     </v>
          </cell>
          <cell r="D8817">
            <v>3.51</v>
          </cell>
        </row>
        <row r="8818">
          <cell r="A8818">
            <v>12070</v>
          </cell>
          <cell r="B8818" t="str">
            <v>ELETRODUTO DE PVC RIGIDO SOLDAVEL, CLASSE B, DE 40 MM</v>
          </cell>
          <cell r="C8818" t="str">
            <v xml:space="preserve">M     </v>
          </cell>
          <cell r="D8818">
            <v>4.8899999999999997</v>
          </cell>
        </row>
        <row r="8819">
          <cell r="A8819">
            <v>2675</v>
          </cell>
          <cell r="B8819" t="str">
            <v>ELETRODUTO DE PVC RIGIDO SOLDAVEL, CLASSE B, DE 50 MM</v>
          </cell>
          <cell r="C8819" t="str">
            <v xml:space="preserve">M     </v>
          </cell>
          <cell r="D8819">
            <v>6.36</v>
          </cell>
        </row>
        <row r="8820">
          <cell r="A8820">
            <v>12067</v>
          </cell>
          <cell r="B8820" t="str">
            <v>ELETRODUTO DE PVC RIGIDO SOLDAVEL, CLASSE B, DE 60 MM</v>
          </cell>
          <cell r="C8820" t="str">
            <v xml:space="preserve">M     </v>
          </cell>
          <cell r="D8820">
            <v>8.6199999999999992</v>
          </cell>
        </row>
        <row r="8821">
          <cell r="A8821">
            <v>40401</v>
          </cell>
          <cell r="B8821" t="str">
            <v>ELETRODUTO FLEXIVEL PLANO EM PEAD, COR PRETA E LARANJA,  DIAMETRO 32 MM</v>
          </cell>
          <cell r="C8821" t="str">
            <v xml:space="preserve">M     </v>
          </cell>
          <cell r="D8821">
            <v>3.31</v>
          </cell>
        </row>
        <row r="8822">
          <cell r="A8822">
            <v>40402</v>
          </cell>
          <cell r="B8822" t="str">
            <v>ELETRODUTO FLEXIVEL PLANO EM PEAD, COR PRETA E LARANJA,  DIAMETRO 40 MM</v>
          </cell>
          <cell r="C8822" t="str">
            <v xml:space="preserve">M     </v>
          </cell>
          <cell r="D8822">
            <v>4.24</v>
          </cell>
        </row>
        <row r="8823">
          <cell r="A8823">
            <v>40400</v>
          </cell>
          <cell r="B8823" t="str">
            <v>ELETRODUTO FLEXIVEL PLANO EM PEAD, COR PRETA E LARANJA, DIAMETRO 25 MM</v>
          </cell>
          <cell r="C8823" t="str">
            <v xml:space="preserve">M     </v>
          </cell>
          <cell r="D8823">
            <v>2.2400000000000002</v>
          </cell>
        </row>
        <row r="8824">
          <cell r="A8824">
            <v>2504</v>
          </cell>
          <cell r="B8824" t="str">
            <v>ELETRODUTO FLEXIVEL, EM ACO GALVANIZADO, REVESTIDO EXTERNAMENTE COM PVC PRETO, DIAMETRO EXTERNO DE 25 MM (3/4"), TIPO SEALTUBO</v>
          </cell>
          <cell r="C8824" t="str">
            <v xml:space="preserve">M     </v>
          </cell>
          <cell r="D8824">
            <v>9.8800000000000008</v>
          </cell>
        </row>
        <row r="8825">
          <cell r="A8825">
            <v>2501</v>
          </cell>
          <cell r="B8825" t="str">
            <v>ELETRODUTO FLEXIVEL, EM ACO GALVANIZADO, REVESTIDO EXTERNAMENTE COM PVC PRETO, DIAMETRO EXTERNO DE 32 MM (1"), TIPO SEALTUBO</v>
          </cell>
          <cell r="C8825" t="str">
            <v xml:space="preserve">M     </v>
          </cell>
          <cell r="D8825">
            <v>12.96</v>
          </cell>
        </row>
        <row r="8826">
          <cell r="A8826">
            <v>2502</v>
          </cell>
          <cell r="B8826" t="str">
            <v>ELETRODUTO FLEXIVEL, EM ACO GALVANIZADO, REVESTIDO EXTERNAMENTE COM PVC PRETO, DIAMETRO EXTERNO DE 40 MM (1 1/4"), TIPO SEALTUBO</v>
          </cell>
          <cell r="C8826" t="str">
            <v xml:space="preserve">M     </v>
          </cell>
          <cell r="D8826">
            <v>19.559999999999999</v>
          </cell>
        </row>
        <row r="8827">
          <cell r="A8827">
            <v>2503</v>
          </cell>
          <cell r="B8827" t="str">
            <v>ELETRODUTO FLEXIVEL, EM ACO GALVANIZADO, REVESTIDO EXTERNAMENTE COM PVC PRETO, DIAMETRO EXTERNO DE 50 MM( 1 1/2"), TIPO SEALTUBO</v>
          </cell>
          <cell r="C8827" t="str">
            <v xml:space="preserve">M     </v>
          </cell>
          <cell r="D8827">
            <v>25.18</v>
          </cell>
        </row>
        <row r="8828">
          <cell r="A8828">
            <v>2500</v>
          </cell>
          <cell r="B8828" t="str">
            <v>ELETRODUTO FLEXIVEL, EM ACO GALVANIZADO, REVESTIDO EXTERNAMENTE COM PVC PRETO, DIAMETRO EXTERNO DE 60 MM (2"), TIPO SEALTUBO</v>
          </cell>
          <cell r="C8828" t="str">
            <v xml:space="preserve">M     </v>
          </cell>
          <cell r="D8828">
            <v>33.53</v>
          </cell>
        </row>
        <row r="8829">
          <cell r="A8829">
            <v>2505</v>
          </cell>
          <cell r="B8829" t="str">
            <v>ELETRODUTO FLEXIVEL, EM ACO GALVANIZADO, REVESTIDO EXTERNAMENTE COM PVC PRETO, DIAMETRO EXTERNO DE 75 MM (2 1/2"), TIPO SEALTUBO</v>
          </cell>
          <cell r="C8829" t="str">
            <v xml:space="preserve">M     </v>
          </cell>
          <cell r="D8829">
            <v>52.26</v>
          </cell>
        </row>
        <row r="8830">
          <cell r="A8830">
            <v>12056</v>
          </cell>
          <cell r="B8830" t="str">
            <v>ELETRODUTO FLEXIVEL, EM ACO, TIPO CONDUITE, DIAMETRO DE 1 1/2"</v>
          </cell>
          <cell r="C8830" t="str">
            <v xml:space="preserve">M     </v>
          </cell>
          <cell r="D8830">
            <v>21.12</v>
          </cell>
        </row>
        <row r="8831">
          <cell r="A8831">
            <v>12057</v>
          </cell>
          <cell r="B8831" t="str">
            <v>ELETRODUTO FLEXIVEL, EM ACO, TIPO CONDUITE, DIAMETRO DE 1 1/4"</v>
          </cell>
          <cell r="C8831" t="str">
            <v xml:space="preserve">M     </v>
          </cell>
          <cell r="D8831">
            <v>17.940000000000001</v>
          </cell>
        </row>
        <row r="8832">
          <cell r="A8832">
            <v>12059</v>
          </cell>
          <cell r="B8832" t="str">
            <v>ELETRODUTO FLEXIVEL, EM ACO, TIPO CONDUITE, DIAMETRO DE 1/2"</v>
          </cell>
          <cell r="C8832" t="str">
            <v xml:space="preserve">M     </v>
          </cell>
          <cell r="D8832">
            <v>6.29</v>
          </cell>
        </row>
        <row r="8833">
          <cell r="A8833">
            <v>12058</v>
          </cell>
          <cell r="B8833" t="str">
            <v>ELETRODUTO FLEXIVEL, EM ACO, TIPO CONDUITE, DIAMETRO DE 1"</v>
          </cell>
          <cell r="C8833" t="str">
            <v xml:space="preserve">M     </v>
          </cell>
          <cell r="D8833">
            <v>11.18</v>
          </cell>
        </row>
        <row r="8834">
          <cell r="A8834">
            <v>12060</v>
          </cell>
          <cell r="B8834" t="str">
            <v>ELETRODUTO FLEXIVEL, EM ACO, TIPO CONDUITE, DIAMETRO DE 2 1/2"</v>
          </cell>
          <cell r="C8834" t="str">
            <v xml:space="preserve">M     </v>
          </cell>
          <cell r="D8834">
            <v>46.6</v>
          </cell>
        </row>
        <row r="8835">
          <cell r="A8835">
            <v>12061</v>
          </cell>
          <cell r="B8835" t="str">
            <v>ELETRODUTO FLEXIVEL, EM ACO, TIPO CONDUITE, DIAMETRO DE 2"</v>
          </cell>
          <cell r="C8835" t="str">
            <v xml:space="preserve">M     </v>
          </cell>
          <cell r="D8835">
            <v>28.45</v>
          </cell>
        </row>
        <row r="8836">
          <cell r="A8836">
            <v>12062</v>
          </cell>
          <cell r="B8836" t="str">
            <v>ELETRODUTO FLEXIVEL, EM ACO, TIPO CONDUITE, DIAMETRO DE 3"</v>
          </cell>
          <cell r="C8836" t="str">
            <v xml:space="preserve">M     </v>
          </cell>
          <cell r="D8836">
            <v>52.48</v>
          </cell>
        </row>
        <row r="8837">
          <cell r="A8837">
            <v>21137</v>
          </cell>
          <cell r="B8837" t="str">
            <v>ELETRODUTO METALICO FLEXIVEL REVESTIDO COM PVC PRETO, DIAMETRO EXTERNO DE 15 MM (3/8"), TIPO COPEX</v>
          </cell>
          <cell r="C8837" t="str">
            <v xml:space="preserve">M     </v>
          </cell>
          <cell r="D8837">
            <v>9.1199999999999992</v>
          </cell>
        </row>
        <row r="8838">
          <cell r="A8838">
            <v>2687</v>
          </cell>
          <cell r="B8838" t="str">
            <v>ELETRODUTO PVC FLEXIVEL CORRUGADO, COR AMARELA, DE 16 MM</v>
          </cell>
          <cell r="C8838" t="str">
            <v xml:space="preserve">M     </v>
          </cell>
          <cell r="D8838">
            <v>1.59</v>
          </cell>
        </row>
        <row r="8839">
          <cell r="A8839">
            <v>2689</v>
          </cell>
          <cell r="B8839" t="str">
            <v>ELETRODUTO PVC FLEXIVEL CORRUGADO, COR AMARELA, DE 20 MM</v>
          </cell>
          <cell r="C8839" t="str">
            <v xml:space="preserve">M     </v>
          </cell>
          <cell r="D8839">
            <v>1.89</v>
          </cell>
        </row>
        <row r="8840">
          <cell r="A8840">
            <v>2688</v>
          </cell>
          <cell r="B8840" t="str">
            <v>ELETRODUTO PVC FLEXIVEL CORRUGADO, COR AMARELA, DE 25 MM</v>
          </cell>
          <cell r="C8840" t="str">
            <v xml:space="preserve">M     </v>
          </cell>
          <cell r="D8840">
            <v>2.0499999999999998</v>
          </cell>
        </row>
        <row r="8841">
          <cell r="A8841">
            <v>2690</v>
          </cell>
          <cell r="B8841" t="str">
            <v>ELETRODUTO PVC FLEXIVEL CORRUGADO, COR AMARELA, DE 32 MM</v>
          </cell>
          <cell r="C8841" t="str">
            <v xml:space="preserve">M     </v>
          </cell>
          <cell r="D8841">
            <v>3.5</v>
          </cell>
        </row>
        <row r="8842">
          <cell r="A8842">
            <v>39243</v>
          </cell>
          <cell r="B8842" t="str">
            <v>ELETRODUTO PVC FLEXIVEL CORRUGADO, REFORCADO, COR LARANJA, DE 20 MM, PARA LAJES E PISOS</v>
          </cell>
          <cell r="C8842" t="str">
            <v xml:space="preserve">M     </v>
          </cell>
          <cell r="D8842">
            <v>2.31</v>
          </cell>
        </row>
        <row r="8843">
          <cell r="A8843">
            <v>39244</v>
          </cell>
          <cell r="B8843" t="str">
            <v>ELETRODUTO PVC FLEXIVEL CORRUGADO, REFORCADO, COR LARANJA, DE 25 MM, PARA LAJES E PISOS</v>
          </cell>
          <cell r="C8843" t="str">
            <v xml:space="preserve">M     </v>
          </cell>
          <cell r="D8843">
            <v>3.12</v>
          </cell>
        </row>
        <row r="8844">
          <cell r="A8844">
            <v>39245</v>
          </cell>
          <cell r="B8844" t="str">
            <v>ELETRODUTO PVC FLEXIVEL CORRUGADO, REFORCADO, COR LARANJA, DE 32 MM, PARA LAJES E PISOS</v>
          </cell>
          <cell r="C8844" t="str">
            <v xml:space="preserve">M     </v>
          </cell>
          <cell r="D8844">
            <v>6.01</v>
          </cell>
        </row>
        <row r="8845">
          <cell r="A8845">
            <v>39254</v>
          </cell>
          <cell r="B8845" t="str">
            <v>ELETRODUTO/CONDULETE DE PVC RIGIDO, LISO, COR CINZA, DE 1/2", PARA INSTALACOES APARENTES (NBR 5410)</v>
          </cell>
          <cell r="C8845" t="str">
            <v xml:space="preserve">M     </v>
          </cell>
          <cell r="D8845">
            <v>8.99</v>
          </cell>
        </row>
        <row r="8846">
          <cell r="A8846">
            <v>39255</v>
          </cell>
          <cell r="B8846" t="str">
            <v>ELETRODUTO/CONDULETE DE PVC RIGIDO, LISO, COR CINZA, DE 1", PARA INSTALACOES APARENTES (NBR 5410)</v>
          </cell>
          <cell r="C8846" t="str">
            <v xml:space="preserve">M     </v>
          </cell>
          <cell r="D8846">
            <v>16.63</v>
          </cell>
        </row>
        <row r="8847">
          <cell r="A8847">
            <v>39253</v>
          </cell>
          <cell r="B8847" t="str">
            <v>ELETRODUTO/CONDULETE DE PVC RIGIDO, LISO, COR CINZA, DE 3/4", PARA INSTALACOES APARENTES (NBR 5410)</v>
          </cell>
          <cell r="C8847" t="str">
            <v xml:space="preserve">M     </v>
          </cell>
          <cell r="D8847">
            <v>11.45</v>
          </cell>
        </row>
        <row r="8848">
          <cell r="A8848">
            <v>2446</v>
          </cell>
          <cell r="B8848" t="str">
            <v>ELETRODUTO/DUTO PEAD FLEXIVEL PAREDE SIMPLES, CORRUGACAO HELICOIDAL, COR PRETA, SEM ROSCA, DE 2",  PARA CABEAMENTO SUBTERRANEO (NBR 15715)</v>
          </cell>
          <cell r="C8848" t="str">
            <v xml:space="preserve">M     </v>
          </cell>
          <cell r="D8848">
            <v>8.25</v>
          </cell>
        </row>
        <row r="8849">
          <cell r="A8849">
            <v>2442</v>
          </cell>
          <cell r="B8849" t="str">
            <v>ELETRODUTO/DUTO PEAD FLEXIVEL PAREDE SIMPLES, CORRUGACAO HELICOIDAL, COR PRETA, SEM ROSCA, DE 3",  PARA CABEAMENTO SUBTERRANEO (NBR 15715)</v>
          </cell>
          <cell r="C8849" t="str">
            <v xml:space="preserve">M     </v>
          </cell>
          <cell r="D8849">
            <v>11.56</v>
          </cell>
        </row>
        <row r="8850">
          <cell r="A8850">
            <v>39246</v>
          </cell>
          <cell r="B8850" t="str">
            <v>ELETRODUTODUTO PEAD FLEXIVEL PAREDE SIMPLES, CORRUGACAO HELICOIDAL, COR PRETA, SEM ROSCA, DE 1 1/2",  PARA CABEAMENTO SUBTERRANEO (NBR 15715)</v>
          </cell>
          <cell r="C8850" t="str">
            <v xml:space="preserve">M     </v>
          </cell>
          <cell r="D8850">
            <v>5.74</v>
          </cell>
        </row>
        <row r="8851">
          <cell r="A8851">
            <v>39247</v>
          </cell>
          <cell r="B8851" t="str">
            <v>ELETRODUTODUTO PEAD FLEXIVEL PAREDE SIMPLES, CORRUGACAO HELICOIDAL, COR PRETA, SEM ROSCA, DE 1 1/4",  PARA CABEAMENTO SUBTERRANEO (NBR 15715)</v>
          </cell>
          <cell r="C8851" t="str">
            <v xml:space="preserve">M     </v>
          </cell>
          <cell r="D8851">
            <v>5.01</v>
          </cell>
        </row>
        <row r="8852">
          <cell r="A8852">
            <v>39248</v>
          </cell>
          <cell r="B8852" t="str">
            <v>ELETRODUTODUTO PEAD FLEXIVEL PAREDE SIMPLES, CORRUGACAO HELICOIDAL, COR PRETA, SEM ROSCA, DE 4",  PARA CABEAMENTO SUBTERRANEO (NBR 15715)</v>
          </cell>
          <cell r="C8852" t="str">
            <v xml:space="preserve">M     </v>
          </cell>
          <cell r="D8852">
            <v>16.11</v>
          </cell>
        </row>
        <row r="8853">
          <cell r="A8853">
            <v>2438</v>
          </cell>
          <cell r="B8853" t="str">
            <v>ELETROTECNICO</v>
          </cell>
          <cell r="C8853" t="str">
            <v xml:space="preserve">H     </v>
          </cell>
          <cell r="D8853">
            <v>14.89</v>
          </cell>
        </row>
        <row r="8854">
          <cell r="A8854">
            <v>40922</v>
          </cell>
          <cell r="B8854" t="str">
            <v>ELETROTECNICO (MENSALISTA)</v>
          </cell>
          <cell r="C8854" t="str">
            <v xml:space="preserve">MES   </v>
          </cell>
          <cell r="D8854">
            <v>2606</v>
          </cell>
        </row>
        <row r="8855">
          <cell r="A8855">
            <v>36486</v>
          </cell>
          <cell r="B8855" t="str">
            <v>ELEVADOR DE CARGA A CABO, CABINE SEMI FECHADA 2,0 X 1,5 X 2,0 M, CAPACIDADE DE CARGA 1000 KG, TORRE  2,38 X 2,21 X 15 M, GUINCHO DE EMBREAGEM, FREIO DE SEGURANCA, LIMITADOR DE VELOCIDADE E CANCELA</v>
          </cell>
          <cell r="C8855" t="str">
            <v xml:space="preserve">UN    </v>
          </cell>
          <cell r="D8855">
            <v>40305.870000000003</v>
          </cell>
        </row>
        <row r="8856">
          <cell r="A8856">
            <v>37777</v>
          </cell>
          <cell r="B8856" t="str">
            <v>ELEVADOR DE CREMALHEIRA CABINE FECHADA 1,5 X 2,5 X 2,35 M (UMA POR TORRE), CAPACIDADE DE CARGA 1200 KG (15 PESSOAS), TORRE  24 M (16 MODULOS), FREIO DE SEGURANCA, LIMITADOR DE CARGA</v>
          </cell>
          <cell r="C8856" t="str">
            <v xml:space="preserve">UN    </v>
          </cell>
          <cell r="D8856">
            <v>189759.27</v>
          </cell>
        </row>
        <row r="8857">
          <cell r="A8857">
            <v>12624</v>
          </cell>
          <cell r="B8857" t="str">
            <v>EMENDA PARA CALHA PLUVIAL, PVC, DIAMETRO ENTRE 119 E 170 MM, PARA DRENAGEM PREDIAL</v>
          </cell>
          <cell r="C8857" t="str">
            <v xml:space="preserve">UN    </v>
          </cell>
          <cell r="D8857">
            <v>10.61</v>
          </cell>
        </row>
        <row r="8858">
          <cell r="A8858">
            <v>10638</v>
          </cell>
          <cell r="B8858" t="str">
            <v>EMPILHADEIRA SOBRE PNEUS COM TORRE DE TRES ESTAGIOS, 4,70M DE ELEVACAO, C/ DESLOCADOR LATERAL DOS GARFOS, MOTOR GLP 4.3L, CAPACIDADE NOMINAL DE CARGA DE 6T</v>
          </cell>
          <cell r="C8858" t="str">
            <v xml:space="preserve">UN    </v>
          </cell>
          <cell r="D8858">
            <v>456107.13</v>
          </cell>
        </row>
        <row r="8859">
          <cell r="A8859">
            <v>10635</v>
          </cell>
          <cell r="B8859" t="str">
            <v>EMPILHADEIRA SOBRE PNEUS COM TORRE DE TRES ESTAGIOS, 4,80M DE ELEVACAO, C/ DESLOCADOR LATERAL DOS GARFOS, MOTOR GLP 2.2L, CAPACIDADE NOMINAL DE CARGA DE 3T</v>
          </cell>
          <cell r="C8859" t="str">
            <v xml:space="preserve">UN    </v>
          </cell>
          <cell r="D8859">
            <v>157653.82</v>
          </cell>
        </row>
        <row r="8860">
          <cell r="A8860">
            <v>10634</v>
          </cell>
          <cell r="B8860" t="str">
            <v>EMPILHADEIRA SOBRE PNEUS COM TORRE DE TRES ESTAGIOS, 4,80M DE ELEVACAO, C/ DESLOCADOR LATERAL DOS GARFOS, MOTOR GLP 2.4L, CAPACIDADE NOMINAL DE CARGA DE 2,5T</v>
          </cell>
          <cell r="C8860" t="str">
            <v xml:space="preserve">UN    </v>
          </cell>
          <cell r="D8860">
            <v>135000</v>
          </cell>
        </row>
        <row r="8861">
          <cell r="A8861">
            <v>10636</v>
          </cell>
          <cell r="B8861" t="str">
            <v>EMPILHADEIRA SOBRE PNEUS COM TORRE DE TRES ESTAGIOS, 4,80M DE ELEVACAO, C/ DESLOCADOR LATERAL DOS GARFOS, MOTOR GLP 4.3L, CAPACIDADE NOMINAL DE CARGA DE 4T</v>
          </cell>
          <cell r="C8861" t="str">
            <v xml:space="preserve">UN    </v>
          </cell>
          <cell r="D8861">
            <v>297303.06</v>
          </cell>
        </row>
        <row r="8862">
          <cell r="A8862">
            <v>10637</v>
          </cell>
          <cell r="B8862" t="str">
            <v>EMPILHADEIRA SOBRE PNEUS COM TORRE DE TRES ESTAGIOS, 4,80M DE ELEVACAO, C/ DESLOCADOR LATERAL DOS GARFOS, MOTOR GLP 4.3L, CAPACIDADE NOMINAL DE CARGA DE 5T</v>
          </cell>
          <cell r="C8862" t="str">
            <v xml:space="preserve">UN    </v>
          </cell>
          <cell r="D8862">
            <v>310982.13</v>
          </cell>
        </row>
        <row r="8863">
          <cell r="A8863">
            <v>517</v>
          </cell>
          <cell r="B8863" t="str">
            <v>EMULSAO ASFALTICA ANIONICA</v>
          </cell>
          <cell r="C8863" t="str">
            <v xml:space="preserve">L     </v>
          </cell>
          <cell r="D8863">
            <v>8.42</v>
          </cell>
        </row>
        <row r="8864">
          <cell r="A8864">
            <v>41904</v>
          </cell>
          <cell r="B8864" t="str">
            <v>EMULSAO ASFALTICA CATIONICA RL-1C PARA USO EM PAVIMENTACAO ASFALTICA (COLETADO CAIXA NA ANP ACRESCIDO DE ICMS)</v>
          </cell>
          <cell r="C8864" t="str">
            <v xml:space="preserve">T     </v>
          </cell>
          <cell r="D8864">
            <v>2485.5700000000002</v>
          </cell>
        </row>
        <row r="8865">
          <cell r="A8865">
            <v>41905</v>
          </cell>
          <cell r="B8865" t="str">
            <v>EMULSAO ASFALTICA CATIONICA RR-1C PARA USO EM PAVIMENTACAO ASFALTICA (COLETADO CAIXA NA ANP ACRESCIDO DE ICMS)</v>
          </cell>
          <cell r="C8865" t="str">
            <v xml:space="preserve">KG    </v>
          </cell>
          <cell r="D8865">
            <v>2.2799999999999998</v>
          </cell>
        </row>
        <row r="8866">
          <cell r="A8866">
            <v>41903</v>
          </cell>
          <cell r="B8866" t="str">
            <v>EMULSAO ASFALTICA CATIONICA RR-2C PARA USO EM PAVIMENTACAO ASFALTICA (COLETADO CAIXA NA ANP ACRESCIDO DE ICMS)</v>
          </cell>
          <cell r="C8866" t="str">
            <v xml:space="preserve">KG    </v>
          </cell>
          <cell r="D8866">
            <v>2.67</v>
          </cell>
        </row>
        <row r="8867">
          <cell r="A8867">
            <v>37534</v>
          </cell>
          <cell r="B8867" t="str">
            <v>EMULSAO EXPLOSIVA EM CARTUCHOS DE 1" X 12", DENSIDADE 1.15 G/CM3, INICIACAO ESPOLETA N. 8 / CORDEL</v>
          </cell>
          <cell r="C8867" t="str">
            <v xml:space="preserve">KG    </v>
          </cell>
          <cell r="D8867">
            <v>15.19</v>
          </cell>
        </row>
        <row r="8868">
          <cell r="A8868">
            <v>37535</v>
          </cell>
          <cell r="B8868" t="str">
            <v>EMULSAO EXPLOSIVA EM CARTUCHOS DE 1" X 24", DENSIDADE 1.15 G/CM3, INICIACAO ESPOLETA N. 8 / CORDEL</v>
          </cell>
          <cell r="C8868" t="str">
            <v xml:space="preserve">KG    </v>
          </cell>
          <cell r="D8868">
            <v>15.19</v>
          </cell>
        </row>
        <row r="8869">
          <cell r="A8869">
            <v>37533</v>
          </cell>
          <cell r="B8869" t="str">
            <v>EMULSAO EXPLOSIVA EM CARTUCHOS DE 1" X 8", DENSIDADE 1.15 G/CM3, INICIACAO ESPOLETA N. 8 / CORDEL</v>
          </cell>
          <cell r="C8869" t="str">
            <v xml:space="preserve">KG    </v>
          </cell>
          <cell r="D8869">
            <v>15.19</v>
          </cell>
        </row>
        <row r="8870">
          <cell r="A8870">
            <v>37537</v>
          </cell>
          <cell r="B8870" t="str">
            <v>EMULSAO EXPLOSIVA EM CARTUCHOS DE 2 1/2" X 24", DENSIDADE 1.15 G/CM3, INICIACAO ESPOLETA N. 8 / CORDEL</v>
          </cell>
          <cell r="C8870" t="str">
            <v xml:space="preserve">KG    </v>
          </cell>
          <cell r="D8870">
            <v>11.5</v>
          </cell>
        </row>
        <row r="8871">
          <cell r="A8871">
            <v>37536</v>
          </cell>
          <cell r="B8871" t="str">
            <v>EMULSAO EXPLOSIVA EM CARTUCHOS DE 2 1/4" X 24", DENSIDADE 1.15 G/CM3, INICIACAO ESPOLETA N. 8 / CORDEL</v>
          </cell>
          <cell r="C8871" t="str">
            <v xml:space="preserve">KG    </v>
          </cell>
          <cell r="D8871">
            <v>11.5</v>
          </cell>
        </row>
        <row r="8872">
          <cell r="A8872">
            <v>37532</v>
          </cell>
          <cell r="B8872" t="str">
            <v>EMULSAO EXPLOSIVA EM CARTUCHOS DE 2" X 24", DENSIDADE 1.15 G/CM3, INICIACAO ESPOLETA N. 8 / CORDEL</v>
          </cell>
          <cell r="C8872" t="str">
            <v xml:space="preserve">KG    </v>
          </cell>
          <cell r="D8872">
            <v>11.5</v>
          </cell>
        </row>
        <row r="8873">
          <cell r="A8873">
            <v>2696</v>
          </cell>
          <cell r="B8873" t="str">
            <v>ENCANADOR OU BOMBEIRO HIDRAULICO</v>
          </cell>
          <cell r="C8873" t="str">
            <v xml:space="preserve">H     </v>
          </cell>
          <cell r="D8873">
            <v>13.45</v>
          </cell>
        </row>
        <row r="8874">
          <cell r="A8874">
            <v>40928</v>
          </cell>
          <cell r="B8874" t="str">
            <v>ENCANADOR OU BOMBEIRO HIDRAULICO (MENSALISTA)</v>
          </cell>
          <cell r="C8874" t="str">
            <v xml:space="preserve">MES   </v>
          </cell>
          <cell r="D8874">
            <v>2354.0700000000002</v>
          </cell>
        </row>
        <row r="8875">
          <cell r="A8875">
            <v>4083</v>
          </cell>
          <cell r="B8875" t="str">
            <v>ENCARREGADO GERAL DE OBRAS</v>
          </cell>
          <cell r="C8875" t="str">
            <v xml:space="preserve">H     </v>
          </cell>
          <cell r="D8875">
            <v>30.65</v>
          </cell>
        </row>
        <row r="8876">
          <cell r="A8876">
            <v>40818</v>
          </cell>
          <cell r="B8876" t="str">
            <v>ENCARREGADO GERAL DE OBRAS (MENSALISTA)</v>
          </cell>
          <cell r="C8876" t="str">
            <v xml:space="preserve">MES   </v>
          </cell>
          <cell r="D8876">
            <v>5362.77</v>
          </cell>
        </row>
        <row r="8877">
          <cell r="A8877">
            <v>43146</v>
          </cell>
          <cell r="B8877" t="str">
            <v>ENDURECEDOR MINERAL DE BASE CIMENTICIA PARA PISO DE CONCRETO</v>
          </cell>
          <cell r="C8877" t="str">
            <v xml:space="preserve">KG    </v>
          </cell>
          <cell r="D8877">
            <v>7.8</v>
          </cell>
        </row>
        <row r="8878">
          <cell r="A8878">
            <v>2705</v>
          </cell>
          <cell r="B8878" t="str">
            <v>ENERGIA ELETRICA ATE 2000 KWH INDUSTRIAL, SEM DEMANDA</v>
          </cell>
          <cell r="C8878" t="str">
            <v xml:space="preserve">KW/H  </v>
          </cell>
          <cell r="D8878">
            <v>0.91</v>
          </cell>
        </row>
        <row r="8879">
          <cell r="A8879">
            <v>14250</v>
          </cell>
          <cell r="B8879" t="str">
            <v>ENERGIA ELETRICA COMERCIAL, BAIXA TENSAO, RELATIVA AO CONSUMO DE ATE 100 KWH, INCLUINDO ICMS, PIS/PASEP E COFINS</v>
          </cell>
          <cell r="C8879" t="str">
            <v xml:space="preserve">KW/H  </v>
          </cell>
          <cell r="D8879">
            <v>0.93</v>
          </cell>
        </row>
        <row r="8880">
          <cell r="A8880">
            <v>11683</v>
          </cell>
          <cell r="B8880" t="str">
            <v>ENGATE / RABICHO FLEXIVEL INOX 1/2 " X 30 CM</v>
          </cell>
          <cell r="C8880" t="str">
            <v xml:space="preserve">UN    </v>
          </cell>
          <cell r="D8880">
            <v>29.79</v>
          </cell>
        </row>
        <row r="8881">
          <cell r="A8881">
            <v>11684</v>
          </cell>
          <cell r="B8881" t="str">
            <v>ENGATE / RABICHO FLEXIVEL INOX 1/2 " X 40 CM</v>
          </cell>
          <cell r="C8881" t="str">
            <v xml:space="preserve">UN    </v>
          </cell>
          <cell r="D8881">
            <v>32.6</v>
          </cell>
        </row>
        <row r="8882">
          <cell r="A8882">
            <v>6141</v>
          </cell>
          <cell r="B8882" t="str">
            <v>ENGATE/RABICHO FLEXIVEL PLASTICO (PVC OU ABS) BRANCO 1/2 " X 30 CM</v>
          </cell>
          <cell r="C8882" t="str">
            <v xml:space="preserve">UN    </v>
          </cell>
          <cell r="D8882">
            <v>3.55</v>
          </cell>
        </row>
        <row r="8883">
          <cell r="A8883">
            <v>11681</v>
          </cell>
          <cell r="B8883" t="str">
            <v>ENGATE/RABICHO FLEXIVEL PLASTICO (PVC OU ABS) BRANCO 1/2 " X 40 CM</v>
          </cell>
          <cell r="C8883" t="str">
            <v xml:space="preserve">UN    </v>
          </cell>
          <cell r="D8883">
            <v>6.23</v>
          </cell>
        </row>
        <row r="8884">
          <cell r="A8884">
            <v>2706</v>
          </cell>
          <cell r="B8884" t="str">
            <v>ENGENHEIRO CIVIL DE OBRA JUNIOR</v>
          </cell>
          <cell r="C8884" t="str">
            <v xml:space="preserve">H     </v>
          </cell>
          <cell r="D8884">
            <v>78.34</v>
          </cell>
        </row>
        <row r="8885">
          <cell r="A8885">
            <v>40811</v>
          </cell>
          <cell r="B8885" t="str">
            <v>ENGENHEIRO CIVIL DE OBRA JUNIOR (MENSALISTA)</v>
          </cell>
          <cell r="C8885" t="str">
            <v xml:space="preserve">MES   </v>
          </cell>
          <cell r="D8885">
            <v>13705.23</v>
          </cell>
        </row>
        <row r="8886">
          <cell r="A8886">
            <v>2707</v>
          </cell>
          <cell r="B8886" t="str">
            <v>ENGENHEIRO CIVIL DE OBRA PLENO</v>
          </cell>
          <cell r="C8886" t="str">
            <v xml:space="preserve">H     </v>
          </cell>
          <cell r="D8886">
            <v>89.16</v>
          </cell>
        </row>
        <row r="8887">
          <cell r="A8887">
            <v>40813</v>
          </cell>
          <cell r="B8887" t="str">
            <v>ENGENHEIRO CIVIL DE OBRA PLENO (MENSALISTA)</v>
          </cell>
          <cell r="C8887" t="str">
            <v xml:space="preserve">MES   </v>
          </cell>
          <cell r="D8887">
            <v>15599.36</v>
          </cell>
        </row>
        <row r="8888">
          <cell r="A8888">
            <v>2708</v>
          </cell>
          <cell r="B8888" t="str">
            <v>ENGENHEIRO CIVIL DE OBRA SENIOR</v>
          </cell>
          <cell r="C8888" t="str">
            <v xml:space="preserve">H     </v>
          </cell>
          <cell r="D8888">
            <v>121.87</v>
          </cell>
        </row>
        <row r="8889">
          <cell r="A8889">
            <v>40814</v>
          </cell>
          <cell r="B8889" t="str">
            <v>ENGENHEIRO CIVIL DE OBRA SENIOR (MENSALISTA)</v>
          </cell>
          <cell r="C8889" t="str">
            <v xml:space="preserve">MES   </v>
          </cell>
          <cell r="D8889">
            <v>21323.91</v>
          </cell>
        </row>
        <row r="8890">
          <cell r="A8890">
            <v>34779</v>
          </cell>
          <cell r="B8890" t="str">
            <v>ENGENHEIRO CIVIL JUNIOR</v>
          </cell>
          <cell r="C8890" t="str">
            <v xml:space="preserve">H     </v>
          </cell>
          <cell r="D8890">
            <v>79.48</v>
          </cell>
        </row>
        <row r="8891">
          <cell r="A8891">
            <v>40936</v>
          </cell>
          <cell r="B8891" t="str">
            <v>ENGENHEIRO CIVIL JUNIOR (MENSALISTA)</v>
          </cell>
          <cell r="C8891" t="str">
            <v xml:space="preserve">MES   </v>
          </cell>
          <cell r="D8891">
            <v>13905.16</v>
          </cell>
        </row>
        <row r="8892">
          <cell r="A8892">
            <v>34780</v>
          </cell>
          <cell r="B8892" t="str">
            <v>ENGENHEIRO CIVIL PLENO</v>
          </cell>
          <cell r="C8892" t="str">
            <v xml:space="preserve">H     </v>
          </cell>
          <cell r="D8892">
            <v>89.65</v>
          </cell>
        </row>
        <row r="8893">
          <cell r="A8893">
            <v>40937</v>
          </cell>
          <cell r="B8893" t="str">
            <v>ENGENHEIRO CIVIL PLENO (MENSALISTA)</v>
          </cell>
          <cell r="C8893" t="str">
            <v xml:space="preserve">MES   </v>
          </cell>
          <cell r="D8893">
            <v>15687.76</v>
          </cell>
        </row>
        <row r="8894">
          <cell r="A8894">
            <v>34782</v>
          </cell>
          <cell r="B8894" t="str">
            <v>ENGENHEIRO CIVIL SENIOR</v>
          </cell>
          <cell r="C8894" t="str">
            <v xml:space="preserve">H     </v>
          </cell>
          <cell r="D8894">
            <v>122.87</v>
          </cell>
        </row>
        <row r="8895">
          <cell r="A8895">
            <v>40938</v>
          </cell>
          <cell r="B8895" t="str">
            <v>ENGENHEIRO CIVIL SENIOR (MENSALISTA)</v>
          </cell>
          <cell r="C8895" t="str">
            <v xml:space="preserve">MES   </v>
          </cell>
          <cell r="D8895">
            <v>21498.59</v>
          </cell>
        </row>
        <row r="8896">
          <cell r="A8896">
            <v>34783</v>
          </cell>
          <cell r="B8896" t="str">
            <v>ENGENHEIRO ELETRICISTA</v>
          </cell>
          <cell r="C8896" t="str">
            <v xml:space="preserve">H     </v>
          </cell>
          <cell r="D8896">
            <v>86.65</v>
          </cell>
        </row>
        <row r="8897">
          <cell r="A8897">
            <v>40939</v>
          </cell>
          <cell r="B8897" t="str">
            <v>ENGENHEIRO ELETRICISTA (MENSALISTA)</v>
          </cell>
          <cell r="C8897" t="str">
            <v xml:space="preserve">MES   </v>
          </cell>
          <cell r="D8897">
            <v>15161.09</v>
          </cell>
        </row>
        <row r="8898">
          <cell r="A8898">
            <v>34785</v>
          </cell>
          <cell r="B8898" t="str">
            <v>ENGENHEIRO SANITARISTA</v>
          </cell>
          <cell r="C8898" t="str">
            <v xml:space="preserve">H     </v>
          </cell>
          <cell r="D8898">
            <v>84.64</v>
          </cell>
        </row>
        <row r="8899">
          <cell r="A8899">
            <v>40940</v>
          </cell>
          <cell r="B8899" t="str">
            <v>ENGENHEIRO SANITARISTA (MENSALISTA)</v>
          </cell>
          <cell r="C8899" t="str">
            <v xml:space="preserve">MES   </v>
          </cell>
          <cell r="D8899">
            <v>14808.69</v>
          </cell>
        </row>
        <row r="8900">
          <cell r="A8900">
            <v>38403</v>
          </cell>
          <cell r="B8900" t="str">
            <v>ENXADA ESTREITA *25 X 23* CM COM CABO</v>
          </cell>
          <cell r="C8900" t="str">
            <v xml:space="preserve">UN    </v>
          </cell>
          <cell r="D8900">
            <v>33.44</v>
          </cell>
        </row>
        <row r="8901">
          <cell r="A8901">
            <v>43482</v>
          </cell>
          <cell r="B8901" t="str">
            <v>EPI - FAMILIA ALMOXARIFE - HORISTA (ENCARGOS COMPLEMENTARES - COLETADO CAIXA)</v>
          </cell>
          <cell r="C8901" t="str">
            <v xml:space="preserve">H     </v>
          </cell>
          <cell r="D8901">
            <v>0.57999999999999996</v>
          </cell>
        </row>
        <row r="8902">
          <cell r="A8902">
            <v>43494</v>
          </cell>
          <cell r="B8902" t="str">
            <v>EPI - FAMILIA ALMOXARIFE - MENSALISTA (ENCARGOS COMPLEMENTARES - COLETADO CAIXA)</v>
          </cell>
          <cell r="C8902" t="str">
            <v xml:space="preserve">MES   </v>
          </cell>
          <cell r="D8902">
            <v>108.8</v>
          </cell>
        </row>
        <row r="8903">
          <cell r="A8903">
            <v>43483</v>
          </cell>
          <cell r="B8903" t="str">
            <v>EPI - FAMILIA CARPINTEIRO DE FORMAS - HORISTA (ENCARGOS COMPLEMENTARES - COLETADO CAIXA)</v>
          </cell>
          <cell r="C8903" t="str">
            <v xml:space="preserve">H     </v>
          </cell>
          <cell r="D8903">
            <v>1.05</v>
          </cell>
        </row>
        <row r="8904">
          <cell r="A8904">
            <v>43495</v>
          </cell>
          <cell r="B8904" t="str">
            <v>EPI - FAMILIA CARPINTEIRO DE FORMAS - MENSALISTA (ENCARGOS COMPLEMENTARES - COLETADO CAIXA)</v>
          </cell>
          <cell r="C8904" t="str">
            <v xml:space="preserve">MES   </v>
          </cell>
          <cell r="D8904">
            <v>197.14</v>
          </cell>
        </row>
        <row r="8905">
          <cell r="A8905">
            <v>43484</v>
          </cell>
          <cell r="B8905" t="str">
            <v>EPI - FAMILIA ELETRICISTA - HORISTA (ENCARGOS COMPLEMENTARES - COLETADO CAIXA)</v>
          </cell>
          <cell r="C8905" t="str">
            <v xml:space="preserve">H     </v>
          </cell>
          <cell r="D8905">
            <v>0.91</v>
          </cell>
        </row>
        <row r="8906">
          <cell r="A8906">
            <v>43496</v>
          </cell>
          <cell r="B8906" t="str">
            <v>EPI - FAMILIA ELETRICISTA - MENSALISTA (ENCARGOS COMPLEMENTARES - COLETADO CAIXA)</v>
          </cell>
          <cell r="C8906" t="str">
            <v xml:space="preserve">MES   </v>
          </cell>
          <cell r="D8906">
            <v>171.87</v>
          </cell>
        </row>
        <row r="8907">
          <cell r="A8907">
            <v>43485</v>
          </cell>
          <cell r="B8907" t="str">
            <v>EPI - FAMILIA ENCANADOR - HORISTA (ENCARGOS COMPLEMENTARES - COLETADO CAIXA)</v>
          </cell>
          <cell r="C8907" t="str">
            <v xml:space="preserve">H     </v>
          </cell>
          <cell r="D8907">
            <v>0.8</v>
          </cell>
        </row>
        <row r="8908">
          <cell r="A8908">
            <v>43497</v>
          </cell>
          <cell r="B8908" t="str">
            <v>EPI - FAMILIA ENCANADOR - MENSALISTA (ENCARGOS COMPLEMENTARES - COLETADO CAIXA)</v>
          </cell>
          <cell r="C8908" t="str">
            <v xml:space="preserve">MES   </v>
          </cell>
          <cell r="D8908">
            <v>151.31</v>
          </cell>
        </row>
        <row r="8909">
          <cell r="A8909">
            <v>43487</v>
          </cell>
          <cell r="B8909" t="str">
            <v>EPI - FAMILIA ENCARREGADO GERAL - HORISTA (ENCARGOS COMPLEMENTARES - COLETADO CAIXA)</v>
          </cell>
          <cell r="C8909" t="str">
            <v xml:space="preserve">H     </v>
          </cell>
          <cell r="D8909">
            <v>0.94</v>
          </cell>
        </row>
        <row r="8910">
          <cell r="A8910">
            <v>43499</v>
          </cell>
          <cell r="B8910" t="str">
            <v>EPI - FAMILIA ENCARREGADO GERAL - MENSALISTA (ENCARGOS COMPLEMENTARES - COLETADO CAIXA)</v>
          </cell>
          <cell r="C8910" t="str">
            <v xml:space="preserve">MES   </v>
          </cell>
          <cell r="D8910">
            <v>177.24</v>
          </cell>
        </row>
        <row r="8911">
          <cell r="A8911">
            <v>43486</v>
          </cell>
          <cell r="B8911" t="str">
            <v>EPI - FAMILIA ENGENHEIRO CIVIL - HORISTA (ENCARGOS COMPLEMENTARES - COLETADO CAIXA)</v>
          </cell>
          <cell r="C8911" t="str">
            <v xml:space="preserve">H     </v>
          </cell>
          <cell r="D8911">
            <v>0.55000000000000004</v>
          </cell>
        </row>
        <row r="8912">
          <cell r="A8912">
            <v>43498</v>
          </cell>
          <cell r="B8912" t="str">
            <v>EPI - FAMILIA ENGENHEIRO CIVIL - MENSALISTA (ENCARGOS COMPLEMENTARES - COLETADO CAIXA)</v>
          </cell>
          <cell r="C8912" t="str">
            <v xml:space="preserve">MES   </v>
          </cell>
          <cell r="D8912">
            <v>103.22</v>
          </cell>
        </row>
        <row r="8913">
          <cell r="A8913">
            <v>43488</v>
          </cell>
          <cell r="B8913" t="str">
            <v>EPI - FAMILIA OPERADOR ESCAVADEIRA - HORISTA (ENCARGOS COMPLEMENTARES - COLETADO CAIXA)</v>
          </cell>
          <cell r="C8913" t="str">
            <v xml:space="preserve">H     </v>
          </cell>
          <cell r="D8913">
            <v>0.63</v>
          </cell>
        </row>
        <row r="8914">
          <cell r="A8914">
            <v>43500</v>
          </cell>
          <cell r="B8914" t="str">
            <v>EPI - FAMILIA OPERADOR ESCAVADEIRA - MENSALISTA (ENCARGOS COMPLEMENTARES - COLETADO CAIXA)</v>
          </cell>
          <cell r="C8914" t="str">
            <v xml:space="preserve">MES   </v>
          </cell>
          <cell r="D8914">
            <v>119.49</v>
          </cell>
        </row>
        <row r="8915">
          <cell r="A8915">
            <v>43489</v>
          </cell>
          <cell r="B8915" t="str">
            <v>EPI - FAMILIA PEDREIRO - HORISTA (ENCARGOS COMPLEMENTARES - COLETADO CAIXA)</v>
          </cell>
          <cell r="C8915" t="str">
            <v xml:space="preserve">H     </v>
          </cell>
          <cell r="D8915">
            <v>0.95</v>
          </cell>
        </row>
        <row r="8916">
          <cell r="A8916">
            <v>43501</v>
          </cell>
          <cell r="B8916" t="str">
            <v>EPI - FAMILIA PEDREIRO - MENSALISTA (ENCARGOS COMPLEMENTARES - COLETADO CAIXA)</v>
          </cell>
          <cell r="C8916" t="str">
            <v xml:space="preserve">MES   </v>
          </cell>
          <cell r="D8916">
            <v>178.44</v>
          </cell>
        </row>
        <row r="8917">
          <cell r="A8917">
            <v>43490</v>
          </cell>
          <cell r="B8917" t="str">
            <v>EPI - FAMILIA PINTOR - HORISTA (ENCARGOS COMPLEMENTARES - COLETADO CAIXA)</v>
          </cell>
          <cell r="C8917" t="str">
            <v xml:space="preserve">H     </v>
          </cell>
          <cell r="D8917">
            <v>1.33</v>
          </cell>
        </row>
        <row r="8918">
          <cell r="A8918">
            <v>43502</v>
          </cell>
          <cell r="B8918" t="str">
            <v>EPI - FAMILIA PINTOR - MENSALISTA (ENCARGOS COMPLEMENTARES - COLETADO CAIXA)</v>
          </cell>
          <cell r="C8918" t="str">
            <v xml:space="preserve">MES   </v>
          </cell>
          <cell r="D8918">
            <v>250.26</v>
          </cell>
        </row>
        <row r="8919">
          <cell r="A8919">
            <v>43491</v>
          </cell>
          <cell r="B8919" t="str">
            <v>EPI - FAMILIA SERVENTE - HORISTA (ENCARGOS COMPLEMENTARES - COLETADO CAIXA)</v>
          </cell>
          <cell r="C8919" t="str">
            <v xml:space="preserve">H     </v>
          </cell>
          <cell r="D8919">
            <v>1.01</v>
          </cell>
        </row>
        <row r="8920">
          <cell r="A8920">
            <v>43503</v>
          </cell>
          <cell r="B8920" t="str">
            <v>EPI - FAMILIA SERVENTE - MENSALISTA (ENCARGOS COMPLEMENTARES - COLETADO CAIXA)</v>
          </cell>
          <cell r="C8920" t="str">
            <v xml:space="preserve">MES   </v>
          </cell>
          <cell r="D8920">
            <v>191.25</v>
          </cell>
        </row>
        <row r="8921">
          <cell r="A8921">
            <v>43492</v>
          </cell>
          <cell r="B8921" t="str">
            <v>EPI - FAMILIA SOLDADOR - HORISTA (ENCARGOS COMPLEMENTARES - COLETADO CAIXA)</v>
          </cell>
          <cell r="C8921" t="str">
            <v xml:space="preserve">H     </v>
          </cell>
          <cell r="D8921">
            <v>1.3</v>
          </cell>
        </row>
        <row r="8922">
          <cell r="A8922">
            <v>43504</v>
          </cell>
          <cell r="B8922" t="str">
            <v>EPI - FAMILIA SOLDADOR - MENSALISTA (ENCARGOS COMPLEMENTARES - COLETADO CAIXA)</v>
          </cell>
          <cell r="C8922" t="str">
            <v xml:space="preserve">MES   </v>
          </cell>
          <cell r="D8922">
            <v>244.54</v>
          </cell>
        </row>
        <row r="8923">
          <cell r="A8923">
            <v>43493</v>
          </cell>
          <cell r="B8923" t="str">
            <v>EPI - FAMILIA TOPOGRAFO - HORISTA (ENCARGOS COMPLEMENTARES - COLETADO CAIXA)</v>
          </cell>
          <cell r="C8923" t="str">
            <v xml:space="preserve">H     </v>
          </cell>
          <cell r="D8923">
            <v>0.52</v>
          </cell>
        </row>
        <row r="8924">
          <cell r="A8924">
            <v>43505</v>
          </cell>
          <cell r="B8924" t="str">
            <v>EPI - FAMILIA TOPOGRAFO - MENSALISTA (ENCARGOS COMPLEMENTARES - COLETADO CAIXA)</v>
          </cell>
          <cell r="C8924" t="str">
            <v xml:space="preserve">MES   </v>
          </cell>
          <cell r="D8924">
            <v>98.01</v>
          </cell>
        </row>
        <row r="8925">
          <cell r="A8925">
            <v>37774</v>
          </cell>
          <cell r="B8925" t="str">
            <v>EQUIPAMENTO DE LIMPEZA COMBINADO (VACUO/ALTA PRESSAO) 95% VACUO, TANQUE 7000 L, BOMBA 140 KGF/CM2 66 L/MIN COM MOTOR INDEPENDENTE A DIESEL DE 60 CV (INCLUI MONTAGEM, NAO INCLUI CAMINHAO)</v>
          </cell>
          <cell r="C8925" t="str">
            <v xml:space="preserve">UN    </v>
          </cell>
          <cell r="D8925">
            <v>188694.18</v>
          </cell>
        </row>
        <row r="8926">
          <cell r="A8926">
            <v>38630</v>
          </cell>
          <cell r="B8926" t="str">
            <v>EQUIPAMENTO PARA DEMARCACAO DE FAIXAS DE TRAFEGO A FRIO, A SER MONTADO SOBRE CAMINHAO DE PBT MINIMO DE 9 T E DISTANCIA MINIMA ENTRE EIXOS DE 4,3 M, CAPACIDADE PARA 800 L DE TINTA (INCLUI MONTAGEM, NAO INCLUI CAMINHAO)</v>
          </cell>
          <cell r="C8926" t="str">
            <v xml:space="preserve">UN    </v>
          </cell>
          <cell r="D8926">
            <v>1396992.18</v>
          </cell>
        </row>
        <row r="8927">
          <cell r="A8927">
            <v>38629</v>
          </cell>
          <cell r="B8927" t="str">
            <v>EQUIPAMENTO PARA DEMARCACAO DE FAIXAS DE TRAFEGO A QUENTE, A SER MONTADO SOBRE CAMINHAO DE PBT MINIMO DE 17 T E DISTANCIA MINIMA ENTRE EIXOS DE 5,2 M, CAPACIDADE PARA 1.000 KG DE MATERIAL TERMOPLASTICO (INCLUI MONTAGEM, NAO INCLUI CAMINHAO E NEM COMPRESSO</v>
          </cell>
          <cell r="C8927" t="str">
            <v xml:space="preserve">UN    </v>
          </cell>
          <cell r="D8927">
            <v>2079492.18</v>
          </cell>
        </row>
        <row r="8928">
          <cell r="A8928">
            <v>38476</v>
          </cell>
          <cell r="B8928" t="str">
            <v>ESCADA DUPLA DE ABRIR EM ALUMINIO, MODELO PINTOR, 8 DEGRAUS</v>
          </cell>
          <cell r="C8928" t="str">
            <v xml:space="preserve">UN    </v>
          </cell>
          <cell r="D8928">
            <v>251.35</v>
          </cell>
        </row>
        <row r="8929">
          <cell r="A8929">
            <v>38477</v>
          </cell>
          <cell r="B8929" t="str">
            <v>ESCADA EXTENSIVEL EM ALUMINIO COM 6,00 M ESTENDIDA</v>
          </cell>
          <cell r="C8929" t="str">
            <v xml:space="preserve">UN    </v>
          </cell>
          <cell r="D8929">
            <v>711.82</v>
          </cell>
        </row>
        <row r="8930">
          <cell r="A8930">
            <v>40635</v>
          </cell>
          <cell r="B8930" t="str">
            <v>ESCAVADEIRA HIDRAULICA SOBRE ESTEIRA, COM GARRA GIRATORIA DE MANDIBULAS, PESO OPERACIONAL ENTRE 22,00 E 25,50 TON, POTENCIA LIQUIDA ENTRE 150 E 160 HP</v>
          </cell>
          <cell r="C8930" t="str">
            <v xml:space="preserve">UN    </v>
          </cell>
          <cell r="D8930">
            <v>576995.99</v>
          </cell>
        </row>
        <row r="8931">
          <cell r="A8931">
            <v>36483</v>
          </cell>
          <cell r="B8931" t="str">
            <v>ESCAVADEIRA HIDRAULICA SOBRE ESTEIRAS CACAMBA 0,40 A 1,20 M3, PESO OPERACIONAL 21,19 T, POTENCIA LIQUIDA 173 HP</v>
          </cell>
          <cell r="C8931" t="str">
            <v xml:space="preserve">UN    </v>
          </cell>
          <cell r="D8931">
            <v>522850.79</v>
          </cell>
        </row>
        <row r="8932">
          <cell r="A8932">
            <v>14525</v>
          </cell>
          <cell r="B8932" t="str">
            <v>ESCAVADEIRA HIDRAULICA SOBRE ESTEIRAS COM CACAMBA DE 1,20 M3, PESO OPERACIONAL 21 T, POTENCIA BRUTA 155 HP</v>
          </cell>
          <cell r="C8932" t="str">
            <v xml:space="preserve">UN    </v>
          </cell>
          <cell r="D8932">
            <v>547455.54</v>
          </cell>
        </row>
        <row r="8933">
          <cell r="A8933">
            <v>36482</v>
          </cell>
          <cell r="B8933" t="str">
            <v>ESCAVADEIRA HIDRAULICA SOBRE ESTEIRAS, CACAMBA  0,80 M3, PESO OPERACIONAL 17,8 T, POTENCIA LIQUIDA 110 HP</v>
          </cell>
          <cell r="C8933" t="str">
            <v xml:space="preserve">UN    </v>
          </cell>
          <cell r="D8933">
            <v>469519.37</v>
          </cell>
        </row>
        <row r="8934">
          <cell r="A8934">
            <v>36408</v>
          </cell>
          <cell r="B8934" t="str">
            <v>ESCAVADEIRA HIDRAULICA SOBRE ESTEIRAS, CACAMBA 0,4 A 1,70 M3, PESO OPERACIONAL 23,2 T, POTENCIA BRUTA 183 HP</v>
          </cell>
          <cell r="C8934" t="str">
            <v xml:space="preserve">UN    </v>
          </cell>
          <cell r="D8934">
            <v>560988.15</v>
          </cell>
        </row>
        <row r="8935">
          <cell r="A8935">
            <v>2723</v>
          </cell>
          <cell r="B8935" t="str">
            <v>ESCAVADEIRA HIDRAULICA SOBRE ESTEIRAS, CACAMBA 0,62M3, PESO OPERACIONAL 12,61T, POTENCIA LIQUIDA 95HP</v>
          </cell>
          <cell r="C8935" t="str">
            <v xml:space="preserve">UN    </v>
          </cell>
          <cell r="D8935">
            <v>430583.01</v>
          </cell>
        </row>
        <row r="8936">
          <cell r="A8936">
            <v>36481</v>
          </cell>
          <cell r="B8936" t="str">
            <v>ESCAVADEIRA HIDRAULICA SOBRE ESTEIRAS, CACAMBA 0,80 A 1,30 M3, PESO OPERACIONAL 22,18 T, POTENCIA LIQUIDA 170 HP</v>
          </cell>
          <cell r="C8936" t="str">
            <v xml:space="preserve">UN    </v>
          </cell>
          <cell r="D8936">
            <v>513624.02</v>
          </cell>
        </row>
        <row r="8937">
          <cell r="A8937">
            <v>10685</v>
          </cell>
          <cell r="B8937" t="str">
            <v>ESCAVADEIRA HIDRAULICA SOBRE ESTEIRAS, CACAMBA 0,80M3, PESO OPERACIONAL 17T, POTENCIA BRUTA 111HP</v>
          </cell>
          <cell r="C8937" t="str">
            <v xml:space="preserve">UN    </v>
          </cell>
          <cell r="D8937">
            <v>492094.87</v>
          </cell>
        </row>
        <row r="8938">
          <cell r="A8938">
            <v>40636</v>
          </cell>
          <cell r="B8938" t="str">
            <v>ESCAVADEIRA HIDRAULICA SOBRE ESTEIRAS, CAPACIDADE DA CACAMBA ENTRE 1,20 E 1,50 M3, PESO OPERACIONAL ENTRE 20,00 E 22,00 TON, POTENCIA LIQUIDA ENTRE 150 E 155 HP, EQUIPADA COM CLAMSHELL</v>
          </cell>
          <cell r="C8938" t="str">
            <v xml:space="preserve">UN    </v>
          </cell>
          <cell r="D8938">
            <v>555466.84</v>
          </cell>
        </row>
        <row r="8939">
          <cell r="A8939">
            <v>4111</v>
          </cell>
          <cell r="B8939" t="str">
            <v>ESCORA PRE-MOLDADA EM CONCRETO, *10 X 10* CM, H = 2,30M</v>
          </cell>
          <cell r="C8939" t="str">
            <v xml:space="preserve">UN    </v>
          </cell>
          <cell r="D8939">
            <v>34.369999999999997</v>
          </cell>
        </row>
        <row r="8940">
          <cell r="A8940">
            <v>26021</v>
          </cell>
          <cell r="B8940" t="str">
            <v>ESCOVA CIRCULAR EM ACO LATONADO, 6 X 1 " (DIAMETRO X ESPESSURA), FURO DE 1 1/4 ", FIO ONDULADO *0,30* MM</v>
          </cell>
          <cell r="C8940" t="str">
            <v xml:space="preserve">UN    </v>
          </cell>
          <cell r="D8940">
            <v>51.27</v>
          </cell>
        </row>
        <row r="8941">
          <cell r="A8941">
            <v>12</v>
          </cell>
          <cell r="B8941" t="str">
            <v>ESCOVA DE ACO, COM CABO, *4  X 15* FILEIRAS DE CERDAS</v>
          </cell>
          <cell r="C8941" t="str">
            <v xml:space="preserve">UN    </v>
          </cell>
          <cell r="D8941">
            <v>8.9</v>
          </cell>
        </row>
        <row r="8942">
          <cell r="A8942">
            <v>37554</v>
          </cell>
          <cell r="B8942" t="str">
            <v>ESGUICHO JATO REGULAVEL, TIPO ELKHART, ENGATE RAPIDO 1 1/2", PARA COMBATE A INCENDIO</v>
          </cell>
          <cell r="C8942" t="str">
            <v xml:space="preserve">UN    </v>
          </cell>
          <cell r="D8942">
            <v>240.74</v>
          </cell>
        </row>
        <row r="8943">
          <cell r="A8943">
            <v>37555</v>
          </cell>
          <cell r="B8943" t="str">
            <v>ESGUICHO JATO REGULAVEL, TIPO ELKHART, ENGATE RAPIDO 2 1/2", PARA COMBATE A INCENDIO</v>
          </cell>
          <cell r="C8943" t="str">
            <v xml:space="preserve">UN    </v>
          </cell>
          <cell r="D8943">
            <v>292.85000000000002</v>
          </cell>
        </row>
        <row r="8944">
          <cell r="A8944">
            <v>10902</v>
          </cell>
          <cell r="B8944" t="str">
            <v>ESGUICHO TIPO JATO SOLIDO, EM LATAO, ENGATE RAPIDO 1 1/2" X 13 MM, PARA MANGUEIRA EM INSTALACAO PREDIAL COMBATE A INCENDIO</v>
          </cell>
          <cell r="C8944" t="str">
            <v xml:space="preserve">UN    </v>
          </cell>
          <cell r="D8944">
            <v>73.48</v>
          </cell>
        </row>
        <row r="8945">
          <cell r="A8945">
            <v>20965</v>
          </cell>
          <cell r="B8945" t="str">
            <v>ESGUICHO TIPO JATO SOLIDO, EM LATAO, ENGATE RAPIDO 1 1/2" X 16 MM, PARA MANGUEIRA EM INSTALACAO PREDIAL COMBATE A INCENDIO</v>
          </cell>
          <cell r="C8945" t="str">
            <v xml:space="preserve">UN    </v>
          </cell>
          <cell r="D8945">
            <v>74.17</v>
          </cell>
        </row>
        <row r="8946">
          <cell r="A8946">
            <v>20966</v>
          </cell>
          <cell r="B8946" t="str">
            <v>ESGUICHO TIPO JATO SOLIDO, EM LATAO, ENGATE RAPIDO 1 1/2" X 19 MM, PARA MANGUEIRA EM INSTALACAO PREDIAL COMBATE A INCENDIO</v>
          </cell>
          <cell r="C8946" t="str">
            <v xml:space="preserve">UN    </v>
          </cell>
          <cell r="D8946">
            <v>79.86</v>
          </cell>
        </row>
        <row r="8947">
          <cell r="A8947">
            <v>10903</v>
          </cell>
          <cell r="B8947" t="str">
            <v>ESGUICHO TIPO JATO SOLIDO, EM LATAO, ENGATE RAPIDO 2 1/2" X 13 MM, PARA MANGUEIRA EM INSTALACAO PREDIAL COMBATE A INCENDIO</v>
          </cell>
          <cell r="C8947" t="str">
            <v xml:space="preserve">UN    </v>
          </cell>
          <cell r="D8947">
            <v>121.04</v>
          </cell>
        </row>
        <row r="8948">
          <cell r="A8948">
            <v>20967</v>
          </cell>
          <cell r="B8948" t="str">
            <v>ESGUICHO TIPO JATO SOLIDO, EM LATAO, ENGATE RAPIDO 2 1/2" X 16 MM, PARA MANGUEIRA EM INSTALACAO PREDIAL COMBATE A INCENDIO</v>
          </cell>
          <cell r="C8948" t="str">
            <v xml:space="preserve">UN    </v>
          </cell>
          <cell r="D8948">
            <v>121.04</v>
          </cell>
        </row>
        <row r="8949">
          <cell r="A8949">
            <v>20968</v>
          </cell>
          <cell r="B8949" t="str">
            <v>ESGUICHO TIPO JATO SOLIDO, EM LATAO, ENGATE RAPIDO 2 1/2" X 19 MM, PARA MANGUEIRA EM INSTALACAO PREDIAL COMBATE A INCENDIO</v>
          </cell>
          <cell r="C8949" t="str">
            <v xml:space="preserve">UN    </v>
          </cell>
          <cell r="D8949">
            <v>132.76</v>
          </cell>
        </row>
        <row r="8950">
          <cell r="A8950">
            <v>11359</v>
          </cell>
          <cell r="B8950" t="str">
            <v>ESMERILHADEIRA ANGULAR ELETRICA, DIAMETRO DO DISCO 7 '' (180 MM), ROTACAO 8500 RPM, POTENCIA 2400 W</v>
          </cell>
          <cell r="C8950" t="str">
            <v xml:space="preserve">UN    </v>
          </cell>
          <cell r="D8950">
            <v>505</v>
          </cell>
        </row>
        <row r="8951">
          <cell r="A8951">
            <v>39017</v>
          </cell>
          <cell r="B8951" t="str">
            <v>ESPACADOR / DISTANCIADOR CIRCULAR COM ENTRADA LATERAL, EM PLASTICO, PARA VERGALHAO *4,2 A 12,5* MM, COBRIMENTO 20 MM</v>
          </cell>
          <cell r="C8951" t="str">
            <v xml:space="preserve">UN    </v>
          </cell>
          <cell r="D8951">
            <v>0.14000000000000001</v>
          </cell>
        </row>
        <row r="8952">
          <cell r="A8952">
            <v>39315</v>
          </cell>
          <cell r="B8952" t="str">
            <v>ESPACADOR / DISTANCIADOR TIPO GARRA DUPLA, EM PLASTICO, COBRIMENTO *20* MM, PARA FERRAGENS DE LAJES E FUNDO DE VIGAS</v>
          </cell>
          <cell r="C8952" t="str">
            <v xml:space="preserve">UN    </v>
          </cell>
          <cell r="D8952">
            <v>0.23</v>
          </cell>
        </row>
        <row r="8953">
          <cell r="A8953">
            <v>39016</v>
          </cell>
          <cell r="B8953" t="str">
            <v>ESPACADOR / DISTANCIADOR TIPO PINO EM PLASTICO, PARA VERGALHAO ATE 10 MM, PARA APOIO DE ARMADURA</v>
          </cell>
          <cell r="C8953" t="str">
            <v xml:space="preserve">UN    </v>
          </cell>
          <cell r="D8953">
            <v>0.23</v>
          </cell>
        </row>
        <row r="8954">
          <cell r="A8954">
            <v>40432</v>
          </cell>
          <cell r="B8954" t="str">
            <v>ESPACADOR / SEPARADOR DE BARRA , METALICO, TIPO CARAMBOLA, PARA TIRANTES, 25 X 84 MM</v>
          </cell>
          <cell r="C8954" t="str">
            <v xml:space="preserve">UN    </v>
          </cell>
          <cell r="D8954">
            <v>1.82</v>
          </cell>
        </row>
        <row r="8955">
          <cell r="A8955">
            <v>39481</v>
          </cell>
          <cell r="B8955" t="str">
            <v>ESPACADOR OU DISTANCIADOR, EM PLASTICO, TIPO APOIO DE CORDOALHA (CARANGUEJO), PARA ARMADURA NEGATIVA E PROTENSAO, COBRIMENTO 50 MM</v>
          </cell>
          <cell r="C8955" t="str">
            <v xml:space="preserve">UN    </v>
          </cell>
          <cell r="D8955">
            <v>1.1499999999999999</v>
          </cell>
        </row>
        <row r="8956">
          <cell r="A8956">
            <v>40433</v>
          </cell>
          <cell r="B8956" t="str">
            <v>ESPACADOR/SEPARADOR DE CORDOALHA TIPO DISCO 12 FUROS DE 14 MM, PARA TIRANTES</v>
          </cell>
          <cell r="C8956" t="str">
            <v xml:space="preserve">UN    </v>
          </cell>
          <cell r="D8956">
            <v>1.01</v>
          </cell>
        </row>
        <row r="8957">
          <cell r="A8957">
            <v>20219</v>
          </cell>
          <cell r="B8957" t="str">
            <v>ESPARGIDOR DE ASFALTO PRESSURIZADO, REBOCAVEL, TANQUE DE 2500 L, PNEUMATICO,  COM MOTOR A GASOLINA 3,4HP</v>
          </cell>
          <cell r="C8957" t="str">
            <v xml:space="preserve">UN    </v>
          </cell>
          <cell r="D8957">
            <v>74000</v>
          </cell>
        </row>
        <row r="8958">
          <cell r="A8958">
            <v>36484</v>
          </cell>
          <cell r="B8958" t="str">
            <v>ESPARGIDOR DE ASFALTO PRESSURIZADO, TANQUE 6 M3 COM ISOLACAO TERMICA, AQUECIDO COM 2 MACARICOS, COM BARRA ESPARGIDORA 3,60 M, A SER MONTADO SOBRE CAMINHAO</v>
          </cell>
          <cell r="C8958" t="str">
            <v xml:space="preserve">UN    </v>
          </cell>
          <cell r="D8958">
            <v>157088.51999999999</v>
          </cell>
        </row>
        <row r="8959">
          <cell r="A8959">
            <v>38367</v>
          </cell>
          <cell r="B8959" t="str">
            <v>ESPATULA DE ACO INOX COM CABO DE MADEIRA, LARGURA 8 CM</v>
          </cell>
          <cell r="C8959" t="str">
            <v xml:space="preserve">UN    </v>
          </cell>
          <cell r="D8959">
            <v>13.5</v>
          </cell>
        </row>
        <row r="8960">
          <cell r="A8960">
            <v>38368</v>
          </cell>
          <cell r="B8960" t="str">
            <v>ESPATULA DE PLASTICO LISA, LARGURA 10 CM</v>
          </cell>
          <cell r="C8960" t="str">
            <v xml:space="preserve">UN    </v>
          </cell>
          <cell r="D8960">
            <v>6.87</v>
          </cell>
        </row>
        <row r="8961">
          <cell r="A8961">
            <v>38091</v>
          </cell>
          <cell r="B8961" t="str">
            <v>ESPELHO / PLACA CEGA 4" X 2", PARA INSTALACAO DE TOMADAS E INTERRUPTORES</v>
          </cell>
          <cell r="C8961" t="str">
            <v xml:space="preserve">UN    </v>
          </cell>
          <cell r="D8961">
            <v>2.35</v>
          </cell>
        </row>
        <row r="8962">
          <cell r="A8962">
            <v>38095</v>
          </cell>
          <cell r="B8962" t="str">
            <v>ESPELHO / PLACA CEGA 4" X 4", PARA INSTALACAO DE TOMADAS E INTERRUPTORES</v>
          </cell>
          <cell r="C8962" t="str">
            <v xml:space="preserve">UN    </v>
          </cell>
          <cell r="D8962">
            <v>4.97</v>
          </cell>
        </row>
        <row r="8963">
          <cell r="A8963">
            <v>38092</v>
          </cell>
          <cell r="B8963" t="str">
            <v>ESPELHO / PLACA DE 1 POSTO 4" X 2", PARA INSTALACAO DE TOMADAS E INTERRUPTORES</v>
          </cell>
          <cell r="C8963" t="str">
            <v xml:space="preserve">UN    </v>
          </cell>
          <cell r="D8963">
            <v>2.2200000000000002</v>
          </cell>
        </row>
        <row r="8964">
          <cell r="A8964">
            <v>38093</v>
          </cell>
          <cell r="B8964" t="str">
            <v>ESPELHO / PLACA DE 2 POSTOS 4" X 2", PARA INSTALACAO DE TOMADAS E INTERRUPTORES</v>
          </cell>
          <cell r="C8964" t="str">
            <v xml:space="preserve">UN    </v>
          </cell>
          <cell r="D8964">
            <v>2.2999999999999998</v>
          </cell>
        </row>
        <row r="8965">
          <cell r="A8965">
            <v>38096</v>
          </cell>
          <cell r="B8965" t="str">
            <v>ESPELHO / PLACA DE 2 POSTOS 4" X 4", PARA INSTALACAO DE TOMADAS E INTERRUPTORES</v>
          </cell>
          <cell r="C8965" t="str">
            <v xml:space="preserve">UN    </v>
          </cell>
          <cell r="D8965">
            <v>5.34</v>
          </cell>
        </row>
        <row r="8966">
          <cell r="A8966">
            <v>38094</v>
          </cell>
          <cell r="B8966" t="str">
            <v>ESPELHO / PLACA DE 3 POSTOS 4" X 2", PARA INSTALACAO DE TOMADAS E INTERRUPTORES</v>
          </cell>
          <cell r="C8966" t="str">
            <v xml:space="preserve">UN    </v>
          </cell>
          <cell r="D8966">
            <v>2.82</v>
          </cell>
        </row>
        <row r="8967">
          <cell r="A8967">
            <v>38097</v>
          </cell>
          <cell r="B8967" t="str">
            <v>ESPELHO / PLACA DE 4 POSTOS 4" X 4", PARA INSTALACAO DE TOMADAS E INTERRUPTORES</v>
          </cell>
          <cell r="C8967" t="str">
            <v xml:space="preserve">UN    </v>
          </cell>
          <cell r="D8967">
            <v>5.73</v>
          </cell>
        </row>
        <row r="8968">
          <cell r="A8968">
            <v>38098</v>
          </cell>
          <cell r="B8968" t="str">
            <v>ESPELHO / PLACA DE 6 POSTOS 4" X 4", PARA INSTALACAO DE TOMADAS E INTERRUPTORES</v>
          </cell>
          <cell r="C8968" t="str">
            <v xml:space="preserve">UN    </v>
          </cell>
          <cell r="D8968">
            <v>5.73</v>
          </cell>
        </row>
        <row r="8969">
          <cell r="A8969">
            <v>11186</v>
          </cell>
          <cell r="B8969" t="str">
            <v>ESPELHO CRISTAL E = 4 MM</v>
          </cell>
          <cell r="C8969" t="str">
            <v xml:space="preserve">M2    </v>
          </cell>
          <cell r="D8969">
            <v>349.73</v>
          </cell>
        </row>
        <row r="8970">
          <cell r="A8970">
            <v>11558</v>
          </cell>
          <cell r="B8970" t="str">
            <v>ESPELHO, RETO OU CURVO, EM LATAO CROMADO, ESPESSURA ATE 6 MM, LARGURA *40*MM, ALTURA *180*MM - PARA FECHADURA DE EMBUTIR</v>
          </cell>
          <cell r="C8970" t="str">
            <v xml:space="preserve">PAR   </v>
          </cell>
          <cell r="D8970">
            <v>12.15</v>
          </cell>
        </row>
        <row r="8971">
          <cell r="A8971">
            <v>11557</v>
          </cell>
          <cell r="B8971" t="str">
            <v>ESPELHO, RETO OU CURVO, EM LATAO CROMADO, ESPESSURA MINIMA 6 MM, LARGURA *43*MM, ALTURA *230*MM - PARA FECHADURA DE EMBUTIR</v>
          </cell>
          <cell r="C8971" t="str">
            <v xml:space="preserve">PAR   </v>
          </cell>
          <cell r="D8971">
            <v>30.76</v>
          </cell>
        </row>
        <row r="8972">
          <cell r="A8972">
            <v>2759</v>
          </cell>
          <cell r="B8972" t="str">
            <v>ESPOLETA SIMPLES N 8.</v>
          </cell>
          <cell r="C8972" t="str">
            <v xml:space="preserve">UN    </v>
          </cell>
          <cell r="D8972">
            <v>5.8</v>
          </cell>
        </row>
        <row r="8973">
          <cell r="A8973">
            <v>38124</v>
          </cell>
          <cell r="B8973" t="str">
            <v>ESPUMA EXPANSIVA DE POLIURETANO, APLICACAO MANUAL - 500 ML</v>
          </cell>
          <cell r="C8973" t="str">
            <v xml:space="preserve">UN    </v>
          </cell>
          <cell r="D8973">
            <v>29</v>
          </cell>
        </row>
        <row r="8974">
          <cell r="A8974">
            <v>38380</v>
          </cell>
          <cell r="B8974" t="str">
            <v>ESQUADRO DE ACO 12 " (300 MM), CABO DE ALUMINIO</v>
          </cell>
          <cell r="C8974" t="str">
            <v xml:space="preserve">UN    </v>
          </cell>
          <cell r="D8974">
            <v>21.45</v>
          </cell>
        </row>
        <row r="8975">
          <cell r="A8975">
            <v>20059</v>
          </cell>
          <cell r="B8975" t="str">
            <v>ESQUADRO INTERNO OU EXTERNO PARA CALHA PLUVIAL, PVC, DIAMETRO ENTRE 119 E 170 MM, PARA DRENAGEM PREDIAL</v>
          </cell>
          <cell r="C8975" t="str">
            <v xml:space="preserve">UN    </v>
          </cell>
          <cell r="D8975">
            <v>15.05</v>
          </cell>
        </row>
        <row r="8976">
          <cell r="A8976">
            <v>42429</v>
          </cell>
          <cell r="B8976" t="str">
            <v>ESQUI TRIPLO, EM TUBO DE ACO CARBONO, PINTURA NO PROCESSO ELETROSTATICO - EQUIPAMENTO DE GINASTICA PARA ACADEMIA AO AR LIVRE / ACADEMIA DA TERCEIRA IDADE - ATI</v>
          </cell>
          <cell r="C8976" t="str">
            <v xml:space="preserve">UN    </v>
          </cell>
          <cell r="D8976">
            <v>4202.4399999999996</v>
          </cell>
        </row>
        <row r="8977">
          <cell r="A8977">
            <v>39616</v>
          </cell>
          <cell r="B8977" t="str">
            <v>ESTABILIZADOR BIVOLT AUTOMATICO, 1000 VA</v>
          </cell>
          <cell r="C8977" t="str">
            <v xml:space="preserve">UN    </v>
          </cell>
          <cell r="D8977">
            <v>449.9</v>
          </cell>
        </row>
        <row r="8978">
          <cell r="A8978">
            <v>39618</v>
          </cell>
          <cell r="B8978" t="str">
            <v>ESTABILIZADOR BIVOLT AUTOMATICO, 1500 VA</v>
          </cell>
          <cell r="C8978" t="str">
            <v xml:space="preserve">UN    </v>
          </cell>
          <cell r="D8978">
            <v>816.04</v>
          </cell>
        </row>
        <row r="8979">
          <cell r="A8979">
            <v>39619</v>
          </cell>
          <cell r="B8979" t="str">
            <v>ESTABILIZADOR BIVOLT AUTOMATICO, 2000 VA</v>
          </cell>
          <cell r="C8979" t="str">
            <v xml:space="preserve">UN    </v>
          </cell>
          <cell r="D8979">
            <v>1117.6500000000001</v>
          </cell>
        </row>
        <row r="8980">
          <cell r="A8980">
            <v>39613</v>
          </cell>
          <cell r="B8980" t="str">
            <v>ESTABILIZADOR BIVOLT AUTOMATICO, 300 VA</v>
          </cell>
          <cell r="C8980" t="str">
            <v xml:space="preserve">UN    </v>
          </cell>
          <cell r="D8980">
            <v>178.71</v>
          </cell>
        </row>
        <row r="8981">
          <cell r="A8981">
            <v>39614</v>
          </cell>
          <cell r="B8981" t="str">
            <v>ESTABILIZADOR BIVOLT AUTOMATICO, 500 VA</v>
          </cell>
          <cell r="C8981" t="str">
            <v xml:space="preserve">UN    </v>
          </cell>
          <cell r="D8981">
            <v>260.72000000000003</v>
          </cell>
        </row>
        <row r="8982">
          <cell r="A8982">
            <v>38538</v>
          </cell>
          <cell r="B8982" t="str">
            <v>ESTACA PRE-MOLDADA MACICA DE CONCRETO VIBRADO ARMADO, PARA CARGA DE 25 T, SECAO QUADRADA DE *16 X 16*, COM ANEL METALICO INCORPORADO A PECA (SOMENTE FORNECIMENTO)</v>
          </cell>
          <cell r="C8982" t="str">
            <v xml:space="preserve">M     </v>
          </cell>
          <cell r="D8982">
            <v>53.5</v>
          </cell>
        </row>
        <row r="8983">
          <cell r="A8983">
            <v>38539</v>
          </cell>
          <cell r="B8983" t="str">
            <v>ESTACA PRE-MOLDADA MACICA DE CONCRETO VIBRADO ARMADO, PARA CARGA DE 50 T, SECAO QUADRADA, COM ANEL METALICO INCORPORADO A PECA (SOMENTE FORNECIMENTO)</v>
          </cell>
          <cell r="C8983" t="str">
            <v xml:space="preserve">M     </v>
          </cell>
          <cell r="D8983">
            <v>72.75</v>
          </cell>
        </row>
        <row r="8984">
          <cell r="A8984">
            <v>38540</v>
          </cell>
          <cell r="B8984" t="str">
            <v>ESTACA PRE-MOLDADA VAZADA DE CONCRETO CENTRIFUGADO, PARA CARGA DE 100 T, SECAO CIRCULAR, COM ANEL METALICO INCORPORADO A PECA (SOMENTE FORNECIMENTO)</v>
          </cell>
          <cell r="C8984" t="str">
            <v xml:space="preserve">M     </v>
          </cell>
          <cell r="D8984">
            <v>186.45</v>
          </cell>
        </row>
        <row r="8985">
          <cell r="A8985">
            <v>38384</v>
          </cell>
          <cell r="B8985" t="str">
            <v>ESTILETE DE METAL, LAMINA 18 MM</v>
          </cell>
          <cell r="C8985" t="str">
            <v xml:space="preserve">UN    </v>
          </cell>
          <cell r="D8985">
            <v>17.809999999999999</v>
          </cell>
        </row>
        <row r="8986">
          <cell r="A8986">
            <v>13</v>
          </cell>
          <cell r="B8986" t="str">
            <v>ESTOPA</v>
          </cell>
          <cell r="C8986" t="str">
            <v xml:space="preserve">KG    </v>
          </cell>
          <cell r="D8986">
            <v>13.7</v>
          </cell>
        </row>
        <row r="8987">
          <cell r="A8987">
            <v>2762</v>
          </cell>
          <cell r="B8987" t="str">
            <v>ESTOPIM SIMPLES</v>
          </cell>
          <cell r="C8987" t="str">
            <v xml:space="preserve">M     </v>
          </cell>
          <cell r="D8987">
            <v>7.25</v>
          </cell>
        </row>
        <row r="8988">
          <cell r="A8988">
            <v>21142</v>
          </cell>
          <cell r="B8988" t="str">
            <v>ESTRIBO COM PARAFUSO EM CHAPA DE FERRO FUNDIDO DE 2" X 3/16" X 35 CM, SECAO "U", PARA MADEIRAMENTO DE TELHADO</v>
          </cell>
          <cell r="C8988" t="str">
            <v xml:space="preserve">UN    </v>
          </cell>
          <cell r="D8988">
            <v>22.39</v>
          </cell>
        </row>
        <row r="8989">
          <cell r="A8989">
            <v>12865</v>
          </cell>
          <cell r="B8989" t="str">
            <v>ESTUCADOR</v>
          </cell>
          <cell r="C8989" t="str">
            <v xml:space="preserve">H     </v>
          </cell>
          <cell r="D8989">
            <v>14.1</v>
          </cell>
        </row>
        <row r="8990">
          <cell r="A8990">
            <v>41074</v>
          </cell>
          <cell r="B8990" t="str">
            <v>ESTUCADOR (MENSALISTA)</v>
          </cell>
          <cell r="C8990" t="str">
            <v xml:space="preserve">MES   </v>
          </cell>
          <cell r="D8990">
            <v>2469.91</v>
          </cell>
        </row>
        <row r="8991">
          <cell r="A8991">
            <v>4223</v>
          </cell>
          <cell r="B8991" t="str">
            <v>ETANOL</v>
          </cell>
          <cell r="C8991" t="str">
            <v xml:space="preserve">L     </v>
          </cell>
          <cell r="D8991">
            <v>3.57</v>
          </cell>
        </row>
        <row r="8992">
          <cell r="A8992">
            <v>37372</v>
          </cell>
          <cell r="B8992" t="str">
            <v>EXAMES - HORISTA (COLETADO CAIXA)</v>
          </cell>
          <cell r="C8992" t="str">
            <v xml:space="preserve">H     </v>
          </cell>
          <cell r="D8992">
            <v>0.55000000000000004</v>
          </cell>
        </row>
        <row r="8993">
          <cell r="A8993">
            <v>40863</v>
          </cell>
          <cell r="B8993" t="str">
            <v>EXAMES - MENSALISTA (COLETADO CAIXA)</v>
          </cell>
          <cell r="C8993" t="str">
            <v xml:space="preserve">MES   </v>
          </cell>
          <cell r="D8993">
            <v>103.7</v>
          </cell>
        </row>
        <row r="8994">
          <cell r="A8994">
            <v>38475</v>
          </cell>
          <cell r="B8994" t="str">
            <v>EXTENSAO DE SOLDA 201 ACETILENO, E = *1,5 A 2,5* MM</v>
          </cell>
          <cell r="C8994" t="str">
            <v xml:space="preserve">UN    </v>
          </cell>
          <cell r="D8994">
            <v>33.799999999999997</v>
          </cell>
        </row>
        <row r="8995">
          <cell r="A8995">
            <v>38474</v>
          </cell>
          <cell r="B8995" t="str">
            <v>EXTENSAO DE SOLDA 201 GLP, E = *2,5 A 4,0* MM</v>
          </cell>
          <cell r="C8995" t="str">
            <v xml:space="preserve">UN    </v>
          </cell>
          <cell r="D8995">
            <v>41.78</v>
          </cell>
        </row>
        <row r="8996">
          <cell r="A8996">
            <v>10886</v>
          </cell>
          <cell r="B8996" t="str">
            <v>EXTINTOR DE INCENDIO PORTATIL COM CARGA DE AGUA PRESSURIZADA DE 10 L, CLASSE A</v>
          </cell>
          <cell r="C8996" t="str">
            <v xml:space="preserve">UN    </v>
          </cell>
          <cell r="D8996">
            <v>168.43</v>
          </cell>
        </row>
        <row r="8997">
          <cell r="A8997">
            <v>10888</v>
          </cell>
          <cell r="B8997" t="str">
            <v>EXTINTOR DE INCENDIO PORTATIL COM CARGA DE GAS CARBONICO CO2 DE 4 KG, CLASSE BC</v>
          </cell>
          <cell r="C8997" t="str">
            <v xml:space="preserve">UN    </v>
          </cell>
          <cell r="D8997">
            <v>533.07000000000005</v>
          </cell>
        </row>
        <row r="8998">
          <cell r="A8998">
            <v>10889</v>
          </cell>
          <cell r="B8998" t="str">
            <v>EXTINTOR DE INCENDIO PORTATIL COM CARGA DE GAS CARBONICO CO2 DE 6 KG, CLASSE BC</v>
          </cell>
          <cell r="C8998" t="str">
            <v xml:space="preserve">UN    </v>
          </cell>
          <cell r="D8998">
            <v>577.5</v>
          </cell>
        </row>
        <row r="8999">
          <cell r="A8999">
            <v>10890</v>
          </cell>
          <cell r="B8999" t="str">
            <v>EXTINTOR DE INCENDIO PORTATIL COM CARGA DE PO QUIMICO SECO (PQS) DE 12 KG, CLASSE BC</v>
          </cell>
          <cell r="C8999" t="str">
            <v xml:space="preserve">UN    </v>
          </cell>
          <cell r="D8999">
            <v>266.52999999999997</v>
          </cell>
        </row>
        <row r="9000">
          <cell r="A9000">
            <v>10891</v>
          </cell>
          <cell r="B9000" t="str">
            <v>EXTINTOR DE INCENDIO PORTATIL COM CARGA DE PO QUIMICO SECO (PQS) DE 4 KG, CLASSE BC</v>
          </cell>
          <cell r="C9000" t="str">
            <v xml:space="preserve">UN    </v>
          </cell>
          <cell r="D9000">
            <v>162.88</v>
          </cell>
        </row>
        <row r="9001">
          <cell r="A9001">
            <v>10892</v>
          </cell>
          <cell r="B9001" t="str">
            <v>EXTINTOR DE INCENDIO PORTATIL COM CARGA DE PO QUIMICO SECO (PQS) DE 6 KG, CLASSE BC</v>
          </cell>
          <cell r="C9001" t="str">
            <v xml:space="preserve">UN    </v>
          </cell>
          <cell r="D9001">
            <v>192.5</v>
          </cell>
        </row>
        <row r="9002">
          <cell r="A9002">
            <v>20977</v>
          </cell>
          <cell r="B9002" t="str">
            <v>EXTINTOR DE INCENDIO PORTATIL COM CARGA DE PO QUIMICO SECO (PQS) DE 8 KG, CLASSE BC</v>
          </cell>
          <cell r="C9002" t="str">
            <v xml:space="preserve">UN    </v>
          </cell>
          <cell r="D9002">
            <v>229.51</v>
          </cell>
        </row>
        <row r="9003">
          <cell r="A9003">
            <v>3073</v>
          </cell>
          <cell r="B9003" t="str">
            <v>EXTREMIDADE PVC PBA, BF, JE, DN 100/ DE 110 MM (NBR 10351)</v>
          </cell>
          <cell r="C9003" t="str">
            <v xml:space="preserve">UN    </v>
          </cell>
          <cell r="D9003">
            <v>178.38</v>
          </cell>
        </row>
        <row r="9004">
          <cell r="A9004">
            <v>3068</v>
          </cell>
          <cell r="B9004" t="str">
            <v>EXTREMIDADE PVC PBA, BF, JE, DN 50 / DE 60 MM (NBR 10351)</v>
          </cell>
          <cell r="C9004" t="str">
            <v xml:space="preserve">UN    </v>
          </cell>
          <cell r="D9004">
            <v>35.659999999999997</v>
          </cell>
        </row>
        <row r="9005">
          <cell r="A9005">
            <v>3074</v>
          </cell>
          <cell r="B9005" t="str">
            <v>EXTREMIDADE PVC PBA, BF, JE, DN 75/ DE 85 MM (NBR 10351)</v>
          </cell>
          <cell r="C9005" t="str">
            <v xml:space="preserve">UN    </v>
          </cell>
          <cell r="D9005">
            <v>112.62</v>
          </cell>
        </row>
        <row r="9006">
          <cell r="A9006">
            <v>3076</v>
          </cell>
          <cell r="B9006" t="str">
            <v>EXTREMIDADE PVC PBA, PF, JE, DN 100 / DE 110 MM (NBR 10351)</v>
          </cell>
          <cell r="C9006" t="str">
            <v xml:space="preserve">UN    </v>
          </cell>
          <cell r="D9006">
            <v>146.65</v>
          </cell>
        </row>
        <row r="9007">
          <cell r="A9007">
            <v>3072</v>
          </cell>
          <cell r="B9007" t="str">
            <v>EXTREMIDADE PVC PBA, PF, JE, DN 50/ DE 60 MM (NBR 10351)</v>
          </cell>
          <cell r="C9007" t="str">
            <v xml:space="preserve">UN    </v>
          </cell>
          <cell r="D9007">
            <v>36.94</v>
          </cell>
        </row>
        <row r="9008">
          <cell r="A9008">
            <v>3075</v>
          </cell>
          <cell r="B9008" t="str">
            <v>EXTREMIDADE PVC PBA, PF, JE, DN 75 / DE 85 MM (NBR 10351)</v>
          </cell>
          <cell r="C9008" t="str">
            <v xml:space="preserve">UN    </v>
          </cell>
          <cell r="D9008">
            <v>92.67</v>
          </cell>
        </row>
        <row r="9009">
          <cell r="A9009">
            <v>10780</v>
          </cell>
          <cell r="B9009" t="str">
            <v>EXTREMIDADE/TUBETE PARA HIDROMETRO PVC, COM ROSCA, CURTA, COM BUCHA LATAO, 1/2"</v>
          </cell>
          <cell r="C9009" t="str">
            <v xml:space="preserve">UN    </v>
          </cell>
          <cell r="D9009">
            <v>7.83</v>
          </cell>
        </row>
        <row r="9010">
          <cell r="A9010">
            <v>10781</v>
          </cell>
          <cell r="B9010" t="str">
            <v>EXTREMIDADE/TUBETE PARA HIDROMETRO PVC, COM ROSCA, CURTA, COM BUCHA LATAO, 3/4"</v>
          </cell>
          <cell r="C9010" t="str">
            <v xml:space="preserve">UN    </v>
          </cell>
          <cell r="D9010">
            <v>12.56</v>
          </cell>
        </row>
        <row r="9011">
          <cell r="A9011">
            <v>20106</v>
          </cell>
          <cell r="B9011" t="str">
            <v>EXTREMIDADE/TUBETE PARA HIDROMETRO PVC, COM ROSCA, CURTA, SEM BUCHA LATAO, 1/2"</v>
          </cell>
          <cell r="C9011" t="str">
            <v xml:space="preserve">UN    </v>
          </cell>
          <cell r="D9011">
            <v>4.1399999999999997</v>
          </cell>
        </row>
        <row r="9012">
          <cell r="A9012">
            <v>20107</v>
          </cell>
          <cell r="B9012" t="str">
            <v>EXTREMIDADE/TUBETE PARA HIDROMETRO PVC, COM ROSCA, CURTA, SEM BUCHA LATAO, 3/4"</v>
          </cell>
          <cell r="C9012" t="str">
            <v xml:space="preserve">UN    </v>
          </cell>
          <cell r="D9012">
            <v>4.74</v>
          </cell>
        </row>
        <row r="9013">
          <cell r="A9013">
            <v>20108</v>
          </cell>
          <cell r="B9013" t="str">
            <v>EXTREMIDADE/TUBETE PARA HIDROMETRO PVC, COM ROSCA, LONGA, SEM BUCHA LATAO, 1/2"</v>
          </cell>
          <cell r="C9013" t="str">
            <v xml:space="preserve">UN    </v>
          </cell>
          <cell r="D9013">
            <v>6.26</v>
          </cell>
        </row>
        <row r="9014">
          <cell r="A9014">
            <v>20109</v>
          </cell>
          <cell r="B9014" t="str">
            <v>EXTREMIDADE/TUBETE PARA HIDROMETRO PVC, COM ROSCA, LONGA, SEM BUCHA LATAO, 3/4"</v>
          </cell>
          <cell r="C9014" t="str">
            <v xml:space="preserve">UN    </v>
          </cell>
          <cell r="D9014">
            <v>7.83</v>
          </cell>
        </row>
        <row r="9015">
          <cell r="A9015">
            <v>34795</v>
          </cell>
          <cell r="B9015" t="str">
            <v>FAIXA / FILETE / LISTELO EM CERAMICA, DECORADA, *8 X 30* CM (L X C)</v>
          </cell>
          <cell r="C9015" t="str">
            <v xml:space="preserve">M2    </v>
          </cell>
          <cell r="D9015">
            <v>257.95</v>
          </cell>
        </row>
        <row r="9016">
          <cell r="A9016">
            <v>34796</v>
          </cell>
          <cell r="B9016" t="str">
            <v>FAIXA / FILETE / LISTELO EM CERAMICA, LISO OU CORDAO, BRANCO, *2 X 30* CM (L X C)</v>
          </cell>
          <cell r="C9016" t="str">
            <v xml:space="preserve">M     </v>
          </cell>
          <cell r="D9016">
            <v>11.32</v>
          </cell>
        </row>
        <row r="9017">
          <cell r="A9017">
            <v>43612</v>
          </cell>
          <cell r="B9017" t="str">
            <v>FECHADRUA BICO DE PAPAGAIO PARA PORTA DE CORRER EXTERNA, EM ACO INOX COM ACABAMENTO CROMADO, MAQUINA COM 45 MM, INCLUINDO CHAVE TIPO CILINDRO</v>
          </cell>
          <cell r="C9017" t="str">
            <v xml:space="preserve">CJ    </v>
          </cell>
          <cell r="D9017">
            <v>71.19</v>
          </cell>
        </row>
        <row r="9018">
          <cell r="A9018">
            <v>43613</v>
          </cell>
          <cell r="B9018" t="str">
            <v>FECHADRUA BICO DE PAPAGAIO PARA PORTA DE CORRER INTERNA, EM ACO INOX COM ACABAMENTO CROMADO, MAQUINA COM 45 MM, INCLUINDO CHAVE TIPO BIPARTIDA</v>
          </cell>
          <cell r="C9018" t="str">
            <v xml:space="preserve">CJ    </v>
          </cell>
          <cell r="D9018">
            <v>58.93</v>
          </cell>
        </row>
        <row r="9019">
          <cell r="A9019">
            <v>11480</v>
          </cell>
          <cell r="B9019" t="str">
            <v>FECHADURA AUXILIAR DE SEGURANÃA PARA PORTA EXTERNA, EM ACO INOX, BROCA DE 45 A 55 MM, LINGUETA COM 3 AVANCOS, INCLUINDO 2 CHAVES TIPO CILINDRO</v>
          </cell>
          <cell r="C9019" t="str">
            <v xml:space="preserve">CJ    </v>
          </cell>
          <cell r="D9019">
            <v>90.44</v>
          </cell>
        </row>
        <row r="9020">
          <cell r="A9020">
            <v>11469</v>
          </cell>
          <cell r="B9020" t="str">
            <v>FECHADURA DE EMBUTIR PARA GAVETA E MOVEIS DE MADEIRA, EM ACO INOX COM ACABAMENTO CROMADO, COM ABAS LATERAIS, CILINDRO COM 22 MM DE DIAMETRO, INCLUINDO CHAVE COM PERFIL METALICO E CAPA ESCAMOTEAVEL</v>
          </cell>
          <cell r="C9020" t="str">
            <v xml:space="preserve">UN    </v>
          </cell>
          <cell r="D9020">
            <v>9.65</v>
          </cell>
        </row>
        <row r="9021">
          <cell r="A9021">
            <v>11468</v>
          </cell>
          <cell r="B9021" t="str">
            <v>FECHADURA DE SOBREPOR PARA GAVETAS E ARMARIOS, EM ACO INOX COM ACABAMENTO CROMADO, COM CILINDRO DE APROX 20 MM</v>
          </cell>
          <cell r="C9021" t="str">
            <v xml:space="preserve">UN    </v>
          </cell>
          <cell r="D9021">
            <v>9.66</v>
          </cell>
        </row>
        <row r="9022">
          <cell r="A9022">
            <v>11484</v>
          </cell>
          <cell r="B9022" t="str">
            <v>FECHADURA DE SOBREPOR PARA PORTAO, EM ACO INOX COM ACABAMENTO CROMADO, CAIXA DE 100 MM, INCLUINDO CHAVE TIPO CILINDRO</v>
          </cell>
          <cell r="C9022" t="str">
            <v xml:space="preserve">UN    </v>
          </cell>
          <cell r="D9022">
            <v>42.43</v>
          </cell>
        </row>
        <row r="9023">
          <cell r="A9023">
            <v>38155</v>
          </cell>
          <cell r="B9023" t="str">
            <v>FECHADURA DE SOBREPOR PARA PORTAO, EM ACO INOX COM ACABAMENTO CROMADO, CAIXA DE 100 MM, INCLUINDO CHAVE TIPO TETRA</v>
          </cell>
          <cell r="C9023" t="str">
            <v xml:space="preserve">UN    </v>
          </cell>
          <cell r="D9023">
            <v>65.88</v>
          </cell>
        </row>
        <row r="9024">
          <cell r="A9024">
            <v>11467</v>
          </cell>
          <cell r="B9024" t="str">
            <v>FECHADURA DE SOBREPOR TIPO CAIXAO, EM FERRO COM ACABAMENTO RESINADO, SEM MACANETA, SEM CILINDRO, INCLUINDO CHAVE TIPO SIMPLES</v>
          </cell>
          <cell r="C9024" t="str">
            <v xml:space="preserve">UN    </v>
          </cell>
          <cell r="D9024">
            <v>15.05</v>
          </cell>
        </row>
        <row r="9025">
          <cell r="A9025">
            <v>38153</v>
          </cell>
          <cell r="B9025" t="str">
            <v>FECHADURA ESPELHO PARA PORTA DE BANHEIRO, EM ACO INOX (MAQUINA, TESTA E CONTRA-TESTA) E EM ZAMAC (MACANETA, LINGUETA E TRINCOS) COM ACABAMENTO CROMADO, MAQUINA DE 40 MM, INCLUINDO CHAVE TIPO TRANQUETA</v>
          </cell>
          <cell r="C9025" t="str">
            <v xml:space="preserve">CJ    </v>
          </cell>
          <cell r="D9025">
            <v>38.450000000000003</v>
          </cell>
        </row>
        <row r="9026">
          <cell r="A9026">
            <v>43607</v>
          </cell>
          <cell r="B9026" t="str">
            <v>FECHADURA ESPELHO PARA PORTA DE BANHEIRO, EM ACO INOX (MAQUINA, TESTA E CONTRA-TESTA) E EM ZAMAC (MACANETA, LINGUETA E TRINCOS) COM ACABAMENTO CROMADO, MAQUINA DE 55 MM, INCLUINDO CHAVE TIPO TRANQUETA</v>
          </cell>
          <cell r="C9026" t="str">
            <v xml:space="preserve">UN    </v>
          </cell>
          <cell r="D9026">
            <v>72.73</v>
          </cell>
        </row>
        <row r="9027">
          <cell r="A9027">
            <v>3080</v>
          </cell>
          <cell r="B9027" t="str">
            <v>FECHADURA ESPELHO PARA PORTA EXTERNA, EM ACO INOX (MAQUINA, TESTA E CONTRA-TESTA) E EM ZAMAC (MACANETA, LINGUETA E TRINCOS) COM ACABAMENTO CROMADO, MAQUINA DE 40 MM, INCLUINDO CHAVE TIPO CILINDRO</v>
          </cell>
          <cell r="C9027" t="str">
            <v xml:space="preserve">CJ    </v>
          </cell>
          <cell r="D9027">
            <v>48.9</v>
          </cell>
        </row>
        <row r="9028">
          <cell r="A9028">
            <v>3081</v>
          </cell>
          <cell r="B9028" t="str">
            <v>FECHADURA ESPELHO PARA PORTA EXTERNA, EM ACO INOX (MAQUINA, TESTA E CONTRA-TESTA) E EM ZAMAC (MACANETA, LINGUETA E TRINCOS) COM ACABAMENTO CROMADO, MAQUINA DE 55 MM, INCLUINDO CHAVE TIPO CILINDRO</v>
          </cell>
          <cell r="C9028" t="str">
            <v xml:space="preserve">CJ    </v>
          </cell>
          <cell r="D9028">
            <v>96.74</v>
          </cell>
        </row>
        <row r="9029">
          <cell r="A9029">
            <v>3090</v>
          </cell>
          <cell r="B9029" t="str">
            <v>FECHADURA ESPELHO PARA PORTA INTERNA, EM ACO INOX (MAQUINA, TESTA E CONTRA-TESTA) E EM ZAMAC (MACANETA, LINGUETA E TRINCOS) COM ACABAMENTO CROMADO, MAQUINA DE 40 MM, INCLUINDO CHAVE TIPO INTERNA</v>
          </cell>
          <cell r="C9029" t="str">
            <v xml:space="preserve">CJ    </v>
          </cell>
          <cell r="D9029">
            <v>43.64</v>
          </cell>
        </row>
        <row r="9030">
          <cell r="A9030">
            <v>43611</v>
          </cell>
          <cell r="B9030" t="str">
            <v>FECHADURA ESPELHO PARA PORTA INTERNA, EM ACO INOX (MAQUINA, TESTA E CONTRA-TESTA) E EM ZAMAC (MACANETA, LINGUETA E TRINCOS) COM ACABAMENTO CROMADO, MAQUINA DE 55 MM, INCLUINDO CHAVE TIPO INTERNA</v>
          </cell>
          <cell r="C9030" t="str">
            <v xml:space="preserve">CJ    </v>
          </cell>
          <cell r="D9030">
            <v>72.42</v>
          </cell>
        </row>
        <row r="9031">
          <cell r="A9031">
            <v>3103</v>
          </cell>
          <cell r="B9031" t="str">
            <v>FECHADURA PARA PORTA PIVOTANTE DE VIDRO TEMPERADO, EM ACO INOX COM ACABAMENTO CROMADO, RECORTE PADRAO SANTA MARINA, COM CILINDRO EM LATAO, INCLUINDO CHAVE TIPO CILINDRO</v>
          </cell>
          <cell r="C9031" t="str">
            <v xml:space="preserve">UN    </v>
          </cell>
          <cell r="D9031">
            <v>36.19</v>
          </cell>
        </row>
        <row r="9032">
          <cell r="A9032">
            <v>3097</v>
          </cell>
          <cell r="B9032" t="str">
            <v>FECHADURA ROSETA REDONDA PARA PORTA DE BANHEIRO, EM ACO INOX (MAQUINA, TESTA E CONTRA-TESTA) E EM ZAMAC (MACANETA, LINGUETA E TRINCOS) COM ACABAMENTO CROMADO, MAQUINA DE 40 MM, INCLUINDO CHAVE TIPO TRANQUETA</v>
          </cell>
          <cell r="C9032" t="str">
            <v xml:space="preserve">CJ    </v>
          </cell>
          <cell r="D9032">
            <v>54.75</v>
          </cell>
        </row>
        <row r="9033">
          <cell r="A9033">
            <v>3099</v>
          </cell>
          <cell r="B9033" t="str">
            <v>FECHADURA ROSETA REDONDA PARA PORTA DE BANHEIRO, EM ACO INOX (MAQUINA, TESTA E CONTRA-TESTA) E EM ZAMAC (MACANETA, LINGUETA E TRINCOS) COM ACABAMENTO CROMADO, MAQUINA DE 55 MM, INCLUINDO CHAVE TIPO TRANQUETA</v>
          </cell>
          <cell r="C9033" t="str">
            <v xml:space="preserve">CJ    </v>
          </cell>
          <cell r="D9033">
            <v>87.66</v>
          </cell>
        </row>
        <row r="9034">
          <cell r="A9034">
            <v>38151</v>
          </cell>
          <cell r="B9034" t="str">
            <v>FECHADURA ROSETA REDONDA PARA PORTA EXTERNA, EM ACO INOX (MAQUINA, TESTA E CONTRA-TESTA) E EM ZAMAC (MACANETA, LINGUETA E TRINCOS) COM ACABAMENTO CROMADO, MAQUINA DE 40 MM, INCLUINDO CHAVE TIPO CILINDRO</v>
          </cell>
          <cell r="C9034" t="str">
            <v xml:space="preserve">CJ    </v>
          </cell>
          <cell r="D9034">
            <v>63.55</v>
          </cell>
        </row>
        <row r="9035">
          <cell r="A9035">
            <v>38152</v>
          </cell>
          <cell r="B9035" t="str">
            <v>FECHADURA ROSETA REDONDA PARA PORTA EXTERNA, EM ACO INOX (MAQUINA, TESTA E CONTRA-TESTA) E EM ZAMAC (MACANETA, LINGUETA E TRINCOS) COM ACABAMENTO CROMADO, MAQUINA DE 55 MM, INCLUINDO CHAVE TIPO CILINDRO</v>
          </cell>
          <cell r="C9035" t="str">
            <v xml:space="preserve">CJ    </v>
          </cell>
          <cell r="D9035">
            <v>102.52</v>
          </cell>
        </row>
        <row r="9036">
          <cell r="A9036">
            <v>43610</v>
          </cell>
          <cell r="B9036" t="str">
            <v>FECHADURA ROSETA REDONDA PARA PORTA INTERNA, EM ACO INOX (MAQUINA, TESTA E CONTRA-TESTA) E EM ZAMAC (MACANETA, LINGUETA E TRINCOS) COM ACABAMENTO CROMADO, MAQUINA DE 40 MM, INCLUINDO CHAVE TIPO INTERNA</v>
          </cell>
          <cell r="C9036" t="str">
            <v xml:space="preserve">UN    </v>
          </cell>
          <cell r="D9036">
            <v>54.32</v>
          </cell>
        </row>
        <row r="9037">
          <cell r="A9037">
            <v>3093</v>
          </cell>
          <cell r="B9037" t="str">
            <v>FECHADURA ROSETA REDONDA PARA PORTA INTERNA, EM ACO INOX (MAQUINA, TESTA E CONTRA-TESTA) E EM ZAMAC (MACANETA, LINGUETA E TRINCOS) COM ACABAMENTO CROMADO, MAQUINA DE 55 MM, INCLUINDO CHAVE TIPO INTERNA</v>
          </cell>
          <cell r="C9037" t="str">
            <v xml:space="preserve">CJ    </v>
          </cell>
          <cell r="D9037">
            <v>87.66</v>
          </cell>
        </row>
        <row r="9038">
          <cell r="A9038">
            <v>38165</v>
          </cell>
          <cell r="B9038" t="str">
            <v>FECHO / FECHADURA COM PUXADOR CONCHA, COM TRANCA TIPO TRAVA, PARA JANELA / PORTA DE CORRER (INCLUI TESTA, FECHADURA, PUXADOR) - COMPLETA</v>
          </cell>
          <cell r="C9038" t="str">
            <v xml:space="preserve">CJ    </v>
          </cell>
          <cell r="D9038">
            <v>58.45</v>
          </cell>
        </row>
        <row r="9039">
          <cell r="A9039">
            <v>38177</v>
          </cell>
          <cell r="B9039" t="str">
            <v>FECHO / TRINCO TIPO AVIAO, EM ZAMAC CROMADO, *60* MM, PARA JANELAS - INCLUI PARAFUSOS</v>
          </cell>
          <cell r="C9039" t="str">
            <v xml:space="preserve">UN    </v>
          </cell>
          <cell r="D9039">
            <v>17.37</v>
          </cell>
        </row>
        <row r="9040">
          <cell r="A9040">
            <v>11458</v>
          </cell>
          <cell r="B9040" t="str">
            <v>FECHO DE SEGURANCA, TIPO BATOM, EM LATAO / ZAMAC, CROMADO, PARA PORTAS E JANELAS - INCLUI PARAFUSOS</v>
          </cell>
          <cell r="C9040" t="str">
            <v xml:space="preserve">UN    </v>
          </cell>
          <cell r="D9040">
            <v>20.74</v>
          </cell>
        </row>
        <row r="9041">
          <cell r="A9041">
            <v>3108</v>
          </cell>
          <cell r="B9041" t="str">
            <v>FECHO QUEBRA UNHA, EM LATAO COM ACABAMENTO CROMADO, DE EMBUTIR, COM COMANDO ALAVANCA, ALTURA DE DE 22 CM, LARGURA MINIMA DE 1,90 CM E ESPESSURA MINIMA DE 1,90 MM, PARA PORTAS E JANELAS (INCLUI PARAFUSOS)</v>
          </cell>
          <cell r="C9041" t="str">
            <v xml:space="preserve">UN    </v>
          </cell>
          <cell r="D9041">
            <v>88.15</v>
          </cell>
        </row>
        <row r="9042">
          <cell r="A9042">
            <v>3105</v>
          </cell>
          <cell r="B9042" t="str">
            <v>FECHO QUEBRA UNHA, EM LATAO COM ACABAMENTO CROMADO, DE EMBUTIR, COM COMANDO ALAVANCA, ALTURA DE DE 40 CM, LARGURA MINIMA DE 1,90 CM E ESPESSURA MINIMA DE 1,90 MM, PARA PORTAS E JANELAS (INCLUI PARAFUSOS)</v>
          </cell>
          <cell r="C9042" t="str">
            <v xml:space="preserve">UN    </v>
          </cell>
          <cell r="D9042">
            <v>115.29</v>
          </cell>
        </row>
        <row r="9043">
          <cell r="A9043">
            <v>38178</v>
          </cell>
          <cell r="B9043" t="str">
            <v>FECHO QUEBRA UNHA, EM LATAO COM ACABAMENTO CROMADO, DE EMBUTIR, COM COMANDO DESLIZANTE, ALTURA DE 12 CM, LARGURA MINIMA DE 1,90 CM E ESPESSURA MINIMA DE 1,90 MM</v>
          </cell>
          <cell r="C9043" t="str">
            <v xml:space="preserve">UN    </v>
          </cell>
          <cell r="D9043">
            <v>19.11</v>
          </cell>
        </row>
        <row r="9044">
          <cell r="A9044">
            <v>43575</v>
          </cell>
          <cell r="B9044" t="str">
            <v>FECHO QUEBRA UNHA, EM LATAO COM ACABAMENTO CROMADO, DE EMBUTIR, COM COMANDO DESLIZANTE, ALTURA DE 22 CM, LARGURA MINIMA DE 1,90 CM E ESPESSURA MINIMA DE 1,90 MM</v>
          </cell>
          <cell r="C9044" t="str">
            <v xml:space="preserve">UN    </v>
          </cell>
          <cell r="D9044">
            <v>41.4</v>
          </cell>
        </row>
        <row r="9045">
          <cell r="A9045">
            <v>43577</v>
          </cell>
          <cell r="B9045" t="str">
            <v>FECHO QUEBRA UNHA, EM LATAO COM ACABAMENTO CROMADO, DE EMBUTIR, COM COMANDO DESLIZANTE, ALTURA DE 40 CM, LARGURA MINIMA DE 1,90 CM E ESPESSURA MINIMA DE 1,90 MM</v>
          </cell>
          <cell r="C9045" t="str">
            <v xml:space="preserve">UN    </v>
          </cell>
          <cell r="D9045">
            <v>71.989999999999995</v>
          </cell>
        </row>
        <row r="9046">
          <cell r="A9046">
            <v>42481</v>
          </cell>
          <cell r="B9046" t="str">
            <v>FELTRO EM LA DE ROCHA, 1 FACE REVESTIDA COM PAPEL ALUMINIZADO, EM ROLO, DENSIDADE = 32 KG/M3, E=*50* MM (COLETADO CAIXA)</v>
          </cell>
          <cell r="C9046" t="str">
            <v xml:space="preserve">M2    </v>
          </cell>
          <cell r="D9046">
            <v>24.2</v>
          </cell>
        </row>
        <row r="9047">
          <cell r="A9047">
            <v>43458</v>
          </cell>
          <cell r="B9047" t="str">
            <v>FERRAMENTAS - FAMILIA ALMOXARIFE - HORISTA (ENCARGOS COMPLEMENTARES - COLETADO CAIXA)</v>
          </cell>
          <cell r="C9047" t="str">
            <v xml:space="preserve">H     </v>
          </cell>
          <cell r="D9047">
            <v>0.04</v>
          </cell>
        </row>
        <row r="9048">
          <cell r="A9048">
            <v>43470</v>
          </cell>
          <cell r="B9048" t="str">
            <v>FERRAMENTAS - FAMILIA ALMOXARIFE - MENSALISTA (ENCARGOS COMPLEMENTARES - COLETADO CAIXA)</v>
          </cell>
          <cell r="C9048" t="str">
            <v xml:space="preserve">MES   </v>
          </cell>
          <cell r="D9048">
            <v>7.9</v>
          </cell>
        </row>
        <row r="9049">
          <cell r="A9049">
            <v>43459</v>
          </cell>
          <cell r="B9049" t="str">
            <v>FERRAMENTAS - FAMILIA CARPINTEIRO DE FORMAS - HORISTA (ENCARGOS COMPLEMENTARES - COLETADO CAIXA)</v>
          </cell>
          <cell r="C9049" t="str">
            <v xml:space="preserve">H     </v>
          </cell>
          <cell r="D9049">
            <v>0.38</v>
          </cell>
        </row>
        <row r="9050">
          <cell r="A9050">
            <v>43471</v>
          </cell>
          <cell r="B9050" t="str">
            <v>FERRAMENTAS - FAMILIA CARPINTEIRO DE FORMAS - MENSALISTA (ENCARGOS COMPLEMENTARES - COLETADO CAIXA)</v>
          </cell>
          <cell r="C9050" t="str">
            <v xml:space="preserve">MES   </v>
          </cell>
          <cell r="D9050">
            <v>71.44</v>
          </cell>
        </row>
        <row r="9051">
          <cell r="A9051">
            <v>43460</v>
          </cell>
          <cell r="B9051" t="str">
            <v>FERRAMENTAS - FAMILIA ELETRICISTA - HORISTA (ENCARGOS COMPLEMENTARES - COLETADO CAIXA)</v>
          </cell>
          <cell r="C9051" t="str">
            <v xml:space="preserve">H     </v>
          </cell>
          <cell r="D9051">
            <v>0.62</v>
          </cell>
        </row>
        <row r="9052">
          <cell r="A9052">
            <v>43472</v>
          </cell>
          <cell r="B9052" t="str">
            <v>FERRAMENTAS - FAMILIA ELETRICISTA - MENSALISTA (ENCARGOS COMPLEMENTARES - COLETADO CAIXA)</v>
          </cell>
          <cell r="C9052" t="str">
            <v xml:space="preserve">MES   </v>
          </cell>
          <cell r="D9052">
            <v>117.38</v>
          </cell>
        </row>
        <row r="9053">
          <cell r="A9053">
            <v>43461</v>
          </cell>
          <cell r="B9053" t="str">
            <v>FERRAMENTAS - FAMILIA ENCANADOR - HORISTA (ENCARGOS COMPLEMENTARES - COLETADO CAIXA)</v>
          </cell>
          <cell r="C9053" t="str">
            <v xml:space="preserve">H     </v>
          </cell>
          <cell r="D9053">
            <v>0.28000000000000003</v>
          </cell>
        </row>
        <row r="9054">
          <cell r="A9054">
            <v>43473</v>
          </cell>
          <cell r="B9054" t="str">
            <v>FERRAMENTAS - FAMILIA ENCANADOR - MENSALISTA (ENCARGOS COMPLEMENTARES - COLETADO CAIXA)</v>
          </cell>
          <cell r="C9054" t="str">
            <v xml:space="preserve">MES   </v>
          </cell>
          <cell r="D9054">
            <v>53.34</v>
          </cell>
        </row>
        <row r="9055">
          <cell r="A9055">
            <v>43463</v>
          </cell>
          <cell r="B9055" t="str">
            <v>FERRAMENTAS - FAMILIA ENCARREGADO GERAL - HORISTA (ENCARGOS COMPLEMENTARES - COLETADO CAIXA)</v>
          </cell>
          <cell r="C9055" t="str">
            <v xml:space="preserve">H     </v>
          </cell>
          <cell r="D9055">
            <v>0.08</v>
          </cell>
        </row>
        <row r="9056">
          <cell r="A9056">
            <v>43475</v>
          </cell>
          <cell r="B9056" t="str">
            <v>FERRAMENTAS - FAMILIA ENCARREGADO GERAL - MENSALISTA (ENCARGOS COMPLEMENTARES - COLETADO CAIXA)</v>
          </cell>
          <cell r="C9056" t="str">
            <v xml:space="preserve">MES   </v>
          </cell>
          <cell r="D9056">
            <v>14.97</v>
          </cell>
        </row>
        <row r="9057">
          <cell r="A9057">
            <v>43462</v>
          </cell>
          <cell r="B9057" t="str">
            <v>FERRAMENTAS - FAMILIA ENGENHEIRO CIVIL - HORISTA (ENCARGOS COMPLEMENTARES - COLETADO CAIXA)</v>
          </cell>
          <cell r="C9057" t="str">
            <v xml:space="preserve">H     </v>
          </cell>
          <cell r="D9057">
            <v>0.01</v>
          </cell>
        </row>
        <row r="9058">
          <cell r="A9058">
            <v>43474</v>
          </cell>
          <cell r="B9058" t="str">
            <v>FERRAMENTAS - FAMILIA ENGENHEIRO CIVIL - MENSALISTA (ENCARGOS COMPLEMENTARES - COLETADO CAIXA)</v>
          </cell>
          <cell r="C9058" t="str">
            <v xml:space="preserve">MES   </v>
          </cell>
          <cell r="D9058">
            <v>1.6</v>
          </cell>
        </row>
        <row r="9059">
          <cell r="A9059">
            <v>43464</v>
          </cell>
          <cell r="B9059" t="str">
            <v>FERRAMENTAS - FAMILIA OPERADOR ESCAVADEIRA - HORISTA (ENCARGOS COMPLEMENTARES - COLETADO CAIXA)</v>
          </cell>
          <cell r="C9059" t="str">
            <v xml:space="preserve">H     </v>
          </cell>
          <cell r="D9059">
            <v>0.01</v>
          </cell>
        </row>
        <row r="9060">
          <cell r="A9060">
            <v>43476</v>
          </cell>
          <cell r="B9060" t="str">
            <v>FERRAMENTAS - FAMILIA OPERADOR ESCAVADEIRA - MENSALISTA (ENCARGOS COMPLEMENTARES - COLETADO CAIXA)</v>
          </cell>
          <cell r="C9060" t="str">
            <v xml:space="preserve">MES   </v>
          </cell>
          <cell r="D9060">
            <v>0.01</v>
          </cell>
        </row>
        <row r="9061">
          <cell r="A9061">
            <v>43465</v>
          </cell>
          <cell r="B9061" t="str">
            <v>FERRAMENTAS - FAMILIA PEDREIRO - HORISTA (ENCARGOS COMPLEMENTARES - COLETADO CAIXA)</v>
          </cell>
          <cell r="C9061" t="str">
            <v xml:space="preserve">H     </v>
          </cell>
          <cell r="D9061">
            <v>0.57999999999999996</v>
          </cell>
        </row>
        <row r="9062">
          <cell r="A9062">
            <v>43477</v>
          </cell>
          <cell r="B9062" t="str">
            <v>FERRAMENTAS - FAMILIA PEDREIRO - MENSALISTA (ENCARGOS COMPLEMENTARES - COLETADO CAIXA)</v>
          </cell>
          <cell r="C9062" t="str">
            <v xml:space="preserve">MES   </v>
          </cell>
          <cell r="D9062">
            <v>110.22</v>
          </cell>
        </row>
        <row r="9063">
          <cell r="A9063">
            <v>43466</v>
          </cell>
          <cell r="B9063" t="str">
            <v>FERRAMENTAS - FAMILIA PINTOR - HORISTA (ENCARGOS COMPLEMENTARES - COLETADO CAIXA)</v>
          </cell>
          <cell r="C9063" t="str">
            <v xml:space="preserve">H     </v>
          </cell>
          <cell r="D9063">
            <v>1.27</v>
          </cell>
        </row>
        <row r="9064">
          <cell r="A9064">
            <v>43478</v>
          </cell>
          <cell r="B9064" t="str">
            <v>FERRAMENTAS - FAMILIA PINTOR - MENSALISTA (ENCARGOS COMPLEMENTARES - COLETADO CAIXA)</v>
          </cell>
          <cell r="C9064" t="str">
            <v xml:space="preserve">MES   </v>
          </cell>
          <cell r="D9064">
            <v>240.1</v>
          </cell>
        </row>
        <row r="9065">
          <cell r="A9065">
            <v>43467</v>
          </cell>
          <cell r="B9065" t="str">
            <v>FERRAMENTAS - FAMILIA SERVENTE - HORISTA (ENCARGOS COMPLEMENTARES - COLETADO CAIXA)</v>
          </cell>
          <cell r="C9065" t="str">
            <v xml:space="preserve">H     </v>
          </cell>
          <cell r="D9065">
            <v>0.41</v>
          </cell>
        </row>
        <row r="9066">
          <cell r="A9066">
            <v>43479</v>
          </cell>
          <cell r="B9066" t="str">
            <v>FERRAMENTAS - FAMILIA SERVENTE - MENSALISTA (ENCARGOS COMPLEMENTARES - COLETADO CAIXA)</v>
          </cell>
          <cell r="C9066" t="str">
            <v xml:space="preserve">MES   </v>
          </cell>
          <cell r="D9066">
            <v>76.97</v>
          </cell>
        </row>
        <row r="9067">
          <cell r="A9067">
            <v>43468</v>
          </cell>
          <cell r="B9067" t="str">
            <v>FERRAMENTAS - FAMILIA SOLDADOR - HORISTA (ENCARGOS COMPLEMENTARES - COLETADO CAIXA)</v>
          </cell>
          <cell r="C9067" t="str">
            <v xml:space="preserve">H     </v>
          </cell>
          <cell r="D9067">
            <v>0.89</v>
          </cell>
        </row>
        <row r="9068">
          <cell r="A9068">
            <v>43480</v>
          </cell>
          <cell r="B9068" t="str">
            <v>FERRAMENTAS - FAMILIA SOLDADOR - MENSALISTA (ENCARGOS COMPLEMENTARES - COLETADO CAIXA)</v>
          </cell>
          <cell r="C9068" t="str">
            <v xml:space="preserve">MES   </v>
          </cell>
          <cell r="D9068">
            <v>167.28</v>
          </cell>
        </row>
        <row r="9069">
          <cell r="A9069">
            <v>43469</v>
          </cell>
          <cell r="B9069" t="str">
            <v>FERRAMENTAS - FAMILIA TOPOGRAFO - HORISTA (ENCARGOS COMPLEMENTARES - COLETADO CAIXA)</v>
          </cell>
          <cell r="C9069" t="str">
            <v xml:space="preserve">H     </v>
          </cell>
          <cell r="D9069">
            <v>0.06</v>
          </cell>
        </row>
        <row r="9070">
          <cell r="A9070">
            <v>43481</v>
          </cell>
          <cell r="B9070" t="str">
            <v>FERRAMENTAS - FAMILIA TOPOGRAFO - MENSALISTA (ENCARGOS COMPLEMENTARES - COLETADO CAIXA)</v>
          </cell>
          <cell r="C9070" t="str">
            <v xml:space="preserve">MES   </v>
          </cell>
          <cell r="D9070">
            <v>10.78</v>
          </cell>
        </row>
        <row r="9071">
          <cell r="A9071">
            <v>3119</v>
          </cell>
          <cell r="B9071" t="str">
            <v>FERROLHO COM FECHO / TRINCO REDONDO, EM ACO GALVANIZADO / ZINCADO, DE SOBREPOR, COM COMPRIMENTO DE 2" E ESPESSURA MINIMA DA CHAPA DE 0,90 MM, PARA PORTAS E JANELAS</v>
          </cell>
          <cell r="C9071" t="str">
            <v xml:space="preserve">UN    </v>
          </cell>
          <cell r="D9071">
            <v>2.2400000000000002</v>
          </cell>
        </row>
        <row r="9072">
          <cell r="A9072">
            <v>3122</v>
          </cell>
          <cell r="B9072" t="str">
            <v>FERROLHO COM FECHO / TRINCO REDONDO, EM ACO GALVANIZADO / ZINCADO, DE SOBREPOR, COM COMPRIMENTO DE 3" A 4" E ESPESSURA MINIMA DA CHAPA DE 0,90 MM</v>
          </cell>
          <cell r="C9072" t="str">
            <v xml:space="preserve">UN    </v>
          </cell>
          <cell r="D9072">
            <v>4.57</v>
          </cell>
        </row>
        <row r="9073">
          <cell r="A9073">
            <v>3121</v>
          </cell>
          <cell r="B9073" t="str">
            <v>FERROLHO COM FECHO / TRINCO REDONDO, EM ACO GALVANIZADO / ZINCADO, DE SOBREPOR, COM COMPRIMENTO DE 5" E ESPESSURA MINIMA DA CHAPA DE 0,90 MM</v>
          </cell>
          <cell r="C9073" t="str">
            <v xml:space="preserve">UN    </v>
          </cell>
          <cell r="D9073">
            <v>5.18</v>
          </cell>
        </row>
        <row r="9074">
          <cell r="A9074">
            <v>3120</v>
          </cell>
          <cell r="B9074" t="str">
            <v>FERROLHO COM FECHO / TRINCO REDONDO, EM ACO GALVANIZADO / ZINCADO, DE SOBREPOR, COM COMPRIMENTO DE 6" E ESPESSURA MINIMA DA CHAPA DE 1,50 MM</v>
          </cell>
          <cell r="C9074" t="str">
            <v xml:space="preserve">UN    </v>
          </cell>
          <cell r="D9074">
            <v>9.81</v>
          </cell>
        </row>
        <row r="9075">
          <cell r="A9075">
            <v>11455</v>
          </cell>
          <cell r="B9075" t="str">
            <v>FERROLHO COM FECHO / TRINCO REDONDO, EM ACO GALVANIZADO / ZINCADO, DE SOBREPOR, COM COMPRIMENTO DE 8" E ESPESSURA MINIMA DA CHAPA DE 1,50 MM</v>
          </cell>
          <cell r="C9075" t="str">
            <v xml:space="preserve">UN    </v>
          </cell>
          <cell r="D9075">
            <v>14.19</v>
          </cell>
        </row>
        <row r="9076">
          <cell r="A9076">
            <v>11456</v>
          </cell>
          <cell r="B9076" t="str">
            <v>FERROLHO COM FECHO /TRINCO REDONDO, EM ACO GALVANIZADO / ZINCADO, DE SOBREPOR, COM COMPRIMENTO DE 10" A 12" E ESPESSURA MINIMA DA CHAPA DE 1,50 MM</v>
          </cell>
          <cell r="C9076" t="str">
            <v xml:space="preserve">UN    </v>
          </cell>
          <cell r="D9076">
            <v>16.97</v>
          </cell>
        </row>
        <row r="9077">
          <cell r="A9077">
            <v>3107</v>
          </cell>
          <cell r="B9077" t="str">
            <v>FERROLHO COM FECHO CHATO E PORTA CADEADO , EM ACO GALVANIZADO / ZINCADO, DE SOBREPOR, COM COMPRIMENTO DE 3" A 4", CHAPA COM ESPESSURA MINIMA DE 0,90 MM E LARGURA MINIMA DE 3,20 CM (FECHO SIMPLES / LEVE) (INCLUI PARAFUSOS)</v>
          </cell>
          <cell r="C9077" t="str">
            <v xml:space="preserve">UN    </v>
          </cell>
          <cell r="D9077">
            <v>7.16</v>
          </cell>
        </row>
        <row r="9078">
          <cell r="A9078">
            <v>43583</v>
          </cell>
          <cell r="B9078" t="str">
            <v>FERROLHO COM FECHO CHATO E PORTA CADEADO , EM ACO GALVANIZADO / ZINCADO, DE SOBREPOR, COM COMPRIMENTO DE 3" A 4", CHAPA COM ESPESSURA MINIMA DE 1,70 MM E LARGURA MINIMA DE 5,00 CM (FECHO REFORCADO)</v>
          </cell>
          <cell r="C9078" t="str">
            <v xml:space="preserve">UN    </v>
          </cell>
          <cell r="D9078">
            <v>8.07</v>
          </cell>
        </row>
        <row r="9079">
          <cell r="A9079">
            <v>43586</v>
          </cell>
          <cell r="B9079" t="str">
            <v>FERROLHO COM FECHO CHATO E PORTA CADEADO , EM ACO GALVANIZADO / ZINCADO, DE SOBREPOR, COM COMPRIMENTO DE 5", CHAPA COM ESPESSURA MINIMA DE 0,90 MM E LARGURA MINIMA DE 3,20 CM (FECHO SIMPLES)</v>
          </cell>
          <cell r="C9079" t="str">
            <v xml:space="preserve">UN    </v>
          </cell>
          <cell r="D9079">
            <v>8.27</v>
          </cell>
        </row>
        <row r="9080">
          <cell r="A9080">
            <v>11461</v>
          </cell>
          <cell r="B9080" t="str">
            <v>FERROLHO COM FECHO CHATO E PORTA CADEADO , EM ACO GALVANIZADO / ZINCADO, DE SOBREPOR, COM COMPRIMENTO DE 5", CHAPA COM ESPESSURA MINIMA DE 1,70 MM E LARGURA MINIMA DE 5,00 CM (FECHO REFORCADO)</v>
          </cell>
          <cell r="C9080" t="str">
            <v xml:space="preserve">UN    </v>
          </cell>
          <cell r="D9080">
            <v>9.01</v>
          </cell>
        </row>
        <row r="9081">
          <cell r="A9081">
            <v>43587</v>
          </cell>
          <cell r="B9081" t="str">
            <v>FERROLHO COM FECHO CHATO E PORTA CADEADO , EM ACO GALVANIZADO / ZINCADO, DE SOBREPOR, COM COMPRIMENTO DE 6", CHAPA COM ESPESSURA MINIMA DE 0,90 MM E LARGURA MINIMA DE 3,80 CM (FECHO SIMPLES)</v>
          </cell>
          <cell r="C9081" t="str">
            <v xml:space="preserve">UN    </v>
          </cell>
          <cell r="D9081">
            <v>10.4</v>
          </cell>
        </row>
        <row r="9082">
          <cell r="A9082">
            <v>3106</v>
          </cell>
          <cell r="B9082" t="str">
            <v>FERROLHO COM FECHO CHATO E PORTA CADEADO , EM ACO GALVANIZADO / ZINCADO, DE SOBREPOR, COM COMPRIMENTO DE 6", CHAPA COM ESPESSURA MINIMA DE 1,70 MM E LARGURA /MINIMA DE 5,00 CM (FECHO REFORCADO) (INCLUI PARAFUSOS)</v>
          </cell>
          <cell r="C9082" t="str">
            <v xml:space="preserve">UN    </v>
          </cell>
          <cell r="D9082">
            <v>13.2</v>
          </cell>
        </row>
        <row r="9083">
          <cell r="A9083">
            <v>25951</v>
          </cell>
          <cell r="B9083" t="str">
            <v>FERTILIZANTE NPK - 10:10:10</v>
          </cell>
          <cell r="C9083" t="str">
            <v xml:space="preserve">KG    </v>
          </cell>
          <cell r="D9083">
            <v>1.87</v>
          </cell>
        </row>
        <row r="9084">
          <cell r="A9084">
            <v>3123</v>
          </cell>
          <cell r="B9084" t="str">
            <v>FERTILIZANTE NPK - 4: 14: 8</v>
          </cell>
          <cell r="C9084" t="str">
            <v xml:space="preserve">KG    </v>
          </cell>
          <cell r="D9084">
            <v>1.75</v>
          </cell>
        </row>
        <row r="9085">
          <cell r="A9085">
            <v>38125</v>
          </cell>
          <cell r="B9085" t="str">
            <v>FERTILIZANTE ORGANICO COMPOSTO, CLASSE A</v>
          </cell>
          <cell r="C9085" t="str">
            <v xml:space="preserve">KG    </v>
          </cell>
          <cell r="D9085">
            <v>0.68</v>
          </cell>
        </row>
        <row r="9086">
          <cell r="A9086">
            <v>39014</v>
          </cell>
          <cell r="B9086" t="str">
            <v>FIBRA DE ACO PARA REFORCO DO CONCRETO, SOLTA, TIPO A-I, FATOR DE FORMA *50* L / D, COMPRIMENTO DE *30* MM E RESISTENCIA A TRACAO DO ACO MAIOR 1000 MPA</v>
          </cell>
          <cell r="C9086" t="str">
            <v xml:space="preserve">KG    </v>
          </cell>
          <cell r="D9086">
            <v>9.41</v>
          </cell>
        </row>
        <row r="9087">
          <cell r="A9087">
            <v>39365</v>
          </cell>
          <cell r="B9087" t="str">
            <v>FILTRO ANAEROBIO, EM POLIETILENO DE ALTA DENSIDADE (PEAD), CAPACIDADE *1100* LITROS (NBR 13969)</v>
          </cell>
          <cell r="C9087" t="str">
            <v xml:space="preserve">UN    </v>
          </cell>
          <cell r="D9087">
            <v>940.93</v>
          </cell>
        </row>
        <row r="9088">
          <cell r="A9088">
            <v>39366</v>
          </cell>
          <cell r="B9088" t="str">
            <v>FILTRO ANAEROBIO, EM POLIETILENO DE ALTA DENSIDADE (PEAD), CAPACIDADE *2800* LITROS (NBR 13969)</v>
          </cell>
          <cell r="C9088" t="str">
            <v xml:space="preserve">UN    </v>
          </cell>
          <cell r="D9088">
            <v>2409.1799999999998</v>
          </cell>
        </row>
        <row r="9089">
          <cell r="A9089">
            <v>39367</v>
          </cell>
          <cell r="B9089" t="str">
            <v>FILTRO ANAEROBIO, EM POLIETILENO DE ALTA DENSIDADE (PEAD), CAPACIDADE *5000* LITROS (NBR 13969)</v>
          </cell>
          <cell r="C9089" t="str">
            <v xml:space="preserve">UN    </v>
          </cell>
          <cell r="D9089">
            <v>3292.91</v>
          </cell>
        </row>
        <row r="9090">
          <cell r="A9090">
            <v>37394</v>
          </cell>
          <cell r="B9090" t="str">
            <v>FINCAPINO CURTO CALIBRE 22 VERMELHO, CARGA MEDIA (ACAO DIRETA)</v>
          </cell>
          <cell r="C9090" t="str">
            <v xml:space="preserve">CENTO </v>
          </cell>
          <cell r="D9090">
            <v>40.6</v>
          </cell>
        </row>
        <row r="9091">
          <cell r="A9091">
            <v>14146</v>
          </cell>
          <cell r="B9091" t="str">
            <v>FINCAPINO LONGO CALIBRE 22, CARGA FORTE (ACAO DIRETA)</v>
          </cell>
          <cell r="C9091" t="str">
            <v xml:space="preserve">CENTO </v>
          </cell>
          <cell r="D9091">
            <v>65.3</v>
          </cell>
        </row>
        <row r="9092">
          <cell r="A9092">
            <v>38134</v>
          </cell>
          <cell r="B9092" t="str">
            <v>FIO COBRE NU DE 150 A 500 MM2, PARA TENSOES DE ATE 600 V</v>
          </cell>
          <cell r="C9092" t="str">
            <v xml:space="preserve">KG    </v>
          </cell>
          <cell r="D9092">
            <v>94.23</v>
          </cell>
        </row>
        <row r="9093">
          <cell r="A9093">
            <v>38132</v>
          </cell>
          <cell r="B9093" t="str">
            <v>FIO COBRE NU DE 16 A 35 MM2, PARA TENSOES DE ATE 600 V</v>
          </cell>
          <cell r="C9093" t="str">
            <v xml:space="preserve">KG    </v>
          </cell>
          <cell r="D9093">
            <v>96.11</v>
          </cell>
        </row>
        <row r="9094">
          <cell r="A9094">
            <v>38133</v>
          </cell>
          <cell r="B9094" t="str">
            <v>FIO COBRE NU DE 50 A 120 MM2, PARA TENSOES DE ATE 600 V</v>
          </cell>
          <cell r="C9094" t="str">
            <v xml:space="preserve">KG    </v>
          </cell>
          <cell r="D9094">
            <v>92.96</v>
          </cell>
        </row>
        <row r="9095">
          <cell r="A9095">
            <v>938</v>
          </cell>
          <cell r="B9095" t="str">
            <v>FIO DE COBRE, SOLIDO, CLASSE 1, ISOLACAO EM PVC/A, ANTICHAMA BWF-B, 450/750V, SECAO NOMINAL 1,5 MM2</v>
          </cell>
          <cell r="C9095" t="str">
            <v xml:space="preserve">M     </v>
          </cell>
          <cell r="D9095">
            <v>1.22</v>
          </cell>
        </row>
        <row r="9096">
          <cell r="A9096">
            <v>937</v>
          </cell>
          <cell r="B9096" t="str">
            <v>FIO DE COBRE, SOLIDO, CLASSE 1, ISOLACAO EM PVC/A, ANTICHAMA BWF-B, 450/750V, SECAO NOMINAL 10 MM2</v>
          </cell>
          <cell r="C9096" t="str">
            <v xml:space="preserve">M     </v>
          </cell>
          <cell r="D9096">
            <v>7.57</v>
          </cell>
        </row>
        <row r="9097">
          <cell r="A9097">
            <v>939</v>
          </cell>
          <cell r="B9097" t="str">
            <v>FIO DE COBRE, SOLIDO, CLASSE 1, ISOLACAO EM PVC/A, ANTICHAMA BWF-B, 450/750V, SECAO NOMINAL 2,5 MM2</v>
          </cell>
          <cell r="C9097" t="str">
            <v xml:space="preserve">M     </v>
          </cell>
          <cell r="D9097">
            <v>1.96</v>
          </cell>
        </row>
        <row r="9098">
          <cell r="A9098">
            <v>944</v>
          </cell>
          <cell r="B9098" t="str">
            <v>FIO DE COBRE, SOLIDO, CLASSE 1, ISOLACAO EM PVC/A, ANTICHAMA BWF-B, 450/750V, SECAO NOMINAL 4 MM2</v>
          </cell>
          <cell r="C9098" t="str">
            <v xml:space="preserve">M     </v>
          </cell>
          <cell r="D9098">
            <v>3.35</v>
          </cell>
        </row>
        <row r="9099">
          <cell r="A9099">
            <v>940</v>
          </cell>
          <cell r="B9099" t="str">
            <v>FIO DE COBRE, SOLIDO, CLASSE 1, ISOLACAO EM PVC/A, ANTICHAMA BWF-B, 450/750V, SECAO NOMINAL 6 MM2</v>
          </cell>
          <cell r="C9099" t="str">
            <v xml:space="preserve">M     </v>
          </cell>
          <cell r="D9099">
            <v>4.63</v>
          </cell>
        </row>
        <row r="9100">
          <cell r="A9100">
            <v>936</v>
          </cell>
          <cell r="B9100" t="str">
            <v>FIO TELEFONICO EXTERNO (FE) EM ACO COBREADO, ISOLACAO EM PEAD OU PVC ANTI-CHAMA, 2 CONDUTORES</v>
          </cell>
          <cell r="C9100" t="str">
            <v xml:space="preserve">M     </v>
          </cell>
          <cell r="D9100">
            <v>1.3</v>
          </cell>
        </row>
        <row r="9101">
          <cell r="A9101">
            <v>935</v>
          </cell>
          <cell r="B9101" t="str">
            <v>FIO TELEFONICO INTERNO (FI) EM COBRE ESTANHADO, ISOLACAO EM PVC ANTICHAMA, 2 CONDUTORES DE 0,6 MM (NBR 9115:2005)</v>
          </cell>
          <cell r="C9101" t="str">
            <v xml:space="preserve">M     </v>
          </cell>
          <cell r="D9101">
            <v>0.99</v>
          </cell>
        </row>
        <row r="9102">
          <cell r="A9102">
            <v>406</v>
          </cell>
          <cell r="B9102" t="str">
            <v>FITA ACO INOX PARA CINTAR POSTE, L = 19 MM, E = 0,5 MM (ROLO DE 30M)</v>
          </cell>
          <cell r="C9102" t="str">
            <v xml:space="preserve">UN    </v>
          </cell>
          <cell r="D9102">
            <v>65.45</v>
          </cell>
        </row>
        <row r="9103">
          <cell r="A9103">
            <v>42529</v>
          </cell>
          <cell r="B9103" t="str">
            <v>FITA ADESIVA ALUMINIZADA, PARA INSTALACAO DE MANTAS DE SUBCOBERTURA,  L = *5* CM</v>
          </cell>
          <cell r="C9103" t="str">
            <v xml:space="preserve">M     </v>
          </cell>
          <cell r="D9103">
            <v>1.0900000000000001</v>
          </cell>
        </row>
        <row r="9104">
          <cell r="A9104">
            <v>39634</v>
          </cell>
          <cell r="B9104" t="str">
            <v>FITA ADESIVA ANTICORROSIVA DE PVC FLEXIVEL, COR PRETA, PARA PROTECAO TUBULACAO, 50 MM X 30 M (L X C), E= *0,25* MM</v>
          </cell>
          <cell r="C9104" t="str">
            <v xml:space="preserve">M     </v>
          </cell>
          <cell r="D9104">
            <v>7.4</v>
          </cell>
        </row>
        <row r="9105">
          <cell r="A9105">
            <v>39701</v>
          </cell>
          <cell r="B9105" t="str">
            <v>FITA ADESIVA ASFALTICA ALUMINIZADA MULTIUSO, L = 10 CM, ROLO DE 10 M</v>
          </cell>
          <cell r="C9105" t="str">
            <v xml:space="preserve">UN    </v>
          </cell>
          <cell r="D9105">
            <v>63.15</v>
          </cell>
        </row>
        <row r="9106">
          <cell r="A9106">
            <v>12815</v>
          </cell>
          <cell r="B9106" t="str">
            <v>FITA CREPE ROLO DE 25 MM X 50 M</v>
          </cell>
          <cell r="C9106" t="str">
            <v xml:space="preserve">UN    </v>
          </cell>
          <cell r="D9106">
            <v>7.84</v>
          </cell>
        </row>
        <row r="9107">
          <cell r="A9107">
            <v>407</v>
          </cell>
          <cell r="B9107" t="str">
            <v>FITA DE ALUMINIO PARA PROTECAO DO CONDUTOR LARGURA 10 MM</v>
          </cell>
          <cell r="C9107" t="str">
            <v xml:space="preserve">KG    </v>
          </cell>
          <cell r="D9107">
            <v>64.319999999999993</v>
          </cell>
        </row>
        <row r="9108">
          <cell r="A9108">
            <v>39431</v>
          </cell>
          <cell r="B9108" t="str">
            <v>FITA DE PAPEL MICROPERFURADO, 50 X 150 MM, PARA TRATAMENTO DE JUNTAS DE CHAPA DE GESSO PARA DRYWALL</v>
          </cell>
          <cell r="C9108" t="str">
            <v xml:space="preserve">M     </v>
          </cell>
          <cell r="D9108">
            <v>0.14000000000000001</v>
          </cell>
        </row>
        <row r="9109">
          <cell r="A9109">
            <v>39432</v>
          </cell>
          <cell r="B9109" t="str">
            <v>FITA DE PAPEL REFORCADA COM LAMINA DE METAL PARA REFORCO DE CANTOS DE CHAPA DE GESSO PARA DRYWALL</v>
          </cell>
          <cell r="C9109" t="str">
            <v xml:space="preserve">M     </v>
          </cell>
          <cell r="D9109">
            <v>1.83</v>
          </cell>
        </row>
        <row r="9110">
          <cell r="A9110">
            <v>20111</v>
          </cell>
          <cell r="B9110" t="str">
            <v>FITA ISOLANTE ADESIVA ANTICHAMA, USO ATE 750 V, EM ROLO DE 19 MM X 20 M</v>
          </cell>
          <cell r="C9110" t="str">
            <v xml:space="preserve">UN    </v>
          </cell>
          <cell r="D9110">
            <v>10.5</v>
          </cell>
        </row>
        <row r="9111">
          <cell r="A9111">
            <v>21127</v>
          </cell>
          <cell r="B9111" t="str">
            <v>FITA ISOLANTE ADESIVA ANTICHAMA, USO ATE 750 V, EM ROLO DE 19 MM X 5 M</v>
          </cell>
          <cell r="C9111" t="str">
            <v xml:space="preserve">UN    </v>
          </cell>
          <cell r="D9111">
            <v>3.97</v>
          </cell>
        </row>
        <row r="9112">
          <cell r="A9112">
            <v>404</v>
          </cell>
          <cell r="B9112" t="str">
            <v>FITA ISOLANTE DE BORRACHA AUTOFUSAO, USO ATE 69 KV (ALTA TENSAO)</v>
          </cell>
          <cell r="C9112" t="str">
            <v xml:space="preserve">M     </v>
          </cell>
          <cell r="D9112">
            <v>1.43</v>
          </cell>
        </row>
        <row r="9113">
          <cell r="A9113">
            <v>14151</v>
          </cell>
          <cell r="B9113" t="str">
            <v>FITA METALICA GRAVADA, L = 17 MM, ROLO DE 25 M, CARGA RECOMENDADA = *120* KGF</v>
          </cell>
          <cell r="C9113" t="str">
            <v xml:space="preserve">UN    </v>
          </cell>
          <cell r="D9113">
            <v>46.93</v>
          </cell>
        </row>
        <row r="9114">
          <cell r="A9114">
            <v>14153</v>
          </cell>
          <cell r="B9114" t="str">
            <v>FITA METALICA PERFURADA, L = *18* MM, ROLO DE 30 M, CARGA RECOMENDADA = *30* KGF</v>
          </cell>
          <cell r="C9114" t="str">
            <v xml:space="preserve">UN    </v>
          </cell>
          <cell r="D9114">
            <v>53.05</v>
          </cell>
        </row>
        <row r="9115">
          <cell r="A9115">
            <v>14152</v>
          </cell>
          <cell r="B9115" t="str">
            <v>FITA METALICA PERFURADA, L = 17 MM, ROLO DE 30 M, CARGA RECOMENDADA = *19* KGF</v>
          </cell>
          <cell r="C9115" t="str">
            <v xml:space="preserve">UN    </v>
          </cell>
          <cell r="D9115">
            <v>40.729999999999997</v>
          </cell>
        </row>
        <row r="9116">
          <cell r="A9116">
            <v>14154</v>
          </cell>
          <cell r="B9116" t="str">
            <v>FITA METALICA PERFURADA, L = 25 MM, ROLO DE 30 M, CARGA RECOMENDADA = *222,5* KGF</v>
          </cell>
          <cell r="C9116" t="str">
            <v xml:space="preserve">UN    </v>
          </cell>
          <cell r="D9116">
            <v>142.55000000000001</v>
          </cell>
        </row>
        <row r="9117">
          <cell r="A9117">
            <v>42015</v>
          </cell>
          <cell r="B9117" t="str">
            <v>FITA PLASTICA ZEBRADA PARA DEMARCACAO DE AREAS, LARGURA = 7 CM, SEM ADESIVO (COLETADO CAIXA)</v>
          </cell>
          <cell r="C9117" t="str">
            <v xml:space="preserve">M     </v>
          </cell>
          <cell r="D9117">
            <v>1.68</v>
          </cell>
        </row>
        <row r="9118">
          <cell r="A9118">
            <v>3146</v>
          </cell>
          <cell r="B9118" t="str">
            <v>FITA VEDA ROSCA EM ROLOS DE 18 MM X 10 M (L X C)</v>
          </cell>
          <cell r="C9118" t="str">
            <v xml:space="preserve">UN    </v>
          </cell>
          <cell r="D9118">
            <v>3.8</v>
          </cell>
        </row>
        <row r="9119">
          <cell r="A9119">
            <v>3143</v>
          </cell>
          <cell r="B9119" t="str">
            <v>FITA VEDA ROSCA EM ROLOS DE 18 MM X 25 M (L X C)</v>
          </cell>
          <cell r="C9119" t="str">
            <v xml:space="preserve">UN    </v>
          </cell>
          <cell r="D9119">
            <v>8.64</v>
          </cell>
        </row>
        <row r="9120">
          <cell r="A9120">
            <v>3148</v>
          </cell>
          <cell r="B9120" t="str">
            <v>FITA VEDA ROSCA EM ROLOS DE 18 MM X 50 M (L X C)</v>
          </cell>
          <cell r="C9120" t="str">
            <v xml:space="preserve">UN    </v>
          </cell>
          <cell r="D9120">
            <v>14.01</v>
          </cell>
        </row>
        <row r="9121">
          <cell r="A9121">
            <v>4310</v>
          </cell>
          <cell r="B9121" t="str">
            <v>FIXADOR DE ABA AUTOTRAVANTE PARA TELHA DE FIBROCIMENTO, TIPO CANALETE 90 OU KALHETAO</v>
          </cell>
          <cell r="C9121" t="str">
            <v xml:space="preserve">UN    </v>
          </cell>
          <cell r="D9121">
            <v>2.14</v>
          </cell>
        </row>
        <row r="9122">
          <cell r="A9122">
            <v>4311</v>
          </cell>
          <cell r="B9122" t="str">
            <v>FIXADOR DE ABA SIMPLES PARA TELHA DE FIBROCIMENTO, TIPO CANALETA 49 OU KALHETA</v>
          </cell>
          <cell r="C9122" t="str">
            <v xml:space="preserve">UN    </v>
          </cell>
          <cell r="D9122">
            <v>1.5</v>
          </cell>
        </row>
        <row r="9123">
          <cell r="A9123">
            <v>4312</v>
          </cell>
          <cell r="B9123" t="str">
            <v>FIXADOR DE ABA SIMPLES PARA TELHA DE FIBROCIMENTO, TIPO CANALETA 90 OU KALHETAO</v>
          </cell>
          <cell r="C9123" t="str">
            <v xml:space="preserve">UN    </v>
          </cell>
          <cell r="D9123">
            <v>2.11</v>
          </cell>
        </row>
        <row r="9124">
          <cell r="A9124">
            <v>13261</v>
          </cell>
          <cell r="B9124" t="str">
            <v>FLANELA *30 X 40* CM</v>
          </cell>
          <cell r="C9124" t="str">
            <v xml:space="preserve">UN    </v>
          </cell>
          <cell r="D9124">
            <v>2.1</v>
          </cell>
        </row>
        <row r="9125">
          <cell r="A9125">
            <v>3255</v>
          </cell>
          <cell r="B9125" t="str">
            <v>FLANGE PVC, ROSCAVEL SEXTAVADO SEM FUROS 3/4"</v>
          </cell>
          <cell r="C9125" t="str">
            <v xml:space="preserve">UN    </v>
          </cell>
          <cell r="D9125">
            <v>7.84</v>
          </cell>
        </row>
        <row r="9126">
          <cell r="A9126">
            <v>3254</v>
          </cell>
          <cell r="B9126" t="str">
            <v>FLANGE PVC, ROSCAVEL, SEXTAVADO, SEM FUROS 3"</v>
          </cell>
          <cell r="C9126" t="str">
            <v xml:space="preserve">UN    </v>
          </cell>
          <cell r="D9126">
            <v>127.35</v>
          </cell>
        </row>
        <row r="9127">
          <cell r="A9127">
            <v>3259</v>
          </cell>
          <cell r="B9127" t="str">
            <v>FLANGE PVC, ROSCAVEL, SEXTAVADO, SEM FUROS, 1 1/2"</v>
          </cell>
          <cell r="C9127" t="str">
            <v xml:space="preserve">UN    </v>
          </cell>
          <cell r="D9127">
            <v>15.3</v>
          </cell>
        </row>
        <row r="9128">
          <cell r="A9128">
            <v>3258</v>
          </cell>
          <cell r="B9128" t="str">
            <v>FLANGE PVC, ROSCAVEL, SEXTAVADO, SEM FUROS, 1 1/4"</v>
          </cell>
          <cell r="C9128" t="str">
            <v xml:space="preserve">UN    </v>
          </cell>
          <cell r="D9128">
            <v>9.24</v>
          </cell>
        </row>
        <row r="9129">
          <cell r="A9129">
            <v>3251</v>
          </cell>
          <cell r="B9129" t="str">
            <v>FLANGE PVC, ROSCAVEL, SEXTAVADO, SEM FUROS, 1/2"</v>
          </cell>
          <cell r="C9129" t="str">
            <v xml:space="preserve">UN    </v>
          </cell>
          <cell r="D9129">
            <v>5.45</v>
          </cell>
        </row>
        <row r="9130">
          <cell r="A9130">
            <v>3256</v>
          </cell>
          <cell r="B9130" t="str">
            <v>FLANGE PVC, ROSCAVEL, SEXTAVADO, SEM FUROS, 1"</v>
          </cell>
          <cell r="C9130" t="str">
            <v xml:space="preserve">UN    </v>
          </cell>
          <cell r="D9130">
            <v>10.32</v>
          </cell>
        </row>
        <row r="9131">
          <cell r="A9131">
            <v>3261</v>
          </cell>
          <cell r="B9131" t="str">
            <v>FLANGE PVC, ROSCAVEL, SEXTAVADO, SEM FUROS, 2 1/2"</v>
          </cell>
          <cell r="C9131" t="str">
            <v xml:space="preserve">UN    </v>
          </cell>
          <cell r="D9131">
            <v>112.63</v>
          </cell>
        </row>
        <row r="9132">
          <cell r="A9132">
            <v>3260</v>
          </cell>
          <cell r="B9132" t="str">
            <v>FLANGE PVC, ROSCAVEL, SEXTAVADO, SEM FUROS, 2"</v>
          </cell>
          <cell r="C9132" t="str">
            <v xml:space="preserve">UN    </v>
          </cell>
          <cell r="D9132">
            <v>19.350000000000001</v>
          </cell>
        </row>
        <row r="9133">
          <cell r="A9133">
            <v>3272</v>
          </cell>
          <cell r="B9133" t="str">
            <v>FLANGE SEXTAVADO DE FERRO GALVANIZADO, COM ROSCA BSP, DE 1 1/2"</v>
          </cell>
          <cell r="C9133" t="str">
            <v xml:space="preserve">UN    </v>
          </cell>
          <cell r="D9133">
            <v>39.9</v>
          </cell>
        </row>
        <row r="9134">
          <cell r="A9134">
            <v>3265</v>
          </cell>
          <cell r="B9134" t="str">
            <v>FLANGE SEXTAVADO DE FERRO GALVANIZADO, COM ROSCA BSP, DE 1 1/4"</v>
          </cell>
          <cell r="C9134" t="str">
            <v xml:space="preserve">UN    </v>
          </cell>
          <cell r="D9134">
            <v>31.7</v>
          </cell>
        </row>
        <row r="9135">
          <cell r="A9135">
            <v>3262</v>
          </cell>
          <cell r="B9135" t="str">
            <v>FLANGE SEXTAVADO DE FERRO GALVANIZADO, COM ROSCA BSP, DE 1/2"</v>
          </cell>
          <cell r="C9135" t="str">
            <v xml:space="preserve">UN    </v>
          </cell>
          <cell r="D9135">
            <v>13.87</v>
          </cell>
        </row>
        <row r="9136">
          <cell r="A9136">
            <v>3264</v>
          </cell>
          <cell r="B9136" t="str">
            <v>FLANGE SEXTAVADO DE FERRO GALVANIZADO, COM ROSCA BSP, DE 1"</v>
          </cell>
          <cell r="C9136" t="str">
            <v xml:space="preserve">UN    </v>
          </cell>
          <cell r="D9136">
            <v>22.79</v>
          </cell>
        </row>
        <row r="9137">
          <cell r="A9137">
            <v>3267</v>
          </cell>
          <cell r="B9137" t="str">
            <v>FLANGE SEXTAVADO DE FERRO GALVANIZADO, COM ROSCA BSP, DE 2 1/2"</v>
          </cell>
          <cell r="C9137" t="str">
            <v xml:space="preserve">UN    </v>
          </cell>
          <cell r="D9137">
            <v>74.44</v>
          </cell>
        </row>
        <row r="9138">
          <cell r="A9138">
            <v>3266</v>
          </cell>
          <cell r="B9138" t="str">
            <v>FLANGE SEXTAVADO DE FERRO GALVANIZADO, COM ROSCA BSP, DE 2"</v>
          </cell>
          <cell r="C9138" t="str">
            <v xml:space="preserve">UN    </v>
          </cell>
          <cell r="D9138">
            <v>47.36</v>
          </cell>
        </row>
        <row r="9139">
          <cell r="A9139">
            <v>3263</v>
          </cell>
          <cell r="B9139" t="str">
            <v>FLANGE SEXTAVADO DE FERRO GALVANIZADO, COM ROSCA BSP, DE 3/4"</v>
          </cell>
          <cell r="C9139" t="str">
            <v xml:space="preserve">UN    </v>
          </cell>
          <cell r="D9139">
            <v>18.95</v>
          </cell>
        </row>
        <row r="9140">
          <cell r="A9140">
            <v>3268</v>
          </cell>
          <cell r="B9140" t="str">
            <v>FLANGE SEXTAVADO DE FERRO GALVANIZADO, COM ROSCA BSP, DE 3"</v>
          </cell>
          <cell r="C9140" t="str">
            <v xml:space="preserve">UN    </v>
          </cell>
          <cell r="D9140">
            <v>100.65</v>
          </cell>
        </row>
        <row r="9141">
          <cell r="A9141">
            <v>3271</v>
          </cell>
          <cell r="B9141" t="str">
            <v>FLANGE SEXTAVADO DE FERRO GALVANIZADO, COM ROSCA BSP, DE 4"</v>
          </cell>
          <cell r="C9141" t="str">
            <v xml:space="preserve">UN    </v>
          </cell>
          <cell r="D9141">
            <v>148.79</v>
          </cell>
        </row>
        <row r="9142">
          <cell r="A9142">
            <v>3270</v>
          </cell>
          <cell r="B9142" t="str">
            <v>FLANGE SEXTAVADO DE FERRO GALVANIZADO, COM ROSCA BSP, DE 6"</v>
          </cell>
          <cell r="C9142" t="str">
            <v xml:space="preserve">UN    </v>
          </cell>
          <cell r="D9142">
            <v>249.99</v>
          </cell>
        </row>
        <row r="9143">
          <cell r="A9143">
            <v>3275</v>
          </cell>
          <cell r="B9143" t="str">
            <v>FORRO COMPOSTO POR PAINEIS DE LA DE VIDRO, REVESTIDOS EM PVC MICROPERFURADO, DE *1250 X 625* MM, ESPESSURA 15 MM (COM COLOCACAO)</v>
          </cell>
          <cell r="C9143" t="str">
            <v xml:space="preserve">M2    </v>
          </cell>
          <cell r="D9143">
            <v>95.28</v>
          </cell>
        </row>
        <row r="9144">
          <cell r="A9144">
            <v>39512</v>
          </cell>
          <cell r="B9144" t="str">
            <v>FORRO DE FIBRA MINERAL EM PLACAS DE 1250 X 625 MM, E = 15 MM, BORDA RETA, COM PINTURA ANTIMOFO, APOIADO EM PERFIL DE ACO GALVANIZADO COM 24 MM DE BASE - INSTALADO</v>
          </cell>
          <cell r="C9144" t="str">
            <v xml:space="preserve">M2    </v>
          </cell>
          <cell r="D9144">
            <v>126.35</v>
          </cell>
        </row>
        <row r="9145">
          <cell r="A9145">
            <v>39511</v>
          </cell>
          <cell r="B9145" t="str">
            <v>FORRO DE FIBRA MINERAL EM PLACAS DE 625 X 625 MM, E = 15 MM, BORDA RETA, COM PINTURA ANTIMOFO, APOIADO EM PERFIL DE ACO GALVANIZADO COM 24 MM DE BASE - INSTALADO</v>
          </cell>
          <cell r="C9145" t="str">
            <v xml:space="preserve">M2    </v>
          </cell>
          <cell r="D9145">
            <v>137.82</v>
          </cell>
        </row>
        <row r="9146">
          <cell r="A9146">
            <v>39513</v>
          </cell>
          <cell r="B9146" t="str">
            <v>FORRO DE FIBRA MINERAL EM PLACAS DE 625 X 625 MM, E = 15/16 MM, BORDA REBAIXADA, COM PINTURA ANTIMOFO, APOIADO EM PERFIL DE ACO GALVANIZADO COM 24 MM DE BASE - INSTALADO</v>
          </cell>
          <cell r="C9146" t="str">
            <v xml:space="preserve">M2    </v>
          </cell>
          <cell r="D9146">
            <v>147.82</v>
          </cell>
        </row>
        <row r="9147">
          <cell r="A9147">
            <v>3286</v>
          </cell>
          <cell r="B9147" t="str">
            <v>FORRO DE MADEIRA CEDRINHO OU EQUIVALENTE DA REGIAO, ENCAIXE MACHO/FEMEA COM FRISO, *10 X 1* CM (SEM COLOCACAO)</v>
          </cell>
          <cell r="C9147" t="str">
            <v xml:space="preserve">M2    </v>
          </cell>
          <cell r="D9147">
            <v>62.2</v>
          </cell>
        </row>
        <row r="9148">
          <cell r="A9148">
            <v>3287</v>
          </cell>
          <cell r="B9148" t="str">
            <v>FORRO DE MADEIRA CUMARU/IPE CHAMPANHE OU EQUIVALENTE DA REGIAO, ENCAIXE MACHO/FEMEA COM FRISO, *10 X 1* CM (SEM COLOCACAO)</v>
          </cell>
          <cell r="C9148" t="str">
            <v xml:space="preserve">M2    </v>
          </cell>
          <cell r="D9148">
            <v>94</v>
          </cell>
        </row>
        <row r="9149">
          <cell r="A9149">
            <v>3283</v>
          </cell>
          <cell r="B9149" t="str">
            <v>FORRO DE MADEIRA PINUS OU EQUIVALENTE DA REGIAO, ENCAIXE MACHO/FEMEA COM FRISO, *10 X 1* CM (SEM COLOCACAO)</v>
          </cell>
          <cell r="C9149" t="str">
            <v xml:space="preserve">M2    </v>
          </cell>
          <cell r="D9149">
            <v>19.739999999999998</v>
          </cell>
        </row>
        <row r="9150">
          <cell r="A9150">
            <v>11587</v>
          </cell>
          <cell r="B9150" t="str">
            <v>FORRO DE PVC LISO, BRANCO, REGUA DE 10 CM, ESPESSURA DE 8 MM A 10 MM (COM COLOCACAO / SEM ESTRUTURA METALICA)</v>
          </cell>
          <cell r="C9150" t="str">
            <v xml:space="preserve">M2    </v>
          </cell>
          <cell r="D9150">
            <v>65.34</v>
          </cell>
        </row>
        <row r="9151">
          <cell r="A9151">
            <v>36225</v>
          </cell>
          <cell r="B9151" t="str">
            <v>FORRO DE PVC LISO, BRANCO, REGUA DE 20 CM, ESPESSURA DE 8 MM A 10 MM, COMPRIMENTO 6 M (SEM COLOCACAO)</v>
          </cell>
          <cell r="C9151" t="str">
            <v xml:space="preserve">M2    </v>
          </cell>
          <cell r="D9151">
            <v>26.54</v>
          </cell>
        </row>
        <row r="9152">
          <cell r="A9152">
            <v>36230</v>
          </cell>
          <cell r="B9152" t="str">
            <v>FORRO DE PVC, FRISADO, BRANCO, REGUA DE 10 CM, ESPESSURA DE 8 MM A 10 MM E COMPRIMENTO 6 M (SEM COLOCACAO)</v>
          </cell>
          <cell r="C9152" t="str">
            <v xml:space="preserve">M2    </v>
          </cell>
          <cell r="D9152">
            <v>19.5</v>
          </cell>
        </row>
        <row r="9153">
          <cell r="A9153">
            <v>36238</v>
          </cell>
          <cell r="B9153" t="str">
            <v>FORRO DE PVC, FRISADO, BRANCO, REGUA DE 20 CM, ESPESSURA DE 8 MM A 10 MM E COMPRIMENTO 6 M (SEM COLOCACAO)</v>
          </cell>
          <cell r="C9153" t="str">
            <v xml:space="preserve">M2    </v>
          </cell>
          <cell r="D9153">
            <v>19.05</v>
          </cell>
        </row>
        <row r="9154">
          <cell r="A9154">
            <v>39363</v>
          </cell>
          <cell r="B9154" t="str">
            <v>FOSSA SEPTICA, SEM FILTRO, PARA 15 A 30 CONTRIBUINTES, CILINDRICA, COM TAMPA, EM POLIETILENO DE ALTA DENSIDADE (PEAD), CAPACIDADE APROXIMADA DE 5500 LITROS (NBR 7229)</v>
          </cell>
          <cell r="C9154" t="str">
            <v xml:space="preserve">UN    </v>
          </cell>
          <cell r="D9154">
            <v>3832.79</v>
          </cell>
        </row>
        <row r="9155">
          <cell r="A9155">
            <v>39361</v>
          </cell>
          <cell r="B9155" t="str">
            <v>FOSSA SEPTICA, SEM FILTRO, PARA 4 A 7 CONTRIBUINTES, CILINDRICA,  COM TAMPA, EM POLIETILENO DE ALTA DENSIDADE (PEAD), CAPACIDADE APROXIMADA DE 1100 LITROS (NBR 7229)</v>
          </cell>
          <cell r="C9155" t="str">
            <v xml:space="preserve">UN    </v>
          </cell>
          <cell r="D9155">
            <v>985.57</v>
          </cell>
        </row>
        <row r="9156">
          <cell r="A9156">
            <v>39362</v>
          </cell>
          <cell r="B9156" t="str">
            <v>FOSSA SEPTICA, SEM FILTRO, PARA 8 A 14 CONTRIBUINTES, CILINDRICA, COM TAMPA, EM POLIETILENO DE ALTA DENSIDADE (PEAD), CAPACIDADE APROXIMADA DE 3000 LITROS (NBR 7229)</v>
          </cell>
          <cell r="C9156" t="str">
            <v xml:space="preserve">UN    </v>
          </cell>
          <cell r="D9156">
            <v>3032.86</v>
          </cell>
        </row>
        <row r="9157">
          <cell r="A9157">
            <v>39364</v>
          </cell>
          <cell r="B9157" t="str">
            <v>FOSSA SEPTICA,SEM FILTRO, PARA 40 A 52 CONTRIBUINTES, CILINDRICA, COM TAMPA, EM POLIETILENO DE ALTA DENSIDADE (PEAD), CAPACIDADE APROXIMADA DE 10000 LITROS (NBR 7229)</v>
          </cell>
          <cell r="C9157" t="str">
            <v xml:space="preserve">UN    </v>
          </cell>
          <cell r="D9157">
            <v>8760.67</v>
          </cell>
        </row>
        <row r="9158">
          <cell r="A9158">
            <v>14576</v>
          </cell>
          <cell r="B9158" t="str">
            <v>FRESADORA DE ASFALTO A FRIO SOBRE ESTEIRAS, LARG. FRESAGEM 2,00 M, POT. 410 KW/550 HP</v>
          </cell>
          <cell r="C9158" t="str">
            <v xml:space="preserve">UN    </v>
          </cell>
          <cell r="D9158">
            <v>3843171.06</v>
          </cell>
        </row>
        <row r="9159">
          <cell r="A9159">
            <v>13877</v>
          </cell>
          <cell r="B9159" t="str">
            <v>FRESADORA DE ASFALTO A FRIO SOBRE RODAS, LARG. FRESAGEM 1,00 M, POT. 155 KW/208 HP</v>
          </cell>
          <cell r="C9159" t="str">
            <v xml:space="preserve">UN    </v>
          </cell>
          <cell r="D9159">
            <v>1645204.21</v>
          </cell>
        </row>
        <row r="9160">
          <cell r="A9160">
            <v>7307</v>
          </cell>
          <cell r="B9160" t="str">
            <v>FUNDO ANTICORROSIVO PARA METAIS FERROSOS (ZARCAO)</v>
          </cell>
          <cell r="C9160" t="str">
            <v xml:space="preserve">L     </v>
          </cell>
          <cell r="D9160">
            <v>26.37</v>
          </cell>
        </row>
        <row r="9161">
          <cell r="A9161">
            <v>38122</v>
          </cell>
          <cell r="B9161" t="str">
            <v>FUNDO PREPARADOR ACRILICO BASE AGUA</v>
          </cell>
          <cell r="C9161" t="str">
            <v xml:space="preserve">L     </v>
          </cell>
          <cell r="D9161">
            <v>11.43</v>
          </cell>
        </row>
        <row r="9162">
          <cell r="A9162">
            <v>38633</v>
          </cell>
          <cell r="B9162" t="str">
            <v>FURO PARA TORNEIRA OU OUTROS ACESSORIOS  EM BANCADA DE MARMORE/ GRANITO OU OUTRO TIPO DE PEDRA NATURAL</v>
          </cell>
          <cell r="C9162" t="str">
            <v xml:space="preserve">UN    </v>
          </cell>
          <cell r="D9162">
            <v>13.86</v>
          </cell>
        </row>
        <row r="9163">
          <cell r="A9163">
            <v>12344</v>
          </cell>
          <cell r="B9163" t="str">
            <v>FUSIVEL DIAZED 20 A TAMANHO DII, CAPACIDADE DE INTERRUPCAO DE 50 KA EM VCA E 8 KA EM VCC, TENSAO NOMIMNAL DE 500 V</v>
          </cell>
          <cell r="C9163" t="str">
            <v xml:space="preserve">UN    </v>
          </cell>
          <cell r="D9163">
            <v>4.51</v>
          </cell>
        </row>
        <row r="9164">
          <cell r="A9164">
            <v>12343</v>
          </cell>
          <cell r="B9164" t="str">
            <v>FUSIVEL DIAZED 35 A TAMANHO DIII, CAPACIDADE DE INTERRUPCAO DE 50 KA EM VCA E 8 KA EM VCC, TENSAO NOMIMNAL DE 500 V</v>
          </cell>
          <cell r="C9164" t="str">
            <v xml:space="preserve">UN    </v>
          </cell>
          <cell r="D9164">
            <v>6.99</v>
          </cell>
        </row>
        <row r="9165">
          <cell r="A9165">
            <v>3295</v>
          </cell>
          <cell r="B9165" t="str">
            <v>FUSIVEL NH *36* A 80 AMPERES, TAMANHO 00, CAPACIDADE DE INTERRUPCAO DE 120 KA, TENSAO NOMIMNAL DE 500 V</v>
          </cell>
          <cell r="C9165" t="str">
            <v xml:space="preserve">UN    </v>
          </cell>
          <cell r="D9165">
            <v>24.42</v>
          </cell>
        </row>
        <row r="9166">
          <cell r="A9166">
            <v>3302</v>
          </cell>
          <cell r="B9166" t="str">
            <v>FUSIVEL NH 100 A TAMANHO 00, CAPACIDADE DE INTERRUPCAO DE 120 KA, TENSAO NOMIMNAL DE 500 V</v>
          </cell>
          <cell r="C9166" t="str">
            <v xml:space="preserve">UN    </v>
          </cell>
          <cell r="D9166">
            <v>25.53</v>
          </cell>
        </row>
        <row r="9167">
          <cell r="A9167">
            <v>3297</v>
          </cell>
          <cell r="B9167" t="str">
            <v>FUSIVEL NH 125 A TAMANHO 00, CAPACIDADE DE INTERRUPCAO DE 120 KA, TENSAO NOMIMNAL DE 500 V</v>
          </cell>
          <cell r="C9167" t="str">
            <v xml:space="preserve">UN    </v>
          </cell>
          <cell r="D9167">
            <v>27.26</v>
          </cell>
        </row>
        <row r="9168">
          <cell r="A9168">
            <v>3294</v>
          </cell>
          <cell r="B9168" t="str">
            <v>FUSIVEL NH 160 A TAMANHO 00, CAPACIDADE DE INTERRUPCAO DE 120 KA, TENSAO NOMIMNAL DE 500 V</v>
          </cell>
          <cell r="C9168" t="str">
            <v xml:space="preserve">UN    </v>
          </cell>
          <cell r="D9168">
            <v>27.67</v>
          </cell>
        </row>
        <row r="9169">
          <cell r="A9169">
            <v>3292</v>
          </cell>
          <cell r="B9169" t="str">
            <v>FUSIVEL NH 20 A TAMANHO 000, CAPACIDADE DE INTERRUPCAO DE 120 KA, TENSAO NOMIMNAL DE 500 V</v>
          </cell>
          <cell r="C9169" t="str">
            <v xml:space="preserve">UN    </v>
          </cell>
          <cell r="D9169">
            <v>26</v>
          </cell>
        </row>
        <row r="9170">
          <cell r="A9170">
            <v>3298</v>
          </cell>
          <cell r="B9170" t="str">
            <v>FUSIVEL NH 200 A 250 AMPERES, TAMANHO 1, CAPACIDADE DE INTERRUPCAO DE 120 KA, TENSAO NOMIMNAL DE 500 V</v>
          </cell>
          <cell r="C9170" t="str">
            <v xml:space="preserve">UN    </v>
          </cell>
          <cell r="D9170">
            <v>60.93</v>
          </cell>
        </row>
        <row r="9171">
          <cell r="A9171">
            <v>11596</v>
          </cell>
          <cell r="B9171" t="str">
            <v>GABIAO  TIPO CAIXA, MALHA HEXAGONAL 8 X 10 CM (ZN/AL), FIO 2,7 MM, DIMENSOES 2,0 X 1,0 X 0,5 M (C X L X A)</v>
          </cell>
          <cell r="C9171" t="str">
            <v xml:space="preserve">UN    </v>
          </cell>
          <cell r="D9171">
            <v>427.37</v>
          </cell>
        </row>
        <row r="9172">
          <cell r="A9172">
            <v>34802</v>
          </cell>
          <cell r="B9172" t="str">
            <v>GABIAO MANTA (COLCHAO) MALHA HEXAGONAL 6 X 8 CM (ZN/AL REVESTIDO COM POLIMERO), DIMENSOES 4,0 X 2,0 X 0,17 M (C X L X A) FIO 2 MM</v>
          </cell>
          <cell r="C9172" t="str">
            <v xml:space="preserve">UN    </v>
          </cell>
          <cell r="D9172">
            <v>1173.69</v>
          </cell>
        </row>
        <row r="9173">
          <cell r="A9173">
            <v>11588</v>
          </cell>
          <cell r="B9173" t="str">
            <v>GABIAO MANTA (COLCHAO) MALHA HEXAGONAL 6 X 8 CM (ZN/AL REVESTIDO COM POLIMERO), FIO 2 MM, DIMENSOES 4,0 X 2,0 X 0,23 M (C X L X A)</v>
          </cell>
          <cell r="C9173" t="str">
            <v xml:space="preserve">UN    </v>
          </cell>
          <cell r="D9173">
            <v>1266.23</v>
          </cell>
        </row>
        <row r="9174">
          <cell r="A9174">
            <v>34383</v>
          </cell>
          <cell r="B9174" t="str">
            <v>GABIAO MANTA (COLCHAO) MALHA HEXAGONAL 6 X 8 CM (ZN/AL REVESTIDO COM POLIMERO), FIO 2 MM, DIMENSOES 4,0 X 2,0 X 0,3 M (C X L X A)</v>
          </cell>
          <cell r="C9174" t="str">
            <v xml:space="preserve">UN    </v>
          </cell>
          <cell r="D9174">
            <v>1392.94</v>
          </cell>
        </row>
        <row r="9175">
          <cell r="A9175">
            <v>40451</v>
          </cell>
          <cell r="B9175" t="str">
            <v>GABIAO MANTA (COLCHAO) MALHA HEXAGONAL 6 X 8 CM (ZN/AL REVESTIDO COM POLIMERO), FIO 2,0 MM, DIMENSOES 5,0 X 2,0 X 0,17 M (C X L X A)</v>
          </cell>
          <cell r="C9175" t="str">
            <v xml:space="preserve">M2    </v>
          </cell>
          <cell r="D9175">
            <v>112.6</v>
          </cell>
        </row>
        <row r="9176">
          <cell r="A9176">
            <v>40453</v>
          </cell>
          <cell r="B9176" t="str">
            <v>GABIAO MANTA (COLCHAO) MALHA HEXAGONAL 6 X 8 CM (ZN/AL REVESTIDO COM POLIMERO), FIO 2,0 MM, DIMENSOES 5,0 X 2,0 X 0,23 M (C X L X A)</v>
          </cell>
          <cell r="C9176" t="str">
            <v xml:space="preserve">M2    </v>
          </cell>
          <cell r="D9176">
            <v>121.83</v>
          </cell>
        </row>
        <row r="9177">
          <cell r="A9177">
            <v>40452</v>
          </cell>
          <cell r="B9177" t="str">
            <v>GABIAO MANTA (COLCHAO) MALHA HEXAGONAL 6 X 8 CM (ZN/AL REVESTIDO COM POLIMERO), FIO 2,0 MM, DIMENSOES 5,0 X 2,0 X 0,30 M (C X L X A)</v>
          </cell>
          <cell r="C9177" t="str">
            <v xml:space="preserve">M2    </v>
          </cell>
          <cell r="D9177">
            <v>133.63</v>
          </cell>
        </row>
        <row r="9178">
          <cell r="A9178">
            <v>11594</v>
          </cell>
          <cell r="B9178" t="str">
            <v>GABIAO SACO MALHA HEXAGONAL 8 X 10 CM (ZN/AL REVESTIDO COM POLIMERO),  FIO 2,4 MM, DIMENSOES 3,0 X 0,65 M</v>
          </cell>
          <cell r="C9178" t="str">
            <v xml:space="preserve">UN    </v>
          </cell>
          <cell r="D9178">
            <v>403.58</v>
          </cell>
        </row>
        <row r="9179">
          <cell r="A9179">
            <v>3311</v>
          </cell>
          <cell r="B9179" t="str">
            <v>GABIAO SACO MALHA HEXAGONAL 8 X 10 CM (ZN/AL REVESTIDO COM POLIMERO), FIO 2,4 MM, H = 0,65 M</v>
          </cell>
          <cell r="C9179" t="str">
            <v xml:space="preserve">M3    </v>
          </cell>
          <cell r="D9179">
            <v>403.58</v>
          </cell>
        </row>
        <row r="9180">
          <cell r="A9180">
            <v>11599</v>
          </cell>
          <cell r="B9180" t="str">
            <v>GABIAO SACO MALHA HEXAGONAL 8 X 10 CM (ZN/AL), FIO 2,7 MM, DIMENSOES 4,0 X 0,65 M</v>
          </cell>
          <cell r="C9180" t="str">
            <v xml:space="preserve">UN    </v>
          </cell>
          <cell r="D9180">
            <v>536.72</v>
          </cell>
        </row>
        <row r="9181">
          <cell r="A9181">
            <v>11593</v>
          </cell>
          <cell r="B9181" t="str">
            <v>GABIAO TIPO CAIXA MALHA HEXAGONAL 8 X 10 CM (ZN/AL REVESTIDO COM POLIMERO),  FIO 2,4 MM, DIMENSOES 2,0 X 1,0 X 1,0 M (C X L X A)</v>
          </cell>
          <cell r="C9181" t="str">
            <v xml:space="preserve">UN    </v>
          </cell>
          <cell r="D9181">
            <v>752.44</v>
          </cell>
        </row>
        <row r="9182">
          <cell r="A9182">
            <v>3314</v>
          </cell>
          <cell r="B9182" t="str">
            <v>GABIAO TIPO CAIXA MALHA HEXAGONAL 8 X 10 CM (ZN/AL REVESTIDO COM POLIMERO),  FIO 2,4 MM, H = 0,50 M</v>
          </cell>
          <cell r="C9182" t="str">
            <v xml:space="preserve">M3    </v>
          </cell>
          <cell r="D9182">
            <v>538.15</v>
          </cell>
        </row>
        <row r="9183">
          <cell r="A9183">
            <v>11597</v>
          </cell>
          <cell r="B9183" t="str">
            <v>GABIAO TIPO CAIXA MALHA HEXAGONAL 8 X 10 CM (ZN/AL), FIO 2,7 MM, DIMENSOES 2,0 X 1,0 X 1,0 M (C X L X A)</v>
          </cell>
          <cell r="C9183" t="str">
            <v xml:space="preserve">UN    </v>
          </cell>
          <cell r="D9183">
            <v>625.79999999999995</v>
          </cell>
        </row>
        <row r="9184">
          <cell r="A9184">
            <v>3309</v>
          </cell>
          <cell r="B9184" t="str">
            <v>GABIAO TIPO CAIXA MALHA HEXAGONAL 8 X 10 CM (ZN/AL), FIO 2,7 MM, H = 0,50 M</v>
          </cell>
          <cell r="C9184" t="str">
            <v xml:space="preserve">M3    </v>
          </cell>
          <cell r="D9184">
            <v>427.37</v>
          </cell>
        </row>
        <row r="9185">
          <cell r="A9185">
            <v>34612</v>
          </cell>
          <cell r="B9185" t="str">
            <v>GABIAO TIPO CAIXA PARA SOLO REFORCADO, MALHA HEXAGONAL DE DUPLA TORCAO 8 X 10 CM (ZN/AL REVESTIDO COM POLIMERO), FIO 2,7 MM, DIMENSOES 2,0 X 1,0 X 0,5 M, COM CAUDA DE 3,0 M</v>
          </cell>
          <cell r="C9185" t="str">
            <v xml:space="preserve">UN    </v>
          </cell>
          <cell r="D9185">
            <v>774.01</v>
          </cell>
        </row>
        <row r="9186">
          <cell r="A9186">
            <v>34635</v>
          </cell>
          <cell r="B9186" t="str">
            <v>GABIAO TIPO CAIXA PARA SOLO REFORCADO, MALHA HEXAGONAL DE DUPLA TORCAO 8 X 10 CM (ZN/AL REVESTIDO COM POLIMERO), FIO 2,7 MM, DIMENSOES 2,0 X 1,0 X 1,0 M, COM CAUDA DE 3,0 M</v>
          </cell>
          <cell r="C9186" t="str">
            <v xml:space="preserve">UN    </v>
          </cell>
          <cell r="D9186">
            <v>995.34</v>
          </cell>
        </row>
        <row r="9187">
          <cell r="A9187">
            <v>34633</v>
          </cell>
          <cell r="B9187" t="str">
            <v>GABIAO TIPO CAIXA PARA SOLO REFORCADO, MALHA HEXAGONAL DE DUPLA TORCAO 8 X 10 CM (ZN/AL REVESTIDO COM POLIMERO), FIO 2,7 MM, DIMENSOES 2,0 X 1,0 X 1,0 M, COM CAUDA DE 4,0 M</v>
          </cell>
          <cell r="C9187" t="str">
            <v xml:space="preserve">UN    </v>
          </cell>
          <cell r="D9187">
            <v>1097.1300000000001</v>
          </cell>
        </row>
        <row r="9188">
          <cell r="A9188">
            <v>40440</v>
          </cell>
          <cell r="B9188" t="str">
            <v>GABIAO TIPO CAIXA PARA SOLO REFORCADO, MALHA HEXAGONAL 8 X 10 CM (ZN/AL REVESTIDO COM POLIMERO), FIO 2,7 MM, DIMENSOES 2,0 X 1,0 X 0,5 M, COM CAUDA DE 4,0 M</v>
          </cell>
          <cell r="C9188" t="str">
            <v xml:space="preserve">M3    </v>
          </cell>
          <cell r="D9188">
            <v>560.54</v>
          </cell>
        </row>
        <row r="9189">
          <cell r="A9189">
            <v>40441</v>
          </cell>
          <cell r="B9189" t="str">
            <v>GABIAO TIPO CAIXA PARA SOLO REFORCADO, MALHA HEXAGONAL 8 X 10 CM (ZN/AL REVESTIDO COM POLIMERO), FIO 2,7 MM, DIMENSOES 2,0 X 1,0 X 1,0 M, COM CAUDA DE 4,0 M</v>
          </cell>
          <cell r="C9189" t="str">
            <v xml:space="preserve">M3    </v>
          </cell>
          <cell r="D9189">
            <v>357.87</v>
          </cell>
        </row>
        <row r="9190">
          <cell r="A9190">
            <v>40449</v>
          </cell>
          <cell r="B9190" t="str">
            <v>GABIAO TIPO CAIXA TRAPEZOIDAL, MALHA HEXAGONAL 10 X 12 CM (ZN/AL REVESTIDO COM POLIMERO) FIO 2,7 MM, FACE COM 65 GRAUS, COM GEOSSINTETICO, DIMENSOES 2,0 X 1,5 X 1,0 M (C X L X A)</v>
          </cell>
          <cell r="C9190" t="str">
            <v xml:space="preserve">M3    </v>
          </cell>
          <cell r="D9190">
            <v>300.85000000000002</v>
          </cell>
        </row>
        <row r="9191">
          <cell r="A9191">
            <v>34800</v>
          </cell>
          <cell r="B9191" t="str">
            <v>GABIAO TIPO CAIXA, MALHA HEXAGONAL 8 X 10 CM (ZN/AL REVESTIDO COM POLIMERO), FIO DE 2,4 MM, DIMENSOES 2,0 x 1,0 x 1,0 M (C X L X A)</v>
          </cell>
          <cell r="C9191" t="str">
            <v xml:space="preserve">M3    </v>
          </cell>
          <cell r="D9191">
            <v>376.22</v>
          </cell>
        </row>
        <row r="9192">
          <cell r="A9192">
            <v>11592</v>
          </cell>
          <cell r="B9192" t="str">
            <v>GABIAO TIPO CAIXA, MALHA HEXAGONAL 8 X 10 CM (ZN/AL REVESTIDO COM POLIMERO), FIO 2,4 MM, DIMENSOES 2,0 X 1,0 X 0,5 M (C X L X A)</v>
          </cell>
          <cell r="C9192" t="str">
            <v xml:space="preserve">UN    </v>
          </cell>
          <cell r="D9192">
            <v>538.15</v>
          </cell>
        </row>
        <row r="9193">
          <cell r="A9193">
            <v>40438</v>
          </cell>
          <cell r="B9193" t="str">
            <v>GABIAO TIPO CAIXA, MALHA HEXAGONAL 8 X 10 CM (ZN/AL), FIO DE 2,7 MM, DIMENSOES 2,0 X 1,0 X 1,0 M (C X L X A)</v>
          </cell>
          <cell r="C9193" t="str">
            <v xml:space="preserve">M3    </v>
          </cell>
          <cell r="D9193">
            <v>250.64</v>
          </cell>
        </row>
        <row r="9194">
          <cell r="A9194">
            <v>40436</v>
          </cell>
          <cell r="B9194" t="str">
            <v>GABIAO TIPO CAIXA, MALHA HEXAGONAL 8 X 10 CM (ZN/AL), FIO DE 2,7 MM, DIMENSOES 5,0 X 1,0 X 1,0 M (C X L X A)</v>
          </cell>
          <cell r="C9194" t="str">
            <v xml:space="preserve">M3    </v>
          </cell>
          <cell r="D9194">
            <v>312.52999999999997</v>
          </cell>
        </row>
        <row r="9195">
          <cell r="A9195">
            <v>4315</v>
          </cell>
          <cell r="B9195" t="str">
            <v>GANCHO CHATO EM FERRO GALVANIZADO,  L = 110 MM, RECOBRIMENTO = 100MM, SECAO 1/8 X 1/2" (3 MM X 12 MM), PARA FIXAR TELHA DE FIBROCIMENTO ONDULADA</v>
          </cell>
          <cell r="C9195" t="str">
            <v xml:space="preserve">UN    </v>
          </cell>
          <cell r="D9195">
            <v>1.55</v>
          </cell>
        </row>
        <row r="9196">
          <cell r="A9196">
            <v>42482</v>
          </cell>
          <cell r="B9196" t="str">
            <v>GANCHO L COM ROSCA, PARA FIXAR TELHA EM MADEIRA, 1/4" X 350 MM (COLETADO CAIXA)</v>
          </cell>
          <cell r="C9196" t="str">
            <v xml:space="preserve">UN    </v>
          </cell>
          <cell r="D9196">
            <v>2.06</v>
          </cell>
        </row>
        <row r="9197">
          <cell r="A9197">
            <v>402</v>
          </cell>
          <cell r="B9197" t="str">
            <v>GANCHO OLHAL EM ACO GALVANIZADO, ESPESSURA 16MM, ABERTURA 21MM</v>
          </cell>
          <cell r="C9197" t="str">
            <v xml:space="preserve">UN    </v>
          </cell>
          <cell r="D9197">
            <v>10.55</v>
          </cell>
        </row>
        <row r="9198">
          <cell r="A9198">
            <v>4226</v>
          </cell>
          <cell r="B9198" t="str">
            <v>GAS DE COZINHA - GLP</v>
          </cell>
          <cell r="C9198" t="str">
            <v xml:space="preserve">KG    </v>
          </cell>
          <cell r="D9198">
            <v>5.37</v>
          </cell>
        </row>
        <row r="9199">
          <cell r="A9199">
            <v>4222</v>
          </cell>
          <cell r="B9199" t="str">
            <v>GASOLINA COMUM</v>
          </cell>
          <cell r="C9199" t="str">
            <v xml:space="preserve">L     </v>
          </cell>
          <cell r="D9199">
            <v>4.7</v>
          </cell>
        </row>
        <row r="9200">
          <cell r="A9200">
            <v>34804</v>
          </cell>
          <cell r="B9200" t="str">
            <v>GEOGRELHA TECIDA COM FILAMENTOS DE POLIESTER + PVC, RESISTENCIA LONGITUDINAL: 90 KN/M, RESISTENCIA TRANSVERSAL: 30 KN/M, ALONGAMENTO = 12 POR CENTO</v>
          </cell>
          <cell r="C9200" t="str">
            <v xml:space="preserve">M2    </v>
          </cell>
          <cell r="D9200">
            <v>45.43</v>
          </cell>
        </row>
        <row r="9201">
          <cell r="A9201">
            <v>4013</v>
          </cell>
          <cell r="B9201" t="str">
            <v>GEOTEXTIL NAO TECIDO AGULHADO DE FILAMENTOS CONTINUOS 100% POLIESTER, RESITENCIA A TRACAO = 09 KN/M</v>
          </cell>
          <cell r="C9201" t="str">
            <v xml:space="preserve">M2    </v>
          </cell>
          <cell r="D9201">
            <v>4.45</v>
          </cell>
        </row>
        <row r="9202">
          <cell r="A9202">
            <v>4011</v>
          </cell>
          <cell r="B9202" t="str">
            <v>GEOTEXTIL NAO TECIDO AGULHADO DE FILAMENTOS CONTINUOS 100% POLIESTER, RESITENCIA A TRACAO = 10 KN/M</v>
          </cell>
          <cell r="C9202" t="str">
            <v xml:space="preserve">M2    </v>
          </cell>
          <cell r="D9202">
            <v>4.97</v>
          </cell>
        </row>
        <row r="9203">
          <cell r="A9203">
            <v>4021</v>
          </cell>
          <cell r="B9203" t="str">
            <v>GEOTEXTIL NAO TECIDO AGULHADO DE FILAMENTOS CONTINUOS 100% POLIESTER, RESITENCIA A TRACAO = 14 KN/M</v>
          </cell>
          <cell r="C9203" t="str">
            <v xml:space="preserve">M2    </v>
          </cell>
          <cell r="D9203">
            <v>6.2</v>
          </cell>
        </row>
        <row r="9204">
          <cell r="A9204">
            <v>4019</v>
          </cell>
          <cell r="B9204" t="str">
            <v>GEOTEXTIL NAO TECIDO AGULHADO DE FILAMENTOS CONTINUOS 100% POLIESTER, RESITENCIA A TRACAO = 16 KN/M</v>
          </cell>
          <cell r="C9204" t="str">
            <v xml:space="preserve">M2    </v>
          </cell>
          <cell r="D9204">
            <v>7.45</v>
          </cell>
        </row>
        <row r="9205">
          <cell r="A9205">
            <v>4012</v>
          </cell>
          <cell r="B9205" t="str">
            <v>GEOTEXTIL NAO TECIDO AGULHADO DE FILAMENTOS CONTINUOS 100% POLIESTER, RESITENCIA A TRACAO = 21 KN/M</v>
          </cell>
          <cell r="C9205" t="str">
            <v xml:space="preserve">M2    </v>
          </cell>
          <cell r="D9205">
            <v>9.98</v>
          </cell>
        </row>
        <row r="9206">
          <cell r="A9206">
            <v>4020</v>
          </cell>
          <cell r="B9206" t="str">
            <v>GEOTEXTIL NAO TECIDO AGULHADO DE FILAMENTOS CONTINUOS 100% POLIESTER, RESITENCIA A TRACAO = 26 KN/M</v>
          </cell>
          <cell r="C9206" t="str">
            <v xml:space="preserve">M2    </v>
          </cell>
          <cell r="D9206">
            <v>12.5</v>
          </cell>
        </row>
        <row r="9207">
          <cell r="A9207">
            <v>4018</v>
          </cell>
          <cell r="B9207" t="str">
            <v>GEOTEXTIL NAO TECIDO AGULHADO DE FILAMENTOS CONTINUOS 100% POLIESTER, RESITENCIA A TRACAO = 31 KN/M</v>
          </cell>
          <cell r="C9207" t="str">
            <v xml:space="preserve">M2    </v>
          </cell>
          <cell r="D9207">
            <v>14.97</v>
          </cell>
        </row>
        <row r="9208">
          <cell r="A9208">
            <v>36498</v>
          </cell>
          <cell r="B9208" t="str">
            <v>GERADOR PORTATIL MONOFASICO, POTENCIA 5500 VA, MOTOR A GASOLINA, POTENCIA DO MOTOR 13 CV</v>
          </cell>
          <cell r="C9208" t="str">
            <v xml:space="preserve">UN    </v>
          </cell>
          <cell r="D9208">
            <v>4820.99</v>
          </cell>
        </row>
        <row r="9209">
          <cell r="A9209">
            <v>12872</v>
          </cell>
          <cell r="B9209" t="str">
            <v>GESSEIRO</v>
          </cell>
          <cell r="C9209" t="str">
            <v xml:space="preserve">H     </v>
          </cell>
          <cell r="D9209">
            <v>13.43</v>
          </cell>
        </row>
        <row r="9210">
          <cell r="A9210">
            <v>41075</v>
          </cell>
          <cell r="B9210" t="str">
            <v>GESSEIRO (MENSALISTA)</v>
          </cell>
          <cell r="C9210" t="str">
            <v xml:space="preserve">MES   </v>
          </cell>
          <cell r="D9210">
            <v>2353.7199999999998</v>
          </cell>
        </row>
        <row r="9211">
          <cell r="A9211">
            <v>3315</v>
          </cell>
          <cell r="B9211" t="str">
            <v>GESSO EM PO PARA REVESTIMENTOS/MOLDURAS/SANCAS E USO GERAL</v>
          </cell>
          <cell r="C9211" t="str">
            <v xml:space="preserve">KG    </v>
          </cell>
          <cell r="D9211">
            <v>0.35</v>
          </cell>
        </row>
        <row r="9212">
          <cell r="A9212">
            <v>36870</v>
          </cell>
          <cell r="B9212" t="str">
            <v>GESSO PROJETADO</v>
          </cell>
          <cell r="C9212" t="str">
            <v xml:space="preserve">KG    </v>
          </cell>
          <cell r="D9212">
            <v>0.52</v>
          </cell>
        </row>
        <row r="9213">
          <cell r="A9213">
            <v>5092</v>
          </cell>
          <cell r="B9213" t="str">
            <v>GONZO DE EMBUTIR, EM LATAO / ZAMAC, *20 X 48* MM, PARA JANELA BASCULANTE / PIVOTANTE -  INCLUI PARAFUSOS</v>
          </cell>
          <cell r="C9213" t="str">
            <v xml:space="preserve">PAR   </v>
          </cell>
          <cell r="D9213">
            <v>14.87</v>
          </cell>
        </row>
        <row r="9214">
          <cell r="A9214">
            <v>11462</v>
          </cell>
          <cell r="B9214" t="str">
            <v>GONZO DE SOBREPOR, EM LATAO / ZAMAC, PARA JANELA PIVOTANTE - INCLUI PARAFUSOS</v>
          </cell>
          <cell r="C9214" t="str">
            <v xml:space="preserve">PAR   </v>
          </cell>
          <cell r="D9214">
            <v>15.21</v>
          </cell>
        </row>
        <row r="9215">
          <cell r="A9215">
            <v>36529</v>
          </cell>
          <cell r="B9215" t="str">
            <v>GRADE DE DISCOS COM CONTROLE REMOTO, REBOCAVEL, COM 24 DISCOS 24" X 6 MM, COM PNEUS PARA TRANSPORTE</v>
          </cell>
          <cell r="C9215" t="str">
            <v xml:space="preserve">UN    </v>
          </cell>
          <cell r="D9215">
            <v>38265.300000000003</v>
          </cell>
        </row>
        <row r="9216">
          <cell r="A9216">
            <v>3318</v>
          </cell>
          <cell r="B9216" t="str">
            <v>GRADE DE DISCOS MECANICA 20X24" COM 20 DISCOS 24" X 6MM  COM PNEUS PARA TRANSPORTE</v>
          </cell>
          <cell r="C9216" t="str">
            <v xml:space="preserve">UN    </v>
          </cell>
          <cell r="D9216">
            <v>30000</v>
          </cell>
        </row>
        <row r="9217">
          <cell r="A9217">
            <v>3324</v>
          </cell>
          <cell r="B9217" t="str">
            <v>GRAMA BATATAIS EM PLACAS, SEM PLANTIO</v>
          </cell>
          <cell r="C9217" t="str">
            <v xml:space="preserve">M2    </v>
          </cell>
          <cell r="D9217">
            <v>7.14</v>
          </cell>
        </row>
        <row r="9218">
          <cell r="A9218">
            <v>3322</v>
          </cell>
          <cell r="B9218" t="str">
            <v>GRAMA ESMERALDA OU SAO CARLOS OU CURITIBANA, EM PLACAS, SEM PLANTIO</v>
          </cell>
          <cell r="C9218" t="str">
            <v xml:space="preserve">M2    </v>
          </cell>
          <cell r="D9218">
            <v>10</v>
          </cell>
        </row>
        <row r="9219">
          <cell r="A9219">
            <v>5076</v>
          </cell>
          <cell r="B9219" t="str">
            <v>GRAMPO DE ACO POLIDO 1 " X 9</v>
          </cell>
          <cell r="C9219" t="str">
            <v xml:space="preserve">KG    </v>
          </cell>
          <cell r="D9219">
            <v>15.41</v>
          </cell>
        </row>
        <row r="9220">
          <cell r="A9220">
            <v>5077</v>
          </cell>
          <cell r="B9220" t="str">
            <v>GRAMPO DE ACO POLIDO 7/8 " X 9</v>
          </cell>
          <cell r="C9220" t="str">
            <v xml:space="preserve">KG    </v>
          </cell>
          <cell r="D9220">
            <v>17.03</v>
          </cell>
        </row>
        <row r="9221">
          <cell r="A9221">
            <v>11837</v>
          </cell>
          <cell r="B9221" t="str">
            <v>GRAMPO LINHA VIVA DE LATAO ESTANHADO, DIAMETRO DO CONDUTOR PRINCIPAL DE 10 A 120 MM2, DIAMETRO DA DERIVACAO DE 10 A 70 MM2</v>
          </cell>
          <cell r="C9221" t="str">
            <v xml:space="preserve">UN    </v>
          </cell>
          <cell r="D9221">
            <v>54.13</v>
          </cell>
        </row>
        <row r="9222">
          <cell r="A9222">
            <v>38055</v>
          </cell>
          <cell r="B9222" t="str">
            <v>GRAMPO METALICO TIPO OLHAL PARA HASTE DE ATERRAMENTO DE 1/2'', CONDUTOR DE *10* A 50 MM2</v>
          </cell>
          <cell r="C9222" t="str">
            <v xml:space="preserve">UN    </v>
          </cell>
          <cell r="D9222">
            <v>4.91</v>
          </cell>
        </row>
        <row r="9223">
          <cell r="A9223">
            <v>415</v>
          </cell>
          <cell r="B9223" t="str">
            <v>GRAMPO METALICO TIPO OLHAL PARA HASTE DE ATERRAMENTO DE 1'', CONDUTOR DE *10* A 50 MM2</v>
          </cell>
          <cell r="C9223" t="str">
            <v xml:space="preserve">UN    </v>
          </cell>
          <cell r="D9223">
            <v>22.19</v>
          </cell>
        </row>
        <row r="9224">
          <cell r="A9224">
            <v>416</v>
          </cell>
          <cell r="B9224" t="str">
            <v>GRAMPO METALICO TIPO OLHAL PARA HASTE DE ATERRAMENTO DE 3/4'', CONDUTOR DE *10* A 50 MM2</v>
          </cell>
          <cell r="C9224" t="str">
            <v xml:space="preserve">UN    </v>
          </cell>
          <cell r="D9224">
            <v>8.1199999999999992</v>
          </cell>
        </row>
        <row r="9225">
          <cell r="A9225">
            <v>425</v>
          </cell>
          <cell r="B9225" t="str">
            <v>GRAMPO METALICO TIPO OLHAL PARA HASTE DE ATERRAMENTO DE 5/8'', CONDUTOR DE *10* A 50 MM2</v>
          </cell>
          <cell r="C9225" t="str">
            <v xml:space="preserve">UN    </v>
          </cell>
          <cell r="D9225">
            <v>5.03</v>
          </cell>
        </row>
        <row r="9226">
          <cell r="A9226">
            <v>426</v>
          </cell>
          <cell r="B9226" t="str">
            <v>GRAMPO METALICO TIPO U PARA HASTE DE ATERRAMENTO DE ATE 3/4'', CONDUTOR DE 10 A 25 MM2</v>
          </cell>
          <cell r="C9226" t="str">
            <v xml:space="preserve">UN    </v>
          </cell>
          <cell r="D9226">
            <v>27.74</v>
          </cell>
        </row>
        <row r="9227">
          <cell r="A9227">
            <v>38056</v>
          </cell>
          <cell r="B9227" t="str">
            <v>GRAMPO METALICO TIPO U PARA HASTE DE ATERRAMENTO DE ATE 5/8'', CONDUTOR DE 10 A 25 MM2</v>
          </cell>
          <cell r="C9227" t="str">
            <v xml:space="preserve">UN    </v>
          </cell>
          <cell r="D9227">
            <v>27.09</v>
          </cell>
        </row>
        <row r="9228">
          <cell r="A9228">
            <v>1564</v>
          </cell>
          <cell r="B9228" t="str">
            <v>GRAMPO PARALELO METALICO PARA CABO DE 6 A 50 MM2, COM 2 PARAFUSOS</v>
          </cell>
          <cell r="C9228" t="str">
            <v xml:space="preserve">UN    </v>
          </cell>
          <cell r="D9228">
            <v>10.34</v>
          </cell>
        </row>
        <row r="9229">
          <cell r="A9229">
            <v>11032</v>
          </cell>
          <cell r="B9229" t="str">
            <v>GRAMPO U DE 5/8 " N8 EM FERRO GALVANIZADO</v>
          </cell>
          <cell r="C9229" t="str">
            <v xml:space="preserve">UN    </v>
          </cell>
          <cell r="D9229">
            <v>8.74</v>
          </cell>
        </row>
        <row r="9230">
          <cell r="A9230">
            <v>36786</v>
          </cell>
          <cell r="B9230" t="str">
            <v>GRANALHA DE ACO, ANGULAR (GRIT), PARA JATEAMENTO, PENEIRA 0,117 A 1,00 MM, (SAE G-40 A G-80)</v>
          </cell>
          <cell r="C9230" t="str">
            <v>SC25KG</v>
          </cell>
          <cell r="D9230">
            <v>128.07</v>
          </cell>
        </row>
        <row r="9231">
          <cell r="A9231">
            <v>36785</v>
          </cell>
          <cell r="B9231" t="str">
            <v>GRANALHA DE ACO, ANGULAR (GRIT), PARA JATEAMENTO, PENEIRA 1,41 A 1,19 MM (SAE G16)</v>
          </cell>
          <cell r="C9231" t="str">
            <v>SC25KG</v>
          </cell>
          <cell r="D9231">
            <v>111.29</v>
          </cell>
        </row>
        <row r="9232">
          <cell r="A9232">
            <v>36782</v>
          </cell>
          <cell r="B9232" t="str">
            <v>GRANALHA DE ACO, ESFERICA (SHOT), PARA JATEAMENTO, PENEIRA 0,40 A 1,00 MM (SAE S-170 A S-280)</v>
          </cell>
          <cell r="C9232" t="str">
            <v>SC25KG</v>
          </cell>
          <cell r="D9232">
            <v>132.84</v>
          </cell>
        </row>
        <row r="9233">
          <cell r="A9233">
            <v>25930</v>
          </cell>
          <cell r="B9233" t="str">
            <v>GRANALHA DE ACO, ESFERICA (SHOT), PARA JATEAMENTO, PENEIRA 1,19 A 1,00 MM (SAE S390)</v>
          </cell>
          <cell r="C9233" t="str">
            <v>SC25KG</v>
          </cell>
          <cell r="D9233">
            <v>149.63</v>
          </cell>
        </row>
        <row r="9234">
          <cell r="A9234">
            <v>4824</v>
          </cell>
          <cell r="B9234" t="str">
            <v>GRANILHA/ GRANA/ PEDRISCO OU AGREGADO EM MARMORE/ GRANITO/ QUARTZO E CALCARIO, PRETO, CINZA, PALHA OU BRANCO</v>
          </cell>
          <cell r="C9234" t="str">
            <v xml:space="preserve">KG    </v>
          </cell>
          <cell r="D9234">
            <v>0.36</v>
          </cell>
        </row>
        <row r="9235">
          <cell r="A9235">
            <v>11795</v>
          </cell>
          <cell r="B9235" t="str">
            <v>GRANITO PARA BANCADA, POLIDO, TIPO ANDORINHA/ QUARTZ/ CASTELO/ CORUMBA OU OUTROS EQUIVALENTES DA REGIAO, E=  *2,5* CM</v>
          </cell>
          <cell r="C9235" t="str">
            <v xml:space="preserve">M2    </v>
          </cell>
          <cell r="D9235">
            <v>452.83</v>
          </cell>
        </row>
        <row r="9236">
          <cell r="A9236">
            <v>134</v>
          </cell>
          <cell r="B9236" t="str">
            <v>GRAUTE CIMENTICIO PARA USO GERAL</v>
          </cell>
          <cell r="C9236" t="str">
            <v xml:space="preserve">KG    </v>
          </cell>
          <cell r="D9236">
            <v>1.49</v>
          </cell>
        </row>
        <row r="9237">
          <cell r="A9237">
            <v>4229</v>
          </cell>
          <cell r="B9237" t="str">
            <v>GRAXA LUBRIFICANTE</v>
          </cell>
          <cell r="C9237" t="str">
            <v xml:space="preserve">KG    </v>
          </cell>
          <cell r="D9237">
            <v>28.62</v>
          </cell>
        </row>
        <row r="9238">
          <cell r="A9238">
            <v>11244</v>
          </cell>
          <cell r="B9238" t="str">
            <v>GRELHA FOFO ARTICULADA, CARGA MAXIMA 1,5 T, *300 X 1000* MM, E= *15* MM</v>
          </cell>
          <cell r="C9238" t="str">
            <v xml:space="preserve">UN    </v>
          </cell>
          <cell r="D9238">
            <v>219.41</v>
          </cell>
        </row>
        <row r="9239">
          <cell r="A9239">
            <v>11245</v>
          </cell>
          <cell r="B9239" t="str">
            <v>GRELHA FOFO SIMPLES COM REQUADRO, CARGA MAXIMA  12,5 T, *300 X 1000* MM, E= *15* MM, AREA ESTACIONAMENTO CARRO PASSEIO</v>
          </cell>
          <cell r="C9239" t="str">
            <v xml:space="preserve">UN    </v>
          </cell>
          <cell r="D9239">
            <v>303.48</v>
          </cell>
        </row>
        <row r="9240">
          <cell r="A9240">
            <v>11235</v>
          </cell>
          <cell r="B9240" t="str">
            <v>GRELHA FOFO SIMPLES COM REQUADRO, CARGA MAXIMA 1,5 T, 150 X 1000 MM, E= *15* MM</v>
          </cell>
          <cell r="C9240" t="str">
            <v xml:space="preserve">UN    </v>
          </cell>
          <cell r="D9240">
            <v>167.44</v>
          </cell>
        </row>
        <row r="9241">
          <cell r="A9241">
            <v>11236</v>
          </cell>
          <cell r="B9241" t="str">
            <v>GRELHA FOFO SIMPLES COM REQUADRO, CARGA MAXIMA 1,5 T, 200 X 1000 MM, E= *15* MM</v>
          </cell>
          <cell r="C9241" t="str">
            <v xml:space="preserve">UN    </v>
          </cell>
          <cell r="D9241">
            <v>212.79</v>
          </cell>
        </row>
        <row r="9242">
          <cell r="A9242">
            <v>11731</v>
          </cell>
          <cell r="B9242" t="str">
            <v>GRELHA PVC BRANCA QUADRADA, 150 X 150 MM</v>
          </cell>
          <cell r="C9242" t="str">
            <v xml:space="preserve">UN    </v>
          </cell>
          <cell r="D9242">
            <v>6.36</v>
          </cell>
        </row>
        <row r="9243">
          <cell r="A9243">
            <v>11732</v>
          </cell>
          <cell r="B9243" t="str">
            <v>GRELHA PVC CROMADA REDONDA, 150 MM</v>
          </cell>
          <cell r="C9243" t="str">
            <v xml:space="preserve">UN    </v>
          </cell>
          <cell r="D9243">
            <v>32.299999999999997</v>
          </cell>
        </row>
        <row r="9244">
          <cell r="A9244">
            <v>36494</v>
          </cell>
          <cell r="B9244" t="str">
            <v>GRUA ASCENCIONAL, LANCA DE 30 M, CAPACIDADE DE 1,0 T A 30 M, ALTURA ATE 39 M</v>
          </cell>
          <cell r="C9244" t="str">
            <v xml:space="preserve">UN    </v>
          </cell>
          <cell r="D9244">
            <v>413538.28</v>
          </cell>
        </row>
        <row r="9245">
          <cell r="A9245">
            <v>36493</v>
          </cell>
          <cell r="B9245" t="str">
            <v>GRUA ASCENCIONAL, LANCA DE 42 M, CAPACIDADE DE 1,5 T A 30 M, ALTURA ATE 39 M</v>
          </cell>
          <cell r="C9245" t="str">
            <v xml:space="preserve">UN    </v>
          </cell>
          <cell r="D9245">
            <v>468522.07</v>
          </cell>
        </row>
        <row r="9246">
          <cell r="A9246">
            <v>36492</v>
          </cell>
          <cell r="B9246" t="str">
            <v>GRUA ASCENCIONAL, LANCA DE 50 M, CAPACIDADE DE 2,33 T A 30 M, ALTURA ATE 48 M</v>
          </cell>
          <cell r="C9246" t="str">
            <v xml:space="preserve">UN    </v>
          </cell>
          <cell r="D9246">
            <v>870336.32</v>
          </cell>
        </row>
        <row r="9247">
          <cell r="A9247">
            <v>13333</v>
          </cell>
          <cell r="B9247" t="str">
            <v>GRUPO DE SOLDAGEM C/ GERADOR A DIESEL 60 CV PARA SOLDA ELETRICA, SOBRE 04 RODAS, COM MOTOR 4 CILINDROS</v>
          </cell>
          <cell r="C9247" t="str">
            <v xml:space="preserve">UN    </v>
          </cell>
          <cell r="D9247">
            <v>133504.26999999999</v>
          </cell>
        </row>
        <row r="9248">
          <cell r="A9248">
            <v>13533</v>
          </cell>
          <cell r="B9248" t="str">
            <v>GRUPO DE SOLDAGEM COM GERADOR A DIESEL 30 CV, PARA SOLDA ELETRICA, SOBRE DUAS RODAS</v>
          </cell>
          <cell r="C9248" t="str">
            <v xml:space="preserve">UN    </v>
          </cell>
          <cell r="D9248">
            <v>119337.98</v>
          </cell>
        </row>
        <row r="9249">
          <cell r="A9249">
            <v>36499</v>
          </cell>
          <cell r="B9249" t="str">
            <v>GRUPO GERADOR A GASOLINA, POTENCIA NOMINAL 2,2 KW, TENSAO DE SAIDA 110/220 V, MOTOR POTENCIA 6,5 HP</v>
          </cell>
          <cell r="C9249" t="str">
            <v xml:space="preserve">UN    </v>
          </cell>
          <cell r="D9249">
            <v>2603.33</v>
          </cell>
        </row>
        <row r="9250">
          <cell r="A9250">
            <v>39585</v>
          </cell>
          <cell r="B9250" t="str">
            <v>GRUPO GERADOR DIESEL, COM CARENAGEM, POTENCIA STANDART ENTRE 100 E 110 KVA, VELOCIDADE DE 1800 RPM, FREQUENCIA DE 60 HZ</v>
          </cell>
          <cell r="C9250" t="str">
            <v xml:space="preserve">UN    </v>
          </cell>
          <cell r="D9250">
            <v>86203.7</v>
          </cell>
        </row>
        <row r="9251">
          <cell r="A9251">
            <v>39586</v>
          </cell>
          <cell r="B9251" t="str">
            <v>GRUPO GERADOR DIESEL, COM CARENAGEM, POTENCIA STANDART ENTRE 140 E 150 KVA, VELOCIDADE DE 1800 RPM, FREQUENCIA DE 60 HZ</v>
          </cell>
          <cell r="C9251" t="str">
            <v xml:space="preserve">UN    </v>
          </cell>
          <cell r="D9251">
            <v>101111.1</v>
          </cell>
        </row>
        <row r="9252">
          <cell r="A9252">
            <v>39587</v>
          </cell>
          <cell r="B9252" t="str">
            <v>GRUPO GERADOR DIESEL, COM CARENAGEM, POTENCIA STANDART ENTRE 210 E 220 KVA, VELOCIDADE DE 1800 RPM, FREQUENCIA DE 60 HZ</v>
          </cell>
          <cell r="C9252" t="str">
            <v xml:space="preserve">UN    </v>
          </cell>
          <cell r="D9252">
            <v>123148.15</v>
          </cell>
        </row>
        <row r="9253">
          <cell r="A9253">
            <v>39588</v>
          </cell>
          <cell r="B9253" t="str">
            <v>GRUPO GERADOR DIESEL, COM CARENAGEM, POTENCIA STANDART ENTRE 250 E 260 KVA, VELOCIDADE DE 1800 RPM, FREQUENCIA DE 60 HZ</v>
          </cell>
          <cell r="C9253" t="str">
            <v xml:space="preserve">UN    </v>
          </cell>
          <cell r="D9253">
            <v>142592.59</v>
          </cell>
        </row>
        <row r="9254">
          <cell r="A9254">
            <v>39584</v>
          </cell>
          <cell r="B9254" t="str">
            <v>GRUPO GERADOR DIESEL, COM CARENAGEM, POTENCIA STANDART ENTRE 50 E 55 KVA, VELOCIDADE DE 1800 RPM, FREQUENCIA DE 60 HZ</v>
          </cell>
          <cell r="C9254" t="str">
            <v xml:space="preserve">UN    </v>
          </cell>
          <cell r="D9254">
            <v>76766.66</v>
          </cell>
        </row>
        <row r="9255">
          <cell r="A9255">
            <v>39590</v>
          </cell>
          <cell r="B9255" t="str">
            <v>GRUPO GERADOR DIESEL, SEM CARENAGEM, POTENCIA STANDART ENTRE 100 E 110 KVA, VELOCIDADE DE 1800 RPM, FREQUENCIA DE 60 HZ</v>
          </cell>
          <cell r="C9255" t="str">
            <v xml:space="preserve">UN    </v>
          </cell>
          <cell r="D9255">
            <v>74925.919999999998</v>
          </cell>
        </row>
        <row r="9256">
          <cell r="A9256">
            <v>39592</v>
          </cell>
          <cell r="B9256" t="str">
            <v>GRUPO GERADOR DIESEL, SEM CARENAGEM, POTENCIA STANDART ENTRE 210 E 220 KVA, VELOCIDADE DE 1800 RPM, FREQUENCIA DE 60 HZ</v>
          </cell>
          <cell r="C9256" t="str">
            <v xml:space="preserve">UN    </v>
          </cell>
          <cell r="D9256">
            <v>107670.36</v>
          </cell>
        </row>
        <row r="9257">
          <cell r="A9257">
            <v>39593</v>
          </cell>
          <cell r="B9257" t="str">
            <v>GRUPO GERADOR DIESEL, SEM CARENAGEM, POTENCIA STANDART ENTRE 250 E 260 KVA, VELOCIDADE DE 1800 RPM, FREQUENCIA DE 60 HZ</v>
          </cell>
          <cell r="C9257" t="str">
            <v xml:space="preserve">UN    </v>
          </cell>
          <cell r="D9257">
            <v>123148.15</v>
          </cell>
        </row>
        <row r="9258">
          <cell r="A9258">
            <v>14254</v>
          </cell>
          <cell r="B9258" t="str">
            <v>GRUPO GERADOR DIESEL, SEM CARENAGEM, POTENCIA STANDART ENTRE 80 E 90 KVA, VELOCIDADE DE 1800 RPM, FREQUENCIA DE 60 HZ</v>
          </cell>
          <cell r="C9258" t="str">
            <v xml:space="preserve">UN    </v>
          </cell>
          <cell r="D9258">
            <v>70000</v>
          </cell>
        </row>
        <row r="9259">
          <cell r="A9259">
            <v>25987</v>
          </cell>
          <cell r="B9259" t="str">
            <v>GRUPO GERADOR ESTACIONARIO SILENCIADO, POTENCIA 50 KVA, MOTOR DIESEL</v>
          </cell>
          <cell r="C9259" t="str">
            <v xml:space="preserve">UN    </v>
          </cell>
          <cell r="D9259">
            <v>58455.58</v>
          </cell>
        </row>
        <row r="9260">
          <cell r="A9260">
            <v>25019</v>
          </cell>
          <cell r="B9260" t="str">
            <v>GRUPO GERADOR ESTACIONARIO, MOTOR DIESEL POTENCIA 170 KVA</v>
          </cell>
          <cell r="C9260" t="str">
            <v xml:space="preserve">UN    </v>
          </cell>
          <cell r="D9260">
            <v>100199.4</v>
          </cell>
        </row>
        <row r="9261">
          <cell r="A9261">
            <v>36501</v>
          </cell>
          <cell r="B9261" t="str">
            <v>GRUPO GERADOR ESTACIONARIO, POTENCIA 150 KVA, MOTOR DIESEL</v>
          </cell>
          <cell r="C9261" t="str">
            <v xml:space="preserve">UN    </v>
          </cell>
          <cell r="D9261">
            <v>89212</v>
          </cell>
        </row>
        <row r="9262">
          <cell r="A9262">
            <v>25986</v>
          </cell>
          <cell r="B9262" t="str">
            <v>GRUPO GERADOR ESTACIONARIO, SILENCIADO, POTENCIA 180 KVA, MOTOR DIESEL</v>
          </cell>
          <cell r="C9262" t="str">
            <v xml:space="preserve">UN    </v>
          </cell>
          <cell r="D9262">
            <v>107249.91</v>
          </cell>
        </row>
        <row r="9263">
          <cell r="A9263">
            <v>36500</v>
          </cell>
          <cell r="B9263" t="str">
            <v>GRUPO GERADOR REBOCAVEL, POTENCIA *66* KVA, MOTOR A DIESEL</v>
          </cell>
          <cell r="C9263" t="str">
            <v xml:space="preserve">UN    </v>
          </cell>
          <cell r="D9263">
            <v>63043.68</v>
          </cell>
        </row>
        <row r="9264">
          <cell r="A9264">
            <v>20017</v>
          </cell>
          <cell r="B9264" t="str">
            <v>GUARNICAO/ ALIZAR/ VISTA MACICA, E= *1* CM, L= *4,5* CM, EM CEDRINHO/ ANGELIM COMERCIAL/  EUCALIPTO/ CURUPIXA/ PEROBA/ CUMARU OU EQUIVALENTE DA REGIAO</v>
          </cell>
          <cell r="C9264" t="str">
            <v xml:space="preserve">M     </v>
          </cell>
          <cell r="D9264">
            <v>3.75</v>
          </cell>
        </row>
        <row r="9265">
          <cell r="A9265">
            <v>20007</v>
          </cell>
          <cell r="B9265" t="str">
            <v>GUARNICAO/ ALIZAR/ VISTA MACICA, E= *1* CM, L= *4,5* CM, EM PINUS/ TAUARI/ VIROLA OU EQUIVALENTE DA REGIAO</v>
          </cell>
          <cell r="C9265" t="str">
            <v xml:space="preserve">M     </v>
          </cell>
          <cell r="D9265">
            <v>2.88</v>
          </cell>
        </row>
        <row r="9266">
          <cell r="A9266">
            <v>39836</v>
          </cell>
          <cell r="B9266" t="str">
            <v>GUARNICAO/ALIZAR/VISTA, E = *1,3* CM, L = *5,0* CM HASTE REGULAVEL = *35* MM, EM MDF/PVC WOOD/ POLIESTIRENO OU MADEIRA LAMINADA, PRIMER BRANCO</v>
          </cell>
          <cell r="C9266" t="str">
            <v xml:space="preserve">JG    </v>
          </cell>
          <cell r="D9266">
            <v>172.39</v>
          </cell>
        </row>
        <row r="9267">
          <cell r="A9267">
            <v>39830</v>
          </cell>
          <cell r="B9267" t="str">
            <v>GUARNICAO/ALIZAR/VISTA, E = *1,3* CM, L = *7,0* CM, EM POLIESTIRENO, BRANCO</v>
          </cell>
          <cell r="C9267" t="str">
            <v xml:space="preserve">JG    </v>
          </cell>
          <cell r="D9267">
            <v>196.61</v>
          </cell>
        </row>
        <row r="9268">
          <cell r="A9268">
            <v>39831</v>
          </cell>
          <cell r="B9268" t="str">
            <v>GUARNICAO/ALIZAR/VISTA, E = *1,5* CM, L = *5,0* CM, EM POLIESTIRENO, BRANCO</v>
          </cell>
          <cell r="C9268" t="str">
            <v xml:space="preserve">JG    </v>
          </cell>
          <cell r="D9268">
            <v>196.2</v>
          </cell>
        </row>
        <row r="9269">
          <cell r="A9269">
            <v>36888</v>
          </cell>
          <cell r="B9269" t="str">
            <v>GUARNICAO/MOLDURA DE ACABAMENTO PARA ESQUADRIA DE ALUMINIO ANODIZADO NATURAL, PARA 1 FACE</v>
          </cell>
          <cell r="C9269" t="str">
            <v xml:space="preserve">M     </v>
          </cell>
          <cell r="D9269">
            <v>7.73</v>
          </cell>
        </row>
        <row r="9270">
          <cell r="A9270">
            <v>40527</v>
          </cell>
          <cell r="B9270" t="str">
            <v>GUINCHO DE ALAVANCA MANUAL, CAPACIDADE DE 1,6 T, COM 20 M DE CABO DE ACO (AQUISICAO)</v>
          </cell>
          <cell r="C9270" t="str">
            <v xml:space="preserve">UN    </v>
          </cell>
          <cell r="D9270">
            <v>2440.5700000000002</v>
          </cell>
        </row>
        <row r="9271">
          <cell r="A9271">
            <v>36497</v>
          </cell>
          <cell r="B9271" t="str">
            <v>GUINCHO DE ALAVANCA MANUAL, CAPACIDADE 3,2 T COM 20 M DE CABO DE ACO DIAMETRO 16,3 MM</v>
          </cell>
          <cell r="C9271" t="str">
            <v xml:space="preserve">UN    </v>
          </cell>
          <cell r="D9271">
            <v>2786.18</v>
          </cell>
        </row>
        <row r="9272">
          <cell r="A9272">
            <v>36487</v>
          </cell>
          <cell r="B9272" t="str">
            <v>GUINCHO ELETRICO DE COLUNA, CAPACIDADE 400 KG, COM MOTO FREIO, MOTOR TRIFASICO DE 1,25 CV</v>
          </cell>
          <cell r="C9272" t="str">
            <v xml:space="preserve">UN    </v>
          </cell>
          <cell r="D9272">
            <v>4851.16</v>
          </cell>
        </row>
        <row r="9273">
          <cell r="A9273">
            <v>25952</v>
          </cell>
          <cell r="B9273" t="str">
            <v>GUINDASTE HIDRAULICO AUTOPROPELIDO, COM LANCA TELESCOPICA 28,80 M, CAPACIDADE MAXIMA 30 T, POTENCIA 97 KW, TRACAO 4 X 4</v>
          </cell>
          <cell r="C9273" t="str">
            <v xml:space="preserve">UN    </v>
          </cell>
          <cell r="D9273">
            <v>723135.26</v>
          </cell>
        </row>
        <row r="9274">
          <cell r="A9274">
            <v>25954</v>
          </cell>
          <cell r="B9274" t="str">
            <v>GUINDASTE HIDRAULICO AUTOPROPELIDO, COM LANCA TELESCOPICA 40 M, CAPACIDADE MAXIMA 60 T, POTENCIA 260 KW, TRACAO 6 X 6</v>
          </cell>
          <cell r="C9274" t="str">
            <v xml:space="preserve">UN    </v>
          </cell>
          <cell r="D9274">
            <v>1390644.73</v>
          </cell>
        </row>
        <row r="9275">
          <cell r="A9275">
            <v>25953</v>
          </cell>
          <cell r="B9275" t="str">
            <v>GUINDASTE HIDRAULICO AUTOPROPELIDO, COM LANCA TELESCOPICA 50 M, CAPACIDADE MAXIMA 100 T, POTENCIA 350 KW, TRACAO 10 X 6</v>
          </cell>
          <cell r="C9275" t="str">
            <v xml:space="preserve">UN    </v>
          </cell>
          <cell r="D9275">
            <v>2364096.0299999998</v>
          </cell>
        </row>
        <row r="9276">
          <cell r="A9276">
            <v>37776</v>
          </cell>
          <cell r="B9276" t="str">
            <v>GUINDAUTO HIDRAULICO, CAPACIDADE MAXIMA DE CARGA 10000 KG, MOMENTO MAXIMO DE CARGA 23 TM , ALCANCE MAXIMO HORIZONTAL 11,80 M, PARA MONTAGEM SOBRE CHASSI DE CAMINHAO PBT MINIMO 15000 KG (INCLUI MONTAGEM, NAO INCLUI CAMINHAO)</v>
          </cell>
          <cell r="C9276" t="str">
            <v xml:space="preserve">UN    </v>
          </cell>
          <cell r="D9276">
            <v>144888.87</v>
          </cell>
        </row>
        <row r="9277">
          <cell r="A9277">
            <v>37775</v>
          </cell>
          <cell r="B9277" t="str">
            <v>GUINDAUTO HIDRAULICO, CAPACIDADE MAXIMA DE CARGA 14340 KG, MOMENTO MAXIMO DE CARGA 42,3 TM, ALCANCE MAXIMO HORIZONTAL 16,80 M, PARA MONTAGEM SOBRE CHASSI DE CAMINHAO PBT MINIMO 23000 KG (INCLUI MONTAGEM, NAO INCLUI CAMINHAO)</v>
          </cell>
          <cell r="C9277" t="str">
            <v xml:space="preserve">UN    </v>
          </cell>
          <cell r="D9277">
            <v>228210.93</v>
          </cell>
        </row>
        <row r="9278">
          <cell r="A9278">
            <v>36491</v>
          </cell>
          <cell r="B9278" t="str">
            <v>GUINDAUTO HIDRAULICO, CAPACIDADE MAXIMA DE CARGA 30000 KG, MOMENTO MAXIMO DE CARGA 92,2 TM , ALCANCE MAXIMO HORIZONTAL  22,00 M, PARA MONTAGEM SOBRE CHASSI DE CAMINHAO PBT MINIMO 30000 KG (INCLUI MONTAGEM, NAO INCLUI CAMINHAO)</v>
          </cell>
          <cell r="C9278" t="str">
            <v xml:space="preserve">UN    </v>
          </cell>
          <cell r="D9278">
            <v>845132.81</v>
          </cell>
        </row>
        <row r="9279">
          <cell r="A9279">
            <v>10712</v>
          </cell>
          <cell r="B9279" t="str">
            <v>GUINDAUTO HIDRAULICO, CAPACIDADE MAXIMA DE CARGA 3300 KG, MOMENTO MAXIMO DE CARGA 5,8 TM , ALCANCE MAXIMO HORIZONTAL  7,60 M, PARA MONTAGEM SOBRE CHASSI DE CAMINHAO PBT MINIMO 8000 KG (INCLUI MONTAGEM, NAO INCLUI CAMINHAO)</v>
          </cell>
          <cell r="C9279" t="str">
            <v xml:space="preserve">UN    </v>
          </cell>
          <cell r="D9279">
            <v>57052.73</v>
          </cell>
        </row>
        <row r="9280">
          <cell r="A9280">
            <v>3363</v>
          </cell>
          <cell r="B9280" t="str">
            <v>GUINDAUTO HIDRAULICO, CAPACIDADE MAXIMA DE CARGA 6200 KG, MOMENTO MAXIMO DE CARGA 11,7 TM , ALCANCE MAXIMO HORIZONTAL  9,70 M, PARA MONTAGEM SOBRE CHASSI DE CAMINHAO PBT MINIMO 13000 KG (INCLUI MONTAGEM, NAO INCLUI CAMINHAO)</v>
          </cell>
          <cell r="C9280" t="str">
            <v xml:space="preserve">UN    </v>
          </cell>
          <cell r="D9280">
            <v>80250</v>
          </cell>
        </row>
        <row r="9281">
          <cell r="A9281">
            <v>3365</v>
          </cell>
          <cell r="B9281" t="str">
            <v>GUINDAUTO HIDRAULICO, CAPACIDADE MAXIMA DE CARGA 8500 KG, MOMENTO MAXIMO DE CARGA 30,4 TM , ALCANCE MAXIMO HORIZONTAL  14,30 M, PARA MONTAGEM SOBRE CHASSI DE CAMINHAO PBT MINIMO 23000 KG (INCLUI MONTAGEM, NAO INCLUI CAMINHAO)</v>
          </cell>
          <cell r="C9281" t="str">
            <v xml:space="preserve">UN    </v>
          </cell>
          <cell r="D9281">
            <v>187584.37</v>
          </cell>
        </row>
        <row r="9282">
          <cell r="A9282">
            <v>7569</v>
          </cell>
          <cell r="B9282" t="str">
            <v>HASTE ANCORA EM ACO GALVANIZADO, DIMENSOES 16 MM X 2000 MM</v>
          </cell>
          <cell r="C9282" t="str">
            <v xml:space="preserve">UN    </v>
          </cell>
          <cell r="D9282">
            <v>49.28</v>
          </cell>
        </row>
        <row r="9283">
          <cell r="A9283">
            <v>34349</v>
          </cell>
          <cell r="B9283" t="str">
            <v>HASTE DE ACO GALVANIZADO PARA FIXACAO DE CONCERTINA 2 "/3 M</v>
          </cell>
          <cell r="C9283" t="str">
            <v xml:space="preserve">UN    </v>
          </cell>
          <cell r="D9283">
            <v>23.46</v>
          </cell>
        </row>
        <row r="9284">
          <cell r="A9284">
            <v>11991</v>
          </cell>
          <cell r="B9284" t="str">
            <v>HASTE DE ATERRAMENTO EM ACO GALVANIZADO TIPO CANTONEIRA COM 2,00 M DE COMPRIMENTO, 25 X 25 MM E CHAPA DE 3/16"</v>
          </cell>
          <cell r="C9284" t="str">
            <v xml:space="preserve">UN    </v>
          </cell>
          <cell r="D9284">
            <v>61.65</v>
          </cell>
        </row>
        <row r="9285">
          <cell r="A9285">
            <v>20062</v>
          </cell>
          <cell r="B9285" t="str">
            <v>HASTE METALICA PARA FIXACAO DE CALHA PLUVIAL,  ZINCADA, DOBRADA 90 GRAUS</v>
          </cell>
          <cell r="C9285" t="str">
            <v xml:space="preserve">UN    </v>
          </cell>
          <cell r="D9285">
            <v>13.18</v>
          </cell>
        </row>
        <row r="9286">
          <cell r="A9286">
            <v>11029</v>
          </cell>
          <cell r="B9286" t="str">
            <v>HASTE RETA PARA GANCHO DE FERRO GALVANIZADO, COM ROSCA 1/4 " X 30 CM PARA FIXACAO DE TELHA METALICA, INCLUI PORCA E ARRUELAS DE VEDACAO</v>
          </cell>
          <cell r="C9286" t="str">
            <v xml:space="preserve">CJ    </v>
          </cell>
          <cell r="D9286">
            <v>1.34</v>
          </cell>
        </row>
        <row r="9287">
          <cell r="A9287">
            <v>4316</v>
          </cell>
          <cell r="B9287" t="str">
            <v>HASTE RETA PARA GANCHO DE FERRO GALVANIZADO, COM ROSCA 1/4 " X 40 CM PARA FIXACAO DE TELHA DE FIBROCIMENTO, INCLUI PORCA SEXTAVADA DE  ZINCO</v>
          </cell>
          <cell r="C9287" t="str">
            <v xml:space="preserve">UN    </v>
          </cell>
          <cell r="D9287">
            <v>1.35</v>
          </cell>
        </row>
        <row r="9288">
          <cell r="A9288">
            <v>4313</v>
          </cell>
          <cell r="B9288" t="str">
            <v>HASTE RETA PARA GANCHO DE FERRO GALVANIZADO, COM ROSCA 5/16" X 35 CM PARA FIXACAO DE TELHA DE FIBROCIMENTO, INCLUI PORCA E ARRUELAS DE VEDACAO</v>
          </cell>
          <cell r="C9288" t="str">
            <v xml:space="preserve">CJ    </v>
          </cell>
          <cell r="D9288">
            <v>1.94</v>
          </cell>
        </row>
        <row r="9289">
          <cell r="A9289">
            <v>4317</v>
          </cell>
          <cell r="B9289" t="str">
            <v>HASTE RETA PARA GANCHO DE FERRO GALVANIZADO, COM ROSCA 5/16" X 40 CM PARA FIXACAO DE TELHA DE FIBROCIMENTO, INCLUI PORCA SEXTAVADA DE  ZINCO</v>
          </cell>
          <cell r="C9289" t="str">
            <v xml:space="preserve">UN    </v>
          </cell>
          <cell r="D9289">
            <v>2.21</v>
          </cell>
        </row>
        <row r="9290">
          <cell r="A9290">
            <v>4314</v>
          </cell>
          <cell r="B9290" t="str">
            <v>HASTE RETA PARA GANCHO DE FERRO GALVANIZADO, COM ROSCA 5/16" X 45 CM PARA FIXACAO DE TELHA DE FIBROCIMENTO, INCLUI PORCA E ARRUELAS DE VEDACAO</v>
          </cell>
          <cell r="C9290" t="str">
            <v xml:space="preserve">CJ    </v>
          </cell>
          <cell r="D9290">
            <v>2.59</v>
          </cell>
        </row>
        <row r="9291">
          <cell r="A9291">
            <v>10921</v>
          </cell>
          <cell r="B9291" t="str">
            <v>HIDRANTE DE COLUNA COMPLETO, EM FERRO FUNDIDO, DN = 100 MM, COM REGISTRO, CUNHA DE BORRACHA, CURVA DESSIMETRICA, EXTREMIDADE E TAMPAS (INCLUI KIT FIXACAO)</v>
          </cell>
          <cell r="C9291" t="str">
            <v xml:space="preserve">UN    </v>
          </cell>
          <cell r="D9291">
            <v>3638</v>
          </cell>
        </row>
        <row r="9292">
          <cell r="A9292">
            <v>10922</v>
          </cell>
          <cell r="B9292" t="str">
            <v>HIDRANTE DE COLUNA COMPLETO, EM FERRO FUNDIDO, DN = 75 MM, COM REGISTRO, CUNHA DE BORRACHA, CURVA DESSIMETRICA, EXTREMIDADE E TAMPAS (INCLUI KIT FIXACAO)</v>
          </cell>
          <cell r="C9292" t="str">
            <v xml:space="preserve">UN    </v>
          </cell>
          <cell r="D9292">
            <v>3295.2</v>
          </cell>
        </row>
        <row r="9293">
          <cell r="A9293">
            <v>10923</v>
          </cell>
          <cell r="B9293" t="str">
            <v>HIDRANTE SUBTERRANEO, EM FERRO FUNDIDO, COM CURVA CURTA E CAIXA, DN 75 MM</v>
          </cell>
          <cell r="C9293" t="str">
            <v xml:space="preserve">UN    </v>
          </cell>
          <cell r="D9293">
            <v>1947.61</v>
          </cell>
        </row>
        <row r="9294">
          <cell r="A9294">
            <v>10924</v>
          </cell>
          <cell r="B9294" t="str">
            <v>HIDRANTE SUBTERRANEO, EM FERRO FUNDIDO, COM CURVA LONGA E CAIXA, DN 75 MM</v>
          </cell>
          <cell r="C9294" t="str">
            <v xml:space="preserve">UN    </v>
          </cell>
          <cell r="D9294">
            <v>2051.21</v>
          </cell>
        </row>
        <row r="9295">
          <cell r="A9295">
            <v>37772</v>
          </cell>
          <cell r="B9295" t="str">
            <v>HIDROJATEADORA PARA DESOBSTRUCAO DE REDES E GALERIAS, TANQUE 7000 L, BOMBA TRIPLEX 120 KGF/CM2 128 L/MIN (INCLUI MONTAGEM, NAO INCLUI CAMINHAO)</v>
          </cell>
          <cell r="C9295" t="str">
            <v xml:space="preserve">UN    </v>
          </cell>
          <cell r="D9295">
            <v>114526.71</v>
          </cell>
        </row>
        <row r="9296">
          <cell r="A9296">
            <v>37771</v>
          </cell>
          <cell r="B9296" t="str">
            <v>HIDROJATEADORA PARA DESOBSTRUCAO DE REDES E GALERIAS, TANQUE 7000 L, BOMBA TRIPLEX 140 KGF/CM2 260 L/MIN ALIMENTADA POR MOTOR INDEPENDENTE A DIESEL POTENCIA 125 CV (INCLUI MONTAGEM, NAO INCLUI CAMINHAO)</v>
          </cell>
          <cell r="C9296" t="str">
            <v xml:space="preserve">UN    </v>
          </cell>
          <cell r="D9296">
            <v>121838.18</v>
          </cell>
        </row>
        <row r="9297">
          <cell r="A9297">
            <v>12770</v>
          </cell>
          <cell r="B9297" t="str">
            <v>HIDROMETRO MULTIJATO, VAZAO MAXIMA DE 10,0 M3/H, DE 1"</v>
          </cell>
          <cell r="C9297" t="str">
            <v xml:space="preserve">UN    </v>
          </cell>
          <cell r="D9297">
            <v>440.19</v>
          </cell>
        </row>
        <row r="9298">
          <cell r="A9298">
            <v>12772</v>
          </cell>
          <cell r="B9298" t="str">
            <v>HIDROMETRO MULTIJATO, VAZAO MAXIMA DE 20,0 M3/H, DE 1 1/2"</v>
          </cell>
          <cell r="C9298" t="str">
            <v xml:space="preserve">UN    </v>
          </cell>
          <cell r="D9298">
            <v>731.6</v>
          </cell>
        </row>
        <row r="9299">
          <cell r="A9299">
            <v>12768</v>
          </cell>
          <cell r="B9299" t="str">
            <v>HIDROMETRO MULTIJATO, VAZAO MAXIMA DE 30,0 M3/H, DE 2"</v>
          </cell>
          <cell r="C9299" t="str">
            <v xml:space="preserve">UN    </v>
          </cell>
          <cell r="D9299">
            <v>1029.2</v>
          </cell>
        </row>
        <row r="9300">
          <cell r="A9300">
            <v>12775</v>
          </cell>
          <cell r="B9300" t="str">
            <v>HIDROMETRO MULTIJATO, VAZAO MAXIMA DE 7,0 M3/H, DE 1"</v>
          </cell>
          <cell r="C9300" t="str">
            <v xml:space="preserve">UN    </v>
          </cell>
          <cell r="D9300">
            <v>322.39</v>
          </cell>
        </row>
        <row r="9301">
          <cell r="A9301">
            <v>12769</v>
          </cell>
          <cell r="B9301" t="str">
            <v>HIDROMETRO UNIJATO, VAZAO MAXIMA DE 1,5 M3/H, DE 1/2"</v>
          </cell>
          <cell r="C9301" t="str">
            <v xml:space="preserve">UN    </v>
          </cell>
          <cell r="D9301">
            <v>84.32</v>
          </cell>
        </row>
        <row r="9302">
          <cell r="A9302">
            <v>12773</v>
          </cell>
          <cell r="B9302" t="str">
            <v>HIDROMETRO UNIJATO, VAZAO MAXIMA DE 3,0 M3/H, DE 1/2"</v>
          </cell>
          <cell r="C9302" t="str">
            <v xml:space="preserve">UN    </v>
          </cell>
          <cell r="D9302">
            <v>90.51</v>
          </cell>
        </row>
        <row r="9303">
          <cell r="A9303">
            <v>12774</v>
          </cell>
          <cell r="B9303" t="str">
            <v>HIDROMETRO UNIJATO, VAZAO MAXIMA DE 5,0 M3/H, DE 3/4"</v>
          </cell>
          <cell r="C9303" t="str">
            <v xml:space="preserve">UN    </v>
          </cell>
          <cell r="D9303">
            <v>111.59</v>
          </cell>
        </row>
        <row r="9304">
          <cell r="A9304">
            <v>12776</v>
          </cell>
          <cell r="B9304" t="str">
            <v>HIDROMETRO WOLTMANN, VAZAO MAXIMA DE 50,0 M3/H, DE 2"</v>
          </cell>
          <cell r="C9304" t="str">
            <v xml:space="preserve">UN    </v>
          </cell>
          <cell r="D9304">
            <v>1661.6</v>
          </cell>
        </row>
        <row r="9305">
          <cell r="A9305">
            <v>12777</v>
          </cell>
          <cell r="B9305" t="str">
            <v>HIDROMETRO WOLTMANN, VAZAO MAXIMA DE 80,0 M3/H, DE 3"</v>
          </cell>
          <cell r="C9305" t="str">
            <v xml:space="preserve">UN    </v>
          </cell>
          <cell r="D9305">
            <v>2169.9899999999998</v>
          </cell>
        </row>
        <row r="9306">
          <cell r="A9306">
            <v>3391</v>
          </cell>
          <cell r="B9306" t="str">
            <v>IGNITOR PARA LAMPADA DE VAPOR DE SODIO / VAPOR METALICO ATE 2000 W, TENSAO DE PULSO ENTRE 600 A 750 V</v>
          </cell>
          <cell r="C9306" t="str">
            <v xml:space="preserve">UN    </v>
          </cell>
          <cell r="D9306">
            <v>26.02</v>
          </cell>
        </row>
        <row r="9307">
          <cell r="A9307">
            <v>3389</v>
          </cell>
          <cell r="B9307" t="str">
            <v>IGNITOR PARA LAMPADA DE VAPOR DE SODIO / VAPOR METALICO ATE 400 W, TENSAO DE PULSO ENTRE 3000 A 4500 V</v>
          </cell>
          <cell r="C9307" t="str">
            <v xml:space="preserve">UN    </v>
          </cell>
          <cell r="D9307">
            <v>13.5</v>
          </cell>
        </row>
        <row r="9308">
          <cell r="A9308">
            <v>3390</v>
          </cell>
          <cell r="B9308" t="str">
            <v>IGNITOR PARA LAMPADA DE VAPOR DE SODIO / VAPOR METALICO ATE 400 W, TENSAO DE PULSO ENTRE 580 A 750 V</v>
          </cell>
          <cell r="C9308" t="str">
            <v xml:space="preserve">UN    </v>
          </cell>
          <cell r="D9308">
            <v>15.19</v>
          </cell>
        </row>
        <row r="9309">
          <cell r="A9309">
            <v>12873</v>
          </cell>
          <cell r="B9309" t="str">
            <v>IMPERMEABILIZADOR</v>
          </cell>
          <cell r="C9309" t="str">
            <v xml:space="preserve">H     </v>
          </cell>
          <cell r="D9309">
            <v>13.45</v>
          </cell>
        </row>
        <row r="9310">
          <cell r="A9310">
            <v>41076</v>
          </cell>
          <cell r="B9310" t="str">
            <v>IMPERMEABILIZADOR (MENSALISTA)</v>
          </cell>
          <cell r="C9310" t="str">
            <v xml:space="preserve">MES   </v>
          </cell>
          <cell r="D9310">
            <v>2354.0700000000002</v>
          </cell>
        </row>
        <row r="9311">
          <cell r="A9311">
            <v>140</v>
          </cell>
          <cell r="B9311" t="str">
            <v>IMPERMEABILIZANTE FLEXIVEL BRANCO DE BASE ACRILICA PARA COBERTURAS</v>
          </cell>
          <cell r="C9311" t="str">
            <v xml:space="preserve">KG    </v>
          </cell>
          <cell r="D9311">
            <v>16.670000000000002</v>
          </cell>
        </row>
        <row r="9312">
          <cell r="A9312">
            <v>151</v>
          </cell>
          <cell r="B9312" t="str">
            <v>IMPERMEABILIZANTE INCOLOR PARA TRATAMENTO DE FACHADAS E TELHAS, BASE SILICONE</v>
          </cell>
          <cell r="C9312" t="str">
            <v xml:space="preserve">L     </v>
          </cell>
          <cell r="D9312">
            <v>24.6</v>
          </cell>
        </row>
        <row r="9313">
          <cell r="A9313">
            <v>7340</v>
          </cell>
          <cell r="B9313" t="str">
            <v>IMUNIZANTE PARA MADEIRA, INCOLOR</v>
          </cell>
          <cell r="C9313" t="str">
            <v xml:space="preserve">L     </v>
          </cell>
          <cell r="D9313">
            <v>26.79</v>
          </cell>
        </row>
        <row r="9314">
          <cell r="A9314">
            <v>2701</v>
          </cell>
          <cell r="B9314" t="str">
            <v>INSTALADOR DE TUBULACOES (TUBOS/EQUIPAMENTOS)</v>
          </cell>
          <cell r="C9314" t="str">
            <v xml:space="preserve">H     </v>
          </cell>
          <cell r="D9314">
            <v>37.6</v>
          </cell>
        </row>
        <row r="9315">
          <cell r="A9315">
            <v>40929</v>
          </cell>
          <cell r="B9315" t="str">
            <v>INSTALADOR DE TUBULACOES (TUBOS/EQUIPAMENTOS) (MENSALISTA)</v>
          </cell>
          <cell r="C9315" t="str">
            <v xml:space="preserve">MES   </v>
          </cell>
          <cell r="D9315">
            <v>6580.44</v>
          </cell>
        </row>
        <row r="9316">
          <cell r="A9316">
            <v>38114</v>
          </cell>
          <cell r="B9316" t="str">
            <v>INTERRUPTOR BIPOLAR SIMPLES 10 A, 250 V (APENAS MODULO)</v>
          </cell>
          <cell r="C9316" t="str">
            <v xml:space="preserve">UN    </v>
          </cell>
          <cell r="D9316">
            <v>17.239999999999998</v>
          </cell>
        </row>
        <row r="9317">
          <cell r="A9317">
            <v>38064</v>
          </cell>
          <cell r="B9317" t="str">
            <v>INTERRUPTOR BIPOLAR 10A, 250V, CONJUNTO MONTADO PARA EMBUTIR 4" X 2" (PLACA + SUPORTE + MODULO)</v>
          </cell>
          <cell r="C9317" t="str">
            <v xml:space="preserve">UN    </v>
          </cell>
          <cell r="D9317">
            <v>19.28</v>
          </cell>
        </row>
        <row r="9318">
          <cell r="A9318">
            <v>38115</v>
          </cell>
          <cell r="B9318" t="str">
            <v>INTERRUPTOR INTERMEDIARIO 10 A, 250 V (APENAS MODULO)</v>
          </cell>
          <cell r="C9318" t="str">
            <v xml:space="preserve">UN    </v>
          </cell>
          <cell r="D9318">
            <v>18.41</v>
          </cell>
        </row>
        <row r="9319">
          <cell r="A9319">
            <v>38065</v>
          </cell>
          <cell r="B9319" t="str">
            <v>INTERRUPTOR INTERMEDIARIO 10A, 250V, CONJUNTO MONTADO PARA EMBUTIR 4" X 2" (PLACA + SUPORTE + MODULO)</v>
          </cell>
          <cell r="C9319" t="str">
            <v xml:space="preserve">UN    </v>
          </cell>
          <cell r="D9319">
            <v>27.35</v>
          </cell>
        </row>
        <row r="9320">
          <cell r="A9320">
            <v>38078</v>
          </cell>
          <cell r="B9320" t="str">
            <v>INTERRUPTOR PARALELO + TOMADA 2P+T 10A, 250V, CONJUNTO MONTADO PARA EMBUTIR 4" X 2" (PLACA + SUPORTE + MODULOS)</v>
          </cell>
          <cell r="C9320" t="str">
            <v xml:space="preserve">UN    </v>
          </cell>
          <cell r="D9320">
            <v>15.96</v>
          </cell>
        </row>
        <row r="9321">
          <cell r="A9321">
            <v>38113</v>
          </cell>
          <cell r="B9321" t="str">
            <v>INTERRUPTOR PARALELO 10A, 250V (APENAS MODULO)</v>
          </cell>
          <cell r="C9321" t="str">
            <v xml:space="preserve">UN    </v>
          </cell>
          <cell r="D9321">
            <v>8.67</v>
          </cell>
        </row>
        <row r="9322">
          <cell r="A9322">
            <v>38063</v>
          </cell>
          <cell r="B9322" t="str">
            <v>INTERRUPTOR PARALELO 10A, 250V, CONJUNTO MONTADO PARA EMBUTIR 4" X 2" (PLACA + SUPORTE + MODULO)</v>
          </cell>
          <cell r="C9322" t="str">
            <v xml:space="preserve">UN    </v>
          </cell>
          <cell r="D9322">
            <v>9.3000000000000007</v>
          </cell>
        </row>
        <row r="9323">
          <cell r="A9323">
            <v>38080</v>
          </cell>
          <cell r="B9323" t="str">
            <v>INTERRUPTOR SIMPLES + INTERRUPTOR PARALELO + TOMADA 2P+T 10A, 250V, CONJUNTO MONTADO PARA EMBUTIR 4" X 2" (PLACA + SUPORTE + MODULOS)</v>
          </cell>
          <cell r="C9323" t="str">
            <v xml:space="preserve">UN    </v>
          </cell>
          <cell r="D9323">
            <v>27.71</v>
          </cell>
        </row>
        <row r="9324">
          <cell r="A9324">
            <v>38069</v>
          </cell>
          <cell r="B9324" t="str">
            <v>INTERRUPTOR SIMPLES + INTERRUPTOR PARALELO 10A, 250V, CONJUNTO MONTADO PARA EMBUTIR 4" X 2" (PLACA + SUPORTE + MODULOS)</v>
          </cell>
          <cell r="C9324" t="str">
            <v xml:space="preserve">UN    </v>
          </cell>
          <cell r="D9324">
            <v>15.16</v>
          </cell>
        </row>
        <row r="9325">
          <cell r="A9325">
            <v>38077</v>
          </cell>
          <cell r="B9325" t="str">
            <v>INTERRUPTOR SIMPLES + TOMADA 2P+T 10A, 250V, CONJUNTO MONTADO PARA EMBUTIR 4" X 2" (PLACA + SUPORTE + MODULOS)</v>
          </cell>
          <cell r="C9325" t="str">
            <v xml:space="preserve">UN    </v>
          </cell>
          <cell r="D9325">
            <v>14.81</v>
          </cell>
        </row>
        <row r="9326">
          <cell r="A9326">
            <v>38073</v>
          </cell>
          <cell r="B9326" t="str">
            <v>INTERRUPTOR SIMPLES + 2 INTERRUPTORES PARALELOS 10A, 250V, CONJUNTO MONTADO PARA EMBUTIR 4" X 2" (PLACA + SUPORTE + MODULOS)</v>
          </cell>
          <cell r="C9326" t="str">
            <v xml:space="preserve">UN    </v>
          </cell>
          <cell r="D9326">
            <v>22.57</v>
          </cell>
        </row>
        <row r="9327">
          <cell r="A9327">
            <v>38112</v>
          </cell>
          <cell r="B9327" t="str">
            <v>INTERRUPTOR SIMPLES 10A, 250V (APENAS MODULO)</v>
          </cell>
          <cell r="C9327" t="str">
            <v xml:space="preserve">UN    </v>
          </cell>
          <cell r="D9327">
            <v>6.65</v>
          </cell>
        </row>
        <row r="9328">
          <cell r="A9328">
            <v>38062</v>
          </cell>
          <cell r="B9328" t="str">
            <v>INTERRUPTOR SIMPLES 10A, 250V, CONJUNTO MONTADO PARA EMBUTIR 4" X 2" (PLACA + SUPORTE + MODULO)</v>
          </cell>
          <cell r="C9328" t="str">
            <v xml:space="preserve">UN    </v>
          </cell>
          <cell r="D9328">
            <v>6.83</v>
          </cell>
        </row>
        <row r="9329">
          <cell r="A9329">
            <v>12128</v>
          </cell>
          <cell r="B9329" t="str">
            <v>INTERRUPTOR SIMPLES 10A, 250V, CONJUNTO MONTADO PARA SOBREPOR 4" X 2" (CAIXA + MODULO)</v>
          </cell>
          <cell r="C9329" t="str">
            <v xml:space="preserve">UN    </v>
          </cell>
          <cell r="D9329">
            <v>9.1300000000000008</v>
          </cell>
        </row>
        <row r="9330">
          <cell r="A9330">
            <v>12129</v>
          </cell>
          <cell r="B9330" t="str">
            <v>INTERRUPTOR SIMPLES 10A, 250V, CONJUNTO MONTADO PARA SOBREPOR 4" X 2" (CAIXA + 2 MODULOS)</v>
          </cell>
          <cell r="C9330" t="str">
            <v xml:space="preserve">UN    </v>
          </cell>
          <cell r="D9330">
            <v>12.07</v>
          </cell>
        </row>
        <row r="9331">
          <cell r="A9331">
            <v>38081</v>
          </cell>
          <cell r="B9331" t="str">
            <v>INTERRUPTORES PARALELOS (2 MODULOS) + TOMADA 2P+T 10A, 250V, CONJUNTO MONTADO PARA EMBUTIR 4" X 2" (PLACA + SUPORTE + MODULOS)</v>
          </cell>
          <cell r="C9331" t="str">
            <v xml:space="preserve">UN    </v>
          </cell>
          <cell r="D9331">
            <v>23.51</v>
          </cell>
        </row>
        <row r="9332">
          <cell r="A9332">
            <v>38070</v>
          </cell>
          <cell r="B9332" t="str">
            <v>INTERRUPTORES PARALELOS (2 MODULOS) 10A, 250V, CONJUNTO MONTADO PARA EMBUTIR 4" X 2" (PLACA + SUPORTE + MODULOS)</v>
          </cell>
          <cell r="C9332" t="str">
            <v xml:space="preserve">UN    </v>
          </cell>
          <cell r="D9332">
            <v>16.2</v>
          </cell>
        </row>
        <row r="9333">
          <cell r="A9333">
            <v>38074</v>
          </cell>
          <cell r="B9333" t="str">
            <v>INTERRUPTORES PARALELOS (3 MODULOS) 10A, 250V, CONJUNTO MONTADO PARA EMBUTIR 4" X 2" (PLACA + SUPORTE + MODULO)</v>
          </cell>
          <cell r="C9333" t="str">
            <v xml:space="preserve">UN    </v>
          </cell>
          <cell r="D9333">
            <v>24.63</v>
          </cell>
        </row>
        <row r="9334">
          <cell r="A9334">
            <v>38079</v>
          </cell>
          <cell r="B9334" t="str">
            <v>INTERRUPTORES SIMPLES (2 MODULOS) + TOMADA 2P+T 10A, 250V, CONJUNTO MONTADO PARA EMBUTIR 4" X 2" (PLACA + SUPORTE + MODULOS)</v>
          </cell>
          <cell r="C9334" t="str">
            <v xml:space="preserve">UN    </v>
          </cell>
          <cell r="D9334">
            <v>21.14</v>
          </cell>
        </row>
        <row r="9335">
          <cell r="A9335">
            <v>38072</v>
          </cell>
          <cell r="B9335" t="str">
            <v>INTERRUPTORES SIMPLES (2 MODULOS) + 1 INTERRUPTOR PARALELO 10A, 250V, CONJUNTO MONTADO PARA EMBUTIR 4" X 2" (PLACA + SUPORTE + MODULOS)</v>
          </cell>
          <cell r="C9335" t="str">
            <v xml:space="preserve">UN    </v>
          </cell>
          <cell r="D9335">
            <v>20.309999999999999</v>
          </cell>
        </row>
        <row r="9336">
          <cell r="A9336">
            <v>38068</v>
          </cell>
          <cell r="B9336" t="str">
            <v>INTERRUPTORES SIMPLES (2 MODULOS) 10A, 250V, CONJUNTO MONTADO PARA EMBUTIR 4" X 2" (PLACA + SUPORTE + MODULOS)</v>
          </cell>
          <cell r="C9336" t="str">
            <v xml:space="preserve">UN    </v>
          </cell>
          <cell r="D9336">
            <v>14.02</v>
          </cell>
        </row>
        <row r="9337">
          <cell r="A9337">
            <v>38071</v>
          </cell>
          <cell r="B9337" t="str">
            <v>INTERRUPTORES SIMPLES (3 MODULOS) 10A, 250V, CONJUNTO MONTADO PARA EMBUTIR 4" X 2" (PLACA + SUPORTE + MODULOS)</v>
          </cell>
          <cell r="C9337" t="str">
            <v xml:space="preserve">UN    </v>
          </cell>
          <cell r="D9337">
            <v>16.77</v>
          </cell>
        </row>
        <row r="9338">
          <cell r="A9338">
            <v>38412</v>
          </cell>
          <cell r="B9338" t="str">
            <v>INVERSOR DE SOLDA MONOFASICO DE 160 A, POTENCIA DE 5400 W, TENSAO DE 220 V, TURBO VENTILADO, PROTECAO POR FUSIVEL TERMICO, PARA ELETRODOS DE 2,0 A 4,0 MM</v>
          </cell>
          <cell r="C9338" t="str">
            <v xml:space="preserve">UN    </v>
          </cell>
          <cell r="D9338">
            <v>1019.5</v>
          </cell>
        </row>
        <row r="9339">
          <cell r="A9339">
            <v>3405</v>
          </cell>
          <cell r="B9339" t="str">
            <v>ISOLADOR DE PORCELANA SUSPENSO, DISCO TIPO GARFO OLHAL, DIAMETRO DE 152 MM, PARA TENSAO DE *15* KV</v>
          </cell>
          <cell r="C9339" t="str">
            <v xml:space="preserve">UN    </v>
          </cell>
          <cell r="D9339">
            <v>71.87</v>
          </cell>
        </row>
        <row r="9340">
          <cell r="A9340">
            <v>3394</v>
          </cell>
          <cell r="B9340" t="str">
            <v>ISOLADOR DE PORCELANA, TIPO BUCHA, PARA TENSAO DE *15* KV</v>
          </cell>
          <cell r="C9340" t="str">
            <v xml:space="preserve">UN    </v>
          </cell>
          <cell r="D9340">
            <v>379.4</v>
          </cell>
        </row>
        <row r="9341">
          <cell r="A9341">
            <v>3393</v>
          </cell>
          <cell r="B9341" t="str">
            <v>ISOLADOR DE PORCELANA, TIPO BUCHA, PARA TENSAO DE *35* KV</v>
          </cell>
          <cell r="C9341" t="str">
            <v xml:space="preserve">UN    </v>
          </cell>
          <cell r="D9341">
            <v>645.97</v>
          </cell>
        </row>
        <row r="9342">
          <cell r="A9342">
            <v>3406</v>
          </cell>
          <cell r="B9342" t="str">
            <v>ISOLADOR DE PORCELANA, TIPO PINO MONOCORPO, PARA TENSAO DE *15* KV</v>
          </cell>
          <cell r="C9342" t="str">
            <v xml:space="preserve">UN    </v>
          </cell>
          <cell r="D9342">
            <v>22</v>
          </cell>
        </row>
        <row r="9343">
          <cell r="A9343">
            <v>3395</v>
          </cell>
          <cell r="B9343" t="str">
            <v>ISOLADOR DE PORCELANA, TIPO PINO MONOCORPO, PARA TENSAO DE *35* KV</v>
          </cell>
          <cell r="C9343" t="str">
            <v xml:space="preserve">UN    </v>
          </cell>
          <cell r="D9343">
            <v>92.8</v>
          </cell>
        </row>
        <row r="9344">
          <cell r="A9344">
            <v>3398</v>
          </cell>
          <cell r="B9344" t="str">
            <v>ISOLADOR DE PORCELANA, TIPO ROLDANA, DIMENSOES DE *72* X *72* MM, PARA USO EM BAIXA TENSAO</v>
          </cell>
          <cell r="C9344" t="str">
            <v xml:space="preserve">UN    </v>
          </cell>
          <cell r="D9344">
            <v>4.41</v>
          </cell>
        </row>
        <row r="9345">
          <cell r="A9345">
            <v>34379</v>
          </cell>
          <cell r="B9345" t="str">
            <v>JANELA BASCULANTE EM ALUMINIO, 100 X 100 CM (A X L), ACABAMENTO ACET OU BRILHANTE, BATENTE/REQUADRO DE 3 A 14 CM, COM VIDRO, SEM GUARNICAO/ALIZAR</v>
          </cell>
          <cell r="C9345" t="str">
            <v xml:space="preserve">UN    </v>
          </cell>
          <cell r="D9345">
            <v>235.75</v>
          </cell>
        </row>
        <row r="9346">
          <cell r="A9346">
            <v>34378</v>
          </cell>
          <cell r="B9346" t="str">
            <v>JANELA BASCULANTE EM ALUMINIO, 100 X 80 CM (A X L), ACABAMENTO ACET OU BRILHANTE, BATENTE/REQUADRO DE 3 A 14 CM, COM VIDRO, SEM GUARNICAO/ALIZAR</v>
          </cell>
          <cell r="C9346" t="str">
            <v xml:space="preserve">UN    </v>
          </cell>
          <cell r="D9346">
            <v>189.88</v>
          </cell>
        </row>
        <row r="9347">
          <cell r="A9347">
            <v>34377</v>
          </cell>
          <cell r="B9347" t="str">
            <v>JANELA BASCULANTE EM ALUMINIO, 80 X 60 CM (A X L), ACABAMENTO ACET OU BRILHANTE, BATENTE/REQUADRO DE 3 A 14 CM, COM VIDRO, SEM GUARNICAO/ALIZAR</v>
          </cell>
          <cell r="C9347" t="str">
            <v xml:space="preserve">UN    </v>
          </cell>
          <cell r="D9347">
            <v>175.11</v>
          </cell>
        </row>
        <row r="9348">
          <cell r="A9348">
            <v>581</v>
          </cell>
          <cell r="B9348" t="str">
            <v>JANELA BASCULANTE EM ALUMINIO, 80 X 60 CM (A X L), BATENTE/REQUADRO DE 3 A 14 CM, COM VIDRO, SEM GUARNICAO/ALIZAR</v>
          </cell>
          <cell r="C9348" t="str">
            <v xml:space="preserve">M2    </v>
          </cell>
          <cell r="D9348">
            <v>332.6</v>
          </cell>
        </row>
        <row r="9349">
          <cell r="A9349">
            <v>40662</v>
          </cell>
          <cell r="B9349" t="str">
            <v>JANELA BASCULANTE EM MADEIRA PINUS/ EUCALIPTO/ TAUARI/ VIROLA OU EQUIVALENTE DA REGIAO, *60 X 60*, CAIXA DO BATENTE/ MARCO E = *10* CM, 2 BASCULAS PARA VIDRO, COM FERRAGENS (SEM VIDRO, SEM GUARNICAO/ALIZAR E SEM ACABAMENTO)</v>
          </cell>
          <cell r="C9349" t="str">
            <v xml:space="preserve">UN    </v>
          </cell>
          <cell r="D9349">
            <v>201.19</v>
          </cell>
        </row>
        <row r="9350">
          <cell r="A9350">
            <v>3437</v>
          </cell>
          <cell r="B9350" t="str">
            <v>JANELA BASCULANTE EM MADEIRA PINUS/ EUCALIPTO/ TAUARI/ VIROLA OU EQUIVALENTE DA REGIAO, CAIXA DO BATENTE/ MARCO *10* CM, *2* FOLHAS BASCULANTES PARA VIDRO, COM FERRAGENS (SEM VIDRO, SEM GUARNICAO/ALIZAR E SEM ACABAMENTO)</v>
          </cell>
          <cell r="C9350" t="str">
            <v xml:space="preserve">M2    </v>
          </cell>
          <cell r="D9350">
            <v>558.88</v>
          </cell>
        </row>
        <row r="9351">
          <cell r="A9351">
            <v>11190</v>
          </cell>
          <cell r="B9351" t="str">
            <v>JANELA BASCULANTE, ACO, COM BATENTE/REQUADRO, 60 X 60 CM (SEM VIDROS)</v>
          </cell>
          <cell r="C9351" t="str">
            <v xml:space="preserve">UN    </v>
          </cell>
          <cell r="D9351">
            <v>147.25</v>
          </cell>
        </row>
        <row r="9352">
          <cell r="A9352">
            <v>3428</v>
          </cell>
          <cell r="B9352" t="str">
            <v>JANELA DE ABRIR EM MADEIRA IMBUIA/CEDRO ARANA/CEDRO ROSA OU EQUIVALENTE DA REGIAO, CAIXA DO BATENTE/MARCO *10* CM, 2 FOLHAS DE ABRIR TIPO VENEZIANA E 2 FOLHAS DE ABRIR PARA VIDRO, COM GUARNICAO/ALIZAR, COM FERRAGENS, (SEM VIDRO E SEM ACABAMENTO)</v>
          </cell>
          <cell r="C9352" t="str">
            <v xml:space="preserve">M2    </v>
          </cell>
          <cell r="D9352">
            <v>829</v>
          </cell>
        </row>
        <row r="9353">
          <cell r="A9353">
            <v>3429</v>
          </cell>
          <cell r="B9353" t="str">
            <v>JANELA DE ABRIR EM MADEIRA PINUS/EUCALIPTO/ TAUARI/ VIROLA OU EQUIVALENTE DA REGIAO, CAIXA DO BATENTE/MARCO *10* CM, 2 FOLHAS DE ABRIR TIPO VENEZIANA E 2 FOLHAS GUILHOTINA PARA VIDRO, COM FERRAGENS (SEM VIDRO,SEM GUARNICAO/ALIZAR E SEM ACABAMENTO)</v>
          </cell>
          <cell r="C9353" t="str">
            <v xml:space="preserve">M2    </v>
          </cell>
          <cell r="D9353">
            <v>473.64</v>
          </cell>
        </row>
        <row r="9354">
          <cell r="A9354">
            <v>34371</v>
          </cell>
          <cell r="B9354" t="str">
            <v>JANELA DE CORRER EM ALUMINIO, VENEZIANA, 120  X 150 CM (A X L), 3 FLS (2 VENEZIANAS E 1 VIDRO), SEM BANDEIRA, ACABAMENTO ACET OU BRILHANTE, BATENTE/REQUADRO DE 6 A 14 CM, COM VIDRO, SEM GUARNICAO/ALIZAR</v>
          </cell>
          <cell r="C9354" t="str">
            <v xml:space="preserve">UN    </v>
          </cell>
          <cell r="D9354">
            <v>640.97</v>
          </cell>
        </row>
        <row r="9355">
          <cell r="A9355">
            <v>34370</v>
          </cell>
          <cell r="B9355" t="str">
            <v>JANELA DE CORRER EM ALUMINIO, VENEZIANA, 120 X 120 CM (A X L), 3 FLS (2 VENEZIANAS E 1 VIDRO), SEM BANDEIRA, ACABAMENTO ACET OU BRILHANTE, BATENTE/REQUADRO DE 6 A 14 CM, COM VIDRO, SEM GUARNICAO/ALIZAR</v>
          </cell>
          <cell r="C9355" t="str">
            <v xml:space="preserve">UN    </v>
          </cell>
          <cell r="D9355">
            <v>531.55999999999995</v>
          </cell>
        </row>
        <row r="9356">
          <cell r="A9356">
            <v>34372</v>
          </cell>
          <cell r="B9356" t="str">
            <v>JANELA DE CORRER EM ALUMINIO, VENEZIANA, 120 X 150 CM (A X L), 6 FLS (4 VENEZIANAS E 2 VIDROS), SEM BANDEIRA, ACABAMENTO ACET OU BRILHANTE, BATENTE/REQUADRO DE 6 A 14 CM, COM VIDRO, SEM GUARNICAO/ALIZAR</v>
          </cell>
          <cell r="C9356" t="str">
            <v xml:space="preserve">UN    </v>
          </cell>
          <cell r="D9356">
            <v>739.47</v>
          </cell>
        </row>
        <row r="9357">
          <cell r="A9357">
            <v>34373</v>
          </cell>
          <cell r="B9357" t="str">
            <v>JANELA DE CORRER EM ALUMINIO, VENEZIANA, 120 X 200 CM (A X L), 6 FLS (4 VENEZIANAS E 2 VIDROS), SEM BANDEIRA, ACABAMENTO ACET OU BRILHANTE,  BATENTE/REQUADRO DE 6 A 14 CM, COM VIDRO, SEM GUARNICAO/ALIZAR</v>
          </cell>
          <cell r="C9357" t="str">
            <v xml:space="preserve">UN    </v>
          </cell>
          <cell r="D9357">
            <v>915.36</v>
          </cell>
        </row>
        <row r="9358">
          <cell r="A9358">
            <v>36896</v>
          </cell>
          <cell r="B9358" t="str">
            <v>JANELA DE CORRER EM ALUMINIO, 100 X 120 CM (A X L), 2 FLS,  SEM BANDEIRA,  ACABAMENTO ACET OU BRILHANTE, BATENTE/REQUADRO DE 6 A 14 CM, COM VIDRO, SEM GUARNICAO</v>
          </cell>
          <cell r="C9358" t="str">
            <v xml:space="preserve">UN    </v>
          </cell>
          <cell r="D9358">
            <v>305</v>
          </cell>
        </row>
        <row r="9359">
          <cell r="A9359">
            <v>34367</v>
          </cell>
          <cell r="B9359" t="str">
            <v>JANELA DE CORRER EM ALUMINIO, 100 X 150 CM (A X L), 2 FLS,  SEM BANDEIRA,  ACABAMENTO ACET OU BRILHANTE, BATENTE/REQUADRO DE 6 A 14 CM, COM VIDRO, SEM GUARNICAO/ALIZAR</v>
          </cell>
          <cell r="C9359" t="str">
            <v xml:space="preserve">UN    </v>
          </cell>
          <cell r="D9359">
            <v>358.26</v>
          </cell>
        </row>
        <row r="9360">
          <cell r="A9360">
            <v>36897</v>
          </cell>
          <cell r="B9360" t="str">
            <v>JANELA DE CORRER EM ALUMINIO, 100 X 150 CM (A X L), 4 FLS, SEM BANDEIRA, ACABAMENTO ACET OU BRILHANTE, BATENTE/REQUADRO DE 6 A 14 CM, COM VIDRO, SEM GUARNICAO/ALIZAR</v>
          </cell>
          <cell r="C9360" t="str">
            <v xml:space="preserve">UN    </v>
          </cell>
          <cell r="D9360">
            <v>422.47</v>
          </cell>
        </row>
        <row r="9361">
          <cell r="A9361">
            <v>36884</v>
          </cell>
          <cell r="B9361" t="str">
            <v>JANELA DE CORRER EM ALUMINIO, 100 X 150 CM (A X L), 4 FLS, SEM BANDEIRA, ACABAMENTO ACET OU BRILHANTE, BATENTE/REQUADRO DE 6 A 14 CM, COM VIDRO, SEM GUARNICAO/ALIZAR</v>
          </cell>
          <cell r="C9361" t="str">
            <v xml:space="preserve">M2    </v>
          </cell>
          <cell r="D9361">
            <v>296.73</v>
          </cell>
        </row>
        <row r="9362">
          <cell r="A9362">
            <v>597</v>
          </cell>
          <cell r="B9362" t="str">
            <v>JANELA DE CORRER EM ALUMINIO, 100 X 150 CM (A X L), 4 FLS, SEM BANDEIRA, ACABAMENTO ACET OU BRILHANTE, COM VIDRO, COM GUARNICAO PARA 1 FACE</v>
          </cell>
          <cell r="C9362" t="str">
            <v xml:space="preserve">M2    </v>
          </cell>
          <cell r="D9362">
            <v>312.05</v>
          </cell>
        </row>
        <row r="9363">
          <cell r="A9363">
            <v>34369</v>
          </cell>
          <cell r="B9363" t="str">
            <v>JANELA DE CORRER EM ALUMINIO, 100 X 200 CM, 4 FLS,  BANDEIRA COM BASCULA,  ACABAMENTO ACET OU BRILHANTE, BATENTE/REQUADRO DE 6 A 14 CM, COM VIDRO, SEM GUARNICAO/ALIZAR</v>
          </cell>
          <cell r="C9363" t="str">
            <v xml:space="preserve">UN    </v>
          </cell>
          <cell r="D9363">
            <v>500.55</v>
          </cell>
        </row>
        <row r="9364">
          <cell r="A9364">
            <v>34362</v>
          </cell>
          <cell r="B9364" t="str">
            <v>JANELA DE CORRER EM ALUMINIO, 120 X 120 CM (A X L), 2 FLS, SEM BANDEIRA, ACABAMENTO ACET OU BRILHANTE,  BATENTE/REQUADRO DE 6 A 14 CM, COM VIDRO, SEM GUARNICAO/ALIZAR</v>
          </cell>
          <cell r="C9364" t="str">
            <v xml:space="preserve">UN    </v>
          </cell>
          <cell r="D9364">
            <v>347.32</v>
          </cell>
        </row>
        <row r="9365">
          <cell r="A9365">
            <v>34363</v>
          </cell>
          <cell r="B9365" t="str">
            <v>JANELA DE CORRER EM ALUMINIO, 120 X 150 CM (A X L), 2 FLS, SEM BANDEIRA, ACABAMENTO ACET OU BRILHANTE, BATENTE/REQUADRO DE 6 A 14 CM, COM VIDRO, SEM GUARNICAO/ALIZAR</v>
          </cell>
          <cell r="C9365" t="str">
            <v xml:space="preserve">UN    </v>
          </cell>
          <cell r="D9365">
            <v>392.55</v>
          </cell>
        </row>
        <row r="9366">
          <cell r="A9366">
            <v>34364</v>
          </cell>
          <cell r="B9366" t="str">
            <v>JANELA DE CORRER EM ALUMINIO, 120 X 150 CM (A X L), 4 FLS, BANDEIRA COM BASCULA,  ACABAMENTO ACET OU BRILHANTE, BATENTE/REQUADRO DE 6 A 14 CM, COM VIDRO, SEM GUARNICAO/ALIZAR</v>
          </cell>
          <cell r="C9366" t="str">
            <v xml:space="preserve">UN    </v>
          </cell>
          <cell r="D9366">
            <v>489.6</v>
          </cell>
        </row>
        <row r="9367">
          <cell r="A9367">
            <v>34365</v>
          </cell>
          <cell r="B9367" t="str">
            <v>JANELA DE CORRER EM ALUMINIO, 120 X 200 CM (A X L), 4 FLS, BANDEIRA COM BASCULA,  ACABAMENTO ACET OU BRILHANTE, BATENTE/REQUADRO DE 6 A 14 CM, COM VIDRO, SEM GUARNICAO/ALIZAR</v>
          </cell>
          <cell r="C9367" t="str">
            <v xml:space="preserve">UN    </v>
          </cell>
          <cell r="D9367">
            <v>551.62</v>
          </cell>
        </row>
        <row r="9368">
          <cell r="A9368">
            <v>40659</v>
          </cell>
          <cell r="B9368" t="str">
            <v>JANELA DE 6 FOLHAS DE CORRER EM MADEIRA CEDRINHO/ ANGELIM COMERCIAL/ CURUPIXA/ CUMARU OU EQUIVALENTE DA REGIAO, CAIXA DO BATENTE/MARCO *10* CM, 2 FOLHAS DE CORRER VENEZIANA, 2 FOLHAS FIXAS VENEZIANA E 2 FOLHAS DE CORRER PARA VIDRO, COM FERRAGENS (SEM VIDR</v>
          </cell>
          <cell r="C9368" t="str">
            <v xml:space="preserve">M2    </v>
          </cell>
          <cell r="D9368">
            <v>790.73</v>
          </cell>
        </row>
        <row r="9369">
          <cell r="A9369">
            <v>40660</v>
          </cell>
          <cell r="B9369" t="str">
            <v>JANELA DE 6 FOLHAS DE CORRER EM MADEIRA IMBUIA/CEDRO ARANA/CEDRO ROSA OU EQUIVALENTE DA REGIAO, CAIXA DO BATENTE/MARCO *10* CM, 2 FOLHAS DE CORRER VENEZIANA, 2 FOLHAS FIXAS VENEZIANA E 2 FOLHAS DE CORRER PARA VIDRO, COM FERRAGENS (SEM VIDRO, SEM ACABAMENT</v>
          </cell>
          <cell r="C9369" t="str">
            <v xml:space="preserve">M2    </v>
          </cell>
          <cell r="D9369">
            <v>1002.16</v>
          </cell>
        </row>
        <row r="9370">
          <cell r="A9370">
            <v>40661</v>
          </cell>
          <cell r="B9370" t="str">
            <v>JANELA DE 6 FOLHAS DE CORRER EM MADEIRA PINUS/ EUCALIPTO/ TAUARI/ VIROLA OU  EQUIVALENTE DA REGIAO, CAIXA DO BATENTE/MARCO *10* CM, 2 FOLHAS DE CORRER VENEZIANA, 2 FOLHAS FIXAS VENEZIANA E 2 FOLHAS DE CORRER PARA VIDRO, COM FERRAGENS (SEM VIDRO, SEM ACABA</v>
          </cell>
          <cell r="C9370" t="str">
            <v xml:space="preserve">M2    </v>
          </cell>
          <cell r="D9370">
            <v>616.15</v>
          </cell>
        </row>
        <row r="9371">
          <cell r="A9371">
            <v>3421</v>
          </cell>
          <cell r="B9371" t="str">
            <v>JANELA EM MADEIRA CEDRINHO/ ANGELIM COMERCIAL/ CURUPIXA/ CUMARU OU EQUIVALENTE DA REGIAO, CAIXA DO BATENTE/MARCO *10* CM, 2 FOLHAS DE ABRIR TIPO VENEZIANA E 2 FOLHAS GUILHOTINA PARA VIDRO, COM GUARNICAO/ALIZAR, COM FERRAGENS (SEM VIDRO E SEM ACABAMENTO)</v>
          </cell>
          <cell r="C9371" t="str">
            <v xml:space="preserve">M2    </v>
          </cell>
          <cell r="D9371">
            <v>620.87</v>
          </cell>
        </row>
        <row r="9372">
          <cell r="A9372">
            <v>599</v>
          </cell>
          <cell r="B9372" t="str">
            <v>JANELA FIXA EM ALUMINIO, 60  X 80 CM (A X L), BATENTE/REQUADRO DE 3 A 14 CM, COM VIDRO, SEM GUARNICAO/ALIZAR</v>
          </cell>
          <cell r="C9372" t="str">
            <v xml:space="preserve">M2    </v>
          </cell>
          <cell r="D9372">
            <v>264.5</v>
          </cell>
        </row>
        <row r="9373">
          <cell r="A9373">
            <v>34380</v>
          </cell>
          <cell r="B9373" t="str">
            <v>JANELA FIXA EM ALUMINIO, 60 X 80 CM (A X L), BATENTE/REQUADRO DE 3 A 14 CM, COM VIDRO, SEM GUARNICAO/ALIZAR</v>
          </cell>
          <cell r="C9373" t="str">
            <v xml:space="preserve">UN    </v>
          </cell>
          <cell r="D9373">
            <v>137.16999999999999</v>
          </cell>
        </row>
        <row r="9374">
          <cell r="A9374">
            <v>34381</v>
          </cell>
          <cell r="B9374" t="str">
            <v>JANELA MAXIM AR EM ALUMINIO, 80 X 60 CM (A X L), BATENTE/REQUADRO DE 4 A 14 CM, COM VIDRO, SEM GUARNICAO/ALIZAR</v>
          </cell>
          <cell r="C9374" t="str">
            <v xml:space="preserve">UN    </v>
          </cell>
          <cell r="D9374">
            <v>178.76</v>
          </cell>
        </row>
        <row r="9375">
          <cell r="A9375">
            <v>601</v>
          </cell>
          <cell r="B9375" t="str">
            <v>JANELA MAXIM AR EM ALUMINIO, 80 X 60 CM (A X L), BATENTE/REQUADRO DE 4 A 14 CM, COM VIDRO, SEM GUARNICAO/ALIZAR</v>
          </cell>
          <cell r="C9375" t="str">
            <v xml:space="preserve">M2    </v>
          </cell>
          <cell r="D9375">
            <v>356.81</v>
          </cell>
        </row>
        <row r="9376">
          <cell r="A9376">
            <v>3423</v>
          </cell>
          <cell r="B9376" t="str">
            <v>JANELA MAXIM AR EM MADEIRA CEDRINHO/ ANGELIM COMERCIAL/ CURUPIXA/ CUMARU OU EQUIVALENTE DA REGIAO, CAIXA DO BATENTE/MARCO *10* CM, 1 FOLHA  PARA VIDRO, COM GUARNICAO/ALIZAR, COM FERRAGENS, (SEM VIDRO E SEM ACABAMENTO)</v>
          </cell>
          <cell r="C9376" t="str">
            <v xml:space="preserve">M2    </v>
          </cell>
          <cell r="D9376">
            <v>875.57</v>
          </cell>
        </row>
        <row r="9377">
          <cell r="A9377">
            <v>34797</v>
          </cell>
          <cell r="B9377" t="str">
            <v>JANELA MAXIMO AR, ACO, BATENTE / REQUADRO DE 6 A 14 CM, PINT ANTICORROSIVA, SEM VIDRO, COM GRADE, 1 FL, 60  X 80 CM (A X L)</v>
          </cell>
          <cell r="C9377" t="str">
            <v xml:space="preserve">UN    </v>
          </cell>
          <cell r="D9377">
            <v>320.73</v>
          </cell>
        </row>
        <row r="9378">
          <cell r="A9378">
            <v>25964</v>
          </cell>
          <cell r="B9378" t="str">
            <v>JARDINEIRO</v>
          </cell>
          <cell r="C9378" t="str">
            <v xml:space="preserve">H     </v>
          </cell>
          <cell r="D9378">
            <v>13.01</v>
          </cell>
        </row>
        <row r="9379">
          <cell r="A9379">
            <v>41077</v>
          </cell>
          <cell r="B9379" t="str">
            <v>JARDINEIRO (MENSALISTA)</v>
          </cell>
          <cell r="C9379" t="str">
            <v xml:space="preserve">MES   </v>
          </cell>
          <cell r="D9379">
            <v>2278.5100000000002</v>
          </cell>
        </row>
        <row r="9380">
          <cell r="A9380">
            <v>20159</v>
          </cell>
          <cell r="B9380" t="str">
            <v>JOELHO COM VISITA, PVC SERIE R, 90 GRAUS, 100 X 75 MM, PARA ESGOTO OU AGUAS PLUVIAIS PREDIAIS</v>
          </cell>
          <cell r="C9380" t="str">
            <v xml:space="preserve">UN    </v>
          </cell>
          <cell r="D9380">
            <v>45.16</v>
          </cell>
        </row>
        <row r="9381">
          <cell r="A9381">
            <v>37963</v>
          </cell>
          <cell r="B9381" t="str">
            <v>JOELHO CPVC, SOLDAVEL, 45 GRAUS, 15 MM, PARA AGUA QUENTE</v>
          </cell>
          <cell r="C9381" t="str">
            <v xml:space="preserve">UN    </v>
          </cell>
          <cell r="D9381">
            <v>3.45</v>
          </cell>
        </row>
        <row r="9382">
          <cell r="A9382">
            <v>37964</v>
          </cell>
          <cell r="B9382" t="str">
            <v>JOELHO CPVC, SOLDAVEL, 45 GRAUS, 22 MM, PARA AGUA QUENTE</v>
          </cell>
          <cell r="C9382" t="str">
            <v xml:space="preserve">UN    </v>
          </cell>
          <cell r="D9382">
            <v>5.76</v>
          </cell>
        </row>
        <row r="9383">
          <cell r="A9383">
            <v>37965</v>
          </cell>
          <cell r="B9383" t="str">
            <v>JOELHO CPVC, SOLDAVEL, 45 GRAUS, 28 MM, PARA AGUA QUENTE</v>
          </cell>
          <cell r="C9383" t="str">
            <v xml:space="preserve">UN    </v>
          </cell>
          <cell r="D9383">
            <v>8.34</v>
          </cell>
        </row>
        <row r="9384">
          <cell r="A9384">
            <v>37966</v>
          </cell>
          <cell r="B9384" t="str">
            <v>JOELHO CPVC, SOLDAVEL, 45 GRAUS, 35 MM, PARA AGUA QUENTE</v>
          </cell>
          <cell r="C9384" t="str">
            <v xml:space="preserve">UN    </v>
          </cell>
          <cell r="D9384">
            <v>15.11</v>
          </cell>
        </row>
        <row r="9385">
          <cell r="A9385">
            <v>37967</v>
          </cell>
          <cell r="B9385" t="str">
            <v>JOELHO CPVC, SOLDAVEL, 45 GRAUS, 42 MM, PARA AGUA QUENTE</v>
          </cell>
          <cell r="C9385" t="str">
            <v xml:space="preserve">UN    </v>
          </cell>
          <cell r="D9385">
            <v>24.24</v>
          </cell>
        </row>
        <row r="9386">
          <cell r="A9386">
            <v>37968</v>
          </cell>
          <cell r="B9386" t="str">
            <v>JOELHO CPVC, SOLDAVEL, 45 GRAUS, 54 MM, PARA AGUA QUENTE</v>
          </cell>
          <cell r="C9386" t="str">
            <v xml:space="preserve">UN    </v>
          </cell>
          <cell r="D9386">
            <v>53.16</v>
          </cell>
        </row>
        <row r="9387">
          <cell r="A9387">
            <v>37969</v>
          </cell>
          <cell r="B9387" t="str">
            <v>JOELHO CPVC, SOLDAVEL, 45 GRAUS, 73 MM, PARA AGUA QUENTE</v>
          </cell>
          <cell r="C9387" t="str">
            <v xml:space="preserve">UN    </v>
          </cell>
          <cell r="D9387">
            <v>142.02000000000001</v>
          </cell>
        </row>
        <row r="9388">
          <cell r="A9388">
            <v>37970</v>
          </cell>
          <cell r="B9388" t="str">
            <v>JOELHO CPVC, SOLDAVEL, 45 GRAUS, 89 MM, PARA AGUA QUENTE</v>
          </cell>
          <cell r="C9388" t="str">
            <v xml:space="preserve">UN    </v>
          </cell>
          <cell r="D9388">
            <v>165.67</v>
          </cell>
        </row>
        <row r="9389">
          <cell r="A9389">
            <v>21118</v>
          </cell>
          <cell r="B9389" t="str">
            <v>JOELHO CPVC, SOLDAVEL, 90 GRAUS, 15 MM, PARA AGUA QUENTE</v>
          </cell>
          <cell r="C9389" t="str">
            <v xml:space="preserve">UN    </v>
          </cell>
          <cell r="D9389">
            <v>2.61</v>
          </cell>
        </row>
        <row r="9390">
          <cell r="A9390">
            <v>37956</v>
          </cell>
          <cell r="B9390" t="str">
            <v>JOELHO CPVC, SOLDAVEL, 90 GRAUS, 22 MM, PARA AGUA QUENTE</v>
          </cell>
          <cell r="C9390" t="str">
            <v xml:space="preserve">UN    </v>
          </cell>
          <cell r="D9390">
            <v>4.13</v>
          </cell>
        </row>
        <row r="9391">
          <cell r="A9391">
            <v>37957</v>
          </cell>
          <cell r="B9391" t="str">
            <v>JOELHO CPVC, SOLDAVEL, 90 GRAUS, 28 MM, PARA AGUA QUENTE</v>
          </cell>
          <cell r="C9391" t="str">
            <v xml:space="preserve">UN    </v>
          </cell>
          <cell r="D9391">
            <v>8.7200000000000006</v>
          </cell>
        </row>
        <row r="9392">
          <cell r="A9392">
            <v>37958</v>
          </cell>
          <cell r="B9392" t="str">
            <v>JOELHO CPVC, SOLDAVEL, 90 GRAUS, 35 MM, PARA AGUA QUENTE</v>
          </cell>
          <cell r="C9392" t="str">
            <v xml:space="preserve">UN    </v>
          </cell>
          <cell r="D9392">
            <v>15.11</v>
          </cell>
        </row>
        <row r="9393">
          <cell r="A9393">
            <v>37959</v>
          </cell>
          <cell r="B9393" t="str">
            <v>JOELHO CPVC, SOLDAVEL, 90 GRAUS, 42 MM, PARA AGUA QUENTE</v>
          </cell>
          <cell r="C9393" t="str">
            <v xml:space="preserve">UN    </v>
          </cell>
          <cell r="D9393">
            <v>24.24</v>
          </cell>
        </row>
        <row r="9394">
          <cell r="A9394">
            <v>37960</v>
          </cell>
          <cell r="B9394" t="str">
            <v>JOELHO CPVC, SOLDAVEL, 90 GRAUS, 54 MM, PARA AGUA QUENTE</v>
          </cell>
          <cell r="C9394" t="str">
            <v xml:space="preserve">UN    </v>
          </cell>
          <cell r="D9394">
            <v>52.2</v>
          </cell>
        </row>
        <row r="9395">
          <cell r="A9395">
            <v>37961</v>
          </cell>
          <cell r="B9395" t="str">
            <v>JOELHO CPVC, SOLDAVEL, 90 GRAUS, 73 MM, PARA AGUA QUENTE</v>
          </cell>
          <cell r="C9395" t="str">
            <v xml:space="preserve">UN    </v>
          </cell>
          <cell r="D9395">
            <v>138.49</v>
          </cell>
        </row>
        <row r="9396">
          <cell r="A9396">
            <v>37962</v>
          </cell>
          <cell r="B9396" t="str">
            <v>JOELHO CPVC, SOLDAVEL, 90 GRAUS, 89 MM, PARA AGUA QUENTE</v>
          </cell>
          <cell r="C9396" t="str">
            <v xml:space="preserve">UN    </v>
          </cell>
          <cell r="D9396">
            <v>160.91999999999999</v>
          </cell>
        </row>
        <row r="9397">
          <cell r="A9397">
            <v>3533</v>
          </cell>
          <cell r="B9397" t="str">
            <v>JOELHO DE REDUCAO, PVC SOLDAVEL, 90 GRAUS,  25 MM X 20 MM, PARA AGUA FRIA PREDIAL</v>
          </cell>
          <cell r="C9397" t="str">
            <v xml:space="preserve">UN    </v>
          </cell>
          <cell r="D9397">
            <v>2.35</v>
          </cell>
        </row>
        <row r="9398">
          <cell r="A9398">
            <v>3538</v>
          </cell>
          <cell r="B9398" t="str">
            <v>JOELHO DE REDUCAO, PVC SOLDAVEL, 90 GRAUS,  32 MM X 25 MM, PARA AGUA FRIA PREDIAL</v>
          </cell>
          <cell r="C9398" t="str">
            <v xml:space="preserve">UN    </v>
          </cell>
          <cell r="D9398">
            <v>4.05</v>
          </cell>
        </row>
        <row r="9399">
          <cell r="A9399">
            <v>3497</v>
          </cell>
          <cell r="B9399" t="str">
            <v>JOELHO DE REDUCAO, PVC, ROSCAVEL COM BUCHA DE LATAO, 90 GRAUS,  3/4" X 1/2", PARA AGUA FRIA PREDIAL</v>
          </cell>
          <cell r="C9399" t="str">
            <v xml:space="preserve">UN    </v>
          </cell>
          <cell r="D9399">
            <v>15.14</v>
          </cell>
        </row>
        <row r="9400">
          <cell r="A9400">
            <v>3498</v>
          </cell>
          <cell r="B9400" t="str">
            <v>JOELHO DE REDUCAO, PVC, ROSCAVEL, 90 GRAUS, 1" X 3/4", PARA AGUA FRIA PREDIAL</v>
          </cell>
          <cell r="C9400" t="str">
            <v xml:space="preserve">UN    </v>
          </cell>
          <cell r="D9400">
            <v>4.8099999999999996</v>
          </cell>
        </row>
        <row r="9401">
          <cell r="A9401">
            <v>3496</v>
          </cell>
          <cell r="B9401" t="str">
            <v>JOELHO DE REDUCAO, PVC, ROSCAVEL, 90 GRAUS, 3/4" X 1/2", PARA AGUA FRIA PREDIAL</v>
          </cell>
          <cell r="C9401" t="str">
            <v xml:space="preserve">UN    </v>
          </cell>
          <cell r="D9401">
            <v>3.88</v>
          </cell>
        </row>
        <row r="9402">
          <cell r="A9402">
            <v>38429</v>
          </cell>
          <cell r="B9402" t="str">
            <v>JOELHO DE TRANSICAO, CPVC, SOLDAVEL, 90 GRAUS, 15 MM X 1/2", PARA AGUA QUENTE</v>
          </cell>
          <cell r="C9402" t="str">
            <v xml:space="preserve">UN    </v>
          </cell>
          <cell r="D9402">
            <v>8.81</v>
          </cell>
        </row>
        <row r="9403">
          <cell r="A9403">
            <v>38431</v>
          </cell>
          <cell r="B9403" t="str">
            <v>JOELHO DE TRANSICAO, CPVC, SOLDAVEL, 90 GRAUS, 22 MM X 1/2", PARA AGUA QUENTE</v>
          </cell>
          <cell r="C9403" t="str">
            <v xml:space="preserve">UN    </v>
          </cell>
          <cell r="D9403">
            <v>13.96</v>
          </cell>
        </row>
        <row r="9404">
          <cell r="A9404">
            <v>38430</v>
          </cell>
          <cell r="B9404" t="str">
            <v>JOELHO DE TRANSICAO, CPVC, SOLDAVEL, 90 GRAUS, 22 MM X 3/4", PARA AGUA QUENTE</v>
          </cell>
          <cell r="C9404" t="str">
            <v xml:space="preserve">UN    </v>
          </cell>
          <cell r="D9404">
            <v>17.84</v>
          </cell>
        </row>
        <row r="9405">
          <cell r="A9405">
            <v>36348</v>
          </cell>
          <cell r="B9405" t="str">
            <v>JOELHO PPR 45 GRAUS, SOLDAVEL,  DN 20 MM, PARA AGUA QUENTE PREDIAL</v>
          </cell>
          <cell r="C9405" t="str">
            <v xml:space="preserve">UN    </v>
          </cell>
          <cell r="D9405">
            <v>1.54</v>
          </cell>
        </row>
        <row r="9406">
          <cell r="A9406">
            <v>36349</v>
          </cell>
          <cell r="B9406" t="str">
            <v>JOELHO PPR 45 GRAUS, SOLDAVEL, DN 25 MM, PARA AGUA QUENTE PREDIAL</v>
          </cell>
          <cell r="C9406" t="str">
            <v xml:space="preserve">UN    </v>
          </cell>
          <cell r="D9406">
            <v>2.3199999999999998</v>
          </cell>
        </row>
        <row r="9407">
          <cell r="A9407">
            <v>38433</v>
          </cell>
          <cell r="B9407" t="str">
            <v>JOELHO PPR, 45 GRAUS, SOLDAVEL, DN 32 MM, PARA AGUA QUENTE PREDIAL</v>
          </cell>
          <cell r="C9407" t="str">
            <v xml:space="preserve">UN    </v>
          </cell>
          <cell r="D9407">
            <v>4.3</v>
          </cell>
        </row>
        <row r="9408">
          <cell r="A9408">
            <v>38440</v>
          </cell>
          <cell r="B9408" t="str">
            <v>JOELHO PPR, 90 GRAUS, SOLDAVEL, DN 110 MM, PARA AGUA QUENTE PREDIAL</v>
          </cell>
          <cell r="C9408" t="str">
            <v xml:space="preserve">UN    </v>
          </cell>
          <cell r="D9408">
            <v>148.29</v>
          </cell>
        </row>
        <row r="9409">
          <cell r="A9409">
            <v>36359</v>
          </cell>
          <cell r="B9409" t="str">
            <v>JOELHO PPR, 90 GRAUS, SOLDAVEL, DN 20 MM, PARA AGUA QUENTE PREDIAL</v>
          </cell>
          <cell r="C9409" t="str">
            <v xml:space="preserve">UN    </v>
          </cell>
          <cell r="D9409">
            <v>1.84</v>
          </cell>
        </row>
        <row r="9410">
          <cell r="A9410">
            <v>36360</v>
          </cell>
          <cell r="B9410" t="str">
            <v>JOELHO PPR, 90 GRAUS, SOLDAVEL, DN 25 MM, PARA AGUA QUENTE PREDIAL</v>
          </cell>
          <cell r="C9410" t="str">
            <v xml:space="preserve">UN    </v>
          </cell>
          <cell r="D9410">
            <v>2.84</v>
          </cell>
        </row>
        <row r="9411">
          <cell r="A9411">
            <v>38434</v>
          </cell>
          <cell r="B9411" t="str">
            <v>JOELHO PPR, 90 GRAUS, SOLDAVEL, DN 32 MM, PARA AGUA QUENTE PREDIAL</v>
          </cell>
          <cell r="C9411" t="str">
            <v xml:space="preserve">UN    </v>
          </cell>
          <cell r="D9411">
            <v>4.3499999999999996</v>
          </cell>
        </row>
        <row r="9412">
          <cell r="A9412">
            <v>38435</v>
          </cell>
          <cell r="B9412" t="str">
            <v>JOELHO PPR, 90 GRAUS, SOLDAVEL, DN 40 MM, PARA AGUA QUENTE PREDIAL</v>
          </cell>
          <cell r="C9412" t="str">
            <v xml:space="preserve">UN    </v>
          </cell>
          <cell r="D9412">
            <v>8.27</v>
          </cell>
        </row>
        <row r="9413">
          <cell r="A9413">
            <v>38436</v>
          </cell>
          <cell r="B9413" t="str">
            <v>JOELHO PPR, 90 GRAUS, SOLDAVEL, DN 50 MM, PARA AGUA QUENTE PREDIAL</v>
          </cell>
          <cell r="C9413" t="str">
            <v xml:space="preserve">UN    </v>
          </cell>
          <cell r="D9413">
            <v>17.09</v>
          </cell>
        </row>
        <row r="9414">
          <cell r="A9414">
            <v>38437</v>
          </cell>
          <cell r="B9414" t="str">
            <v>JOELHO PPR, 90 GRAUS, SOLDAVEL, DN 63 MM, PARA AGUA QUENTE PREDIAL</v>
          </cell>
          <cell r="C9414" t="str">
            <v xml:space="preserve">UN    </v>
          </cell>
          <cell r="D9414">
            <v>25.67</v>
          </cell>
        </row>
        <row r="9415">
          <cell r="A9415">
            <v>38438</v>
          </cell>
          <cell r="B9415" t="str">
            <v>JOELHO PPR, 90 GRAUS, SOLDAVEL, DN 75 MM, PARA AGUA QUENTE PREDIAL</v>
          </cell>
          <cell r="C9415" t="str">
            <v xml:space="preserve">UN    </v>
          </cell>
          <cell r="D9415">
            <v>64.87</v>
          </cell>
        </row>
        <row r="9416">
          <cell r="A9416">
            <v>38439</v>
          </cell>
          <cell r="B9416" t="str">
            <v>JOELHO PPR, 90 GRAUS, SOLDAVEL, DN 90 MM, PARA AGUA QUENTE PREDIAL</v>
          </cell>
          <cell r="C9416" t="str">
            <v xml:space="preserve">UN    </v>
          </cell>
          <cell r="D9416">
            <v>98.87</v>
          </cell>
        </row>
        <row r="9417">
          <cell r="A9417">
            <v>10836</v>
          </cell>
          <cell r="B9417" t="str">
            <v>JOELHO PVC COM VISITA, 90 GRAUS, DN 100 X 50 MM, SERIE NORMAL, PARA ESGOTO PREDIAL</v>
          </cell>
          <cell r="C9417" t="str">
            <v xml:space="preserve">UN    </v>
          </cell>
          <cell r="D9417">
            <v>15.83</v>
          </cell>
        </row>
        <row r="9418">
          <cell r="A9418">
            <v>20128</v>
          </cell>
          <cell r="B9418" t="str">
            <v>JOELHO PVC LEVE, 45 GRAUS, DN 150 MM, PARA ESGOTO PREDIAL</v>
          </cell>
          <cell r="C9418" t="str">
            <v xml:space="preserve">UN    </v>
          </cell>
          <cell r="D9418">
            <v>46.39</v>
          </cell>
        </row>
        <row r="9419">
          <cell r="A9419">
            <v>20131</v>
          </cell>
          <cell r="B9419" t="str">
            <v>JOELHO PVC LEVE, 90 GRAUS, DN 150 MM, PARA ESGOTO PREDIAL</v>
          </cell>
          <cell r="C9419" t="str">
            <v xml:space="preserve">UN    </v>
          </cell>
          <cell r="D9419">
            <v>42.35</v>
          </cell>
        </row>
        <row r="9420">
          <cell r="A9420">
            <v>3521</v>
          </cell>
          <cell r="B9420" t="str">
            <v>JOELHO PVC,  SOLDAVEL COM ROSCA, 90 GRAUS, 20 MM X 1/2", PARA AGUA FRIA PREDIAL</v>
          </cell>
          <cell r="C9420" t="str">
            <v xml:space="preserve">UN    </v>
          </cell>
          <cell r="D9420">
            <v>2.04</v>
          </cell>
        </row>
        <row r="9421">
          <cell r="A9421">
            <v>3531</v>
          </cell>
          <cell r="B9421" t="str">
            <v>JOELHO PVC,  SOLDAVEL COM ROSCA, 90 GRAUS, 25 MM X 1/2", PARA AGUA FRIA PREDIAL</v>
          </cell>
          <cell r="C9421" t="str">
            <v xml:space="preserve">UN    </v>
          </cell>
          <cell r="D9421">
            <v>2.31</v>
          </cell>
        </row>
        <row r="9422">
          <cell r="A9422">
            <v>3522</v>
          </cell>
          <cell r="B9422" t="str">
            <v>JOELHO PVC,  SOLDAVEL COM ROSCA, 90 GRAUS, 25 MM X 3/4", PARA AGUA FRIA PREDIAL</v>
          </cell>
          <cell r="C9422" t="str">
            <v xml:space="preserve">UN    </v>
          </cell>
          <cell r="D9422">
            <v>3.44</v>
          </cell>
        </row>
        <row r="9423">
          <cell r="A9423">
            <v>3527</v>
          </cell>
          <cell r="B9423" t="str">
            <v>JOELHO PVC,  SOLDAVEL COM ROSCA, 90 GRAUS, 32 MM X 3/4", PARA AGUA FRIA PREDIAL</v>
          </cell>
          <cell r="C9423" t="str">
            <v xml:space="preserve">UN    </v>
          </cell>
          <cell r="D9423">
            <v>11.82</v>
          </cell>
        </row>
        <row r="9424">
          <cell r="A9424">
            <v>10835</v>
          </cell>
          <cell r="B9424" t="str">
            <v>JOELHO PVC, COM BOLSA E ANEL, 90 GRAUS, DN 40 X *38* MM, SERIE NORMAL, PARA ESGOTO PREDIAL</v>
          </cell>
          <cell r="C9424" t="str">
            <v xml:space="preserve">UN    </v>
          </cell>
          <cell r="D9424">
            <v>3.31</v>
          </cell>
        </row>
        <row r="9425">
          <cell r="A9425">
            <v>3475</v>
          </cell>
          <cell r="B9425" t="str">
            <v>JOELHO PVC, ROSCAVEL, 45 GRAUS, 1/2", PARA AGUA FRIA PREDIAL</v>
          </cell>
          <cell r="C9425" t="str">
            <v xml:space="preserve">UN    </v>
          </cell>
          <cell r="D9425">
            <v>3.97</v>
          </cell>
        </row>
        <row r="9426">
          <cell r="A9426">
            <v>3485</v>
          </cell>
          <cell r="B9426" t="str">
            <v>JOELHO PVC, ROSCAVEL, 45 GRAUS, 1", PARA AGUA FRIA PREDIAL</v>
          </cell>
          <cell r="C9426" t="str">
            <v xml:space="preserve">UN    </v>
          </cell>
          <cell r="D9426">
            <v>12.69</v>
          </cell>
        </row>
        <row r="9427">
          <cell r="A9427">
            <v>3534</v>
          </cell>
          <cell r="B9427" t="str">
            <v>JOELHO PVC, ROSCAVEL, 45 GRAUS, 3/4", PARA AGUA FRIA PREDIAL</v>
          </cell>
          <cell r="C9427" t="str">
            <v xml:space="preserve">UN    </v>
          </cell>
          <cell r="D9427">
            <v>5.0199999999999996</v>
          </cell>
        </row>
        <row r="9428">
          <cell r="A9428">
            <v>3543</v>
          </cell>
          <cell r="B9428" t="str">
            <v>JOELHO PVC, ROSCAVEL, 90 GRAUS, 1/2", PARA AGUA FRIA PREDIAL</v>
          </cell>
          <cell r="C9428" t="str">
            <v xml:space="preserve">UN    </v>
          </cell>
          <cell r="D9428">
            <v>2.52</v>
          </cell>
        </row>
        <row r="9429">
          <cell r="A9429">
            <v>3482</v>
          </cell>
          <cell r="B9429" t="str">
            <v>JOELHO PVC, ROSCAVEL, 90 GRAUS, 1", PARA AGUA FRIA PREDIAL</v>
          </cell>
          <cell r="C9429" t="str">
            <v xml:space="preserve">UN    </v>
          </cell>
          <cell r="D9429">
            <v>6.38</v>
          </cell>
        </row>
        <row r="9430">
          <cell r="A9430">
            <v>3505</v>
          </cell>
          <cell r="B9430" t="str">
            <v>JOELHO PVC, ROSCAVEL, 90 GRAUS, 3/4", PARA AGUA FRIA PREDIAL</v>
          </cell>
          <cell r="C9430" t="str">
            <v xml:space="preserve">UN    </v>
          </cell>
          <cell r="D9430">
            <v>3.62</v>
          </cell>
        </row>
        <row r="9431">
          <cell r="A9431">
            <v>3516</v>
          </cell>
          <cell r="B9431" t="str">
            <v>JOELHO PVC, SOLDAVEL, BB, 45 GRAUS, DN 40 MM, PARA ESGOTO PREDIAL</v>
          </cell>
          <cell r="C9431" t="str">
            <v xml:space="preserve">UN    </v>
          </cell>
          <cell r="D9431">
            <v>0.86</v>
          </cell>
        </row>
        <row r="9432">
          <cell r="A9432">
            <v>3517</v>
          </cell>
          <cell r="B9432" t="str">
            <v>JOELHO PVC, SOLDAVEL, BB, 90 GRAUS, DN 40 MM, PARA ESGOTO PREDIAL</v>
          </cell>
          <cell r="C9432" t="str">
            <v xml:space="preserve">UN    </v>
          </cell>
          <cell r="D9432">
            <v>3.02</v>
          </cell>
        </row>
        <row r="9433">
          <cell r="A9433">
            <v>3515</v>
          </cell>
          <cell r="B9433" t="str">
            <v>JOELHO PVC, SOLDAVEL, COM BUCHA DE LATAO, 90 GRAUS, 20 MM X 1/2", PARA AGUA FRIA PREDIAL</v>
          </cell>
          <cell r="C9433" t="str">
            <v xml:space="preserve">UN    </v>
          </cell>
          <cell r="D9433">
            <v>5.86</v>
          </cell>
        </row>
        <row r="9434">
          <cell r="A9434">
            <v>20147</v>
          </cell>
          <cell r="B9434" t="str">
            <v>JOELHO PVC, SOLDAVEL, COM BUCHA DE LATAO, 90 GRAUS, 25 MM X 1/2", PARA AGUA FRIA PREDIAL</v>
          </cell>
          <cell r="C9434" t="str">
            <v xml:space="preserve">UN    </v>
          </cell>
          <cell r="D9434">
            <v>6.3</v>
          </cell>
        </row>
        <row r="9435">
          <cell r="A9435">
            <v>3524</v>
          </cell>
          <cell r="B9435" t="str">
            <v>JOELHO PVC, SOLDAVEL, COM BUCHA DE LATAO, 90 GRAUS, 25 MM X 3/4", PARA AGUA FRIA PREDIAL</v>
          </cell>
          <cell r="C9435" t="str">
            <v xml:space="preserve">UN    </v>
          </cell>
          <cell r="D9435">
            <v>7.48</v>
          </cell>
        </row>
        <row r="9436">
          <cell r="A9436">
            <v>3532</v>
          </cell>
          <cell r="B9436" t="str">
            <v>JOELHO PVC, SOLDAVEL, COM BUCHA DE LATAO, 90 GRAUS, 32 MM X 3/4", PARA AGUA FRIA PREDIAL</v>
          </cell>
          <cell r="C9436" t="str">
            <v xml:space="preserve">UN    </v>
          </cell>
          <cell r="D9436">
            <v>13.68</v>
          </cell>
        </row>
        <row r="9437">
          <cell r="A9437">
            <v>3528</v>
          </cell>
          <cell r="B9437" t="str">
            <v>JOELHO PVC, SOLDAVEL, PB, 45 GRAUS, DN 100 MM, PARA ESGOTO PREDIAL</v>
          </cell>
          <cell r="C9437" t="str">
            <v xml:space="preserve">UN    </v>
          </cell>
          <cell r="D9437">
            <v>6.83</v>
          </cell>
        </row>
        <row r="9438">
          <cell r="A9438">
            <v>37952</v>
          </cell>
          <cell r="B9438" t="str">
            <v>JOELHO PVC, SOLDAVEL, PB, 45 GRAUS, DN 150 MM, PARA ESGOTO PREDIAL</v>
          </cell>
          <cell r="C9438" t="str">
            <v xml:space="preserve">UN    </v>
          </cell>
          <cell r="D9438">
            <v>48.64</v>
          </cell>
        </row>
        <row r="9439">
          <cell r="A9439">
            <v>37951</v>
          </cell>
          <cell r="B9439" t="str">
            <v>JOELHO PVC, SOLDAVEL, PB, 45 GRAUS, DN 40 MM, PARA ESGOTO PREDIAL</v>
          </cell>
          <cell r="C9439" t="str">
            <v xml:space="preserve">UN    </v>
          </cell>
          <cell r="D9439">
            <v>1.77</v>
          </cell>
        </row>
        <row r="9440">
          <cell r="A9440">
            <v>3518</v>
          </cell>
          <cell r="B9440" t="str">
            <v>JOELHO PVC, SOLDAVEL, PB, 45 GRAUS, DN 50 MM, PARA ESGOTO PREDIAL</v>
          </cell>
          <cell r="C9440" t="str">
            <v xml:space="preserve">UN    </v>
          </cell>
          <cell r="D9440">
            <v>2.59</v>
          </cell>
        </row>
        <row r="9441">
          <cell r="A9441">
            <v>3519</v>
          </cell>
          <cell r="B9441" t="str">
            <v>JOELHO PVC, SOLDAVEL, PB, 45 GRAUS, DN 75 MM, PARA ESGOTO PREDIAL</v>
          </cell>
          <cell r="C9441" t="str">
            <v xml:space="preserve">UN    </v>
          </cell>
          <cell r="D9441">
            <v>6.13</v>
          </cell>
        </row>
        <row r="9442">
          <cell r="A9442">
            <v>3520</v>
          </cell>
          <cell r="B9442" t="str">
            <v>JOELHO PVC, SOLDAVEL, PB, 90 GRAUS, DN 100 MM, PARA ESGOTO PREDIAL</v>
          </cell>
          <cell r="C9442" t="str">
            <v xml:space="preserve">UN    </v>
          </cell>
          <cell r="D9442">
            <v>6.87</v>
          </cell>
        </row>
        <row r="9443">
          <cell r="A9443">
            <v>37950</v>
          </cell>
          <cell r="B9443" t="str">
            <v>JOELHO PVC, SOLDAVEL, PB, 90 GRAUS, DN 150 MM, PARA ESGOTO PREDIAL</v>
          </cell>
          <cell r="C9443" t="str">
            <v xml:space="preserve">UN    </v>
          </cell>
          <cell r="D9443">
            <v>42.35</v>
          </cell>
        </row>
        <row r="9444">
          <cell r="A9444">
            <v>37949</v>
          </cell>
          <cell r="B9444" t="str">
            <v>JOELHO PVC, SOLDAVEL, PB, 90 GRAUS, DN 40 MM, PARA ESGOTO PREDIAL</v>
          </cell>
          <cell r="C9444" t="str">
            <v xml:space="preserve">UN    </v>
          </cell>
          <cell r="D9444">
            <v>1.55</v>
          </cell>
        </row>
        <row r="9445">
          <cell r="A9445">
            <v>3526</v>
          </cell>
          <cell r="B9445" t="str">
            <v>JOELHO PVC, SOLDAVEL, PB, 90 GRAUS, DN 50 MM, PARA ESGOTO PREDIAL</v>
          </cell>
          <cell r="C9445" t="str">
            <v xml:space="preserve">UN    </v>
          </cell>
          <cell r="D9445">
            <v>2.08</v>
          </cell>
        </row>
        <row r="9446">
          <cell r="A9446">
            <v>3509</v>
          </cell>
          <cell r="B9446" t="str">
            <v>JOELHO PVC, SOLDAVEL, PB, 90 GRAUS, DN 75 MM, PARA ESGOTO PREDIAL</v>
          </cell>
          <cell r="C9446" t="str">
            <v xml:space="preserve">UN    </v>
          </cell>
          <cell r="D9446">
            <v>5.4</v>
          </cell>
        </row>
        <row r="9447">
          <cell r="A9447">
            <v>3530</v>
          </cell>
          <cell r="B9447" t="str">
            <v>JOELHO PVC, SOLDAVEL, 90 GRAUS, 110 MM, PARA AGUA FRIA PREDIAL</v>
          </cell>
          <cell r="C9447" t="str">
            <v xml:space="preserve">UN    </v>
          </cell>
          <cell r="D9447">
            <v>235.5</v>
          </cell>
        </row>
        <row r="9448">
          <cell r="A9448">
            <v>3542</v>
          </cell>
          <cell r="B9448" t="str">
            <v>JOELHO PVC, SOLDAVEL, 90 GRAUS, 20 MM, PARA AGUA FRIA PREDIAL</v>
          </cell>
          <cell r="C9448" t="str">
            <v xml:space="preserve">UN    </v>
          </cell>
          <cell r="D9448">
            <v>0.54</v>
          </cell>
        </row>
        <row r="9449">
          <cell r="A9449">
            <v>3529</v>
          </cell>
          <cell r="B9449" t="str">
            <v>JOELHO PVC, SOLDAVEL, 90 GRAUS, 25 MM, PARA AGUA FRIA PREDIAL</v>
          </cell>
          <cell r="C9449" t="str">
            <v xml:space="preserve">UN    </v>
          </cell>
          <cell r="D9449">
            <v>0.75</v>
          </cell>
        </row>
        <row r="9450">
          <cell r="A9450">
            <v>3536</v>
          </cell>
          <cell r="B9450" t="str">
            <v>JOELHO PVC, SOLDAVEL, 90 GRAUS, 32 MM, PARA AGUA FRIA PREDIAL</v>
          </cell>
          <cell r="C9450" t="str">
            <v xml:space="preserve">UN    </v>
          </cell>
          <cell r="D9450">
            <v>2.25</v>
          </cell>
        </row>
        <row r="9451">
          <cell r="A9451">
            <v>3535</v>
          </cell>
          <cell r="B9451" t="str">
            <v>JOELHO PVC, SOLDAVEL, 90 GRAUS, 40 MM, PARA AGUA FRIA PREDIAL</v>
          </cell>
          <cell r="C9451" t="str">
            <v xml:space="preserve">UN    </v>
          </cell>
          <cell r="D9451">
            <v>5.35</v>
          </cell>
        </row>
        <row r="9452">
          <cell r="A9452">
            <v>3540</v>
          </cell>
          <cell r="B9452" t="str">
            <v>JOELHO PVC, SOLDAVEL, 90 GRAUS, 50 MM, PARA AGUA FRIA PREDIAL</v>
          </cell>
          <cell r="C9452" t="str">
            <v xml:space="preserve">UN    </v>
          </cell>
          <cell r="D9452">
            <v>5.79</v>
          </cell>
        </row>
        <row r="9453">
          <cell r="A9453">
            <v>3539</v>
          </cell>
          <cell r="B9453" t="str">
            <v>JOELHO PVC, SOLDAVEL, 90 GRAUS, 60 MM, PARA AGUA FRIA PREDIAL</v>
          </cell>
          <cell r="C9453" t="str">
            <v xml:space="preserve">UN    </v>
          </cell>
          <cell r="D9453">
            <v>25.12</v>
          </cell>
        </row>
        <row r="9454">
          <cell r="A9454">
            <v>3513</v>
          </cell>
          <cell r="B9454" t="str">
            <v>JOELHO PVC, SOLDAVEL, 90 GRAUS, 85 MM, PARA AGUA FRIA PREDIAL</v>
          </cell>
          <cell r="C9454" t="str">
            <v xml:space="preserve">UN    </v>
          </cell>
          <cell r="D9454">
            <v>111.63</v>
          </cell>
        </row>
        <row r="9455">
          <cell r="A9455">
            <v>3492</v>
          </cell>
          <cell r="B9455" t="str">
            <v>JOELHO PVC, 45 GRAUS, ROSCAVEL,  1 1/2", AGUA FRIA PREDIAL</v>
          </cell>
          <cell r="C9455" t="str">
            <v xml:space="preserve">UN    </v>
          </cell>
          <cell r="D9455">
            <v>21.49</v>
          </cell>
        </row>
        <row r="9456">
          <cell r="A9456">
            <v>3491</v>
          </cell>
          <cell r="B9456" t="str">
            <v>JOELHO PVC, 45 GRAUS, ROSCAVEL, 1 1/4",  AGUA FRIA PREDIAL</v>
          </cell>
          <cell r="C9456" t="str">
            <v xml:space="preserve">UN    </v>
          </cell>
          <cell r="D9456">
            <v>12.25</v>
          </cell>
        </row>
        <row r="9457">
          <cell r="A9457">
            <v>3493</v>
          </cell>
          <cell r="B9457" t="str">
            <v>JOELHO PVC, 45 GRAUS, ROSCAVEL, 2", AGUA FRIA PREDIAL</v>
          </cell>
          <cell r="C9457" t="str">
            <v xml:space="preserve">UN    </v>
          </cell>
          <cell r="D9457">
            <v>29.38</v>
          </cell>
        </row>
        <row r="9458">
          <cell r="A9458">
            <v>12628</v>
          </cell>
          <cell r="B9458" t="str">
            <v>JOELHO PVC, 60 GRAUS, DIAMETRO ENTRE 80 E 100 MM, PARA DRENAGEM PLUVIAL PREDIAL</v>
          </cell>
          <cell r="C9458" t="str">
            <v xml:space="preserve">UN    </v>
          </cell>
          <cell r="D9458">
            <v>6.67</v>
          </cell>
        </row>
        <row r="9459">
          <cell r="A9459">
            <v>12629</v>
          </cell>
          <cell r="B9459" t="str">
            <v>JOELHO PVC, 90 GRAUS, DIAMETRO ENTRE 80 E 100 MM, PARA DRENAGEM PLUVIAL PREDIAL</v>
          </cell>
          <cell r="C9459" t="str">
            <v xml:space="preserve">UN    </v>
          </cell>
          <cell r="D9459">
            <v>7.24</v>
          </cell>
        </row>
        <row r="9460">
          <cell r="A9460">
            <v>3481</v>
          </cell>
          <cell r="B9460" t="str">
            <v>JOELHO PVC, 90 GRAUS, ROSCAVEL, 1 1/2",  AGUA FRIA PREDIAL</v>
          </cell>
          <cell r="C9460" t="str">
            <v xml:space="preserve">UN    </v>
          </cell>
          <cell r="D9460">
            <v>14.88</v>
          </cell>
        </row>
        <row r="9461">
          <cell r="A9461">
            <v>3510</v>
          </cell>
          <cell r="B9461" t="str">
            <v>JOELHO PVC, 90 GRAUS, ROSCAVEL, 1 1/4", AGUA FRIA PREDIAL</v>
          </cell>
          <cell r="C9461" t="str">
            <v xml:space="preserve">UN    </v>
          </cell>
          <cell r="D9461">
            <v>13.91</v>
          </cell>
        </row>
        <row r="9462">
          <cell r="A9462">
            <v>3508</v>
          </cell>
          <cell r="B9462" t="str">
            <v>JOELHO PVC, 90 GRAUS, ROSCAVEL, 2", AGUA FRIA PREDIAL</v>
          </cell>
          <cell r="C9462" t="str">
            <v xml:space="preserve">UN    </v>
          </cell>
          <cell r="D9462">
            <v>36.36</v>
          </cell>
        </row>
        <row r="9463">
          <cell r="A9463">
            <v>38939</v>
          </cell>
          <cell r="B9463" t="str">
            <v>JOELHO ROSCA FEMEA MOVEL, METALICO, PARA CONEXAO COM ANEL DESLIZANTE EM TUBO PEX, DN 16 MM X 1/2"</v>
          </cell>
          <cell r="C9463" t="str">
            <v xml:space="preserve">UN    </v>
          </cell>
          <cell r="D9463">
            <v>16.3</v>
          </cell>
        </row>
        <row r="9464">
          <cell r="A9464">
            <v>38940</v>
          </cell>
          <cell r="B9464" t="str">
            <v>JOELHO ROSCA FEMEA MOVEL, METALICO, PARA CONEXAO COM ANEL DESLIZANTE EM TUBO PEX, DN 20 MM X 1/2"</v>
          </cell>
          <cell r="C9464" t="str">
            <v xml:space="preserve">UN    </v>
          </cell>
          <cell r="D9464">
            <v>24.89</v>
          </cell>
        </row>
        <row r="9465">
          <cell r="A9465">
            <v>38941</v>
          </cell>
          <cell r="B9465" t="str">
            <v>JOELHO ROSCA FEMEA MOVEL, METALICO, PARA CONEXAO COM ANEL DESLIZANTE EM TUBO PEX, DN 20 MM X 3/4"</v>
          </cell>
          <cell r="C9465" t="str">
            <v xml:space="preserve">UN    </v>
          </cell>
          <cell r="D9465">
            <v>29.4</v>
          </cell>
        </row>
        <row r="9466">
          <cell r="A9466">
            <v>38942</v>
          </cell>
          <cell r="B9466" t="str">
            <v>JOELHO ROSCA FEMEA MOVEL, METALICO, PARA CONEXAO COM ANEL DESLIZANTE EM TUBO PEX, DN 25 MM X 3/4"</v>
          </cell>
          <cell r="C9466" t="str">
            <v xml:space="preserve">UN    </v>
          </cell>
          <cell r="D9466">
            <v>32.94</v>
          </cell>
        </row>
        <row r="9467">
          <cell r="A9467">
            <v>38987</v>
          </cell>
          <cell r="B9467" t="str">
            <v>JOELHO 45 GRAUS, PPR, SOLDAVEL, F/ F, DN 40 MM, PARA AQUA QUENTE E FRIA PREDIAL</v>
          </cell>
          <cell r="C9467" t="str">
            <v xml:space="preserve">UN    </v>
          </cell>
          <cell r="D9467">
            <v>7.69</v>
          </cell>
        </row>
        <row r="9468">
          <cell r="A9468">
            <v>38988</v>
          </cell>
          <cell r="B9468" t="str">
            <v>JOELHO 45 GRAUS, PPR, SOLDAVEL, F/ F, DN 50 MM, PARA AQUA QUENTE E FRIA PREDIAL</v>
          </cell>
          <cell r="C9468" t="str">
            <v xml:space="preserve">UN    </v>
          </cell>
          <cell r="D9468">
            <v>17.88</v>
          </cell>
        </row>
        <row r="9469">
          <cell r="A9469">
            <v>38989</v>
          </cell>
          <cell r="B9469" t="str">
            <v>JOELHO 45 GRAUS, PPR, SOLDAVEL, F/ F, DN 63 MM, PARA AQUA QUENTE E FRIA PREDIAL</v>
          </cell>
          <cell r="C9469" t="str">
            <v xml:space="preserve">UN    </v>
          </cell>
          <cell r="D9469">
            <v>23.75</v>
          </cell>
        </row>
        <row r="9470">
          <cell r="A9470">
            <v>38990</v>
          </cell>
          <cell r="B9470" t="str">
            <v>JOELHO 45 GRAUS, PPR, SOLDAVEL, F/ F, DN 75 MM, PARA AQUA QUENTE E FRIA PREDIAL</v>
          </cell>
          <cell r="C9470" t="str">
            <v xml:space="preserve">UN    </v>
          </cell>
          <cell r="D9470">
            <v>62.62</v>
          </cell>
        </row>
        <row r="9471">
          <cell r="A9471">
            <v>38991</v>
          </cell>
          <cell r="B9471" t="str">
            <v>JOELHO 45 GRAUS, PPR, SOLDAVEL, F/ F, DN 90 MM, PARA AQUA QUENTE E FRIA PREDIAL</v>
          </cell>
          <cell r="C9471" t="str">
            <v xml:space="preserve">UN    </v>
          </cell>
          <cell r="D9471">
            <v>126.52</v>
          </cell>
        </row>
        <row r="9472">
          <cell r="A9472">
            <v>38913</v>
          </cell>
          <cell r="B9472" t="str">
            <v>JOELHO 90 GRAUS, METALICO, PARA CONEXAO COM ANEL DESLIZANTE EM TUBO PEX, DN 16 MM</v>
          </cell>
          <cell r="C9472" t="str">
            <v xml:space="preserve">UN    </v>
          </cell>
          <cell r="D9472">
            <v>15.13</v>
          </cell>
        </row>
        <row r="9473">
          <cell r="A9473">
            <v>38914</v>
          </cell>
          <cell r="B9473" t="str">
            <v>JOELHO 90 GRAUS, METALICO, PARA CONEXAO COM ANEL DESLIZANTE EM TUBO PEX, DN 20 MM</v>
          </cell>
          <cell r="C9473" t="str">
            <v xml:space="preserve">UN    </v>
          </cell>
          <cell r="D9473">
            <v>17.55</v>
          </cell>
        </row>
        <row r="9474">
          <cell r="A9474">
            <v>38915</v>
          </cell>
          <cell r="B9474" t="str">
            <v>JOELHO 90 GRAUS, METALICO, PARA CONEXAO COM ANEL DESLIZANTE EM TUBO PEX, DN 25 MM</v>
          </cell>
          <cell r="C9474" t="str">
            <v xml:space="preserve">UN    </v>
          </cell>
          <cell r="D9474">
            <v>30.47</v>
          </cell>
        </row>
        <row r="9475">
          <cell r="A9475">
            <v>38916</v>
          </cell>
          <cell r="B9475" t="str">
            <v>JOELHO 90 GRAUS, METALICO, PARA CONEXAO COM ANEL DESLIZANTE EM TUBO PEX, DN 32 MM</v>
          </cell>
          <cell r="C9475" t="str">
            <v xml:space="preserve">UN    </v>
          </cell>
          <cell r="D9475">
            <v>40.200000000000003</v>
          </cell>
        </row>
        <row r="9476">
          <cell r="A9476">
            <v>39300</v>
          </cell>
          <cell r="B9476" t="str">
            <v>JOELHO 90 GRAUS, PLASTICO, PARA CONEXAO COM CRIMPAGEM EM TUBO PEX, DN 16 MM</v>
          </cell>
          <cell r="C9476" t="str">
            <v xml:space="preserve">UN    </v>
          </cell>
          <cell r="D9476">
            <v>13.67</v>
          </cell>
        </row>
        <row r="9477">
          <cell r="A9477">
            <v>39301</v>
          </cell>
          <cell r="B9477" t="str">
            <v>JOELHO 90 GRAUS, PLASTICO, PARA CONEXAO COM CRIMPAGEM EM TUBO PEX, DN 20 MM</v>
          </cell>
          <cell r="C9477" t="str">
            <v xml:space="preserve">UN    </v>
          </cell>
          <cell r="D9477">
            <v>18.96</v>
          </cell>
        </row>
        <row r="9478">
          <cell r="A9478">
            <v>39302</v>
          </cell>
          <cell r="B9478" t="str">
            <v>JOELHO 90 GRAUS, PLASTICO, PARA CONEXAO COM CRIMPAGEM EM TUBO PEX, DN 25 MM</v>
          </cell>
          <cell r="C9478" t="str">
            <v xml:space="preserve">UN    </v>
          </cell>
          <cell r="D9478">
            <v>23.83</v>
          </cell>
        </row>
        <row r="9479">
          <cell r="A9479">
            <v>39303</v>
          </cell>
          <cell r="B9479" t="str">
            <v>JOELHO 90 GRAUS, PLASTICO, PARA CONEXAO COM CRIMPAGEM EM TUBO PEX, DN 32 MM</v>
          </cell>
          <cell r="C9479" t="str">
            <v xml:space="preserve">UN    </v>
          </cell>
          <cell r="D9479">
            <v>41.89</v>
          </cell>
        </row>
        <row r="9480">
          <cell r="A9480">
            <v>38923</v>
          </cell>
          <cell r="B9480" t="str">
            <v>JOELHO 90 GRAUS, ROSCA FEMEA TERMINAL, METALICO, PARA CONEXAO COM ANEL DESLIZANTE EM TUBO PEX, DN 16 MM X 1/2"</v>
          </cell>
          <cell r="C9480" t="str">
            <v xml:space="preserve">UN    </v>
          </cell>
          <cell r="D9480">
            <v>13.34</v>
          </cell>
        </row>
        <row r="9481">
          <cell r="A9481">
            <v>38925</v>
          </cell>
          <cell r="B9481" t="str">
            <v>JOELHO 90 GRAUS, ROSCA FEMEA TERMINAL, METALICO, PARA CONEXAO COM ANEL DESLIZANTE EM TUBO PEX, DN 20 MM X 1/2"</v>
          </cell>
          <cell r="C9481" t="str">
            <v xml:space="preserve">UN    </v>
          </cell>
          <cell r="D9481">
            <v>14.34</v>
          </cell>
        </row>
        <row r="9482">
          <cell r="A9482">
            <v>38926</v>
          </cell>
          <cell r="B9482" t="str">
            <v>JOELHO 90 GRAUS, ROSCA FEMEA TERMINAL, METALICO, PARA CONEXAO COM ANEL DESLIZANTE EM TUBO PEX, DN 20 MM X 3/4"</v>
          </cell>
          <cell r="C9482" t="str">
            <v xml:space="preserve">UN    </v>
          </cell>
          <cell r="D9482">
            <v>20.48</v>
          </cell>
        </row>
        <row r="9483">
          <cell r="A9483">
            <v>38927</v>
          </cell>
          <cell r="B9483" t="str">
            <v>JOELHO 90 GRAUS, ROSCA FEMEA TERMINAL, METALICO, PARA CONEXAO COM ANEL DESLIZANTE EM TUBO PEX, DN 25 MM X 3/4"</v>
          </cell>
          <cell r="C9483" t="str">
            <v xml:space="preserve">UN    </v>
          </cell>
          <cell r="D9483">
            <v>21.91</v>
          </cell>
        </row>
        <row r="9484">
          <cell r="A9484">
            <v>39304</v>
          </cell>
          <cell r="B9484" t="str">
            <v>JOELHO 90 GRAUS, ROSCA FEMEA TERMINAL, PLASTICO, PARA CONEXAO COM CRIMPAGEM EM TUBO PEX, DN 16 MM X 1/2"</v>
          </cell>
          <cell r="C9484" t="str">
            <v xml:space="preserve">UN    </v>
          </cell>
          <cell r="D9484">
            <v>16.88</v>
          </cell>
        </row>
        <row r="9485">
          <cell r="A9485">
            <v>38924</v>
          </cell>
          <cell r="B9485" t="str">
            <v>JOELHO 90 GRAUS, ROSCA FEMEA TERMINAL, PLASTICO, PARA CONEXAO COM CRIMPAGEM EM TUBO PEX, DN 16 MM X 3/4"</v>
          </cell>
          <cell r="C9485" t="str">
            <v xml:space="preserve">UN    </v>
          </cell>
          <cell r="D9485">
            <v>24.05</v>
          </cell>
        </row>
        <row r="9486">
          <cell r="A9486">
            <v>39305</v>
          </cell>
          <cell r="B9486" t="str">
            <v>JOELHO 90 GRAUS, ROSCA FEMEA TERMINAL, PLASTICO, PARA CONEXAO COM CRIMPAGEM EM TUBO PEX, DN 20 MM X 1/2"</v>
          </cell>
          <cell r="C9486" t="str">
            <v xml:space="preserve">UN    </v>
          </cell>
          <cell r="D9486">
            <v>22.09</v>
          </cell>
        </row>
        <row r="9487">
          <cell r="A9487">
            <v>39306</v>
          </cell>
          <cell r="B9487" t="str">
            <v>JOELHO 90 GRAUS, ROSCA FEMEA TERMINAL, PLASTICO, PARA CONEXAO COM CRIMPAGEM EM TUBO PEX, DN 20 MM X 3/4"</v>
          </cell>
          <cell r="C9487" t="str">
            <v xml:space="preserve">UN    </v>
          </cell>
          <cell r="D9487">
            <v>27.64</v>
          </cell>
        </row>
        <row r="9488">
          <cell r="A9488">
            <v>38928</v>
          </cell>
          <cell r="B9488" t="str">
            <v>JOELHO 90 GRAUS, ROSCA FEMEA TERMINAL, PLASTICO, PARA CONEXAO COM CRIMPAGEM EM TUBO PEX, DN 25 MM X 1/2"</v>
          </cell>
          <cell r="C9488" t="str">
            <v xml:space="preserve">UN    </v>
          </cell>
          <cell r="D9488">
            <v>24.28</v>
          </cell>
        </row>
        <row r="9489">
          <cell r="A9489">
            <v>38929</v>
          </cell>
          <cell r="B9489" t="str">
            <v>JOELHO 90 GRAUS, ROSCA FEMEA TERMINAL, PLASTICO, PARA CONEXAO COM CRIMPAGEM EM TUBO PEX, DN 25 MM X 1"</v>
          </cell>
          <cell r="C9489" t="str">
            <v xml:space="preserve">UN    </v>
          </cell>
          <cell r="D9489">
            <v>43.05</v>
          </cell>
        </row>
        <row r="9490">
          <cell r="A9490">
            <v>39307</v>
          </cell>
          <cell r="B9490" t="str">
            <v>JOELHO 90 GRAUS, ROSCA FEMEA TERMINAL, PLASTICO, PARA CONEXAO COM CRIMPAGEM EM TUBO PEX, DN 25 MM X 3/4"</v>
          </cell>
          <cell r="C9490" t="str">
            <v xml:space="preserve">UN    </v>
          </cell>
          <cell r="D9490">
            <v>31.81</v>
          </cell>
        </row>
        <row r="9491">
          <cell r="A9491">
            <v>38930</v>
          </cell>
          <cell r="B9491" t="str">
            <v>JOELHO 90 GRAUS, ROSCA FEMEA TERMINAL, PLASTICO, PARA CONEXAO COM CRIMPAGEM EM TUBO PEX, DN 32 MM X 1"</v>
          </cell>
          <cell r="C9491" t="str">
            <v xml:space="preserve">UN    </v>
          </cell>
          <cell r="D9491">
            <v>54.08</v>
          </cell>
        </row>
        <row r="9492">
          <cell r="A9492">
            <v>38931</v>
          </cell>
          <cell r="B9492" t="str">
            <v>JOELHO 90 GRAUS, ROSCA MACHO TERMINAL, METALICO, PARA CONEXAO COM ANEL DESLIZANTE EM TUBO PEX, DN 16 MM X 1/2"</v>
          </cell>
          <cell r="C9492" t="str">
            <v xml:space="preserve">UN    </v>
          </cell>
          <cell r="D9492">
            <v>13.62</v>
          </cell>
        </row>
        <row r="9493">
          <cell r="A9493">
            <v>38932</v>
          </cell>
          <cell r="B9493" t="str">
            <v>JOELHO 90 GRAUS, ROSCA MACHO TERMINAL, METALICO, PARA CONEXAO COM ANEL DESLIZANTE EM TUBO PEX, DN 20 MM X 1/2"</v>
          </cell>
          <cell r="C9493" t="str">
            <v xml:space="preserve">UN    </v>
          </cell>
          <cell r="D9493">
            <v>13.76</v>
          </cell>
        </row>
        <row r="9494">
          <cell r="A9494">
            <v>38934</v>
          </cell>
          <cell r="B9494" t="str">
            <v>JOELHO 90 GRAUS, ROSCA MACHO TERMINAL, METALICO, PARA CONEXAO COM ANEL DESLIZANTE EM TUBO PEX, DN 20 MM X 3/4"</v>
          </cell>
          <cell r="C9494" t="str">
            <v xml:space="preserve">UN    </v>
          </cell>
          <cell r="D9494">
            <v>20.329999999999998</v>
          </cell>
        </row>
        <row r="9495">
          <cell r="A9495">
            <v>38935</v>
          </cell>
          <cell r="B9495" t="str">
            <v>JOELHO 90 GRAUS, ROSCA MACHO TERMINAL, METALICO, PARA CONEXAO COM ANEL DESLIZANTE EM TUBO PEX, DN 25 MM X 3/4"</v>
          </cell>
          <cell r="C9495" t="str">
            <v xml:space="preserve">UN    </v>
          </cell>
          <cell r="D9495">
            <v>21.75</v>
          </cell>
        </row>
        <row r="9496">
          <cell r="A9496">
            <v>38936</v>
          </cell>
          <cell r="B9496" t="str">
            <v>JOELHO 90 GRAUS, ROSCA MACHO TERMINAL, PLASTICO, PARA CONEXAO COM CRIMPAGEM EM TUBO PEX, DN 25 MM X 1/2"</v>
          </cell>
          <cell r="C9496" t="str">
            <v xml:space="preserve">UN    </v>
          </cell>
          <cell r="D9496">
            <v>23.3</v>
          </cell>
        </row>
        <row r="9497">
          <cell r="A9497">
            <v>38937</v>
          </cell>
          <cell r="B9497" t="str">
            <v>JOELHO 90 GRAUS, ROSCA MACHO TERMINAL, PLASTICO, PARA CONEXAO COM CRIMPAGEM EM TUBO PEX, DN 25 MM X 1"</v>
          </cell>
          <cell r="C9497" t="str">
            <v xml:space="preserve">UN    </v>
          </cell>
          <cell r="D9497">
            <v>28.39</v>
          </cell>
        </row>
        <row r="9498">
          <cell r="A9498">
            <v>38938</v>
          </cell>
          <cell r="B9498" t="str">
            <v>JOELHO 90 GRAUS, ROSCA MACHO TERMINAL, PLASTICO, PARA CONEXAO COM CRIMPAGEM EM TUBO PEX, DN 32 MM X 1"</v>
          </cell>
          <cell r="C9498" t="str">
            <v xml:space="preserve">UN    </v>
          </cell>
          <cell r="D9498">
            <v>42.21</v>
          </cell>
        </row>
        <row r="9499">
          <cell r="A9499">
            <v>3489</v>
          </cell>
          <cell r="B9499" t="str">
            <v>JOELHO, PVC COM ROSCA E BUCHA LATAO, 90 GRAUS,  3/4", PARA AGUA FRIA PREDIAL</v>
          </cell>
          <cell r="C9499" t="str">
            <v xml:space="preserve">UN    </v>
          </cell>
          <cell r="D9499">
            <v>13.74</v>
          </cell>
        </row>
        <row r="9500">
          <cell r="A9500">
            <v>20151</v>
          </cell>
          <cell r="B9500" t="str">
            <v>JOELHO, PVC SERIE R, 45 GRAUS, DN 100 MM, PARA ESGOTO OU AGUAS PLUVIAIS PREDIAIS</v>
          </cell>
          <cell r="C9500" t="str">
            <v xml:space="preserve">UN    </v>
          </cell>
          <cell r="D9500">
            <v>19.07</v>
          </cell>
        </row>
        <row r="9501">
          <cell r="A9501">
            <v>20152</v>
          </cell>
          <cell r="B9501" t="str">
            <v>JOELHO, PVC SERIE R, 45 GRAUS, DN 150 MM, PARA ESGOTO OU AGUAS PLUVIAIS PREDIAIS</v>
          </cell>
          <cell r="C9501" t="str">
            <v xml:space="preserve">UN    </v>
          </cell>
          <cell r="D9501">
            <v>66.36</v>
          </cell>
        </row>
        <row r="9502">
          <cell r="A9502">
            <v>20148</v>
          </cell>
          <cell r="B9502" t="str">
            <v>JOELHO, PVC SERIE R, 45 GRAUS, DN 40 MM, PARA ESGOTO OU AGUAS PLUVIAIS PREDIAIS</v>
          </cell>
          <cell r="C9502" t="str">
            <v xml:space="preserve">UN    </v>
          </cell>
          <cell r="D9502">
            <v>3.79</v>
          </cell>
        </row>
        <row r="9503">
          <cell r="A9503">
            <v>20149</v>
          </cell>
          <cell r="B9503" t="str">
            <v>JOELHO, PVC SERIE R, 45 GRAUS, DN 50 MM, PARA ESGOTO OU AGUAS PLUVIAIS PREDIAIS</v>
          </cell>
          <cell r="C9503" t="str">
            <v xml:space="preserve">UN    </v>
          </cell>
          <cell r="D9503">
            <v>5.87</v>
          </cell>
        </row>
        <row r="9504">
          <cell r="A9504">
            <v>20150</v>
          </cell>
          <cell r="B9504" t="str">
            <v>JOELHO, PVC SERIE R, 45 GRAUS, DN 75 MM, PARA ESGOTO OU AGUAS PLUVIAIS PREDIAIS</v>
          </cell>
          <cell r="C9504" t="str">
            <v xml:space="preserve">UN    </v>
          </cell>
          <cell r="D9504">
            <v>13.69</v>
          </cell>
        </row>
        <row r="9505">
          <cell r="A9505">
            <v>20157</v>
          </cell>
          <cell r="B9505" t="str">
            <v>JOELHO, PVC SERIE R, 90 GRAUS, DN 100 MM, PARA ESGOTO OU AGUAS PLUVIAIS PREDIAIS</v>
          </cell>
          <cell r="C9505" t="str">
            <v xml:space="preserve">UN    </v>
          </cell>
          <cell r="D9505">
            <v>25.73</v>
          </cell>
        </row>
        <row r="9506">
          <cell r="A9506">
            <v>20158</v>
          </cell>
          <cell r="B9506" t="str">
            <v>JOELHO, PVC SERIE R, 90 GRAUS, DN 150 MM, PARA ESGOTO OU AGUAS PLUVIAIS PREDIAIS</v>
          </cell>
          <cell r="C9506" t="str">
            <v xml:space="preserve">UN    </v>
          </cell>
          <cell r="D9506">
            <v>85.48</v>
          </cell>
        </row>
        <row r="9507">
          <cell r="A9507">
            <v>20154</v>
          </cell>
          <cell r="B9507" t="str">
            <v>JOELHO, PVC SERIE R, 90 GRAUS, DN 40 MM, PARA ESGOTO OU AGUAS PLUVIAIS PREDIAIS</v>
          </cell>
          <cell r="C9507" t="str">
            <v xml:space="preserve">UN    </v>
          </cell>
          <cell r="D9507">
            <v>4.88</v>
          </cell>
        </row>
        <row r="9508">
          <cell r="A9508">
            <v>20155</v>
          </cell>
          <cell r="B9508" t="str">
            <v>JOELHO, PVC SERIE R, 90 GRAUS, DN 50 MM, PARA ESGOTO OU AGUAS PLUVIAIS PREDIAIS</v>
          </cell>
          <cell r="C9508" t="str">
            <v xml:space="preserve">UN    </v>
          </cell>
          <cell r="D9508">
            <v>7.3</v>
          </cell>
        </row>
        <row r="9509">
          <cell r="A9509">
            <v>20156</v>
          </cell>
          <cell r="B9509" t="str">
            <v>JOELHO, PVC SERIE R, 90 GRAUS, DN 75 MM, PARA ESGOTO OU AGUAS PLUVIAIS PREDIAIS</v>
          </cell>
          <cell r="C9509" t="str">
            <v xml:space="preserve">UN    </v>
          </cell>
          <cell r="D9509">
            <v>16.43</v>
          </cell>
        </row>
        <row r="9510">
          <cell r="A9510">
            <v>3512</v>
          </cell>
          <cell r="B9510" t="str">
            <v>JOELHO, PVC SOLDAVEL, 45 GRAUS, 110 MM, PARA AGUA FRIA PREDIAL</v>
          </cell>
          <cell r="C9510" t="str">
            <v xml:space="preserve">UN    </v>
          </cell>
          <cell r="D9510">
            <v>215.37</v>
          </cell>
        </row>
        <row r="9511">
          <cell r="A9511">
            <v>3499</v>
          </cell>
          <cell r="B9511" t="str">
            <v>JOELHO, PVC SOLDAVEL, 45 GRAUS, 20 MM, PARA AGUA FRIA PREDIAL</v>
          </cell>
          <cell r="C9511" t="str">
            <v xml:space="preserve">UN    </v>
          </cell>
          <cell r="D9511">
            <v>0.91</v>
          </cell>
        </row>
        <row r="9512">
          <cell r="A9512">
            <v>3500</v>
          </cell>
          <cell r="B9512" t="str">
            <v>JOELHO, PVC SOLDAVEL, 45 GRAUS, 25 MM, PARA AGUA FRIA PREDIAL</v>
          </cell>
          <cell r="C9512" t="str">
            <v xml:space="preserve">UN    </v>
          </cell>
          <cell r="D9512">
            <v>1.54</v>
          </cell>
        </row>
        <row r="9513">
          <cell r="A9513">
            <v>3501</v>
          </cell>
          <cell r="B9513" t="str">
            <v>JOELHO, PVC SOLDAVEL, 45 GRAUS, 32 MM, PARA AGUA FRIA PREDIAL</v>
          </cell>
          <cell r="C9513" t="str">
            <v xml:space="preserve">UN    </v>
          </cell>
          <cell r="D9513">
            <v>4.47</v>
          </cell>
        </row>
        <row r="9514">
          <cell r="A9514">
            <v>3502</v>
          </cell>
          <cell r="B9514" t="str">
            <v>JOELHO, PVC SOLDAVEL, 45 GRAUS, 40 MM, PARA AGUA FRIA PREDIAL</v>
          </cell>
          <cell r="C9514" t="str">
            <v xml:space="preserve">UN    </v>
          </cell>
          <cell r="D9514">
            <v>6.36</v>
          </cell>
        </row>
        <row r="9515">
          <cell r="A9515">
            <v>3503</v>
          </cell>
          <cell r="B9515" t="str">
            <v>JOELHO, PVC SOLDAVEL, 45 GRAUS, 50 MM, PARA AGUA FRIA PREDIAL</v>
          </cell>
          <cell r="C9515" t="str">
            <v xml:space="preserve">UN    </v>
          </cell>
          <cell r="D9515">
            <v>7.61</v>
          </cell>
        </row>
        <row r="9516">
          <cell r="A9516">
            <v>3477</v>
          </cell>
          <cell r="B9516" t="str">
            <v>JOELHO, PVC SOLDAVEL, 45 GRAUS, 60 MM, PARA AGUA FRIA PREDIAL</v>
          </cell>
          <cell r="C9516" t="str">
            <v xml:space="preserve">UN    </v>
          </cell>
          <cell r="D9516">
            <v>29.48</v>
          </cell>
        </row>
        <row r="9517">
          <cell r="A9517">
            <v>3478</v>
          </cell>
          <cell r="B9517" t="str">
            <v>JOELHO, PVC SOLDAVEL, 45 GRAUS, 75 MM, PARA AGUA FRIA PREDIAL</v>
          </cell>
          <cell r="C9517" t="str">
            <v xml:space="preserve">UN    </v>
          </cell>
          <cell r="D9517">
            <v>67.739999999999995</v>
          </cell>
        </row>
        <row r="9518">
          <cell r="A9518">
            <v>3525</v>
          </cell>
          <cell r="B9518" t="str">
            <v>JOELHO, PVC SOLDAVEL, 45 GRAUS, 85 MM, PARA AGUA FRIA PREDIAL</v>
          </cell>
          <cell r="C9518" t="str">
            <v xml:space="preserve">UN    </v>
          </cell>
          <cell r="D9518">
            <v>80.36</v>
          </cell>
        </row>
        <row r="9519">
          <cell r="A9519">
            <v>3511</v>
          </cell>
          <cell r="B9519" t="str">
            <v>JOELHO, PVC SOLDAVEL, 90 GRAUS, 75 MM, PARA AGUA FRIA PREDIAL</v>
          </cell>
          <cell r="C9519" t="str">
            <v xml:space="preserve">UN    </v>
          </cell>
          <cell r="D9519">
            <v>94.3</v>
          </cell>
        </row>
        <row r="9520">
          <cell r="A9520">
            <v>38917</v>
          </cell>
          <cell r="B9520" t="str">
            <v>JOELHO, ROSCA FEMEA, COM BASE FIXA, METALICO, PARA CONEXAO COM ANEL DESLIZANTE EM TUBO PEX, DN 16 MM X 1/2"</v>
          </cell>
          <cell r="C9520" t="str">
            <v xml:space="preserve">UN    </v>
          </cell>
          <cell r="D9520">
            <v>13.03</v>
          </cell>
        </row>
        <row r="9521">
          <cell r="A9521">
            <v>38919</v>
          </cell>
          <cell r="B9521" t="str">
            <v>JOELHO, ROSCA FEMEA, COM BASE FIXA, METALICO, PARA CONEXAO COM ANEL DESLIZANTE EM TUBO PEX, DN 20 MM X 1/2"</v>
          </cell>
          <cell r="C9521" t="str">
            <v xml:space="preserve">UN    </v>
          </cell>
          <cell r="D9521">
            <v>19.38</v>
          </cell>
        </row>
        <row r="9522">
          <cell r="A9522">
            <v>38922</v>
          </cell>
          <cell r="B9522" t="str">
            <v>JOELHO, ROSCA FEMEA, COM BASE FIXA, METALICO, PARA CONEXAO COM ANEL DESLIZANTE EM TUBO PEX, DN 25 MM X 3/4"</v>
          </cell>
          <cell r="C9522" t="str">
            <v xml:space="preserve">UN    </v>
          </cell>
          <cell r="D9522">
            <v>25.05</v>
          </cell>
        </row>
        <row r="9523">
          <cell r="A9523">
            <v>38921</v>
          </cell>
          <cell r="B9523" t="str">
            <v>JOELHO, ROSCA FEMEA, COM BASE FIXA, PLASTICO, PARA CONEXAO COM CRIMPAGEM EM TUBO PEX, DN 25 MM X 1/2"</v>
          </cell>
          <cell r="C9523" t="str">
            <v xml:space="preserve">UN    </v>
          </cell>
          <cell r="D9523">
            <v>30.96</v>
          </cell>
        </row>
        <row r="9524">
          <cell r="A9524">
            <v>38918</v>
          </cell>
          <cell r="B9524" t="str">
            <v>JOELHO, ROSCA FEMEA, COM BASE FIXA, PLASTICO, PARA CONEXAO POR CRIMPAGEM EM TUBO PEX, DN 16 MM X 3/4"</v>
          </cell>
          <cell r="C9524" t="str">
            <v xml:space="preserve">UN    </v>
          </cell>
          <cell r="D9524">
            <v>29.43</v>
          </cell>
        </row>
        <row r="9525">
          <cell r="A9525">
            <v>38920</v>
          </cell>
          <cell r="B9525" t="str">
            <v>JOELHO, ROSCA FEMEA, COM BASE FIXA, PLASTICO, PARA CONEXAO POR CRIMPAGEM EM TUBO PEX, DN 20 MM X 3/4"</v>
          </cell>
          <cell r="C9525" t="str">
            <v xml:space="preserve">UN    </v>
          </cell>
          <cell r="D9525">
            <v>36.79</v>
          </cell>
        </row>
        <row r="9526">
          <cell r="A9526">
            <v>12032</v>
          </cell>
          <cell r="B9526" t="str">
            <v>JOGO DE TRANQUETA E ROSETA QUADRADA DE SOBREPOR SEM FUROS, EM LATAO CROMADO, *50 X 50* MM, PARA FECHADURA DE PORTA DE BANHEIRO</v>
          </cell>
          <cell r="C9526" t="str">
            <v xml:space="preserve">JG    </v>
          </cell>
          <cell r="D9526">
            <v>46.28</v>
          </cell>
        </row>
        <row r="9527">
          <cell r="A9527">
            <v>12030</v>
          </cell>
          <cell r="B9527" t="str">
            <v>JOGO DE TRANQUETA E ROSETA REDONDA DE SOBREPOR SEM FUROS, EM LATAO CROMADO, DIAMETRO *50* MM, PARA FECHADURA DE PORTA DE BANHEIRO</v>
          </cell>
          <cell r="C9527" t="str">
            <v xml:space="preserve">JG    </v>
          </cell>
          <cell r="D9527">
            <v>43.49</v>
          </cell>
        </row>
        <row r="9528">
          <cell r="A9528">
            <v>10908</v>
          </cell>
          <cell r="B9528" t="str">
            <v>JUNCAO DE REDUCAO INVERTIDA, PVC SOLDAVEL, 100 X 50 MM, SERIE NORMAL PARA ESGOTO PREDIAL</v>
          </cell>
          <cell r="C9528" t="str">
            <v xml:space="preserve">UN    </v>
          </cell>
          <cell r="D9528">
            <v>14.4</v>
          </cell>
        </row>
        <row r="9529">
          <cell r="A9529">
            <v>10909</v>
          </cell>
          <cell r="B9529" t="str">
            <v>JUNCAO DE REDUCAO INVERTIDA, PVC SOLDAVEL, 100 X 75 MM, SERIE NORMAL PARA ESGOTO PREDIAL</v>
          </cell>
          <cell r="C9529" t="str">
            <v xml:space="preserve">UN    </v>
          </cell>
          <cell r="D9529">
            <v>22.97</v>
          </cell>
        </row>
        <row r="9530">
          <cell r="A9530">
            <v>3669</v>
          </cell>
          <cell r="B9530" t="str">
            <v>JUNCAO DE REDUCAO INVERTIDA, PVC SOLDAVEL, 75 X 50 MM, SERIE NORMAL PARA ESGOTO PREDIAL</v>
          </cell>
          <cell r="C9530" t="str">
            <v xml:space="preserve">UN    </v>
          </cell>
          <cell r="D9530">
            <v>9.84</v>
          </cell>
        </row>
        <row r="9531">
          <cell r="A9531">
            <v>20138</v>
          </cell>
          <cell r="B9531" t="str">
            <v>JUNCAO DE REDUCAO SIMPLES, COM BOLSA PARA ANEL, PVC LEVE,  150 X 100 MM, PARA ESGOTO PREDIAL</v>
          </cell>
          <cell r="C9531" t="str">
            <v xml:space="preserve">UN    </v>
          </cell>
          <cell r="D9531">
            <v>48.91</v>
          </cell>
        </row>
        <row r="9532">
          <cell r="A9532">
            <v>20139</v>
          </cell>
          <cell r="B9532" t="str">
            <v>JUNCAO DUPLA, PVC SERIE R, DN 100 X 100 X 100 MM, PARA ESGOTO OU AGUAS PLUVIAIS PREDIAIS</v>
          </cell>
          <cell r="C9532" t="str">
            <v xml:space="preserve">UN    </v>
          </cell>
          <cell r="D9532">
            <v>82.17</v>
          </cell>
        </row>
        <row r="9533">
          <cell r="A9533">
            <v>3668</v>
          </cell>
          <cell r="B9533" t="str">
            <v>JUNCAO DUPLA, PVC SOLDAVEL, DN 100 X 100 X 100 MM , SERIE NORMAL PARA ESGOTO PREDIAL</v>
          </cell>
          <cell r="C9533" t="str">
            <v xml:space="preserve">UN    </v>
          </cell>
          <cell r="D9533">
            <v>32.58</v>
          </cell>
        </row>
        <row r="9534">
          <cell r="A9534">
            <v>3656</v>
          </cell>
          <cell r="B9534" t="str">
            <v>JUNCAO DUPLA, PVC SOLDAVEL, DN 75 X 75 X 75 MM , SERIE NORMAL PARA ESGOTO PREDIAL</v>
          </cell>
          <cell r="C9534" t="str">
            <v xml:space="preserve">UN    </v>
          </cell>
          <cell r="D9534">
            <v>16.149999999999999</v>
          </cell>
        </row>
        <row r="9535">
          <cell r="A9535">
            <v>10911</v>
          </cell>
          <cell r="B9535" t="str">
            <v>JUNCAO INVERTIDA, PVC SOLDAVEL, 75 X 75 MM, SERIE NORMAL PARA ESGOTO PREDIAL</v>
          </cell>
          <cell r="C9535" t="str">
            <v xml:space="preserve">UN    </v>
          </cell>
          <cell r="D9535">
            <v>17.920000000000002</v>
          </cell>
        </row>
        <row r="9536">
          <cell r="A9536">
            <v>3654</v>
          </cell>
          <cell r="B9536" t="str">
            <v>JUNCAO PVC  ROSCAVEL, 45 GRAUS, 1/2", PARA AGUA FRIA PREDIAL</v>
          </cell>
          <cell r="C9536" t="str">
            <v xml:space="preserve">UN    </v>
          </cell>
          <cell r="D9536">
            <v>4.78</v>
          </cell>
        </row>
        <row r="9537">
          <cell r="A9537">
            <v>3664</v>
          </cell>
          <cell r="B9537" t="str">
            <v>JUNCAO PVC  ROSCAVEL, 45 GRAUS, 3/4", PARA AGUA FRIA PREDIAL</v>
          </cell>
          <cell r="C9537" t="str">
            <v xml:space="preserve">UN    </v>
          </cell>
          <cell r="D9537">
            <v>5.94</v>
          </cell>
        </row>
        <row r="9538">
          <cell r="A9538">
            <v>3657</v>
          </cell>
          <cell r="B9538" t="str">
            <v>JUNCAO PVC, 45 GRAUS, ROSCAVEL, 1 1/4", AGUA FRIA PREDIAL</v>
          </cell>
          <cell r="C9538" t="str">
            <v xml:space="preserve">UN    </v>
          </cell>
          <cell r="D9538">
            <v>6.4</v>
          </cell>
        </row>
        <row r="9539">
          <cell r="A9539">
            <v>12625</v>
          </cell>
          <cell r="B9539" t="str">
            <v>JUNCAO PVC, 60 GRAUS, CIRCULAR,  DIAMETRO ENTRE 80 E 100 MM, PARA DRENAGEM PLUVIAL PREDIAL</v>
          </cell>
          <cell r="C9539" t="str">
            <v xml:space="preserve">UN    </v>
          </cell>
          <cell r="D9539">
            <v>9.16</v>
          </cell>
        </row>
        <row r="9540">
          <cell r="A9540">
            <v>20136</v>
          </cell>
          <cell r="B9540" t="str">
            <v>JUNCAO SIMPLES, PVC LEVE, 150 MM, PARA ESGOTO PREDIAL</v>
          </cell>
          <cell r="C9540" t="str">
            <v xml:space="preserve">UN    </v>
          </cell>
          <cell r="D9540">
            <v>110.37</v>
          </cell>
        </row>
        <row r="9541">
          <cell r="A9541">
            <v>20144</v>
          </cell>
          <cell r="B9541" t="str">
            <v>JUNCAO SIMPLES, PVC SERIE R, DN 100 X 100 MM, PARA ESGOTO OU AGUAS PLUVIAIS PREDIAIS</v>
          </cell>
          <cell r="C9541" t="str">
            <v xml:space="preserve">UN    </v>
          </cell>
          <cell r="D9541">
            <v>48.48</v>
          </cell>
        </row>
        <row r="9542">
          <cell r="A9542">
            <v>20143</v>
          </cell>
          <cell r="B9542" t="str">
            <v>JUNCAO SIMPLES, PVC SERIE R, DN 100 X 75 MM, PARA ESGOTO OU AGUAS PLUVIAIS PREDIAIS</v>
          </cell>
          <cell r="C9542" t="str">
            <v xml:space="preserve">UN    </v>
          </cell>
          <cell r="D9542">
            <v>45.28</v>
          </cell>
        </row>
        <row r="9543">
          <cell r="A9543">
            <v>20145</v>
          </cell>
          <cell r="B9543" t="str">
            <v>JUNCAO SIMPLES, PVC SERIE R, DN 150 X 100 MM, PARA ESGOTO OU AGUAS PLUVIAIS PREDIAIS</v>
          </cell>
          <cell r="C9543" t="str">
            <v xml:space="preserve">UN    </v>
          </cell>
          <cell r="D9543">
            <v>128.49</v>
          </cell>
        </row>
        <row r="9544">
          <cell r="A9544">
            <v>20146</v>
          </cell>
          <cell r="B9544" t="str">
            <v>JUNCAO SIMPLES, PVC SERIE R, DN 150 X 150 MM, PARA ESGOTO OU AGUAS PLUVIAIS PREDIAIS</v>
          </cell>
          <cell r="C9544" t="str">
            <v xml:space="preserve">UN    </v>
          </cell>
          <cell r="D9544">
            <v>144.88999999999999</v>
          </cell>
        </row>
        <row r="9545">
          <cell r="A9545">
            <v>20140</v>
          </cell>
          <cell r="B9545" t="str">
            <v>JUNCAO SIMPLES, PVC SERIE R, DN 40 X 40 MM, PARA ESGOTO OU AGUAS PLUVIAIS PREDIAIS</v>
          </cell>
          <cell r="C9545" t="str">
            <v xml:space="preserve">UN    </v>
          </cell>
          <cell r="D9545">
            <v>5.77</v>
          </cell>
        </row>
        <row r="9546">
          <cell r="A9546">
            <v>20141</v>
          </cell>
          <cell r="B9546" t="str">
            <v>JUNCAO SIMPLES, PVC SERIE R, DN 50 X 50 MM, PARA ESGOTO OU AGUAS PLUVIAIS PREDIAIS</v>
          </cell>
          <cell r="C9546" t="str">
            <v xml:space="preserve">UN    </v>
          </cell>
          <cell r="D9546">
            <v>10.119999999999999</v>
          </cell>
        </row>
        <row r="9547">
          <cell r="A9547">
            <v>20142</v>
          </cell>
          <cell r="B9547" t="str">
            <v>JUNCAO SIMPLES, PVC SERIE R, DN 75 X 75 MM, PARA ESGOTO OU AGUAS PLUVIAIS PREDIAIS</v>
          </cell>
          <cell r="C9547" t="str">
            <v xml:space="preserve">UN    </v>
          </cell>
          <cell r="D9547">
            <v>30.98</v>
          </cell>
        </row>
        <row r="9548">
          <cell r="A9548">
            <v>3659</v>
          </cell>
          <cell r="B9548" t="str">
            <v>JUNCAO SIMPLES, PVC, DN 100 X 50 MM, SERIE NORMAL PARA ESGOTO PREDIAL</v>
          </cell>
          <cell r="C9548" t="str">
            <v xml:space="preserve">UN    </v>
          </cell>
          <cell r="D9548">
            <v>13.44</v>
          </cell>
        </row>
        <row r="9549">
          <cell r="A9549">
            <v>3660</v>
          </cell>
          <cell r="B9549" t="str">
            <v>JUNCAO SIMPLES, PVC, DN 100 X 75 MM, SERIE NORMAL PARA ESGOTO PREDIAL</v>
          </cell>
          <cell r="C9549" t="str">
            <v xml:space="preserve">UN    </v>
          </cell>
          <cell r="D9549">
            <v>19.37</v>
          </cell>
        </row>
        <row r="9550">
          <cell r="A9550">
            <v>3662</v>
          </cell>
          <cell r="B9550" t="str">
            <v>JUNCAO SIMPLES, PVC, DN 50 X 50 MM, SERIE NORMAL PARA ESGOTO PREDIAL</v>
          </cell>
          <cell r="C9550" t="str">
            <v xml:space="preserve">UN    </v>
          </cell>
          <cell r="D9550">
            <v>7.32</v>
          </cell>
        </row>
        <row r="9551">
          <cell r="A9551">
            <v>3661</v>
          </cell>
          <cell r="B9551" t="str">
            <v>JUNCAO SIMPLES, PVC, DN 75 X 50 MM, SERIE NORMAL PARA ESGOTO PREDIAL</v>
          </cell>
          <cell r="C9551" t="str">
            <v xml:space="preserve">UN    </v>
          </cell>
          <cell r="D9551">
            <v>10.77</v>
          </cell>
        </row>
        <row r="9552">
          <cell r="A9552">
            <v>3658</v>
          </cell>
          <cell r="B9552" t="str">
            <v>JUNCAO SIMPLES, PVC, DN 75 X 75 MM, SERIE NORMAL PARA ESGOTO PREDIAL</v>
          </cell>
          <cell r="C9552" t="str">
            <v xml:space="preserve">UN    </v>
          </cell>
          <cell r="D9552">
            <v>13.7</v>
          </cell>
        </row>
        <row r="9553">
          <cell r="A9553">
            <v>3670</v>
          </cell>
          <cell r="B9553" t="str">
            <v>JUNCAO SIMPLES, PVC, 45 GRAUS, DN 100 X 100 MM, SERIE NORMAL PARA ESGOTO PREDIAL</v>
          </cell>
          <cell r="C9553" t="str">
            <v xml:space="preserve">UN    </v>
          </cell>
          <cell r="D9553">
            <v>17.88</v>
          </cell>
        </row>
        <row r="9554">
          <cell r="A9554">
            <v>3666</v>
          </cell>
          <cell r="B9554" t="str">
            <v>JUNCAO SIMPLES, PVC, 45 GRAUS, DN 40 X 40 MM, SERIE NORMAL PARA ESGOTO PREDIAL</v>
          </cell>
          <cell r="C9554" t="str">
            <v xml:space="preserve">UN    </v>
          </cell>
          <cell r="D9554">
            <v>3.03</v>
          </cell>
        </row>
        <row r="9555">
          <cell r="A9555">
            <v>14157</v>
          </cell>
          <cell r="B9555" t="str">
            <v>JUNCAO 2 GARRAS PARA FITA PERFURADA</v>
          </cell>
          <cell r="C9555" t="str">
            <v xml:space="preserve">UN    </v>
          </cell>
          <cell r="D9555">
            <v>1.21</v>
          </cell>
        </row>
        <row r="9556">
          <cell r="A9556">
            <v>3653</v>
          </cell>
          <cell r="B9556" t="str">
            <v>JUNCAO, PVC, 45 GRAUS, JE, BBB, DN 100 MM, PARA REDE COLETORA DE ESGOTO (NBR 10569)</v>
          </cell>
          <cell r="C9556" t="str">
            <v xml:space="preserve">UN    </v>
          </cell>
          <cell r="D9556">
            <v>90.28</v>
          </cell>
        </row>
        <row r="9557">
          <cell r="A9557">
            <v>3649</v>
          </cell>
          <cell r="B9557" t="str">
            <v>JUNCAO, PVC, 45 GRAUS, JE, BBB, DN 150 MM, PARA REDE COLETORA DE ESGOTO (NBR 10569)</v>
          </cell>
          <cell r="C9557" t="str">
            <v xml:space="preserve">UN    </v>
          </cell>
          <cell r="D9557">
            <v>186.99</v>
          </cell>
        </row>
        <row r="9558">
          <cell r="A9558">
            <v>42696</v>
          </cell>
          <cell r="B9558" t="str">
            <v>JUNCAO, PVC, 45 GRAUS, JE, BBB, DN 150 MM, PARA TUBO CORRUGADO E/OU LISO, REDE COLETORA DE ESGOTO (NBR 10569)</v>
          </cell>
          <cell r="C9558" t="str">
            <v xml:space="preserve">UN    </v>
          </cell>
          <cell r="D9558">
            <v>523.19000000000005</v>
          </cell>
        </row>
        <row r="9559">
          <cell r="A9559">
            <v>42697</v>
          </cell>
          <cell r="B9559" t="str">
            <v>JUNCAO, PVC, 45 GRAUS, JE, BBB, DN 200 MM, PARA TUBO CORRUGADO E/OU LISO, REDE COLETORA DE ESGOTO (NBR 10569)</v>
          </cell>
          <cell r="C9559" t="str">
            <v xml:space="preserve">UN    </v>
          </cell>
          <cell r="D9559">
            <v>787.93</v>
          </cell>
        </row>
        <row r="9560">
          <cell r="A9560">
            <v>42698</v>
          </cell>
          <cell r="B9560" t="str">
            <v>JUNCAO, PVC, 45 GRAUS, JE, BBB, DN 250 MM, PARA TUBO CORRUGADO E/OU LISO, REDE COLETORA DE ESGOTO (NBR 10569)</v>
          </cell>
          <cell r="C9560" t="str">
            <v xml:space="preserve">UN    </v>
          </cell>
          <cell r="D9560">
            <v>1097.56</v>
          </cell>
        </row>
        <row r="9561">
          <cell r="A9561">
            <v>39875</v>
          </cell>
          <cell r="B9561" t="str">
            <v>JUNTA DE EXPANSAO BRONZE/LATAO (REF 900), PONTA X PONTA, 35 MM</v>
          </cell>
          <cell r="C9561" t="str">
            <v xml:space="preserve">UN    </v>
          </cell>
          <cell r="D9561">
            <v>456.17</v>
          </cell>
        </row>
        <row r="9562">
          <cell r="A9562">
            <v>39876</v>
          </cell>
          <cell r="B9562" t="str">
            <v>JUNTA DE EXPANSAO BRONZE/LATAO (REF 900), PONTA X PONTA, 42 MM</v>
          </cell>
          <cell r="C9562" t="str">
            <v xml:space="preserve">UN    </v>
          </cell>
          <cell r="D9562">
            <v>571.13</v>
          </cell>
        </row>
        <row r="9563">
          <cell r="A9563">
            <v>39877</v>
          </cell>
          <cell r="B9563" t="str">
            <v>JUNTA DE EXPANSAO BRONZE/LATAO (REF 900), PONTA X PONTA, 54 MM</v>
          </cell>
          <cell r="C9563" t="str">
            <v xml:space="preserve">UN    </v>
          </cell>
          <cell r="D9563">
            <v>792.13</v>
          </cell>
        </row>
        <row r="9564">
          <cell r="A9564">
            <v>39878</v>
          </cell>
          <cell r="B9564" t="str">
            <v>JUNTA DE EXPANSAO BRONZE/LATAO (REF 900), PONTA X PONTA, 66 MM</v>
          </cell>
          <cell r="C9564" t="str">
            <v xml:space="preserve">UN    </v>
          </cell>
          <cell r="D9564">
            <v>1046.28</v>
          </cell>
        </row>
        <row r="9565">
          <cell r="A9565">
            <v>39872</v>
          </cell>
          <cell r="B9565" t="str">
            <v>JUNTA DE EXPANSAO DE COBRE (REF 900), PONTA X PONTA, 15 MM</v>
          </cell>
          <cell r="C9565" t="str">
            <v xml:space="preserve">UN    </v>
          </cell>
          <cell r="D9565">
            <v>312.83</v>
          </cell>
        </row>
        <row r="9566">
          <cell r="A9566">
            <v>39873</v>
          </cell>
          <cell r="B9566" t="str">
            <v>JUNTA DE EXPANSAO DE COBRE (REF 900), PONTA X PONTA, 22 MM</v>
          </cell>
          <cell r="C9566" t="str">
            <v xml:space="preserve">UN    </v>
          </cell>
          <cell r="D9566">
            <v>362.87</v>
          </cell>
        </row>
        <row r="9567">
          <cell r="A9567">
            <v>39874</v>
          </cell>
          <cell r="B9567" t="str">
            <v>JUNTA DE EXPANSAO DE COBRE (REF 900), PONTA X PONTA, 28 MM</v>
          </cell>
          <cell r="C9567" t="str">
            <v xml:space="preserve">UN    </v>
          </cell>
          <cell r="D9567">
            <v>398.56</v>
          </cell>
        </row>
        <row r="9568">
          <cell r="A9568">
            <v>3674</v>
          </cell>
          <cell r="B9568" t="str">
            <v>JUNTA DILATACAO ELASTICA PARA CONCRETO (FUGENBAND) O-12, ATE 5 MCA</v>
          </cell>
          <cell r="C9568" t="str">
            <v xml:space="preserve">M     </v>
          </cell>
          <cell r="D9568">
            <v>59.04</v>
          </cell>
        </row>
        <row r="9569">
          <cell r="A9569">
            <v>3681</v>
          </cell>
          <cell r="B9569" t="str">
            <v>JUNTA DILATACAO ELASTICA PARA CONCRETO (FUGENBAND) O-22, ATE 30 MCA</v>
          </cell>
          <cell r="C9569" t="str">
            <v xml:space="preserve">M     </v>
          </cell>
          <cell r="D9569">
            <v>87.85</v>
          </cell>
        </row>
        <row r="9570">
          <cell r="A9570">
            <v>3676</v>
          </cell>
          <cell r="B9570" t="str">
            <v>JUNTA DILATACAO ELASTICA PARA CONCRETO (FUGENBAND) O-35/10, ATE 100 MCA</v>
          </cell>
          <cell r="C9570" t="str">
            <v xml:space="preserve">M     </v>
          </cell>
          <cell r="D9570">
            <v>330.62</v>
          </cell>
        </row>
        <row r="9571">
          <cell r="A9571">
            <v>3679</v>
          </cell>
          <cell r="B9571" t="str">
            <v>JUNTA DILATACAO ELASTICA PARA CONCRETO (FUGENBAND) O-35/6, ATE 100 MCA</v>
          </cell>
          <cell r="C9571" t="str">
            <v xml:space="preserve">M     </v>
          </cell>
          <cell r="D9571">
            <v>273.52999999999997</v>
          </cell>
        </row>
        <row r="9572">
          <cell r="A9572">
            <v>3672</v>
          </cell>
          <cell r="B9572" t="str">
            <v>JUNTA PLASTICA DE DILATACAO PARA PISOS, COR CINZA, 10 X 4,5 MM (ALTURA X ESPESSURA)</v>
          </cell>
          <cell r="C9572" t="str">
            <v xml:space="preserve">M     </v>
          </cell>
          <cell r="D9572">
            <v>0.93</v>
          </cell>
        </row>
        <row r="9573">
          <cell r="A9573">
            <v>3671</v>
          </cell>
          <cell r="B9573" t="str">
            <v>JUNTA PLASTICA DE DILATACAO PARA PISOS, COR CINZA, 17 X 3 MM (ALTURA X ESPESSURA)</v>
          </cell>
          <cell r="C9573" t="str">
            <v xml:space="preserve">M     </v>
          </cell>
          <cell r="D9573">
            <v>0.88</v>
          </cell>
        </row>
        <row r="9574">
          <cell r="A9574">
            <v>3673</v>
          </cell>
          <cell r="B9574" t="str">
            <v>JUNTA PLASTICA DE DILATACAO PARA PISOS, COR CINZA, 27 X 3 MM (ALTURA X ESPESSURA)</v>
          </cell>
          <cell r="C9574" t="str">
            <v xml:space="preserve">M     </v>
          </cell>
          <cell r="D9574">
            <v>1.38</v>
          </cell>
        </row>
        <row r="9575">
          <cell r="A9575">
            <v>38394</v>
          </cell>
          <cell r="B9575" t="str">
            <v>KIT ACESSORIOS PARA COMPRESSOR DE AR, 5 PECAS (PISTOLAS PINTURA, LIMPEZA E PULVERIZACAO, CALIBRADOR E MANGUEIRA)</v>
          </cell>
          <cell r="C9575" t="str">
            <v xml:space="preserve">UN    </v>
          </cell>
          <cell r="D9575">
            <v>281.12</v>
          </cell>
        </row>
        <row r="9576">
          <cell r="A9576">
            <v>3729</v>
          </cell>
          <cell r="B9576" t="str">
            <v>KIT CAVALETE, PVC, COM REGISTRO, PARA HIDROMETRO, BITOLAS 1/2" OU 3/4" - COMPLETO</v>
          </cell>
          <cell r="C9576" t="str">
            <v xml:space="preserve">UN    </v>
          </cell>
          <cell r="D9576">
            <v>79.959999999999994</v>
          </cell>
        </row>
        <row r="9577">
          <cell r="A9577">
            <v>39357</v>
          </cell>
          <cell r="B9577" t="str">
            <v>KIT CHASSI COZINHA, CUBA SIMPLES SEM MAQUINA LAVAR LOUCA PARA INSTALACAO PEX, QUADRO METALICO COM TRAVESSA COM FURO PARA ESGOTO DN 50 MM E FUROS SUPERIORES PARA AGUA, LARGURA *340* MM X ALTURA *650* MM, PARA CONEXAO COM ANEL DESLIZANTE (INCLUI TUBOS E CON</v>
          </cell>
          <cell r="C9577" t="str">
            <v xml:space="preserve">UN    </v>
          </cell>
          <cell r="D9577">
            <v>118.37</v>
          </cell>
        </row>
        <row r="9578">
          <cell r="A9578">
            <v>39358</v>
          </cell>
          <cell r="B9578" t="str">
            <v>KIT CHASSI COZINHA, CUBA SIMPLES SEM MAQUINA LAVAR LOUCA PARA INSTALACAO PEX, QUADRO METALICO COM TRAVESSA COM FURO PARA ESGOTO DN 50 MM E FUROS SUPERIORES PARA AGUA, LARGURA *340* MM X ALTURA *650* MM, PARA CONEXAO COM CRIMPAGEM (INCLUI TUBOS E CONEXOESP</v>
          </cell>
          <cell r="C9578" t="str">
            <v xml:space="preserve">UN    </v>
          </cell>
          <cell r="D9578">
            <v>129.79</v>
          </cell>
        </row>
        <row r="9579">
          <cell r="A9579">
            <v>39356</v>
          </cell>
          <cell r="B9579" t="str">
            <v>KIT CHASSI TANQUE COM MAQUINA LAVAR ROUPA PARA INSTALACAO PEX, QUADRO METALICO COM TRAVESSA COM  FURO PARA ESGOTO DN 50 MM, FURO LATERAL PARA MAQUINA E FUROS SUPERIORES PARA AGUA, LARGURA *344* MM X ALTURA *442* MM, PARA CONEXAO COM CRIMPAGEM (INCLUI TUBO</v>
          </cell>
          <cell r="C9579" t="str">
            <v xml:space="preserve">UN    </v>
          </cell>
          <cell r="D9579">
            <v>221.43</v>
          </cell>
        </row>
        <row r="9580">
          <cell r="A9580">
            <v>39355</v>
          </cell>
          <cell r="B9580" t="str">
            <v>KIT CHASSI TANQUE COM MAQUINA LAVAR ROUPA PARA INSTALACAO PEX, QUADRO METALICO COM TRAVESSA COM FURO PARA ESGOTO DN 50 MM, FURO LATERAL PARA MAQUINA E FUROS SUPERIORES PARA AGUA, LARGURA *344* MM X ALTURA *442* MM, PARA CONEXAO COM ANEL DESLIZANTE (INCLUI</v>
          </cell>
          <cell r="C9580" t="str">
            <v xml:space="preserve">UN    </v>
          </cell>
          <cell r="D9580">
            <v>190.55</v>
          </cell>
        </row>
        <row r="9581">
          <cell r="A9581">
            <v>39353</v>
          </cell>
          <cell r="B9581" t="str">
            <v>KIT CHUVEIRO PARA INSTALACAO PEX, QUADRO METALICO COM 2 TRAVESSAS, SUPERIOR COM ESPERA PARA CHUVEIRO E INFERIOR COM 2 REGISTROS DE PRESSAO DE 1/2 ", LARGURA DE *390* MM X ALTURA DE *900* MM, PARA CONEXAO COM ANEL DESLIZANTE (INCLUI REGISTROS PRESSAO E TUB</v>
          </cell>
          <cell r="C9581" t="str">
            <v xml:space="preserve">UN    </v>
          </cell>
          <cell r="D9581">
            <v>261.31</v>
          </cell>
        </row>
        <row r="9582">
          <cell r="A9582">
            <v>39354</v>
          </cell>
          <cell r="B9582" t="str">
            <v>KIT CHUVEIRO PARA INSTALACAO PEX, QUADRO METALICO COM 2 TRAVESSAS, SUPERIOR COM ESPERA PARA CHUVEIRO E INFERIOR COM 2 REGISTROS DE PRESSAO DE 1/2 ", LARGURA DE *390* MM X ALTURA DE *900* MM, PARA CONEXAO COM CRIMPAGEM (INCLUI REGISTROS PRESSAO E TUBOS PEX</v>
          </cell>
          <cell r="C9582" t="str">
            <v xml:space="preserve">UN    </v>
          </cell>
          <cell r="D9582">
            <v>260.43</v>
          </cell>
        </row>
        <row r="9583">
          <cell r="A9583">
            <v>39398</v>
          </cell>
          <cell r="B9583" t="str">
            <v>KIT DE ACESSORIOS PARA BANHEIRO EM METAL CROMADO, 5 PECAS</v>
          </cell>
          <cell r="C9583" t="str">
            <v xml:space="preserve">UN    </v>
          </cell>
          <cell r="D9583">
            <v>121.27</v>
          </cell>
        </row>
        <row r="9584">
          <cell r="A9584">
            <v>13343</v>
          </cell>
          <cell r="B9584" t="str">
            <v>KIT DE MATERIAIS PARA BRACADEIRA PARA FIXACAO EM POSTE CIRCULAR, CONTEM TRES FIXADORES E UM ROLO DE FITA DE 3 M EM ACO CARBONO</v>
          </cell>
          <cell r="C9584" t="str">
            <v xml:space="preserve">UN    </v>
          </cell>
          <cell r="D9584">
            <v>31.11</v>
          </cell>
        </row>
        <row r="9585">
          <cell r="A9585">
            <v>12118</v>
          </cell>
          <cell r="B9585" t="str">
            <v>KIT DE PROTECAO ARSTOP PARA AR CONDICIONADO, TOMADA PADRAO 2P+T 20 A, COM DISJUNTOR UNIPOLAR DIN 20A</v>
          </cell>
          <cell r="C9585" t="str">
            <v xml:space="preserve">UN    </v>
          </cell>
          <cell r="D9585">
            <v>21.91</v>
          </cell>
        </row>
        <row r="9586">
          <cell r="A9586">
            <v>39482</v>
          </cell>
          <cell r="B9586" t="str">
            <v>KIT PORTA PRONTA DE MADEIRA, FOLHA LEVE (NBR 15930) DE 600 X 2100 MM OU 700 X 2100 MM, DE 35 MM A 40 MM DE ESPESSURA, COM MARCO EM ACO, NUCLEO COLMEIA, CAPA LISA EM HDF, ACABAMENTO MELAMINICO BRANCO (INCLUI MARCO, ALIZARES, DOBRADICAS E FECHADURA)</v>
          </cell>
          <cell r="C9586" t="str">
            <v xml:space="preserve">UN    </v>
          </cell>
          <cell r="D9586">
            <v>367.78</v>
          </cell>
        </row>
        <row r="9587">
          <cell r="A9587">
            <v>39486</v>
          </cell>
          <cell r="B9587" t="str">
            <v>KIT PORTA PRONTA DE MADEIRA, FOLHA LEVE (NBR 15930) DE 600 X 2100 MM OU 700 X 2100 MM, DE 35 MM A 40 MM DE ESPESSURA, NUCLEO COLMEIA, ESTRUTURA USINADA PARA FECHADURA, CAPA LISA EM HDF, ACABAMENTO EM PRIMER PARA PINTURA (INCLUI MARCO, ALIZARES E DOBRADICA</v>
          </cell>
          <cell r="C9587" t="str">
            <v xml:space="preserve">UN    </v>
          </cell>
          <cell r="D9587">
            <v>300.16000000000003</v>
          </cell>
        </row>
        <row r="9588">
          <cell r="A9588">
            <v>39484</v>
          </cell>
          <cell r="B9588" t="str">
            <v>KIT PORTA PRONTA DE MADEIRA, FOLHA LEVE (NBR 15930) DE 800 X 2100 MM, DE 35 MM A 40 MM DE ESPESSURA, COM MARCO EM ACO, NUCLEO COLMEIA, CAPA LISA EM HDF, ACABAMENTO MELAMINICO BRANCO (INCLUI MARCO, ALIZARES, DOBRADICAS E FECHADURA)</v>
          </cell>
          <cell r="C9588" t="str">
            <v xml:space="preserve">UN    </v>
          </cell>
          <cell r="D9588">
            <v>367.78</v>
          </cell>
        </row>
        <row r="9589">
          <cell r="A9589">
            <v>39488</v>
          </cell>
          <cell r="B9589" t="str">
            <v>KIT PORTA PRONTA DE MADEIRA, FOLHA LEVE (NBR 15930) DE 800 X 2100 MM, DE 35 MM A 40 MM DE ESPESSURA, NUCLEO COLMEIA, ESTRUTURA USINADA PARA FECHADURA, CAPA LISA EM HDF, ACABAMENTO EM PRIMER PARA PINTURA (INCLUI MARCO, ALIZARES E DOBRADICAS)</v>
          </cell>
          <cell r="C9589" t="str">
            <v xml:space="preserve">UN    </v>
          </cell>
          <cell r="D9589">
            <v>305.08</v>
          </cell>
        </row>
        <row r="9590">
          <cell r="A9590">
            <v>39485</v>
          </cell>
          <cell r="B9590" t="str">
            <v>KIT PORTA PRONTA DE MADEIRA, FOLHA LEVE (NBR 15930) DE 900 X 2100 MM, DE 35 MM A 40 MM DE ESPESSURA, COM MARCO EM ACO, NUCLEO COLMEIA, CAPA LISA EM HDF, ACABAMENTO MELAMINICO BRANCO (INCLUI MARCO, ALIZARES, DOBRADICAS E FECHADURA)</v>
          </cell>
          <cell r="C9590" t="str">
            <v xml:space="preserve">UN    </v>
          </cell>
          <cell r="D9590">
            <v>367.78</v>
          </cell>
        </row>
        <row r="9591">
          <cell r="A9591">
            <v>39489</v>
          </cell>
          <cell r="B9591" t="str">
            <v>KIT PORTA PRONTA DE MADEIRA, FOLHA LEVE (NBR 15930) DE 900 X 2100 MM, DE 35 MM A 40 MM DE ESPESSURA, NUCLEO COLMEIA, ESTRUTURA USINADA PARA FECHADURA, CAPA LISA EM HDF, ACABAMENTO EM PRIMER PARA PINTURA (INCLUI MARCO, ALIZARES E DOBRADICAS)</v>
          </cell>
          <cell r="C9591" t="str">
            <v xml:space="preserve">UN    </v>
          </cell>
          <cell r="D9591">
            <v>310.25</v>
          </cell>
        </row>
        <row r="9592">
          <cell r="A9592">
            <v>39490</v>
          </cell>
          <cell r="B9592" t="str">
            <v>KIT PORTA PRONTA DE MADEIRA, FOLHA MEDIA (NBR 15930) DE 600 X 2100 MM OU 700 X 2100 MM, DE 35 MM A 40 MM DE ESPESSURA, NUCLEO SEMI-SOLIDO (SARRAFEADO), ESTRUTURA USINADA PARA FECHADURA, CAPA LISA EM HDF, ACABAMENTO MELAMINICO BRANCO (INCLUI MARCO, ALIZARE</v>
          </cell>
          <cell r="C9592" t="str">
            <v xml:space="preserve">UN    </v>
          </cell>
          <cell r="D9592">
            <v>462.31</v>
          </cell>
        </row>
        <row r="9593">
          <cell r="A9593">
            <v>39494</v>
          </cell>
          <cell r="B9593" t="str">
            <v>KIT PORTA PRONTA DE MADEIRA, FOLHA MEDIA (NBR 15930) DE 600 X 2100 MM, DE 35 MM A 40 MM DE ESPESSURA, NUCLEO SEMI-SOLIDO (SARRAFEADO), ESTRUTURA USINADA PARA FECHADURA, CAPA LISA EM HDF, ACABAMENTO EM PRIMER PARA PINTURA (INCLUI MARCO, ALIZARES E DOBRADIC</v>
          </cell>
          <cell r="C9593" t="str">
            <v xml:space="preserve">UN    </v>
          </cell>
          <cell r="D9593">
            <v>331.98</v>
          </cell>
        </row>
        <row r="9594">
          <cell r="A9594">
            <v>39495</v>
          </cell>
          <cell r="B9594" t="str">
            <v>KIT PORTA PRONTA DE MADEIRA, FOLHA MEDIA (NBR 15930) DE 700 X 2100 MM, DE 35 MM A 40 MM DE ESPESSURA, NUCLEO SEMI-SOLIDO (SARRAFEADO), ESTRUTURA USINADA PARA FECHADURA, CAPA LISA EM HDF, ACABAMENTO EM PRIMER PARA PINTURA (INCLUI MARCO, ALIZARES E DOBRADIC</v>
          </cell>
          <cell r="C9594" t="str">
            <v xml:space="preserve">UN    </v>
          </cell>
          <cell r="D9594">
            <v>374.1</v>
          </cell>
        </row>
        <row r="9595">
          <cell r="A9595">
            <v>39496</v>
          </cell>
          <cell r="B9595" t="str">
            <v>KIT PORTA PRONTA DE MADEIRA, FOLHA MEDIA (NBR 15930) DE 800 X 2100 MM, DE 35 MM A 40 MM DE ESPESSURA,  NUCLEO SEMI-SOLIDO (SARRAFEADO), ESTRUTURA USINADA PARA FECHADURA, CAPA LISA EM HDF, ACABAMENTO EM PRIMER PARA PINTURA (INCLUI MARCO, ALIZARES E DOBRADI</v>
          </cell>
          <cell r="C9595" t="str">
            <v xml:space="preserve">UN    </v>
          </cell>
          <cell r="D9595">
            <v>411.5</v>
          </cell>
        </row>
        <row r="9596">
          <cell r="A9596">
            <v>39492</v>
          </cell>
          <cell r="B9596" t="str">
            <v>KIT PORTA PRONTA DE MADEIRA, FOLHA MEDIA (NBR 15930) DE 800 X 2100 MM, DE 35 MM A 40 MM DE ESPESSURA, NUCLEO SEMI-SOLIDO (SARRAFEADO), ESTRUTURA USINADA PARA FECHADURA, CAPA LISA EM HDF, ACABAMENTO MELAMINICO BRANCO (INCLUI MARCO, ALIZARES E DOBRADICAS)</v>
          </cell>
          <cell r="C9596" t="str">
            <v xml:space="preserve">UN    </v>
          </cell>
          <cell r="D9596">
            <v>476.41</v>
          </cell>
        </row>
        <row r="9597">
          <cell r="A9597">
            <v>39497</v>
          </cell>
          <cell r="B9597" t="str">
            <v>KIT PORTA PRONTA DE MADEIRA, FOLHA MEDIA (NBR 15930) DE 900 X 2100 MM, DE 35 MM A 40 MM DE ESPESSURA, NUCLEO SEMI-SOLIDO (SARRAFEADO), ESTRUTURA USINADA PARA FECHADURA, CAPA LISA EM HDF, ACABAMENTO EM PRIMER PARA PINTURA (INCLUI MARCO, ALIZARES E DOBRADIC</v>
          </cell>
          <cell r="C9597" t="str">
            <v xml:space="preserve">UN    </v>
          </cell>
          <cell r="D9597">
            <v>430.32</v>
          </cell>
        </row>
        <row r="9598">
          <cell r="A9598">
            <v>39493</v>
          </cell>
          <cell r="B9598" t="str">
            <v>KIT PORTA PRONTA DE MADEIRA, FOLHA MEDIA (NBR 15930) DE 900 X 2100 MM, DE 35 MM A 40 MM DE ESPESSURA, NUCLEO SEMI-SOLIDO (SARRAFEADO), ESTRUTURA USINADA PARA FECHADURA, CAPA LISA EM HDF, ACABAMENTO MELAMINICO BRANCO (INCLUI MARCO, ALIZARES E DOBRADICAS)</v>
          </cell>
          <cell r="C9598" t="str">
            <v xml:space="preserve">UN    </v>
          </cell>
          <cell r="D9598">
            <v>510.99</v>
          </cell>
        </row>
        <row r="9599">
          <cell r="A9599">
            <v>39500</v>
          </cell>
          <cell r="B9599" t="str">
            <v>KIT PORTA PRONTA DE MADEIRA, FOLHA PESADA (NBR 15930) DE 800 X 2100 MM, DE 40 MM  A 45 MM DE ESPESSURA, NUCLEO SOLIDO, CAPA LISA EM HDF, ACABAMENTO MELAMINICO BRANCO (INCLUI MARCO, ALIZARES, DOBRADICAS E FECHADURA EXTERNA)</v>
          </cell>
          <cell r="C9599" t="str">
            <v xml:space="preserve">UN    </v>
          </cell>
          <cell r="D9599">
            <v>557.54</v>
          </cell>
        </row>
        <row r="9600">
          <cell r="A9600">
            <v>39498</v>
          </cell>
          <cell r="B9600" t="str">
            <v>KIT PORTA PRONTA DE MADEIRA, FOLHA PESADA (NBR 15930) DE 800 X 2100 MM, DE 40 MM A 45 MM DE ESPESSURA , NUCLEO SOLIDO, ESTRUTURA USINADA PARA FECHADURA, CAPA LISA EM HDF, ACABAMENTO EM LAMINADO NATURAL COM VERNIZ (INCLUI MARCO, ALIZARES E DOBRADICAS)</v>
          </cell>
          <cell r="C9600" t="str">
            <v xml:space="preserve">UN    </v>
          </cell>
          <cell r="D9600">
            <v>687.63</v>
          </cell>
        </row>
        <row r="9601">
          <cell r="A9601">
            <v>43628</v>
          </cell>
          <cell r="B9601" t="str">
            <v>KIT PORTA PRONTA DE MADEIRA, FOLHA PESADA (NBR 15930) DE 800 X 2100 MM, DE 40 MM A 45 MM DE ESPESSURA, COM MARCO EM ACO, NUCLEO SOLIDO, CAPA LISA EM HDF, ACABAMENTO MELAMINICO BRANCO (INCLUI MARCO, ALIZARES, DOBRADICAS E FECHADURA)</v>
          </cell>
          <cell r="C9601" t="str">
            <v xml:space="preserve">UN    </v>
          </cell>
          <cell r="D9601">
            <v>542</v>
          </cell>
        </row>
        <row r="9602">
          <cell r="A9602">
            <v>39501</v>
          </cell>
          <cell r="B9602" t="str">
            <v>KIT PORTA PRONTA DE MADEIRA, FOLHA PESADA (NBR 15930) DE 900 X 2100 MM, DE 40 MM  A 45 MM DE ESPESSURA, NUCLEO SOLIDO, CAPA LISA EM HDF, ACABAMENTO MELAMINICO BRANCO (INCLUI MARCO, ALIZARES, DOBRADICAS E FECHADURA EXTERNA)</v>
          </cell>
          <cell r="C9602" t="str">
            <v xml:space="preserve">UN    </v>
          </cell>
          <cell r="D9602">
            <v>572.64</v>
          </cell>
        </row>
        <row r="9603">
          <cell r="A9603">
            <v>39499</v>
          </cell>
          <cell r="B9603" t="str">
            <v>KIT PORTA PRONTA DE MADEIRA, FOLHA PESADA (NBR 15930) DE 900 X 2100 MM, DE 40 MM A 45 MM DE ESPESSURA , NUCLEO SOLIDO, ESTRUTURA USINADA PARA FECHADURA, CAPA LISA EM HDF, ACABAMENTO EM LAMINADO NATURAL COM VERNIZ (INCLUI MARCO, ALIZARES E DOBRADICAS)</v>
          </cell>
          <cell r="C9603" t="str">
            <v xml:space="preserve">UN    </v>
          </cell>
          <cell r="D9603">
            <v>697.39</v>
          </cell>
        </row>
        <row r="9604">
          <cell r="A9604">
            <v>43621</v>
          </cell>
          <cell r="B9604" t="str">
            <v>KIT PORTA PRONTA DE MADEIRA, FOLHA PESADA (NBR 15930) DE 900 X 2100 MM, DE 40 MM A 45 MM DE ESPESSURA, COM MARCO EM ACO, NUCLEO SOLIDO, CAPA LISA EM HDF, ACABAMENTO MELAMINICO BRANCO (INCLUI MARCO, ALIZARES, DOBRADICAS E FECHADURA)</v>
          </cell>
          <cell r="C9604" t="str">
            <v xml:space="preserve">UN    </v>
          </cell>
          <cell r="D9604">
            <v>575.87</v>
          </cell>
        </row>
        <row r="9605">
          <cell r="A9605">
            <v>3733</v>
          </cell>
          <cell r="B9605" t="str">
            <v>LADRILHO HIDRAULICO, *20 x 20* CM, E= 2 CM, PADRAO COPACABANA, 2 CORES (PRETO E BRANCO)</v>
          </cell>
          <cell r="C9605" t="str">
            <v xml:space="preserve">M2    </v>
          </cell>
          <cell r="D9605">
            <v>54.83</v>
          </cell>
        </row>
        <row r="9606">
          <cell r="A9606">
            <v>3731</v>
          </cell>
          <cell r="B9606" t="str">
            <v>LADRILHO HIDRAULICO, *20 X 20* CM, E= 2 CM, DADOS, COR NATURAL</v>
          </cell>
          <cell r="C9606" t="str">
            <v xml:space="preserve">M2    </v>
          </cell>
          <cell r="D9606">
            <v>50.9</v>
          </cell>
        </row>
        <row r="9607">
          <cell r="A9607">
            <v>38137</v>
          </cell>
          <cell r="B9607" t="str">
            <v>LADRILHO HIDRAULICO, *20 X 20* CM, E= 2 CM, RAMPA, NATURAL</v>
          </cell>
          <cell r="C9607" t="str">
            <v xml:space="preserve">M2    </v>
          </cell>
          <cell r="D9607">
            <v>51.2</v>
          </cell>
        </row>
        <row r="9608">
          <cell r="A9608">
            <v>38135</v>
          </cell>
          <cell r="B9608" t="str">
            <v>LADRILHO HIDRAULICO, *20 X 20* CM, E= 2 CM, TATIL ALERTA OU DIRECIONAL, AMARELO</v>
          </cell>
          <cell r="C9608" t="str">
            <v xml:space="preserve">M2    </v>
          </cell>
          <cell r="D9608">
            <v>64.900000000000006</v>
          </cell>
        </row>
        <row r="9609">
          <cell r="A9609">
            <v>38138</v>
          </cell>
          <cell r="B9609" t="str">
            <v>LADRILHO HIDRAULICO, *30 X 30* CM, E= 2 CM, MILANO, NATURAL</v>
          </cell>
          <cell r="C9609" t="str">
            <v xml:space="preserve">M2    </v>
          </cell>
          <cell r="D9609">
            <v>50.27</v>
          </cell>
        </row>
        <row r="9610">
          <cell r="A9610">
            <v>3736</v>
          </cell>
          <cell r="B9610" t="str">
            <v>LAJE PRE-MOLDADA CONVENCIONAL (LAJOTAS + VIGOTAS) PARA FORRO, UNIDIRECIONAL, SOBRECARGA DE 100 KG/M2, VAO ATE 4,00 M (SEM COLOCACAO)</v>
          </cell>
          <cell r="C9610" t="str">
            <v xml:space="preserve">M2    </v>
          </cell>
          <cell r="D9610">
            <v>37.5</v>
          </cell>
        </row>
        <row r="9611">
          <cell r="A9611">
            <v>3741</v>
          </cell>
          <cell r="B9611" t="str">
            <v>LAJE PRE-MOLDADA CONVENCIONAL (LAJOTAS + VIGOTAS) PARA FORRO, UNIDIRECIONAL, SOBRECARGA DE 100 KG/M2, VAO ATE 4,50 M (SEM COLOCACAO)</v>
          </cell>
          <cell r="C9611" t="str">
            <v xml:space="preserve">M2    </v>
          </cell>
          <cell r="D9611">
            <v>39.090000000000003</v>
          </cell>
        </row>
        <row r="9612">
          <cell r="A9612">
            <v>3745</v>
          </cell>
          <cell r="B9612" t="str">
            <v>LAJE PRE-MOLDADA CONVENCIONAL (LAJOTAS + VIGOTAS) PARA FORRO, UNIDIRECIONAL, SOBRECARGA 100 KG/M2, VAO ATE 5,00 M (SEM COLOCACAO)</v>
          </cell>
          <cell r="C9612" t="str">
            <v xml:space="preserve">M2    </v>
          </cell>
          <cell r="D9612">
            <v>42.15</v>
          </cell>
        </row>
        <row r="9613">
          <cell r="A9613">
            <v>3743</v>
          </cell>
          <cell r="B9613" t="str">
            <v>LAJE PRE-MOLDADA CONVENCIONAL (LAJOTAS + VIGOTAS) PARA PISO, UNIDIRECIONAL, SOBRECARGA DE 200 KG/M2, VAO ATE 3,50 M (SEM COLOCACAO)</v>
          </cell>
          <cell r="C9613" t="str">
            <v xml:space="preserve">M2    </v>
          </cell>
          <cell r="D9613">
            <v>38.950000000000003</v>
          </cell>
        </row>
        <row r="9614">
          <cell r="A9614">
            <v>3744</v>
          </cell>
          <cell r="B9614" t="str">
            <v>LAJE PRE-MOLDADA CONVENCIONAL (LAJOTAS + VIGOTAS) PARA PISO, UNIDIRECIONAL, SOBRECARGA DE 200 KG/M2, VAO ATE 4,50 M (SEM COLOCACAO)</v>
          </cell>
          <cell r="C9614" t="str">
            <v xml:space="preserve">M2    </v>
          </cell>
          <cell r="D9614">
            <v>42.87</v>
          </cell>
        </row>
        <row r="9615">
          <cell r="A9615">
            <v>3739</v>
          </cell>
          <cell r="B9615" t="str">
            <v>LAJE PRE-MOLDADA CONVENCIONAL (LAJOTAS + VIGOTAS) PARA PISO, UNIDIRECIONAL, SOBRECARGA DE 200 KG/M2, VAO ATE 5,00 M (SEM COLOCACAO)</v>
          </cell>
          <cell r="C9615" t="str">
            <v xml:space="preserve">M2    </v>
          </cell>
          <cell r="D9615">
            <v>45.05</v>
          </cell>
        </row>
        <row r="9616">
          <cell r="A9616">
            <v>3737</v>
          </cell>
          <cell r="B9616" t="str">
            <v>LAJE PRE-MOLDADA CONVENCIONAL (LAJOTAS + VIGOTAS) PARA PISO, UNIDIRECIONAL, SOBRECARGA DE 350 KG/M2, VAO ATE 4,50 M (SEM COLOCACAO)</v>
          </cell>
          <cell r="C9616" t="str">
            <v xml:space="preserve">M2    </v>
          </cell>
          <cell r="D9616">
            <v>47.23</v>
          </cell>
        </row>
        <row r="9617">
          <cell r="A9617">
            <v>3738</v>
          </cell>
          <cell r="B9617" t="str">
            <v>LAJE PRE-MOLDADA CONVENCIONAL (LAJOTAS + VIGOTAS) PARA PISO, UNIDIRECIONAL, SOBRECARGA DE 350 KG/M2, VAO ATE 5,00 M (SEM COLOCACAO)</v>
          </cell>
          <cell r="C9617" t="str">
            <v xml:space="preserve">M2    </v>
          </cell>
          <cell r="D9617">
            <v>54.5</v>
          </cell>
        </row>
        <row r="9618">
          <cell r="A9618">
            <v>3747</v>
          </cell>
          <cell r="B9618" t="str">
            <v>LAJE PRE-MOLDADA CONVENCIONAL (LAJOTAS + VIGOTAS) PARA PISO, UNIDIRECIONAL, SOBRECARGA 350 KG/M2 VAO ATE 3,50 M (SEM COLOCACAO)</v>
          </cell>
          <cell r="C9618" t="str">
            <v xml:space="preserve">M2    </v>
          </cell>
          <cell r="D9618">
            <v>42.87</v>
          </cell>
        </row>
        <row r="9619">
          <cell r="A9619">
            <v>11649</v>
          </cell>
          <cell r="B9619" t="str">
            <v>LAJE PRE-MOLDADA DE TRANSICAO EXCENTRICA EM CONCRETO ARMADO, DN 1200 MM, FURO CIRCULAR DN 600 MM, ESPESSURA 12 CM</v>
          </cell>
          <cell r="C9619" t="str">
            <v xml:space="preserve">UN    </v>
          </cell>
          <cell r="D9619">
            <v>311.04000000000002</v>
          </cell>
        </row>
        <row r="9620">
          <cell r="A9620">
            <v>11650</v>
          </cell>
          <cell r="B9620" t="str">
            <v>LAJE PRE-MOLDADA DE TRANSICAO EXCENTRICA EM CONCRETO ARMADO, DN 1500 MM, FURO CIRCULAR DN 530 MM, ESPESSURA 15 CM</v>
          </cell>
          <cell r="C9620" t="str">
            <v xml:space="preserve">UN    </v>
          </cell>
          <cell r="D9620">
            <v>530.15</v>
          </cell>
        </row>
        <row r="9621">
          <cell r="A9621">
            <v>3742</v>
          </cell>
          <cell r="B9621" t="str">
            <v>LAJE PRE-MOLDADA TRELICADA (LAJOTAS + VIGOTAS) PARA FORRO, UNIDIRECIONAL, SOBRECARGA DE 100 KG/M2, VAO ATE 6,00 M (SEM COLOCACAO)</v>
          </cell>
          <cell r="C9621" t="str">
            <v xml:space="preserve">M2    </v>
          </cell>
          <cell r="D9621">
            <v>56.54</v>
          </cell>
        </row>
        <row r="9622">
          <cell r="A9622">
            <v>3746</v>
          </cell>
          <cell r="B9622" t="str">
            <v>LAJE PRE-MOLDADA TRELICADA (LAJOTAS + VIGOTAS) PARA PISO, UNIDIRECIONAL, SOBRECARGA DE 200 KG/M2, VAO ATE 6,00 M (SEM COLOCACAO)</v>
          </cell>
          <cell r="C9622" t="str">
            <v xml:space="preserve">M2    </v>
          </cell>
          <cell r="D9622">
            <v>66.010000000000005</v>
          </cell>
        </row>
        <row r="9623">
          <cell r="A9623">
            <v>21106</v>
          </cell>
          <cell r="B9623" t="str">
            <v>LAMBRI EM ALUMINIO, DE APROXIMADAMENTE 0,6 KG/M, COM APROXIMADAMENTE 168,0 MM DE LARGURA, 6,0 MM DE ALTURA E 6,0 M DE EXTENSAO</v>
          </cell>
          <cell r="C9623" t="str">
            <v xml:space="preserve">KG    </v>
          </cell>
          <cell r="D9623">
            <v>40.74</v>
          </cell>
        </row>
        <row r="9624">
          <cell r="A9624">
            <v>3755</v>
          </cell>
          <cell r="B9624" t="str">
            <v>LAMPADA DE LUZ MISTA 160 W, BASE E27 (220 V)</v>
          </cell>
          <cell r="C9624" t="str">
            <v xml:space="preserve">UN    </v>
          </cell>
          <cell r="D9624">
            <v>20.54</v>
          </cell>
        </row>
        <row r="9625">
          <cell r="A9625">
            <v>3750</v>
          </cell>
          <cell r="B9625" t="str">
            <v>LAMPADA DE LUZ MISTA 250 W, BASE E27 (220 V)</v>
          </cell>
          <cell r="C9625" t="str">
            <v xml:space="preserve">UN    </v>
          </cell>
          <cell r="D9625">
            <v>27.62</v>
          </cell>
        </row>
        <row r="9626">
          <cell r="A9626">
            <v>3756</v>
          </cell>
          <cell r="B9626" t="str">
            <v>LAMPADA DE LUZ MISTA 500 W, BASE E40 (220 V)</v>
          </cell>
          <cell r="C9626" t="str">
            <v xml:space="preserve">UN    </v>
          </cell>
          <cell r="D9626">
            <v>51.61</v>
          </cell>
        </row>
        <row r="9627">
          <cell r="A9627">
            <v>39377</v>
          </cell>
          <cell r="B9627" t="str">
            <v>LAMPADA FLUORESCENTE COMPACTA BRANCA 135 W, BASE E40 (127/220 V)</v>
          </cell>
          <cell r="C9627" t="str">
            <v xml:space="preserve">UN    </v>
          </cell>
          <cell r="D9627">
            <v>152.88</v>
          </cell>
        </row>
        <row r="9628">
          <cell r="A9628">
            <v>38191</v>
          </cell>
          <cell r="B9628" t="str">
            <v>LAMPADA FLUORESCENTE COMPACTA 2U BRANCA 15 W, BASE E27 (127/220 V)</v>
          </cell>
          <cell r="C9628" t="str">
            <v xml:space="preserve">UN    </v>
          </cell>
          <cell r="D9628">
            <v>11.38</v>
          </cell>
        </row>
        <row r="9629">
          <cell r="A9629">
            <v>39381</v>
          </cell>
          <cell r="B9629" t="str">
            <v>LAMPADA FLUORESCENTE COMPACTA 2U/3U BRANCA 9/10 W, BASE E27 (127/220 V)</v>
          </cell>
          <cell r="C9629" t="str">
            <v xml:space="preserve">UN    </v>
          </cell>
          <cell r="D9629">
            <v>10.61</v>
          </cell>
        </row>
        <row r="9630">
          <cell r="A9630">
            <v>38780</v>
          </cell>
          <cell r="B9630" t="str">
            <v>LAMPADA FLUORESCENTE COMPACTA 3U BRANCA 20 W, BASE E27 (127/220 V)</v>
          </cell>
          <cell r="C9630" t="str">
            <v xml:space="preserve">UN    </v>
          </cell>
          <cell r="D9630">
            <v>12.99</v>
          </cell>
        </row>
        <row r="9631">
          <cell r="A9631">
            <v>38781</v>
          </cell>
          <cell r="B9631" t="str">
            <v>LAMPADA FLUORESCENTE ESPIRAL BRANCA 45 W, BASE E27 (127/220 V)</v>
          </cell>
          <cell r="C9631" t="str">
            <v xml:space="preserve">UN    </v>
          </cell>
          <cell r="D9631">
            <v>43.85</v>
          </cell>
        </row>
        <row r="9632">
          <cell r="A9632">
            <v>38192</v>
          </cell>
          <cell r="B9632" t="str">
            <v>LAMPADA FLUORESCENTE ESPIRAL BRANCA 65 W, BASE E27 (127/220 V)</v>
          </cell>
          <cell r="C9632" t="str">
            <v xml:space="preserve">UN    </v>
          </cell>
          <cell r="D9632">
            <v>79.34</v>
          </cell>
        </row>
        <row r="9633">
          <cell r="A9633">
            <v>3753</v>
          </cell>
          <cell r="B9633" t="str">
            <v>LAMPADA FLUORESCENTE TUBULAR T10, DE 20 OU 40 W, BIVOLT</v>
          </cell>
          <cell r="C9633" t="str">
            <v xml:space="preserve">UN    </v>
          </cell>
          <cell r="D9633">
            <v>6.94</v>
          </cell>
        </row>
        <row r="9634">
          <cell r="A9634">
            <v>38782</v>
          </cell>
          <cell r="B9634" t="str">
            <v>LAMPADA FLUORESCENTE TUBULAR T5 DE 14 W, BIVOLT</v>
          </cell>
          <cell r="C9634" t="str">
            <v xml:space="preserve">UN    </v>
          </cell>
          <cell r="D9634">
            <v>9.0399999999999991</v>
          </cell>
        </row>
        <row r="9635">
          <cell r="A9635">
            <v>38778</v>
          </cell>
          <cell r="B9635" t="str">
            <v>LAMPADA FLUORESCENTE TUBULAR T8 DE 16/18 W, BIVOLT</v>
          </cell>
          <cell r="C9635" t="str">
            <v xml:space="preserve">UN    </v>
          </cell>
          <cell r="D9635">
            <v>6.79</v>
          </cell>
        </row>
        <row r="9636">
          <cell r="A9636">
            <v>38779</v>
          </cell>
          <cell r="B9636" t="str">
            <v>LAMPADA FLUORESCENTE TUBULAR T8 DE 32/36 W, BIVOLT</v>
          </cell>
          <cell r="C9636" t="str">
            <v xml:space="preserve">UN    </v>
          </cell>
          <cell r="D9636">
            <v>7.19</v>
          </cell>
        </row>
        <row r="9637">
          <cell r="A9637">
            <v>39388</v>
          </cell>
          <cell r="B9637" t="str">
            <v>LAMPADA LED TIPO DICROICA BIVOLT, LUZ BRANCA, 5 W (BASE GU10)</v>
          </cell>
          <cell r="C9637" t="str">
            <v xml:space="preserve">UN    </v>
          </cell>
          <cell r="D9637">
            <v>13.66</v>
          </cell>
        </row>
        <row r="9638">
          <cell r="A9638">
            <v>39387</v>
          </cell>
          <cell r="B9638" t="str">
            <v>LAMPADA LED TUBULAR BIVOLT 18/20 W, BASE G13</v>
          </cell>
          <cell r="C9638" t="str">
            <v xml:space="preserve">UN    </v>
          </cell>
          <cell r="D9638">
            <v>21.3</v>
          </cell>
        </row>
        <row r="9639">
          <cell r="A9639">
            <v>39386</v>
          </cell>
          <cell r="B9639" t="str">
            <v>LAMPADA LED TUBULAR BIVOLT 9/10 W, BASE G13</v>
          </cell>
          <cell r="C9639" t="str">
            <v xml:space="preserve">UN    </v>
          </cell>
          <cell r="D9639">
            <v>14.85</v>
          </cell>
        </row>
        <row r="9640">
          <cell r="A9640">
            <v>38194</v>
          </cell>
          <cell r="B9640" t="str">
            <v>LAMPADA LED 10 W BIVOLT BRANCA, FORMATO TRADICIONAL (BASE E27)</v>
          </cell>
          <cell r="C9640" t="str">
            <v xml:space="preserve">UN    </v>
          </cell>
          <cell r="D9640">
            <v>11.11</v>
          </cell>
        </row>
        <row r="9641">
          <cell r="A9641">
            <v>38193</v>
          </cell>
          <cell r="B9641" t="str">
            <v>LAMPADA LED 6 W BIVOLT BRANCA, FORMATO TRADICIONAL (BASE E27)</v>
          </cell>
          <cell r="C9641" t="str">
            <v xml:space="preserve">UN    </v>
          </cell>
          <cell r="D9641">
            <v>9.65</v>
          </cell>
        </row>
        <row r="9642">
          <cell r="A9642">
            <v>12216</v>
          </cell>
          <cell r="B9642" t="str">
            <v>LAMPADA VAPOR DE SODIO OVOIDE 150 W (BASE E40)</v>
          </cell>
          <cell r="C9642" t="str">
            <v xml:space="preserve">UN    </v>
          </cell>
          <cell r="D9642">
            <v>39.68</v>
          </cell>
        </row>
        <row r="9643">
          <cell r="A9643">
            <v>3757</v>
          </cell>
          <cell r="B9643" t="str">
            <v>LAMPADA VAPOR DE SODIO OVOIDE 250 W (BASE E40)</v>
          </cell>
          <cell r="C9643" t="str">
            <v xml:space="preserve">UN    </v>
          </cell>
          <cell r="D9643">
            <v>45.88</v>
          </cell>
        </row>
        <row r="9644">
          <cell r="A9644">
            <v>3758</v>
          </cell>
          <cell r="B9644" t="str">
            <v>LAMPADA VAPOR DE SODIO OVOIDE 400 W (BASE E40)</v>
          </cell>
          <cell r="C9644" t="str">
            <v xml:space="preserve">UN    </v>
          </cell>
          <cell r="D9644">
            <v>53.5</v>
          </cell>
        </row>
        <row r="9645">
          <cell r="A9645">
            <v>12214</v>
          </cell>
          <cell r="B9645" t="str">
            <v>LAMPADA VAPOR MERCURIO 125 W (BASE E27)</v>
          </cell>
          <cell r="C9645" t="str">
            <v xml:space="preserve">UN    </v>
          </cell>
          <cell r="D9645">
            <v>18.32</v>
          </cell>
        </row>
        <row r="9646">
          <cell r="A9646">
            <v>3749</v>
          </cell>
          <cell r="B9646" t="str">
            <v>LAMPADA VAPOR MERCURIO 250 W (BASE E40)</v>
          </cell>
          <cell r="C9646" t="str">
            <v xml:space="preserve">UN    </v>
          </cell>
          <cell r="D9646">
            <v>32.65</v>
          </cell>
        </row>
        <row r="9647">
          <cell r="A9647">
            <v>3751</v>
          </cell>
          <cell r="B9647" t="str">
            <v>LAMPADA VAPOR MERCURIO 400 W (BASE E40)</v>
          </cell>
          <cell r="C9647" t="str">
            <v xml:space="preserve">UN    </v>
          </cell>
          <cell r="D9647">
            <v>44.56</v>
          </cell>
        </row>
        <row r="9648">
          <cell r="A9648">
            <v>39376</v>
          </cell>
          <cell r="B9648" t="str">
            <v>LAMPADA VAPOR METALICO OVOIDE 150 W, BASE E27/E40</v>
          </cell>
          <cell r="C9648" t="str">
            <v xml:space="preserve">UN    </v>
          </cell>
          <cell r="D9648">
            <v>37.56</v>
          </cell>
        </row>
        <row r="9649">
          <cell r="A9649">
            <v>3752</v>
          </cell>
          <cell r="B9649" t="str">
            <v>LAMPADA VAPOR METALICO TUBULAR 400 W (BASE E40)</v>
          </cell>
          <cell r="C9649" t="str">
            <v xml:space="preserve">UN    </v>
          </cell>
          <cell r="D9649">
            <v>73.5</v>
          </cell>
        </row>
        <row r="9650">
          <cell r="A9650">
            <v>746</v>
          </cell>
          <cell r="B9650" t="str">
            <v>LAVADORA DE ALTA PRESSAO (LAVA-JATO) PARA AGUA FRIA, PRESSAO DE OPERACAO ENTRE 1400 E 1900 LIB/POL2, VAZAO MAXIMA ENTRE  400 E 700 L/H</v>
          </cell>
          <cell r="C9650" t="str">
            <v xml:space="preserve">UN    </v>
          </cell>
          <cell r="D9650">
            <v>2025</v>
          </cell>
        </row>
        <row r="9651">
          <cell r="A9651">
            <v>36521</v>
          </cell>
          <cell r="B9651" t="str">
            <v>LAVATORIO DE CANTO LOUCA BRANCA SUSPENSO *40 X 30* CM</v>
          </cell>
          <cell r="C9651" t="str">
            <v xml:space="preserve">UN    </v>
          </cell>
          <cell r="D9651">
            <v>114.9</v>
          </cell>
        </row>
        <row r="9652">
          <cell r="A9652">
            <v>36794</v>
          </cell>
          <cell r="B9652" t="str">
            <v>LAVATORIO LOUCA BRANCA COM COLUNA *44 X 35,5* CM</v>
          </cell>
          <cell r="C9652" t="str">
            <v xml:space="preserve">UN    </v>
          </cell>
          <cell r="D9652">
            <v>117.13</v>
          </cell>
        </row>
        <row r="9653">
          <cell r="A9653">
            <v>10426</v>
          </cell>
          <cell r="B9653" t="str">
            <v>LAVATORIO LOUCA BRANCA COM COLUNA *54 X 44* CM</v>
          </cell>
          <cell r="C9653" t="str">
            <v xml:space="preserve">UN    </v>
          </cell>
          <cell r="D9653">
            <v>168.7</v>
          </cell>
        </row>
        <row r="9654">
          <cell r="A9654">
            <v>10425</v>
          </cell>
          <cell r="B9654" t="str">
            <v>LAVATORIO LOUCA BRANCA SUSPENSO *40 X 30* CM</v>
          </cell>
          <cell r="C9654" t="str">
            <v xml:space="preserve">UN    </v>
          </cell>
          <cell r="D9654">
            <v>74.39</v>
          </cell>
        </row>
        <row r="9655">
          <cell r="A9655">
            <v>10431</v>
          </cell>
          <cell r="B9655" t="str">
            <v>LAVATORIO LOUCA COR COM COLUNA *54 X 44* CM</v>
          </cell>
          <cell r="C9655" t="str">
            <v xml:space="preserve">UN    </v>
          </cell>
          <cell r="D9655">
            <v>185.07</v>
          </cell>
        </row>
        <row r="9656">
          <cell r="A9656">
            <v>10429</v>
          </cell>
          <cell r="B9656" t="str">
            <v>LAVATORIO LOUCA COR SUSPENSO *40 X 30* CM</v>
          </cell>
          <cell r="C9656" t="str">
            <v xml:space="preserve">UN    </v>
          </cell>
          <cell r="D9656">
            <v>88.72</v>
          </cell>
        </row>
        <row r="9657">
          <cell r="A9657">
            <v>20269</v>
          </cell>
          <cell r="B9657" t="str">
            <v>LAVATORIO/CUBA DE EMBUTIR OVAL LOUCA BRANCA SEM LADRAO *50 X 35* CM</v>
          </cell>
          <cell r="C9657" t="str">
            <v xml:space="preserve">UN    </v>
          </cell>
          <cell r="D9657">
            <v>73.13</v>
          </cell>
        </row>
        <row r="9658">
          <cell r="A9658">
            <v>20270</v>
          </cell>
          <cell r="B9658" t="str">
            <v>LAVATORIO/CUBA DE EMBUTIR OVAL LOUCA COR SEM LADRAO *50 X 35* CM</v>
          </cell>
          <cell r="C9658" t="str">
            <v xml:space="preserve">UN    </v>
          </cell>
          <cell r="D9658">
            <v>79.63</v>
          </cell>
        </row>
        <row r="9659">
          <cell r="A9659">
            <v>11696</v>
          </cell>
          <cell r="B9659" t="str">
            <v>LAVATORIO/CUBA DE SOBREPOR OVAL PEQUENA LOUCA BRANCA SEM LADRAO *31 X 44*</v>
          </cell>
          <cell r="C9659" t="str">
            <v xml:space="preserve">UN    </v>
          </cell>
          <cell r="D9659">
            <v>116.33</v>
          </cell>
        </row>
        <row r="9660">
          <cell r="A9660">
            <v>10427</v>
          </cell>
          <cell r="B9660" t="str">
            <v>LAVATORIO/CUBA DE SOBREPOR RETANGULAR LOUCA BRANCA COM LADRAO *52 X 45* CM</v>
          </cell>
          <cell r="C9660" t="str">
            <v xml:space="preserve">UN    </v>
          </cell>
          <cell r="D9660">
            <v>208.59</v>
          </cell>
        </row>
        <row r="9661">
          <cell r="A9661">
            <v>10428</v>
          </cell>
          <cell r="B9661" t="str">
            <v>LAVATORIO/CUBA DE SOBREPOR RETANGULAR LOUCA COR COM LADRAO *52 X 45* CM</v>
          </cell>
          <cell r="C9661" t="str">
            <v xml:space="preserve">UN    </v>
          </cell>
          <cell r="D9661">
            <v>211.7</v>
          </cell>
        </row>
        <row r="9662">
          <cell r="A9662">
            <v>2354</v>
          </cell>
          <cell r="B9662" t="str">
            <v>LEITURISTA OU CADASTRISTA DE REDES DE AGUA E ESGOTO</v>
          </cell>
          <cell r="C9662" t="str">
            <v xml:space="preserve">H     </v>
          </cell>
          <cell r="D9662">
            <v>8.7100000000000009</v>
          </cell>
        </row>
        <row r="9663">
          <cell r="A9663">
            <v>40932</v>
          </cell>
          <cell r="B9663" t="str">
            <v>LEITURISTA OU CADASTRISTA DE REDES DE AGUA E ESGOTO (MENSALISTA)</v>
          </cell>
          <cell r="C9663" t="str">
            <v xml:space="preserve">MES   </v>
          </cell>
          <cell r="D9663">
            <v>1526.29</v>
          </cell>
        </row>
        <row r="9664">
          <cell r="A9664">
            <v>10853</v>
          </cell>
          <cell r="B9664" t="str">
            <v>LETRA ACO INOX (AISI 304), CHAPA NUM. 22, RECORTADO, H= 20 CM (SEM RELEVO)</v>
          </cell>
          <cell r="C9664" t="str">
            <v xml:space="preserve">UN    </v>
          </cell>
          <cell r="D9664">
            <v>77.349999999999994</v>
          </cell>
        </row>
        <row r="9665">
          <cell r="A9665">
            <v>5093</v>
          </cell>
          <cell r="B9665" t="str">
            <v>LEVANTADOR DE JANELA GUILHOTINA, EM LATAO CROMADO</v>
          </cell>
          <cell r="C9665" t="str">
            <v xml:space="preserve">PAR   </v>
          </cell>
          <cell r="D9665">
            <v>14.71</v>
          </cell>
        </row>
        <row r="9666">
          <cell r="A9666">
            <v>37768</v>
          </cell>
          <cell r="B9666" t="str">
            <v>LIMPADORA A SUCCAO, TANQUE 12000 L, BASCULAMENTO HIDRAULICO, BOMBA 12 M3/MIN 95% VACUO (INCLUI MONTAGEM, NAO INCLUI CAMINHAO)</v>
          </cell>
          <cell r="C9666" t="str">
            <v xml:space="preserve">UN    </v>
          </cell>
          <cell r="D9666">
            <v>98500</v>
          </cell>
        </row>
        <row r="9667">
          <cell r="A9667">
            <v>37773</v>
          </cell>
          <cell r="B9667" t="str">
            <v>LIMPADORA DE SUCCAO TANQUE 7000 L, BOMBA 12 M3/MIN 95% VACUO (INCLUI MONTAGEM, NAO INCLUI CAMINHAO)</v>
          </cell>
          <cell r="C9667" t="str">
            <v xml:space="preserve">UN    </v>
          </cell>
          <cell r="D9667">
            <v>83643.100000000006</v>
          </cell>
        </row>
        <row r="9668">
          <cell r="A9668">
            <v>37769</v>
          </cell>
          <cell r="B9668" t="str">
            <v>LIMPADORA DE SUCCAO, TANQUE 11000 L, BOMBA 340 M3/MIN (INCLUI MONTAGEM, NAO INCLUI CAMINHAO)</v>
          </cell>
          <cell r="C9668" t="str">
            <v xml:space="preserve">UN    </v>
          </cell>
          <cell r="D9668">
            <v>140029.09</v>
          </cell>
        </row>
        <row r="9669">
          <cell r="A9669">
            <v>37770</v>
          </cell>
          <cell r="B9669" t="str">
            <v>LIMPADORA DE SUCCAO, TANQUE 5500 L, BOMBA 60M3/MIN, VACUO 500 MBAR (INCLUI MONTAGEM, NAO INCLUI CAMINHAO)</v>
          </cell>
          <cell r="C9669" t="str">
            <v xml:space="preserve">UN    </v>
          </cell>
          <cell r="D9669">
            <v>237651.71</v>
          </cell>
        </row>
        <row r="9670">
          <cell r="A9670">
            <v>38382</v>
          </cell>
          <cell r="B9670" t="str">
            <v>LINHA DE PEDREIRO LISA 100 M</v>
          </cell>
          <cell r="C9670" t="str">
            <v xml:space="preserve">UN    </v>
          </cell>
          <cell r="D9670">
            <v>10.23</v>
          </cell>
        </row>
        <row r="9671">
          <cell r="A9671">
            <v>6091</v>
          </cell>
          <cell r="B9671" t="str">
            <v>LIQUIDO PARA BRILHO PAREDES INTERNAS</v>
          </cell>
          <cell r="C9671" t="str">
            <v xml:space="preserve">L     </v>
          </cell>
          <cell r="D9671">
            <v>18.36</v>
          </cell>
        </row>
        <row r="9672">
          <cell r="A9672">
            <v>38383</v>
          </cell>
          <cell r="B9672" t="str">
            <v>LIXA D'AGUA EM FOLHA, GRAO 100</v>
          </cell>
          <cell r="C9672" t="str">
            <v xml:space="preserve">UN    </v>
          </cell>
          <cell r="D9672">
            <v>1.91</v>
          </cell>
        </row>
        <row r="9673">
          <cell r="A9673">
            <v>3768</v>
          </cell>
          <cell r="B9673" t="str">
            <v>LIXA EM FOLHA PARA FERRO, NUMERO 150</v>
          </cell>
          <cell r="C9673" t="str">
            <v xml:space="preserve">UN    </v>
          </cell>
          <cell r="D9673">
            <v>1.98</v>
          </cell>
        </row>
        <row r="9674">
          <cell r="A9674">
            <v>3767</v>
          </cell>
          <cell r="B9674" t="str">
            <v>LIXA EM FOLHA PARA PAREDE OU MADEIRA, NUMERO 120 (COR VERMELHA)</v>
          </cell>
          <cell r="C9674" t="str">
            <v xml:space="preserve">UN    </v>
          </cell>
          <cell r="D9674">
            <v>0.47</v>
          </cell>
        </row>
        <row r="9675">
          <cell r="A9675">
            <v>13192</v>
          </cell>
          <cell r="B9675" t="str">
            <v>LIXADEIRA ELETRICA ANGULAR PARA CONCRETO, POTENCIA 1.400 W, PRATO DIAMANTADO DE 5''</v>
          </cell>
          <cell r="C9675" t="str">
            <v xml:space="preserve">UN    </v>
          </cell>
          <cell r="D9675">
            <v>3148.1</v>
          </cell>
        </row>
        <row r="9676">
          <cell r="A9676">
            <v>38413</v>
          </cell>
          <cell r="B9676" t="str">
            <v>LIXADEIRA ELETRICA ANGULAR, PARA DISCO DE 7 " (180 MM), POTENCIA DE 2.200 W, *5.000* RPM, 220 V</v>
          </cell>
          <cell r="C9676" t="str">
            <v xml:space="preserve">UN    </v>
          </cell>
          <cell r="D9676">
            <v>520.65</v>
          </cell>
        </row>
        <row r="9677">
          <cell r="A9677">
            <v>42440</v>
          </cell>
          <cell r="B9677" t="str">
            <v>LIXEIRA DUPLA, COM CAPACIDADE VOLUMETRICA DE 60L*, FABRICADA EM TUBO DE ACO CARBONO, CESTOS EM CHAPA DE ACO E PINTURA NO PROCESSO ELETROSTATICO - PARA ACADEMIA AO AR LIVRE / ACADEMIA DA TERCEIRA IDADE - ATI</v>
          </cell>
          <cell r="C9677" t="str">
            <v xml:space="preserve">UN    </v>
          </cell>
          <cell r="D9677">
            <v>862.04</v>
          </cell>
        </row>
        <row r="9678">
          <cell r="A9678">
            <v>20193</v>
          </cell>
          <cell r="B9678" t="str">
            <v>LOCACAO DE ANDAIME METALICO TIPO FACHADEIRO, LARGURA DE 1,20 M, ALTURA POR PECA DE 2,0 M, INCLUINDO SAPATAS E ITENS NECESSARIOS A INSTALACAO</v>
          </cell>
          <cell r="C9678" t="str">
            <v>M2XMES</v>
          </cell>
          <cell r="D9678">
            <v>2.83</v>
          </cell>
        </row>
        <row r="9679">
          <cell r="A9679">
            <v>10527</v>
          </cell>
          <cell r="B9679" t="str">
            <v>LOCACAO DE ANDAIME METALICO TUBULAR DE ENCAIXE, TIPO DE TORRE, COM LARGURA DE 1 ATE 1,5 M E ALTURA DE *1,00* M (INCLUSO SAPATAS FIXAS OU RODIZIOS)</v>
          </cell>
          <cell r="C9679" t="str">
            <v xml:space="preserve">MXMES </v>
          </cell>
          <cell r="D9679">
            <v>8.5</v>
          </cell>
        </row>
        <row r="9680">
          <cell r="A9680">
            <v>41805</v>
          </cell>
          <cell r="B9680" t="str">
            <v>LOCACAO DE ANDAIME SUSPENSO OU BALANCIM MANUAL, CAPACIDADE DE CARGA TOTAL DE APROXIMADAMENTE 250 KG/M2, PLATAFORMA DE 1,50 M X 0,80 M (C X L), CABO DE 45 M</v>
          </cell>
          <cell r="C9680" t="str">
            <v xml:space="preserve">MES   </v>
          </cell>
          <cell r="D9680">
            <v>403.5</v>
          </cell>
        </row>
        <row r="9681">
          <cell r="A9681">
            <v>40271</v>
          </cell>
          <cell r="B9681" t="str">
            <v>LOCACAO DE APRUMADOR METALICO DE PILAR, COM ALTURA E ANGULO REGULAVEIS, EXTENSAO DE *1,50* A *2,80* M</v>
          </cell>
          <cell r="C9681" t="str">
            <v xml:space="preserve">MES   </v>
          </cell>
          <cell r="D9681">
            <v>5.52</v>
          </cell>
        </row>
        <row r="9682">
          <cell r="A9682">
            <v>40287</v>
          </cell>
          <cell r="B9682" t="str">
            <v>LOCACAO DE BARRA DE ANCORAGEM DE 0,80 A 1,20 M DE EXTENSAO, COM ROSCA DE 5/8", INCLUINDO PORCA E FLANGE</v>
          </cell>
          <cell r="C9682" t="str">
            <v xml:space="preserve">MES   </v>
          </cell>
          <cell r="D9682">
            <v>2.12</v>
          </cell>
        </row>
        <row r="9683">
          <cell r="A9683">
            <v>40295</v>
          </cell>
          <cell r="B9683" t="str">
            <v>LOCACAO DE BOMBA MANUAL PARA TESTE HIDROSTATICO ATE 30 BAR</v>
          </cell>
          <cell r="C9683" t="str">
            <v xml:space="preserve">H     </v>
          </cell>
          <cell r="D9683">
            <v>2.72</v>
          </cell>
        </row>
        <row r="9684">
          <cell r="A9684">
            <v>745</v>
          </cell>
          <cell r="B9684" t="str">
            <v>LOCACAO DE BOMBA MANUAL PARA TESTE HIDROSTATICO ATE 60 BAR</v>
          </cell>
          <cell r="C9684" t="str">
            <v xml:space="preserve">H     </v>
          </cell>
          <cell r="D9684">
            <v>2.88</v>
          </cell>
        </row>
        <row r="9685">
          <cell r="A9685">
            <v>4084</v>
          </cell>
          <cell r="B9685" t="str">
            <v>LOCACAO DE BOMBA SUBMERSIVEL PARA DRENAGEM E ESGOTAMENTO, MOTOR ELETRICO TRIFASICO, POTENCIA DE 1 CV, DIAMETRO DE RECALQUE DE 2". FAIXA DE OPERACAO: Q=25 M3/H (+ OU - 1 M3/H) E AMT=2 M; Q=12 M3/H (+ OU - 2 M3/H) E AMT = 12 M (+ OU - 2 M)</v>
          </cell>
          <cell r="C9685" t="str">
            <v xml:space="preserve">H     </v>
          </cell>
          <cell r="D9685">
            <v>1.81</v>
          </cell>
        </row>
        <row r="9686">
          <cell r="A9686">
            <v>743</v>
          </cell>
          <cell r="B9686" t="str">
            <v>LOCACAO DE BOMBA SUBMERSIVEL PARA DRENAGEM E ESGOTAMENTO, MOTOR ELETRICO TRIFASICO, POTENCIA DE 2 CV, DIAMETRO DE RECALQUE DE 2". FAIXA DE OPERACAO: Q=35 M3/H (+ OU - 3 M3/H) E AMT=2 M; Q=13 M3/H (+ OU - 3 M3/H) E AMT = 17 M (+ OU - 3 M)</v>
          </cell>
          <cell r="C9686" t="str">
            <v xml:space="preserve">H     </v>
          </cell>
          <cell r="D9686">
            <v>1.81</v>
          </cell>
        </row>
        <row r="9687">
          <cell r="A9687">
            <v>40293</v>
          </cell>
          <cell r="B9687" t="str">
            <v>LOCACAO DE BOMBA SUBMERSIVEL PARA DRENAGEM E ESGOTAMENTO, MOTOR ELETRICO TRIFASICO, POTENCIA DE 2 CV, DIAMETRO DE RECALQUE DE 3". FAIXA DE OPERACAO: Q=70 M3/H (+ OU - 2 M3/H) E AMT=2 M; Q=9,5 M3/H (+ OU - 3,5 M3/H) E AMT = 10 M (+ OU - 2 M)</v>
          </cell>
          <cell r="C9687" t="str">
            <v xml:space="preserve">H     </v>
          </cell>
          <cell r="D9687">
            <v>2.17</v>
          </cell>
        </row>
        <row r="9688">
          <cell r="A9688">
            <v>40294</v>
          </cell>
          <cell r="B9688" t="str">
            <v>LOCACAO DE BOMBA SUBMERSIVEL PARA DRENAGEM E ESGOTAMENTO, MOTOR ELETRICO TRIFASICO, POTENCIA DE 3 CV, DIAMETRO DE RECALQUE DE 2". FAIXA DE OPERACAO: Q=84 M3/H (+ OU - 2,5 M3/H) E AMT=2 M; Q=9,1 M3/H (+ OU - 2 M3/H) E AMT = 12 M (+ OU - 2 M)</v>
          </cell>
          <cell r="C9688" t="str">
            <v xml:space="preserve">H     </v>
          </cell>
          <cell r="D9688">
            <v>1.81</v>
          </cell>
        </row>
        <row r="9689">
          <cell r="A9689">
            <v>4085</v>
          </cell>
          <cell r="B9689" t="str">
            <v>LOCACAO DE BOMBA SUBMERSIVEL PARA DRENAGEM E ESGOTAMENTO, MOTOR ELETRICO TRIFASICO, POTENCIA DE 4 CV, DIAMETRO DE RECALQUE DE 3". FAIXA DE OPERACAO: Q=60 M3/H (+ OU - 1 M3/H) E AMT=2 M; Q=11 M3/H (+ OU - 1 M3/H) E AMT = 23 M (+ OU - 1 M)</v>
          </cell>
          <cell r="C9689" t="str">
            <v xml:space="preserve">H     </v>
          </cell>
          <cell r="D9689">
            <v>2.5299999999999998</v>
          </cell>
        </row>
        <row r="9690">
          <cell r="A9690">
            <v>10775</v>
          </cell>
          <cell r="B9690" t="str">
            <v>LOCACAO DE CONTAINER 2,30  X  6,00 M, ALT. 2,50 M, COM 1 SANITARIO, PARA ESCRITORIO, COMPLETO, SEM DIVISORIAS INTERNAS</v>
          </cell>
          <cell r="C9690" t="str">
            <v xml:space="preserve">MES   </v>
          </cell>
          <cell r="D9690">
            <v>545</v>
          </cell>
        </row>
        <row r="9691">
          <cell r="A9691">
            <v>10776</v>
          </cell>
          <cell r="B9691" t="str">
            <v>LOCACAO DE CONTAINER 2,30  X  6,00 M, ALT. 2,50 M, PARA ESCRITORIO, SEM DIVISORIAS INTERNAS E SEM SANITARIO</v>
          </cell>
          <cell r="C9691" t="str">
            <v xml:space="preserve">MES   </v>
          </cell>
          <cell r="D9691">
            <v>425.78</v>
          </cell>
        </row>
        <row r="9692">
          <cell r="A9692">
            <v>10779</v>
          </cell>
          <cell r="B9692" t="str">
            <v>LOCACAO DE CONTAINER 2,30 X 4,30 M, ALT. 2,50 M, P/ SANITARIO, C/ 5 BACIAS, 1 LAVATORIO E 4 MICTORIOS</v>
          </cell>
          <cell r="C9692" t="str">
            <v xml:space="preserve">MES   </v>
          </cell>
          <cell r="D9692">
            <v>681.25</v>
          </cell>
        </row>
        <row r="9693">
          <cell r="A9693">
            <v>10777</v>
          </cell>
          <cell r="B9693" t="str">
            <v>LOCACAO DE CONTAINER 2,30 X 4,30 M, ALT. 2,50 M, PARA SANITARIO, COM 3 BACIAS, 4 CHUVEIROS, 1 LAVATORIO E 1 MICTORIO</v>
          </cell>
          <cell r="C9693" t="str">
            <v xml:space="preserve">MES   </v>
          </cell>
          <cell r="D9693">
            <v>618.79999999999995</v>
          </cell>
        </row>
        <row r="9694">
          <cell r="A9694">
            <v>10778</v>
          </cell>
          <cell r="B9694" t="str">
            <v>LOCACAO DE CONTAINER 2,30 X 6,00 M, ALT. 2,50 M,  PARA SANITARIO,  COM 4 BACIAS, 8 CHUVEIROS,1 LAVATORIO E 1 MICTORIO</v>
          </cell>
          <cell r="C9694" t="str">
            <v xml:space="preserve">MES   </v>
          </cell>
          <cell r="D9694">
            <v>681.25</v>
          </cell>
        </row>
        <row r="9695">
          <cell r="A9695">
            <v>40339</v>
          </cell>
          <cell r="B9695" t="str">
            <v>LOCACAO DE CRUZETA PARA ESCORA METALICA</v>
          </cell>
          <cell r="C9695" t="str">
            <v xml:space="preserve">MES   </v>
          </cell>
          <cell r="D9695">
            <v>2.12</v>
          </cell>
        </row>
        <row r="9696">
          <cell r="A9696">
            <v>3355</v>
          </cell>
          <cell r="B9696" t="str">
            <v>LOCACAO DE ELEVADOR DE CARGA A CABO, CABINE SEMI FECHADA *2,0* X *1,5* X *2,0* M, CAPACIDADE DE CARGA 1000 KG, TORRE  *2,38* X *2,21* X 15 M, GUINCHO DE EMBREAGEM, FREIO DE SEGURANCA, LIMITADOR DE VELOCIDADE E CANCELA</v>
          </cell>
          <cell r="C9696" t="str">
            <v xml:space="preserve">H     </v>
          </cell>
          <cell r="D9696">
            <v>24.3</v>
          </cell>
        </row>
        <row r="9697">
          <cell r="A9697">
            <v>39814</v>
          </cell>
          <cell r="B9697" t="str">
            <v>LOCACAO DE ELEVADOR DE CREMALHEIRA CABINE SIMPLES FECHADA 1,5 X 2,5 X 2,35 M (UMA POR TORRE), CAPACIDADE DE CARGA *1200* KG (15 PESSOAS), TORRE DE 24 M (16 MODULOS), 16 PARADAS, FREIO DE SEGURANCA, LIMITADOR DE CARGA</v>
          </cell>
          <cell r="C9697" t="str">
            <v xml:space="preserve">H     </v>
          </cell>
          <cell r="D9697">
            <v>45.56</v>
          </cell>
        </row>
        <row r="9698">
          <cell r="A9698">
            <v>10749</v>
          </cell>
          <cell r="B9698" t="str">
            <v>LOCACAO DE ESCORA METALICA TELESCOPICA, COM ALTURA REGULAVEL DE *1,80* A *3,20* M, COM CAPACIDADE DE CARGA DE NO MINIMO 1000 KGF (10 KN), INCLUSO TRIPE E FORCADO</v>
          </cell>
          <cell r="C9698" t="str">
            <v xml:space="preserve">MES   </v>
          </cell>
          <cell r="D9698">
            <v>3.89</v>
          </cell>
        </row>
        <row r="9699">
          <cell r="A9699">
            <v>40290</v>
          </cell>
          <cell r="B9699" t="str">
            <v>LOCACAO DE FORMA PLASTICA PARA LAJE NERVURADA, DIMENSOES *60* X *60* X *16* CM</v>
          </cell>
          <cell r="C9699" t="str">
            <v xml:space="preserve">MES   </v>
          </cell>
          <cell r="D9699">
            <v>5.61</v>
          </cell>
        </row>
        <row r="9700">
          <cell r="A9700">
            <v>7252</v>
          </cell>
          <cell r="B9700" t="str">
            <v>LOCACAO DE NIVEL OPTICO, COM PRECISAO DE 0,7 MM, AUMENTO DE 32X</v>
          </cell>
          <cell r="C9700" t="str">
            <v xml:space="preserve">H     </v>
          </cell>
          <cell r="D9700">
            <v>2.25</v>
          </cell>
        </row>
        <row r="9701">
          <cell r="A9701">
            <v>4778</v>
          </cell>
          <cell r="B9701" t="str">
            <v>LOCACAO DE PERFURATRIZ PNEUMATICA DE PESO MEDIO, * 18 * KG, PARA ROCHA</v>
          </cell>
          <cell r="C9701" t="str">
            <v xml:space="preserve">H     </v>
          </cell>
          <cell r="D9701">
            <v>2.7</v>
          </cell>
        </row>
        <row r="9702">
          <cell r="A9702">
            <v>4780</v>
          </cell>
          <cell r="B9702" t="str">
            <v>LOCACAO DE PERFURATRIZ PNEUMATICA DE PESO MEDIO, * 24 * KG, PARA ROCHA</v>
          </cell>
          <cell r="C9702" t="str">
            <v xml:space="preserve">H     </v>
          </cell>
          <cell r="D9702">
            <v>2.92</v>
          </cell>
        </row>
        <row r="9703">
          <cell r="A9703">
            <v>10809</v>
          </cell>
          <cell r="B9703" t="str">
            <v>LOCACAO DE TALHA ELETRICA 3 T, VELOCIDADE  2,1 M / MIN, POTENCIA 1,3 KW</v>
          </cell>
          <cell r="C9703" t="str">
            <v xml:space="preserve">H     </v>
          </cell>
          <cell r="D9703">
            <v>1.1599999999999999</v>
          </cell>
        </row>
        <row r="9704">
          <cell r="A9704">
            <v>10811</v>
          </cell>
          <cell r="B9704" t="str">
            <v>LOCACAO DE TALHA MANUAL DE CORRENTE, CAPACIDADE DE 2 T COM ELEVACAO DE 3 M</v>
          </cell>
          <cell r="C9704" t="str">
            <v xml:space="preserve">H     </v>
          </cell>
          <cell r="D9704">
            <v>0.99</v>
          </cell>
        </row>
        <row r="9705">
          <cell r="A9705">
            <v>7247</v>
          </cell>
          <cell r="B9705" t="str">
            <v>LOCACAO DE TEODOLITO ELETRONICO, PRECISAO ANGULAR DE 5 A 7 SEGUNDOS, INCLUINDO TRIPE</v>
          </cell>
          <cell r="C9705" t="str">
            <v xml:space="preserve">H     </v>
          </cell>
          <cell r="D9705">
            <v>2.25</v>
          </cell>
        </row>
        <row r="9706">
          <cell r="A9706">
            <v>40291</v>
          </cell>
          <cell r="B9706" t="str">
            <v>LOCACAO DE TORRE METALICA COMPLETA PARA UMA CARGA DE 8 TF (80 KN)  E PE DIREITO DE 6 M, INCLUINDO MODULOS , DIAGONAIS, SAPATAS E FORCADOS</v>
          </cell>
          <cell r="C9706" t="str">
            <v xml:space="preserve">MES   </v>
          </cell>
          <cell r="D9706">
            <v>296.51</v>
          </cell>
        </row>
        <row r="9707">
          <cell r="A9707">
            <v>40275</v>
          </cell>
          <cell r="B9707" t="str">
            <v>LOCACAO DE VIGA SANDUICHE METALICA VAZADA PARA TRAVAMENTO DE PILARES, ALTURA DE *8* CM, LARGURA DE *6* CM E EXTENSAO DE 2 M</v>
          </cell>
          <cell r="C9707" t="str">
            <v xml:space="preserve">MES   </v>
          </cell>
          <cell r="D9707">
            <v>8.5</v>
          </cell>
        </row>
        <row r="9708">
          <cell r="A9708">
            <v>42408</v>
          </cell>
          <cell r="B9708" t="str">
            <v>LONA PLASTICA EXTRA FORTE PRETA, E = 200 MICRA</v>
          </cell>
          <cell r="C9708" t="str">
            <v xml:space="preserve">M2    </v>
          </cell>
          <cell r="D9708">
            <v>1.73</v>
          </cell>
        </row>
        <row r="9709">
          <cell r="A9709">
            <v>3777</v>
          </cell>
          <cell r="B9709" t="str">
            <v>LONA PLASTICA PESADA PRETA, E = 150 MICRA</v>
          </cell>
          <cell r="C9709" t="str">
            <v xml:space="preserve">M2    </v>
          </cell>
          <cell r="D9709">
            <v>1.25</v>
          </cell>
        </row>
        <row r="9710">
          <cell r="A9710">
            <v>3798</v>
          </cell>
          <cell r="B9710" t="str">
            <v>LUMINARIA ABERTA P/ ILUMINACAO PUBLICA, TIPO X-57 PETERCO OU EQUIV</v>
          </cell>
          <cell r="C9710" t="str">
            <v xml:space="preserve">UN    </v>
          </cell>
          <cell r="D9710">
            <v>52.79</v>
          </cell>
        </row>
        <row r="9711">
          <cell r="A9711">
            <v>38769</v>
          </cell>
          <cell r="B9711" t="str">
            <v>LUMINARIA ARANDELA TIPO MEIA-LUA COM VIDRO FOSCO *30 X 15* CM, PARA 1 LAMPADA, BASE E27, POTENCIA MAXIMA 40/60 W (NAO INCLUI LAMPADA)</v>
          </cell>
          <cell r="C9711" t="str">
            <v xml:space="preserve">UN    </v>
          </cell>
          <cell r="D9711">
            <v>41.23</v>
          </cell>
        </row>
        <row r="9712">
          <cell r="A9712">
            <v>39510</v>
          </cell>
          <cell r="B9712" t="str">
            <v>LUMINARIA DE EMBUTIR EM CHAPA DE ACO PARA 2 LAMPADAS FLUORESCENTES DE 14 W COM REFLETOR E ALETAS EM ALUMINIO, COMPLETA (INCLUI REATOR E LAMPADAS)</v>
          </cell>
          <cell r="C9712" t="str">
            <v xml:space="preserve">UN    </v>
          </cell>
          <cell r="D9712">
            <v>166.85</v>
          </cell>
        </row>
        <row r="9713">
          <cell r="A9713">
            <v>38776</v>
          </cell>
          <cell r="B9713" t="str">
            <v>LUMINARIA DE EMBUTIR EM CHAPA DE ACO PARA 4 LAMPADAS FLUORESCENTES DE 14 W *60 X 60 CM* ALETADA (NAO INCLUI REATOR E LAMPADAS)</v>
          </cell>
          <cell r="C9713" t="str">
            <v xml:space="preserve">UN    </v>
          </cell>
          <cell r="D9713">
            <v>177.08</v>
          </cell>
        </row>
        <row r="9714">
          <cell r="A9714">
            <v>38774</v>
          </cell>
          <cell r="B9714" t="str">
            <v>LUMINARIA DE EMERGENCIA 30 LEDS, POTENCIA 2 W, BATERIA DE LITIO, AUTONOMIA DE 6 HORAS</v>
          </cell>
          <cell r="C9714" t="str">
            <v xml:space="preserve">UN    </v>
          </cell>
          <cell r="D9714">
            <v>27.91</v>
          </cell>
        </row>
        <row r="9715">
          <cell r="A9715">
            <v>42247</v>
          </cell>
          <cell r="B9715" t="str">
            <v>LUMINARIA DE LED PARA ILUMINACAO PUBLICA, DE 138 W ATE 180 W, INVOLUCRO EM ALUMINIO OU ACO INOX</v>
          </cell>
          <cell r="C9715" t="str">
            <v xml:space="preserve">UN    </v>
          </cell>
          <cell r="D9715">
            <v>952.67</v>
          </cell>
        </row>
        <row r="9716">
          <cell r="A9716">
            <v>42248</v>
          </cell>
          <cell r="B9716" t="str">
            <v>LUMINARIA DE LED PARA ILUMINACAO PUBLICA, DE 181 W ATE 239 W, INVOLUCRO EM ALUMINIO OU ACO INOX</v>
          </cell>
          <cell r="C9716" t="str">
            <v xml:space="preserve">UN    </v>
          </cell>
          <cell r="D9716">
            <v>1106.5999999999999</v>
          </cell>
        </row>
        <row r="9717">
          <cell r="A9717">
            <v>42249</v>
          </cell>
          <cell r="B9717" t="str">
            <v>LUMINARIA DE LED PARA ILUMINACAO PUBLICA, DE 240 W ATE 350 W, INVOLUCRO EM ALUMINIO OU ACO INOX</v>
          </cell>
          <cell r="C9717" t="str">
            <v xml:space="preserve">UN    </v>
          </cell>
          <cell r="D9717">
            <v>1833.24</v>
          </cell>
        </row>
        <row r="9718">
          <cell r="A9718">
            <v>42244</v>
          </cell>
          <cell r="B9718" t="str">
            <v>LUMINARIA DE LED PARA ILUMINACAO PUBLICA, DE 33 W ATE 50 W, INVOLUCRO EM ALUMINIO OU ACO INOX</v>
          </cell>
          <cell r="C9718" t="str">
            <v xml:space="preserve">UN    </v>
          </cell>
          <cell r="D9718">
            <v>286.3</v>
          </cell>
        </row>
        <row r="9719">
          <cell r="A9719">
            <v>42245</v>
          </cell>
          <cell r="B9719" t="str">
            <v>LUMINARIA DE LED PARA ILUMINACAO PUBLICA, DE 51 W ATE 67 W, INVOLUCRO EM ALUMINIO OU ACO INOX</v>
          </cell>
          <cell r="C9719" t="str">
            <v xml:space="preserve">UN    </v>
          </cell>
          <cell r="D9719">
            <v>528.30999999999995</v>
          </cell>
        </row>
        <row r="9720">
          <cell r="A9720">
            <v>42246</v>
          </cell>
          <cell r="B9720" t="str">
            <v>LUMINARIA DE LED PARA ILUMINACAO PUBLICA, DE 68 W ATE 97 W, INVOLUCRO EM ALUMINIO OU ACO INOX</v>
          </cell>
          <cell r="C9720" t="str">
            <v xml:space="preserve">UN    </v>
          </cell>
          <cell r="D9720">
            <v>584.80999999999995</v>
          </cell>
        </row>
        <row r="9721">
          <cell r="A9721">
            <v>42243</v>
          </cell>
          <cell r="B9721" t="str">
            <v>LUMINARIA DE LED PARA ILUMINACAO PUBLICA, DE 98 W ATE 137 W, INVOLUCRO EM ALUMINIO OU ACO INOX</v>
          </cell>
          <cell r="C9721" t="str">
            <v xml:space="preserve">UN    </v>
          </cell>
          <cell r="D9721">
            <v>705.17</v>
          </cell>
        </row>
        <row r="9722">
          <cell r="A9722">
            <v>38889</v>
          </cell>
          <cell r="B9722" t="str">
            <v>LUMINARIA DE SOBREPOR EM CHAPA DE ACO COM ALETAS PLASTICAS, PARA 1 LAMPADA, BASE E27, POTENCIA MAXIMA 40/60 W (NAO INCLUI LAMPADA)</v>
          </cell>
          <cell r="C9722" t="str">
            <v xml:space="preserve">UN    </v>
          </cell>
          <cell r="D9722">
            <v>31.6</v>
          </cell>
        </row>
        <row r="9723">
          <cell r="A9723">
            <v>38784</v>
          </cell>
          <cell r="B9723" t="str">
            <v>LUMINARIA DE SOBREPOR EM CHAPA DE ACO COM ALETAS PLASTICAS, PARA 2 LAMPADAS, BASE E27, POTENCIA MAXIMA 40/60 W (NAO INCLUI LAMPADAS)</v>
          </cell>
          <cell r="C9723" t="str">
            <v xml:space="preserve">UN    </v>
          </cell>
          <cell r="D9723">
            <v>42.27</v>
          </cell>
        </row>
        <row r="9724">
          <cell r="A9724">
            <v>3788</v>
          </cell>
          <cell r="B9724" t="str">
            <v>LUMINARIA DE SOBREPOR EM CHAPA DE ACO PARA 1 LAMPADA FLUORESCENTE DE *18* W, ALETADA, COMPLETA (LAMPADA E REATOR INCLUSOS)</v>
          </cell>
          <cell r="C9724" t="str">
            <v xml:space="preserve">UN    </v>
          </cell>
          <cell r="D9724">
            <v>44.05</v>
          </cell>
        </row>
        <row r="9725">
          <cell r="A9725">
            <v>12230</v>
          </cell>
          <cell r="B9725" t="str">
            <v>LUMINARIA DE SOBREPOR EM CHAPA DE ACO PARA 1 LAMPADA FLUORESCENTE DE *18* W, PERFIL COMERCIAL (NAO INCLUI REATOR E LAMPADA)</v>
          </cell>
          <cell r="C9725" t="str">
            <v xml:space="preserve">UN    </v>
          </cell>
          <cell r="D9725">
            <v>11.33</v>
          </cell>
        </row>
        <row r="9726">
          <cell r="A9726">
            <v>3780</v>
          </cell>
          <cell r="B9726" t="str">
            <v>LUMINARIA DE SOBREPOR EM CHAPA DE ACO PARA 1 LAMPADA FLUORESCENTE DE *36* W, ALETADA, COMPLETA (LAMPADA E REATOR INCLUSOS)</v>
          </cell>
          <cell r="C9726" t="str">
            <v xml:space="preserve">UN    </v>
          </cell>
          <cell r="D9726">
            <v>65</v>
          </cell>
        </row>
        <row r="9727">
          <cell r="A9727">
            <v>12231</v>
          </cell>
          <cell r="B9727" t="str">
            <v>LUMINARIA DE SOBREPOR EM CHAPA DE ACO PARA 1 LAMPADA FLUORESCENTE DE *36* W, PERFIL COMERCIAL (NAO INCLUI REATOR E LAMPADA)</v>
          </cell>
          <cell r="C9727" t="str">
            <v xml:space="preserve">UN    </v>
          </cell>
          <cell r="D9727">
            <v>18.84</v>
          </cell>
        </row>
        <row r="9728">
          <cell r="A9728">
            <v>3811</v>
          </cell>
          <cell r="B9728" t="str">
            <v>LUMINARIA DE SOBREPOR EM CHAPA DE ACO PARA 2 LAMPADAS FLUORESCENTES DE *18* W, ALETADA, COMPLETA (LAMPADAS E REATOR INCLUSOS)</v>
          </cell>
          <cell r="C9728" t="str">
            <v xml:space="preserve">UN    </v>
          </cell>
          <cell r="D9728">
            <v>61.05</v>
          </cell>
        </row>
        <row r="9729">
          <cell r="A9729">
            <v>12232</v>
          </cell>
          <cell r="B9729" t="str">
            <v>LUMINARIA DE SOBREPOR EM CHAPA DE ACO PARA 2 LAMPADAS FLUORESCENTES DE *18* W, PERFIL COMERCIAL (NAO INCLUI REATOR E LAMPADAS)</v>
          </cell>
          <cell r="C9729" t="str">
            <v xml:space="preserve">UN    </v>
          </cell>
          <cell r="D9729">
            <v>19.739999999999998</v>
          </cell>
        </row>
        <row r="9730">
          <cell r="A9730">
            <v>3799</v>
          </cell>
          <cell r="B9730" t="str">
            <v>LUMINARIA DE SOBREPOR EM CHAPA DE ACO PARA 2 LAMPADAS FLUORESCENTES DE *36* W, ALETADA, COMPLETA (LAMPADAS E REATOR INCLUSOS)</v>
          </cell>
          <cell r="C9730" t="str">
            <v xml:space="preserve">UN    </v>
          </cell>
          <cell r="D9730">
            <v>86.34</v>
          </cell>
        </row>
        <row r="9731">
          <cell r="A9731">
            <v>12239</v>
          </cell>
          <cell r="B9731" t="str">
            <v>LUMINARIA DE SOBREPOR EM CHAPA DE ACO PARA 2 LAMPADAS FLUORESCENTES DE *36* W, PERFIL COMERCIAL (NAO INCLUI REATOR E LAMPADAS)</v>
          </cell>
          <cell r="C9731" t="str">
            <v xml:space="preserve">UN    </v>
          </cell>
          <cell r="D9731">
            <v>25.85</v>
          </cell>
        </row>
        <row r="9732">
          <cell r="A9732">
            <v>38773</v>
          </cell>
          <cell r="B9732" t="str">
            <v>LUMINARIA DE TETO PLAFON/PLAFONIER EM PLASTICO COM BASE E27, POTENCIA MAXIMA 60 W (NAO INCLUI LAMPADA)</v>
          </cell>
          <cell r="C9732" t="str">
            <v xml:space="preserve">UN    </v>
          </cell>
          <cell r="D9732">
            <v>4.1399999999999997</v>
          </cell>
        </row>
        <row r="9733">
          <cell r="A9733">
            <v>12271</v>
          </cell>
          <cell r="B9733" t="str">
            <v>LUMINARIA DUPLA P/SINALIZACAO, TIPO WETZEL AS-2/110 OU EQUIV</v>
          </cell>
          <cell r="C9733" t="str">
            <v xml:space="preserve">UN    </v>
          </cell>
          <cell r="D9733">
            <v>231.19</v>
          </cell>
        </row>
        <row r="9734">
          <cell r="A9734">
            <v>38785</v>
          </cell>
          <cell r="B9734" t="str">
            <v>LUMINARIA HERMETICA IP-65 PARA 2 DUAS LAMPADAS DE 14/16/18/20 W (NAO INCLUI REATOR E LAMPADAS)</v>
          </cell>
          <cell r="C9734" t="str">
            <v xml:space="preserve">UN    </v>
          </cell>
          <cell r="D9734">
            <v>109.45</v>
          </cell>
        </row>
        <row r="9735">
          <cell r="A9735">
            <v>38786</v>
          </cell>
          <cell r="B9735" t="str">
            <v>LUMINARIA HERMETICA IP-65 PARA 2 DUAS LAMPADAS DE 28/32/36/40 W (NAO INCLUI REATOR E LAMPADAS)</v>
          </cell>
          <cell r="C9735" t="str">
            <v xml:space="preserve">UN    </v>
          </cell>
          <cell r="D9735">
            <v>134.82</v>
          </cell>
        </row>
        <row r="9736">
          <cell r="A9736">
            <v>39385</v>
          </cell>
          <cell r="B9736" t="str">
            <v>LUMINARIA LED PLAFON REDONDO DE SOBREPOR BIVOLT 12/13 W,  D = *17* CM</v>
          </cell>
          <cell r="C9736" t="str">
            <v xml:space="preserve">UN    </v>
          </cell>
          <cell r="D9736">
            <v>25.53</v>
          </cell>
        </row>
        <row r="9737">
          <cell r="A9737">
            <v>39389</v>
          </cell>
          <cell r="B9737" t="str">
            <v>LUMINARIA LED REFLETOR RETANGULAR BIVOLT, LUZ BRANCA, 10 W</v>
          </cell>
          <cell r="C9737" t="str">
            <v xml:space="preserve">UN    </v>
          </cell>
          <cell r="D9737">
            <v>27.7</v>
          </cell>
        </row>
        <row r="9738">
          <cell r="A9738">
            <v>39390</v>
          </cell>
          <cell r="B9738" t="str">
            <v>LUMINARIA LED REFLETOR RETANGULAR BIVOLT, LUZ BRANCA, 30 W</v>
          </cell>
          <cell r="C9738" t="str">
            <v xml:space="preserve">UN    </v>
          </cell>
          <cell r="D9738">
            <v>58.06</v>
          </cell>
        </row>
        <row r="9739">
          <cell r="A9739">
            <v>39391</v>
          </cell>
          <cell r="B9739" t="str">
            <v>LUMINARIA LED REFLETOR RETANGULAR BIVOLT, LUZ BRANCA, 50 W</v>
          </cell>
          <cell r="C9739" t="str">
            <v xml:space="preserve">UN    </v>
          </cell>
          <cell r="D9739">
            <v>65.180000000000007</v>
          </cell>
        </row>
        <row r="9740">
          <cell r="A9740">
            <v>3803</v>
          </cell>
          <cell r="B9740" t="str">
            <v>LUMINARIA PLAFON REDONDO COM VIDRO FOSCO DIAMETRO *25* CM, PARA 1 LAMPADA, BASE E27, POTENCIA MAXIMA 40/60 W (NAO INCLUI LAMPADA)</v>
          </cell>
          <cell r="C9740" t="str">
            <v xml:space="preserve">UN    </v>
          </cell>
          <cell r="D9740">
            <v>39.090000000000003</v>
          </cell>
        </row>
        <row r="9741">
          <cell r="A9741">
            <v>38770</v>
          </cell>
          <cell r="B9741" t="str">
            <v>LUMINARIA PLAFON REDONDO COM VIDRO FOSCO DIAMETRO *30* CM, PARA 2 LAMPADAS, BASE E27, POTENCIA MAXIMA 40/60 W (NAO INCLUI LAMPADAS)</v>
          </cell>
          <cell r="C9741" t="str">
            <v xml:space="preserve">UN    </v>
          </cell>
          <cell r="D9741">
            <v>45.26</v>
          </cell>
        </row>
        <row r="9742">
          <cell r="A9742">
            <v>12267</v>
          </cell>
          <cell r="B9742" t="str">
            <v>LUMINARIA PROVA DE TEMPO PETERCO Y.31/1</v>
          </cell>
          <cell r="C9742" t="str">
            <v xml:space="preserve">UN    </v>
          </cell>
          <cell r="D9742">
            <v>132.65</v>
          </cell>
        </row>
        <row r="9743">
          <cell r="A9743">
            <v>43265</v>
          </cell>
          <cell r="B9743" t="str">
            <v>LUMINARIA SOLAR LED EXTERNA, TIPO ARANDELA DE PAREDE, EM ALUMINIO, 16 LEDS, LUZ BRANCA, *180* LUMENS, CAPACIDADE DE ILUMINACAO ATE 36 H, RETANGULAR, *13 X 9 X 7* (C X L X A), COM SENSOR DE MOVIMENTO / PRESENCA, BATERIA RECARREGAVEL COM LUZ SOLAR, RESISTEN</v>
          </cell>
          <cell r="C9743" t="str">
            <v xml:space="preserve">UN    </v>
          </cell>
          <cell r="D9743">
            <v>79.83</v>
          </cell>
        </row>
        <row r="9744">
          <cell r="A9744">
            <v>12266</v>
          </cell>
          <cell r="B9744" t="str">
            <v>LUMINARIA SPOT DE SOBREPOR EM ALUMINIO COM ALETA PLASTICA PARA 1 LAMPADA, BASE E27, POTENCIA MAXIMA 40/60 W (NAO INCLUI LAMPADA)</v>
          </cell>
          <cell r="C9744" t="str">
            <v xml:space="preserve">UN    </v>
          </cell>
          <cell r="D9744">
            <v>67.89</v>
          </cell>
        </row>
        <row r="9745">
          <cell r="A9745">
            <v>39378</v>
          </cell>
          <cell r="B9745" t="str">
            <v>LUMINARIA SPOT DE SOBREPOR EM ALUMINIO COM ALETA PLASTICA PARA 2 LAMPADAS, BASE E27, POTENCIA MAXIMA 40/60 W (NAO INCLUI LAMPADA)</v>
          </cell>
          <cell r="C9745" t="str">
            <v xml:space="preserve">UN    </v>
          </cell>
          <cell r="D9745">
            <v>48.13</v>
          </cell>
        </row>
        <row r="9746">
          <cell r="A9746">
            <v>43543</v>
          </cell>
          <cell r="B9746" t="str">
            <v>LUMINARIA TIPO TARTARUGA A PROVA DE TEMPO, GASES, VAPOR E PO, EM ALUMINIO, COM GRADE, BASE E27, POTENCIA MAXIMA 100 W - REF Y 25/1 (NAO INCLUI LAMPADA)</v>
          </cell>
          <cell r="C9746" t="str">
            <v xml:space="preserve">UN    </v>
          </cell>
          <cell r="D9746">
            <v>100.28</v>
          </cell>
        </row>
        <row r="9747">
          <cell r="A9747">
            <v>38775</v>
          </cell>
          <cell r="B9747" t="str">
            <v>LUMINARIA TIPO TARTARUGA PARA AREA EXTERNA EM ALUMINIO, COM GRADE, PARA 1 LAMPADA, BASE E27, POTENCIA MAXIMA 40/60 W (NAO INCLUI LAMPADA)</v>
          </cell>
          <cell r="C9747" t="str">
            <v xml:space="preserve">UN    </v>
          </cell>
          <cell r="D9747">
            <v>51.03</v>
          </cell>
        </row>
        <row r="9748">
          <cell r="A9748">
            <v>21119</v>
          </cell>
          <cell r="B9748" t="str">
            <v>LUVA CPVC, SOLDAVEL, 15 MM, PARA AGUA QUENTE PREDIAL</v>
          </cell>
          <cell r="C9748" t="str">
            <v xml:space="preserve">UN    </v>
          </cell>
          <cell r="D9748">
            <v>1.55</v>
          </cell>
        </row>
        <row r="9749">
          <cell r="A9749">
            <v>37974</v>
          </cell>
          <cell r="B9749" t="str">
            <v>LUVA CPVC, SOLDAVEL, 22 MM, PARA AGUA QUENTE PREDIAL</v>
          </cell>
          <cell r="C9749" t="str">
            <v xml:space="preserve">UN    </v>
          </cell>
          <cell r="D9749">
            <v>2.2999999999999998</v>
          </cell>
        </row>
        <row r="9750">
          <cell r="A9750">
            <v>37975</v>
          </cell>
          <cell r="B9750" t="str">
            <v>LUVA CPVC, SOLDAVEL, 28 MM, PARA AGUA QUENTE PREDIAL</v>
          </cell>
          <cell r="C9750" t="str">
            <v xml:space="preserve">UN    </v>
          </cell>
          <cell r="D9750">
            <v>4.67</v>
          </cell>
        </row>
        <row r="9751">
          <cell r="A9751">
            <v>37976</v>
          </cell>
          <cell r="B9751" t="str">
            <v>LUVA CPVC, SOLDAVEL, 35 MM, PARA AGUA QUENTE PREDIAL</v>
          </cell>
          <cell r="C9751" t="str">
            <v xml:space="preserve">UN    </v>
          </cell>
          <cell r="D9751">
            <v>9.59</v>
          </cell>
        </row>
        <row r="9752">
          <cell r="A9752">
            <v>37977</v>
          </cell>
          <cell r="B9752" t="str">
            <v>LUVA CPVC, SOLDAVEL, 42 MM, PARA AGUA QUENTE PREDIAL</v>
          </cell>
          <cell r="C9752" t="str">
            <v xml:space="preserve">UN    </v>
          </cell>
          <cell r="D9752">
            <v>13.19</v>
          </cell>
        </row>
        <row r="9753">
          <cell r="A9753">
            <v>37978</v>
          </cell>
          <cell r="B9753" t="str">
            <v>LUVA CPVC, SOLDAVEL, 54 MM, PARA AGUA QUENTE PREDIAL</v>
          </cell>
          <cell r="C9753" t="str">
            <v xml:space="preserve">UN    </v>
          </cell>
          <cell r="D9753">
            <v>26.73</v>
          </cell>
        </row>
        <row r="9754">
          <cell r="A9754">
            <v>37979</v>
          </cell>
          <cell r="B9754" t="str">
            <v>LUVA CPVC, SOLDAVEL, 73 MM, PARA AGUA QUENTE PREDIAL</v>
          </cell>
          <cell r="C9754" t="str">
            <v xml:space="preserve">UN    </v>
          </cell>
          <cell r="D9754">
            <v>114.84</v>
          </cell>
        </row>
        <row r="9755">
          <cell r="A9755">
            <v>37980</v>
          </cell>
          <cell r="B9755" t="str">
            <v>LUVA CPVC, SOLDAVEL, 89 MM, PARA AGUA QUENTE PREDIAL</v>
          </cell>
          <cell r="C9755" t="str">
            <v xml:space="preserve">UN    </v>
          </cell>
          <cell r="D9755">
            <v>129.06</v>
          </cell>
        </row>
        <row r="9756">
          <cell r="A9756">
            <v>36147</v>
          </cell>
          <cell r="B9756" t="str">
            <v>LUVA DE BORRACHA ISOLANTE PARA ALTA TENSAO, RESISTENTE A OZONIO, TENSAO DE ENSAIO 2,5 KV (PAR)</v>
          </cell>
          <cell r="C9756" t="str">
            <v xml:space="preserve">PAR   </v>
          </cell>
          <cell r="D9756">
            <v>344.15</v>
          </cell>
        </row>
        <row r="9757">
          <cell r="A9757">
            <v>12731</v>
          </cell>
          <cell r="B9757" t="str">
            <v>LUVA DE COBRE (REF 600) SEM ANEL DE SOLDA, BOLSA X BOLSA, 104 MM</v>
          </cell>
          <cell r="C9757" t="str">
            <v xml:space="preserve">UN    </v>
          </cell>
          <cell r="D9757">
            <v>260.33</v>
          </cell>
        </row>
        <row r="9758">
          <cell r="A9758">
            <v>12723</v>
          </cell>
          <cell r="B9758" t="str">
            <v>LUVA DE COBRE (REF 600) SEM ANEL DE SOLDA, BOLSA X BOLSA, 15 MM</v>
          </cell>
          <cell r="C9758" t="str">
            <v xml:space="preserve">UN    </v>
          </cell>
          <cell r="D9758">
            <v>2.0099999999999998</v>
          </cell>
        </row>
        <row r="9759">
          <cell r="A9759">
            <v>12724</v>
          </cell>
          <cell r="B9759" t="str">
            <v>LUVA DE COBRE (REF 600) SEM ANEL DE SOLDA, BOLSA X BOLSA, 22 MM</v>
          </cell>
          <cell r="C9759" t="str">
            <v xml:space="preserve">UN    </v>
          </cell>
          <cell r="D9759">
            <v>3.88</v>
          </cell>
        </row>
        <row r="9760">
          <cell r="A9760">
            <v>12725</v>
          </cell>
          <cell r="B9760" t="str">
            <v>LUVA DE COBRE (REF 600) SEM ANEL DE SOLDA, BOLSA X BOLSA, 28 MM</v>
          </cell>
          <cell r="C9760" t="str">
            <v xml:space="preserve">UN    </v>
          </cell>
          <cell r="D9760">
            <v>7.78</v>
          </cell>
        </row>
        <row r="9761">
          <cell r="A9761">
            <v>12726</v>
          </cell>
          <cell r="B9761" t="str">
            <v>LUVA DE COBRE (REF 600) SEM ANEL DE SOLDA, BOLSA X BOLSA, 35 MM</v>
          </cell>
          <cell r="C9761" t="str">
            <v xml:space="preserve">UN    </v>
          </cell>
          <cell r="D9761">
            <v>17.170000000000002</v>
          </cell>
        </row>
        <row r="9762">
          <cell r="A9762">
            <v>12727</v>
          </cell>
          <cell r="B9762" t="str">
            <v>LUVA DE COBRE (REF 600) SEM ANEL DE SOLDA, BOLSA X BOLSA, 42 MM</v>
          </cell>
          <cell r="C9762" t="str">
            <v xml:space="preserve">UN    </v>
          </cell>
          <cell r="D9762">
            <v>21.78</v>
          </cell>
        </row>
        <row r="9763">
          <cell r="A9763">
            <v>12728</v>
          </cell>
          <cell r="B9763" t="str">
            <v>LUVA DE COBRE (REF 600) SEM ANEL DE SOLDA, BOLSA X BOLSA, 54 MM</v>
          </cell>
          <cell r="C9763" t="str">
            <v xml:space="preserve">UN    </v>
          </cell>
          <cell r="D9763">
            <v>35.58</v>
          </cell>
        </row>
        <row r="9764">
          <cell r="A9764">
            <v>12729</v>
          </cell>
          <cell r="B9764" t="str">
            <v>LUVA DE COBRE (REF 600) SEM ANEL DE SOLDA, BOLSA X BOLSA, 66 MM</v>
          </cell>
          <cell r="C9764" t="str">
            <v xml:space="preserve">UN    </v>
          </cell>
          <cell r="D9764">
            <v>116.61</v>
          </cell>
        </row>
        <row r="9765">
          <cell r="A9765">
            <v>12730</v>
          </cell>
          <cell r="B9765" t="str">
            <v>LUVA DE COBRE (REF 600) SEM ANEL DE SOLDA, BOLSA X BOLSA, 79 MM</v>
          </cell>
          <cell r="C9765" t="str">
            <v xml:space="preserve">UN    </v>
          </cell>
          <cell r="D9765">
            <v>178.53</v>
          </cell>
        </row>
        <row r="9766">
          <cell r="A9766">
            <v>3840</v>
          </cell>
          <cell r="B9766" t="str">
            <v>LUVA DE CORRER DEFOFO, PVC, JE, DN 100 MM</v>
          </cell>
          <cell r="C9766" t="str">
            <v xml:space="preserve">UN    </v>
          </cell>
          <cell r="D9766">
            <v>46.89</v>
          </cell>
        </row>
        <row r="9767">
          <cell r="A9767">
            <v>3838</v>
          </cell>
          <cell r="B9767" t="str">
            <v>LUVA DE CORRER DEFOFO, PVC, JE, DN 150 MM</v>
          </cell>
          <cell r="C9767" t="str">
            <v xml:space="preserve">UN    </v>
          </cell>
          <cell r="D9767">
            <v>103.5</v>
          </cell>
        </row>
        <row r="9768">
          <cell r="A9768">
            <v>3844</v>
          </cell>
          <cell r="B9768" t="str">
            <v>LUVA DE CORRER DEFOFO, PVC, JE, DN 200 MM</v>
          </cell>
          <cell r="C9768" t="str">
            <v xml:space="preserve">UN    </v>
          </cell>
          <cell r="D9768">
            <v>184.61</v>
          </cell>
        </row>
        <row r="9769">
          <cell r="A9769">
            <v>3839</v>
          </cell>
          <cell r="B9769" t="str">
            <v>LUVA DE CORRER DEFOFO, PVC, JE, DN 250 MM</v>
          </cell>
          <cell r="C9769" t="str">
            <v xml:space="preserve">UN    </v>
          </cell>
          <cell r="D9769">
            <v>336.26</v>
          </cell>
        </row>
        <row r="9770">
          <cell r="A9770">
            <v>3843</v>
          </cell>
          <cell r="B9770" t="str">
            <v>LUVA DE CORRER DEFOFO, PVC, JE, DN 300 MM</v>
          </cell>
          <cell r="C9770" t="str">
            <v xml:space="preserve">UN    </v>
          </cell>
          <cell r="D9770">
            <v>461.52</v>
          </cell>
        </row>
        <row r="9771">
          <cell r="A9771">
            <v>3900</v>
          </cell>
          <cell r="B9771" t="str">
            <v>LUVA DE CORRER PARA TUBO ROSCAVEL, PVC, 1 1/2", PARA AGUA FRIA PREDIAL</v>
          </cell>
          <cell r="C9771" t="str">
            <v xml:space="preserve">UN    </v>
          </cell>
          <cell r="D9771">
            <v>43.14</v>
          </cell>
        </row>
        <row r="9772">
          <cell r="A9772">
            <v>3846</v>
          </cell>
          <cell r="B9772" t="str">
            <v>LUVA DE CORRER PARA TUBO ROSCAVEL, PVC, 1/2", PARA AGUA FRIA PREDIAL</v>
          </cell>
          <cell r="C9772" t="str">
            <v xml:space="preserve">UN    </v>
          </cell>
          <cell r="D9772">
            <v>13.6</v>
          </cell>
        </row>
        <row r="9773">
          <cell r="A9773">
            <v>3886</v>
          </cell>
          <cell r="B9773" t="str">
            <v>LUVA DE CORRER PARA TUBO ROSCAVEL, PVC, 3/4", PARA AGUA FRIA PREDIAL</v>
          </cell>
          <cell r="C9773" t="str">
            <v xml:space="preserve">UN    </v>
          </cell>
          <cell r="D9773">
            <v>14.32</v>
          </cell>
        </row>
        <row r="9774">
          <cell r="A9774">
            <v>3854</v>
          </cell>
          <cell r="B9774" t="str">
            <v>LUVA DE CORRER PARA TUBO SOLDAVEL, PVC, 20 MM, PARA AGUA FRIA PREDIAL</v>
          </cell>
          <cell r="C9774" t="str">
            <v xml:space="preserve">UN    </v>
          </cell>
          <cell r="D9774">
            <v>7.96</v>
          </cell>
        </row>
        <row r="9775">
          <cell r="A9775">
            <v>3873</v>
          </cell>
          <cell r="B9775" t="str">
            <v>LUVA DE CORRER PARA TUBO SOLDAVEL, PVC, 25 MM, PARA AGUA FRIA PREDIAL</v>
          </cell>
          <cell r="C9775" t="str">
            <v xml:space="preserve">UN    </v>
          </cell>
          <cell r="D9775">
            <v>10.53</v>
          </cell>
        </row>
        <row r="9776">
          <cell r="A9776">
            <v>38021</v>
          </cell>
          <cell r="B9776" t="str">
            <v>LUVA DE CORRER PARA TUBO SOLDAVEL, PVC, 32 MM, PARA AGUA FRIA PREDIAL</v>
          </cell>
          <cell r="C9776" t="str">
            <v xml:space="preserve">UN    </v>
          </cell>
          <cell r="D9776">
            <v>25.19</v>
          </cell>
        </row>
        <row r="9777">
          <cell r="A9777">
            <v>3847</v>
          </cell>
          <cell r="B9777" t="str">
            <v>LUVA DE CORRER PARA TUBO SOLDAVEL, PVC, 50 MM, PARA AGUA FRIA PREDIAL</v>
          </cell>
          <cell r="C9777" t="str">
            <v xml:space="preserve">UN    </v>
          </cell>
          <cell r="D9777">
            <v>28.59</v>
          </cell>
        </row>
        <row r="9778">
          <cell r="A9778">
            <v>38022</v>
          </cell>
          <cell r="B9778" t="str">
            <v>LUVA DE CORRER PARA TUBO SOLDAVEL, PVC, 60 MM, PARA AGUA FRIA PREDIAL</v>
          </cell>
          <cell r="C9778" t="str">
            <v xml:space="preserve">UN    </v>
          </cell>
          <cell r="D9778">
            <v>44.66</v>
          </cell>
        </row>
        <row r="9779">
          <cell r="A9779">
            <v>3833</v>
          </cell>
          <cell r="B9779" t="str">
            <v>LUVA DE CORRER PVC, JE, DN 100 MM, PARA REDE COLETORA DE ESGOTO (NBR 10569)</v>
          </cell>
          <cell r="C9779" t="str">
            <v xml:space="preserve">UN    </v>
          </cell>
          <cell r="D9779">
            <v>18.940000000000001</v>
          </cell>
        </row>
        <row r="9780">
          <cell r="A9780">
            <v>3835</v>
          </cell>
          <cell r="B9780" t="str">
            <v>LUVA DE CORRER PVC, JE, DN 150 MM, PARA REDE COLETORA DE ESGOTO (NBR 10569)</v>
          </cell>
          <cell r="C9780" t="str">
            <v xml:space="preserve">UN    </v>
          </cell>
          <cell r="D9780">
            <v>61.68</v>
          </cell>
        </row>
        <row r="9781">
          <cell r="A9781">
            <v>3836</v>
          </cell>
          <cell r="B9781" t="str">
            <v>LUVA DE CORRER PVC, JE, DN 200 MM, PARA REDE COLETORA DE ESGOTO (NBR 10569)</v>
          </cell>
          <cell r="C9781" t="str">
            <v xml:space="preserve">UN    </v>
          </cell>
          <cell r="D9781">
            <v>132.76</v>
          </cell>
        </row>
        <row r="9782">
          <cell r="A9782">
            <v>3830</v>
          </cell>
          <cell r="B9782" t="str">
            <v>LUVA DE CORRER PVC, JE, DN 250 MM, PARA REDE COLETORA DE ESGOTO (NBR 10569)</v>
          </cell>
          <cell r="C9782" t="str">
            <v xml:space="preserve">UN    </v>
          </cell>
          <cell r="D9782">
            <v>217.06</v>
          </cell>
        </row>
        <row r="9783">
          <cell r="A9783">
            <v>3831</v>
          </cell>
          <cell r="B9783" t="str">
            <v>LUVA DE CORRER PVC, JE, DN 300 MM, PARA REDE COLETORA DE ESGOTO (NBR 10569)</v>
          </cell>
          <cell r="C9783" t="str">
            <v xml:space="preserve">UN    </v>
          </cell>
          <cell r="D9783">
            <v>362.85</v>
          </cell>
        </row>
        <row r="9784">
          <cell r="A9784">
            <v>37981</v>
          </cell>
          <cell r="B9784" t="str">
            <v>LUVA DE CORRER, CPVC, SOLDAVEL, 15 MM, PARA AGUA QUENTE PREDIAL</v>
          </cell>
          <cell r="C9784" t="str">
            <v xml:space="preserve">UN    </v>
          </cell>
          <cell r="D9784">
            <v>5.26</v>
          </cell>
        </row>
        <row r="9785">
          <cell r="A9785">
            <v>37982</v>
          </cell>
          <cell r="B9785" t="str">
            <v>LUVA DE CORRER, CPVC, SOLDAVEL, 22 MM, PARA AGUA QUENTE PREDIAL</v>
          </cell>
          <cell r="C9785" t="str">
            <v xml:space="preserve">UN    </v>
          </cell>
          <cell r="D9785">
            <v>7.99</v>
          </cell>
        </row>
        <row r="9786">
          <cell r="A9786">
            <v>37983</v>
          </cell>
          <cell r="B9786" t="str">
            <v>LUVA DE CORRER, CPVC, SOLDAVEL, 28 MM, PARA AGUA QUENTE PREDIAL</v>
          </cell>
          <cell r="C9786" t="str">
            <v xml:space="preserve">UN    </v>
          </cell>
          <cell r="D9786">
            <v>11.19</v>
          </cell>
        </row>
        <row r="9787">
          <cell r="A9787">
            <v>37984</v>
          </cell>
          <cell r="B9787" t="str">
            <v>LUVA DE CORRER, CPVC, SOLDAVEL, 35 MM, PARA AGUA QUENTE PREDIAL</v>
          </cell>
          <cell r="C9787" t="str">
            <v xml:space="preserve">UN    </v>
          </cell>
          <cell r="D9787">
            <v>19.32</v>
          </cell>
        </row>
        <row r="9788">
          <cell r="A9788">
            <v>37985</v>
          </cell>
          <cell r="B9788" t="str">
            <v>LUVA DE CORRER, CPVC, SOLDAVEL, 42 MM, PARA AGUA QUENTE PREDIAL</v>
          </cell>
          <cell r="C9788" t="str">
            <v xml:space="preserve">UN    </v>
          </cell>
          <cell r="D9788">
            <v>27.06</v>
          </cell>
        </row>
        <row r="9789">
          <cell r="A9789">
            <v>3826</v>
          </cell>
          <cell r="B9789" t="str">
            <v>LUVA DE CORRER, PVC PBA, JE, DN 100 / DE 110 MM, PARA REDE AGUA (NBR 10351)</v>
          </cell>
          <cell r="C9789" t="str">
            <v xml:space="preserve">UN    </v>
          </cell>
          <cell r="D9789">
            <v>46.53</v>
          </cell>
        </row>
        <row r="9790">
          <cell r="A9790">
            <v>3825</v>
          </cell>
          <cell r="B9790" t="str">
            <v>LUVA DE CORRER, PVC PBA, JE, DN 50 / DE 60 MM, PARA REDE AGUA (NBR 10351)</v>
          </cell>
          <cell r="C9790" t="str">
            <v xml:space="preserve">UN    </v>
          </cell>
          <cell r="D9790">
            <v>13.38</v>
          </cell>
        </row>
        <row r="9791">
          <cell r="A9791">
            <v>3827</v>
          </cell>
          <cell r="B9791" t="str">
            <v>LUVA DE CORRER, PVC PBA, JE, DN 75 / DE 85 MM, PARA REDE AGUA (NBR 10351)</v>
          </cell>
          <cell r="C9791" t="str">
            <v xml:space="preserve">UN    </v>
          </cell>
          <cell r="D9791">
            <v>29.24</v>
          </cell>
        </row>
        <row r="9792">
          <cell r="A9792">
            <v>20165</v>
          </cell>
          <cell r="B9792" t="str">
            <v>LUVA DE CORRER, PVC SERIE R, 100 MM, PARA ESGOTO OU AGUAS PLUVIAIS PREDIAIS</v>
          </cell>
          <cell r="C9792" t="str">
            <v xml:space="preserve">UN    </v>
          </cell>
          <cell r="D9792">
            <v>21.32</v>
          </cell>
        </row>
        <row r="9793">
          <cell r="A9793">
            <v>20166</v>
          </cell>
          <cell r="B9793" t="str">
            <v>LUVA DE CORRER, PVC SERIE R, 150 MM, PARA ESGOTO OU AGUAS PLUVIAIS PREDIAIS</v>
          </cell>
          <cell r="C9793" t="str">
            <v xml:space="preserve">UN    </v>
          </cell>
          <cell r="D9793">
            <v>68.89</v>
          </cell>
        </row>
        <row r="9794">
          <cell r="A9794">
            <v>20164</v>
          </cell>
          <cell r="B9794" t="str">
            <v>LUVA DE CORRER, PVC SERIE R, 75 MM, PARA ESGOTO OU AGUAS PLUVIAIS PREDIAIS</v>
          </cell>
          <cell r="C9794" t="str">
            <v xml:space="preserve">UN    </v>
          </cell>
          <cell r="D9794">
            <v>11.26</v>
          </cell>
        </row>
        <row r="9795">
          <cell r="A9795">
            <v>3893</v>
          </cell>
          <cell r="B9795" t="str">
            <v>LUVA DE CORRER, PVC, DN 100 MM, PARA ESGOTO PREDIAL</v>
          </cell>
          <cell r="C9795" t="str">
            <v xml:space="preserve">UN    </v>
          </cell>
          <cell r="D9795">
            <v>13.97</v>
          </cell>
        </row>
        <row r="9796">
          <cell r="A9796">
            <v>3848</v>
          </cell>
          <cell r="B9796" t="str">
            <v>LUVA DE CORRER, PVC, DN 50 MM, PARA ESGOTO PREDIAL</v>
          </cell>
          <cell r="C9796" t="str">
            <v xml:space="preserve">UN    </v>
          </cell>
          <cell r="D9796">
            <v>8.49</v>
          </cell>
        </row>
        <row r="9797">
          <cell r="A9797">
            <v>3895</v>
          </cell>
          <cell r="B9797" t="str">
            <v>LUVA DE CORRER, PVC, DN 75 MM, PARA ESGOTO PREDIAL</v>
          </cell>
          <cell r="C9797" t="str">
            <v xml:space="preserve">UN    </v>
          </cell>
          <cell r="D9797">
            <v>9.23</v>
          </cell>
        </row>
        <row r="9798">
          <cell r="A9798">
            <v>12404</v>
          </cell>
          <cell r="B9798" t="str">
            <v>LUVA DE FERRO GALVANIZADO, COM ROSCA BSP MACHO/FEMEA, DE 3/4"</v>
          </cell>
          <cell r="C9798" t="str">
            <v xml:space="preserve">UN    </v>
          </cell>
          <cell r="D9798">
            <v>8.4</v>
          </cell>
        </row>
        <row r="9799">
          <cell r="A9799">
            <v>3939</v>
          </cell>
          <cell r="B9799" t="str">
            <v>LUVA DE FERRO GALVANIZADO, COM ROSCA BSP, DE 1 1/2"</v>
          </cell>
          <cell r="C9799" t="str">
            <v xml:space="preserve">UN    </v>
          </cell>
          <cell r="D9799">
            <v>17.3</v>
          </cell>
        </row>
        <row r="9800">
          <cell r="A9800">
            <v>3911</v>
          </cell>
          <cell r="B9800" t="str">
            <v>LUVA DE FERRO GALVANIZADO, COM ROSCA BSP, DE 1 1/4"</v>
          </cell>
          <cell r="C9800" t="str">
            <v xml:space="preserve">UN    </v>
          </cell>
          <cell r="D9800">
            <v>14.14</v>
          </cell>
        </row>
        <row r="9801">
          <cell r="A9801">
            <v>3908</v>
          </cell>
          <cell r="B9801" t="str">
            <v>LUVA DE FERRO GALVANIZADO, COM ROSCA BSP, DE 1/2"</v>
          </cell>
          <cell r="C9801" t="str">
            <v xml:space="preserve">UN    </v>
          </cell>
          <cell r="D9801">
            <v>4.57</v>
          </cell>
        </row>
        <row r="9802">
          <cell r="A9802">
            <v>3910</v>
          </cell>
          <cell r="B9802" t="str">
            <v>LUVA DE FERRO GALVANIZADO, COM ROSCA BSP, DE 1"</v>
          </cell>
          <cell r="C9802" t="str">
            <v xml:space="preserve">UN    </v>
          </cell>
          <cell r="D9802">
            <v>10.11</v>
          </cell>
        </row>
        <row r="9803">
          <cell r="A9803">
            <v>3913</v>
          </cell>
          <cell r="B9803" t="str">
            <v>LUVA DE FERRO GALVANIZADO, COM ROSCA BSP, DE 2 1/2"</v>
          </cell>
          <cell r="C9803" t="str">
            <v xml:space="preserve">UN    </v>
          </cell>
          <cell r="D9803">
            <v>48.35</v>
          </cell>
        </row>
        <row r="9804">
          <cell r="A9804">
            <v>3912</v>
          </cell>
          <cell r="B9804" t="str">
            <v>LUVA DE FERRO GALVANIZADO, COM ROSCA BSP, DE 2"</v>
          </cell>
          <cell r="C9804" t="str">
            <v xml:space="preserve">UN    </v>
          </cell>
          <cell r="D9804">
            <v>26.5</v>
          </cell>
        </row>
        <row r="9805">
          <cell r="A9805">
            <v>3909</v>
          </cell>
          <cell r="B9805" t="str">
            <v>LUVA DE FERRO GALVANIZADO, COM ROSCA BSP, DE 3/4"</v>
          </cell>
          <cell r="C9805" t="str">
            <v xml:space="preserve">UN    </v>
          </cell>
          <cell r="D9805">
            <v>6.22</v>
          </cell>
        </row>
        <row r="9806">
          <cell r="A9806">
            <v>3914</v>
          </cell>
          <cell r="B9806" t="str">
            <v>LUVA DE FERRO GALVANIZADO, COM ROSCA BSP, DE 3"</v>
          </cell>
          <cell r="C9806" t="str">
            <v xml:space="preserve">UN    </v>
          </cell>
          <cell r="D9806">
            <v>72.94</v>
          </cell>
        </row>
        <row r="9807">
          <cell r="A9807">
            <v>3915</v>
          </cell>
          <cell r="B9807" t="str">
            <v>LUVA DE FERRO GALVANIZADO, COM ROSCA BSP, DE 4"</v>
          </cell>
          <cell r="C9807" t="str">
            <v xml:space="preserve">UN    </v>
          </cell>
          <cell r="D9807">
            <v>115.02</v>
          </cell>
        </row>
        <row r="9808">
          <cell r="A9808">
            <v>3916</v>
          </cell>
          <cell r="B9808" t="str">
            <v>LUVA DE FERRO GALVANIZADO, COM ROSCA BSP, DE 5"</v>
          </cell>
          <cell r="C9808" t="str">
            <v xml:space="preserve">UN    </v>
          </cell>
          <cell r="D9808">
            <v>209.54</v>
          </cell>
        </row>
        <row r="9809">
          <cell r="A9809">
            <v>3917</v>
          </cell>
          <cell r="B9809" t="str">
            <v>LUVA DE FERRO GALVANIZADO, COM ROSCA BSP, DE 6"</v>
          </cell>
          <cell r="C9809" t="str">
            <v xml:space="preserve">UN    </v>
          </cell>
          <cell r="D9809">
            <v>345.62</v>
          </cell>
        </row>
        <row r="9810">
          <cell r="A9810">
            <v>1904</v>
          </cell>
          <cell r="B9810" t="str">
            <v>LUVA DE PRESSAO, EM PVC, DE 20 MM, PARA ELETRODUTO FLEXIVEL</v>
          </cell>
          <cell r="C9810" t="str">
            <v xml:space="preserve">UN    </v>
          </cell>
          <cell r="D9810">
            <v>0.97</v>
          </cell>
        </row>
        <row r="9811">
          <cell r="A9811">
            <v>1899</v>
          </cell>
          <cell r="B9811" t="str">
            <v>LUVA DE PRESSAO, EM PVC, DE 25 MM, PARA ELETRODUTO FLEXIVEL</v>
          </cell>
          <cell r="C9811" t="str">
            <v xml:space="preserve">UN    </v>
          </cell>
          <cell r="D9811">
            <v>1.1000000000000001</v>
          </cell>
        </row>
        <row r="9812">
          <cell r="A9812">
            <v>1900</v>
          </cell>
          <cell r="B9812" t="str">
            <v>LUVA DE PRESSAO, EM PVC, DE 32 MM, PARA ELETRODUTO FLEXIVEL</v>
          </cell>
          <cell r="C9812" t="str">
            <v xml:space="preserve">UN    </v>
          </cell>
          <cell r="D9812">
            <v>1.78</v>
          </cell>
        </row>
        <row r="9813">
          <cell r="A9813">
            <v>12407</v>
          </cell>
          <cell r="B9813" t="str">
            <v>LUVA DE REDUCAO DE FERRO GALVANIZADO, COM ROSCA BSP MACHO/FEMEA, DE 1 1/2" X 1"</v>
          </cell>
          <cell r="C9813" t="str">
            <v xml:space="preserve">UN    </v>
          </cell>
          <cell r="D9813">
            <v>26.16</v>
          </cell>
        </row>
        <row r="9814">
          <cell r="A9814">
            <v>12408</v>
          </cell>
          <cell r="B9814" t="str">
            <v>LUVA DE REDUCAO DE FERRO GALVANIZADO, COM ROSCA BSP MACHO/FEMEA, DE 1" X 1/2"</v>
          </cell>
          <cell r="C9814" t="str">
            <v xml:space="preserve">UN    </v>
          </cell>
          <cell r="D9814">
            <v>14.77</v>
          </cell>
        </row>
        <row r="9815">
          <cell r="A9815">
            <v>12409</v>
          </cell>
          <cell r="B9815" t="str">
            <v>LUVA DE REDUCAO DE FERRO GALVANIZADO, COM ROSCA BSP MACHO/FEMEA, DE 1" X 3/4"</v>
          </cell>
          <cell r="C9815" t="str">
            <v xml:space="preserve">UN    </v>
          </cell>
          <cell r="D9815">
            <v>14.77</v>
          </cell>
        </row>
        <row r="9816">
          <cell r="A9816">
            <v>12410</v>
          </cell>
          <cell r="B9816" t="str">
            <v>LUVA DE REDUCAO DE FERRO GALVANIZADO, COM ROSCA BSP MACHO/FEMEA, DE 3/4" X 1/2"</v>
          </cell>
          <cell r="C9816" t="str">
            <v xml:space="preserve">UN    </v>
          </cell>
          <cell r="D9816">
            <v>10.17</v>
          </cell>
        </row>
        <row r="9817">
          <cell r="A9817">
            <v>3936</v>
          </cell>
          <cell r="B9817" t="str">
            <v>LUVA DE REDUCAO DE FERRO GALVANIZADO, COM ROSCA BSP, DE 1 1/2" X 1 1/4"</v>
          </cell>
          <cell r="C9817" t="str">
            <v xml:space="preserve">UN    </v>
          </cell>
          <cell r="D9817">
            <v>18.38</v>
          </cell>
        </row>
        <row r="9818">
          <cell r="A9818">
            <v>3922</v>
          </cell>
          <cell r="B9818" t="str">
            <v>LUVA DE REDUCAO DE FERRO GALVANIZADO, COM ROSCA BSP, DE 1 1/2" X 1/2"</v>
          </cell>
          <cell r="C9818" t="str">
            <v xml:space="preserve">UN    </v>
          </cell>
          <cell r="D9818">
            <v>16.91</v>
          </cell>
        </row>
        <row r="9819">
          <cell r="A9819">
            <v>3924</v>
          </cell>
          <cell r="B9819" t="str">
            <v>LUVA DE REDUCAO DE FERRO GALVANIZADO, COM ROSCA BSP, DE 1 1/2" X 1"</v>
          </cell>
          <cell r="C9819" t="str">
            <v xml:space="preserve">UN    </v>
          </cell>
          <cell r="D9819">
            <v>18.38</v>
          </cell>
        </row>
        <row r="9820">
          <cell r="A9820">
            <v>3923</v>
          </cell>
          <cell r="B9820" t="str">
            <v>LUVA DE REDUCAO DE FERRO GALVANIZADO, COM ROSCA BSP, DE 1 1/2" X 3/4"</v>
          </cell>
          <cell r="C9820" t="str">
            <v xml:space="preserve">UN    </v>
          </cell>
          <cell r="D9820">
            <v>18.38</v>
          </cell>
        </row>
        <row r="9821">
          <cell r="A9821">
            <v>3937</v>
          </cell>
          <cell r="B9821" t="str">
            <v>LUVA DE REDUCAO DE FERRO GALVANIZADO, COM ROSCA BSP, DE 1 1/4" X 1/2"</v>
          </cell>
          <cell r="C9821" t="str">
            <v xml:space="preserve">UN    </v>
          </cell>
          <cell r="D9821">
            <v>15.16</v>
          </cell>
        </row>
        <row r="9822">
          <cell r="A9822">
            <v>3921</v>
          </cell>
          <cell r="B9822" t="str">
            <v>LUVA DE REDUCAO DE FERRO GALVANIZADO, COM ROSCA BSP, DE 1 1/4" X 1"</v>
          </cell>
          <cell r="C9822" t="str">
            <v xml:space="preserve">UN    </v>
          </cell>
          <cell r="D9822">
            <v>15.17</v>
          </cell>
        </row>
        <row r="9823">
          <cell r="A9823">
            <v>3920</v>
          </cell>
          <cell r="B9823" t="str">
            <v>LUVA DE REDUCAO DE FERRO GALVANIZADO, COM ROSCA BSP, DE 1 1/4" X 3/4"</v>
          </cell>
          <cell r="C9823" t="str">
            <v xml:space="preserve">UN    </v>
          </cell>
          <cell r="D9823">
            <v>15.16</v>
          </cell>
        </row>
        <row r="9824">
          <cell r="A9824">
            <v>3938</v>
          </cell>
          <cell r="B9824" t="str">
            <v>LUVA DE REDUCAO DE FERRO GALVANIZADO, COM ROSCA BSP, DE 1" X 1/2"</v>
          </cell>
          <cell r="C9824" t="str">
            <v xml:space="preserve">UN    </v>
          </cell>
          <cell r="D9824">
            <v>10</v>
          </cell>
        </row>
        <row r="9825">
          <cell r="A9825">
            <v>3919</v>
          </cell>
          <cell r="B9825" t="str">
            <v>LUVA DE REDUCAO DE FERRO GALVANIZADO, COM ROSCA BSP, DE 1" X 3/4"</v>
          </cell>
          <cell r="C9825" t="str">
            <v xml:space="preserve">UN    </v>
          </cell>
          <cell r="D9825">
            <v>10.19</v>
          </cell>
        </row>
        <row r="9826">
          <cell r="A9826">
            <v>3927</v>
          </cell>
          <cell r="B9826" t="str">
            <v>LUVA DE REDUCAO DE FERRO GALVANIZADO, COM ROSCA BSP, DE 2 1/2" X 1 1/2"</v>
          </cell>
          <cell r="C9826" t="str">
            <v xml:space="preserve">UN    </v>
          </cell>
          <cell r="D9826">
            <v>51.62</v>
          </cell>
        </row>
        <row r="9827">
          <cell r="A9827">
            <v>3928</v>
          </cell>
          <cell r="B9827" t="str">
            <v>LUVA DE REDUCAO DE FERRO GALVANIZADO, COM ROSCA BSP, DE 2 1/2" X 2"</v>
          </cell>
          <cell r="C9827" t="str">
            <v xml:space="preserve">UN    </v>
          </cell>
          <cell r="D9827">
            <v>51.62</v>
          </cell>
        </row>
        <row r="9828">
          <cell r="A9828">
            <v>3926</v>
          </cell>
          <cell r="B9828" t="str">
            <v>LUVA DE REDUCAO DE FERRO GALVANIZADO, COM ROSCA BSP, DE 2" X 1 1/2"</v>
          </cell>
          <cell r="C9828" t="str">
            <v xml:space="preserve">UN    </v>
          </cell>
          <cell r="D9828">
            <v>29.43</v>
          </cell>
        </row>
        <row r="9829">
          <cell r="A9829">
            <v>3935</v>
          </cell>
          <cell r="B9829" t="str">
            <v>LUVA DE REDUCAO DE FERRO GALVANIZADO, COM ROSCA BSP, DE 2" X 1 1/4"</v>
          </cell>
          <cell r="C9829" t="str">
            <v xml:space="preserve">UN    </v>
          </cell>
          <cell r="D9829">
            <v>29.43</v>
          </cell>
        </row>
        <row r="9830">
          <cell r="A9830">
            <v>3925</v>
          </cell>
          <cell r="B9830" t="str">
            <v>LUVA DE REDUCAO DE FERRO GALVANIZADO, COM ROSCA BSP, DE 2" X 1"</v>
          </cell>
          <cell r="C9830" t="str">
            <v xml:space="preserve">UN    </v>
          </cell>
          <cell r="D9830">
            <v>29.43</v>
          </cell>
        </row>
        <row r="9831">
          <cell r="A9831">
            <v>12406</v>
          </cell>
          <cell r="B9831" t="str">
            <v>LUVA DE REDUCAO DE FERRO GALVANIZADO, COM ROSCA BSP, DE 3/4" X 1/2"</v>
          </cell>
          <cell r="C9831" t="str">
            <v xml:space="preserve">UN    </v>
          </cell>
          <cell r="D9831">
            <v>7.23</v>
          </cell>
        </row>
        <row r="9832">
          <cell r="A9832">
            <v>3929</v>
          </cell>
          <cell r="B9832" t="str">
            <v>LUVA DE REDUCAO DE FERRO GALVANIZADO, COM ROSCA BSP, DE 3" X 1 1/2"</v>
          </cell>
          <cell r="C9832" t="str">
            <v xml:space="preserve">UN    </v>
          </cell>
          <cell r="D9832">
            <v>78.650000000000006</v>
          </cell>
        </row>
        <row r="9833">
          <cell r="A9833">
            <v>3931</v>
          </cell>
          <cell r="B9833" t="str">
            <v>LUVA DE REDUCAO DE FERRO GALVANIZADO, COM ROSCA BSP, DE 3" X 2 1/2"</v>
          </cell>
          <cell r="C9833" t="str">
            <v xml:space="preserve">UN    </v>
          </cell>
          <cell r="D9833">
            <v>78.650000000000006</v>
          </cell>
        </row>
        <row r="9834">
          <cell r="A9834">
            <v>3930</v>
          </cell>
          <cell r="B9834" t="str">
            <v>LUVA DE REDUCAO DE FERRO GALVANIZADO, COM ROSCA BSP, DE 3" X 2"</v>
          </cell>
          <cell r="C9834" t="str">
            <v xml:space="preserve">UN    </v>
          </cell>
          <cell r="D9834">
            <v>78.650000000000006</v>
          </cell>
        </row>
        <row r="9835">
          <cell r="A9835">
            <v>3932</v>
          </cell>
          <cell r="B9835" t="str">
            <v>LUVA DE REDUCAO DE FERRO GALVANIZADO, COM ROSCA BSP, DE 4" X 2 1/2"</v>
          </cell>
          <cell r="C9835" t="str">
            <v xml:space="preserve">UN    </v>
          </cell>
          <cell r="D9835">
            <v>135.82</v>
          </cell>
        </row>
        <row r="9836">
          <cell r="A9836">
            <v>3933</v>
          </cell>
          <cell r="B9836" t="str">
            <v>LUVA DE REDUCAO DE FERRO GALVANIZADO, COM ROSCA BSP, DE 4" X 2"</v>
          </cell>
          <cell r="C9836" t="str">
            <v xml:space="preserve">UN    </v>
          </cell>
          <cell r="D9836">
            <v>135.82</v>
          </cell>
        </row>
        <row r="9837">
          <cell r="A9837">
            <v>3934</v>
          </cell>
          <cell r="B9837" t="str">
            <v>LUVA DE REDUCAO DE FERRO GALVANIZADO, COM ROSCA BSP, DE 4" X 3"</v>
          </cell>
          <cell r="C9837" t="str">
            <v xml:space="preserve">UN    </v>
          </cell>
          <cell r="D9837">
            <v>135.82</v>
          </cell>
        </row>
        <row r="9838">
          <cell r="A9838">
            <v>40355</v>
          </cell>
          <cell r="B9838" t="str">
            <v>LUVA DE REDUCAO EM ACO CARBONO, COM ENCAIXE PARA SOLDA DN SW, PRESSAO 3.000 LBS,  3/4 " X 1/2"</v>
          </cell>
          <cell r="C9838" t="str">
            <v xml:space="preserve">UN    </v>
          </cell>
          <cell r="D9838">
            <v>6.88</v>
          </cell>
        </row>
        <row r="9839">
          <cell r="A9839">
            <v>40364</v>
          </cell>
          <cell r="B9839" t="str">
            <v>LUVA DE REDUCAO EM ACO CARBONO, COM ENCAIXE PARA SOLDA DN SW, PRESSAO 3.000 LBS, DN 1 1/2" X 1 1/4"</v>
          </cell>
          <cell r="C9839" t="str">
            <v xml:space="preserve">UN    </v>
          </cell>
          <cell r="D9839">
            <v>32.22</v>
          </cell>
        </row>
        <row r="9840">
          <cell r="A9840">
            <v>40361</v>
          </cell>
          <cell r="B9840" t="str">
            <v>LUVA DE REDUCAO EM ACO CARBONO, COM ENCAIXE PARA SOLDA DN SW, PRESSAO 3.000 LBS, DN 1 1/4"  X 1"</v>
          </cell>
          <cell r="C9840" t="str">
            <v xml:space="preserve">UN    </v>
          </cell>
          <cell r="D9840">
            <v>25.2</v>
          </cell>
        </row>
        <row r="9841">
          <cell r="A9841">
            <v>40358</v>
          </cell>
          <cell r="B9841" t="str">
            <v>LUVA DE REDUCAO EM ACO CARBONO, COM ENCAIXE PARA SOLDA DN SW, PRESSAO 3.000 LBS, DN 1" X 3/4"</v>
          </cell>
          <cell r="C9841" t="str">
            <v xml:space="preserve">UN    </v>
          </cell>
          <cell r="D9841">
            <v>9.6</v>
          </cell>
        </row>
        <row r="9842">
          <cell r="A9842">
            <v>40370</v>
          </cell>
          <cell r="B9842" t="str">
            <v>LUVA DE REDUCAO EM ACO CARBONO, COM ENCAIXE PARA SOLDA DN SW, PRESSAO 3.000 LBS, DN 2 1/2" X 2"</v>
          </cell>
          <cell r="C9842" t="str">
            <v xml:space="preserve">UN    </v>
          </cell>
          <cell r="D9842">
            <v>102.25</v>
          </cell>
        </row>
        <row r="9843">
          <cell r="A9843">
            <v>40367</v>
          </cell>
          <cell r="B9843" t="str">
            <v>LUVA DE REDUCAO EM ACO CARBONO, COM ENCAIXE PARA SOLDA DN SW, PRESSAO 3.000 LBS, DN 2" X 1 1/2"</v>
          </cell>
          <cell r="C9843" t="str">
            <v xml:space="preserve">UN    </v>
          </cell>
          <cell r="D9843">
            <v>50.82</v>
          </cell>
        </row>
        <row r="9844">
          <cell r="A9844">
            <v>40373</v>
          </cell>
          <cell r="B9844" t="str">
            <v>LUVA DE REDUCAO EM ACO CARBONO, COM ENCAIXE PARA SOLDA DN SW, PRESSAO 3.000 LBS, DN 3" X 2 1/2"</v>
          </cell>
          <cell r="C9844" t="str">
            <v xml:space="preserve">UN    </v>
          </cell>
          <cell r="D9844">
            <v>138.28</v>
          </cell>
        </row>
        <row r="9845">
          <cell r="A9845">
            <v>38947</v>
          </cell>
          <cell r="B9845" t="str">
            <v>LUVA DE REDUCAO PARA TUBO PEX, METALICA, PARA CONEXAO COM ANEL DESLIZANTE, DN 20 X 16 MM</v>
          </cell>
          <cell r="C9845" t="str">
            <v xml:space="preserve">UN    </v>
          </cell>
          <cell r="D9845">
            <v>7.66</v>
          </cell>
        </row>
        <row r="9846">
          <cell r="A9846">
            <v>38948</v>
          </cell>
          <cell r="B9846" t="str">
            <v>LUVA DE REDUCAO PARA TUBO PEX, METALICA, PARA CONEXAO COM ANEL DESLIZANTE, DN 25 X 16 MM</v>
          </cell>
          <cell r="C9846" t="str">
            <v xml:space="preserve">UN    </v>
          </cell>
          <cell r="D9846">
            <v>12.23</v>
          </cell>
        </row>
        <row r="9847">
          <cell r="A9847">
            <v>38949</v>
          </cell>
          <cell r="B9847" t="str">
            <v>LUVA DE REDUCAO PARA TUBO PEX, METALICA, PARA CONEXAO COM ANEL DESLIZANTE, DN 25 X 20 MM</v>
          </cell>
          <cell r="C9847" t="str">
            <v xml:space="preserve">UN    </v>
          </cell>
          <cell r="D9847">
            <v>13.57</v>
          </cell>
        </row>
        <row r="9848">
          <cell r="A9848">
            <v>38951</v>
          </cell>
          <cell r="B9848" t="str">
            <v>LUVA DE REDUCAO PARA TUBO PEX, METALICA, PARA CONEXAO COM ANEL DESLIZANTE, DN 32 X 25 MM</v>
          </cell>
          <cell r="C9848" t="str">
            <v xml:space="preserve">UN    </v>
          </cell>
          <cell r="D9848">
            <v>21.46</v>
          </cell>
        </row>
        <row r="9849">
          <cell r="A9849">
            <v>39312</v>
          </cell>
          <cell r="B9849" t="str">
            <v>LUVA DE REDUCAO PARA TUBO PEX, PLASTICA, PARA CONEXAO COM CRIMPAGEM, DN 20 X 16 MM</v>
          </cell>
          <cell r="C9849" t="str">
            <v xml:space="preserve">UN    </v>
          </cell>
          <cell r="D9849">
            <v>16.649999999999999</v>
          </cell>
        </row>
        <row r="9850">
          <cell r="A9850">
            <v>39313</v>
          </cell>
          <cell r="B9850" t="str">
            <v>LUVA DE REDUCAO PARA TUBO PEX, PLASTICA, PARA CONEXAO COM CRIMPAGEM, DN 25 X 16 MM</v>
          </cell>
          <cell r="C9850" t="str">
            <v xml:space="preserve">UN    </v>
          </cell>
          <cell r="D9850">
            <v>21.73</v>
          </cell>
        </row>
        <row r="9851">
          <cell r="A9851">
            <v>38950</v>
          </cell>
          <cell r="B9851" t="str">
            <v>LUVA DE REDUCAO PARA TUBO PEX, PLASTICA, PARA CONEXAO COM CRIMPAGEM, DN 32 X 20 MM</v>
          </cell>
          <cell r="C9851" t="str">
            <v xml:space="preserve">UN    </v>
          </cell>
          <cell r="D9851">
            <v>32.700000000000003</v>
          </cell>
        </row>
        <row r="9852">
          <cell r="A9852">
            <v>39314</v>
          </cell>
          <cell r="B9852" t="str">
            <v>LUVA DE REDUCAO PARA TUBO PEX, PLASTICA, PARA CONEXAO COM CRIMPAGEM, DN 32 X 25 MM</v>
          </cell>
          <cell r="C9852" t="str">
            <v xml:space="preserve">UN    </v>
          </cell>
          <cell r="D9852">
            <v>34.5</v>
          </cell>
        </row>
        <row r="9853">
          <cell r="A9853">
            <v>3907</v>
          </cell>
          <cell r="B9853" t="str">
            <v>LUVA DE REDUCAO ROSCAVEL, PVC, 1" X 3/4", PARA AGUA FRIA PREDIAL</v>
          </cell>
          <cell r="C9853" t="str">
            <v xml:space="preserve">UN    </v>
          </cell>
          <cell r="D9853">
            <v>4.46</v>
          </cell>
        </row>
        <row r="9854">
          <cell r="A9854">
            <v>3889</v>
          </cell>
          <cell r="B9854" t="str">
            <v>LUVA DE REDUCAO ROSCAVEL, PVC, 3/4" X 1/2", PARA AGUA FRIA PREDIAL</v>
          </cell>
          <cell r="C9854" t="str">
            <v xml:space="preserve">UN    </v>
          </cell>
          <cell r="D9854">
            <v>3.41</v>
          </cell>
        </row>
        <row r="9855">
          <cell r="A9855">
            <v>3868</v>
          </cell>
          <cell r="B9855" t="str">
            <v>LUVA DE REDUCAO SOLDAVEL, PVC, 25 MM X 20 MM, PARA AGUA FRIA PREDIAL</v>
          </cell>
          <cell r="C9855" t="str">
            <v xml:space="preserve">UN    </v>
          </cell>
          <cell r="D9855">
            <v>1.32</v>
          </cell>
        </row>
        <row r="9856">
          <cell r="A9856">
            <v>3869</v>
          </cell>
          <cell r="B9856" t="str">
            <v>LUVA DE REDUCAO SOLDAVEL, PVC, 32 MM X 25 MM, PARA AGUA FRIA PREDIAL</v>
          </cell>
          <cell r="C9856" t="str">
            <v xml:space="preserve">UN    </v>
          </cell>
          <cell r="D9856">
            <v>3.79</v>
          </cell>
        </row>
        <row r="9857">
          <cell r="A9857">
            <v>3872</v>
          </cell>
          <cell r="B9857" t="str">
            <v>LUVA DE REDUCAO SOLDAVEL, PVC, 40 MM X 32 MM, PARA AGUA FRIA PREDIAL</v>
          </cell>
          <cell r="C9857" t="str">
            <v xml:space="preserve">UN    </v>
          </cell>
          <cell r="D9857">
            <v>4.6100000000000003</v>
          </cell>
        </row>
        <row r="9858">
          <cell r="A9858">
            <v>3850</v>
          </cell>
          <cell r="B9858" t="str">
            <v>LUVA DE REDUCAO SOLDAVEL, PVC, 60 MM X 50 MM, PARA AGUA FRIA PREDIAL</v>
          </cell>
          <cell r="C9858" t="str">
            <v xml:space="preserve">UN    </v>
          </cell>
          <cell r="D9858">
            <v>11.88</v>
          </cell>
        </row>
        <row r="9859">
          <cell r="A9859">
            <v>38023</v>
          </cell>
          <cell r="B9859" t="str">
            <v>LUVA DE REDUCAO, PVC, SOLDAVEL, 50 X 25 MM, PARA AGUA FRIA PREDIAL</v>
          </cell>
          <cell r="C9859" t="str">
            <v xml:space="preserve">UN    </v>
          </cell>
          <cell r="D9859">
            <v>5.01</v>
          </cell>
        </row>
        <row r="9860">
          <cell r="A9860">
            <v>37986</v>
          </cell>
          <cell r="B9860" t="str">
            <v>LUVA DE TRANSICAO DE CPVC X PVC, SOLDAVEL, 22 X 25 MM, PARA AGUA QUENTE</v>
          </cell>
          <cell r="C9860" t="str">
            <v xml:space="preserve">UN    </v>
          </cell>
          <cell r="D9860">
            <v>1.81</v>
          </cell>
        </row>
        <row r="9861">
          <cell r="A9861">
            <v>37987</v>
          </cell>
          <cell r="B9861" t="str">
            <v>LUVA DE TRANSICAO, CPVC, SOLDAVEL, 42 MM X 1 1/2", PARA AGUA QUENTE</v>
          </cell>
          <cell r="C9861" t="str">
            <v xml:space="preserve">UN    </v>
          </cell>
          <cell r="D9861">
            <v>135.06</v>
          </cell>
        </row>
        <row r="9862">
          <cell r="A9862">
            <v>37988</v>
          </cell>
          <cell r="B9862" t="str">
            <v>LUVA DE TRANSICAO, CPVC, SOLDAVEL, 54 MM X 2", PARA AGUA QUENTE PREDIAL</v>
          </cell>
          <cell r="C9862" t="str">
            <v xml:space="preserve">UN    </v>
          </cell>
          <cell r="D9862">
            <v>220.29</v>
          </cell>
        </row>
        <row r="9863">
          <cell r="A9863">
            <v>21120</v>
          </cell>
          <cell r="B9863" t="str">
            <v>LUVA DE TRANSICAO, CPVC, 15 MM X 1/2", PARA AGUA QUENTE PREDIAL</v>
          </cell>
          <cell r="C9863" t="str">
            <v xml:space="preserve">UN    </v>
          </cell>
          <cell r="D9863">
            <v>10.98</v>
          </cell>
        </row>
        <row r="9864">
          <cell r="A9864">
            <v>39318</v>
          </cell>
          <cell r="B9864" t="str">
            <v>LUVA DE TRANSICAO, CPVC, 22 MM X 1/2", PARA AGUA QUENTE</v>
          </cell>
          <cell r="C9864" t="str">
            <v xml:space="preserve">UN    </v>
          </cell>
          <cell r="D9864">
            <v>9.0500000000000007</v>
          </cell>
        </row>
        <row r="9865">
          <cell r="A9865">
            <v>20162</v>
          </cell>
          <cell r="B9865" t="str">
            <v>LUVA DUPLA, PVC LEVE, DN 150 MM</v>
          </cell>
          <cell r="C9865" t="str">
            <v xml:space="preserve">UN    </v>
          </cell>
          <cell r="D9865">
            <v>14.81</v>
          </cell>
        </row>
        <row r="9866">
          <cell r="A9866">
            <v>40366</v>
          </cell>
          <cell r="B9866" t="str">
            <v>LUVA EM ACO CARBONO, SOLDAVEL, PRESSAO 3.000 LBS, DN 1 1/2"</v>
          </cell>
          <cell r="C9866" t="str">
            <v xml:space="preserve">UN    </v>
          </cell>
          <cell r="D9866">
            <v>25.14</v>
          </cell>
        </row>
        <row r="9867">
          <cell r="A9867">
            <v>40363</v>
          </cell>
          <cell r="B9867" t="str">
            <v>LUVA EM ACO CARBONO, SOLDAVEL, PRESSAO 3.000 LBS, DN 1 1/4"</v>
          </cell>
          <cell r="C9867" t="str">
            <v xml:space="preserve">UN    </v>
          </cell>
          <cell r="D9867">
            <v>19.66</v>
          </cell>
        </row>
        <row r="9868">
          <cell r="A9868">
            <v>40354</v>
          </cell>
          <cell r="B9868" t="str">
            <v>LUVA EM ACO CARBONO, SOLDAVEL, PRESSAO 3.000 LBS, DN 1/2"</v>
          </cell>
          <cell r="C9868" t="str">
            <v xml:space="preserve">UN    </v>
          </cell>
          <cell r="D9868">
            <v>8.56</v>
          </cell>
        </row>
        <row r="9869">
          <cell r="A9869">
            <v>40360</v>
          </cell>
          <cell r="B9869" t="str">
            <v>LUVA EM ACO CARBONO, SOLDAVEL, PRESSAO 3.000 LBS, DN 1"</v>
          </cell>
          <cell r="C9869" t="str">
            <v xml:space="preserve">UN    </v>
          </cell>
          <cell r="D9869">
            <v>12.89</v>
          </cell>
        </row>
        <row r="9870">
          <cell r="A9870">
            <v>40372</v>
          </cell>
          <cell r="B9870" t="str">
            <v>LUVA EM ACO CARBONO, SOLDAVEL, PRESSAO 3.000 LBS, DN 2 1/2"</v>
          </cell>
          <cell r="C9870" t="str">
            <v xml:space="preserve">UN    </v>
          </cell>
          <cell r="D9870">
            <v>79.599999999999994</v>
          </cell>
        </row>
        <row r="9871">
          <cell r="A9871">
            <v>40369</v>
          </cell>
          <cell r="B9871" t="str">
            <v>LUVA EM ACO CARBONO, SOLDAVEL, PRESSAO 3.000 LBS, DN 2"</v>
          </cell>
          <cell r="C9871" t="str">
            <v xml:space="preserve">UN    </v>
          </cell>
          <cell r="D9871">
            <v>39.61</v>
          </cell>
        </row>
        <row r="9872">
          <cell r="A9872">
            <v>40357</v>
          </cell>
          <cell r="B9872" t="str">
            <v>LUVA EM ACO CARBONO, SOLDAVEL, PRESSAO 3.000 LBS, DN 3/4"</v>
          </cell>
          <cell r="C9872" t="str">
            <v xml:space="preserve">UN    </v>
          </cell>
          <cell r="D9872">
            <v>9.6</v>
          </cell>
        </row>
        <row r="9873">
          <cell r="A9873">
            <v>40375</v>
          </cell>
          <cell r="B9873" t="str">
            <v>LUVA EM ACO CARBONO, SOLDAVEL, PRESSAO 3.000 LBS, DN 3"</v>
          </cell>
          <cell r="C9873" t="str">
            <v xml:space="preserve">UN    </v>
          </cell>
          <cell r="D9873">
            <v>107.76</v>
          </cell>
        </row>
        <row r="9874">
          <cell r="A9874">
            <v>1893</v>
          </cell>
          <cell r="B9874" t="str">
            <v>LUVA EM PVC RIGIDO ROSCAVEL, DE 1 1/2", PARA ELETRODUTO</v>
          </cell>
          <cell r="C9874" t="str">
            <v xml:space="preserve">UN    </v>
          </cell>
          <cell r="D9874">
            <v>3.66</v>
          </cell>
        </row>
        <row r="9875">
          <cell r="A9875">
            <v>1902</v>
          </cell>
          <cell r="B9875" t="str">
            <v>LUVA EM PVC RIGIDO ROSCAVEL, DE 1 1/4", PARA ELETRODUTO</v>
          </cell>
          <cell r="C9875" t="str">
            <v xml:space="preserve">UN    </v>
          </cell>
          <cell r="D9875">
            <v>2.67</v>
          </cell>
        </row>
        <row r="9876">
          <cell r="A9876">
            <v>1901</v>
          </cell>
          <cell r="B9876" t="str">
            <v>LUVA EM PVC RIGIDO ROSCAVEL, DE 1/2", PARA ELETRODUTO</v>
          </cell>
          <cell r="C9876" t="str">
            <v xml:space="preserve">UN    </v>
          </cell>
          <cell r="D9876">
            <v>0.83</v>
          </cell>
        </row>
        <row r="9877">
          <cell r="A9877">
            <v>1892</v>
          </cell>
          <cell r="B9877" t="str">
            <v>LUVA EM PVC RIGIDO ROSCAVEL, DE 1", PARA ELETRODUTO</v>
          </cell>
          <cell r="C9877" t="str">
            <v xml:space="preserve">UN    </v>
          </cell>
          <cell r="D9877">
            <v>1.72</v>
          </cell>
        </row>
        <row r="9878">
          <cell r="A9878">
            <v>1907</v>
          </cell>
          <cell r="B9878" t="str">
            <v>LUVA EM PVC RIGIDO ROSCAVEL, DE 2 1/2", PARA ELETRODUTO</v>
          </cell>
          <cell r="C9878" t="str">
            <v xml:space="preserve">UN    </v>
          </cell>
          <cell r="D9878">
            <v>11.8</v>
          </cell>
        </row>
        <row r="9879">
          <cell r="A9879">
            <v>1894</v>
          </cell>
          <cell r="B9879" t="str">
            <v>LUVA EM PVC RIGIDO ROSCAVEL, DE 2", PARA ELETRODUTO</v>
          </cell>
          <cell r="C9879" t="str">
            <v xml:space="preserve">UN    </v>
          </cell>
          <cell r="D9879">
            <v>5.3</v>
          </cell>
        </row>
        <row r="9880">
          <cell r="A9880">
            <v>1891</v>
          </cell>
          <cell r="B9880" t="str">
            <v>LUVA EM PVC RIGIDO ROSCAVEL, DE 3/4", PARA ELETRODUTO</v>
          </cell>
          <cell r="C9880" t="str">
            <v xml:space="preserve">UN    </v>
          </cell>
          <cell r="D9880">
            <v>1.23</v>
          </cell>
        </row>
        <row r="9881">
          <cell r="A9881">
            <v>1896</v>
          </cell>
          <cell r="B9881" t="str">
            <v>LUVA EM PVC RIGIDO ROSCAVEL, DE 3", PARA ELETRODUTO</v>
          </cell>
          <cell r="C9881" t="str">
            <v xml:space="preserve">UN    </v>
          </cell>
          <cell r="D9881">
            <v>15.84</v>
          </cell>
        </row>
        <row r="9882">
          <cell r="A9882">
            <v>1895</v>
          </cell>
          <cell r="B9882" t="str">
            <v>LUVA EM PVC RIGIDO ROSCAVEL, DE 4", PARA ELETRODUTO</v>
          </cell>
          <cell r="C9882" t="str">
            <v xml:space="preserve">UN    </v>
          </cell>
          <cell r="D9882">
            <v>27.83</v>
          </cell>
        </row>
        <row r="9883">
          <cell r="A9883">
            <v>2641</v>
          </cell>
          <cell r="B9883" t="str">
            <v>LUVA PARA ELETRODUTO, EM ACO GALVANIZADO ELETROLITICO, DIAMETRO DE 100 MM (4")</v>
          </cell>
          <cell r="C9883" t="str">
            <v xml:space="preserve">UN    </v>
          </cell>
          <cell r="D9883">
            <v>23.94</v>
          </cell>
        </row>
        <row r="9884">
          <cell r="A9884">
            <v>2636</v>
          </cell>
          <cell r="B9884" t="str">
            <v>LUVA PARA ELETRODUTO, EM ACO GALVANIZADO ELETROLITICO, DIAMETRO DE 15 MM (1/2")</v>
          </cell>
          <cell r="C9884" t="str">
            <v xml:space="preserve">UN    </v>
          </cell>
          <cell r="D9884">
            <v>1.54</v>
          </cell>
        </row>
        <row r="9885">
          <cell r="A9885">
            <v>2637</v>
          </cell>
          <cell r="B9885" t="str">
            <v>LUVA PARA ELETRODUTO, EM ACO GALVANIZADO ELETROLITICO, DIAMETRO DE 20 MM (3/4")</v>
          </cell>
          <cell r="C9885" t="str">
            <v xml:space="preserve">UN    </v>
          </cell>
          <cell r="D9885">
            <v>1.64</v>
          </cell>
        </row>
        <row r="9886">
          <cell r="A9886">
            <v>2638</v>
          </cell>
          <cell r="B9886" t="str">
            <v>LUVA PARA ELETRODUTO, EM ACO GALVANIZADO ELETROLITICO, DIAMETRO DE 25 MM (1")</v>
          </cell>
          <cell r="C9886" t="str">
            <v xml:space="preserve">UN    </v>
          </cell>
          <cell r="D9886">
            <v>1.91</v>
          </cell>
        </row>
        <row r="9887">
          <cell r="A9887">
            <v>2639</v>
          </cell>
          <cell r="B9887" t="str">
            <v>LUVA PARA ELETRODUTO, EM ACO GALVANIZADO ELETROLITICO, DIAMETRO DE 32 MM (1 1/4")</v>
          </cell>
          <cell r="C9887" t="str">
            <v xml:space="preserve">UN    </v>
          </cell>
          <cell r="D9887">
            <v>3.38</v>
          </cell>
        </row>
        <row r="9888">
          <cell r="A9888">
            <v>2644</v>
          </cell>
          <cell r="B9888" t="str">
            <v>LUVA PARA ELETRODUTO, EM ACO GALVANIZADO ELETROLITICO, DIAMETRO DE 40 MM (1 1/2")</v>
          </cell>
          <cell r="C9888" t="str">
            <v xml:space="preserve">UN    </v>
          </cell>
          <cell r="D9888">
            <v>4.9000000000000004</v>
          </cell>
        </row>
        <row r="9889">
          <cell r="A9889">
            <v>2643</v>
          </cell>
          <cell r="B9889" t="str">
            <v>LUVA PARA ELETRODUTO, EM ACO GALVANIZADO ELETROLITICO, DIAMETRO DE 50 MM (2")</v>
          </cell>
          <cell r="C9889" t="str">
            <v xml:space="preserve">UN    </v>
          </cell>
          <cell r="D9889">
            <v>6.83</v>
          </cell>
        </row>
        <row r="9890">
          <cell r="A9890">
            <v>2640</v>
          </cell>
          <cell r="B9890" t="str">
            <v>LUVA PARA ELETRODUTO, EM ACO GALVANIZADO ELETROLITICO, DIAMETRO DE 65 MM (2 1/2")</v>
          </cell>
          <cell r="C9890" t="str">
            <v xml:space="preserve">UN    </v>
          </cell>
          <cell r="D9890">
            <v>9.9600000000000009</v>
          </cell>
        </row>
        <row r="9891">
          <cell r="A9891">
            <v>2642</v>
          </cell>
          <cell r="B9891" t="str">
            <v>LUVA PARA ELETRODUTO, EM ACO GALVANIZADO ELETROLITICO, DIAMETRO DE 80 MM (3")</v>
          </cell>
          <cell r="C9891" t="str">
            <v xml:space="preserve">UN    </v>
          </cell>
          <cell r="D9891">
            <v>15.17</v>
          </cell>
        </row>
        <row r="9892">
          <cell r="A9892">
            <v>38943</v>
          </cell>
          <cell r="B9892" t="str">
            <v>LUVA PARA TUBO PEX, METALICO, PARA CONEXAO COM ANEL DESLIZANTE, DN 16 MM</v>
          </cell>
          <cell r="C9892" t="str">
            <v xml:space="preserve">UN    </v>
          </cell>
          <cell r="D9892">
            <v>5.66</v>
          </cell>
        </row>
        <row r="9893">
          <cell r="A9893">
            <v>38944</v>
          </cell>
          <cell r="B9893" t="str">
            <v>LUVA PARA TUBO PEX, METALICO, PARA CONEXAO COM ANEL DESLIZANTE, DN 20 MM</v>
          </cell>
          <cell r="C9893" t="str">
            <v xml:space="preserve">UN    </v>
          </cell>
          <cell r="D9893">
            <v>8.75</v>
          </cell>
        </row>
        <row r="9894">
          <cell r="A9894">
            <v>38945</v>
          </cell>
          <cell r="B9894" t="str">
            <v>LUVA PARA TUBO PEX, METALICO, PARA CONEXAO COM ANEL DESLIZANTE, DN 25 MM</v>
          </cell>
          <cell r="C9894" t="str">
            <v xml:space="preserve">UN    </v>
          </cell>
          <cell r="D9894">
            <v>17.739999999999998</v>
          </cell>
        </row>
        <row r="9895">
          <cell r="A9895">
            <v>38946</v>
          </cell>
          <cell r="B9895" t="str">
            <v>LUVA PARA TUBO PEX, METALICO, PARA CONEXAO COM ANEL DESLIZANTE, DN 32 MM</v>
          </cell>
          <cell r="C9895" t="str">
            <v xml:space="preserve">UN    </v>
          </cell>
          <cell r="D9895">
            <v>26.45</v>
          </cell>
        </row>
        <row r="9896">
          <cell r="A9896">
            <v>39308</v>
          </cell>
          <cell r="B9896" t="str">
            <v>LUVA PARA TUBO PEX, PLASTICA, PARA CONEXAO COM CRIMPAGEM, DN 16 MM</v>
          </cell>
          <cell r="C9896" t="str">
            <v xml:space="preserve">UN    </v>
          </cell>
          <cell r="D9896">
            <v>11.53</v>
          </cell>
        </row>
        <row r="9897">
          <cell r="A9897">
            <v>39309</v>
          </cell>
          <cell r="B9897" t="str">
            <v>LUVA PARA TUBO PEX, PLASTICA, PARA CONEXAO COM CRIMPAGEM, DN 20 MM</v>
          </cell>
          <cell r="C9897" t="str">
            <v xml:space="preserve">UN    </v>
          </cell>
          <cell r="D9897">
            <v>16.68</v>
          </cell>
        </row>
        <row r="9898">
          <cell r="A9898">
            <v>39310</v>
          </cell>
          <cell r="B9898" t="str">
            <v>LUVA PARA TUBO PEX, PLASTICA, PARA CONEXAO COM CRIMPAGEM, DN 25 MM</v>
          </cell>
          <cell r="C9898" t="str">
            <v xml:space="preserve">UN    </v>
          </cell>
          <cell r="D9898">
            <v>25.28</v>
          </cell>
        </row>
        <row r="9899">
          <cell r="A9899">
            <v>39311</v>
          </cell>
          <cell r="B9899" t="str">
            <v>LUVA PARA TUBO PEX, PLASTICA, PARA CONEXAO COM CRIMPAGEM, DN 32 MM</v>
          </cell>
          <cell r="C9899" t="str">
            <v xml:space="preserve">UN    </v>
          </cell>
          <cell r="D9899">
            <v>37.99</v>
          </cell>
        </row>
        <row r="9900">
          <cell r="A9900">
            <v>39855</v>
          </cell>
          <cell r="B9900" t="str">
            <v>LUVA PASSANTE DE COBRE (REF 601) SEM ANEL DE SOLDA, BOLSA 15 MM</v>
          </cell>
          <cell r="C9900" t="str">
            <v xml:space="preserve">UN    </v>
          </cell>
          <cell r="D9900">
            <v>2.04</v>
          </cell>
        </row>
        <row r="9901">
          <cell r="A9901">
            <v>39856</v>
          </cell>
          <cell r="B9901" t="str">
            <v>LUVA PASSANTE DE COBRE (REF 601) SEM ANEL DE SOLDA, BOLSA 22 MM</v>
          </cell>
          <cell r="C9901" t="str">
            <v xml:space="preserve">UN    </v>
          </cell>
          <cell r="D9901">
            <v>4.8099999999999996</v>
          </cell>
        </row>
        <row r="9902">
          <cell r="A9902">
            <v>39857</v>
          </cell>
          <cell r="B9902" t="str">
            <v>LUVA PASSANTE DE COBRE (REF 601) SEM ANEL DE SOLDA, BOLSA 28 MM</v>
          </cell>
          <cell r="C9902" t="str">
            <v xml:space="preserve">UN    </v>
          </cell>
          <cell r="D9902">
            <v>7.78</v>
          </cell>
        </row>
        <row r="9903">
          <cell r="A9903">
            <v>39858</v>
          </cell>
          <cell r="B9903" t="str">
            <v>LUVA PASSANTE DE COBRE (REF 601) SEM ANEL DE SOLDA, BOLSA 35 MM</v>
          </cell>
          <cell r="C9903" t="str">
            <v xml:space="preserve">UN    </v>
          </cell>
          <cell r="D9903">
            <v>17.260000000000002</v>
          </cell>
        </row>
        <row r="9904">
          <cell r="A9904">
            <v>39859</v>
          </cell>
          <cell r="B9904" t="str">
            <v>LUVA PASSANTE DE COBRE (REF 601) SEM ANEL DE SOLDA, BOLSA 42 MM</v>
          </cell>
          <cell r="C9904" t="str">
            <v xml:space="preserve">UN    </v>
          </cell>
          <cell r="D9904">
            <v>26.61</v>
          </cell>
        </row>
        <row r="9905">
          <cell r="A9905">
            <v>39860</v>
          </cell>
          <cell r="B9905" t="str">
            <v>LUVA PASSANTE DE COBRE (REF 601) SEM ANEL DE SOLDA, BOLSA 54 MM</v>
          </cell>
          <cell r="C9905" t="str">
            <v xml:space="preserve">UN    </v>
          </cell>
          <cell r="D9905">
            <v>40.840000000000003</v>
          </cell>
        </row>
        <row r="9906">
          <cell r="A9906">
            <v>39861</v>
          </cell>
          <cell r="B9906" t="str">
            <v>LUVA PASSANTE DE COBRE (REF 601) SEM ANEL DE SOLDA, BOLSA 66 MM</v>
          </cell>
          <cell r="C9906" t="str">
            <v xml:space="preserve">UN    </v>
          </cell>
          <cell r="D9906">
            <v>116.61</v>
          </cell>
        </row>
        <row r="9907">
          <cell r="A9907">
            <v>38447</v>
          </cell>
          <cell r="B9907" t="str">
            <v>LUVA PPR, SOLDAVEL, DN 110 MM, PARA AGUA QUENTE PREDIAL</v>
          </cell>
          <cell r="C9907" t="str">
            <v xml:space="preserve">UN    </v>
          </cell>
          <cell r="D9907">
            <v>106.73</v>
          </cell>
        </row>
        <row r="9908">
          <cell r="A9908">
            <v>36320</v>
          </cell>
          <cell r="B9908" t="str">
            <v>LUVA PPR, SOLDAVEL, DN 20 MM, PARA AGUA QUENTE PREDIAL</v>
          </cell>
          <cell r="C9908" t="str">
            <v xml:space="preserve">UN    </v>
          </cell>
          <cell r="D9908">
            <v>1.54</v>
          </cell>
        </row>
        <row r="9909">
          <cell r="A9909">
            <v>36324</v>
          </cell>
          <cell r="B9909" t="str">
            <v>LUVA PPR, SOLDAVEL, DN 25 MM, PARA AGUA QUENTE PREDIAL</v>
          </cell>
          <cell r="C9909" t="str">
            <v xml:space="preserve">UN    </v>
          </cell>
          <cell r="D9909">
            <v>2.34</v>
          </cell>
        </row>
        <row r="9910">
          <cell r="A9910">
            <v>38441</v>
          </cell>
          <cell r="B9910" t="str">
            <v>LUVA PPR, SOLDAVEL, DN 32 MM, PARA AGUA QUENTE PREDIAL</v>
          </cell>
          <cell r="C9910" t="str">
            <v xml:space="preserve">UN    </v>
          </cell>
          <cell r="D9910">
            <v>3.08</v>
          </cell>
        </row>
        <row r="9911">
          <cell r="A9911">
            <v>38442</v>
          </cell>
          <cell r="B9911" t="str">
            <v>LUVA PPR, SOLDAVEL, DN 40 MM, PARA AGUA QUENTE PREDIAL</v>
          </cell>
          <cell r="C9911" t="str">
            <v xml:space="preserve">UN    </v>
          </cell>
          <cell r="D9911">
            <v>7.82</v>
          </cell>
        </row>
        <row r="9912">
          <cell r="A9912">
            <v>38443</v>
          </cell>
          <cell r="B9912" t="str">
            <v>LUVA PPR, SOLDAVEL, DN 50 MM, PARA AGUA QUENTE PREDIAL</v>
          </cell>
          <cell r="C9912" t="str">
            <v xml:space="preserve">UN    </v>
          </cell>
          <cell r="D9912">
            <v>11.82</v>
          </cell>
        </row>
        <row r="9913">
          <cell r="A9913">
            <v>38444</v>
          </cell>
          <cell r="B9913" t="str">
            <v>LUVA PPR, SOLDAVEL, DN 63 MM, PARA AGUA QUENTE PREDIAL</v>
          </cell>
          <cell r="C9913" t="str">
            <v xml:space="preserve">UN    </v>
          </cell>
          <cell r="D9913">
            <v>17.59</v>
          </cell>
        </row>
        <row r="9914">
          <cell r="A9914">
            <v>38445</v>
          </cell>
          <cell r="B9914" t="str">
            <v>LUVA PPR, SOLDAVEL, DN 75 MM, PARA AGUA QUENTE PREDIAL</v>
          </cell>
          <cell r="C9914" t="str">
            <v xml:space="preserve">UN    </v>
          </cell>
          <cell r="D9914">
            <v>41.33</v>
          </cell>
        </row>
        <row r="9915">
          <cell r="A9915">
            <v>38446</v>
          </cell>
          <cell r="B9915" t="str">
            <v>LUVA PPR, SOLDAVEL, DN 90 MM, PARA AGUA QUENTE PREDIAL</v>
          </cell>
          <cell r="C9915" t="str">
            <v xml:space="preserve">UN    </v>
          </cell>
          <cell r="D9915">
            <v>66.7</v>
          </cell>
        </row>
        <row r="9916">
          <cell r="A9916">
            <v>3867</v>
          </cell>
          <cell r="B9916" t="str">
            <v>LUVA PVC SOLDAVEL, 110 MM, PARA AGUA FRIA PREDIAL</v>
          </cell>
          <cell r="C9916" t="str">
            <v xml:space="preserve">UN    </v>
          </cell>
          <cell r="D9916">
            <v>79.78</v>
          </cell>
        </row>
        <row r="9917">
          <cell r="A9917">
            <v>3861</v>
          </cell>
          <cell r="B9917" t="str">
            <v>LUVA PVC SOLDAVEL, 20 MM, PARA AGUA FRIA PREDIAL</v>
          </cell>
          <cell r="C9917" t="str">
            <v xml:space="preserve">UN    </v>
          </cell>
          <cell r="D9917">
            <v>0.66</v>
          </cell>
        </row>
        <row r="9918">
          <cell r="A9918">
            <v>3904</v>
          </cell>
          <cell r="B9918" t="str">
            <v>LUVA PVC SOLDAVEL, 25 MM, PARA AGUA FRIA PREDIAL</v>
          </cell>
          <cell r="C9918" t="str">
            <v xml:space="preserve">UN    </v>
          </cell>
          <cell r="D9918">
            <v>0.81</v>
          </cell>
        </row>
        <row r="9919">
          <cell r="A9919">
            <v>3903</v>
          </cell>
          <cell r="B9919" t="str">
            <v>LUVA PVC SOLDAVEL, 32 MM, PARA AGUA FRIA PREDIAL</v>
          </cell>
          <cell r="C9919" t="str">
            <v xml:space="preserve">UN    </v>
          </cell>
          <cell r="D9919">
            <v>1.98</v>
          </cell>
        </row>
        <row r="9920">
          <cell r="A9920">
            <v>3862</v>
          </cell>
          <cell r="B9920" t="str">
            <v>LUVA PVC SOLDAVEL, 40 MM, PARA AGUA FRIA PREDIAL</v>
          </cell>
          <cell r="C9920" t="str">
            <v xml:space="preserve">UN    </v>
          </cell>
          <cell r="D9920">
            <v>4.04</v>
          </cell>
        </row>
        <row r="9921">
          <cell r="A9921">
            <v>3863</v>
          </cell>
          <cell r="B9921" t="str">
            <v>LUVA PVC SOLDAVEL, 50 MM, PARA AGUA FRIA PREDIAL</v>
          </cell>
          <cell r="C9921" t="str">
            <v xml:space="preserve">UN    </v>
          </cell>
          <cell r="D9921">
            <v>4.74</v>
          </cell>
        </row>
        <row r="9922">
          <cell r="A9922">
            <v>3864</v>
          </cell>
          <cell r="B9922" t="str">
            <v>LUVA PVC SOLDAVEL, 60 MM, PARA AGUA FRIA PREDIAL</v>
          </cell>
          <cell r="C9922" t="str">
            <v xml:space="preserve">UN    </v>
          </cell>
          <cell r="D9922">
            <v>12.35</v>
          </cell>
        </row>
        <row r="9923">
          <cell r="A9923">
            <v>3865</v>
          </cell>
          <cell r="B9923" t="str">
            <v>LUVA PVC SOLDAVEL, 75 MM, PARA AGUA FRIA PREDIAL</v>
          </cell>
          <cell r="C9923" t="str">
            <v xml:space="preserve">UN    </v>
          </cell>
          <cell r="D9923">
            <v>21.49</v>
          </cell>
        </row>
        <row r="9924">
          <cell r="A9924">
            <v>3866</v>
          </cell>
          <cell r="B9924" t="str">
            <v>LUVA PVC SOLDAVEL, 85 MM, PARA AGUA FRIA PREDIAL</v>
          </cell>
          <cell r="C9924" t="str">
            <v xml:space="preserve">UN    </v>
          </cell>
          <cell r="D9924">
            <v>49.18</v>
          </cell>
        </row>
        <row r="9925">
          <cell r="A9925">
            <v>3902</v>
          </cell>
          <cell r="B9925" t="str">
            <v>LUVA PVC, ROSCAVEL,  2 1/2",  AGUA FRIA PREDIAL</v>
          </cell>
          <cell r="C9925" t="str">
            <v xml:space="preserve">UN    </v>
          </cell>
          <cell r="D9925">
            <v>23.91</v>
          </cell>
        </row>
        <row r="9926">
          <cell r="A9926">
            <v>3878</v>
          </cell>
          <cell r="B9926" t="str">
            <v>LUVA PVC, ROSCAVEL, 1 1/2",  AGUA FRIA PREDIAL</v>
          </cell>
          <cell r="C9926" t="str">
            <v xml:space="preserve">UN    </v>
          </cell>
          <cell r="D9926">
            <v>7.55</v>
          </cell>
        </row>
        <row r="9927">
          <cell r="A9927">
            <v>3877</v>
          </cell>
          <cell r="B9927" t="str">
            <v>LUVA PVC, ROSCAVEL, 1 1/4", AGUA FRIA PREDIAL</v>
          </cell>
          <cell r="C9927" t="str">
            <v xml:space="preserve">UN    </v>
          </cell>
          <cell r="D9927">
            <v>6.9</v>
          </cell>
        </row>
        <row r="9928">
          <cell r="A9928">
            <v>3879</v>
          </cell>
          <cell r="B9928" t="str">
            <v>LUVA PVC, ROSCAVEL, 2",  AGUA FRIA PREDIAL</v>
          </cell>
          <cell r="C9928" t="str">
            <v xml:space="preserve">UN    </v>
          </cell>
          <cell r="D9928">
            <v>15.24</v>
          </cell>
        </row>
        <row r="9929">
          <cell r="A9929">
            <v>3880</v>
          </cell>
          <cell r="B9929" t="str">
            <v>LUVA PVC, ROSCAVEL, 3", AGUA FRIA PREDIAL</v>
          </cell>
          <cell r="C9929" t="str">
            <v xml:space="preserve">UN    </v>
          </cell>
          <cell r="D9929">
            <v>34.39</v>
          </cell>
        </row>
        <row r="9930">
          <cell r="A9930">
            <v>12892</v>
          </cell>
          <cell r="B9930" t="str">
            <v>LUVA RASPA DE COURO, CANO CURTO (PUNHO *7* CM)</v>
          </cell>
          <cell r="C9930" t="str">
            <v xml:space="preserve">PAR   </v>
          </cell>
          <cell r="D9930">
            <v>11.97</v>
          </cell>
        </row>
        <row r="9931">
          <cell r="A9931">
            <v>3883</v>
          </cell>
          <cell r="B9931" t="str">
            <v>LUVA ROSCAVEL, PVC, 1/2", AGUA FRIA PREDIAL</v>
          </cell>
          <cell r="C9931" t="str">
            <v xml:space="preserve">UN    </v>
          </cell>
          <cell r="D9931">
            <v>1.59</v>
          </cell>
        </row>
        <row r="9932">
          <cell r="A9932">
            <v>3876</v>
          </cell>
          <cell r="B9932" t="str">
            <v>LUVA ROSCAVEL, PVC, 1", AGUA FRIA PREDIAL</v>
          </cell>
          <cell r="C9932" t="str">
            <v xml:space="preserve">UN    </v>
          </cell>
          <cell r="D9932">
            <v>3.98</v>
          </cell>
        </row>
        <row r="9933">
          <cell r="A9933">
            <v>3884</v>
          </cell>
          <cell r="B9933" t="str">
            <v>LUVA ROSCAVEL, PVC, 3/4", AGUA FRIA PREDIAL</v>
          </cell>
          <cell r="C9933" t="str">
            <v xml:space="preserve">UN    </v>
          </cell>
          <cell r="D9933">
            <v>2.38</v>
          </cell>
        </row>
        <row r="9934">
          <cell r="A9934">
            <v>3837</v>
          </cell>
          <cell r="B9934" t="str">
            <v>LUVA SIMPLES, PVC PBA, JE, DN 100 / DE 110 MM, PARA REDE AGUA (NBR 10351)</v>
          </cell>
          <cell r="C9934" t="str">
            <v xml:space="preserve">UN    </v>
          </cell>
          <cell r="D9934">
            <v>40.39</v>
          </cell>
        </row>
        <row r="9935">
          <cell r="A9935">
            <v>3845</v>
          </cell>
          <cell r="B9935" t="str">
            <v>LUVA SIMPLES, PVC PBA, JE, DN 50 / DE 60 MM, PARA REDE AGUA (NBR 10351)</v>
          </cell>
          <cell r="C9935" t="str">
            <v xml:space="preserve">UN    </v>
          </cell>
          <cell r="D9935">
            <v>14.75</v>
          </cell>
        </row>
        <row r="9936">
          <cell r="A9936">
            <v>11045</v>
          </cell>
          <cell r="B9936" t="str">
            <v>LUVA SIMPLES, PVC PBA, JE, DN 75 / DE 85 MM, PARA REDE AGUA (NBR 10351)</v>
          </cell>
          <cell r="C9936" t="str">
            <v xml:space="preserve">UN    </v>
          </cell>
          <cell r="D9936">
            <v>28.46</v>
          </cell>
        </row>
        <row r="9937">
          <cell r="A9937">
            <v>20170</v>
          </cell>
          <cell r="B9937" t="str">
            <v>LUVA SIMPLES, PVC SERIE R, 100 MM, PARA ESGOTO OU AGUAS PLUVIAIS PREDIAIS</v>
          </cell>
          <cell r="C9937" t="str">
            <v xml:space="preserve">UN    </v>
          </cell>
          <cell r="D9937">
            <v>12</v>
          </cell>
        </row>
        <row r="9938">
          <cell r="A9938">
            <v>20171</v>
          </cell>
          <cell r="B9938" t="str">
            <v>LUVA SIMPLES, PVC SERIE R, 150 MM, PARA ESGOTO OU AGUAS PLUVIAIS PREDIAIS</v>
          </cell>
          <cell r="C9938" t="str">
            <v xml:space="preserve">UN    </v>
          </cell>
          <cell r="D9938">
            <v>35.65</v>
          </cell>
        </row>
        <row r="9939">
          <cell r="A9939">
            <v>20167</v>
          </cell>
          <cell r="B9939" t="str">
            <v>LUVA SIMPLES, PVC SERIE R, 40 MM, PARA ESGOTO OU AGUAS PLUVIAIS PREDIAIS</v>
          </cell>
          <cell r="C9939" t="str">
            <v xml:space="preserve">UN    </v>
          </cell>
          <cell r="D9939">
            <v>4.45</v>
          </cell>
        </row>
        <row r="9940">
          <cell r="A9940">
            <v>20168</v>
          </cell>
          <cell r="B9940" t="str">
            <v>LUVA SIMPLES, PVC SERIE R, 50 MM, PARA ESGOTO OU AGUAS PLUVIAIS PREDIAIS</v>
          </cell>
          <cell r="C9940" t="str">
            <v xml:space="preserve">UN    </v>
          </cell>
          <cell r="D9940">
            <v>6.99</v>
          </cell>
        </row>
        <row r="9941">
          <cell r="A9941">
            <v>20169</v>
          </cell>
          <cell r="B9941" t="str">
            <v>LUVA SIMPLES, PVC SERIE R, 75 MM, PARA ESGOTO OU AGUAS PLUVIAIS PREDIAIS</v>
          </cell>
          <cell r="C9941" t="str">
            <v xml:space="preserve">UN    </v>
          </cell>
          <cell r="D9941">
            <v>9.9</v>
          </cell>
        </row>
        <row r="9942">
          <cell r="A9942">
            <v>3899</v>
          </cell>
          <cell r="B9942" t="str">
            <v>LUVA SIMPLES, PVC, SOLDAVEL, DN 100 MM, SERIE NORMAL, PARA ESGOTO PREDIAL</v>
          </cell>
          <cell r="C9942" t="str">
            <v xml:space="preserve">UN    </v>
          </cell>
          <cell r="D9942">
            <v>5.24</v>
          </cell>
        </row>
        <row r="9943">
          <cell r="A9943">
            <v>38676</v>
          </cell>
          <cell r="B9943" t="str">
            <v>LUVA SIMPLES, PVC, SOLDAVEL, DN 150 MM, SERIE NORMAL, PARA ESGOTO PREDIAL</v>
          </cell>
          <cell r="C9943" t="str">
            <v xml:space="preserve">UN    </v>
          </cell>
          <cell r="D9943">
            <v>25.36</v>
          </cell>
        </row>
        <row r="9944">
          <cell r="A9944">
            <v>3897</v>
          </cell>
          <cell r="B9944" t="str">
            <v>LUVA SIMPLES, PVC, SOLDAVEL, DN 40 MM, SERIE NORMAL, PARA ESGOTO PREDIAL</v>
          </cell>
          <cell r="C9944" t="str">
            <v xml:space="preserve">UN    </v>
          </cell>
          <cell r="D9944">
            <v>1.1000000000000001</v>
          </cell>
        </row>
        <row r="9945">
          <cell r="A9945">
            <v>3875</v>
          </cell>
          <cell r="B9945" t="str">
            <v>LUVA SIMPLES, PVC, SOLDAVEL, DN 50 MM, SERIE NORMAL, PARA ESGOTO PREDIAL</v>
          </cell>
          <cell r="C9945" t="str">
            <v xml:space="preserve">UN    </v>
          </cell>
          <cell r="D9945">
            <v>2.39</v>
          </cell>
        </row>
        <row r="9946">
          <cell r="A9946">
            <v>3898</v>
          </cell>
          <cell r="B9946" t="str">
            <v>LUVA SIMPLES, PVC, SOLDAVEL, DN 75 MM, SERIE NORMAL, PARA ESGOTO PREDIAL</v>
          </cell>
          <cell r="C9946" t="str">
            <v xml:space="preserve">UN    </v>
          </cell>
          <cell r="D9946">
            <v>4.5199999999999996</v>
          </cell>
        </row>
        <row r="9947">
          <cell r="A9947">
            <v>3855</v>
          </cell>
          <cell r="B9947" t="str">
            <v>LUVA SOLDAVEL COM BUCHA DE LATAO, PVC, 20 MM X 1/2"</v>
          </cell>
          <cell r="C9947" t="str">
            <v xml:space="preserve">UN    </v>
          </cell>
          <cell r="D9947">
            <v>5.28</v>
          </cell>
        </row>
        <row r="9948">
          <cell r="A9948">
            <v>3874</v>
          </cell>
          <cell r="B9948" t="str">
            <v>LUVA SOLDAVEL COM BUCHA DE LATAO, PVC, 25 MM X 1/2"</v>
          </cell>
          <cell r="C9948" t="str">
            <v xml:space="preserve">UN    </v>
          </cell>
          <cell r="D9948">
            <v>5.6</v>
          </cell>
        </row>
        <row r="9949">
          <cell r="A9949">
            <v>3870</v>
          </cell>
          <cell r="B9949" t="str">
            <v>LUVA SOLDAVEL COM BUCHA DE LATAO, PVC, 25 MM X 3/4"</v>
          </cell>
          <cell r="C9949" t="str">
            <v xml:space="preserve">UN    </v>
          </cell>
          <cell r="D9949">
            <v>6.96</v>
          </cell>
        </row>
        <row r="9950">
          <cell r="A9950">
            <v>38678</v>
          </cell>
          <cell r="B9950" t="str">
            <v>LUVA SOLDAVEL COM BUCHA DE LATAO, PVC, 32 MM X 1"</v>
          </cell>
          <cell r="C9950" t="str">
            <v xml:space="preserve">UN    </v>
          </cell>
          <cell r="D9950">
            <v>18.940000000000001</v>
          </cell>
        </row>
        <row r="9951">
          <cell r="A9951">
            <v>3859</v>
          </cell>
          <cell r="B9951" t="str">
            <v>LUVA SOLDAVEL COM ROSCA, PVC, 20 MM X 1/2", PARA AGUA FRIA PREDIAL</v>
          </cell>
          <cell r="C9951" t="str">
            <v xml:space="preserve">UN    </v>
          </cell>
          <cell r="D9951">
            <v>1.4</v>
          </cell>
        </row>
        <row r="9952">
          <cell r="A9952">
            <v>3856</v>
          </cell>
          <cell r="B9952" t="str">
            <v>LUVA SOLDAVEL COM ROSCA, PVC, 25 MM X 1/2", PARA AGUA FRIA PREDIAL</v>
          </cell>
          <cell r="C9952" t="str">
            <v xml:space="preserve">UN    </v>
          </cell>
          <cell r="D9952">
            <v>1.78</v>
          </cell>
        </row>
        <row r="9953">
          <cell r="A9953">
            <v>3906</v>
          </cell>
          <cell r="B9953" t="str">
            <v>LUVA SOLDAVEL COM ROSCA, PVC, 25 MM X 3/4", PARA AGUA FRIA PREDIAL</v>
          </cell>
          <cell r="C9953" t="str">
            <v xml:space="preserve">UN    </v>
          </cell>
          <cell r="D9953">
            <v>1.68</v>
          </cell>
        </row>
        <row r="9954">
          <cell r="A9954">
            <v>3860</v>
          </cell>
          <cell r="B9954" t="str">
            <v>LUVA SOLDAVEL COM ROSCA, PVC, 32 MM X 1", PARA AGUA FRIA PREDIAL</v>
          </cell>
          <cell r="C9954" t="str">
            <v xml:space="preserve">UN    </v>
          </cell>
          <cell r="D9954">
            <v>5.51</v>
          </cell>
        </row>
        <row r="9955">
          <cell r="A9955">
            <v>3905</v>
          </cell>
          <cell r="B9955" t="str">
            <v>LUVA SOLDAVEL COM ROSCA, PVC, 40 MM X 1 1/4", PARA AGUA FRIA PREDIAL</v>
          </cell>
          <cell r="C9955" t="str">
            <v xml:space="preserve">UN    </v>
          </cell>
          <cell r="D9955">
            <v>12.18</v>
          </cell>
        </row>
        <row r="9956">
          <cell r="A9956">
            <v>3871</v>
          </cell>
          <cell r="B9956" t="str">
            <v>LUVA SOLDAVEL COM ROSCA, PVC, 50 MM X 1 1/2", PARA AGUA FRIA PREDIAL</v>
          </cell>
          <cell r="C9956" t="str">
            <v xml:space="preserve">UN    </v>
          </cell>
          <cell r="D9956">
            <v>25.3</v>
          </cell>
        </row>
        <row r="9957">
          <cell r="A9957">
            <v>37429</v>
          </cell>
          <cell r="B9957" t="str">
            <v>LUVA, PEAD PE 100,  DE 400 MM, PARA ELETROFUSAO</v>
          </cell>
          <cell r="C9957" t="str">
            <v xml:space="preserve">UN    </v>
          </cell>
          <cell r="D9957">
            <v>2014.85</v>
          </cell>
        </row>
        <row r="9958">
          <cell r="A9958">
            <v>37426</v>
          </cell>
          <cell r="B9958" t="str">
            <v>LUVA, PEAD PE 100,  DE 63 MM, PARA ELETROFUSAO</v>
          </cell>
          <cell r="C9958" t="str">
            <v xml:space="preserve">UN    </v>
          </cell>
          <cell r="D9958">
            <v>19.38</v>
          </cell>
        </row>
        <row r="9959">
          <cell r="A9959">
            <v>37427</v>
          </cell>
          <cell r="B9959" t="str">
            <v>LUVA, PEAD PE 100, DE 125 MM, PARA ELETROFUSAO</v>
          </cell>
          <cell r="C9959" t="str">
            <v xml:space="preserve">UN    </v>
          </cell>
          <cell r="D9959">
            <v>46.23</v>
          </cell>
        </row>
        <row r="9960">
          <cell r="A9960">
            <v>37424</v>
          </cell>
          <cell r="B9960" t="str">
            <v>LUVA, PEAD PE 100, DE 20 MM, PARA ELETROFUSAO</v>
          </cell>
          <cell r="C9960" t="str">
            <v xml:space="preserve">UN    </v>
          </cell>
          <cell r="D9960">
            <v>8.9</v>
          </cell>
        </row>
        <row r="9961">
          <cell r="A9961">
            <v>37428</v>
          </cell>
          <cell r="B9961" t="str">
            <v>LUVA, PEAD PE 100, DE 200 MM, PARA ELETROFUSAO</v>
          </cell>
          <cell r="C9961" t="str">
            <v xml:space="preserve">UN    </v>
          </cell>
          <cell r="D9961">
            <v>159.33000000000001</v>
          </cell>
        </row>
        <row r="9962">
          <cell r="A9962">
            <v>37425</v>
          </cell>
          <cell r="B9962" t="str">
            <v>LUVA, PEAD PE 100, DE 32 MM, PARA ELETROFUSAO</v>
          </cell>
          <cell r="C9962" t="str">
            <v xml:space="preserve">UN    </v>
          </cell>
          <cell r="D9962">
            <v>9.6</v>
          </cell>
        </row>
        <row r="9963">
          <cell r="A9963">
            <v>11519</v>
          </cell>
          <cell r="B9963" t="str">
            <v>MACANETA ALAVANCA RETA OCA, EM ZAMAC COM ACABAMENTO CROMADO, COMPRIMENTO APROX DE 15 CM</v>
          </cell>
          <cell r="C9963" t="str">
            <v xml:space="preserve">PAR   </v>
          </cell>
          <cell r="D9963">
            <v>36.590000000000003</v>
          </cell>
        </row>
        <row r="9964">
          <cell r="A9964">
            <v>11520</v>
          </cell>
          <cell r="B9964" t="str">
            <v>MACANETA ALAVANCA, RETA SIMPLES / OCA, CROMADA, COMPRIMENTO DE 10 A 16 CM, ACABAMENTO PADRAO POPULAR - SOMENTE MACANETAS</v>
          </cell>
          <cell r="C9964" t="str">
            <v xml:space="preserve">PAR   </v>
          </cell>
          <cell r="D9964">
            <v>16.920000000000002</v>
          </cell>
        </row>
        <row r="9965">
          <cell r="A9965">
            <v>11518</v>
          </cell>
          <cell r="B9965" t="str">
            <v>MACANETA BOLA, EM ZAMAC COM ACABAMENTO CROMADO, DIAMETRO DE APROX 2 1/2"</v>
          </cell>
          <cell r="C9965" t="str">
            <v xml:space="preserve">PAR   </v>
          </cell>
          <cell r="D9965">
            <v>61.52</v>
          </cell>
        </row>
        <row r="9966">
          <cell r="A9966">
            <v>38473</v>
          </cell>
          <cell r="B9966" t="str">
            <v>MACARICO DE SOLDA 201 PARA EXTENSAO GLP OU ACETILENO</v>
          </cell>
          <cell r="C9966" t="str">
            <v xml:space="preserve">UN    </v>
          </cell>
          <cell r="D9966">
            <v>140.63</v>
          </cell>
        </row>
        <row r="9967">
          <cell r="A9967">
            <v>4244</v>
          </cell>
          <cell r="B9967" t="str">
            <v>MACARIQUEIRO</v>
          </cell>
          <cell r="C9967" t="str">
            <v xml:space="preserve">H     </v>
          </cell>
          <cell r="D9967">
            <v>9.69</v>
          </cell>
        </row>
        <row r="9968">
          <cell r="A9968">
            <v>40977</v>
          </cell>
          <cell r="B9968" t="str">
            <v>MACARIQUEIRO (MENSALISTA)</v>
          </cell>
          <cell r="C9968" t="str">
            <v xml:space="preserve">MES   </v>
          </cell>
          <cell r="D9968">
            <v>1699.25</v>
          </cell>
        </row>
        <row r="9969">
          <cell r="A9969">
            <v>4115</v>
          </cell>
          <cell r="B9969" t="str">
            <v>MADEIRA ROLICA TRATADA, D = 12 A 15 CM, H = 3,00 M, EM EUCALIPTO OU EQUIVALENTE DA REGIAO</v>
          </cell>
          <cell r="C9969" t="str">
            <v xml:space="preserve">M     </v>
          </cell>
          <cell r="D9969">
            <v>18.34</v>
          </cell>
        </row>
        <row r="9970">
          <cell r="A9970">
            <v>4119</v>
          </cell>
          <cell r="B9970" t="str">
            <v>MADEIRA ROLICA TRATADA, D = 16 A 20 CM, H = 6,00 M, EM EUCALIPTO OU EQUIVALENTE DA REGIAO</v>
          </cell>
          <cell r="C9970" t="str">
            <v xml:space="preserve">M     </v>
          </cell>
          <cell r="D9970">
            <v>37.04</v>
          </cell>
        </row>
        <row r="9971">
          <cell r="A9971">
            <v>2794</v>
          </cell>
          <cell r="B9971" t="str">
            <v>MADEIRA ROLICA TRATADA, D = 25 A 29 CM, H = 6,50 M, EM EUCALIPTO OU EQUIVALENTE DA REGIAO</v>
          </cell>
          <cell r="C9971" t="str">
            <v xml:space="preserve">M     </v>
          </cell>
          <cell r="D9971">
            <v>98.27</v>
          </cell>
        </row>
        <row r="9972">
          <cell r="A9972">
            <v>2788</v>
          </cell>
          <cell r="B9972" t="str">
            <v>MADEIRA ROLICA TRATADA, D = 30 A 34 CM, H = 6,50 M, EM EUCALIPTO OU EQUIVALENTE DA REGIAO</v>
          </cell>
          <cell r="C9972" t="str">
            <v xml:space="preserve">M     </v>
          </cell>
          <cell r="D9972">
            <v>143.16</v>
          </cell>
        </row>
        <row r="9973">
          <cell r="A9973">
            <v>4006</v>
          </cell>
          <cell r="B9973" t="str">
            <v>MADEIRA SERRADA EM PINUS, MISTA OU EQUIVALENTE DA REGIAO - BRUTA</v>
          </cell>
          <cell r="C9973" t="str">
            <v xml:space="preserve">M3    </v>
          </cell>
          <cell r="D9973">
            <v>1903.1</v>
          </cell>
        </row>
        <row r="9974">
          <cell r="A9974">
            <v>36151</v>
          </cell>
          <cell r="B9974" t="str">
            <v>MANGOTE DE SEGURANCA EM RASPA DE COURO</v>
          </cell>
          <cell r="C9974" t="str">
            <v xml:space="preserve">UN    </v>
          </cell>
          <cell r="D9974">
            <v>26.6</v>
          </cell>
        </row>
        <row r="9975">
          <cell r="A9975">
            <v>37457</v>
          </cell>
          <cell r="B9975" t="str">
            <v>MANGUEIRA CRISTAL PARA NIVEL, LISA, PVC TRANSPARENTE, 3/8" X1,5 MM</v>
          </cell>
          <cell r="C9975" t="str">
            <v xml:space="preserve">M     </v>
          </cell>
          <cell r="D9975">
            <v>2.02</v>
          </cell>
        </row>
        <row r="9976">
          <cell r="A9976">
            <v>37456</v>
          </cell>
          <cell r="B9976" t="str">
            <v>MANGUEIRA CRISTAL PARA NIVEL, LISA, PVC TRANSPARENTE, 5/16" X1 MM</v>
          </cell>
          <cell r="C9976" t="str">
            <v xml:space="preserve">M     </v>
          </cell>
          <cell r="D9976">
            <v>1.06</v>
          </cell>
        </row>
        <row r="9977">
          <cell r="A9977">
            <v>37461</v>
          </cell>
          <cell r="B9977" t="str">
            <v>MANGUEIRA CRISTAL TRANCADA, PVC COM REFORCO, COM PRESSAO DE TRABALHO (PT) 250 LBS/POL2, DE 3/4" X *2,8* MM</v>
          </cell>
          <cell r="C9977" t="str">
            <v xml:space="preserve">M     </v>
          </cell>
          <cell r="D9977">
            <v>7.49</v>
          </cell>
        </row>
        <row r="9978">
          <cell r="A9978">
            <v>37460</v>
          </cell>
          <cell r="B9978" t="str">
            <v>MANGUEIRA CRISTAL TRANCADA, PVC COM REFORCO, PRESSAO DE TRABALHO (PT) 250 LBS/POL2, DE 1" X *3,4* MM</v>
          </cell>
          <cell r="C9978" t="str">
            <v xml:space="preserve">M     </v>
          </cell>
          <cell r="D9978">
            <v>10.23</v>
          </cell>
        </row>
        <row r="9979">
          <cell r="A9979">
            <v>37458</v>
          </cell>
          <cell r="B9979" t="str">
            <v>MANGUEIRA CRISTAL, LISA, PVC TRANSPARENTE, 1/2" X 2 MM</v>
          </cell>
          <cell r="C9979" t="str">
            <v xml:space="preserve">M     </v>
          </cell>
          <cell r="D9979">
            <v>3</v>
          </cell>
        </row>
        <row r="9980">
          <cell r="A9980">
            <v>37454</v>
          </cell>
          <cell r="B9980" t="str">
            <v>MANGUEIRA CRISTAL, LISA, PVC TRANSPARENTE, 1/4" X1 MM</v>
          </cell>
          <cell r="C9980" t="str">
            <v xml:space="preserve">M     </v>
          </cell>
          <cell r="D9980">
            <v>0.78</v>
          </cell>
        </row>
        <row r="9981">
          <cell r="A9981">
            <v>37455</v>
          </cell>
          <cell r="B9981" t="str">
            <v>MANGUEIRA CRISTAL, LISA, PVC TRANSPARENTE, 1/4" X1,5 MM</v>
          </cell>
          <cell r="C9981" t="str">
            <v xml:space="preserve">M     </v>
          </cell>
          <cell r="D9981">
            <v>1.32</v>
          </cell>
        </row>
        <row r="9982">
          <cell r="A9982">
            <v>37459</v>
          </cell>
          <cell r="B9982" t="str">
            <v>MANGUEIRA CRISTAL, LISA, PVC TRANSPARENTE, 3/4" X 2 MM</v>
          </cell>
          <cell r="C9982" t="str">
            <v xml:space="preserve">M     </v>
          </cell>
          <cell r="D9982">
            <v>4.21</v>
          </cell>
        </row>
        <row r="9983">
          <cell r="A9983">
            <v>21029</v>
          </cell>
          <cell r="B9983" t="str">
            <v>MANGUEIRA DE INCENDIO, TIPO 1, DE 1 1/2", COMPRIMENTO = 15 M, TECIDO EM FIO DE POLIESTER E TUBO INTERNO EM BORRACHA SINTETICA, COM UNIOES ENGATE RAPIDO</v>
          </cell>
          <cell r="C9983" t="str">
            <v xml:space="preserve">UN    </v>
          </cell>
          <cell r="D9983">
            <v>324.5</v>
          </cell>
        </row>
        <row r="9984">
          <cell r="A9984">
            <v>21030</v>
          </cell>
          <cell r="B9984" t="str">
            <v>MANGUEIRA DE INCENDIO, TIPO 1, DE 1 1/2", COMPRIMENTO = 20 M, TECIDO EM FIO DE POLIESTER E TUBO INTERNO EM BORRACHA SINTETICA, COM UNIOES ENGATE RAPIDO</v>
          </cell>
          <cell r="C9984" t="str">
            <v xml:space="preserve">UN    </v>
          </cell>
          <cell r="D9984">
            <v>400</v>
          </cell>
        </row>
        <row r="9985">
          <cell r="A9985">
            <v>21031</v>
          </cell>
          <cell r="B9985" t="str">
            <v>MANGUEIRA DE INCENDIO, TIPO 1, DE 1 1/2", COMPRIMENTO = 25 M, TECIDO EM FIO DE POLIESTER E TUBO INTERNO EM BORRACHA SINTETICA, COM UNIOES ENGATE RAPIDO</v>
          </cell>
          <cell r="C9985" t="str">
            <v xml:space="preserve">UN    </v>
          </cell>
          <cell r="D9985">
            <v>497.99</v>
          </cell>
        </row>
        <row r="9986">
          <cell r="A9986">
            <v>21032</v>
          </cell>
          <cell r="B9986" t="str">
            <v>MANGUEIRA DE INCENDIO, TIPO 1, DE 1 1/2", COMPRIMENTO = 30 M, TECIDO EM FIO DE POLIESTER E TUBO INTERNO EM BORRACHA SINTETICA, COM UNIOES ENGATE RAPIDO</v>
          </cell>
          <cell r="C9986" t="str">
            <v xml:space="preserve">UN    </v>
          </cell>
          <cell r="D9986">
            <v>531.73</v>
          </cell>
        </row>
        <row r="9987">
          <cell r="A9987">
            <v>37527</v>
          </cell>
          <cell r="B9987" t="str">
            <v>MANGUEIRA DE INCENDIO, TIPO 2, DE 1 1/2", COMPRIMENTO = 15 M, TECIDO EM FIO DE POLIESTER E TUBO INTERNO EM BORRACHA SINTETICA, COM UNIOES ENGATE RAPIDO</v>
          </cell>
          <cell r="C9987" t="str">
            <v xml:space="preserve">UN    </v>
          </cell>
          <cell r="D9987">
            <v>480.32</v>
          </cell>
        </row>
        <row r="9988">
          <cell r="A9988">
            <v>37528</v>
          </cell>
          <cell r="B9988" t="str">
            <v>MANGUEIRA DE INCENDIO, TIPO 2, DE 1 1/2", COMPRIMENTO = 20 M, TECIDO EM FIO DE POLIESTER E TUBO INTERNO EM BORRACHA SINTETICA, COM UNIOES</v>
          </cell>
          <cell r="C9988" t="str">
            <v xml:space="preserve">UN    </v>
          </cell>
          <cell r="D9988">
            <v>572.69000000000005</v>
          </cell>
        </row>
        <row r="9989">
          <cell r="A9989">
            <v>37529</v>
          </cell>
          <cell r="B9989" t="str">
            <v>MANGUEIRA DE INCENDIO, TIPO 2, DE 1 1/2", COMPRIMENTO = 25 M, TECIDO EM FIO DE POLIESTER E TUBO INTERNO EM BORRACHA SINTETICA, COM UNIOES</v>
          </cell>
          <cell r="C9989" t="str">
            <v xml:space="preserve">UN    </v>
          </cell>
          <cell r="D9989">
            <v>578.30999999999995</v>
          </cell>
        </row>
        <row r="9990">
          <cell r="A9990">
            <v>37530</v>
          </cell>
          <cell r="B9990" t="str">
            <v>MANGUEIRA DE INCENDIO, TIPO 2, DE 1 1/2", COMPRIMENTO = 30 M, TECIDO EM FIO DE POLIESTER E TUBO INTERNO EM BORRACHA SINTETICA, COM UNIOES</v>
          </cell>
          <cell r="C9990" t="str">
            <v xml:space="preserve">UN    </v>
          </cell>
          <cell r="D9990">
            <v>755.02</v>
          </cell>
        </row>
        <row r="9991">
          <cell r="A9991">
            <v>21034</v>
          </cell>
          <cell r="B9991" t="str">
            <v>MANGUEIRA DE INCENDIO, TIPO 2, DE 2 1/2", COMPRIMENTO = 15 M, TECIDO EM FIO DE POLIESTER E TUBO INTERNO EM BORRACHA SINTETICA, COM UNIOES ENGATE RAPIDO</v>
          </cell>
          <cell r="C9991" t="str">
            <v xml:space="preserve">UN    </v>
          </cell>
          <cell r="D9991">
            <v>644.17999999999995</v>
          </cell>
        </row>
        <row r="9992">
          <cell r="A9992">
            <v>37531</v>
          </cell>
          <cell r="B9992" t="str">
            <v>MANGUEIRA DE INCENDIO, TIPO 2, DE 2 1/2", COMPRIMENTO = 20 M, TECIDO EM FIO DE POLIESTER E TUBO INTERNO EM BORRACHA SINTETICA, COM UNIOES</v>
          </cell>
          <cell r="C9992" t="str">
            <v xml:space="preserve">UN    </v>
          </cell>
          <cell r="D9992">
            <v>811.25</v>
          </cell>
        </row>
        <row r="9993">
          <cell r="A9993">
            <v>21036</v>
          </cell>
          <cell r="B9993" t="str">
            <v>MANGUEIRA DE INCENDIO, TIPO 2, DE 2 1/2", COMPRIMENTO = 25 M, TECIDO EM FIO DE POLIESTER E TUBO INTERNO EM BORRACHA SINTETICA, COM UNIOES ENGATE RAPIDO</v>
          </cell>
          <cell r="C9993" t="str">
            <v xml:space="preserve">UN    </v>
          </cell>
          <cell r="D9993">
            <v>986.35</v>
          </cell>
        </row>
        <row r="9994">
          <cell r="A9994">
            <v>21037</v>
          </cell>
          <cell r="B9994" t="str">
            <v>MANGUEIRA DE INCENDIO, TIPO 2, DE 2 1/2", COMPRIMENTO = 30 M, TECIDO EM FIO DE POLIESTER E TUBO INTERNO EM BORRACHA SINTETICA, COM UNIOES ENGATE RAPIDO</v>
          </cell>
          <cell r="C9994" t="str">
            <v xml:space="preserve">UN    </v>
          </cell>
          <cell r="D9994">
            <v>1124.5</v>
          </cell>
        </row>
        <row r="9995">
          <cell r="A9995">
            <v>20185</v>
          </cell>
          <cell r="B9995" t="str">
            <v>MANGUEIRA DE PVC FLEXIVEL,TIPO FLAT/ACHATADA, COR LARANJA, D = 1 1/2" (40 MM), PARA CONDUCAO DE AGUA, SERVICOS LEVES E MEDIOS</v>
          </cell>
          <cell r="C9995" t="str">
            <v xml:space="preserve">M     </v>
          </cell>
          <cell r="D9995">
            <v>12.18</v>
          </cell>
        </row>
        <row r="9996">
          <cell r="A9996">
            <v>20260</v>
          </cell>
          <cell r="B9996" t="str">
            <v>MANGUEIRA PARA GAS - GLP, PVC, TRANCADA, DIAMETRO DE 3/8", COMPRIMENTO DE 1M (NORMATIZADA)</v>
          </cell>
          <cell r="C9996" t="str">
            <v xml:space="preserve">UN    </v>
          </cell>
          <cell r="D9996">
            <v>9.8000000000000007</v>
          </cell>
        </row>
        <row r="9997">
          <cell r="A9997">
            <v>37523</v>
          </cell>
          <cell r="B9997" t="str">
            <v>MANIPULADOR TELESCOPICO, POTENCIA DE 101 HP, CAPACIDADE DE CARGA DE 3.500 KG, ALTURA MAXIMA DE ELEVACAO DE 12 M</v>
          </cell>
          <cell r="C9997" t="str">
            <v xml:space="preserve">UN    </v>
          </cell>
          <cell r="D9997">
            <v>418767.64</v>
          </cell>
        </row>
        <row r="9998">
          <cell r="A9998">
            <v>37515</v>
          </cell>
          <cell r="B9998" t="str">
            <v>MANIPULADOR TELESCOPICO, POTENCIA DE 85 HP, CAPACIDADE DE CARGA DE 3.500 KG, ALTURA MAXIMA DE ELEVACAO DE 12,3 M</v>
          </cell>
          <cell r="C9998" t="str">
            <v xml:space="preserve">UN    </v>
          </cell>
          <cell r="D9998">
            <v>372305.85</v>
          </cell>
        </row>
        <row r="9999">
          <cell r="A9999">
            <v>12899</v>
          </cell>
          <cell r="B9999" t="str">
            <v>MANOMETRO COM CAIXA EM ACO PINTADO, ESCALA *10* KGF/CM2 (*10* BAR), DIAMETRO NOMINAL DE *63* MM, CONEXAO DE 1/4"</v>
          </cell>
          <cell r="C9999" t="str">
            <v xml:space="preserve">UN    </v>
          </cell>
          <cell r="D9999">
            <v>74.78</v>
          </cell>
        </row>
        <row r="10000">
          <cell r="A10000">
            <v>12898</v>
          </cell>
          <cell r="B10000" t="str">
            <v>MANOMETRO COM CAIXA EM ACO PINTADO, ESCALA *10* KGF/CM2 (*10* BAR), DIAMETRO NOMINAL DE 100 MM, CONEXAO DE 1/2"</v>
          </cell>
          <cell r="C10000" t="str">
            <v xml:space="preserve">UN    </v>
          </cell>
          <cell r="D10000">
            <v>118.62</v>
          </cell>
        </row>
        <row r="10001">
          <cell r="A10001">
            <v>42528</v>
          </cell>
          <cell r="B10001" t="str">
            <v>MANTA ALUMINIZADA NAS DUAS FACES, PARA SUBCOBERTURA,  E = *2* MM</v>
          </cell>
          <cell r="C10001" t="str">
            <v xml:space="preserve">M2    </v>
          </cell>
          <cell r="D10001">
            <v>7.39</v>
          </cell>
        </row>
        <row r="10002">
          <cell r="A10002">
            <v>39696</v>
          </cell>
          <cell r="B10002" t="str">
            <v>MANTA ALUMINIZADA 1 FACE PARA SUBCOBERTURA, E = *1* MM</v>
          </cell>
          <cell r="C10002" t="str">
            <v xml:space="preserve">M2    </v>
          </cell>
          <cell r="D10002">
            <v>5.2</v>
          </cell>
        </row>
        <row r="10003">
          <cell r="A10003">
            <v>39700</v>
          </cell>
          <cell r="B10003" t="str">
            <v>MANTA ANTIRRUIDO DE POLIESTER (PET) PARA CONTRAPISO E = *8* MM</v>
          </cell>
          <cell r="C10003" t="str">
            <v xml:space="preserve">M2    </v>
          </cell>
          <cell r="D10003">
            <v>17.11</v>
          </cell>
        </row>
        <row r="10004">
          <cell r="A10004">
            <v>11621</v>
          </cell>
          <cell r="B10004" t="str">
            <v>MANTA ASFALTICA ELASTOMERICA EM POLIESTER ALUMINIZADA 3 MM, TIPO III, CLASSE B (NBR 9952)</v>
          </cell>
          <cell r="C10004" t="str">
            <v xml:space="preserve">M2    </v>
          </cell>
          <cell r="D10004">
            <v>34.04</v>
          </cell>
        </row>
        <row r="10005">
          <cell r="A10005">
            <v>4014</v>
          </cell>
          <cell r="B10005" t="str">
            <v>MANTA ASFALTICA ELASTOMERICA EM POLIESTER 3 MM, TIPO III, CLASSE B, ACABAMENTO PP (NBR 9952)</v>
          </cell>
          <cell r="C10005" t="str">
            <v xml:space="preserve">M2    </v>
          </cell>
          <cell r="D10005">
            <v>35.22</v>
          </cell>
        </row>
        <row r="10006">
          <cell r="A10006">
            <v>4015</v>
          </cell>
          <cell r="B10006" t="str">
            <v>MANTA ASFALTICA ELASTOMERICA EM POLIESTER 4 MM, TIPO III, CLASSE B, ACABAMENTO PP (NBR 9952)</v>
          </cell>
          <cell r="C10006" t="str">
            <v xml:space="preserve">M2    </v>
          </cell>
          <cell r="D10006">
            <v>43.25</v>
          </cell>
        </row>
        <row r="10007">
          <cell r="A10007">
            <v>4017</v>
          </cell>
          <cell r="B10007" t="str">
            <v>MANTA ASFALTICA ELASTOMERICA EM POLIESTER 5 MM, TIPO III, CLASSE B, ACABAMENTO PP (NBR 9952)</v>
          </cell>
          <cell r="C10007" t="str">
            <v xml:space="preserve">M2    </v>
          </cell>
          <cell r="D10007">
            <v>62.94</v>
          </cell>
        </row>
        <row r="10008">
          <cell r="A10008">
            <v>4016</v>
          </cell>
          <cell r="B10008" t="str">
            <v>MANTA ASFALTICA ELASTOMERICA TIPO GLASS 3 MM, TIPO II, CLASSE C, ACABAMENTO PP (NBR 9952)</v>
          </cell>
          <cell r="C10008" t="str">
            <v xml:space="preserve">M2    </v>
          </cell>
          <cell r="D10008">
            <v>24.86</v>
          </cell>
        </row>
        <row r="10009">
          <cell r="A10009">
            <v>39699</v>
          </cell>
          <cell r="B10009" t="str">
            <v>MANTA DE BORRACHA ANTIRRUIDO 5 MM</v>
          </cell>
          <cell r="C10009" t="str">
            <v xml:space="preserve">M2    </v>
          </cell>
          <cell r="D10009">
            <v>11.75</v>
          </cell>
        </row>
        <row r="10010">
          <cell r="A10010">
            <v>38544</v>
          </cell>
          <cell r="B10010" t="str">
            <v>MANTA DE POLIETILENO EXPANDIDO (PEBD) ANTICHAMAS, E = 8 MM</v>
          </cell>
          <cell r="C10010" t="str">
            <v xml:space="preserve">M2    </v>
          </cell>
          <cell r="D10010">
            <v>6.38</v>
          </cell>
        </row>
        <row r="10011">
          <cell r="A10011">
            <v>38545</v>
          </cell>
          <cell r="B10011" t="str">
            <v>MANTA DE POLIETILENO EXPANDIDO (PEBD), E = 5 MM</v>
          </cell>
          <cell r="C10011" t="str">
            <v xml:space="preserve">M2    </v>
          </cell>
          <cell r="D10011">
            <v>4.0999999999999996</v>
          </cell>
        </row>
        <row r="10012">
          <cell r="A10012">
            <v>42527</v>
          </cell>
          <cell r="B10012" t="str">
            <v>MANTA DE POLIETILENO EXPANDIDO, COM 1 FACE METALIZADA PARA SUBCOBERTURA,  E = *5* MM</v>
          </cell>
          <cell r="C10012" t="str">
            <v xml:space="preserve">M2    </v>
          </cell>
          <cell r="D10012">
            <v>19.54</v>
          </cell>
        </row>
        <row r="10013">
          <cell r="A10013">
            <v>39323</v>
          </cell>
          <cell r="B10013" t="str">
            <v>MANTA GEOTEXTIL TECIDO DE LAMINETES DE POLIPROPILENO, RESISTENCIA A TRACAO = *25* KN/M</v>
          </cell>
          <cell r="C10013" t="str">
            <v xml:space="preserve">M2    </v>
          </cell>
          <cell r="D10013">
            <v>15.64</v>
          </cell>
        </row>
        <row r="10014">
          <cell r="A10014">
            <v>626</v>
          </cell>
          <cell r="B10014" t="str">
            <v>MANTA LIQUIDA DE BASE ASFALTICA MODIFICADA COM A ADICAO DE ELASTOMEROS DILUIDOS EM SOLVENTE ORGANICO, APLICACAO A FRIO (MEMBRANA IMPERMEABILIZANTE ASFASTICA)</v>
          </cell>
          <cell r="C10014" t="str">
            <v xml:space="preserve">KG    </v>
          </cell>
          <cell r="D10014">
            <v>17.72</v>
          </cell>
        </row>
        <row r="10015">
          <cell r="A10015">
            <v>25860</v>
          </cell>
          <cell r="B10015" t="str">
            <v>MANTA TERMOPLASTICA, PEAD, GEOMEMBRANA LISA, E = 0,50 MM ( NBR 15352)</v>
          </cell>
          <cell r="C10015" t="str">
            <v xml:space="preserve">M2    </v>
          </cell>
          <cell r="D10015">
            <v>10.17</v>
          </cell>
        </row>
        <row r="10016">
          <cell r="A10016">
            <v>25861</v>
          </cell>
          <cell r="B10016" t="str">
            <v>MANTA TERMOPLASTICA, PEAD, GEOMEMBRANA LISA, E = 0,75 MM ( NBR 15352)</v>
          </cell>
          <cell r="C10016" t="str">
            <v xml:space="preserve">M2    </v>
          </cell>
          <cell r="D10016">
            <v>15.34</v>
          </cell>
        </row>
        <row r="10017">
          <cell r="A10017">
            <v>25862</v>
          </cell>
          <cell r="B10017" t="str">
            <v>MANTA TERMOPLASTICA, PEAD, GEOMEMBRANA LISA, E = 0,80 MM ( NBR 15352)</v>
          </cell>
          <cell r="C10017" t="str">
            <v xml:space="preserve">M2    </v>
          </cell>
          <cell r="D10017">
            <v>16.28</v>
          </cell>
        </row>
        <row r="10018">
          <cell r="A10018">
            <v>25863</v>
          </cell>
          <cell r="B10018" t="str">
            <v>MANTA TERMOPLASTICA, PEAD, GEOMEMBRANA LISA, E = 1,00 MM ( NBR 15352)</v>
          </cell>
          <cell r="C10018" t="str">
            <v xml:space="preserve">M2    </v>
          </cell>
          <cell r="D10018">
            <v>20.36</v>
          </cell>
        </row>
        <row r="10019">
          <cell r="A10019">
            <v>25864</v>
          </cell>
          <cell r="B10019" t="str">
            <v>MANTA TERMOPLASTICA, PEAD, GEOMEMBRANA LISA, E = 1,50 MM ( NBR 15352)</v>
          </cell>
          <cell r="C10019" t="str">
            <v xml:space="preserve">M2    </v>
          </cell>
          <cell r="D10019">
            <v>30.53</v>
          </cell>
        </row>
        <row r="10020">
          <cell r="A10020">
            <v>25865</v>
          </cell>
          <cell r="B10020" t="str">
            <v>MANTA TERMOPLASTICA, PEAD, GEOMEMBRANA LISA, E = 2,00 MM ( NBR 15352)</v>
          </cell>
          <cell r="C10020" t="str">
            <v xml:space="preserve">M2    </v>
          </cell>
          <cell r="D10020">
            <v>40.9</v>
          </cell>
        </row>
        <row r="10021">
          <cell r="A10021">
            <v>25866</v>
          </cell>
          <cell r="B10021" t="str">
            <v>MANTA TERMOPLASTICA, PEAD, GEOMEMBRANA LISA, E = 2,50 MM ( NBR 15352)</v>
          </cell>
          <cell r="C10021" t="str">
            <v xml:space="preserve">M2    </v>
          </cell>
          <cell r="D10021">
            <v>50.78</v>
          </cell>
        </row>
        <row r="10022">
          <cell r="A10022">
            <v>25868</v>
          </cell>
          <cell r="B10022" t="str">
            <v>MANTA TERMOPLASTICA, PEAD, GEOMEMBRANA TEXTURIZADA EM AMBAS AS FACES, E = 0,50 MM (NBR 15352)</v>
          </cell>
          <cell r="C10022" t="str">
            <v xml:space="preserve">M2    </v>
          </cell>
          <cell r="D10022">
            <v>11.33</v>
          </cell>
        </row>
        <row r="10023">
          <cell r="A10023">
            <v>25869</v>
          </cell>
          <cell r="B10023" t="str">
            <v>MANTA TERMOPLASTICA, PEAD, GEOMEMBRANA TEXTURIZADA EM AMBAS AS FACES, E = 0,75 MM (NBR 15352)</v>
          </cell>
          <cell r="C10023" t="str">
            <v xml:space="preserve">M2    </v>
          </cell>
          <cell r="D10023">
            <v>16</v>
          </cell>
        </row>
        <row r="10024">
          <cell r="A10024">
            <v>25870</v>
          </cell>
          <cell r="B10024" t="str">
            <v>MANTA TERMOPLASTICA, PEAD, GEOMEMBRANA TEXTURIZADA EM AMBAS AS FACES, E = 0,80 MM (NBR 15352)</v>
          </cell>
          <cell r="C10024" t="str">
            <v xml:space="preserve">M2    </v>
          </cell>
          <cell r="D10024">
            <v>18.13</v>
          </cell>
        </row>
        <row r="10025">
          <cell r="A10025">
            <v>25871</v>
          </cell>
          <cell r="B10025" t="str">
            <v>MANTA TERMOPLASTICA, PEAD, GEOMEMBRANA TEXTURIZADA EM AMBAS AS FACES, E = 1,00 MM (NBR 15352)</v>
          </cell>
          <cell r="C10025" t="str">
            <v xml:space="preserve">M2    </v>
          </cell>
          <cell r="D10025">
            <v>22.27</v>
          </cell>
        </row>
        <row r="10026">
          <cell r="A10026">
            <v>25867</v>
          </cell>
          <cell r="B10026" t="str">
            <v>MANTA TERMOPLASTICA, PEAD, GEOMEMBRANA TEXTURIZADA EM AMBAS AS FACES, E = 1,50 MM (NBR 15352)</v>
          </cell>
          <cell r="C10026" t="str">
            <v xml:space="preserve">M2    </v>
          </cell>
          <cell r="D10026">
            <v>32.96</v>
          </cell>
        </row>
        <row r="10027">
          <cell r="A10027">
            <v>25872</v>
          </cell>
          <cell r="B10027" t="str">
            <v>MANTA TERMOPLASTICA, PEAD, GEOMEMBRANA TEXTURIZADA EM AMBAS AS FACES, E = 2,00 MM (NBR 15352)</v>
          </cell>
          <cell r="C10027" t="str">
            <v xml:space="preserve">M2    </v>
          </cell>
          <cell r="D10027">
            <v>44.55</v>
          </cell>
        </row>
        <row r="10028">
          <cell r="A10028">
            <v>25873</v>
          </cell>
          <cell r="B10028" t="str">
            <v>MANTA TERMOPLASTICA, PEAD, GEOMEMBRANA TEXTURIZADA EM AMBAS AS FACES, E = 2,50 MM (NBR 15352)</v>
          </cell>
          <cell r="C10028" t="str">
            <v xml:space="preserve">M2    </v>
          </cell>
          <cell r="D10028">
            <v>55.57</v>
          </cell>
        </row>
        <row r="10029">
          <cell r="A10029">
            <v>11479</v>
          </cell>
          <cell r="B10029" t="str">
            <v>MAQUINA DE 40 MM PARA FECHADURA DE EMBUTIR EXTERNA, EM ACO INOX</v>
          </cell>
          <cell r="C10029" t="str">
            <v xml:space="preserve">UN    </v>
          </cell>
          <cell r="D10029">
            <v>25.69</v>
          </cell>
        </row>
        <row r="10030">
          <cell r="A10030">
            <v>11481</v>
          </cell>
          <cell r="B10030" t="str">
            <v>MAQUINA DE 40 MM PARA FECHADURA, PARA PORTA DE BANHEIRO, EM ACO INOX</v>
          </cell>
          <cell r="C10030" t="str">
            <v xml:space="preserve">UN    </v>
          </cell>
          <cell r="D10030">
            <v>23.24</v>
          </cell>
        </row>
        <row r="10031">
          <cell r="A10031">
            <v>43609</v>
          </cell>
          <cell r="B10031" t="str">
            <v>MAQUINA DE 40 MM PARA FECHADURA, PARA PORTA INTERNA, EM ACO INOX</v>
          </cell>
          <cell r="C10031" t="str">
            <v xml:space="preserve">UN    </v>
          </cell>
          <cell r="D10031">
            <v>23.24</v>
          </cell>
        </row>
        <row r="10032">
          <cell r="A10032">
            <v>11478</v>
          </cell>
          <cell r="B10032" t="str">
            <v>MAQUINA DE 55 MM PARA FECHADURA DE EMBUTIR EXTERNA, EM ACO INOX</v>
          </cell>
          <cell r="C10032" t="str">
            <v xml:space="preserve">UN    </v>
          </cell>
          <cell r="D10032">
            <v>44.09</v>
          </cell>
        </row>
        <row r="10033">
          <cell r="A10033">
            <v>43608</v>
          </cell>
          <cell r="B10033" t="str">
            <v>MAQUINA DE 55 MM PARA FECHADURA, PARA PORTA DE BANHEIRO, EM ACO INOX</v>
          </cell>
          <cell r="C10033" t="str">
            <v xml:space="preserve">UN    </v>
          </cell>
          <cell r="D10033">
            <v>33.64</v>
          </cell>
        </row>
        <row r="10034">
          <cell r="A10034">
            <v>11476</v>
          </cell>
          <cell r="B10034" t="str">
            <v>MAQUINA DE 55 MM PARA FECHADURA, PARA PORTA INTERNA, EM ACO INOX</v>
          </cell>
          <cell r="C10034" t="str">
            <v xml:space="preserve">UN    </v>
          </cell>
          <cell r="D10034">
            <v>33.64</v>
          </cell>
        </row>
        <row r="10035">
          <cell r="A10035">
            <v>40637</v>
          </cell>
          <cell r="B10035" t="str">
            <v>MAQUINA DEMARCADORA DE FAIXA DE TRAFEGO A FRIO, AUTOPROPELIDA, MOTOR DIESEL 38 HP</v>
          </cell>
          <cell r="C10035" t="str">
            <v xml:space="preserve">UN    </v>
          </cell>
          <cell r="D10035">
            <v>505925.24</v>
          </cell>
        </row>
        <row r="10036">
          <cell r="A10036">
            <v>13836</v>
          </cell>
          <cell r="B10036" t="str">
            <v>MAQUINA EXTRUSORA DE CONCRETO PARA GUIAS E SARJETAS, COM MOTOR A DIESEL DE 14 CV</v>
          </cell>
          <cell r="C10036" t="str">
            <v xml:space="preserve">UN    </v>
          </cell>
          <cell r="D10036">
            <v>55478.04</v>
          </cell>
        </row>
        <row r="10037">
          <cell r="A10037">
            <v>14534</v>
          </cell>
          <cell r="B10037" t="str">
            <v>MAQUINA MANUAL TIPO PRENSA PARA PRODUCAO DE BLOCOS E PAVIMENTOS DE CONCRETO, COM MOTOR ELETRICO TRIFASICO PARA VIBRACAO, POTENCIA TOTAL INSTALADA DE 1,5 KW</v>
          </cell>
          <cell r="C10037" t="str">
            <v xml:space="preserve">UN    </v>
          </cell>
          <cell r="D10037">
            <v>23224.58</v>
          </cell>
        </row>
        <row r="10038">
          <cell r="A10038">
            <v>14619</v>
          </cell>
          <cell r="B10038" t="str">
            <v>MAQUINA PARA CORTE COM DISCO ABRASIVO DE DIAMETRO DE 18'' (450 MM), COM MOTOR ELETRICO TRIFASICO DE 10 CV</v>
          </cell>
          <cell r="C10038" t="str">
            <v xml:space="preserve">UN    </v>
          </cell>
          <cell r="D10038">
            <v>8898.83</v>
          </cell>
        </row>
        <row r="10039">
          <cell r="A10039">
            <v>14535</v>
          </cell>
          <cell r="B10039" t="str">
            <v>MAQUINA TIPO PRENSA HIDRAULICA, PARA FABRICACAO DE TUBOS DE CONCRETO PARA AGUAS PLUVIAIS, DN 200 A DN 600 MM X 1000 MM DE COMPRIMENTO, COM MOTOR PRINCIPAL DE 20 CV</v>
          </cell>
          <cell r="C10039" t="str">
            <v xml:space="preserve">UN    </v>
          </cell>
          <cell r="D10039">
            <v>230506.14</v>
          </cell>
        </row>
        <row r="10040">
          <cell r="A10040">
            <v>39813</v>
          </cell>
          <cell r="B10040" t="str">
            <v>MAQUINA TIPO VASO/TANQUE/JATO DE PRESSAO PORTATIL PARA JATEAMENTO, CONTROLE AUTOMATICO E REMOTO, CAMARA DE 1 SAIDA, 280 L, DIAM. *670* MM, BICO JATO CURTO VENTURI DE 5/16", MANGUEIRA DE 1" DE 10 M, COMPLETA (VALVULAS POP UP E DOSADORA, FUNDO CONICO ETC)</v>
          </cell>
          <cell r="C10040" t="str">
            <v xml:space="preserve">UN    </v>
          </cell>
          <cell r="D10040">
            <v>21768.41</v>
          </cell>
        </row>
        <row r="10041">
          <cell r="A10041">
            <v>40403</v>
          </cell>
          <cell r="B10041" t="str">
            <v>MAQUINA TRANSFORMADORA MONOFASICA PARA SOLDA ELETRICA, TENSAO DE 220 V, FREQUENCIA DE 60 HZ, FAIXA DE CORRENTE ENTRE 80 A (+/- 10 A) E 250 A, POTENCIA ENTRE 14,00 KVA E 15,0 KVA, CICLO DE TRABALHO ENTRE 10% E 20% A 250 A</v>
          </cell>
          <cell r="C10041" t="str">
            <v xml:space="preserve">UN    </v>
          </cell>
          <cell r="D10041">
            <v>494.8</v>
          </cell>
        </row>
        <row r="10042">
          <cell r="A10042">
            <v>12868</v>
          </cell>
          <cell r="B10042" t="str">
            <v>MARCENEIRO</v>
          </cell>
          <cell r="C10042" t="str">
            <v xml:space="preserve">H     </v>
          </cell>
          <cell r="D10042">
            <v>13.75</v>
          </cell>
        </row>
        <row r="10043">
          <cell r="A10043">
            <v>40916</v>
          </cell>
          <cell r="B10043" t="str">
            <v>MARCENEIRO (MENSALISTA)</v>
          </cell>
          <cell r="C10043" t="str">
            <v xml:space="preserve">MES   </v>
          </cell>
          <cell r="D10043">
            <v>2406.19</v>
          </cell>
        </row>
        <row r="10044">
          <cell r="A10044">
            <v>4755</v>
          </cell>
          <cell r="B10044" t="str">
            <v>MARMORISTA / GRANITEIRO</v>
          </cell>
          <cell r="C10044" t="str">
            <v xml:space="preserve">H     </v>
          </cell>
          <cell r="D10044">
            <v>15.02</v>
          </cell>
        </row>
        <row r="10045">
          <cell r="A10045">
            <v>41067</v>
          </cell>
          <cell r="B10045" t="str">
            <v>MARMORISTA / GRANITEIRO (MENSALISTA)</v>
          </cell>
          <cell r="C10045" t="str">
            <v xml:space="preserve">MES   </v>
          </cell>
          <cell r="D10045">
            <v>2628.44</v>
          </cell>
        </row>
        <row r="10046">
          <cell r="A10046">
            <v>38463</v>
          </cell>
          <cell r="B10046" t="str">
            <v>MARTELO DE SOLDADOR/PICADOR DE SOLDA</v>
          </cell>
          <cell r="C10046" t="str">
            <v xml:space="preserve">UN    </v>
          </cell>
          <cell r="D10046">
            <v>34.159999999999997</v>
          </cell>
        </row>
        <row r="10047">
          <cell r="A10047">
            <v>40703</v>
          </cell>
          <cell r="B10047" t="str">
            <v>MARTELO DEMOLIDOR ELETRICO, COM POTENCIA DE 2.000 W, FREQUENCIA DE 1.000 IMPACTOS POR MINUTO, FORÇA DE IMPACTO ENTRE 60 E 65 J, PESO DE 30 KG</v>
          </cell>
          <cell r="C10047" t="str">
            <v xml:space="preserve">UN    </v>
          </cell>
          <cell r="D10047">
            <v>7599.78</v>
          </cell>
        </row>
        <row r="10048">
          <cell r="A10048">
            <v>14531</v>
          </cell>
          <cell r="B10048" t="str">
            <v>MARTELO DEMOLIDOR PNEUMATICO MANUAL, COM REDUCAO DE VIBRACAO, PESO DE 21 KG</v>
          </cell>
          <cell r="C10048" t="str">
            <v xml:space="preserve">UN    </v>
          </cell>
          <cell r="D10048">
            <v>14168.85</v>
          </cell>
        </row>
        <row r="10049">
          <cell r="A10049">
            <v>36533</v>
          </cell>
          <cell r="B10049" t="str">
            <v>MARTELO DEMOLIDOR PNEUMATICO MANUAL, COM REDUCAO DE VIBRACAO, PESO DE 31,5 KG</v>
          </cell>
          <cell r="C10049" t="str">
            <v xml:space="preserve">UN    </v>
          </cell>
          <cell r="D10049">
            <v>16304.73</v>
          </cell>
        </row>
        <row r="10050">
          <cell r="A10050">
            <v>11616</v>
          </cell>
          <cell r="B10050" t="str">
            <v>MARTELO DEMOLIDOR PNEUMATICO MANUAL, PADRAO, PESO DE 32 KG</v>
          </cell>
          <cell r="C10050" t="str">
            <v xml:space="preserve">UN    </v>
          </cell>
          <cell r="D10050">
            <v>15399.57</v>
          </cell>
        </row>
        <row r="10051">
          <cell r="A10051">
            <v>41898</v>
          </cell>
          <cell r="B10051" t="str">
            <v>MARTELO DEMOLIDOR PNEUMATICO MANUAL, PESO  DE 28 KG, COM SILENCIADOR</v>
          </cell>
          <cell r="C10051" t="str">
            <v xml:space="preserve">UN    </v>
          </cell>
          <cell r="D10051">
            <v>17326.61</v>
          </cell>
        </row>
        <row r="10052">
          <cell r="A10052">
            <v>13447</v>
          </cell>
          <cell r="B10052" t="str">
            <v>MARTELO PERFURADOR PNEUMATICO MANUAL, DE SUPERFICIE, COM AVANCO DE COLUNA, PESO DE 22 KG</v>
          </cell>
          <cell r="C10052" t="str">
            <v xml:space="preserve">UN    </v>
          </cell>
          <cell r="D10052">
            <v>31882.16</v>
          </cell>
        </row>
        <row r="10053">
          <cell r="A10053">
            <v>14529</v>
          </cell>
          <cell r="B10053" t="str">
            <v>MARTELO PERFURADOR PNEUMATICO MANUAL, HASTE 25 X 75 MM, 21 KG</v>
          </cell>
          <cell r="C10053" t="str">
            <v xml:space="preserve">UN    </v>
          </cell>
          <cell r="D10053">
            <v>17830.88</v>
          </cell>
        </row>
        <row r="10054">
          <cell r="A10054">
            <v>10747</v>
          </cell>
          <cell r="B10054" t="str">
            <v>MARTELO PERFURADOR PNEUMATICO MANUAL, PESO DE 25 KG, COM SILENCIADOR</v>
          </cell>
          <cell r="C10054" t="str">
            <v xml:space="preserve">UN    </v>
          </cell>
          <cell r="D10054">
            <v>17494.82</v>
          </cell>
        </row>
        <row r="10055">
          <cell r="A10055">
            <v>36141</v>
          </cell>
          <cell r="B10055" t="str">
            <v>MASCARA DE SEGURANCA PARA SOLDA COM ESCUDO DE CELERON E CARNEIRA DE PLASTICO COM REGULAGEM</v>
          </cell>
          <cell r="C10055" t="str">
            <v xml:space="preserve">UN    </v>
          </cell>
          <cell r="D10055">
            <v>35.909999999999997</v>
          </cell>
        </row>
        <row r="10056">
          <cell r="A10056">
            <v>39434</v>
          </cell>
          <cell r="B10056" t="str">
            <v>MASSA DE REJUNTE EM PO PARA DRYWALL, A BASE DE GESSO, SECAGEM RAPIDA, PARA TRATAMENTO DE JUNTAS DE CHAPA DE GESSO (NECESSITA ADICAO DE AGUA)</v>
          </cell>
          <cell r="C10056" t="str">
            <v xml:space="preserve">KG    </v>
          </cell>
          <cell r="D10056">
            <v>2.46</v>
          </cell>
        </row>
        <row r="10057">
          <cell r="A10057">
            <v>39433</v>
          </cell>
          <cell r="B10057" t="str">
            <v>MASSA DE REJUNTE PRONTA PARA TRATAMENTO DE JUNTAS DE CHAPA DE GESSO PARA DRYWALL, SEM ADICAO DE AGUA</v>
          </cell>
          <cell r="C10057" t="str">
            <v xml:space="preserve">KG    </v>
          </cell>
          <cell r="D10057">
            <v>1.76</v>
          </cell>
        </row>
        <row r="10058">
          <cell r="A10058">
            <v>4049</v>
          </cell>
          <cell r="B10058" t="str">
            <v>MASSA EPOXI BICOMPONENTE (MASSA + CATALIZADOR)</v>
          </cell>
          <cell r="C10058" t="str">
            <v xml:space="preserve">L     </v>
          </cell>
          <cell r="D10058">
            <v>33.799999999999997</v>
          </cell>
        </row>
        <row r="10059">
          <cell r="A10059">
            <v>38120</v>
          </cell>
          <cell r="B10059" t="str">
            <v>MASSA EPOXI BICOMPONENTE PARA REPAROS</v>
          </cell>
          <cell r="C10059" t="str">
            <v xml:space="preserve">KG    </v>
          </cell>
          <cell r="D10059">
            <v>126.1</v>
          </cell>
        </row>
        <row r="10060">
          <cell r="A10060">
            <v>38877</v>
          </cell>
          <cell r="B10060" t="str">
            <v>MASSA PARA TEXTURA LISA DE BASE ACRILICA, USO INTERNO E EXTERNO</v>
          </cell>
          <cell r="C10060" t="str">
            <v xml:space="preserve">KG    </v>
          </cell>
          <cell r="D10060">
            <v>6.08</v>
          </cell>
        </row>
        <row r="10061">
          <cell r="A10061">
            <v>34546</v>
          </cell>
          <cell r="B10061" t="str">
            <v>MASSA PARA TEXTURA RUSTICA DE BASE ACRILICA, COR BRANCA, USO INTERNO E EXTERNO</v>
          </cell>
          <cell r="C10061" t="str">
            <v xml:space="preserve">KG    </v>
          </cell>
          <cell r="D10061">
            <v>6.13</v>
          </cell>
        </row>
        <row r="10062">
          <cell r="A10062">
            <v>10498</v>
          </cell>
          <cell r="B10062" t="str">
            <v>MASSA PARA VIDRO</v>
          </cell>
          <cell r="C10062" t="str">
            <v xml:space="preserve">KG    </v>
          </cell>
          <cell r="D10062">
            <v>7.75</v>
          </cell>
        </row>
        <row r="10063">
          <cell r="A10063">
            <v>4823</v>
          </cell>
          <cell r="B10063" t="str">
            <v>MASSA PLASTICA PARA MARMORE/GRANITO</v>
          </cell>
          <cell r="C10063" t="str">
            <v xml:space="preserve">KG    </v>
          </cell>
          <cell r="D10063">
            <v>37.03</v>
          </cell>
        </row>
        <row r="10064">
          <cell r="A10064">
            <v>12357</v>
          </cell>
          <cell r="B10064" t="str">
            <v>MASTRO SIMPLES GALVANIZADO DIAMETRO NOMINAL 1 1/2", COMPRIMENTO 3 M</v>
          </cell>
          <cell r="C10064" t="str">
            <v xml:space="preserve">UN    </v>
          </cell>
          <cell r="D10064">
            <v>161.03</v>
          </cell>
        </row>
        <row r="10065">
          <cell r="A10065">
            <v>12358</v>
          </cell>
          <cell r="B10065" t="str">
            <v>MASTRO SIMPLES GALVANIZADO DIAMETRO NOMINAL 2", COMPRIMENTO 3 M</v>
          </cell>
          <cell r="C10065" t="str">
            <v xml:space="preserve">UN    </v>
          </cell>
          <cell r="D10065">
            <v>181.12</v>
          </cell>
        </row>
        <row r="10066">
          <cell r="A10066">
            <v>11079</v>
          </cell>
          <cell r="B10066" t="str">
            <v>MATERIAL FILTRANTE (PEDREGULHO) 0,6 A 25,46 MM (POSTO PEDREIRA/FORNECEDOR, SEM FRETE)</v>
          </cell>
          <cell r="C10066" t="str">
            <v xml:space="preserve">M3    </v>
          </cell>
          <cell r="D10066">
            <v>1225.1199999999999</v>
          </cell>
        </row>
        <row r="10067">
          <cell r="A10067">
            <v>11082</v>
          </cell>
          <cell r="B10067" t="str">
            <v>MATERIAL FILTRANTE (PEDREGULHO) 38 A 25,4 MM (POSTO PEDREIRA/FORNECEDOR, SEM FRETE)</v>
          </cell>
          <cell r="C10067" t="str">
            <v xml:space="preserve">M3    </v>
          </cell>
          <cell r="D10067">
            <v>1225.1199999999999</v>
          </cell>
        </row>
        <row r="10068">
          <cell r="A10068">
            <v>4058</v>
          </cell>
          <cell r="B10068" t="str">
            <v>MECANICO DE EQUIPAMENTOS PESADOS</v>
          </cell>
          <cell r="C10068" t="str">
            <v xml:space="preserve">H     </v>
          </cell>
          <cell r="D10068">
            <v>31.4</v>
          </cell>
        </row>
        <row r="10069">
          <cell r="A10069">
            <v>40974</v>
          </cell>
          <cell r="B10069" t="str">
            <v>MECANICO DE EQUIPAMENTOS PESADOS (MENSALISTA)</v>
          </cell>
          <cell r="C10069" t="str">
            <v xml:space="preserve">MES   </v>
          </cell>
          <cell r="D10069">
            <v>5496.53</v>
          </cell>
        </row>
        <row r="10070">
          <cell r="A10070">
            <v>34794</v>
          </cell>
          <cell r="B10070" t="str">
            <v>MECANICO DE REFRIGERACAO</v>
          </cell>
          <cell r="C10070" t="str">
            <v xml:space="preserve">H     </v>
          </cell>
          <cell r="D10070">
            <v>13.86</v>
          </cell>
        </row>
        <row r="10071">
          <cell r="A10071">
            <v>40925</v>
          </cell>
          <cell r="B10071" t="str">
            <v>MECANICO DE REFRIGERACAO (MENSALISTA)</v>
          </cell>
          <cell r="C10071" t="str">
            <v xml:space="preserve">MES   </v>
          </cell>
          <cell r="D10071">
            <v>2426.35</v>
          </cell>
        </row>
        <row r="10072">
          <cell r="A10072">
            <v>13741</v>
          </cell>
          <cell r="B10072" t="str">
            <v>MEDIDOR DE NIVEL ESTATICO E DINAMICO PARA POCO, COMPRIMENTO DE 200 M</v>
          </cell>
          <cell r="C10072" t="str">
            <v xml:space="preserve">UN    </v>
          </cell>
          <cell r="D10072">
            <v>1998.56</v>
          </cell>
        </row>
        <row r="10073">
          <cell r="A10073">
            <v>3288</v>
          </cell>
          <cell r="B10073" t="str">
            <v>MEIA CANA DE MADEIRA CEDRINHO OU EQUIVALENTE DA REGIAO, ACABAMENTO PARA FORRO PAULISTA, *2,5 X 2,5* CM</v>
          </cell>
          <cell r="C10073" t="str">
            <v xml:space="preserve">M     </v>
          </cell>
          <cell r="D10073">
            <v>4.7</v>
          </cell>
        </row>
        <row r="10074">
          <cell r="A10074">
            <v>13587</v>
          </cell>
          <cell r="B10074" t="str">
            <v>MEIA CANA DE MADEIRA PINUS OU EQUIVALENTE DA REGIAO, ACABAMENTO PARA FORRO PAULISTA, *2,5 X 2,5* CM</v>
          </cell>
          <cell r="C10074" t="str">
            <v xml:space="preserve">M     </v>
          </cell>
          <cell r="D10074">
            <v>2.84</v>
          </cell>
        </row>
        <row r="10075">
          <cell r="A10075">
            <v>38598</v>
          </cell>
          <cell r="B10075" t="str">
            <v>MEIA CANALETA DE CONCRETO ESTRUTURAL 14 X 19 X 19 CM, FBK 14 MPA (NBR 6136)</v>
          </cell>
          <cell r="C10075" t="str">
            <v xml:space="preserve">UN    </v>
          </cell>
          <cell r="D10075">
            <v>2.38</v>
          </cell>
        </row>
        <row r="10076">
          <cell r="A10076">
            <v>38595</v>
          </cell>
          <cell r="B10076" t="str">
            <v>MEIA CANALETA DE CONCRETO ESTRUTURAL 14 X 19 X 19 CM, FBK 4,5 MPA (NBR 6136)</v>
          </cell>
          <cell r="C10076" t="str">
            <v xml:space="preserve">UN    </v>
          </cell>
          <cell r="D10076">
            <v>2.02</v>
          </cell>
        </row>
        <row r="10077">
          <cell r="A10077">
            <v>38592</v>
          </cell>
          <cell r="B10077" t="str">
            <v>MEIO BLOCO DE CONCRETO ESTRUTURAL 14 X 19 X 14 CM, FBK 14 MPA (NBR 6136)</v>
          </cell>
          <cell r="C10077" t="str">
            <v xml:space="preserve">UN    </v>
          </cell>
          <cell r="D10077">
            <v>2.04</v>
          </cell>
        </row>
        <row r="10078">
          <cell r="A10078">
            <v>38588</v>
          </cell>
          <cell r="B10078" t="str">
            <v>MEIO BLOCO DE CONCRETO ESTRUTURAL 14 X 19 X 14 CM, FBK 4,5 MPA (NBR 6136)</v>
          </cell>
          <cell r="C10078" t="str">
            <v xml:space="preserve">UN    </v>
          </cell>
          <cell r="D10078">
            <v>1.63</v>
          </cell>
        </row>
        <row r="10079">
          <cell r="A10079">
            <v>38593</v>
          </cell>
          <cell r="B10079" t="str">
            <v>MEIO BLOCO DE CONCRETO ESTRUTURAL 14 X 19 X 19 CM, FBK 14 MPA (NBR 6136)</v>
          </cell>
          <cell r="C10079" t="str">
            <v xml:space="preserve">UN    </v>
          </cell>
          <cell r="D10079">
            <v>2.25</v>
          </cell>
        </row>
        <row r="10080">
          <cell r="A10080">
            <v>38589</v>
          </cell>
          <cell r="B10080" t="str">
            <v>MEIO BLOCO DE CONCRETO ESTRUTURAL 14 X 19 X 19 CM, FBK 4,5 MPA (NBR 6136)</v>
          </cell>
          <cell r="C10080" t="str">
            <v xml:space="preserve">UN    </v>
          </cell>
          <cell r="D10080">
            <v>1.71</v>
          </cell>
        </row>
        <row r="10081">
          <cell r="A10081">
            <v>38594</v>
          </cell>
          <cell r="B10081" t="str">
            <v>MEIO BLOCO DE CONCRETO ESTRUTURAL 14 X 19 X 34 CM, FBK 14 MPA (NBR 6136)</v>
          </cell>
          <cell r="C10081" t="str">
            <v xml:space="preserve">UN    </v>
          </cell>
          <cell r="D10081">
            <v>3.55</v>
          </cell>
        </row>
        <row r="10082">
          <cell r="A10082">
            <v>34773</v>
          </cell>
          <cell r="B10082" t="str">
            <v>MEIO BLOCO DE VEDACAO DE CONCRETO APARENTE 14 X 19 X 19 CM  (CLASSE C - NBR 6136)</v>
          </cell>
          <cell r="C10082" t="str">
            <v xml:space="preserve">UN    </v>
          </cell>
          <cell r="D10082">
            <v>1.68</v>
          </cell>
        </row>
        <row r="10083">
          <cell r="A10083">
            <v>34769</v>
          </cell>
          <cell r="B10083" t="str">
            <v>MEIO BLOCO DE VEDACAO DE CONCRETO APARENTE 19 X 19 X 19 CM (CLASSE C - NBR 6136)</v>
          </cell>
          <cell r="C10083" t="str">
            <v xml:space="preserve">UN    </v>
          </cell>
          <cell r="D10083">
            <v>2.08</v>
          </cell>
        </row>
        <row r="10084">
          <cell r="A10084">
            <v>34763</v>
          </cell>
          <cell r="B10084" t="str">
            <v>MEIO BLOCO DE VEDACAO DE CONCRETO APARENTE 9  X 19 X 19 CM (CLASSE C - NBR 6136)</v>
          </cell>
          <cell r="C10084" t="str">
            <v xml:space="preserve">UN    </v>
          </cell>
          <cell r="D10084">
            <v>1.28</v>
          </cell>
        </row>
        <row r="10085">
          <cell r="A10085">
            <v>34774</v>
          </cell>
          <cell r="B10085" t="str">
            <v>MEIO BLOCO DE VEDACAO DE CONCRETO 14 X 19 X 19 CM (CLASSE C - NBR 6136)</v>
          </cell>
          <cell r="C10085" t="str">
            <v xml:space="preserve">UN    </v>
          </cell>
          <cell r="D10085">
            <v>1.6</v>
          </cell>
        </row>
        <row r="10086">
          <cell r="A10086">
            <v>34771</v>
          </cell>
          <cell r="B10086" t="str">
            <v>MEIO BLOCO DE VEDACAO DE CONCRETO 19 X 19 X 19 CM (CLASSE C - NBR 6136)</v>
          </cell>
          <cell r="C10086" t="str">
            <v xml:space="preserve">UN    </v>
          </cell>
          <cell r="D10086">
            <v>1.92</v>
          </cell>
        </row>
        <row r="10087">
          <cell r="A10087">
            <v>34764</v>
          </cell>
          <cell r="B10087" t="str">
            <v>MEIO BLOCO DE VEDACAO DE CONCRETO 9 X 19 X 19 CM (CLASSE C - NBR 6136)</v>
          </cell>
          <cell r="C10087" t="str">
            <v xml:space="preserve">UN    </v>
          </cell>
          <cell r="D10087">
            <v>1.26</v>
          </cell>
        </row>
        <row r="10088">
          <cell r="A10088">
            <v>34788</v>
          </cell>
          <cell r="B10088" t="str">
            <v>MEIO BLOCO ESTRUTURAL CERAMICO 14 X 19 X 14 CM, 6,0 MPA (NBR 15270)</v>
          </cell>
          <cell r="C10088" t="str">
            <v xml:space="preserve">UN    </v>
          </cell>
          <cell r="D10088">
            <v>0.96</v>
          </cell>
        </row>
        <row r="10089">
          <cell r="A10089">
            <v>34781</v>
          </cell>
          <cell r="B10089" t="str">
            <v>MEIO BLOCO ESTRUTURAL CERAMICO 14 X 19 X 19 CM, 6,0 MPA (NBR 15270)</v>
          </cell>
          <cell r="C10089" t="str">
            <v xml:space="preserve">UN    </v>
          </cell>
          <cell r="D10089">
            <v>1.0900000000000001</v>
          </cell>
        </row>
        <row r="10090">
          <cell r="A10090">
            <v>41682</v>
          </cell>
          <cell r="B10090" t="str">
            <v>MEIO-FIO OU GUIA DE CONCRETO PRE MOLDADO, COMP 1 M, *30 X 10/12* CM (H X L1/L2)</v>
          </cell>
          <cell r="C10090" t="str">
            <v xml:space="preserve">UN    </v>
          </cell>
          <cell r="D10090">
            <v>21.28</v>
          </cell>
        </row>
        <row r="10091">
          <cell r="A10091">
            <v>41683</v>
          </cell>
          <cell r="B10091" t="str">
            <v>MEIO-FIO OU GUIA DE CONCRETO PRE MOLDADO, COMP 80 CM, *30 X 10/10* (H X L1/L2)</v>
          </cell>
          <cell r="C10091" t="str">
            <v xml:space="preserve">UN    </v>
          </cell>
          <cell r="D10091">
            <v>15.66</v>
          </cell>
        </row>
        <row r="10092">
          <cell r="A10092">
            <v>41680</v>
          </cell>
          <cell r="B10092" t="str">
            <v>MEIO-FIO OU GUIA DE CONCRETO PRE-MOLDADO, COMP *39* CM, *19 X 6,5/6,5* CM (H X L1/L2)</v>
          </cell>
          <cell r="C10092" t="str">
            <v xml:space="preserve">UN    </v>
          </cell>
          <cell r="D10092">
            <v>8.43</v>
          </cell>
        </row>
        <row r="10093">
          <cell r="A10093">
            <v>41679</v>
          </cell>
          <cell r="B10093" t="str">
            <v>MEIO-FIO OU GUIA DE CONCRETO PRE-MOLDADO, COMP 1 M, *20 X 12/15* CM (H X L1/L2)</v>
          </cell>
          <cell r="C10093" t="str">
            <v xml:space="preserve">UN    </v>
          </cell>
          <cell r="D10093">
            <v>19.27</v>
          </cell>
        </row>
        <row r="10094">
          <cell r="A10094">
            <v>41681</v>
          </cell>
          <cell r="B10094" t="str">
            <v>MEIO-FIO OU GUIA DE CONCRETO PRE-MOLDADO, COMP 80 CM, *25 X 08/08* CM (H X L1/L2)</v>
          </cell>
          <cell r="C10094" t="str">
            <v xml:space="preserve">UN    </v>
          </cell>
          <cell r="D10094">
            <v>13.19</v>
          </cell>
        </row>
        <row r="10095">
          <cell r="A10095">
            <v>43386</v>
          </cell>
          <cell r="B10095" t="str">
            <v>MEIO-FIO OU GUIA DE CONCRETO PRE-MOLDADO, TIPO CHAPEU PARA BOCA DE LOBO,  DIMENSOES *1,20* X 0,15 X 0,30 M</v>
          </cell>
          <cell r="C10095" t="str">
            <v xml:space="preserve">UN    </v>
          </cell>
          <cell r="D10095">
            <v>30.12</v>
          </cell>
        </row>
        <row r="10096">
          <cell r="A10096">
            <v>4059</v>
          </cell>
          <cell r="B10096" t="str">
            <v>MEIO-FIO OU GUIA DE CONCRETO, PRE-MOLDADO, COMP 1 M, *30 X 12/15* CM (H X L1/L2)</v>
          </cell>
          <cell r="C10096" t="str">
            <v xml:space="preserve">M     </v>
          </cell>
          <cell r="D10096">
            <v>21.28</v>
          </cell>
        </row>
        <row r="10097">
          <cell r="A10097">
            <v>4062</v>
          </cell>
          <cell r="B10097" t="str">
            <v>MEIO-FIO OU GUIA DE CONCRETO, PRE-MOLDADO, COMP 1 M, *30 X 15* CM (H X L)</v>
          </cell>
          <cell r="C10097" t="str">
            <v xml:space="preserve">UN    </v>
          </cell>
          <cell r="D10097">
            <v>21.28</v>
          </cell>
        </row>
        <row r="10098">
          <cell r="A10098">
            <v>4061</v>
          </cell>
          <cell r="B10098" t="str">
            <v>MEIO-FIO OU GUIA DE CONCRETO, PRE-MOLDADO, COMP 80 CM, *45 X 12/18* CM (H X L1/L2)</v>
          </cell>
          <cell r="C10098" t="str">
            <v xml:space="preserve">UN    </v>
          </cell>
          <cell r="D10098">
            <v>26.5</v>
          </cell>
        </row>
        <row r="10099">
          <cell r="A10099">
            <v>41315</v>
          </cell>
          <cell r="B10099" t="str">
            <v>MEMBRANA IMPERMEABILIZANTE A BASE DE POLIUREIA, BICOMPONENTE, APLICACAO A FRIO</v>
          </cell>
          <cell r="C10099" t="str">
            <v xml:space="preserve">KG    </v>
          </cell>
          <cell r="D10099">
            <v>77.69</v>
          </cell>
        </row>
        <row r="10100">
          <cell r="A10100">
            <v>43148</v>
          </cell>
          <cell r="B10100" t="str">
            <v>MEMBRANA IMPERMEABILIZANTE A BASE DE POLIURETANO</v>
          </cell>
          <cell r="C10100" t="str">
            <v xml:space="preserve">KG    </v>
          </cell>
          <cell r="D10100">
            <v>52.73</v>
          </cell>
        </row>
        <row r="10101">
          <cell r="A10101">
            <v>43147</v>
          </cell>
          <cell r="B10101" t="str">
            <v>MEMBRANA IMPERMEABILIZANTE ACRILICA MONOCOMPONENTE</v>
          </cell>
          <cell r="C10101" t="str">
            <v xml:space="preserve">KG    </v>
          </cell>
          <cell r="D10101">
            <v>20.420000000000002</v>
          </cell>
        </row>
        <row r="10102">
          <cell r="A10102">
            <v>10608</v>
          </cell>
          <cell r="B10102" t="str">
            <v>MESA VIBRATORIA COM DIMENSOES DE 2,0 X 1,0 M, COM MOTOR ELETRICO DE 2 POLOS E POTENCIA DE 3 CV</v>
          </cell>
          <cell r="C10102" t="str">
            <v xml:space="preserve">UN    </v>
          </cell>
          <cell r="D10102">
            <v>7936.37</v>
          </cell>
        </row>
        <row r="10103">
          <cell r="A10103">
            <v>4069</v>
          </cell>
          <cell r="B10103" t="str">
            <v>MESTRE DE OBRAS</v>
          </cell>
          <cell r="C10103" t="str">
            <v xml:space="preserve">H     </v>
          </cell>
          <cell r="D10103">
            <v>46.52</v>
          </cell>
        </row>
        <row r="10104">
          <cell r="A10104">
            <v>40819</v>
          </cell>
          <cell r="B10104" t="str">
            <v>MESTRE DE OBRAS (MENSALISTA)</v>
          </cell>
          <cell r="C10104" t="str">
            <v xml:space="preserve">MES   </v>
          </cell>
          <cell r="D10104">
            <v>8139.33</v>
          </cell>
        </row>
        <row r="10105">
          <cell r="A10105">
            <v>34361</v>
          </cell>
          <cell r="B10105" t="str">
            <v>METACAULIM DE ALTA REATIVIDADE/CAULIM CALCINADO</v>
          </cell>
          <cell r="C10105" t="str">
            <v xml:space="preserve">KG    </v>
          </cell>
          <cell r="D10105">
            <v>14.86</v>
          </cell>
        </row>
        <row r="10106">
          <cell r="A10106">
            <v>36512</v>
          </cell>
          <cell r="B10106" t="str">
            <v>MICRO-TRATOR CORTADOR DE GRAMA COM LARGURA DO CORTE DE 107 CM, COM  2 LAMINAS E DESCARTE LATERAL</v>
          </cell>
          <cell r="C10106" t="str">
            <v xml:space="preserve">UN    </v>
          </cell>
          <cell r="D10106">
            <v>12603.02</v>
          </cell>
        </row>
        <row r="10107">
          <cell r="A10107">
            <v>25972</v>
          </cell>
          <cell r="B10107" t="str">
            <v>MICROESFERAS DE VIDRO PARA SINALIZACAO HORIZONTAL VIARIA, TIPO I-B (PREMIX) - NBR 16184</v>
          </cell>
          <cell r="C10107" t="str">
            <v xml:space="preserve">KG    </v>
          </cell>
          <cell r="D10107">
            <v>10.16</v>
          </cell>
        </row>
        <row r="10108">
          <cell r="A10108">
            <v>25973</v>
          </cell>
          <cell r="B10108" t="str">
            <v>MICROESFERAS DE VIDRO PARA SINALIZACAO HORIZONTAL VIARIA, TIPO II-A (DROP-ON) - NBR 16184</v>
          </cell>
          <cell r="C10108" t="str">
            <v xml:space="preserve">KG    </v>
          </cell>
          <cell r="D10108">
            <v>10.16</v>
          </cell>
        </row>
        <row r="10109">
          <cell r="A10109">
            <v>11697</v>
          </cell>
          <cell r="B10109" t="str">
            <v>MICTORIO COLETIVO ACO INOX (AISI 304), E = 0,8 MM, DE *100 X 40 X 30* CM (C X A X P)</v>
          </cell>
          <cell r="C10109" t="str">
            <v xml:space="preserve">UN    </v>
          </cell>
          <cell r="D10109">
            <v>529.23</v>
          </cell>
        </row>
        <row r="10110">
          <cell r="A10110">
            <v>11698</v>
          </cell>
          <cell r="B10110" t="str">
            <v>MICTORIO COLETIVO ACO INOX (AISI 304), E = 0,8 MM, DE *100 X 50 X 35* CM (C X A X P)</v>
          </cell>
          <cell r="C10110" t="str">
            <v xml:space="preserve">UN    </v>
          </cell>
          <cell r="D10110">
            <v>631.34</v>
          </cell>
        </row>
        <row r="10111">
          <cell r="A10111">
            <v>11699</v>
          </cell>
          <cell r="B10111" t="str">
            <v>MICTORIO INDIVIDUAL ACO INOX (AISI 304), E = 0,8 MM, DE *50  X 45  X 35* (C X A X P)</v>
          </cell>
          <cell r="C10111" t="str">
            <v xml:space="preserve">UN    </v>
          </cell>
          <cell r="D10111">
            <v>697.78</v>
          </cell>
        </row>
        <row r="10112">
          <cell r="A10112">
            <v>10432</v>
          </cell>
          <cell r="B10112" t="str">
            <v>MICTORIO SIFONADO LOUCA BRANCA SEM COMPLEMENTOS</v>
          </cell>
          <cell r="C10112" t="str">
            <v xml:space="preserve">UN    </v>
          </cell>
          <cell r="D10112">
            <v>259.16000000000003</v>
          </cell>
        </row>
        <row r="10113">
          <cell r="A10113">
            <v>10430</v>
          </cell>
          <cell r="B10113" t="str">
            <v>MICTORIO SIFONADO LOUCA COR SEM COMPLEMENTOS</v>
          </cell>
          <cell r="C10113" t="str">
            <v xml:space="preserve">UN    </v>
          </cell>
          <cell r="D10113">
            <v>279.11</v>
          </cell>
        </row>
        <row r="10114">
          <cell r="A10114">
            <v>37514</v>
          </cell>
          <cell r="B10114" t="str">
            <v>MINICARREGADEIRA SOBRE RODAS, POTENCIA LIQUIDA DE *47* HP, CAPACIDADE NOMINAL DE OPERACAO DE *646* KG</v>
          </cell>
          <cell r="C10114" t="str">
            <v xml:space="preserve">UN    </v>
          </cell>
          <cell r="D10114">
            <v>146742.75</v>
          </cell>
        </row>
        <row r="10115">
          <cell r="A10115">
            <v>37519</v>
          </cell>
          <cell r="B10115" t="str">
            <v>MINICARREGADEIRA SOBRE RODAS, POTENCIA LIQUIDA DE *72* HP, CAPACIDADE NOMINAL DE OPERACAO DE *1200* KG</v>
          </cell>
          <cell r="C10115" t="str">
            <v xml:space="preserve">UN    </v>
          </cell>
          <cell r="D10115">
            <v>226467.11</v>
          </cell>
        </row>
        <row r="10116">
          <cell r="A10116">
            <v>37520</v>
          </cell>
          <cell r="B10116" t="str">
            <v>MINIESCAVADEIRA SOBRE ESTEIRAS, POTENCIA LIQUIDA DE *30* HP, PESO OPERACIONAL DE *3.500* KG</v>
          </cell>
          <cell r="C10116" t="str">
            <v xml:space="preserve">UN    </v>
          </cell>
          <cell r="D10116">
            <v>222754.54</v>
          </cell>
        </row>
        <row r="10117">
          <cell r="A10117">
            <v>37521</v>
          </cell>
          <cell r="B10117" t="str">
            <v>MINIESCAVADEIRA SOBRE ESTEIRAS, POTENCIA LIQUIDA DE *42* HP, PESO OPERACIONAL DE *4.500* KG</v>
          </cell>
          <cell r="C10117" t="str">
            <v xml:space="preserve">UN    </v>
          </cell>
          <cell r="D10117">
            <v>271760.53999999998</v>
          </cell>
        </row>
        <row r="10118">
          <cell r="A10118">
            <v>37522</v>
          </cell>
          <cell r="B10118" t="str">
            <v>MINIESCAVADEIRA SOBRE ESTEIRAS, POTENCIA LIQUIDA DE *42* HP, PESO OPERACIONAL DE *5.300* KG</v>
          </cell>
          <cell r="C10118" t="str">
            <v xml:space="preserve">UN    </v>
          </cell>
          <cell r="D10118">
            <v>279936.65999999997</v>
          </cell>
        </row>
        <row r="10119">
          <cell r="A10119">
            <v>21109</v>
          </cell>
          <cell r="B10119" t="str">
            <v>MINUTERIA ELETRONICA COLETIVA COM POTENCIA MAXIMA RESISTIVA PARA LAMPADAS FLUORESCENTES DE *300* W ( 110 V ) / *600* W ( 110 V )</v>
          </cell>
          <cell r="C10119" t="str">
            <v xml:space="preserve">UN    </v>
          </cell>
          <cell r="D10119">
            <v>35.090000000000003</v>
          </cell>
        </row>
        <row r="10120">
          <cell r="A10120">
            <v>36800</v>
          </cell>
          <cell r="B10120" t="str">
            <v>MISTURADOR BASE PARA CHUVEIRO/BANHEIRA, 1/2 " OU 3/4 ", SOLDAVEL OU ROSCAVEL</v>
          </cell>
          <cell r="C10120" t="str">
            <v xml:space="preserve">UN    </v>
          </cell>
          <cell r="D10120">
            <v>85.16</v>
          </cell>
        </row>
        <row r="10121">
          <cell r="A10121">
            <v>11769</v>
          </cell>
          <cell r="B10121" t="str">
            <v>MISTURADOR CROMADO DE MESA BICA BAIXA PARA LAVATORIO (REF 1875)</v>
          </cell>
          <cell r="C10121" t="str">
            <v xml:space="preserve">UN    </v>
          </cell>
          <cell r="D10121">
            <v>208.71</v>
          </cell>
        </row>
        <row r="10122">
          <cell r="A10122">
            <v>36793</v>
          </cell>
          <cell r="B10122" t="str">
            <v>MISTURADOR CROMADO DE PAREDE PARA LAVATORIO (REF 1178)</v>
          </cell>
          <cell r="C10122" t="str">
            <v xml:space="preserve">UN    </v>
          </cell>
          <cell r="D10122">
            <v>337.91</v>
          </cell>
        </row>
        <row r="10123">
          <cell r="A10123">
            <v>37546</v>
          </cell>
          <cell r="B10123" t="str">
            <v>MISTURADOR DE ARGAMASSA, EIXO HORIZONTAL, CAPACIDADE DE MISTURA 160 KG, MOTOR ELETRICO TRIFASICO 220/380 V, POTENCIA 3 CV</v>
          </cell>
          <cell r="C10123" t="str">
            <v xml:space="preserve">UN    </v>
          </cell>
          <cell r="D10123">
            <v>8770.64</v>
          </cell>
        </row>
        <row r="10124">
          <cell r="A10124">
            <v>37544</v>
          </cell>
          <cell r="B10124" t="str">
            <v>MISTURADOR DE ARGAMASSA, EIXO HORIZONTAL, CAPACIDADE DE MISTURA 300 KG, MOTOR ELETRICO TRIFASICO 220/380 V, POTENCIA 5 CV</v>
          </cell>
          <cell r="C10124" t="str">
            <v xml:space="preserve">UN    </v>
          </cell>
          <cell r="D10124">
            <v>9276.43</v>
          </cell>
        </row>
        <row r="10125">
          <cell r="A10125">
            <v>37545</v>
          </cell>
          <cell r="B10125" t="str">
            <v>MISTURADOR DE ARGAMASSA, EIXO HORIZONTAL, CAPACIDADE DE MISTURA 600 KG, MOTOR ELETRICO TRIFASICO 220/380 V, POTENCIA 7,5 CV</v>
          </cell>
          <cell r="C10125" t="str">
            <v xml:space="preserve">UN    </v>
          </cell>
          <cell r="D10125">
            <v>11037.71</v>
          </cell>
        </row>
        <row r="10126">
          <cell r="A10126">
            <v>11771</v>
          </cell>
          <cell r="B10126" t="str">
            <v>MISTURADOR DE PAREDE CROMADO PARA COZINHA BICA MOVEL COM AREJADOR (REF 1258)</v>
          </cell>
          <cell r="C10126" t="str">
            <v xml:space="preserve">UN    </v>
          </cell>
          <cell r="D10126">
            <v>258.88</v>
          </cell>
        </row>
        <row r="10127">
          <cell r="A10127">
            <v>39919</v>
          </cell>
          <cell r="B10127" t="str">
            <v>MISTURADOR DUPLO HORIZONTAL DE ALTA TURBULENCIA, CAPACIDADE / VOLUME 2 X 500 LITROS, MOTORES ELETRICOS MINIMO 5 CV CADA,  PARA NATA CIMENTO, ARGAMASSA E OUTROS</v>
          </cell>
          <cell r="C10127" t="str">
            <v xml:space="preserve">UN    </v>
          </cell>
          <cell r="D10127">
            <v>43901.93</v>
          </cell>
        </row>
        <row r="10128">
          <cell r="A10128">
            <v>38385</v>
          </cell>
          <cell r="B10128" t="str">
            <v>MISTURADOR MANUAL DE TINTAS PARA FURADEIRA, HASTE METALICA *60* CM, COM HELICE  (MEXEDOR DE TINTA)</v>
          </cell>
          <cell r="C10128" t="str">
            <v xml:space="preserve">UN    </v>
          </cell>
          <cell r="D10128">
            <v>41.92</v>
          </cell>
        </row>
        <row r="10129">
          <cell r="A10129">
            <v>37587</v>
          </cell>
          <cell r="B10129" t="str">
            <v>MISTURADOR MONOCOMANDO PARA CHUVEIRO, BASE BRUTA E ACABAMENTO CROMADO</v>
          </cell>
          <cell r="C10129" t="str">
            <v xml:space="preserve">UN    </v>
          </cell>
          <cell r="D10129">
            <v>235.46</v>
          </cell>
        </row>
        <row r="10130">
          <cell r="A10130">
            <v>11561</v>
          </cell>
          <cell r="B10130" t="str">
            <v>MOLA HIDRAULICA AEREA, PARA PORTAS DE ATE 1.100 MM E PESO DE ATE 85 KG, COM CORPO EM ALUMINIO E BRACO EM ACO, SEM BRACO DE PARADA</v>
          </cell>
          <cell r="C10130" t="str">
            <v xml:space="preserve">UN    </v>
          </cell>
          <cell r="D10130">
            <v>196.27</v>
          </cell>
        </row>
        <row r="10131">
          <cell r="A10131">
            <v>43604</v>
          </cell>
          <cell r="B10131" t="str">
            <v>MOLA HIDRAULICA AEREA, PARA PORTAS DE ATE 850 MM E PESO DE ATE 50 KG, COM CORPO EM ALUMINIO E BRACO EM ACO, SEM BRACO DE PARADA</v>
          </cell>
          <cell r="C10131" t="str">
            <v xml:space="preserve">UN    </v>
          </cell>
          <cell r="D10131">
            <v>104.63</v>
          </cell>
        </row>
        <row r="10132">
          <cell r="A10132">
            <v>11560</v>
          </cell>
          <cell r="B10132" t="str">
            <v>MOLA HIDRAULICA AEREA, PARA PORTAS DE ATE 950 MM E PESO DE ATE 65 KG, COM CORPO EM ALUMINIO E BRACO EM ACO, SEM BRACO DE PARADA</v>
          </cell>
          <cell r="C10132" t="str">
            <v xml:space="preserve">UN    </v>
          </cell>
          <cell r="D10132">
            <v>151.49</v>
          </cell>
        </row>
        <row r="10133">
          <cell r="A10133">
            <v>11499</v>
          </cell>
          <cell r="B10133" t="str">
            <v>MOLA HIDRAULICA DE PISO, PARA PORTAS DE ATE 1100 MM E PESO DE ATE 120 KG, COM CORPO EM ACO INOX</v>
          </cell>
          <cell r="C10133" t="str">
            <v xml:space="preserve">UN    </v>
          </cell>
          <cell r="D10133">
            <v>607.39</v>
          </cell>
        </row>
        <row r="10134">
          <cell r="A10134">
            <v>34761</v>
          </cell>
          <cell r="B10134" t="str">
            <v>MONTADOR DE ELETROELETRONICOS</v>
          </cell>
          <cell r="C10134" t="str">
            <v xml:space="preserve">H     </v>
          </cell>
          <cell r="D10134">
            <v>11.64</v>
          </cell>
        </row>
        <row r="10135">
          <cell r="A10135">
            <v>40924</v>
          </cell>
          <cell r="B10135" t="str">
            <v>MONTADOR DE ELETROELETRONICOS (MENSALISTA)</v>
          </cell>
          <cell r="C10135" t="str">
            <v xml:space="preserve">MES   </v>
          </cell>
          <cell r="D10135">
            <v>2040.68</v>
          </cell>
        </row>
        <row r="10136">
          <cell r="A10136">
            <v>25957</v>
          </cell>
          <cell r="B10136" t="str">
            <v>MONTADOR DE ESTRUTURAS METALICAS</v>
          </cell>
          <cell r="C10136" t="str">
            <v xml:space="preserve">H     </v>
          </cell>
          <cell r="D10136">
            <v>21.01</v>
          </cell>
        </row>
        <row r="10137">
          <cell r="A10137">
            <v>40983</v>
          </cell>
          <cell r="B10137" t="str">
            <v>MONTADOR DE ESTRUTURAS METALICAS (MENSALISTA)</v>
          </cell>
          <cell r="C10137" t="str">
            <v xml:space="preserve">MES   </v>
          </cell>
          <cell r="D10137">
            <v>3677.53</v>
          </cell>
        </row>
        <row r="10138">
          <cell r="A10138">
            <v>2437</v>
          </cell>
          <cell r="B10138" t="str">
            <v>MONTADOR DE MAQUINAS</v>
          </cell>
          <cell r="C10138" t="str">
            <v xml:space="preserve">H     </v>
          </cell>
          <cell r="D10138">
            <v>20.82</v>
          </cell>
        </row>
        <row r="10139">
          <cell r="A10139">
            <v>40921</v>
          </cell>
          <cell r="B10139" t="str">
            <v>MONTADOR DE MAQUINAS (MENSALISTA)</v>
          </cell>
          <cell r="C10139" t="str">
            <v xml:space="preserve">MES   </v>
          </cell>
          <cell r="D10139">
            <v>3644.88</v>
          </cell>
        </row>
        <row r="10140">
          <cell r="A10140">
            <v>14252</v>
          </cell>
          <cell r="B10140" t="str">
            <v>MOTOBOMBA AUTOESCORVANTE MOTOR A GASOLINA, POTENCIA 6,0HP, BOCAIS 3" X 3", HM/Q = 5 MCA / 24 M3/H A 52,5 MCA / 5,0 M3/H</v>
          </cell>
          <cell r="C10140" t="str">
            <v xml:space="preserve">UN    </v>
          </cell>
          <cell r="D10140">
            <v>1982.06</v>
          </cell>
        </row>
        <row r="10141">
          <cell r="A10141">
            <v>730</v>
          </cell>
          <cell r="B10141" t="str">
            <v>MOTOBOMBA AUTOESCORVANTE MOTOR ELETRICO TRIFASICO 7,4HP BOCA DIAMETRO DE SUCCAO X RECLAQUE: 2"X2", HM/ Q = 10 M / 73,5 M3/H A 28 M / 8,2 M3 /H</v>
          </cell>
          <cell r="C10141" t="str">
            <v xml:space="preserve">UN    </v>
          </cell>
          <cell r="D10141">
            <v>5295.7</v>
          </cell>
        </row>
        <row r="10142">
          <cell r="A10142">
            <v>723</v>
          </cell>
          <cell r="B10142" t="str">
            <v>MOTOBOMBA AUTOESCORVANTE POTENCIA 5,42 HP, BOCAIS SUCCAO X RECALQUE 2" X 2", A GASOLINA, DIAMETRO DO ROTOR 122 MM HM/Q = 6 MCA / 33,0 M3/H A 28 MCA / 8,0 M3/H</v>
          </cell>
          <cell r="C10142" t="str">
            <v xml:space="preserve">UN    </v>
          </cell>
          <cell r="D10142">
            <v>2632.15</v>
          </cell>
        </row>
        <row r="10143">
          <cell r="A10143">
            <v>36502</v>
          </cell>
          <cell r="B10143" t="str">
            <v>MOTOBOMBA CENTRIFUGA, MOTOR A GASOLINA, POTENCIA 5,42 HP, BOCAIS 1 1/2" X 1", DIAMETRO ROTOR 143 MM HM/Q = 6 MCA / 16,8 M3/H A 38 MCA / 6,6 M3/H</v>
          </cell>
          <cell r="C10143" t="str">
            <v xml:space="preserve">UN    </v>
          </cell>
          <cell r="D10143">
            <v>2473.91</v>
          </cell>
        </row>
        <row r="10144">
          <cell r="A10144">
            <v>36503</v>
          </cell>
          <cell r="B10144" t="str">
            <v>MOTOBOMBA TRASH (PARA AGUA SUJA) AUTO ESCORVANTE, MOTOR GASOLINA DE 6,41 HP, DIAMETROS DE SUCCAO X RECALQUE: 3" X 3", HM/Q: 10/60 A 23/0</v>
          </cell>
          <cell r="C10144" t="str">
            <v xml:space="preserve">UN    </v>
          </cell>
          <cell r="D10144">
            <v>3050.62</v>
          </cell>
        </row>
        <row r="10145">
          <cell r="A10145">
            <v>4090</v>
          </cell>
          <cell r="B10145" t="str">
            <v>MOTONIVELADORA POTENCIA BASICA LIQUIDA (PRIMEIRA MARCHA) 125 HP , PESO BRUTO 13843 KG, LARGURA DA LAMINA DE 3,7 M</v>
          </cell>
          <cell r="C10145" t="str">
            <v xml:space="preserve">UN    </v>
          </cell>
          <cell r="D10145">
            <v>657500</v>
          </cell>
        </row>
        <row r="10146">
          <cell r="A10146">
            <v>13227</v>
          </cell>
          <cell r="B10146" t="str">
            <v>MOTONIVELADORA POTENCIA BASICA LIQUIDA (PRIMEIRA MARCHA) 171 HP, PESO BRUTO 14768 KG, LARGURA DA LAMINA DE 3,7 M</v>
          </cell>
          <cell r="C10146" t="str">
            <v xml:space="preserve">UN    </v>
          </cell>
          <cell r="D10146">
            <v>817025.74</v>
          </cell>
        </row>
        <row r="10147">
          <cell r="A10147">
            <v>10597</v>
          </cell>
          <cell r="B10147" t="str">
            <v>MOTONIVELADORA POTENCIA BASICA LIQUIDA (PRIMEIRA MARCHA) 186 HP, PESO BRUTO 15785 KG, LARGURA DA LAMINA DE 4,3 M</v>
          </cell>
          <cell r="C10147" t="str">
            <v xml:space="preserve">UN    </v>
          </cell>
          <cell r="D10147">
            <v>860024.99</v>
          </cell>
        </row>
        <row r="10148">
          <cell r="A10148">
            <v>39628</v>
          </cell>
          <cell r="B10148" t="str">
            <v>MOTOR A DIESEL PARA VIBRADOR DE IMERSAO, DE *4,7* CV</v>
          </cell>
          <cell r="C10148" t="str">
            <v xml:space="preserve">UN    </v>
          </cell>
          <cell r="D10148">
            <v>3275.69</v>
          </cell>
        </row>
        <row r="10149">
          <cell r="A10149">
            <v>39404</v>
          </cell>
          <cell r="B10149" t="str">
            <v>MOTOR A GASOLINA PARA VIBRADOR DE IMERSAO, 4 TEMPOS, DE 5,5 CV</v>
          </cell>
          <cell r="C10149" t="str">
            <v xml:space="preserve">UN    </v>
          </cell>
          <cell r="D10149">
            <v>1624.3</v>
          </cell>
        </row>
        <row r="10150">
          <cell r="A10150">
            <v>39402</v>
          </cell>
          <cell r="B10150" t="str">
            <v>MOTOR ELETRICO PARA VIBRADOR DE IMERSAO, DE 2 CV, MONOFASICO, 110/220 V</v>
          </cell>
          <cell r="C10150" t="str">
            <v xml:space="preserve">UN    </v>
          </cell>
          <cell r="D10150">
            <v>1338.12</v>
          </cell>
        </row>
        <row r="10151">
          <cell r="A10151">
            <v>39403</v>
          </cell>
          <cell r="B10151" t="str">
            <v>MOTOR ELETRICO PARA VIBRADOR DE IMERSAO, DE 2 CV, TRIFASICO, 220/380 V</v>
          </cell>
          <cell r="C10151" t="str">
            <v xml:space="preserve">UN    </v>
          </cell>
          <cell r="D10151">
            <v>1309.01</v>
          </cell>
        </row>
        <row r="10152">
          <cell r="A10152">
            <v>4093</v>
          </cell>
          <cell r="B10152" t="str">
            <v>MOTORISTA DE CAMINHAO</v>
          </cell>
          <cell r="C10152" t="str">
            <v xml:space="preserve">H     </v>
          </cell>
          <cell r="D10152">
            <v>22.8</v>
          </cell>
        </row>
        <row r="10153">
          <cell r="A10153">
            <v>10512</v>
          </cell>
          <cell r="B10153" t="str">
            <v>MOTORISTA DE CAMINHAO (MENSALISTA)</v>
          </cell>
          <cell r="C10153" t="str">
            <v xml:space="preserve">MES   </v>
          </cell>
          <cell r="D10153">
            <v>3989.7</v>
          </cell>
        </row>
        <row r="10154">
          <cell r="A10154">
            <v>20020</v>
          </cell>
          <cell r="B10154" t="str">
            <v>MOTORISTA DE CAMINHAO-BASCULANTE</v>
          </cell>
          <cell r="C10154" t="str">
            <v xml:space="preserve">H     </v>
          </cell>
          <cell r="D10154">
            <v>21.51</v>
          </cell>
        </row>
        <row r="10155">
          <cell r="A10155">
            <v>41038</v>
          </cell>
          <cell r="B10155" t="str">
            <v>MOTORISTA DE CAMINHAO-BASCULANTE (MENSALISTA)</v>
          </cell>
          <cell r="C10155" t="str">
            <v xml:space="preserve">MES   </v>
          </cell>
          <cell r="D10155">
            <v>3763.29</v>
          </cell>
        </row>
        <row r="10156">
          <cell r="A10156">
            <v>4094</v>
          </cell>
          <cell r="B10156" t="str">
            <v>MOTORISTA DE CAMINHAO-CARRETA</v>
          </cell>
          <cell r="C10156" t="str">
            <v xml:space="preserve">H     </v>
          </cell>
          <cell r="D10156">
            <v>30.45</v>
          </cell>
        </row>
        <row r="10157">
          <cell r="A10157">
            <v>40988</v>
          </cell>
          <cell r="B10157" t="str">
            <v>MOTORISTA DE CAMINHAO-CARRETA (MENSALISTA)</v>
          </cell>
          <cell r="C10157" t="str">
            <v xml:space="preserve">MES   </v>
          </cell>
          <cell r="D10157">
            <v>5327.99</v>
          </cell>
        </row>
        <row r="10158">
          <cell r="A10158">
            <v>4095</v>
          </cell>
          <cell r="B10158" t="str">
            <v>MOTORISTA DE CARRO DE PASSEIO</v>
          </cell>
          <cell r="C10158" t="str">
            <v xml:space="preserve">H     </v>
          </cell>
          <cell r="D10158">
            <v>22</v>
          </cell>
        </row>
        <row r="10159">
          <cell r="A10159">
            <v>40990</v>
          </cell>
          <cell r="B10159" t="str">
            <v>MOTORISTA DE CARRO DE PASSEIO (MENSALISTA)</v>
          </cell>
          <cell r="C10159" t="str">
            <v xml:space="preserve">MES   </v>
          </cell>
          <cell r="D10159">
            <v>3851.78</v>
          </cell>
        </row>
        <row r="10160">
          <cell r="A10160">
            <v>4097</v>
          </cell>
          <cell r="B10160" t="str">
            <v>MOTORISTA DE ONIBUS / MICRO-ONIBUS</v>
          </cell>
          <cell r="C10160" t="str">
            <v xml:space="preserve">H     </v>
          </cell>
          <cell r="D10160">
            <v>28.2</v>
          </cell>
        </row>
        <row r="10161">
          <cell r="A10161">
            <v>40994</v>
          </cell>
          <cell r="B10161" t="str">
            <v>MOTORISTA DE ONIBUS / MICRO-ONIBUS (MENSALISTA)</v>
          </cell>
          <cell r="C10161" t="str">
            <v xml:space="preserve">MES   </v>
          </cell>
          <cell r="D10161">
            <v>4936.38</v>
          </cell>
        </row>
        <row r="10162">
          <cell r="A10162">
            <v>4096</v>
          </cell>
          <cell r="B10162" t="str">
            <v>MOTORISTA OPERADOR DE CAMINHAO COM MUNCK</v>
          </cell>
          <cell r="C10162" t="str">
            <v xml:space="preserve">H     </v>
          </cell>
          <cell r="D10162">
            <v>24.62</v>
          </cell>
        </row>
        <row r="10163">
          <cell r="A10163">
            <v>40992</v>
          </cell>
          <cell r="B10163" t="str">
            <v>MOTORISTA OPERADOR DE CAMINHAO COM MUNCK (MENSALISTA)</v>
          </cell>
          <cell r="C10163" t="str">
            <v xml:space="preserve">MES   </v>
          </cell>
          <cell r="D10163">
            <v>4311.46</v>
          </cell>
        </row>
        <row r="10164">
          <cell r="A10164">
            <v>13955</v>
          </cell>
          <cell r="B10164" t="str">
            <v>MOTOSSERRA PORTATIL COM MOTOR A GASOLINA DE *60* CC</v>
          </cell>
          <cell r="C10164" t="str">
            <v xml:space="preserve">UN    </v>
          </cell>
          <cell r="D10164">
            <v>2685.5</v>
          </cell>
        </row>
        <row r="10165">
          <cell r="A10165">
            <v>4114</v>
          </cell>
          <cell r="B10165" t="str">
            <v>MOURAO CONCRETO CURVO, SECAO "T", H = 2,80 M + CURVA COM 0,45 M, COM FUROS PARA FIOS</v>
          </cell>
          <cell r="C10165" t="str">
            <v xml:space="preserve">UN    </v>
          </cell>
          <cell r="D10165">
            <v>48.79</v>
          </cell>
        </row>
        <row r="10166">
          <cell r="A10166">
            <v>36797</v>
          </cell>
          <cell r="B10166" t="str">
            <v>MOURAO DE CONCRETO CURVO, *10 X 10* CM, H= *2,60* M + CURVA DE 0,40 M</v>
          </cell>
          <cell r="C10166" t="str">
            <v xml:space="preserve">UN    </v>
          </cell>
          <cell r="D10166">
            <v>43.44</v>
          </cell>
        </row>
        <row r="10167">
          <cell r="A10167">
            <v>4107</v>
          </cell>
          <cell r="B10167" t="str">
            <v>MOURAO DE CONCRETO RETO, SECAO QUADARA *10 X 10* CM, H= *2,30* M</v>
          </cell>
          <cell r="C10167" t="str">
            <v xml:space="preserve">UN    </v>
          </cell>
          <cell r="D10167">
            <v>40.96</v>
          </cell>
        </row>
        <row r="10168">
          <cell r="A10168">
            <v>4102</v>
          </cell>
          <cell r="B10168" t="str">
            <v>MOURAO DE CONCRETO RETO, SECAO QUADRADA, *10 X 10* CM, H= 3,00 M</v>
          </cell>
          <cell r="C10168" t="str">
            <v xml:space="preserve">UN    </v>
          </cell>
          <cell r="D10168">
            <v>50</v>
          </cell>
        </row>
        <row r="10169">
          <cell r="A10169">
            <v>36799</v>
          </cell>
          <cell r="B10169" t="str">
            <v>MOURAO DE CONCRETO RETO, TIPO ESTICADOR, *10 X 10* CM, H= 2,50 M</v>
          </cell>
          <cell r="C10169" t="str">
            <v xml:space="preserve">UN    </v>
          </cell>
          <cell r="D10169">
            <v>42.16</v>
          </cell>
        </row>
        <row r="10170">
          <cell r="A10170">
            <v>2747</v>
          </cell>
          <cell r="B10170" t="str">
            <v>MOURAO ROLICO DE MADEIRA TRATADA, D = 16 A 20 CM, H = 2,20 M, EM EUCALIPTO OU EQUIVALENTE DA REGIAO (PARA CERCA)</v>
          </cell>
          <cell r="C10170" t="str">
            <v xml:space="preserve">M     </v>
          </cell>
          <cell r="D10170">
            <v>20.79</v>
          </cell>
        </row>
        <row r="10171">
          <cell r="A10171">
            <v>21138</v>
          </cell>
          <cell r="B10171" t="str">
            <v>MOURAO ROLICO DE MADEIRA TRATADA, D = 8 A 11 CM, H = 2,20 M, EM EUCALIPTO OU EQUIVALENTE DA REGIAO (PARA CERCA)</v>
          </cell>
          <cell r="C10171" t="str">
            <v xml:space="preserve">M     </v>
          </cell>
          <cell r="D10171">
            <v>6.59</v>
          </cell>
        </row>
        <row r="10172">
          <cell r="A10172">
            <v>10826</v>
          </cell>
          <cell r="B10172" t="str">
            <v>MUDA DE ARBUSTO FLORIFERO, CLUSIA/GARDENIA/MOREIA BRANCA/ AZALEIA OU EQUIVALENTE DA REGIAO, H= *50 A 70* CM</v>
          </cell>
          <cell r="C10172" t="str">
            <v xml:space="preserve">UN    </v>
          </cell>
          <cell r="D10172">
            <v>86.2</v>
          </cell>
        </row>
        <row r="10173">
          <cell r="A10173">
            <v>365</v>
          </cell>
          <cell r="B10173" t="str">
            <v>MUDA DE ARBUSTO FOLHAGEM, SANSAO-DO-CAMPO OU EQUIVALENTE DA REGIAO, H= *50 A 70* CM</v>
          </cell>
          <cell r="C10173" t="str">
            <v xml:space="preserve">UN    </v>
          </cell>
          <cell r="D10173">
            <v>53.44</v>
          </cell>
        </row>
        <row r="10174">
          <cell r="A10174">
            <v>38639</v>
          </cell>
          <cell r="B10174" t="str">
            <v>MUDA DE ARBUSTO, BUXINHO, H= *50* M</v>
          </cell>
          <cell r="C10174" t="str">
            <v xml:space="preserve">UN    </v>
          </cell>
          <cell r="D10174">
            <v>206.89</v>
          </cell>
        </row>
        <row r="10175">
          <cell r="A10175">
            <v>38640</v>
          </cell>
          <cell r="B10175" t="str">
            <v>MUDA DE ARBUSTO, PINGO DE OURO/ VIOLETEIRA, H = *10 A 20* CM</v>
          </cell>
          <cell r="C10175" t="str">
            <v xml:space="preserve">UN    </v>
          </cell>
          <cell r="D10175">
            <v>3.1</v>
          </cell>
        </row>
        <row r="10176">
          <cell r="A10176">
            <v>358</v>
          </cell>
          <cell r="B10176" t="str">
            <v>MUDA DE ARVORE ORNAMENTAL, OITI/AROEIRA SALSA/ANGICO/IPE/JACARANDA OU EQUIVALENTE  DA REGIAO, H= *1* M</v>
          </cell>
          <cell r="C10176" t="str">
            <v xml:space="preserve">UN    </v>
          </cell>
          <cell r="D10176">
            <v>63.79</v>
          </cell>
        </row>
        <row r="10177">
          <cell r="A10177">
            <v>359</v>
          </cell>
          <cell r="B10177" t="str">
            <v>MUDA DE ARVORE ORNAMENTAL, OITI/AROEIRA SALSA/ANGICO/IPE/JACARANDA OU EQUIVALENTE  DA REGIAO, H= *2* M</v>
          </cell>
          <cell r="C10177" t="str">
            <v xml:space="preserve">UN    </v>
          </cell>
          <cell r="D10177">
            <v>131.03</v>
          </cell>
        </row>
        <row r="10178">
          <cell r="A10178">
            <v>38641</v>
          </cell>
          <cell r="B10178" t="str">
            <v>MUDA DE PALMEIRA, ARECA, H= *1,50* CM</v>
          </cell>
          <cell r="C10178" t="str">
            <v xml:space="preserve">UN    </v>
          </cell>
          <cell r="D10178">
            <v>129.31</v>
          </cell>
        </row>
        <row r="10179">
          <cell r="A10179">
            <v>360</v>
          </cell>
          <cell r="B10179" t="str">
            <v>MUDA DE RASTEIRA/FORRACAO, AMENDOIM RASTEIRO/ONZE HORAS/AZULZINHA/IMPATIENS OU EQUIVALENTE DA REGIAO</v>
          </cell>
          <cell r="C10179" t="str">
            <v xml:space="preserve">UN    </v>
          </cell>
          <cell r="D10179">
            <v>3</v>
          </cell>
        </row>
        <row r="10180">
          <cell r="A10180">
            <v>4127</v>
          </cell>
          <cell r="B10180" t="str">
            <v>MUFLA TERMINAL PRIMARIA UNIPOLAR USO EXTERNO PARA CABO 25/70MM2 ISOL, 3,6/6KV EM EPR - BORRACHA DE SILICONE</v>
          </cell>
          <cell r="C10180" t="str">
            <v xml:space="preserve">UN    </v>
          </cell>
          <cell r="D10180">
            <v>202.04</v>
          </cell>
        </row>
        <row r="10181">
          <cell r="A10181">
            <v>4154</v>
          </cell>
          <cell r="B10181" t="str">
            <v>MUFLA TERMINAL PRIMARIA UNIPOLAR USO INTERNO PARA CABO 25/70MM2 ISOL 6/10KV EM EPR- BORRACHA DE SILICONE</v>
          </cell>
          <cell r="C10181" t="str">
            <v xml:space="preserve">UN    </v>
          </cell>
          <cell r="D10181">
            <v>246.85</v>
          </cell>
        </row>
        <row r="10182">
          <cell r="A10182">
            <v>4168</v>
          </cell>
          <cell r="B10182" t="str">
            <v>MUFLA TERMINAL PRIMARIA UNIPOLAR USO INTERNO PARA CABO 35/120MM2 ISOLACAO 15/25KV EM EPR - BORRACHA DE SILICONE</v>
          </cell>
          <cell r="C10182" t="str">
            <v xml:space="preserve">UN    </v>
          </cell>
          <cell r="D10182">
            <v>260.7</v>
          </cell>
        </row>
        <row r="10183">
          <cell r="A10183">
            <v>4161</v>
          </cell>
          <cell r="B10183" t="str">
            <v>MUFLA TERMINAL PRIMARIA UNIPOLAR USO INTERNO PARA CABO 35/70MM2 ISOLACAO 8,7/15KV EM EPR - BORRACHA DE SILICONE</v>
          </cell>
          <cell r="C10183" t="str">
            <v xml:space="preserve">UN    </v>
          </cell>
          <cell r="D10183">
            <v>250.92</v>
          </cell>
        </row>
        <row r="10184">
          <cell r="A10184">
            <v>42430</v>
          </cell>
          <cell r="B10184" t="str">
            <v>MULTIEXERCITADOR COM SEIS FUNCOES, EM TUBO DE ACO CARBONO, PINTURA NO PROCESSO ELETROSTATICO - EQUIPAMENTO DE GINASTICA PARA ACADEMIA AO AR LIVRE / ACADEMIA DA TERCEIRA IDADE - ATI</v>
          </cell>
          <cell r="C10184" t="str">
            <v xml:space="preserve">UN    </v>
          </cell>
          <cell r="D10184">
            <v>4487.8</v>
          </cell>
        </row>
        <row r="10185">
          <cell r="A10185">
            <v>4214</v>
          </cell>
          <cell r="B10185" t="str">
            <v>NIPEL PVC, ROSCAVEL, 1 1/2",  AGUA FRIA PREDIAL</v>
          </cell>
          <cell r="C10185" t="str">
            <v xml:space="preserve">UN    </v>
          </cell>
          <cell r="D10185">
            <v>9.4600000000000009</v>
          </cell>
        </row>
        <row r="10186">
          <cell r="A10186">
            <v>4215</v>
          </cell>
          <cell r="B10186" t="str">
            <v>NIPEL PVC, ROSCAVEL, 1 1/4",  AGUA FRIA PREDIAL</v>
          </cell>
          <cell r="C10186" t="str">
            <v xml:space="preserve">UN    </v>
          </cell>
          <cell r="D10186">
            <v>6.22</v>
          </cell>
        </row>
        <row r="10187">
          <cell r="A10187">
            <v>4210</v>
          </cell>
          <cell r="B10187" t="str">
            <v>NIPEL PVC, ROSCAVEL, 1/2",  AGUA FRIA PREDIAL</v>
          </cell>
          <cell r="C10187" t="str">
            <v xml:space="preserve">UN    </v>
          </cell>
          <cell r="D10187">
            <v>1.04</v>
          </cell>
        </row>
        <row r="10188">
          <cell r="A10188">
            <v>4212</v>
          </cell>
          <cell r="B10188" t="str">
            <v>NIPEL PVC, ROSCAVEL, 1",  AGUA FRIA PREDIAL</v>
          </cell>
          <cell r="C10188" t="str">
            <v xml:space="preserve">UN    </v>
          </cell>
          <cell r="D10188">
            <v>3</v>
          </cell>
        </row>
        <row r="10189">
          <cell r="A10189">
            <v>4213</v>
          </cell>
          <cell r="B10189" t="str">
            <v>NIPEL PVC, ROSCAVEL, 2",  AGUA FRIA PREDIAL</v>
          </cell>
          <cell r="C10189" t="str">
            <v xml:space="preserve">UN    </v>
          </cell>
          <cell r="D10189">
            <v>13.44</v>
          </cell>
        </row>
        <row r="10190">
          <cell r="A10190">
            <v>4211</v>
          </cell>
          <cell r="B10190" t="str">
            <v>NIPEL PVC, ROSCAVEL, 3/4",  AGUA FRIA PREDIAL</v>
          </cell>
          <cell r="C10190" t="str">
            <v xml:space="preserve">UN    </v>
          </cell>
          <cell r="D10190">
            <v>1.5</v>
          </cell>
        </row>
        <row r="10191">
          <cell r="A10191">
            <v>4209</v>
          </cell>
          <cell r="B10191" t="str">
            <v>NIPLE DE FERRO GALVANIZADO, COM ROSCA BSP, DE 1 1/2"</v>
          </cell>
          <cell r="C10191" t="str">
            <v xml:space="preserve">UN    </v>
          </cell>
          <cell r="D10191">
            <v>17.05</v>
          </cell>
        </row>
        <row r="10192">
          <cell r="A10192">
            <v>4180</v>
          </cell>
          <cell r="B10192" t="str">
            <v>NIPLE DE FERRO GALVANIZADO, COM ROSCA BSP, DE 1 1/4"</v>
          </cell>
          <cell r="C10192" t="str">
            <v xml:space="preserve">UN    </v>
          </cell>
          <cell r="D10192">
            <v>12.84</v>
          </cell>
        </row>
        <row r="10193">
          <cell r="A10193">
            <v>4177</v>
          </cell>
          <cell r="B10193" t="str">
            <v>NIPLE DE FERRO GALVANIZADO, COM ROSCA BSP, DE 1/2"</v>
          </cell>
          <cell r="C10193" t="str">
            <v xml:space="preserve">UN    </v>
          </cell>
          <cell r="D10193">
            <v>4.26</v>
          </cell>
        </row>
        <row r="10194">
          <cell r="A10194">
            <v>4179</v>
          </cell>
          <cell r="B10194" t="str">
            <v>NIPLE DE FERRO GALVANIZADO, COM ROSCA BSP, DE 1"</v>
          </cell>
          <cell r="C10194" t="str">
            <v xml:space="preserve">UN    </v>
          </cell>
          <cell r="D10194">
            <v>8.7200000000000006</v>
          </cell>
        </row>
        <row r="10195">
          <cell r="A10195">
            <v>4208</v>
          </cell>
          <cell r="B10195" t="str">
            <v>NIPLE DE FERRO GALVANIZADO, COM ROSCA BSP, DE 2 1/2"</v>
          </cell>
          <cell r="C10195" t="str">
            <v xml:space="preserve">UN    </v>
          </cell>
          <cell r="D10195">
            <v>40.590000000000003</v>
          </cell>
        </row>
        <row r="10196">
          <cell r="A10196">
            <v>4181</v>
          </cell>
          <cell r="B10196" t="str">
            <v>NIPLE DE FERRO GALVANIZADO, COM ROSCA BSP, DE 2"</v>
          </cell>
          <cell r="C10196" t="str">
            <v xml:space="preserve">UN    </v>
          </cell>
          <cell r="D10196">
            <v>26.52</v>
          </cell>
        </row>
        <row r="10197">
          <cell r="A10197">
            <v>4178</v>
          </cell>
          <cell r="B10197" t="str">
            <v>NIPLE DE FERRO GALVANIZADO, COM ROSCA BSP, DE 3/4"</v>
          </cell>
          <cell r="C10197" t="str">
            <v xml:space="preserve">UN    </v>
          </cell>
          <cell r="D10197">
            <v>5.91</v>
          </cell>
        </row>
        <row r="10198">
          <cell r="A10198">
            <v>4182</v>
          </cell>
          <cell r="B10198" t="str">
            <v>NIPLE DE FERRO GALVANIZADO, COM ROSCA BSP, DE 3"</v>
          </cell>
          <cell r="C10198" t="str">
            <v xml:space="preserve">UN    </v>
          </cell>
          <cell r="D10198">
            <v>66.040000000000006</v>
          </cell>
        </row>
        <row r="10199">
          <cell r="A10199">
            <v>4183</v>
          </cell>
          <cell r="B10199" t="str">
            <v>NIPLE DE FERRO GALVANIZADO, COM ROSCA BSP, DE 4"</v>
          </cell>
          <cell r="C10199" t="str">
            <v xml:space="preserve">UN    </v>
          </cell>
          <cell r="D10199">
            <v>106.32</v>
          </cell>
        </row>
        <row r="10200">
          <cell r="A10200">
            <v>4184</v>
          </cell>
          <cell r="B10200" t="str">
            <v>NIPLE DE FERRO GALVANIZADO, COM ROSCA BSP, DE 5"</v>
          </cell>
          <cell r="C10200" t="str">
            <v xml:space="preserve">UN    </v>
          </cell>
          <cell r="D10200">
            <v>234.68</v>
          </cell>
        </row>
        <row r="10201">
          <cell r="A10201">
            <v>4185</v>
          </cell>
          <cell r="B10201" t="str">
            <v>NIPLE DE FERRO GALVANIZADO, COM ROSCA BSP, DE 6"</v>
          </cell>
          <cell r="C10201" t="str">
            <v xml:space="preserve">UN    </v>
          </cell>
          <cell r="D10201">
            <v>389.94</v>
          </cell>
        </row>
        <row r="10202">
          <cell r="A10202">
            <v>4205</v>
          </cell>
          <cell r="B10202" t="str">
            <v>NIPLE DE REDUCAO DE FERRO GALVANIZADO, COM ROSCA BSP, DE 1 1/2" X 1 1/4"</v>
          </cell>
          <cell r="C10202" t="str">
            <v xml:space="preserve">UN    </v>
          </cell>
          <cell r="D10202">
            <v>22.52</v>
          </cell>
        </row>
        <row r="10203">
          <cell r="A10203">
            <v>4192</v>
          </cell>
          <cell r="B10203" t="str">
            <v>NIPLE DE REDUCAO DE FERRO GALVANIZADO, COM ROSCA BSP, DE 1 1/2" X 1"</v>
          </cell>
          <cell r="C10203" t="str">
            <v xml:space="preserve">UN    </v>
          </cell>
          <cell r="D10203">
            <v>22.52</v>
          </cell>
        </row>
        <row r="10204">
          <cell r="A10204">
            <v>4191</v>
          </cell>
          <cell r="B10204" t="str">
            <v>NIPLE DE REDUCAO DE FERRO GALVANIZADO, COM ROSCA BSP, DE 1 1/2" X 3/4"</v>
          </cell>
          <cell r="C10204" t="str">
            <v xml:space="preserve">UN    </v>
          </cell>
          <cell r="D10204">
            <v>22.52</v>
          </cell>
        </row>
        <row r="10205">
          <cell r="A10205">
            <v>4207</v>
          </cell>
          <cell r="B10205" t="str">
            <v>NIPLE DE REDUCAO DE FERRO GALVANIZADO, COM ROSCA BSP, DE 1 1/4" X 1/2"</v>
          </cell>
          <cell r="C10205" t="str">
            <v xml:space="preserve">UN    </v>
          </cell>
          <cell r="D10205">
            <v>18.12</v>
          </cell>
        </row>
        <row r="10206">
          <cell r="A10206">
            <v>4206</v>
          </cell>
          <cell r="B10206" t="str">
            <v>NIPLE DE REDUCAO DE FERRO GALVANIZADO, COM ROSCA BSP, DE 1 1/4" X 1"</v>
          </cell>
          <cell r="C10206" t="str">
            <v xml:space="preserve">UN    </v>
          </cell>
          <cell r="D10206">
            <v>17.600000000000001</v>
          </cell>
        </row>
        <row r="10207">
          <cell r="A10207">
            <v>4190</v>
          </cell>
          <cell r="B10207" t="str">
            <v>NIPLE DE REDUCAO DE FERRO GALVANIZADO, COM ROSCA BSP, DE 1 1/4" X 3/4"</v>
          </cell>
          <cell r="C10207" t="str">
            <v xml:space="preserve">UN    </v>
          </cell>
          <cell r="D10207">
            <v>17.600000000000001</v>
          </cell>
        </row>
        <row r="10208">
          <cell r="A10208">
            <v>4186</v>
          </cell>
          <cell r="B10208" t="str">
            <v>NIPLE DE REDUCAO DE FERRO GALVANIZADO, COM ROSCA BSP, DE 1/2" X 1/4"</v>
          </cell>
          <cell r="C10208" t="str">
            <v xml:space="preserve">UN    </v>
          </cell>
          <cell r="D10208">
            <v>5.2</v>
          </cell>
        </row>
        <row r="10209">
          <cell r="A10209">
            <v>4188</v>
          </cell>
          <cell r="B10209" t="str">
            <v>NIPLE DE REDUCAO DE FERRO GALVANIZADO, COM ROSCA BSP, DE 1" X 1/2"</v>
          </cell>
          <cell r="C10209" t="str">
            <v xml:space="preserve">UN    </v>
          </cell>
          <cell r="D10209">
            <v>10.62</v>
          </cell>
        </row>
        <row r="10210">
          <cell r="A10210">
            <v>4189</v>
          </cell>
          <cell r="B10210" t="str">
            <v>NIPLE DE REDUCAO DE FERRO GALVANIZADO, COM ROSCA BSP, DE 1" X 3/4"</v>
          </cell>
          <cell r="C10210" t="str">
            <v xml:space="preserve">UN    </v>
          </cell>
          <cell r="D10210">
            <v>10.62</v>
          </cell>
        </row>
        <row r="10211">
          <cell r="A10211">
            <v>4197</v>
          </cell>
          <cell r="B10211" t="str">
            <v>NIPLE DE REDUCAO DE FERRO GALVANIZADO, COM ROSCA BSP, DE 2 1/2" X 2"</v>
          </cell>
          <cell r="C10211" t="str">
            <v xml:space="preserve">UN    </v>
          </cell>
          <cell r="D10211">
            <v>56.23</v>
          </cell>
        </row>
        <row r="10212">
          <cell r="A10212">
            <v>4194</v>
          </cell>
          <cell r="B10212" t="str">
            <v>NIPLE DE REDUCAO DE FERRO GALVANIZADO, COM ROSCA BSP, DE 2" X 1 1/2"</v>
          </cell>
          <cell r="C10212" t="str">
            <v xml:space="preserve">UN    </v>
          </cell>
          <cell r="D10212">
            <v>33.97</v>
          </cell>
        </row>
        <row r="10213">
          <cell r="A10213">
            <v>4193</v>
          </cell>
          <cell r="B10213" t="str">
            <v>NIPLE DE REDUCAO DE FERRO GALVANIZADO, COM ROSCA BSP, DE 2" X 1 1/4"</v>
          </cell>
          <cell r="C10213" t="str">
            <v xml:space="preserve">UN    </v>
          </cell>
          <cell r="D10213">
            <v>33.97</v>
          </cell>
        </row>
        <row r="10214">
          <cell r="A10214">
            <v>4204</v>
          </cell>
          <cell r="B10214" t="str">
            <v>NIPLE DE REDUCAO DE FERRO GALVANIZADO, COM ROSCA BSP, DE 2" X 1"</v>
          </cell>
          <cell r="C10214" t="str">
            <v xml:space="preserve">UN    </v>
          </cell>
          <cell r="D10214">
            <v>33.97</v>
          </cell>
        </row>
        <row r="10215">
          <cell r="A10215">
            <v>4187</v>
          </cell>
          <cell r="B10215" t="str">
            <v>NIPLE DE REDUCAO DE FERRO GALVANIZADO, COM ROSCA BSP, DE 3/4" X 1/2"</v>
          </cell>
          <cell r="C10215" t="str">
            <v xml:space="preserve">UN    </v>
          </cell>
          <cell r="D10215">
            <v>6.77</v>
          </cell>
        </row>
        <row r="10216">
          <cell r="A10216">
            <v>4202</v>
          </cell>
          <cell r="B10216" t="str">
            <v>NIPLE DE REDUCAO DE FERRO GALVANIZADO, COM ROSCA BSP, DE 3" X 2 1/2"</v>
          </cell>
          <cell r="C10216" t="str">
            <v xml:space="preserve">UN    </v>
          </cell>
          <cell r="D10216">
            <v>102.69</v>
          </cell>
        </row>
        <row r="10217">
          <cell r="A10217">
            <v>4203</v>
          </cell>
          <cell r="B10217" t="str">
            <v>NIPLE DE REDUCAO DE FERRO GALVANIZADO, COM ROSCA BSP, DE 3" X 2"</v>
          </cell>
          <cell r="C10217" t="str">
            <v xml:space="preserve">UN    </v>
          </cell>
          <cell r="D10217">
            <v>90.69</v>
          </cell>
        </row>
        <row r="10218">
          <cell r="A10218">
            <v>40368</v>
          </cell>
          <cell r="B10218" t="str">
            <v>NIPLE SEXTAVADO EM ACO CARBONO, COM ROSCA BSP, PRESSAO 3.000 LBS, DN 1 1/2"</v>
          </cell>
          <cell r="C10218" t="str">
            <v xml:space="preserve">UN    </v>
          </cell>
          <cell r="D10218">
            <v>30.79</v>
          </cell>
        </row>
        <row r="10219">
          <cell r="A10219">
            <v>40365</v>
          </cell>
          <cell r="B10219" t="str">
            <v>NIPLE SEXTAVADO EM ACO CARBONO, COM ROSCA BSP, PRESSAO 3.000 LBS, DN 1 1/4"</v>
          </cell>
          <cell r="C10219" t="str">
            <v xml:space="preserve">UN    </v>
          </cell>
          <cell r="D10219">
            <v>20.77</v>
          </cell>
        </row>
        <row r="10220">
          <cell r="A10220">
            <v>40356</v>
          </cell>
          <cell r="B10220" t="str">
            <v>NIPLE SEXTAVADO EM ACO CARBONO, COM ROSCA BSP, PRESSAO 3.000 LBS, DN 1/2"</v>
          </cell>
          <cell r="C10220" t="str">
            <v xml:space="preserve">UN    </v>
          </cell>
          <cell r="D10220">
            <v>7.1</v>
          </cell>
        </row>
        <row r="10221">
          <cell r="A10221">
            <v>40362</v>
          </cell>
          <cell r="B10221" t="str">
            <v>NIPLE SEXTAVADO EM ACO CARBONO, COM ROSCA BSP, PRESSAO 3.000 LBS, DN 1"</v>
          </cell>
          <cell r="C10221" t="str">
            <v xml:space="preserve">UN    </v>
          </cell>
          <cell r="D10221">
            <v>13.76</v>
          </cell>
        </row>
        <row r="10222">
          <cell r="A10222">
            <v>40374</v>
          </cell>
          <cell r="B10222" t="str">
            <v>NIPLE SEXTAVADO EM ACO CARBONO, COM ROSCA BSP, PRESSAO 3.000 LBS, DN 2 1/2"</v>
          </cell>
          <cell r="C10222" t="str">
            <v xml:space="preserve">UN    </v>
          </cell>
          <cell r="D10222">
            <v>80.489999999999995</v>
          </cell>
        </row>
        <row r="10223">
          <cell r="A10223">
            <v>40371</v>
          </cell>
          <cell r="B10223" t="str">
            <v>NIPLE SEXTAVADO EM ACO CARBONO, COM ROSCA BSP, PRESSAO 3.000 LBS, DN 2"</v>
          </cell>
          <cell r="C10223" t="str">
            <v xml:space="preserve">UN    </v>
          </cell>
          <cell r="D10223">
            <v>50.66</v>
          </cell>
        </row>
        <row r="10224">
          <cell r="A10224">
            <v>40359</v>
          </cell>
          <cell r="B10224" t="str">
            <v>NIPLE SEXTAVADO EM ACO CARBONO, COM ROSCA BSP, PRESSAO 3.000 LBS, DN 3/4"</v>
          </cell>
          <cell r="C10224" t="str">
            <v xml:space="preserve">UN    </v>
          </cell>
          <cell r="D10224">
            <v>9.17</v>
          </cell>
        </row>
        <row r="10225">
          <cell r="A10225">
            <v>7595</v>
          </cell>
          <cell r="B10225" t="str">
            <v>NIVELADOR</v>
          </cell>
          <cell r="C10225" t="str">
            <v xml:space="preserve">H     </v>
          </cell>
          <cell r="D10225">
            <v>10.130000000000001</v>
          </cell>
        </row>
        <row r="10226">
          <cell r="A10226">
            <v>41094</v>
          </cell>
          <cell r="B10226" t="str">
            <v>NIVELADOR (MENSALISTA)</v>
          </cell>
          <cell r="C10226" t="str">
            <v xml:space="preserve">MES   </v>
          </cell>
          <cell r="D10226">
            <v>1775.58</v>
          </cell>
        </row>
        <row r="10227">
          <cell r="A10227">
            <v>39609</v>
          </cell>
          <cell r="B10227" t="str">
            <v>NOBREAK TRIFASICO, DE 10 KVA FATOR DE POTENCIA DE 0,8, AUTONOMIA MINIMA DE 30 MINUTOS A PLENA CARGA</v>
          </cell>
          <cell r="C10227" t="str">
            <v xml:space="preserve">UN    </v>
          </cell>
          <cell r="D10227">
            <v>62316.27</v>
          </cell>
        </row>
        <row r="10228">
          <cell r="A10228">
            <v>39610</v>
          </cell>
          <cell r="B10228" t="str">
            <v>NOBREAK TRIFASICO, DE 15 KVA FATOR DE POTENCIA DE 0,8, AUTONOMIA MINIMA DE 30 MINUTOS A PLENA CARGA</v>
          </cell>
          <cell r="C10228" t="str">
            <v xml:space="preserve">UN    </v>
          </cell>
          <cell r="D10228">
            <v>90962.32</v>
          </cell>
        </row>
        <row r="10229">
          <cell r="A10229">
            <v>39611</v>
          </cell>
          <cell r="B10229" t="str">
            <v>NOBREAK TRIFASICO, DE 20 KVA FATOR DE POTENCIA DE 0,8, AUTONOMIA MINIMA DE 30 MINUTOS A PLENA CARGA</v>
          </cell>
          <cell r="C10229" t="str">
            <v xml:space="preserve">UN    </v>
          </cell>
          <cell r="D10229">
            <v>110079.3</v>
          </cell>
        </row>
        <row r="10230">
          <cell r="A10230">
            <v>39612</v>
          </cell>
          <cell r="B10230" t="str">
            <v>NOBREAK TRIFASICO, DE 25 KVA FATOR DE POTENCIA DE 0,8, AUTONOMIA MINIMA DE 30 MINUTOS A PLENA CARGA</v>
          </cell>
          <cell r="C10230" t="str">
            <v xml:space="preserve">UN    </v>
          </cell>
          <cell r="D10230">
            <v>172441.7</v>
          </cell>
        </row>
        <row r="10231">
          <cell r="A10231">
            <v>39608</v>
          </cell>
          <cell r="B10231" t="str">
            <v>NOBREAK TRIFASICO, DE 5 KVA FATOR DE POTENCIA DE 0,8, AUTONOMIA MINIMA DE 30 MINUTOS A PLENA CARGA</v>
          </cell>
          <cell r="C10231" t="str">
            <v xml:space="preserve">UN    </v>
          </cell>
          <cell r="D10231">
            <v>49827.44</v>
          </cell>
        </row>
        <row r="10232">
          <cell r="A10232">
            <v>38175</v>
          </cell>
          <cell r="B10232" t="str">
            <v>NUMERO / ALGARISMO PARA RESIDENCIA (FACHADA), EM ZAMAC, COM ALTURA DE APROX *45* MM, INCLUSIVE PARAFUSOS</v>
          </cell>
          <cell r="C10232" t="str">
            <v xml:space="preserve">UN    </v>
          </cell>
          <cell r="D10232">
            <v>3.93</v>
          </cell>
        </row>
        <row r="10233">
          <cell r="A10233">
            <v>38176</v>
          </cell>
          <cell r="B10233" t="str">
            <v>NUMERO / ALGARISMO PARA RESIDENCIA (FACHADA), EM ZAMAC, COM ALTURA DE APROX 125 MM, INCLUSIVE PARAFUSOS</v>
          </cell>
          <cell r="C10233" t="str">
            <v xml:space="preserve">UN    </v>
          </cell>
          <cell r="D10233">
            <v>11.58</v>
          </cell>
        </row>
        <row r="10234">
          <cell r="A10234">
            <v>36152</v>
          </cell>
          <cell r="B10234" t="str">
            <v>OCULOS DE SEGURANCA CONTRA IMPACTOS COM LENTE INCOLOR, ARMACAO NYLON, COM PROTECAO UVA E UVB</v>
          </cell>
          <cell r="C10234" t="str">
            <v xml:space="preserve">UN    </v>
          </cell>
          <cell r="D10234">
            <v>5.18</v>
          </cell>
        </row>
        <row r="10235">
          <cell r="A10235">
            <v>11138</v>
          </cell>
          <cell r="B10235" t="str">
            <v>OLEO COMBUSTIVEL BPF A GRANEL</v>
          </cell>
          <cell r="C10235" t="str">
            <v xml:space="preserve">L     </v>
          </cell>
          <cell r="D10235">
            <v>2.4900000000000002</v>
          </cell>
        </row>
        <row r="10236">
          <cell r="A10236">
            <v>5333</v>
          </cell>
          <cell r="B10236" t="str">
            <v>OLEO DE LINHACA</v>
          </cell>
          <cell r="C10236" t="str">
            <v xml:space="preserve">L     </v>
          </cell>
          <cell r="D10236">
            <v>20.059999999999999</v>
          </cell>
        </row>
        <row r="10237">
          <cell r="A10237">
            <v>4221</v>
          </cell>
          <cell r="B10237" t="str">
            <v>OLEO DIESEL COMBUSTIVEL COMUM</v>
          </cell>
          <cell r="C10237" t="str">
            <v xml:space="preserve">L     </v>
          </cell>
          <cell r="D10237">
            <v>3.87</v>
          </cell>
        </row>
        <row r="10238">
          <cell r="A10238">
            <v>4227</v>
          </cell>
          <cell r="B10238" t="str">
            <v>OLEO LUBRIFICANTE PARA MOTORES DE EQUIPAMENTOS PESADOS (CAMINHOES, TRATORES, RETROS E ETC)</v>
          </cell>
          <cell r="C10238" t="str">
            <v xml:space="preserve">L     </v>
          </cell>
          <cell r="D10238">
            <v>19.5</v>
          </cell>
        </row>
        <row r="10239">
          <cell r="A10239">
            <v>38170</v>
          </cell>
          <cell r="B10239" t="str">
            <v>OLHO MAGICO PARA PORTAS, EM LATAO, COM LENTE DE POLICARBONATO, ANGULO DE *200* GRAUS, ESPESSURA ENTRE *25 E 46* MM, INCLUINDO FECHO JANELA</v>
          </cell>
          <cell r="C10239" t="str">
            <v xml:space="preserve">UN    </v>
          </cell>
          <cell r="D10239">
            <v>17.2</v>
          </cell>
        </row>
        <row r="10240">
          <cell r="A10240">
            <v>4252</v>
          </cell>
          <cell r="B10240" t="str">
            <v>OPERADOR DE BATE-ESTACAS</v>
          </cell>
          <cell r="C10240" t="str">
            <v xml:space="preserve">H     </v>
          </cell>
          <cell r="D10240">
            <v>25.86</v>
          </cell>
        </row>
        <row r="10241">
          <cell r="A10241">
            <v>40980</v>
          </cell>
          <cell r="B10241" t="str">
            <v>OPERADOR DE BATE-ESTACAS (MENSALISTA)</v>
          </cell>
          <cell r="C10241" t="str">
            <v xml:space="preserve">MES   </v>
          </cell>
          <cell r="D10241">
            <v>4526.68</v>
          </cell>
        </row>
        <row r="10242">
          <cell r="A10242">
            <v>4243</v>
          </cell>
          <cell r="B10242" t="str">
            <v>OPERADOR DE BETONEIRA (CAMINHAO)</v>
          </cell>
          <cell r="C10242" t="str">
            <v xml:space="preserve">H     </v>
          </cell>
          <cell r="D10242">
            <v>20.55</v>
          </cell>
        </row>
        <row r="10243">
          <cell r="A10243">
            <v>41031</v>
          </cell>
          <cell r="B10243" t="str">
            <v>OPERADOR DE BETONEIRA (CAMINHAO) (MENSALISTA)</v>
          </cell>
          <cell r="C10243" t="str">
            <v xml:space="preserve">MES   </v>
          </cell>
          <cell r="D10243">
            <v>3597.27</v>
          </cell>
        </row>
        <row r="10244">
          <cell r="A10244">
            <v>37666</v>
          </cell>
          <cell r="B10244" t="str">
            <v>OPERADOR DE BETONEIRA ESTACIONARIA / MISTURADOR</v>
          </cell>
          <cell r="C10244" t="str">
            <v xml:space="preserve">H     </v>
          </cell>
          <cell r="D10244">
            <v>19.829999999999998</v>
          </cell>
        </row>
        <row r="10245">
          <cell r="A10245">
            <v>40986</v>
          </cell>
          <cell r="B10245" t="str">
            <v>OPERADOR DE BETONEIRA ESTACIONARIA / MISTURADOR (MENSALISTA)</v>
          </cell>
          <cell r="C10245" t="str">
            <v xml:space="preserve">MES   </v>
          </cell>
          <cell r="D10245">
            <v>3471.49</v>
          </cell>
        </row>
        <row r="10246">
          <cell r="A10246">
            <v>4250</v>
          </cell>
          <cell r="B10246" t="str">
            <v>OPERADOR DE COMPRESSOR DE AR OU COMPRESSORISTA</v>
          </cell>
          <cell r="C10246" t="str">
            <v xml:space="preserve">H     </v>
          </cell>
          <cell r="D10246">
            <v>23.33</v>
          </cell>
        </row>
        <row r="10247">
          <cell r="A10247">
            <v>40978</v>
          </cell>
          <cell r="B10247" t="str">
            <v>OPERADOR DE COMPRESSOR DE AR OU COMPRESSORISTA (MENSALISTA)</v>
          </cell>
          <cell r="C10247" t="str">
            <v xml:space="preserve">MES   </v>
          </cell>
          <cell r="D10247">
            <v>4083.05</v>
          </cell>
        </row>
        <row r="10248">
          <cell r="A10248">
            <v>25960</v>
          </cell>
          <cell r="B10248" t="str">
            <v>OPERADOR DE DEMARCADORA DE FAIXAS DE TRAFEGO</v>
          </cell>
          <cell r="C10248" t="str">
            <v xml:space="preserve">H     </v>
          </cell>
          <cell r="D10248">
            <v>25.29</v>
          </cell>
        </row>
        <row r="10249">
          <cell r="A10249">
            <v>41043</v>
          </cell>
          <cell r="B10249" t="str">
            <v>OPERADOR DE DEMARCADORA DE FAIXAS DE TRAFEGO (MENSALISTA)</v>
          </cell>
          <cell r="C10249" t="str">
            <v xml:space="preserve">MES   </v>
          </cell>
          <cell r="D10249">
            <v>4427.41</v>
          </cell>
        </row>
        <row r="10250">
          <cell r="A10250">
            <v>4234</v>
          </cell>
          <cell r="B10250" t="str">
            <v>OPERADOR DE ESCAVADEIRA</v>
          </cell>
          <cell r="C10250" t="str">
            <v xml:space="preserve">H     </v>
          </cell>
          <cell r="D10250">
            <v>27.72</v>
          </cell>
        </row>
        <row r="10251">
          <cell r="A10251">
            <v>40987</v>
          </cell>
          <cell r="B10251" t="str">
            <v>OPERADOR DE ESCAVADEIRA (MENSALISTA)</v>
          </cell>
          <cell r="C10251" t="str">
            <v xml:space="preserve">MES   </v>
          </cell>
          <cell r="D10251">
            <v>4850.03</v>
          </cell>
        </row>
        <row r="10252">
          <cell r="A10252">
            <v>4253</v>
          </cell>
          <cell r="B10252" t="str">
            <v>OPERADOR DE GUINCHO OU GUINCHEIRO</v>
          </cell>
          <cell r="C10252" t="str">
            <v xml:space="preserve">H     </v>
          </cell>
          <cell r="D10252">
            <v>21.01</v>
          </cell>
        </row>
        <row r="10253">
          <cell r="A10253">
            <v>40981</v>
          </cell>
          <cell r="B10253" t="str">
            <v>OPERADOR DE GUINCHO OU GUINCHEIRO (MENSALISTA)</v>
          </cell>
          <cell r="C10253" t="str">
            <v xml:space="preserve">MES   </v>
          </cell>
          <cell r="D10253">
            <v>3677.53</v>
          </cell>
        </row>
        <row r="10254">
          <cell r="A10254">
            <v>4254</v>
          </cell>
          <cell r="B10254" t="str">
            <v>OPERADOR DE GUINDASTE</v>
          </cell>
          <cell r="C10254" t="str">
            <v xml:space="preserve">H     </v>
          </cell>
          <cell r="D10254">
            <v>21.01</v>
          </cell>
        </row>
        <row r="10255">
          <cell r="A10255">
            <v>41036</v>
          </cell>
          <cell r="B10255" t="str">
            <v>OPERADOR DE GUINDASTE (MENSALISTA)</v>
          </cell>
          <cell r="C10255" t="str">
            <v xml:space="preserve">MES   </v>
          </cell>
          <cell r="D10255">
            <v>3677.53</v>
          </cell>
        </row>
        <row r="10256">
          <cell r="A10256">
            <v>4251</v>
          </cell>
          <cell r="B10256" t="str">
            <v>OPERADOR DE JATO ABRASIVO OU JATISTA</v>
          </cell>
          <cell r="C10256" t="str">
            <v xml:space="preserve">H     </v>
          </cell>
          <cell r="D10256">
            <v>24.81</v>
          </cell>
        </row>
        <row r="10257">
          <cell r="A10257">
            <v>40979</v>
          </cell>
          <cell r="B10257" t="str">
            <v>OPERADOR DE JATO ABRASIVO OU JATISTA (MENSALISTA)</v>
          </cell>
          <cell r="C10257" t="str">
            <v xml:space="preserve">MES   </v>
          </cell>
          <cell r="D10257">
            <v>4341.8900000000003</v>
          </cell>
        </row>
        <row r="10258">
          <cell r="A10258">
            <v>4230</v>
          </cell>
          <cell r="B10258" t="str">
            <v>OPERADOR DE MAQUINAS E TRATORES DIVERSOS (TERRAPLANAGEM)</v>
          </cell>
          <cell r="C10258" t="str">
            <v xml:space="preserve">H     </v>
          </cell>
          <cell r="D10258">
            <v>23.87</v>
          </cell>
        </row>
        <row r="10259">
          <cell r="A10259">
            <v>40998</v>
          </cell>
          <cell r="B10259" t="str">
            <v>OPERADOR DE MAQUINAS E TRATORES DIVERSOS (TERRAPLANAGEM) (MENSALISTA)</v>
          </cell>
          <cell r="C10259" t="str">
            <v xml:space="preserve">MES   </v>
          </cell>
          <cell r="D10259">
            <v>4176.16</v>
          </cell>
        </row>
        <row r="10260">
          <cell r="A10260">
            <v>4257</v>
          </cell>
          <cell r="B10260" t="str">
            <v>OPERADOR DE MARTELETE OU MARTELETEIRO</v>
          </cell>
          <cell r="C10260" t="str">
            <v xml:space="preserve">H     </v>
          </cell>
          <cell r="D10260">
            <v>21.01</v>
          </cell>
        </row>
        <row r="10261">
          <cell r="A10261">
            <v>40982</v>
          </cell>
          <cell r="B10261" t="str">
            <v>OPERADOR DE MARTELETE OU MARTELETEIRO (MENSALISTA)</v>
          </cell>
          <cell r="C10261" t="str">
            <v xml:space="preserve">MES   </v>
          </cell>
          <cell r="D10261">
            <v>3677.53</v>
          </cell>
        </row>
        <row r="10262">
          <cell r="A10262">
            <v>4240</v>
          </cell>
          <cell r="B10262" t="str">
            <v>OPERADOR DE MOTO SCRAPER</v>
          </cell>
          <cell r="C10262" t="str">
            <v xml:space="preserve">H     </v>
          </cell>
          <cell r="D10262">
            <v>25.73</v>
          </cell>
        </row>
        <row r="10263">
          <cell r="A10263">
            <v>41026</v>
          </cell>
          <cell r="B10263" t="str">
            <v>OPERADOR DE MOTO SCRAPER (MENSALISTA)</v>
          </cell>
          <cell r="C10263" t="str">
            <v xml:space="preserve">MES   </v>
          </cell>
          <cell r="D10263">
            <v>4502.87</v>
          </cell>
        </row>
        <row r="10264">
          <cell r="A10264">
            <v>4239</v>
          </cell>
          <cell r="B10264" t="str">
            <v>OPERADOR DE MOTONIVELADORA</v>
          </cell>
          <cell r="C10264" t="str">
            <v xml:space="preserve">H     </v>
          </cell>
          <cell r="D10264">
            <v>31.57</v>
          </cell>
        </row>
        <row r="10265">
          <cell r="A10265">
            <v>41024</v>
          </cell>
          <cell r="B10265" t="str">
            <v>OPERADOR DE MOTONIVELADORA (MENSALISTA)</v>
          </cell>
          <cell r="C10265" t="str">
            <v xml:space="preserve">MES   </v>
          </cell>
          <cell r="D10265">
            <v>5524.2</v>
          </cell>
        </row>
        <row r="10266">
          <cell r="A10266">
            <v>4248</v>
          </cell>
          <cell r="B10266" t="str">
            <v>OPERADOR DE PA CARREGADEIRA</v>
          </cell>
          <cell r="C10266" t="str">
            <v xml:space="preserve">H     </v>
          </cell>
          <cell r="D10266">
            <v>24.75</v>
          </cell>
        </row>
        <row r="10267">
          <cell r="A10267">
            <v>41033</v>
          </cell>
          <cell r="B10267" t="str">
            <v>OPERADOR DE PA CARREGADEIRA (MENSALISTA)</v>
          </cell>
          <cell r="C10267" t="str">
            <v xml:space="preserve">MES   </v>
          </cell>
          <cell r="D10267">
            <v>4331.33</v>
          </cell>
        </row>
        <row r="10268">
          <cell r="A10268">
            <v>25959</v>
          </cell>
          <cell r="B10268" t="str">
            <v>OPERADOR DE PAVIMENTADORA / MESA VIBROACABADORA</v>
          </cell>
          <cell r="C10268" t="str">
            <v xml:space="preserve">H     </v>
          </cell>
          <cell r="D10268">
            <v>26.56</v>
          </cell>
        </row>
        <row r="10269">
          <cell r="A10269">
            <v>41040</v>
          </cell>
          <cell r="B10269" t="str">
            <v>OPERADOR DE PAVIMENTADORA / MESA VIBROACABADORA (MENSALISTA)</v>
          </cell>
          <cell r="C10269" t="str">
            <v xml:space="preserve">MES   </v>
          </cell>
          <cell r="D10269">
            <v>4648.78</v>
          </cell>
        </row>
        <row r="10270">
          <cell r="A10270">
            <v>4238</v>
          </cell>
          <cell r="B10270" t="str">
            <v>OPERADOR DE ROLO COMPACTADOR</v>
          </cell>
          <cell r="C10270" t="str">
            <v xml:space="preserve">H     </v>
          </cell>
          <cell r="D10270">
            <v>27.59</v>
          </cell>
        </row>
        <row r="10271">
          <cell r="A10271">
            <v>41012</v>
          </cell>
          <cell r="B10271" t="str">
            <v>OPERADOR DE ROLO COMPACTADOR (MENSALISTA)</v>
          </cell>
          <cell r="C10271" t="str">
            <v xml:space="preserve">MES   </v>
          </cell>
          <cell r="D10271">
            <v>4828.28</v>
          </cell>
        </row>
        <row r="10272">
          <cell r="A10272">
            <v>4237</v>
          </cell>
          <cell r="B10272" t="str">
            <v>OPERADOR DE TRATOR - EXCLUSIVE AGROPECUARIA</v>
          </cell>
          <cell r="C10272" t="str">
            <v xml:space="preserve">H     </v>
          </cell>
          <cell r="D10272">
            <v>24.88</v>
          </cell>
        </row>
        <row r="10273">
          <cell r="A10273">
            <v>41002</v>
          </cell>
          <cell r="B10273" t="str">
            <v>OPERADOR DE TRATOR - EXCLUSIVE AGROPECUARIA (MENSALISTA)</v>
          </cell>
          <cell r="C10273" t="str">
            <v xml:space="preserve">MES   </v>
          </cell>
          <cell r="D10273">
            <v>4353.58</v>
          </cell>
        </row>
        <row r="10274">
          <cell r="A10274">
            <v>4233</v>
          </cell>
          <cell r="B10274" t="str">
            <v>OPERADOR DE USINA DE ASFALTO, DE SOLOS OU DE CONCRETO</v>
          </cell>
          <cell r="C10274" t="str">
            <v xml:space="preserve">H     </v>
          </cell>
          <cell r="D10274">
            <v>22.8</v>
          </cell>
        </row>
        <row r="10275">
          <cell r="A10275">
            <v>41001</v>
          </cell>
          <cell r="B10275" t="str">
            <v>OPERADOR DE USINA DE ASFALTO, DE SOLOS OU DE CONCRETO (MENSALISTA)</v>
          </cell>
          <cell r="C10275" t="str">
            <v xml:space="preserve">MES   </v>
          </cell>
          <cell r="D10275">
            <v>3992.22</v>
          </cell>
        </row>
        <row r="10276">
          <cell r="A10276">
            <v>2</v>
          </cell>
          <cell r="B10276" t="str">
            <v>OXIGENIO, RECARGA PARA CILINDRO DE CONJUNTO OXICORTE GRANDE</v>
          </cell>
          <cell r="C10276" t="str">
            <v xml:space="preserve">M3    </v>
          </cell>
          <cell r="D10276">
            <v>11.26</v>
          </cell>
        </row>
        <row r="10277">
          <cell r="A10277">
            <v>36517</v>
          </cell>
          <cell r="B10277" t="str">
            <v>PA CARREGADEIRA SOBRE RODAS, POTENCIA BRUTA *127* CV, CAPACIDADE DA CACAMBA DE 2,0 A 2,4 M3, PESO OPERACIONAL MAXIMO DE 10330 KG</v>
          </cell>
          <cell r="C10277" t="str">
            <v xml:space="preserve">UN    </v>
          </cell>
          <cell r="D10277">
            <v>350760</v>
          </cell>
        </row>
        <row r="10278">
          <cell r="A10278">
            <v>4262</v>
          </cell>
          <cell r="B10278" t="str">
            <v>PA CARREGADEIRA SOBRE RODAS, POTENCIA LIQUIDA 128 HP, CAPACIDADE DA CACAMBA DE 1,7 A 2,8 M3, PESO OPERACIONAL MAXIMO DE 11632 KG</v>
          </cell>
          <cell r="C10278" t="str">
            <v xml:space="preserve">UN    </v>
          </cell>
          <cell r="D10278">
            <v>395000</v>
          </cell>
        </row>
        <row r="10279">
          <cell r="A10279">
            <v>4263</v>
          </cell>
          <cell r="B10279" t="str">
            <v>PA CARREGADEIRA SOBRE RODAS, POTENCIA LIQUIDA 197 HP, CAPACIDADE DA CACAMBA DE 2,5 A 3,5 M3, PESO OPERACIONAL MAXIMO DE 18338 KG</v>
          </cell>
          <cell r="C10279" t="str">
            <v xml:space="preserve">UN    </v>
          </cell>
          <cell r="D10279">
            <v>547733.30000000005</v>
          </cell>
        </row>
        <row r="10280">
          <cell r="A10280">
            <v>36518</v>
          </cell>
          <cell r="B10280" t="str">
            <v>PA CARREGADEIRA SOBRE RODAS, POTENCIA LIQUIDA 213 HP, CAPACIDADE DA CACAMBA DE 1,9 A 3,5 M3, PESO OPERACIONAL MAXIMO DE 19234 KG</v>
          </cell>
          <cell r="C10280" t="str">
            <v xml:space="preserve">UN    </v>
          </cell>
          <cell r="D10280">
            <v>623573.30000000005</v>
          </cell>
        </row>
        <row r="10281">
          <cell r="A10281">
            <v>14221</v>
          </cell>
          <cell r="B10281" t="str">
            <v>PA CARREGADEIRA SOBRE RODAS, POTENCIA 152 HP, CAPACIDADE DA CACAMBA DE 1,53 A 2,30 M3, PESO OPERACIONAL MAXIMO DE 10216 KG</v>
          </cell>
          <cell r="C10281" t="str">
            <v xml:space="preserve">UN    </v>
          </cell>
          <cell r="D10281">
            <v>363926.65</v>
          </cell>
        </row>
        <row r="10282">
          <cell r="A10282">
            <v>38402</v>
          </cell>
          <cell r="B10282" t="str">
            <v>PA DE LIXO PLASTICA, CABO LONGO</v>
          </cell>
          <cell r="C10282" t="str">
            <v xml:space="preserve">UN    </v>
          </cell>
          <cell r="D10282">
            <v>8.61</v>
          </cell>
        </row>
        <row r="10283">
          <cell r="A10283">
            <v>3412</v>
          </cell>
          <cell r="B10283" t="str">
            <v>PAINEL DE LA DE VIDRO SEM REVESTIMENTO PSI 20, E = 25 MM, DE 1200 X 600 MM</v>
          </cell>
          <cell r="C10283" t="str">
            <v xml:space="preserve">M2    </v>
          </cell>
          <cell r="D10283">
            <v>15.72</v>
          </cell>
        </row>
        <row r="10284">
          <cell r="A10284">
            <v>3413</v>
          </cell>
          <cell r="B10284" t="str">
            <v>PAINEL DE LA DE VIDRO SEM REVESTIMENTO PSI 20, E = 50 MM, DE 1200 X 600 MM</v>
          </cell>
          <cell r="C10284" t="str">
            <v xml:space="preserve">M2    </v>
          </cell>
          <cell r="D10284">
            <v>35.4</v>
          </cell>
        </row>
        <row r="10285">
          <cell r="A10285">
            <v>39744</v>
          </cell>
          <cell r="B10285" t="str">
            <v>PAINEL DE LA DE VIDRO SEM REVESTIMENTO PSI 40, E = 25 MM, DE 1200 X 600 MM</v>
          </cell>
          <cell r="C10285" t="str">
            <v xml:space="preserve">M2    </v>
          </cell>
          <cell r="D10285">
            <v>27.49</v>
          </cell>
        </row>
        <row r="10286">
          <cell r="A10286">
            <v>39745</v>
          </cell>
          <cell r="B10286" t="str">
            <v>PAINEL DE LA DE VIDRO SEM REVESTIMENTO PSI 40, E = 50 MM, DE 1200 X 600 MM</v>
          </cell>
          <cell r="C10286" t="str">
            <v xml:space="preserve">M2    </v>
          </cell>
          <cell r="D10286">
            <v>58.01</v>
          </cell>
        </row>
        <row r="10287">
          <cell r="A10287">
            <v>39637</v>
          </cell>
          <cell r="B10287" t="str">
            <v>PAINEL ESTRUTURAL PARA LAJE SECA REVESTIDO EM PLACA CIMENTICIA, DE 1,20 X 2,50 M, E = 23 MM</v>
          </cell>
          <cell r="C10287" t="str">
            <v xml:space="preserve">M2    </v>
          </cell>
          <cell r="D10287">
            <v>83.41</v>
          </cell>
        </row>
        <row r="10288">
          <cell r="A10288">
            <v>39638</v>
          </cell>
          <cell r="B10288" t="str">
            <v>PAINEL ESTRUTURAL PARA LAJE SECA REVESTIDO EM PLACA CIMENTICIA, DE 1,20 X 2,50 M, E = 40 MM</v>
          </cell>
          <cell r="C10288" t="str">
            <v xml:space="preserve">M2    </v>
          </cell>
          <cell r="D10288">
            <v>155.32</v>
          </cell>
        </row>
        <row r="10289">
          <cell r="A10289">
            <v>39639</v>
          </cell>
          <cell r="B10289" t="str">
            <v>PAINEL ESTRUTURAL PARA LAJE SECA REVESTIDO EM PLACA CIMENTICIA, DE 1,20 X 2,50 M, E = 55 MM</v>
          </cell>
          <cell r="C10289" t="str">
            <v xml:space="preserve">M2    </v>
          </cell>
          <cell r="D10289">
            <v>204.78</v>
          </cell>
        </row>
        <row r="10290">
          <cell r="A10290">
            <v>39517</v>
          </cell>
          <cell r="B10290" t="str">
            <v>PAINEL TERMOISOLANTE PARA FECHAMENTOS VERTICAIS (INCLUI PARAFUSOS DE FIXACAO) REVESTIDO EM ACO GALVALUME, LARGURA UTIL DE 1100 MM, REVESTIMENTO COM ESPESSURA DE 0,50 MM, COM PRE-PINTURA NAS DUAS FACES, NUCLEO EM POLIURETANO (PUR) COM ESPESSURA 40/50 MM</v>
          </cell>
          <cell r="C10290" t="str">
            <v xml:space="preserve">M2    </v>
          </cell>
          <cell r="D10290">
            <v>209.12</v>
          </cell>
        </row>
        <row r="10291">
          <cell r="A10291">
            <v>39518</v>
          </cell>
          <cell r="B10291" t="str">
            <v>PAINEL TERMOISOLANTE PARA FECHAMENTOS VERTICAIS (INCLUI PARAFUSOS DE FIXACAO) REVESTIDO EM ACO GALVALUME, LARGURA UTIL DE 1100 MM, REVESTIMENTO COM ESPESSURA DE 0,50 MM, COM PRE-PINTURA NAS DUAS FACES, NUCLEO EM POLIURETANO (PUR) COM ESPESSURA 70/80 MM</v>
          </cell>
          <cell r="C10291" t="str">
            <v xml:space="preserve">M2    </v>
          </cell>
          <cell r="D10291">
            <v>247.92</v>
          </cell>
        </row>
        <row r="10292">
          <cell r="A10292">
            <v>38366</v>
          </cell>
          <cell r="B10292" t="str">
            <v>PAPEL KRAFT BETUMADO</v>
          </cell>
          <cell r="C10292" t="str">
            <v xml:space="preserve">M2    </v>
          </cell>
          <cell r="D10292">
            <v>3.61</v>
          </cell>
        </row>
        <row r="10293">
          <cell r="A10293">
            <v>11703</v>
          </cell>
          <cell r="B10293" t="str">
            <v>PAPELEIRA DE PAREDE EM METAL CROMADO SEM TAMPA</v>
          </cell>
          <cell r="C10293" t="str">
            <v xml:space="preserve">UN    </v>
          </cell>
          <cell r="D10293">
            <v>47.19</v>
          </cell>
        </row>
        <row r="10294">
          <cell r="A10294">
            <v>37400</v>
          </cell>
          <cell r="B10294" t="str">
            <v>PAPELEIRA PLASTICA TIPO DISPENSER PARA PAPEL HIGIENICO ROLAO</v>
          </cell>
          <cell r="C10294" t="str">
            <v xml:space="preserve">UN    </v>
          </cell>
          <cell r="D10294">
            <v>62.27</v>
          </cell>
        </row>
        <row r="10295">
          <cell r="A10295">
            <v>25400</v>
          </cell>
          <cell r="B10295" t="str">
            <v>PAR DE TABELAS DE BASQUETE EM COMPENSADO NAVAL DE *1,80 X 1,20* M, COM ARO DE METAL E REDE (SEM SUPORTE DE FIXACAO)</v>
          </cell>
          <cell r="C10295" t="str">
            <v xml:space="preserve">UN    </v>
          </cell>
          <cell r="D10295">
            <v>1580.54</v>
          </cell>
        </row>
        <row r="10296">
          <cell r="A10296">
            <v>4272</v>
          </cell>
          <cell r="B10296" t="str">
            <v>PARA-RAIOS DE BAIXA TENSAO, TENSAO DE OPERACAO *280* V , CORRENTE MAXIMA *20* KA</v>
          </cell>
          <cell r="C10296" t="str">
            <v xml:space="preserve">UN    </v>
          </cell>
          <cell r="D10296">
            <v>92.45</v>
          </cell>
        </row>
        <row r="10297">
          <cell r="A10297">
            <v>4276</v>
          </cell>
          <cell r="B10297" t="str">
            <v>PARA-RAIOS DE DISTRIBUICAO, TENSAO NOMINAL 15 KV, CORRENTE NOMINAL DE DESCARGA 5 KA</v>
          </cell>
          <cell r="C10297" t="str">
            <v xml:space="preserve">UN    </v>
          </cell>
          <cell r="D10297">
            <v>272.87</v>
          </cell>
        </row>
        <row r="10298">
          <cell r="A10298">
            <v>4273</v>
          </cell>
          <cell r="B10298" t="str">
            <v>PARA-RAIOS DE DISTRIBUICAO, TENSAO NOMINAL 30 KV, CORRENTE NOMINAL DE DESCARGA 10 KA</v>
          </cell>
          <cell r="C10298" t="str">
            <v xml:space="preserve">UN    </v>
          </cell>
          <cell r="D10298">
            <v>453.29</v>
          </cell>
        </row>
        <row r="10299">
          <cell r="A10299">
            <v>4274</v>
          </cell>
          <cell r="B10299" t="str">
            <v>PARA-RAIOS TIPO FRANKLIN 350 MM, EM LATAO CROMADO, DUAS DESCIDAS, PARA PROTECAO DE EDIFICACOES CONTRA DESCARGAS ATMOSFERICAS</v>
          </cell>
          <cell r="C10299" t="str">
            <v xml:space="preserve">UN    </v>
          </cell>
          <cell r="D10299">
            <v>105.11</v>
          </cell>
        </row>
        <row r="10300">
          <cell r="A10300">
            <v>39438</v>
          </cell>
          <cell r="B10300" t="str">
            <v>PARAFUSO CABECA TROMBETA E PONTA AGULHA (GN55), COMPRIMENTO 55 MM, EM ACO FOSFATIZADO, PARA FIXAR CHAPA DE GESSO EM PERFIL DRYWALL METALICO MAXIMO 0,7 MM</v>
          </cell>
          <cell r="C10300" t="str">
            <v xml:space="preserve">UN    </v>
          </cell>
          <cell r="D10300">
            <v>0.18</v>
          </cell>
        </row>
        <row r="10301">
          <cell r="A10301">
            <v>11963</v>
          </cell>
          <cell r="B10301" t="str">
            <v>PARAFUSO DE ACO TIPO CHUMBADOR PARABOLT, DIAMETRO 1/2", COMPRIMENTO 75 MM</v>
          </cell>
          <cell r="C10301" t="str">
            <v xml:space="preserve">UN    </v>
          </cell>
          <cell r="D10301">
            <v>6.6</v>
          </cell>
        </row>
        <row r="10302">
          <cell r="A10302">
            <v>11964</v>
          </cell>
          <cell r="B10302" t="str">
            <v>PARAFUSO DE ACO TIPO CHUMBADOR PARABOLT, DIAMETRO 3/8", COMPRIMENTO 75 MM</v>
          </cell>
          <cell r="C10302" t="str">
            <v xml:space="preserve">UN    </v>
          </cell>
          <cell r="D10302">
            <v>1.66</v>
          </cell>
        </row>
        <row r="10303">
          <cell r="A10303">
            <v>4379</v>
          </cell>
          <cell r="B10303" t="str">
            <v>PARAFUSO DE ACO ZINCADO COM ROSCA SOBERBA, CABECA CHATA E FENDA SIMPLES, DIAMETRO 2,5 MM, COMPRIMENTO * 9,5 * MM</v>
          </cell>
          <cell r="C10303" t="str">
            <v xml:space="preserve">UN    </v>
          </cell>
          <cell r="D10303">
            <v>0.03</v>
          </cell>
        </row>
        <row r="10304">
          <cell r="A10304">
            <v>4377</v>
          </cell>
          <cell r="B10304" t="str">
            <v>PARAFUSO DE ACO ZINCADO COM ROSCA SOBERBA, CABECA CHATA E FENDA SIMPLES, DIAMETRO 4,2 MM, COMPRIMENTO * 32 * MM</v>
          </cell>
          <cell r="C10304" t="str">
            <v xml:space="preserve">UN    </v>
          </cell>
          <cell r="D10304">
            <v>0.13</v>
          </cell>
        </row>
        <row r="10305">
          <cell r="A10305">
            <v>4356</v>
          </cell>
          <cell r="B10305" t="str">
            <v>PARAFUSO DE ACO ZINCADO COM ROSCA SOBERBA, CABECA CHATA E FENDA SIMPLES, DIAMETRO 4,8 MM, COMPRIMENTO 45 MM</v>
          </cell>
          <cell r="C10305" t="str">
            <v xml:space="preserve">UN    </v>
          </cell>
          <cell r="D10305">
            <v>0.18</v>
          </cell>
        </row>
        <row r="10306">
          <cell r="A10306">
            <v>13246</v>
          </cell>
          <cell r="B10306" t="str">
            <v>PARAFUSO DE FERRO POLIDO, SEXTAVADO, COM ROSCA INTEIRA, DIAMETRO 5/16", COMPRIMENTO 3/4", COM PORCA E ARRUELA LISA LEVE</v>
          </cell>
          <cell r="C10306" t="str">
            <v xml:space="preserve">UN    </v>
          </cell>
          <cell r="D10306">
            <v>0.31</v>
          </cell>
        </row>
        <row r="10307">
          <cell r="A10307">
            <v>4346</v>
          </cell>
          <cell r="B10307" t="str">
            <v>PARAFUSO DE FERRO POLIDO, SEXTAVADO, COM ROSCA PARCIAL, DIAMETRO 5/8", COMPRIMENTO 6", COM PORCA E ARRUELA DE PRESSAO MEDIA</v>
          </cell>
          <cell r="C10307" t="str">
            <v xml:space="preserve">UN    </v>
          </cell>
          <cell r="D10307">
            <v>7.07</v>
          </cell>
        </row>
        <row r="10308">
          <cell r="A10308">
            <v>11955</v>
          </cell>
          <cell r="B10308" t="str">
            <v>PARAFUSO DE LATAO COM ACABAMENTO CROMADO PARA FIXAR PECA SANITARIA, INCLUI PORCA CEGA, ARRUELA E BUCHA DE NYLON TAMANHO S-10</v>
          </cell>
          <cell r="C10308" t="str">
            <v xml:space="preserve">UN    </v>
          </cell>
          <cell r="D10308">
            <v>3.09</v>
          </cell>
        </row>
        <row r="10309">
          <cell r="A10309">
            <v>11960</v>
          </cell>
          <cell r="B10309" t="str">
            <v>PARAFUSO DE LATAO COM ROSCA SOBERBA, CABECA CHATA E FENDA SIMPLES, DIAMETRO 2,5 MM, COMPRIMENTO 12 MM</v>
          </cell>
          <cell r="C10309" t="str">
            <v xml:space="preserve">UN    </v>
          </cell>
          <cell r="D10309">
            <v>0.1</v>
          </cell>
        </row>
        <row r="10310">
          <cell r="A10310">
            <v>4333</v>
          </cell>
          <cell r="B10310" t="str">
            <v>PARAFUSO DE LATAO COM ROSCA SOBERBA, CABECA CHATA E FENDA SIMPLES, DIAMETRO 3,2 MM, COMPRIMENTO 16 MM</v>
          </cell>
          <cell r="C10310" t="str">
            <v xml:space="preserve">UN    </v>
          </cell>
          <cell r="D10310">
            <v>0.18</v>
          </cell>
        </row>
        <row r="10311">
          <cell r="A10311">
            <v>4358</v>
          </cell>
          <cell r="B10311" t="str">
            <v>PARAFUSO DE LATAO COM ROSCA SOBERBA, CABECA CHATA E FENDA SIMPLES, DIAMETRO 4,8 MM, COMPRIMENTO 65 MM</v>
          </cell>
          <cell r="C10311" t="str">
            <v xml:space="preserve">UN    </v>
          </cell>
          <cell r="D10311">
            <v>1.41</v>
          </cell>
        </row>
        <row r="10312">
          <cell r="A10312">
            <v>39435</v>
          </cell>
          <cell r="B10312" t="str">
            <v>PARAFUSO DRY WALL, EM ACO FOSFATIZADO, CABECA TROMBETA E PONTA AGULHA (TA), COMPRIMENTO 25 MM</v>
          </cell>
          <cell r="C10312" t="str">
            <v xml:space="preserve">UN    </v>
          </cell>
          <cell r="D10312">
            <v>7.0000000000000007E-2</v>
          </cell>
        </row>
        <row r="10313">
          <cell r="A10313">
            <v>39436</v>
          </cell>
          <cell r="B10313" t="str">
            <v>PARAFUSO DRY WALL, EM ACO FOSFATIZADO, CABECA TROMBETA E PONTA AGULHA (TA), COMPRIMENTO 35 MM</v>
          </cell>
          <cell r="C10313" t="str">
            <v xml:space="preserve">UN    </v>
          </cell>
          <cell r="D10313">
            <v>0.12</v>
          </cell>
        </row>
        <row r="10314">
          <cell r="A10314">
            <v>39437</v>
          </cell>
          <cell r="B10314" t="str">
            <v>PARAFUSO DRY WALL, EM ACO FOSFATIZADO, CABECA TROMBETA E PONTA AGULHA (TA), COMPRIMENTO 45 MM</v>
          </cell>
          <cell r="C10314" t="str">
            <v xml:space="preserve">UN    </v>
          </cell>
          <cell r="D10314">
            <v>0.16</v>
          </cell>
        </row>
        <row r="10315">
          <cell r="A10315">
            <v>39439</v>
          </cell>
          <cell r="B10315" t="str">
            <v>PARAFUSO DRY WALL, EM ACO FOSFATIZADO, CABECA TROMBETA E PONTA BROCA (TB), COMPRIMENTO 25 MM</v>
          </cell>
          <cell r="C10315" t="str">
            <v xml:space="preserve">UN    </v>
          </cell>
          <cell r="D10315">
            <v>0.11</v>
          </cell>
        </row>
        <row r="10316">
          <cell r="A10316">
            <v>39440</v>
          </cell>
          <cell r="B10316" t="str">
            <v>PARAFUSO DRY WALL, EM ACO FOSFATIZADO, CABECA TROMBETA E PONTA BROCA (TB), COMPRIMENTO 35 MM</v>
          </cell>
          <cell r="C10316" t="str">
            <v xml:space="preserve">UN    </v>
          </cell>
          <cell r="D10316">
            <v>0.14000000000000001</v>
          </cell>
        </row>
        <row r="10317">
          <cell r="A10317">
            <v>39441</v>
          </cell>
          <cell r="B10317" t="str">
            <v>PARAFUSO DRY WALL, EM ACO FOSFATIZADO, CABECA TROMBETA E PONTA BROCA (TB), COMPRIMENTO 45 MM</v>
          </cell>
          <cell r="C10317" t="str">
            <v xml:space="preserve">UN    </v>
          </cell>
          <cell r="D10317">
            <v>0.17</v>
          </cell>
        </row>
        <row r="10318">
          <cell r="A10318">
            <v>39442</v>
          </cell>
          <cell r="B10318" t="str">
            <v>PARAFUSO DRY WALL, EM ACO ZINCADO, CABECA LENTILHA E PONTA AGULHA (LA), LARGURA 4,2 MM, COMPRIMENTO 13 MM</v>
          </cell>
          <cell r="C10318" t="str">
            <v xml:space="preserve">UN    </v>
          </cell>
          <cell r="D10318">
            <v>0.12</v>
          </cell>
        </row>
        <row r="10319">
          <cell r="A10319">
            <v>39443</v>
          </cell>
          <cell r="B10319" t="str">
            <v>PARAFUSO DRY WALL, EM ACO ZINCADO, CABECA LENTILHA E PONTA BROCA (LB), LARGURA 4,2 MM, COMPRIMENTO 13 MM</v>
          </cell>
          <cell r="C10319" t="str">
            <v xml:space="preserve">UN    </v>
          </cell>
          <cell r="D10319">
            <v>0.17</v>
          </cell>
        </row>
        <row r="10320">
          <cell r="A10320">
            <v>4329</v>
          </cell>
          <cell r="B10320" t="str">
            <v>PARAFUSO EM ACO GALVANIZADO, TIPO MAQUINA, SEXTAVADO, SEM PORCA, DIAMETRO 1/2", COMPRIMENTO 2"</v>
          </cell>
          <cell r="C10320" t="str">
            <v xml:space="preserve">UN    </v>
          </cell>
          <cell r="D10320">
            <v>1.51</v>
          </cell>
        </row>
        <row r="10321">
          <cell r="A10321">
            <v>4383</v>
          </cell>
          <cell r="B10321" t="str">
            <v>PARAFUSO FRANCES METRICO ZINCADO, DIAMETRO 12 MM, COMPRIMENTO 140MM, COM PORCA SEXTAVADA E ARRUELA DE PRESSAO MEDIA</v>
          </cell>
          <cell r="C10321" t="str">
            <v xml:space="preserve">UN    </v>
          </cell>
          <cell r="D10321">
            <v>13.65</v>
          </cell>
        </row>
        <row r="10322">
          <cell r="A10322">
            <v>4344</v>
          </cell>
          <cell r="B10322" t="str">
            <v>PARAFUSO FRANCES METRICO ZINCADO, DIAMETRO 12 MM, COMPRIMENTO 150 MM, COM PORCA SEXTAVADA E ARRUELA DE PRESSAO MEDIA</v>
          </cell>
          <cell r="C10322" t="str">
            <v xml:space="preserve">UN    </v>
          </cell>
          <cell r="D10322">
            <v>14.31</v>
          </cell>
        </row>
        <row r="10323">
          <cell r="A10323">
            <v>436</v>
          </cell>
          <cell r="B10323" t="str">
            <v>PARAFUSO FRANCES M16 EM ACO GALVANIZADO, COMPRIMENTO = 150 MM, DIAMETRO = 16 MM, CABECA ABAULADA</v>
          </cell>
          <cell r="C10323" t="str">
            <v xml:space="preserve">UN    </v>
          </cell>
          <cell r="D10323">
            <v>6.24</v>
          </cell>
        </row>
        <row r="10324">
          <cell r="A10324">
            <v>442</v>
          </cell>
          <cell r="B10324" t="str">
            <v>PARAFUSO FRANCES M16 EM ACO GALVANIZADO, COMPRIMENTO = 45 MM, DIAMETRO = 16 MM, CABECA ABAULADA</v>
          </cell>
          <cell r="C10324" t="str">
            <v xml:space="preserve">UN    </v>
          </cell>
          <cell r="D10324">
            <v>3.69</v>
          </cell>
        </row>
        <row r="10325">
          <cell r="A10325">
            <v>11953</v>
          </cell>
          <cell r="B10325" t="str">
            <v>PARAFUSO FRANCES ZINCADO, DIAMETRO 1/2'', COMPRIMENTO 2'', COM PORCA E ARRUELA</v>
          </cell>
          <cell r="C10325" t="str">
            <v xml:space="preserve">UN    </v>
          </cell>
          <cell r="D10325">
            <v>2.27</v>
          </cell>
        </row>
        <row r="10326">
          <cell r="A10326">
            <v>4335</v>
          </cell>
          <cell r="B10326" t="str">
            <v>PARAFUSO FRANCES ZINCADO, DIAMETRO 1/2", COMPRIMENTO 12", COM PORCA E ARRUELA LISA MEDIA</v>
          </cell>
          <cell r="C10326" t="str">
            <v xml:space="preserve">UN    </v>
          </cell>
          <cell r="D10326">
            <v>9.61</v>
          </cell>
        </row>
        <row r="10327">
          <cell r="A10327">
            <v>4334</v>
          </cell>
          <cell r="B10327" t="str">
            <v>PARAFUSO FRANCES ZINCADO, DIAMETRO 1/2", COMPRIMENTO 15", COM PORCA E ARRUELA LISA MEDIA</v>
          </cell>
          <cell r="C10327" t="str">
            <v xml:space="preserve">UN    </v>
          </cell>
          <cell r="D10327">
            <v>13.18</v>
          </cell>
        </row>
        <row r="10328">
          <cell r="A10328">
            <v>4343</v>
          </cell>
          <cell r="B10328" t="str">
            <v>PARAFUSO FRANCES ZINCADO, DIAMETRO 1/2", COMPRIMENTO 4", COM PORCA E ARRUELA</v>
          </cell>
          <cell r="C10328" t="str">
            <v xml:space="preserve">UN    </v>
          </cell>
          <cell r="D10328">
            <v>3.24</v>
          </cell>
        </row>
        <row r="10329">
          <cell r="A10329">
            <v>430</v>
          </cell>
          <cell r="B10329" t="str">
            <v>PARAFUSO M16 EM ACO GALVANIZADO, COMPRIMENTO = 125 MM, DIAMETRO = 16 MM, ROSCA MAQUINA, CABECA QUADRADA</v>
          </cell>
          <cell r="C10329" t="str">
            <v xml:space="preserve">UN    </v>
          </cell>
          <cell r="D10329">
            <v>5.58</v>
          </cell>
        </row>
        <row r="10330">
          <cell r="A10330">
            <v>441</v>
          </cell>
          <cell r="B10330" t="str">
            <v>PARAFUSO M16 EM ACO GALVANIZADO, COMPRIMENTO = 150 MM, DIAMETRO = 16 MM, ROSCA MAQUINA, CABECA QUADRADA</v>
          </cell>
          <cell r="C10330" t="str">
            <v xml:space="preserve">UN    </v>
          </cell>
          <cell r="D10330">
            <v>6.15</v>
          </cell>
        </row>
        <row r="10331">
          <cell r="A10331">
            <v>431</v>
          </cell>
          <cell r="B10331" t="str">
            <v>PARAFUSO M16 EM ACO GALVANIZADO, COMPRIMENTO = 200 MM, DIAMETRO = 16 MM, ROSCA MAQUINA, CABECA QUADRADA</v>
          </cell>
          <cell r="C10331" t="str">
            <v xml:space="preserve">UN    </v>
          </cell>
          <cell r="D10331">
            <v>7.42</v>
          </cell>
        </row>
        <row r="10332">
          <cell r="A10332">
            <v>432</v>
          </cell>
          <cell r="B10332" t="str">
            <v>PARAFUSO M16 EM ACO GALVANIZADO, COMPRIMENTO = 250 MM, DIAMETRO = 16 MM, ROSCA MAQUINA, CABECA QUADRADA</v>
          </cell>
          <cell r="C10332" t="str">
            <v xml:space="preserve">UN    </v>
          </cell>
          <cell r="D10332">
            <v>8.19</v>
          </cell>
        </row>
        <row r="10333">
          <cell r="A10333">
            <v>429</v>
          </cell>
          <cell r="B10333" t="str">
            <v>PARAFUSO M16 EM ACO GALVANIZADO, COMPRIMENTO = 300 MM, DIAMETRO = 16 MM, ROSCA DUPLA</v>
          </cell>
          <cell r="C10333" t="str">
            <v xml:space="preserve">UN    </v>
          </cell>
          <cell r="D10333">
            <v>11.04</v>
          </cell>
        </row>
        <row r="10334">
          <cell r="A10334">
            <v>439</v>
          </cell>
          <cell r="B10334" t="str">
            <v>PARAFUSO M16 EM ACO GALVANIZADO, COMPRIMENTO = 300 MM, DIAMETRO = 16 MM, ROSCA MAQUINA, CABECA QUADRADA</v>
          </cell>
          <cell r="C10334" t="str">
            <v xml:space="preserve">UN    </v>
          </cell>
          <cell r="D10334">
            <v>9.41</v>
          </cell>
        </row>
        <row r="10335">
          <cell r="A10335">
            <v>433</v>
          </cell>
          <cell r="B10335" t="str">
            <v>PARAFUSO M16 EM ACO GALVANIZADO, COMPRIMENTO = 350 MM, DIAMETRO = 16 MM, ROSCA MAQUINA, CABECA QUADRADA</v>
          </cell>
          <cell r="C10335" t="str">
            <v xml:space="preserve">UN    </v>
          </cell>
          <cell r="D10335">
            <v>10.98</v>
          </cell>
        </row>
        <row r="10336">
          <cell r="A10336">
            <v>437</v>
          </cell>
          <cell r="B10336" t="str">
            <v>PARAFUSO M16 EM ACO GALVANIZADO, COMPRIMENTO = 400 MM, DIAMETRO = 16 MM, ROSCA DUPLA</v>
          </cell>
          <cell r="C10336" t="str">
            <v xml:space="preserve">UN    </v>
          </cell>
          <cell r="D10336">
            <v>14.59</v>
          </cell>
        </row>
        <row r="10337">
          <cell r="A10337">
            <v>11790</v>
          </cell>
          <cell r="B10337" t="str">
            <v>PARAFUSO M16 EM ACO GALVANIZADO, COMPRIMENTO = 450 MM, DIAMETRO = 16 MM, ROSCA MAQUINA, CABECA QUADRADA</v>
          </cell>
          <cell r="C10337" t="str">
            <v xml:space="preserve">UN    </v>
          </cell>
          <cell r="D10337">
            <v>16.55</v>
          </cell>
        </row>
        <row r="10338">
          <cell r="A10338">
            <v>428</v>
          </cell>
          <cell r="B10338" t="str">
            <v>PARAFUSO M16 EM ACO GALVANIZADO, COMPRIMENTO = 500 MM, DIAMETRO = 16 MM, ROSCA MAQUINA, COM CABECA SEXTAVADA E PORCA</v>
          </cell>
          <cell r="C10338" t="str">
            <v xml:space="preserve">UN    </v>
          </cell>
          <cell r="D10338">
            <v>18</v>
          </cell>
        </row>
        <row r="10339">
          <cell r="A10339">
            <v>4384</v>
          </cell>
          <cell r="B10339" t="str">
            <v>PARAFUSO NIQUELADO COM ACABAMENTO CROMADO PARA FIXAR PECA SANITARIA, INCLUI PORCA CEGA, ARRUELA E BUCHA DE NYLON TAMANHO S-10</v>
          </cell>
          <cell r="C10339" t="str">
            <v xml:space="preserve">UN    </v>
          </cell>
          <cell r="D10339">
            <v>15.69</v>
          </cell>
        </row>
        <row r="10340">
          <cell r="A10340">
            <v>4351</v>
          </cell>
          <cell r="B10340" t="str">
            <v>PARAFUSO NIQUELADO 3 1/2" COM ACABAMENTO CROMADO PARA FIXAR PECA SANITARIA, INCLUI PORCA CEGA, ARRUELA E BUCHA DE NYLON TAMANHO S-8</v>
          </cell>
          <cell r="C10340" t="str">
            <v xml:space="preserve">UN    </v>
          </cell>
          <cell r="D10340">
            <v>11.63</v>
          </cell>
        </row>
        <row r="10341">
          <cell r="A10341">
            <v>11054</v>
          </cell>
          <cell r="B10341" t="str">
            <v>PARAFUSO ROSCA SOBERBA ZINCADO CABECA CHATA FENDA SIMPLES 3,2 X 20 MM (3/4 ")</v>
          </cell>
          <cell r="C10341" t="str">
            <v xml:space="preserve">UN    </v>
          </cell>
          <cell r="D10341">
            <v>0.03</v>
          </cell>
        </row>
        <row r="10342">
          <cell r="A10342">
            <v>11055</v>
          </cell>
          <cell r="B10342" t="str">
            <v>PARAFUSO ROSCA SOBERBA ZINCADO CABECA CHATA FENDA SIMPLES 3,5 X 25 MM (1 ")</v>
          </cell>
          <cell r="C10342" t="str">
            <v xml:space="preserve">UN    </v>
          </cell>
          <cell r="D10342">
            <v>0.05</v>
          </cell>
        </row>
        <row r="10343">
          <cell r="A10343">
            <v>11056</v>
          </cell>
          <cell r="B10343" t="str">
            <v>PARAFUSO ROSCA SOBERBA ZINCADO CABECA CHATA FENDA SIMPLES 3,8 X 30 MM (1.1/4 ")</v>
          </cell>
          <cell r="C10343" t="str">
            <v xml:space="preserve">UN    </v>
          </cell>
          <cell r="D10343">
            <v>0.06</v>
          </cell>
        </row>
        <row r="10344">
          <cell r="A10344">
            <v>11057</v>
          </cell>
          <cell r="B10344" t="str">
            <v>PARAFUSO ROSCA SOBERBA ZINCADO CABECA CHATA FENDA SIMPLES 4,8 X 40 MM (1.1/2 ")</v>
          </cell>
          <cell r="C10344" t="str">
            <v xml:space="preserve">UN    </v>
          </cell>
          <cell r="D10344">
            <v>0.12</v>
          </cell>
        </row>
        <row r="10345">
          <cell r="A10345">
            <v>11059</v>
          </cell>
          <cell r="B10345" t="str">
            <v>PARAFUSO ROSCA SOBERBA ZINCADO CABECA CHATA FENDA SIMPLES 5,5 X 50 MM (2 ")</v>
          </cell>
          <cell r="C10345" t="str">
            <v xml:space="preserve">UN    </v>
          </cell>
          <cell r="D10345">
            <v>0.23</v>
          </cell>
        </row>
        <row r="10346">
          <cell r="A10346">
            <v>11058</v>
          </cell>
          <cell r="B10346" t="str">
            <v>PARAFUSO ROSCA SOBERBA ZINCADO CABECA CHATA FENDA SIMPLES 5,5 X 65 MM (2.1/2 ")</v>
          </cell>
          <cell r="C10346" t="str">
            <v xml:space="preserve">UN    </v>
          </cell>
          <cell r="D10346">
            <v>0.3</v>
          </cell>
        </row>
        <row r="10347">
          <cell r="A10347">
            <v>4380</v>
          </cell>
          <cell r="B10347" t="str">
            <v>PARAFUSO ZINCADO ROSCA SOBERBA 5/16 " X 120 MM PARA TELHA FIBROCIMENTO</v>
          </cell>
          <cell r="C10347" t="str">
            <v xml:space="preserve">UN    </v>
          </cell>
          <cell r="D10347">
            <v>1.01</v>
          </cell>
        </row>
        <row r="10348">
          <cell r="A10348">
            <v>4299</v>
          </cell>
          <cell r="B10348" t="str">
            <v>PARAFUSO ZINCADO ROSCA SOBERBA, CABECA SEXTAVADA, 5/16 " X 110 MM, PARA FIXACAO DE TELHA EM MADEIRA</v>
          </cell>
          <cell r="C10348" t="str">
            <v xml:space="preserve">UN    </v>
          </cell>
          <cell r="D10348">
            <v>0.95</v>
          </cell>
        </row>
        <row r="10349">
          <cell r="A10349">
            <v>4304</v>
          </cell>
          <cell r="B10349" t="str">
            <v>PARAFUSO ZINCADO ROSCA SOBERBA, CABECA SEXTAVADA, 5/16 " X 150 MM, PARA FIXACAO DE TELHA EM MADEIRA</v>
          </cell>
          <cell r="C10349" t="str">
            <v xml:space="preserve">UN    </v>
          </cell>
          <cell r="D10349">
            <v>1.29</v>
          </cell>
        </row>
        <row r="10350">
          <cell r="A10350">
            <v>4305</v>
          </cell>
          <cell r="B10350" t="str">
            <v>PARAFUSO ZINCADO ROSCA SOBERBA, CABECA SEXTAVADA, 5/16 " X 180 MM, PARA FIXACAO DE TELHA EM MADEIRA</v>
          </cell>
          <cell r="C10350" t="str">
            <v xml:space="preserve">UN    </v>
          </cell>
          <cell r="D10350">
            <v>1.5</v>
          </cell>
        </row>
        <row r="10351">
          <cell r="A10351">
            <v>4306</v>
          </cell>
          <cell r="B10351" t="str">
            <v>PARAFUSO ZINCADO ROSCA SOBERBA, CABECA SEXTAVADA, 5/16 " X 200 MM, PARA FIXACAO DE TELHA EM MADEIRA</v>
          </cell>
          <cell r="C10351" t="str">
            <v xml:space="preserve">UN    </v>
          </cell>
          <cell r="D10351">
            <v>1.74</v>
          </cell>
        </row>
        <row r="10352">
          <cell r="A10352">
            <v>4308</v>
          </cell>
          <cell r="B10352" t="str">
            <v>PARAFUSO ZINCADO ROSCA SOBERBA, CABECA SEXTAVADA, 5/16 " X 230 MM, PARA FIXACAO DE TELHA EM MADEIRA</v>
          </cell>
          <cell r="C10352" t="str">
            <v xml:space="preserve">UN    </v>
          </cell>
          <cell r="D10352">
            <v>3.61</v>
          </cell>
        </row>
        <row r="10353">
          <cell r="A10353">
            <v>4302</v>
          </cell>
          <cell r="B10353" t="str">
            <v>PARAFUSO ZINCADO ROSCA SOBERBA, CABECA SEXTAVADA, 5/16 " X 250 MM, PARA FIXACAO DE TELHA EM MADEIRA</v>
          </cell>
          <cell r="C10353" t="str">
            <v xml:space="preserve">UN    </v>
          </cell>
          <cell r="D10353">
            <v>2.71</v>
          </cell>
        </row>
        <row r="10354">
          <cell r="A10354">
            <v>4300</v>
          </cell>
          <cell r="B10354" t="str">
            <v>PARAFUSO ZINCADO ROSCA SOBERBA, CABECA SEXTAVADA, 5/16 " X 50 MM, PARA FIXACAO DE TELHA EM MADEIRA</v>
          </cell>
          <cell r="C10354" t="str">
            <v xml:space="preserve">UN    </v>
          </cell>
          <cell r="D10354">
            <v>0.64</v>
          </cell>
        </row>
        <row r="10355">
          <cell r="A10355">
            <v>4301</v>
          </cell>
          <cell r="B10355" t="str">
            <v>PARAFUSO ZINCADO ROSCA SOBERBA, CABECA SEXTAVADA, 5/16 " X 85 MM, PARA FIXACAO DE TELHA EM MADEIRA</v>
          </cell>
          <cell r="C10355" t="str">
            <v xml:space="preserve">UN    </v>
          </cell>
          <cell r="D10355">
            <v>0.79</v>
          </cell>
        </row>
        <row r="10356">
          <cell r="A10356">
            <v>4320</v>
          </cell>
          <cell r="B10356" t="str">
            <v>PARAFUSO ZINCADO 5/16 " X 250 MM PARA FIXACAO DE TELHA DE FIBROCIMENTO CANALETE 49, INCLUI BUCHA NYLON S-10</v>
          </cell>
          <cell r="C10356" t="str">
            <v xml:space="preserve">UN    </v>
          </cell>
          <cell r="D10356">
            <v>2.39</v>
          </cell>
        </row>
        <row r="10357">
          <cell r="A10357">
            <v>4318</v>
          </cell>
          <cell r="B10357" t="str">
            <v>PARAFUSO ZINCADO 5/16 " X 85 MM PARA FIXACAO DE TELHA DE FIBROCIMENTO CANALETE 90, INCLUI BUCHA NYLON S-10</v>
          </cell>
          <cell r="C10357" t="str">
            <v xml:space="preserve">UN    </v>
          </cell>
          <cell r="D10357">
            <v>1.1599999999999999</v>
          </cell>
        </row>
        <row r="10358">
          <cell r="A10358">
            <v>40547</v>
          </cell>
          <cell r="B10358" t="str">
            <v>PARAFUSO ZINCADO, AUTOBROCANTE, FLANGEADO, 4,2 MM X 19 MM</v>
          </cell>
          <cell r="C10358" t="str">
            <v xml:space="preserve">CENTO </v>
          </cell>
          <cell r="D10358">
            <v>19.059999999999999</v>
          </cell>
        </row>
        <row r="10359">
          <cell r="A10359">
            <v>11962</v>
          </cell>
          <cell r="B10359" t="str">
            <v>PARAFUSO ZINCADO, SEXTAVADO, COM ROSCA INTEIRA, DIAMETRO 1/4", COMPRIMENTO 1/2"</v>
          </cell>
          <cell r="C10359" t="str">
            <v xml:space="preserve">UN    </v>
          </cell>
          <cell r="D10359">
            <v>0.15</v>
          </cell>
        </row>
        <row r="10360">
          <cell r="A10360">
            <v>4332</v>
          </cell>
          <cell r="B10360" t="str">
            <v>PARAFUSO ZINCADO, SEXTAVADO, COM ROSCA INTEIRA, DIAMETRO 3/8", COMPRIMENTO 2"</v>
          </cell>
          <cell r="C10360" t="str">
            <v xml:space="preserve">UN    </v>
          </cell>
          <cell r="D10360">
            <v>0.76</v>
          </cell>
        </row>
        <row r="10361">
          <cell r="A10361">
            <v>4331</v>
          </cell>
          <cell r="B10361" t="str">
            <v>PARAFUSO ZINCADO, SEXTAVADO, COM ROSCA INTEIRA, DIAMETRO 5/8", COMPRIMENTO 2 1/4"</v>
          </cell>
          <cell r="C10361" t="str">
            <v xml:space="preserve">UN    </v>
          </cell>
          <cell r="D10361">
            <v>2.86</v>
          </cell>
        </row>
        <row r="10362">
          <cell r="A10362">
            <v>4336</v>
          </cell>
          <cell r="B10362" t="str">
            <v>PARAFUSO ZINCADO, SEXTAVADO, COM ROSCA INTEIRA, DIAMETRO 5/8", COMPRIMENTO 3", COM PORCA E ARRUELA DE PRESSAO MEDIA</v>
          </cell>
          <cell r="C10362" t="str">
            <v xml:space="preserve">UN    </v>
          </cell>
          <cell r="D10362">
            <v>3.66</v>
          </cell>
        </row>
        <row r="10363">
          <cell r="A10363">
            <v>13294</v>
          </cell>
          <cell r="B10363" t="str">
            <v>PARAFUSO ZINCADO, SEXTAVADO, COM ROSCA SOBERBA, DIAMETRO 3/8", COMPRIMENTO 80 MM</v>
          </cell>
          <cell r="C10363" t="str">
            <v xml:space="preserve">UN    </v>
          </cell>
          <cell r="D10363">
            <v>1.05</v>
          </cell>
        </row>
        <row r="10364">
          <cell r="A10364">
            <v>11948</v>
          </cell>
          <cell r="B10364" t="str">
            <v>PARAFUSO ZINCADO, SEXTAVADO, COM ROSCA SOBERBA, DIAMETRO 5/16", COMPRIMENTO 40 MM</v>
          </cell>
          <cell r="C10364" t="str">
            <v xml:space="preserve">UN    </v>
          </cell>
          <cell r="D10364">
            <v>0.47</v>
          </cell>
        </row>
        <row r="10365">
          <cell r="A10365">
            <v>4382</v>
          </cell>
          <cell r="B10365" t="str">
            <v>PARAFUSO ZINCADO, SEXTAVADO, COM ROSCA SOBERBA, DIAMETRO 5/16", COMPRIMENTO 80 MM</v>
          </cell>
          <cell r="C10365" t="str">
            <v xml:space="preserve">UN    </v>
          </cell>
          <cell r="D10365">
            <v>0.78</v>
          </cell>
        </row>
        <row r="10366">
          <cell r="A10366">
            <v>4354</v>
          </cell>
          <cell r="B10366" t="str">
            <v>PARAFUSO ZINCADO, SEXTAVADO, GRAU 5, ROSCA INTEIRA, DIAMETRO 1 1/2", COMPRIMENTO 4"</v>
          </cell>
          <cell r="C10366" t="str">
            <v xml:space="preserve">UN    </v>
          </cell>
          <cell r="D10366">
            <v>32.82</v>
          </cell>
        </row>
        <row r="10367">
          <cell r="A10367">
            <v>40839</v>
          </cell>
          <cell r="B10367" t="str">
            <v>PARAFUSO, ASTM A307 - GRAU A, SEXTAVADO, ZINCADO, DIAMETRO 3/8" (9,52 MM), COMPRIMENTO 1 " (25,4 MM)</v>
          </cell>
          <cell r="C10367" t="str">
            <v xml:space="preserve">CENTO </v>
          </cell>
          <cell r="D10367">
            <v>78.98</v>
          </cell>
        </row>
        <row r="10368">
          <cell r="A10368">
            <v>40552</v>
          </cell>
          <cell r="B10368" t="str">
            <v>PARAFUSO, AUTO ATARRACHANTE, CABECA CHATA, FENDA SIMPLES, 1/4 (6,35 MM) X 25 MM</v>
          </cell>
          <cell r="C10368" t="str">
            <v xml:space="preserve">CENTO </v>
          </cell>
          <cell r="D10368">
            <v>32.68</v>
          </cell>
        </row>
        <row r="10369">
          <cell r="A10369">
            <v>40549</v>
          </cell>
          <cell r="B10369" t="str">
            <v>PARAFUSO, COMUM, ASTM A307, SEXTAVADO, DIAMETRO 1/2" (12,7 MM), COMPRIMENTO 1" (25,4 MM)</v>
          </cell>
          <cell r="C10369" t="str">
            <v xml:space="preserve">CENTO </v>
          </cell>
          <cell r="D10369">
            <v>129.37</v>
          </cell>
        </row>
        <row r="10370">
          <cell r="A10370">
            <v>4385</v>
          </cell>
          <cell r="B10370" t="str">
            <v>PARALELEPIPEDO GRANITICO OU BASALTICO, PARA PAVIMENTACAO, SEM FRETE (VARIACAO REGIONAL DE PECAS POR M2)</v>
          </cell>
          <cell r="C10370" t="str">
            <v xml:space="preserve">MIL   </v>
          </cell>
          <cell r="D10370">
            <v>548.77</v>
          </cell>
        </row>
        <row r="10371">
          <cell r="A10371">
            <v>20078</v>
          </cell>
          <cell r="B10371" t="str">
            <v>PASTA LUBRIFICANTE PARA TUBOS E CONEXOES COM JUNTA ELASTICA (USO EM PVC, ACO, POLIETILENO E OUTROS) ( DE *400* G)</v>
          </cell>
          <cell r="C10371" t="str">
            <v xml:space="preserve">UN    </v>
          </cell>
          <cell r="D10371">
            <v>21.43</v>
          </cell>
        </row>
        <row r="10372">
          <cell r="A10372">
            <v>20079</v>
          </cell>
          <cell r="B10372" t="str">
            <v>PASTA LUBRIFICANTE PARA TUBOS E CONEXOES COM JUNTA ELASTICA (USO EM PVC, ACO, POLIETILENO E OUTROS) (POTE DE 3.500* G)</v>
          </cell>
          <cell r="C10372" t="str">
            <v xml:space="preserve">UN    </v>
          </cell>
          <cell r="D10372">
            <v>133.66999999999999</v>
          </cell>
        </row>
        <row r="10373">
          <cell r="A10373">
            <v>39897</v>
          </cell>
          <cell r="B10373" t="str">
            <v>PASTA PARA SOLDA DE TUBOS E CONEXOES DE COBRE (EMBALAGEM COM 250 G)</v>
          </cell>
          <cell r="C10373" t="str">
            <v xml:space="preserve">UN    </v>
          </cell>
          <cell r="D10373">
            <v>37.44</v>
          </cell>
        </row>
        <row r="10374">
          <cell r="A10374">
            <v>118</v>
          </cell>
          <cell r="B10374" t="str">
            <v>PASTA VEDA JUNTAS/ROSCA, LATA DE *500* G, PARA INSTALACOES DE GAS E OUTROS</v>
          </cell>
          <cell r="C10374" t="str">
            <v xml:space="preserve">UN    </v>
          </cell>
          <cell r="D10374">
            <v>81.02</v>
          </cell>
        </row>
        <row r="10375">
          <cell r="A10375">
            <v>4396</v>
          </cell>
          <cell r="B10375" t="str">
            <v>PASTILHA CERAMICA/PORCELANA, REVEST INT/EXT E  PISCINA, CORES BRANCA OU FRIAS, *2,5 X 2,5* CM</v>
          </cell>
          <cell r="C10375" t="str">
            <v xml:space="preserve">M2    </v>
          </cell>
          <cell r="D10375">
            <v>154.44</v>
          </cell>
        </row>
        <row r="10376">
          <cell r="A10376">
            <v>36881</v>
          </cell>
          <cell r="B10376" t="str">
            <v>PASTILHA CERAMICA/PORCELANA, REVEST INT/EXT E  PISCINA, CORES FRIAS *5 X 5* CM</v>
          </cell>
          <cell r="C10376" t="str">
            <v xml:space="preserve">M2    </v>
          </cell>
          <cell r="D10376">
            <v>138.01</v>
          </cell>
        </row>
        <row r="10377">
          <cell r="A10377">
            <v>36882</v>
          </cell>
          <cell r="B10377" t="str">
            <v>PASTILHA CERAMICA/PORCELANA, REVEST INT/EXT E  PISCINA, CORES QUENTES *5 X 5* CM</v>
          </cell>
          <cell r="C10377" t="str">
            <v xml:space="preserve">M2    </v>
          </cell>
          <cell r="D10377">
            <v>161.01</v>
          </cell>
        </row>
        <row r="10378">
          <cell r="A10378">
            <v>4397</v>
          </cell>
          <cell r="B10378" t="str">
            <v>PASTILHA CERAMICA/PORCELANA, REVEST INT/EXT E  PISCINA, CORES QUENTES, *2,5 X 2,5* CM</v>
          </cell>
          <cell r="C10378" t="str">
            <v xml:space="preserve">M2    </v>
          </cell>
          <cell r="D10378">
            <v>250.44</v>
          </cell>
        </row>
        <row r="10379">
          <cell r="A10379">
            <v>34754</v>
          </cell>
          <cell r="B10379" t="str">
            <v>PASTILHA DE VIDRO CRISTAL, NACIONAL, REVEST INT/EXT E PISCINA, TODAS AS CORES, E MAIOR OU IGUAL A 5 MM  *2,0 X 2,0* CM</v>
          </cell>
          <cell r="C10379" t="str">
            <v xml:space="preserve">M2    </v>
          </cell>
          <cell r="D10379">
            <v>463.73</v>
          </cell>
        </row>
        <row r="10380">
          <cell r="A10380">
            <v>25962</v>
          </cell>
          <cell r="B10380" t="str">
            <v>PASTILHA DE VIDRO PIGMENTADA *2,0 X 2,0* CM, NACIONAL, PARA REVESTIMENTO INTERNO/EXTERNO E PISCINA, BRANCA OU CORES FRIAS, ESPESSURA MAIOR OU IGUAL A 5 MM</v>
          </cell>
          <cell r="C10380" t="str">
            <v xml:space="preserve">M2    </v>
          </cell>
          <cell r="D10380">
            <v>293.70999999999998</v>
          </cell>
        </row>
        <row r="10381">
          <cell r="A10381">
            <v>34752</v>
          </cell>
          <cell r="B10381" t="str">
            <v>PASTILHA DE VIDRO PIGMENTADA, NACIONAL, REVEST INT/EXT E PISCINA, CORES QUENTES, ESPESSURA MAIOR OU IGUAL A 5 MM  *2,0 X 2,0* CM</v>
          </cell>
          <cell r="C10381" t="str">
            <v xml:space="preserve">M2    </v>
          </cell>
          <cell r="D10381">
            <v>517.22</v>
          </cell>
        </row>
        <row r="10382">
          <cell r="A10382">
            <v>4751</v>
          </cell>
          <cell r="B10382" t="str">
            <v>PASTILHEIRO</v>
          </cell>
          <cell r="C10382" t="str">
            <v xml:space="preserve">H     </v>
          </cell>
          <cell r="D10382">
            <v>16.05</v>
          </cell>
        </row>
        <row r="10383">
          <cell r="A10383">
            <v>41066</v>
          </cell>
          <cell r="B10383" t="str">
            <v>PASTILHEIRO (MENSALISTA)</v>
          </cell>
          <cell r="C10383" t="str">
            <v xml:space="preserve">MES   </v>
          </cell>
          <cell r="D10383">
            <v>2810.78</v>
          </cell>
        </row>
        <row r="10384">
          <cell r="A10384">
            <v>39604</v>
          </cell>
          <cell r="B10384" t="str">
            <v>PATCH CORD, CATEGORIA 5 E, EXTENSAO DE 1,50 M</v>
          </cell>
          <cell r="C10384" t="str">
            <v xml:space="preserve">UN    </v>
          </cell>
          <cell r="D10384">
            <v>11.44</v>
          </cell>
        </row>
        <row r="10385">
          <cell r="A10385">
            <v>39605</v>
          </cell>
          <cell r="B10385" t="str">
            <v>PATCH CORD, CATEGORIA 5 E, EXTENSAO DE 2,50 M</v>
          </cell>
          <cell r="C10385" t="str">
            <v xml:space="preserve">UN    </v>
          </cell>
          <cell r="D10385">
            <v>15.87</v>
          </cell>
        </row>
        <row r="10386">
          <cell r="A10386">
            <v>39606</v>
          </cell>
          <cell r="B10386" t="str">
            <v>PATCH CORD, CATEGORIA 6, EXTENSAO DE 1,50 M</v>
          </cell>
          <cell r="C10386" t="str">
            <v xml:space="preserve">UN    </v>
          </cell>
          <cell r="D10386">
            <v>20.16</v>
          </cell>
        </row>
        <row r="10387">
          <cell r="A10387">
            <v>39607</v>
          </cell>
          <cell r="B10387" t="str">
            <v>PATCH CORD, CATEGORIA 6, EXTENSAO DE 2,50 M</v>
          </cell>
          <cell r="C10387" t="str">
            <v xml:space="preserve">UN    </v>
          </cell>
          <cell r="D10387">
            <v>23.13</v>
          </cell>
        </row>
        <row r="10388">
          <cell r="A10388">
            <v>39594</v>
          </cell>
          <cell r="B10388" t="str">
            <v>PATCH PANEL, 24 PORTAS, CATEGORIA 5E, COM RACKS DE 19" E 1 U DE ALTURA</v>
          </cell>
          <cell r="C10388" t="str">
            <v xml:space="preserve">UN    </v>
          </cell>
          <cell r="D10388">
            <v>219</v>
          </cell>
        </row>
        <row r="10389">
          <cell r="A10389">
            <v>39596</v>
          </cell>
          <cell r="B10389" t="str">
            <v>PATCH PANEL, 24 PORTAS, CATEGORIA 6, COM RACKS DE 19" E 1 U DE ALTURA</v>
          </cell>
          <cell r="C10389" t="str">
            <v xml:space="preserve">UN    </v>
          </cell>
          <cell r="D10389">
            <v>381.71</v>
          </cell>
        </row>
        <row r="10390">
          <cell r="A10390">
            <v>39595</v>
          </cell>
          <cell r="B10390" t="str">
            <v>PATCH PANEL, 48 PORTAS, CATEGORIA 5E, COM RACKS DE 19" E 2 U DE ALTURA</v>
          </cell>
          <cell r="C10390" t="str">
            <v xml:space="preserve">UN    </v>
          </cell>
          <cell r="D10390">
            <v>320.41000000000003</v>
          </cell>
        </row>
        <row r="10391">
          <cell r="A10391">
            <v>39597</v>
          </cell>
          <cell r="B10391" t="str">
            <v>PATCH PANEL, 48 PORTAS, CATEGORIA 6, COM RACKS DE 19" E 2 U DE ALTURA</v>
          </cell>
          <cell r="C10391" t="str">
            <v xml:space="preserve">UN    </v>
          </cell>
          <cell r="D10391">
            <v>514.75</v>
          </cell>
        </row>
        <row r="10392">
          <cell r="A10392">
            <v>10731</v>
          </cell>
          <cell r="B10392" t="str">
            <v>PEDRA ARDOSIA, CINZA, *40 X 40* CM, E= *1 CM</v>
          </cell>
          <cell r="C10392" t="str">
            <v xml:space="preserve">M2    </v>
          </cell>
          <cell r="D10392">
            <v>27.7</v>
          </cell>
        </row>
        <row r="10393">
          <cell r="A10393">
            <v>4704</v>
          </cell>
          <cell r="B10393" t="str">
            <v>PEDRA ARDOSIA, CINZA, 20  X  40 CM,  E=  *1 CM</v>
          </cell>
          <cell r="C10393" t="str">
            <v xml:space="preserve">M2    </v>
          </cell>
          <cell r="D10393">
            <v>24.99</v>
          </cell>
        </row>
        <row r="10394">
          <cell r="A10394">
            <v>10730</v>
          </cell>
          <cell r="B10394" t="str">
            <v>PEDRA ARDOSIA, CINZA, 30  X  30,  E= *1 CM</v>
          </cell>
          <cell r="C10394" t="str">
            <v xml:space="preserve">M2    </v>
          </cell>
          <cell r="D10394">
            <v>26.78</v>
          </cell>
        </row>
        <row r="10395">
          <cell r="A10395">
            <v>4729</v>
          </cell>
          <cell r="B10395" t="str">
            <v>PEDRA BRITADA GRADUADA, CLASSIFICADA (POSTO PEDREIRA/FORNECEDOR, SEM FRETE)</v>
          </cell>
          <cell r="C10395" t="str">
            <v xml:space="preserve">M3    </v>
          </cell>
          <cell r="D10395">
            <v>59.26</v>
          </cell>
        </row>
        <row r="10396">
          <cell r="A10396">
            <v>4720</v>
          </cell>
          <cell r="B10396" t="str">
            <v>PEDRA BRITADA N. 0, OU PEDRISCO (4,8 A 9,5 MM) POSTO PEDREIRA/FORNECEDOR, SEM FRETE</v>
          </cell>
          <cell r="C10396" t="str">
            <v xml:space="preserve">M3    </v>
          </cell>
          <cell r="D10396">
            <v>67.91</v>
          </cell>
        </row>
        <row r="10397">
          <cell r="A10397">
            <v>4721</v>
          </cell>
          <cell r="B10397" t="str">
            <v>PEDRA BRITADA N. 1 (9,5 a 19 MM) POSTO PEDREIRA/FORNECEDOR, SEM FRETE</v>
          </cell>
          <cell r="C10397" t="str">
            <v xml:space="preserve">M3    </v>
          </cell>
          <cell r="D10397">
            <v>58.82</v>
          </cell>
        </row>
        <row r="10398">
          <cell r="A10398">
            <v>4718</v>
          </cell>
          <cell r="B10398" t="str">
            <v>PEDRA BRITADA N. 2 (19 A 38 MM) POSTO PEDREIRA/FORNECEDOR, SEM FRETE</v>
          </cell>
          <cell r="C10398" t="str">
            <v xml:space="preserve">M3    </v>
          </cell>
          <cell r="D10398">
            <v>59.13</v>
          </cell>
        </row>
        <row r="10399">
          <cell r="A10399">
            <v>4722</v>
          </cell>
          <cell r="B10399" t="str">
            <v>PEDRA BRITADA N. 3 (38 A 50 MM) POSTO PEDREIRA/FORNECEDOR, SEM FRETE</v>
          </cell>
          <cell r="C10399" t="str">
            <v xml:space="preserve">M3    </v>
          </cell>
          <cell r="D10399">
            <v>55.56</v>
          </cell>
        </row>
        <row r="10400">
          <cell r="A10400">
            <v>4723</v>
          </cell>
          <cell r="B10400" t="str">
            <v>PEDRA BRITADA N. 4 (50 A 76 MM) POSTO PEDREIRA/FORNECEDOR, SEM FRETE</v>
          </cell>
          <cell r="C10400" t="str">
            <v xml:space="preserve">M3    </v>
          </cell>
          <cell r="D10400">
            <v>55.08</v>
          </cell>
        </row>
        <row r="10401">
          <cell r="A10401">
            <v>4727</v>
          </cell>
          <cell r="B10401" t="str">
            <v>PEDRA BRITADA N. 5 (76 A 100 MM) POSTO PEDREIRA/FORNECEDOR, SEM FRETE</v>
          </cell>
          <cell r="C10401" t="str">
            <v xml:space="preserve">M3    </v>
          </cell>
          <cell r="D10401">
            <v>50.41</v>
          </cell>
        </row>
        <row r="10402">
          <cell r="A10402">
            <v>4748</v>
          </cell>
          <cell r="B10402" t="str">
            <v>PEDRA BRITADA OU BICA CORRIDA, NAO CLASSIFICADA (POSTO PEDREIRA/FORNECEDOR, SEM FRETE)</v>
          </cell>
          <cell r="C10402" t="str">
            <v xml:space="preserve">M3    </v>
          </cell>
          <cell r="D10402">
            <v>54.32</v>
          </cell>
        </row>
        <row r="10403">
          <cell r="A10403">
            <v>4730</v>
          </cell>
          <cell r="B10403" t="str">
            <v>PEDRA DE MAO OU PEDRA RACHAO PARA ARRIMO/FUNDACAO (POSTO PEDREIRA/FORNECEDOR, SEM FRETE)</v>
          </cell>
          <cell r="C10403" t="str">
            <v xml:space="preserve">M3    </v>
          </cell>
          <cell r="D10403">
            <v>55.28</v>
          </cell>
        </row>
        <row r="10404">
          <cell r="A10404">
            <v>13186</v>
          </cell>
          <cell r="B10404" t="str">
            <v>PEDRA GRANITICA OU BASALTICA IRREGULAR, FAIXA GRANULOMETRICA 100 A 150 MM PARA PAVIMENTACAO OU CALCAMENTO POLIEDRICO, POSTO PEDREIRA / FORNECEDOR (SEM FRETE)</v>
          </cell>
          <cell r="C10404" t="str">
            <v xml:space="preserve">M3    </v>
          </cell>
          <cell r="D10404">
            <v>43.55</v>
          </cell>
        </row>
        <row r="10405">
          <cell r="A10405">
            <v>10737</v>
          </cell>
          <cell r="B10405" t="str">
            <v>PEDRA GRANITICA OU BASALTO, CACO, RETALHO, CAVACO, TIPO MIRACEMA, MADEIRA, PADUANA, RACHINHA, SANTA ISABEL OU OUTRAS SIMILARES, E=  *1,0 A *2,0 CM</v>
          </cell>
          <cell r="C10405" t="str">
            <v xml:space="preserve">M2    </v>
          </cell>
          <cell r="D10405">
            <v>87.05</v>
          </cell>
        </row>
        <row r="10406">
          <cell r="A10406">
            <v>10734</v>
          </cell>
          <cell r="B10406" t="str">
            <v>PEDRA GRANITICA, SERRADA, TIPO MIRACEMA, MADEIRA, PADUANA, RACHINHA, SANTA ISABEL OU OUTRAS SIMILARES, *11,5 X  *23 CM, E=  *1,0 A *2,0 CM</v>
          </cell>
          <cell r="C10406" t="str">
            <v xml:space="preserve">M2    </v>
          </cell>
          <cell r="D10406">
            <v>51.78</v>
          </cell>
        </row>
        <row r="10407">
          <cell r="A10407">
            <v>4708</v>
          </cell>
          <cell r="B10407" t="str">
            <v>PEDRA PORTUGUESA  OU PETIT PAVE, BRANCA OU PRETA</v>
          </cell>
          <cell r="C10407" t="str">
            <v xml:space="preserve">M2    </v>
          </cell>
          <cell r="D10407">
            <v>100.44</v>
          </cell>
        </row>
        <row r="10408">
          <cell r="A10408">
            <v>4712</v>
          </cell>
          <cell r="B10408" t="str">
            <v>PEDRA QUARTZITO OU CALCARIO LAMINADO, CACO, TIPO CARIRI, ITACOLOMI, LAGOA SANTA, LUMINARIA, PIRENOPOLIS, SAO TOME OU OUTRAS SIMILARES DA REGIAO, E=  *1,5 A *2,5 CM</v>
          </cell>
          <cell r="C10408" t="str">
            <v xml:space="preserve">M2    </v>
          </cell>
          <cell r="D10408">
            <v>49.1</v>
          </cell>
        </row>
        <row r="10409">
          <cell r="A10409">
            <v>4710</v>
          </cell>
          <cell r="B10409" t="str">
            <v>PEDRA QUARTZITO OU CALCARIO LAMINADO, SERRADA, TIPO CARIRI, ITACOLOMI, LAGOA SANTA, LUMINARIA, PIRENOPOLIS, SAO TOME OU OUTRAS SIMILARES DA REGIAO, *20 X *40 CM, E=  *1,5 A *2,5 CM</v>
          </cell>
          <cell r="C10409" t="str">
            <v xml:space="preserve">M2    </v>
          </cell>
          <cell r="D10409">
            <v>157.47</v>
          </cell>
        </row>
        <row r="10410">
          <cell r="A10410">
            <v>4746</v>
          </cell>
          <cell r="B10410" t="str">
            <v>PEDREGULHO OU PICARRA DE JAZIDA, AO NATURAL, PARA BASE DE PAVIMENTACAO (RETIRADO NA JAZIDA, SEM TRANSPORTE)</v>
          </cell>
          <cell r="C10410" t="str">
            <v xml:space="preserve">M3    </v>
          </cell>
          <cell r="D10410">
            <v>41.29</v>
          </cell>
        </row>
        <row r="10411">
          <cell r="A10411">
            <v>4750</v>
          </cell>
          <cell r="B10411" t="str">
            <v>PEDREIRO</v>
          </cell>
          <cell r="C10411" t="str">
            <v xml:space="preserve">H     </v>
          </cell>
          <cell r="D10411">
            <v>13.45</v>
          </cell>
        </row>
        <row r="10412">
          <cell r="A10412">
            <v>41065</v>
          </cell>
          <cell r="B10412" t="str">
            <v>PEDREIRO (MENSALISTA)</v>
          </cell>
          <cell r="C10412" t="str">
            <v xml:space="preserve">MES   </v>
          </cell>
          <cell r="D10412">
            <v>2354.0700000000002</v>
          </cell>
        </row>
        <row r="10413">
          <cell r="A10413">
            <v>34747</v>
          </cell>
          <cell r="B10413" t="str">
            <v>PEITORIL EM MARMORE, POLIDO, BRANCO COMUM, L= *15* CM, E=  *2,0* CM, COM PINGADEIRA</v>
          </cell>
          <cell r="C10413" t="str">
            <v xml:space="preserve">M     </v>
          </cell>
          <cell r="D10413">
            <v>61.4</v>
          </cell>
        </row>
        <row r="10414">
          <cell r="A10414">
            <v>4826</v>
          </cell>
          <cell r="B10414" t="str">
            <v>PEITORIL EM MARMORE, POLIDO, BRANCO COMUM, L= *15* CM, E=  *3* CM, CORTE RETO</v>
          </cell>
          <cell r="C10414" t="str">
            <v xml:space="preserve">M     </v>
          </cell>
          <cell r="D10414">
            <v>66.02</v>
          </cell>
        </row>
        <row r="10415">
          <cell r="A10415">
            <v>41975</v>
          </cell>
          <cell r="B10415" t="str">
            <v>PEITORIL PRE-MOLDADO EM GRANILITE, MARMORITE OU GRANITINA, L = *15* CM</v>
          </cell>
          <cell r="C10415" t="str">
            <v xml:space="preserve">M2    </v>
          </cell>
          <cell r="D10415">
            <v>76.52</v>
          </cell>
        </row>
        <row r="10416">
          <cell r="A10416">
            <v>4825</v>
          </cell>
          <cell r="B10416" t="str">
            <v>PEITORIL/ SOLEIRA EM MARMORE, POLIDO, BRANCO COMUM, L= *25* CM, E=  *3* CM, CORTE RETO</v>
          </cell>
          <cell r="C10416" t="str">
            <v xml:space="preserve">M     </v>
          </cell>
          <cell r="D10416">
            <v>91.38</v>
          </cell>
        </row>
        <row r="10417">
          <cell r="A10417">
            <v>34744</v>
          </cell>
          <cell r="B10417" t="str">
            <v>PELICULA REFLETIVA, GT 7 ANOS PARA SINALIZACAO VERTICAL</v>
          </cell>
          <cell r="C10417" t="str">
            <v xml:space="preserve">M2    </v>
          </cell>
          <cell r="D10417">
            <v>18.600000000000001</v>
          </cell>
        </row>
        <row r="10418">
          <cell r="A10418">
            <v>39430</v>
          </cell>
          <cell r="B10418" t="str">
            <v>PENDURAL OU PRESILHA REGULADORA, EM ACO GALVANIZADO, COM CORPO, MOLA E REBITE, PARA PERFIL TIPO CANALETA DE ESTRUTURA EM FORROS DRYWALL</v>
          </cell>
          <cell r="C10418" t="str">
            <v xml:space="preserve">UN    </v>
          </cell>
          <cell r="D10418">
            <v>1.63</v>
          </cell>
        </row>
        <row r="10419">
          <cell r="A10419">
            <v>39573</v>
          </cell>
          <cell r="B10419" t="str">
            <v>PENDURAL OU REGULADOR, COM MOLA, EM ACO GALVANIZADO, PARA PERFIL TIPO T CLICADO DE FORROS REMOVIVEL</v>
          </cell>
          <cell r="C10419" t="str">
            <v xml:space="preserve">UN    </v>
          </cell>
          <cell r="D10419">
            <v>1.61</v>
          </cell>
        </row>
        <row r="10420">
          <cell r="A10420">
            <v>38410</v>
          </cell>
          <cell r="B10420" t="str">
            <v>PENEIRA ROTATIVA COM MOTOR ELETRICO TRIFASICO DE 2 CV, CILINDRO DE 1 M X 0,60 M, COM FUROS DE 3,17 MM</v>
          </cell>
          <cell r="C10420" t="str">
            <v xml:space="preserve">UN    </v>
          </cell>
          <cell r="D10420">
            <v>10270.299999999999</v>
          </cell>
        </row>
        <row r="10421">
          <cell r="A10421">
            <v>41596</v>
          </cell>
          <cell r="B10421" t="str">
            <v>PERFIL "H" DE ACO LAMINADO, "HP" 250 X 62,0</v>
          </cell>
          <cell r="C10421" t="str">
            <v xml:space="preserve">KG    </v>
          </cell>
          <cell r="D10421">
            <v>9.57</v>
          </cell>
        </row>
        <row r="10422">
          <cell r="A10422">
            <v>41598</v>
          </cell>
          <cell r="B10422" t="str">
            <v>PERFIL "H" DE ACO LAMINADO, "HP" 310 X 79,0</v>
          </cell>
          <cell r="C10422" t="str">
            <v xml:space="preserve">KG    </v>
          </cell>
          <cell r="D10422">
            <v>9.57</v>
          </cell>
        </row>
        <row r="10423">
          <cell r="A10423">
            <v>41594</v>
          </cell>
          <cell r="B10423" t="str">
            <v>PERFIL "H" DE ACO LAMINADO, "W" 200 X 35,9</v>
          </cell>
          <cell r="C10423" t="str">
            <v xml:space="preserve">KG    </v>
          </cell>
          <cell r="D10423">
            <v>9.73</v>
          </cell>
        </row>
        <row r="10424">
          <cell r="A10424">
            <v>43663</v>
          </cell>
          <cell r="B10424" t="str">
            <v>PERFIL "I" DE ACO LAMINADO, ABAS INCLINADAS, "I" 102 X 12,7</v>
          </cell>
          <cell r="C10424" t="str">
            <v xml:space="preserve">KG    </v>
          </cell>
          <cell r="D10424">
            <v>8.01</v>
          </cell>
        </row>
        <row r="10425">
          <cell r="A10425">
            <v>4766</v>
          </cell>
          <cell r="B10425" t="str">
            <v>PERFIL "I" DE ACO LAMINADO, ABAS INCLINADAS, "I" 152 X 22</v>
          </cell>
          <cell r="C10425" t="str">
            <v xml:space="preserve">KG    </v>
          </cell>
          <cell r="D10425">
            <v>7.54</v>
          </cell>
        </row>
        <row r="10426">
          <cell r="A10426">
            <v>43664</v>
          </cell>
          <cell r="B10426" t="str">
            <v>PERFIL "I" DE ACO LAMINADO, ABAS INCLINADAS, "I" 203 X 34,3</v>
          </cell>
          <cell r="C10426" t="str">
            <v xml:space="preserve">KG    </v>
          </cell>
          <cell r="D10426">
            <v>8.0500000000000007</v>
          </cell>
        </row>
        <row r="10427">
          <cell r="A10427">
            <v>43082</v>
          </cell>
          <cell r="B10427" t="str">
            <v>PERFIL "I" DE ACO LAMINADO, ABAS PARALELAS, "W", QUALQUER BITOLA</v>
          </cell>
          <cell r="C10427" t="str">
            <v xml:space="preserve">KG    </v>
          </cell>
          <cell r="D10427">
            <v>8.7799999999999994</v>
          </cell>
        </row>
        <row r="10428">
          <cell r="A10428">
            <v>43665</v>
          </cell>
          <cell r="B10428" t="str">
            <v>PERFIL "U" DE ACO LAMINADO, "U" 102 X 9,3</v>
          </cell>
          <cell r="C10428" t="str">
            <v xml:space="preserve">KG    </v>
          </cell>
          <cell r="D10428">
            <v>7.54</v>
          </cell>
        </row>
        <row r="10429">
          <cell r="A10429">
            <v>10966</v>
          </cell>
          <cell r="B10429" t="str">
            <v>PERFIL "U" DE ACO LAMINADO, "U" 152 X 15,6</v>
          </cell>
          <cell r="C10429" t="str">
            <v xml:space="preserve">KG    </v>
          </cell>
          <cell r="D10429">
            <v>8.01</v>
          </cell>
        </row>
        <row r="10430">
          <cell r="A10430">
            <v>43692</v>
          </cell>
          <cell r="B10430" t="str">
            <v>PERFIL "U" EM CHAPA ACO DOBRADA, E = 3,04 MM, H = 20 CM, ABAS = 5 CM (4,47 KG/M)</v>
          </cell>
          <cell r="C10430" t="str">
            <v xml:space="preserve">KG    </v>
          </cell>
          <cell r="D10430">
            <v>8.01</v>
          </cell>
        </row>
        <row r="10431">
          <cell r="A10431">
            <v>43083</v>
          </cell>
          <cell r="B10431" t="str">
            <v>PERFIL "U" ENRIJECIDO DE ACO GALVANIZADO, DOBRADO, 150 X 60 X 20 MM, E = 3,00 MM OU 200 X 75 X 25 MM, E = 3,75 MM</v>
          </cell>
          <cell r="C10431" t="str">
            <v xml:space="preserve">KG    </v>
          </cell>
          <cell r="D10431">
            <v>7.6</v>
          </cell>
        </row>
        <row r="10432">
          <cell r="A10432">
            <v>40535</v>
          </cell>
          <cell r="B10432" t="str">
            <v>PERFIL "U" SIMPLES DE ACO GALVANIZADO DOBRADO 75 X *40* MM, E = 2,65 MM</v>
          </cell>
          <cell r="C10432" t="str">
            <v xml:space="preserve">KG    </v>
          </cell>
          <cell r="D10432">
            <v>7.6</v>
          </cell>
        </row>
        <row r="10433">
          <cell r="A10433">
            <v>39427</v>
          </cell>
          <cell r="B10433" t="str">
            <v>PERFIL CANALETA, FORMATO C, EM ACO ZINCADO, PARA ESTRUTURA FORRO DRYWALL, E = 0,5 MM, *46 X 18* (L X H), COMPRIMENTO 3 M</v>
          </cell>
          <cell r="C10433" t="str">
            <v xml:space="preserve">M     </v>
          </cell>
          <cell r="D10433">
            <v>4.34</v>
          </cell>
        </row>
        <row r="10434">
          <cell r="A10434">
            <v>39424</v>
          </cell>
          <cell r="B10434" t="str">
            <v>PERFIL CANTONEIRA L, LISA, EM ACO, 25 X 30 MM, E = 0,5 MM, PARA ESTRUTURA DRYWALL</v>
          </cell>
          <cell r="C10434" t="str">
            <v xml:space="preserve">M     </v>
          </cell>
          <cell r="D10434">
            <v>2.58</v>
          </cell>
        </row>
        <row r="10435">
          <cell r="A10435">
            <v>39425</v>
          </cell>
          <cell r="B10435" t="str">
            <v>PERFIL CANTONEIRA L, PERFURADA, EM ACO, 23 X 23 MM, E = 0,5 MM, PARA ESTRUTURA DRYWALL</v>
          </cell>
          <cell r="C10435" t="str">
            <v xml:space="preserve">M     </v>
          </cell>
          <cell r="D10435">
            <v>2.5499999999999998</v>
          </cell>
        </row>
        <row r="10436">
          <cell r="A10436">
            <v>40664</v>
          </cell>
          <cell r="B10436" t="str">
            <v>PERFIL CARTOLA DE ACO GALVANIZADO, *20 X 30 X 10* MM, E =  0,8 MM</v>
          </cell>
          <cell r="C10436" t="str">
            <v xml:space="preserve">KG    </v>
          </cell>
          <cell r="D10436">
            <v>15.6</v>
          </cell>
        </row>
        <row r="10437">
          <cell r="A10437">
            <v>34360</v>
          </cell>
          <cell r="B10437" t="str">
            <v>PERFIL DE ALUMINIO ANODIZADO</v>
          </cell>
          <cell r="C10437" t="str">
            <v xml:space="preserve">KG    </v>
          </cell>
          <cell r="D10437">
            <v>46.89</v>
          </cell>
        </row>
        <row r="10438">
          <cell r="A10438">
            <v>20259</v>
          </cell>
          <cell r="B10438" t="str">
            <v>PERFIL DE BORRACHA EPDM MACICO *12 X 15* MM PARA ESQUADRIAS</v>
          </cell>
          <cell r="C10438" t="str">
            <v xml:space="preserve">M     </v>
          </cell>
          <cell r="D10438">
            <v>8.8000000000000007</v>
          </cell>
        </row>
        <row r="10439">
          <cell r="A10439">
            <v>14077</v>
          </cell>
          <cell r="B10439" t="str">
            <v>PERFIL ELASTOMERICO PRE-FORMADO EM EPMD, PARA JUNTA DE DILATACAO DE PISOS COM POUCA SOLICITACAO, 15 MM DE LARGURA, MOVIMENTACAO DE *11 A 19* MM</v>
          </cell>
          <cell r="C10439" t="str">
            <v xml:space="preserve">M     </v>
          </cell>
          <cell r="D10439">
            <v>134.69</v>
          </cell>
        </row>
        <row r="10440">
          <cell r="A10440">
            <v>3678</v>
          </cell>
          <cell r="B10440" t="str">
            <v>PERFIL ELASTOMERICO PRE-FORMADO EM EPMD, PARA JUNTA DE DILATACAO DE USO GERAL EM MEDIAS SOLICITACOES, 8 MM DE LARGURA, MOVIMENTACAO DE *5 A 11* MM</v>
          </cell>
          <cell r="C10440" t="str">
            <v xml:space="preserve">M     </v>
          </cell>
          <cell r="D10440">
            <v>60.88</v>
          </cell>
        </row>
        <row r="10441">
          <cell r="A10441">
            <v>39418</v>
          </cell>
          <cell r="B10441" t="str">
            <v>PERFIL GUIA, FORMATO U, EM ACO ZINCADO, PARA ESTRUTURA PAREDE DRYWALL, E = 0,5 MM, 48  X 3000 MM (L X C)</v>
          </cell>
          <cell r="C10441" t="str">
            <v xml:space="preserve">M     </v>
          </cell>
          <cell r="D10441">
            <v>4.84</v>
          </cell>
        </row>
        <row r="10442">
          <cell r="A10442">
            <v>39419</v>
          </cell>
          <cell r="B10442" t="str">
            <v>PERFIL GUIA, FORMATO U, EM ACO ZINCADO, PARA ESTRUTURA PAREDE DRYWALL, E = 0,5 MM, 70 X 3000 MM (L X C)</v>
          </cell>
          <cell r="C10442" t="str">
            <v xml:space="preserve">M     </v>
          </cell>
          <cell r="D10442">
            <v>5.9</v>
          </cell>
        </row>
        <row r="10443">
          <cell r="A10443">
            <v>39420</v>
          </cell>
          <cell r="B10443" t="str">
            <v>PERFIL GUIA, FORMATO U, EM ACO ZINCADO, PARA ESTRUTURA PAREDE DRYWALL, E = 0,5 MM, 90 X 3000 MM (L X C)</v>
          </cell>
          <cell r="C10443" t="str">
            <v xml:space="preserve">M     </v>
          </cell>
          <cell r="D10443">
            <v>6.52</v>
          </cell>
        </row>
        <row r="10444">
          <cell r="A10444">
            <v>39571</v>
          </cell>
          <cell r="B10444" t="str">
            <v>PERFIL LONGARINA (PRINCIPAL), T CLICADO, EM ACO, BRANCO, PARA FORRO REMOVIVEL, 24 X 3750 MM (L X C)</v>
          </cell>
          <cell r="C10444" t="str">
            <v xml:space="preserve">M     </v>
          </cell>
          <cell r="D10444">
            <v>3.94</v>
          </cell>
        </row>
        <row r="10445">
          <cell r="A10445">
            <v>39421</v>
          </cell>
          <cell r="B10445" t="str">
            <v>PERFIL MONTANTE, FORMATO C, EM ACO ZINCADO, PARA ESTRUTURA PAREDE DRYWALL, E = 0,5 MM, 48 X 3000 MM (L X C)</v>
          </cell>
          <cell r="C10445" t="str">
            <v xml:space="preserve">M     </v>
          </cell>
          <cell r="D10445">
            <v>5.74</v>
          </cell>
        </row>
        <row r="10446">
          <cell r="A10446">
            <v>39422</v>
          </cell>
          <cell r="B10446" t="str">
            <v>PERFIL MONTANTE, FORMATO C, EM ACO ZINCADO, PARA ESTRUTURA PAREDE DRYWALL, E = 0,5 MM, 70 X 3000 MM (L X C)</v>
          </cell>
          <cell r="C10446" t="str">
            <v xml:space="preserve">M     </v>
          </cell>
          <cell r="D10446">
            <v>6.7</v>
          </cell>
        </row>
        <row r="10447">
          <cell r="A10447">
            <v>39423</v>
          </cell>
          <cell r="B10447" t="str">
            <v>PERFIL MONTANTE, FORMATO C, EM ACO ZINCADO, PARA ESTRUTURA PAREDE DRYWALL, E = 0,5 MM, 90 X 3000 MM (L X C)</v>
          </cell>
          <cell r="C10447" t="str">
            <v xml:space="preserve">M     </v>
          </cell>
          <cell r="D10447">
            <v>7.78</v>
          </cell>
        </row>
        <row r="10448">
          <cell r="A10448">
            <v>39426</v>
          </cell>
          <cell r="B10448" t="str">
            <v>PERFIL RODAPE DE IMPERMEABILIZACAO, FORMATO L, EM ACO ZINCADO, PARA ESTRUTURA DRYWALL, E = 0,5 MM, 220 X 3000 MM (H X C)</v>
          </cell>
          <cell r="C10448" t="str">
            <v xml:space="preserve">M     </v>
          </cell>
          <cell r="D10448">
            <v>17.489999999999998</v>
          </cell>
        </row>
        <row r="10449">
          <cell r="A10449">
            <v>39429</v>
          </cell>
          <cell r="B10449" t="str">
            <v>PERFIL TABICA ABERTA, PERFURADA, FORMATO Z, EM ACO GALVANIZADO NATURAL, LARGURA APROXIMADA 40 MM, PARA ESTRUTURA FORRO DRYWALL</v>
          </cell>
          <cell r="C10449" t="str">
            <v xml:space="preserve">M     </v>
          </cell>
          <cell r="D10449">
            <v>5.51</v>
          </cell>
        </row>
        <row r="10450">
          <cell r="A10450">
            <v>39428</v>
          </cell>
          <cell r="B10450" t="str">
            <v>PERFIL TABICA FECHADA, LISA, FORMATO Z, EM ACO GALVANIZADO NATURAL, LARGURA TOTAL NA HORIZONTAL *40* MM, PARA ESTRUTURA FORRO DRYWALL</v>
          </cell>
          <cell r="C10450" t="str">
            <v xml:space="preserve">M     </v>
          </cell>
          <cell r="D10450">
            <v>4.21</v>
          </cell>
        </row>
        <row r="10451">
          <cell r="A10451">
            <v>39572</v>
          </cell>
          <cell r="B10451" t="str">
            <v>PERFIL TIPO CANTONEIRA EM L, EM ACO GALVANIZADO, BRANCO, PARA FORRO REMOVIVEL, *23* X 3000 MM (L X C)</v>
          </cell>
          <cell r="C10451" t="str">
            <v xml:space="preserve">M     </v>
          </cell>
          <cell r="D10451">
            <v>3.65</v>
          </cell>
        </row>
        <row r="10452">
          <cell r="A10452">
            <v>39570</v>
          </cell>
          <cell r="B10452" t="str">
            <v>PERFIL TRAVESSA (SECUNDARIO), T CLICADO, EM ACO GALVANIZADO , BRANCO, PARA FORRO REMOVIVEL, 24 X 1250 MM (L X C)</v>
          </cell>
          <cell r="C10452" t="str">
            <v xml:space="preserve">M     </v>
          </cell>
          <cell r="D10452">
            <v>3.87</v>
          </cell>
        </row>
        <row r="10453">
          <cell r="A10453">
            <v>39569</v>
          </cell>
          <cell r="B10453" t="str">
            <v>PERFIL TRAVESSA (SECUNDARIO), T CLICADO, EM ACO GALVANIZADO, BRANCO, PARA FORRO REMOVIVEL, 24 X 625 MM (L X C)</v>
          </cell>
          <cell r="C10453" t="str">
            <v xml:space="preserve">M     </v>
          </cell>
          <cell r="D10453">
            <v>3.82</v>
          </cell>
        </row>
        <row r="10454">
          <cell r="A10454">
            <v>11552</v>
          </cell>
          <cell r="B10454" t="str">
            <v>PERFIL U DE ABAS IGUAIS, EM ALUMINIO, 1/2" (1,27 X 1,27 CM), PARA PORTA OU JANELA DE CORRER</v>
          </cell>
          <cell r="C10454" t="str">
            <v xml:space="preserve">M     </v>
          </cell>
          <cell r="D10454">
            <v>6.07</v>
          </cell>
        </row>
        <row r="10455">
          <cell r="A10455">
            <v>40598</v>
          </cell>
          <cell r="B10455" t="str">
            <v>PERFIL UDC ("U" DOBRADO DE CHAPA) SIMPLES DE ACO LAMINADO, GALVANIZADO, ASTM A36, 127 X 50 MM, E= 3 MM</v>
          </cell>
          <cell r="C10455" t="str">
            <v xml:space="preserve">KG    </v>
          </cell>
          <cell r="D10455">
            <v>7.42</v>
          </cell>
        </row>
        <row r="10456">
          <cell r="A10456">
            <v>39029</v>
          </cell>
          <cell r="B10456" t="str">
            <v>PERFILADO PERFURADO DUPLO 38 X 76 MM, CHAPA 22</v>
          </cell>
          <cell r="C10456" t="str">
            <v xml:space="preserve">M     </v>
          </cell>
          <cell r="D10456">
            <v>12.34</v>
          </cell>
        </row>
        <row r="10457">
          <cell r="A10457">
            <v>39028</v>
          </cell>
          <cell r="B10457" t="str">
            <v>PERFILADO PERFURADO SIMPLES 38 X 38 MM, CHAPA 22</v>
          </cell>
          <cell r="C10457" t="str">
            <v xml:space="preserve">M     </v>
          </cell>
          <cell r="D10457">
            <v>7.19</v>
          </cell>
        </row>
        <row r="10458">
          <cell r="A10458">
            <v>39328</v>
          </cell>
          <cell r="B10458" t="str">
            <v>PERFILADO PERFURADO 19 X 38 MM, CHAPA 22</v>
          </cell>
          <cell r="C10458" t="str">
            <v xml:space="preserve">M     </v>
          </cell>
          <cell r="D10458">
            <v>3.95</v>
          </cell>
        </row>
        <row r="10459">
          <cell r="A10459">
            <v>38541</v>
          </cell>
          <cell r="B10459" t="str">
            <v>PERFURATRIZ COM TORRE METALICA PARA EXECUCAO DE ESTACA HELICE CONTINUA, PROFUNDIDADE MAXIMA DE 30 M, DIAMETRO MAXIMO DE 800 MM, POTENCIA INSTALADA DE 268 HP, MESA ROTATIVA COM TORQUE MAXIMO DE 170 KNM</v>
          </cell>
          <cell r="C10459" t="str">
            <v xml:space="preserve">UN    </v>
          </cell>
          <cell r="D10459">
            <v>2415149.7999999998</v>
          </cell>
        </row>
        <row r="10460">
          <cell r="A10460">
            <v>38542</v>
          </cell>
          <cell r="B10460" t="str">
            <v>PERFURATRIZ COM TORRE METALICA PARA EXECUCAO DE ESTACA HELICE CONTINUA, PROFUNDIDADE MAXIMA DE 32 M, DIAMETRO MAXIMO DE 1000 MM, POTENCIA INSTALADA DE 350 HP, MESA ROTATIVA COM TORQUE MAXIMO DE 263 KNM</v>
          </cell>
          <cell r="C10460" t="str">
            <v xml:space="preserve">UN    </v>
          </cell>
          <cell r="D10460">
            <v>3755460.82</v>
          </cell>
        </row>
        <row r="10461">
          <cell r="A10461">
            <v>38543</v>
          </cell>
          <cell r="B10461" t="str">
            <v>PERFURATRIZ HIDRAULICA COM TRADO CURTO ACOPLADO, PROFUNDIDADE MAXIMA DE 20 M, DIAMETRO MAXIMO DE 1500 MM, POTENCIA INSTALADA DE 137 HP, MESA ROTATIVA COM TORQUE MAXIMO DE 30 KNM (INCLUI MONTAGEM, NAO INCLUI CAMINHAO)</v>
          </cell>
          <cell r="C10461" t="str">
            <v xml:space="preserve">UN    </v>
          </cell>
          <cell r="D10461">
            <v>919440.43</v>
          </cell>
        </row>
        <row r="10462">
          <cell r="A10462">
            <v>40406</v>
          </cell>
          <cell r="B10462" t="str">
            <v>PERFURATRIZ MANUAL, TORQUE MAXIMO 55 KGF.M, POTENCIA 5 CV, COM DIAMETRO MAXIMO 8 1/2" (INCLUI SUPORTE/CHASSI TIPO MESA)</v>
          </cell>
          <cell r="C10462" t="str">
            <v xml:space="preserve">UN    </v>
          </cell>
          <cell r="D10462">
            <v>51178.69</v>
          </cell>
        </row>
        <row r="10463">
          <cell r="A10463">
            <v>40789</v>
          </cell>
          <cell r="B10463" t="str">
            <v>PERFURATRIZ MANUAL, TORQUE MAXIMO 83 N.M, POTENCIA 5 CV, COM DIAMETRO MAXIMO 4" (NAO INCLUI SUPORTE / CHASSI)</v>
          </cell>
          <cell r="C10463" t="str">
            <v xml:space="preserve">UN    </v>
          </cell>
          <cell r="D10463">
            <v>7375.37</v>
          </cell>
        </row>
        <row r="10464">
          <cell r="A10464">
            <v>40791</v>
          </cell>
          <cell r="B10464" t="str">
            <v>PERFURATRIZ MANUAL, TORQUE MAXIMO 83 N.M, POTENCIA 5 CV, COM DIAMETRO MAXIMO 4", PARA SOLO GRAMPEADO (INCLUI SUPORTE OU CHASSI TIPO MESA)</v>
          </cell>
          <cell r="C10464" t="str">
            <v xml:space="preserve">UN    </v>
          </cell>
          <cell r="D10464">
            <v>23088.13</v>
          </cell>
        </row>
        <row r="10465">
          <cell r="A10465">
            <v>11651</v>
          </cell>
          <cell r="B10465" t="str">
            <v>PERFURATRIZ PNEUMATICA MANUAL DE PESO MEDIO, 18KG, COMPRIMENTO DE CURSO DE 6 M, DIAMETRO DO PISTAO DE 5,5 CM</v>
          </cell>
          <cell r="C10465" t="str">
            <v xml:space="preserve">UN    </v>
          </cell>
          <cell r="D10465">
            <v>12627.22</v>
          </cell>
        </row>
        <row r="10466">
          <cell r="A10466">
            <v>42002</v>
          </cell>
          <cell r="B10466" t="str">
            <v>PERFURATRIZ ROTATIVA SOBRE ESTEIRA, TORQUE MAXIMO 2500 KGM, POTENCIA 110 HP, MOTOR DIESEL  (COLETADO CAIXA)</v>
          </cell>
          <cell r="C10466" t="str">
            <v xml:space="preserve">UN    </v>
          </cell>
          <cell r="D10466">
            <v>787478.06</v>
          </cell>
        </row>
        <row r="10467">
          <cell r="A10467">
            <v>40435</v>
          </cell>
          <cell r="B10467" t="str">
            <v>PERFURATRIZ SOBRE ESTEIRA, TORQUE MAXIMO DE 600 KGF, POTENCIA ENTRE 50 E 60 HP, DIAMETRO MAXIMO DE 10"</v>
          </cell>
          <cell r="C10467" t="str">
            <v xml:space="preserve">UN    </v>
          </cell>
          <cell r="D10467">
            <v>504397.24</v>
          </cell>
        </row>
        <row r="10468">
          <cell r="A10468">
            <v>39012</v>
          </cell>
          <cell r="B10468" t="str">
            <v>PERFURATRIZ SOBRE ESTEIRA, TORQUE MAXIMO 600 KGF, PESO MEDIO 1000 KG, POTENCIA 20 HP, DIAMETRO MAXIMO 10"</v>
          </cell>
          <cell r="C10468" t="str">
            <v xml:space="preserve">UN    </v>
          </cell>
          <cell r="D10468">
            <v>526268.79</v>
          </cell>
        </row>
        <row r="10469">
          <cell r="A10469">
            <v>13617</v>
          </cell>
          <cell r="B10469" t="str">
            <v>PICAPE CABINE SIMPLES COM MOTOR 1.6 FLEX, CAMBIO MANUAL, POTENCIA 101/104 CV, 2 PORTAS</v>
          </cell>
          <cell r="C10469" t="str">
            <v xml:space="preserve">UN    </v>
          </cell>
          <cell r="D10469">
            <v>50672.59</v>
          </cell>
        </row>
        <row r="10470">
          <cell r="A10470">
            <v>5327</v>
          </cell>
          <cell r="B10470" t="str">
            <v>PIGMENTO EM PO PARA ARGAMASSAS, CIMENTOS E OUTROS</v>
          </cell>
          <cell r="C10470" t="str">
            <v xml:space="preserve">KG    </v>
          </cell>
          <cell r="D10470">
            <v>31.82</v>
          </cell>
        </row>
        <row r="10471">
          <cell r="A10471">
            <v>35274</v>
          </cell>
          <cell r="B10471" t="str">
            <v>PILAR QUADRADO NAO APARELHADO *10 X 10* CM, EM MACARANDUBA, ANGELIM OU EQUIVALENTE DA REGIAO - BRUTA</v>
          </cell>
          <cell r="C10471" t="str">
            <v xml:space="preserve">M     </v>
          </cell>
          <cell r="D10471">
            <v>26.64</v>
          </cell>
        </row>
        <row r="10472">
          <cell r="A10472">
            <v>35275</v>
          </cell>
          <cell r="B10472" t="str">
            <v>PILAR QUADRADO NAO APARELHADO *15 X 15* CM, EM MACARANDUBA, ANGELIM OU EQUIVALENTE DA REGIAO - BRUTA</v>
          </cell>
          <cell r="C10472" t="str">
            <v xml:space="preserve">M     </v>
          </cell>
          <cell r="D10472">
            <v>56.55</v>
          </cell>
        </row>
        <row r="10473">
          <cell r="A10473">
            <v>35276</v>
          </cell>
          <cell r="B10473" t="str">
            <v>PILAR QUADRADO NAO APARELHADO *20 X 20* CM, EM MACARANDUBA, ANGELIM OU EQUIVALENTE DA REGIAO - BRUTA</v>
          </cell>
          <cell r="C10473" t="str">
            <v xml:space="preserve">M     </v>
          </cell>
          <cell r="D10473">
            <v>98.39</v>
          </cell>
        </row>
        <row r="10474">
          <cell r="A10474">
            <v>38386</v>
          </cell>
          <cell r="B10474" t="str">
            <v>PINCEL CHATO (TRINCHA) CERDAS GRIS 1.1/2 " (38 MM)</v>
          </cell>
          <cell r="C10474" t="str">
            <v xml:space="preserve">UN    </v>
          </cell>
          <cell r="D10474">
            <v>4.5</v>
          </cell>
        </row>
        <row r="10475">
          <cell r="A10475">
            <v>11091</v>
          </cell>
          <cell r="B10475" t="str">
            <v>PINGADEIRA PLASTICA PARA TELHA DE FIBROCIMENTO CANALETE 49/KALHETA OU CANALETE 90/KALHETAO</v>
          </cell>
          <cell r="C10475" t="str">
            <v xml:space="preserve">UN    </v>
          </cell>
          <cell r="D10475">
            <v>1.1599999999999999</v>
          </cell>
        </row>
        <row r="10476">
          <cell r="A10476">
            <v>37586</v>
          </cell>
          <cell r="B10476" t="str">
            <v>PINO DE ACO COM ARRUELA CONICA, DIAMETRO ARRUELA = *23* MM E COMP HASTE = *27* MM (ACAO INDIRETA)</v>
          </cell>
          <cell r="C10476" t="str">
            <v xml:space="preserve">CENTO </v>
          </cell>
          <cell r="D10476">
            <v>44.85</v>
          </cell>
        </row>
        <row r="10477">
          <cell r="A10477">
            <v>37395</v>
          </cell>
          <cell r="B10477" t="str">
            <v>PINO DE ACO COM FURO, HASTE = 27 MM (ACAO DIRETA)</v>
          </cell>
          <cell r="C10477" t="str">
            <v xml:space="preserve">CENTO </v>
          </cell>
          <cell r="D10477">
            <v>38.56</v>
          </cell>
        </row>
        <row r="10478">
          <cell r="A10478">
            <v>14147</v>
          </cell>
          <cell r="B10478" t="str">
            <v>PINO DE ACO COM ROSCA 1/4 ", COMPRIMENTO DA HASTE = 30 MM E ROSCA = 20 MM (ACAO DIRETA)</v>
          </cell>
          <cell r="C10478" t="str">
            <v xml:space="preserve">CENTO </v>
          </cell>
          <cell r="D10478">
            <v>51.15</v>
          </cell>
        </row>
        <row r="10479">
          <cell r="A10479">
            <v>37396</v>
          </cell>
          <cell r="B10479" t="str">
            <v>PINO DE ACO LISO 1/4 ", HASTE = *36,5* MM (ACAO DIRETA)</v>
          </cell>
          <cell r="C10479" t="str">
            <v xml:space="preserve">CENTO </v>
          </cell>
          <cell r="D10479">
            <v>31.55</v>
          </cell>
        </row>
        <row r="10480">
          <cell r="A10480">
            <v>37397</v>
          </cell>
          <cell r="B10480" t="str">
            <v>PINO DE ACO LISO 1/4 ", HASTE = *53* MM (ACAO DIRETA)</v>
          </cell>
          <cell r="C10480" t="str">
            <v xml:space="preserve">CENTO </v>
          </cell>
          <cell r="D10480">
            <v>33.049999999999997</v>
          </cell>
        </row>
        <row r="10481">
          <cell r="A10481">
            <v>43606</v>
          </cell>
          <cell r="B10481" t="str">
            <v>PINO GUIA RETO, EM LATAO, CHAPA COM 3 MM DE ESPESSURA E GUIA COM ROLETE DE 9 MM</v>
          </cell>
          <cell r="C10481" t="str">
            <v xml:space="preserve">UN    </v>
          </cell>
          <cell r="D10481">
            <v>7.27</v>
          </cell>
        </row>
        <row r="10482">
          <cell r="A10482">
            <v>444</v>
          </cell>
          <cell r="B10482" t="str">
            <v>PINO ROSCA EXTERNA, EM ACO GALVANIZADO, PARA ISOLADOR DE 15KV, DIAMETRO 25 MM, COMPRIMENTO *290* MM</v>
          </cell>
          <cell r="C10482" t="str">
            <v xml:space="preserve">UN    </v>
          </cell>
          <cell r="D10482">
            <v>20.9</v>
          </cell>
        </row>
        <row r="10483">
          <cell r="A10483">
            <v>445</v>
          </cell>
          <cell r="B10483" t="str">
            <v>PINO ROSCA EXTERNA, EM ACO GALVANIZADO, PARA ISOLADOR DE 25KV, DIAMETRO 35MM, COMPRIMENTO *320* MM</v>
          </cell>
          <cell r="C10483" t="str">
            <v xml:space="preserve">UN    </v>
          </cell>
          <cell r="D10483">
            <v>28.61</v>
          </cell>
        </row>
        <row r="10484">
          <cell r="A10484">
            <v>4783</v>
          </cell>
          <cell r="B10484" t="str">
            <v>PINTOR</v>
          </cell>
          <cell r="C10484" t="str">
            <v xml:space="preserve">H     </v>
          </cell>
          <cell r="D10484">
            <v>13.45</v>
          </cell>
        </row>
        <row r="10485">
          <cell r="A10485">
            <v>41079</v>
          </cell>
          <cell r="B10485" t="str">
            <v>PINTOR (MENSALISTA)</v>
          </cell>
          <cell r="C10485" t="str">
            <v xml:space="preserve">MES   </v>
          </cell>
          <cell r="D10485">
            <v>2354.0700000000002</v>
          </cell>
        </row>
        <row r="10486">
          <cell r="A10486">
            <v>12874</v>
          </cell>
          <cell r="B10486" t="str">
            <v>PINTOR DE LETREIROS</v>
          </cell>
          <cell r="C10486" t="str">
            <v xml:space="preserve">H     </v>
          </cell>
          <cell r="D10486">
            <v>15.87</v>
          </cell>
        </row>
        <row r="10487">
          <cell r="A10487">
            <v>41082</v>
          </cell>
          <cell r="B10487" t="str">
            <v>PINTOR DE LETREIROS (MENSALISTA)</v>
          </cell>
          <cell r="C10487" t="str">
            <v xml:space="preserve">MES   </v>
          </cell>
          <cell r="D10487">
            <v>2778.23</v>
          </cell>
        </row>
        <row r="10488">
          <cell r="A10488">
            <v>4785</v>
          </cell>
          <cell r="B10488" t="str">
            <v>PINTOR PARA TINTA EPOXI</v>
          </cell>
          <cell r="C10488" t="str">
            <v xml:space="preserve">H     </v>
          </cell>
          <cell r="D10488">
            <v>14.46</v>
          </cell>
        </row>
        <row r="10489">
          <cell r="A10489">
            <v>41081</v>
          </cell>
          <cell r="B10489" t="str">
            <v>PINTOR PARA TINTA EPOXI (MENSALISTA)</v>
          </cell>
          <cell r="C10489" t="str">
            <v xml:space="preserve">MES   </v>
          </cell>
          <cell r="D10489">
            <v>2532.0500000000002</v>
          </cell>
        </row>
        <row r="10490">
          <cell r="A10490">
            <v>4801</v>
          </cell>
          <cell r="B10490" t="str">
            <v>PISO DE BORRACHA CANELADO EM PLACAS 50 X 50 CM, E = *3,5* MM, PARA COLA</v>
          </cell>
          <cell r="C10490" t="str">
            <v xml:space="preserve">M2    </v>
          </cell>
          <cell r="D10490">
            <v>56.01</v>
          </cell>
        </row>
        <row r="10491">
          <cell r="A10491">
            <v>4794</v>
          </cell>
          <cell r="B10491" t="str">
            <v>PISO DE BORRACHA ESPORTIVO EM PLACAS 50 X 50 CM, E = 15 MM, PARA ARGAMASSA, PRETO</v>
          </cell>
          <cell r="C10491" t="str">
            <v xml:space="preserve">M2    </v>
          </cell>
          <cell r="D10491">
            <v>255.1</v>
          </cell>
        </row>
        <row r="10492">
          <cell r="A10492">
            <v>4796</v>
          </cell>
          <cell r="B10492" t="str">
            <v>PISO DE BORRACHA FRISADO OU PASTILHADO, PRETO, EM PLACAS 50 X 50 CM, E = 7 MM, PARA ARGAMASSA</v>
          </cell>
          <cell r="C10492" t="str">
            <v xml:space="preserve">M2    </v>
          </cell>
          <cell r="D10492">
            <v>154.94</v>
          </cell>
        </row>
        <row r="10493">
          <cell r="A10493">
            <v>4800</v>
          </cell>
          <cell r="B10493" t="str">
            <v>PISO DE BORRACHA PASTILHADO EM PLACAS 50 X 50 CM, E = *3,5* MM, PARA COLA, PRETO</v>
          </cell>
          <cell r="C10493" t="str">
            <v xml:space="preserve">M2    </v>
          </cell>
          <cell r="D10493">
            <v>42.61</v>
          </cell>
        </row>
        <row r="10494">
          <cell r="A10494">
            <v>4795</v>
          </cell>
          <cell r="B10494" t="str">
            <v>PISO DE BORRACHA PASTILHADO EM PLACAS 50 X 50 CM, E = 15 MM, PARA ARGAMASSA, PRETO</v>
          </cell>
          <cell r="C10494" t="str">
            <v xml:space="preserve">M2    </v>
          </cell>
          <cell r="D10494">
            <v>248.32</v>
          </cell>
        </row>
        <row r="10495">
          <cell r="A10495">
            <v>39694</v>
          </cell>
          <cell r="B10495" t="str">
            <v>PISO ELEVADO COM 2 PLACAS DE ACO COM ENCHIMENTO DE CONCRETO CELULAR, INCLUSO BASE/HASTE/CRUZETAS, 60 X 60 CM, H = *28* CM, RESISTENCIA CARGA CONCENTRADA 496 KG (COM COLOCACAO)</v>
          </cell>
          <cell r="C10495" t="str">
            <v xml:space="preserve">M2    </v>
          </cell>
          <cell r="D10495">
            <v>306.27999999999997</v>
          </cell>
        </row>
        <row r="10496">
          <cell r="A10496">
            <v>1292</v>
          </cell>
          <cell r="B10496" t="str">
            <v>PISO EM CERAMICA ESMALTADA EXTRA, PEI MAIOR OU IGUAL A 4, FORMATO MAIOR QUE 2025 CM2</v>
          </cell>
          <cell r="C10496" t="str">
            <v xml:space="preserve">M2    </v>
          </cell>
          <cell r="D10496">
            <v>40.659999999999997</v>
          </cell>
        </row>
        <row r="10497">
          <cell r="A10497">
            <v>1287</v>
          </cell>
          <cell r="B10497" t="str">
            <v>PISO EM CERAMICA ESMALTADA EXTRA, PEI MAIOR OU IGUAL A 4, FORMATO MENOR OU IGUAL A 2025 CM2</v>
          </cell>
          <cell r="C10497" t="str">
            <v xml:space="preserve">M2    </v>
          </cell>
          <cell r="D10497">
            <v>19.95</v>
          </cell>
        </row>
        <row r="10498">
          <cell r="A10498">
            <v>1297</v>
          </cell>
          <cell r="B10498" t="str">
            <v>PISO EM CERAMICA ESMALTADA, COMERCIAL (PADRAO POPULAR), PEI MAIOR OU IGUAL A 3, FORMATO MENOR OU IGUAL A  2025 CM2</v>
          </cell>
          <cell r="C10498" t="str">
            <v xml:space="preserve">M2    </v>
          </cell>
          <cell r="D10498">
            <v>16.55</v>
          </cell>
        </row>
        <row r="10499">
          <cell r="A10499">
            <v>4786</v>
          </cell>
          <cell r="B10499" t="str">
            <v>PISO EM GRANILITE, MARMORITE OU GRANITINA, AGREGADO COR PRETO, CINZA, PALHA OU BRANCO, E=  *8* MM (INCLUSO EXECUCAO)</v>
          </cell>
          <cell r="C10499" t="str">
            <v xml:space="preserve">M2    </v>
          </cell>
          <cell r="D10499">
            <v>88</v>
          </cell>
        </row>
        <row r="10500">
          <cell r="A10500">
            <v>10840</v>
          </cell>
          <cell r="B10500" t="str">
            <v>PISO EM GRANITO, POLIDO, TIPO AMENDOA/ AMARELO CAPRI/ AMARELO DOURADO CARIOCA OU OUTROS EQUIVALENTES DA REGIAO, FORMATO MENOR OU IGUAL A 3025 CM2, E=  *2* CM</v>
          </cell>
          <cell r="C10500" t="str">
            <v xml:space="preserve">M2    </v>
          </cell>
          <cell r="D10500">
            <v>300</v>
          </cell>
        </row>
        <row r="10501">
          <cell r="A10501">
            <v>10841</v>
          </cell>
          <cell r="B10501" t="str">
            <v>PISO EM GRANITO, POLIDO, TIPO ANDORINHA/ QUARTZ/ CASTELO/ CORUMBA OU OUTROS EQUIVALENTES DA REGIAO, FORMATO MENOR OU IGUAL A 3025 CM2, E=  *2* CM</v>
          </cell>
          <cell r="C10501" t="str">
            <v xml:space="preserve">M2    </v>
          </cell>
          <cell r="D10501">
            <v>226.41</v>
          </cell>
        </row>
        <row r="10502">
          <cell r="A10502">
            <v>25980</v>
          </cell>
          <cell r="B10502" t="str">
            <v>PISO EM GRANITO, POLIDO, TIPO MARFIM, DALLAS, CARAVELAS OU OUTROS EQUIVALENTES DA REGIAO, FORMATO MENOR OU IGUAL A 3025 CM2, E=  *2* CM</v>
          </cell>
          <cell r="C10502" t="str">
            <v xml:space="preserve">M2    </v>
          </cell>
          <cell r="D10502">
            <v>289.3</v>
          </cell>
        </row>
        <row r="10503">
          <cell r="A10503">
            <v>10842</v>
          </cell>
          <cell r="B10503" t="str">
            <v>PISO EM GRANITO, POLIDO, TIPO PRETO SAO GABRIEL/ TIJUCA OU OUTROS EQUIVALENTES DA REGIAO, FORMATO MENOR OU IGUAL A 3025 CM2, E=  *2* CM</v>
          </cell>
          <cell r="C10503" t="str">
            <v xml:space="preserve">M2    </v>
          </cell>
          <cell r="D10503">
            <v>327.04000000000002</v>
          </cell>
        </row>
        <row r="10504">
          <cell r="A10504">
            <v>21108</v>
          </cell>
          <cell r="B10504" t="str">
            <v>PISO EM PORCELANATO RETIFICADO EXTRA, FORMATO MENOR OU IGUAL A 2025 CM2</v>
          </cell>
          <cell r="C10504" t="str">
            <v xml:space="preserve">M2    </v>
          </cell>
          <cell r="D10504">
            <v>54.2</v>
          </cell>
        </row>
        <row r="10505">
          <cell r="A10505">
            <v>38180</v>
          </cell>
          <cell r="B10505" t="str">
            <v>PISO EM REGUA VINILICA SEMIFLEXIVEL, ENCAIXE CLICADO, E = 4 MM (SEM COLOCACAO)</v>
          </cell>
          <cell r="C10505" t="str">
            <v xml:space="preserve">M2    </v>
          </cell>
          <cell r="D10505">
            <v>124.75</v>
          </cell>
        </row>
        <row r="10506">
          <cell r="A10506">
            <v>40648</v>
          </cell>
          <cell r="B10506" t="str">
            <v>PISO EPOXI AUTONIVELANTE, ESPESSURA *4* MM (INCLUSO EXECUCAO)</v>
          </cell>
          <cell r="C10506" t="str">
            <v xml:space="preserve">M2    </v>
          </cell>
          <cell r="D10506">
            <v>168.96</v>
          </cell>
        </row>
        <row r="10507">
          <cell r="A10507">
            <v>40649</v>
          </cell>
          <cell r="B10507" t="str">
            <v>PISO EPOXI MULTILAYER, ESPESSURA *2* MM (INCLUSO EXECUCAO)</v>
          </cell>
          <cell r="C10507" t="str">
            <v xml:space="preserve">M2    </v>
          </cell>
          <cell r="D10507">
            <v>98.41</v>
          </cell>
        </row>
        <row r="10508">
          <cell r="A10508">
            <v>40650</v>
          </cell>
          <cell r="B10508" t="str">
            <v>PISO FULGET (GRANITO LAVADO) EM PLACAS DE *40 X 40* CM (SEM COLOCACAO)</v>
          </cell>
          <cell r="C10508" t="str">
            <v xml:space="preserve">M2    </v>
          </cell>
          <cell r="D10508">
            <v>126.72</v>
          </cell>
        </row>
        <row r="10509">
          <cell r="A10509">
            <v>40651</v>
          </cell>
          <cell r="B10509" t="str">
            <v>PISO FULGET (GRANITO LAVADO) EM PLACAS DE *75 X 75* CM (SEM COLOCACAO)</v>
          </cell>
          <cell r="C10509" t="str">
            <v xml:space="preserve">M2    </v>
          </cell>
          <cell r="D10509">
            <v>233.72</v>
          </cell>
        </row>
        <row r="10510">
          <cell r="A10510">
            <v>40652</v>
          </cell>
          <cell r="B10510" t="str">
            <v>PISO FULGET (GRANITO LAVADO) MOLDADO IN LOCO (INCLUSO EXECUCAO)</v>
          </cell>
          <cell r="C10510" t="str">
            <v xml:space="preserve">M2    </v>
          </cell>
          <cell r="D10510">
            <v>125.31</v>
          </cell>
        </row>
        <row r="10511">
          <cell r="A10511">
            <v>40647</v>
          </cell>
          <cell r="B10511" t="str">
            <v>PISO INDUSTRIAL EM CONCRETO ARMADO DE ACABAMENTO POLIDO, ESPESSURA 12 CM (CIMENTO QUEIMADO) (INCLUSO EXECUCAO)</v>
          </cell>
          <cell r="C10511" t="str">
            <v xml:space="preserve">M2    </v>
          </cell>
          <cell r="D10511">
            <v>137.97999999999999</v>
          </cell>
        </row>
        <row r="10512">
          <cell r="A10512">
            <v>40653</v>
          </cell>
          <cell r="B10512" t="str">
            <v>PISO KORODUR (INCLUSO EXECUCAO)</v>
          </cell>
          <cell r="C10512" t="str">
            <v xml:space="preserve">M2    </v>
          </cell>
          <cell r="D10512">
            <v>105.6</v>
          </cell>
        </row>
        <row r="10513">
          <cell r="A10513">
            <v>36178</v>
          </cell>
          <cell r="B10513" t="str">
            <v>PISO PODOTATIL DE CONCRETO - DIRECIONAL E ALERTA, *40 X 40 X 2,5* CM</v>
          </cell>
          <cell r="C10513" t="str">
            <v xml:space="preserve">UN    </v>
          </cell>
          <cell r="D10513">
            <v>8.3800000000000008</v>
          </cell>
        </row>
        <row r="10514">
          <cell r="A10514">
            <v>38195</v>
          </cell>
          <cell r="B10514" t="str">
            <v>PISO PORCELANATO, BORDA RETA, EXTRA, FORMATO MAIOR QUE 2025 CM2</v>
          </cell>
          <cell r="C10514" t="str">
            <v xml:space="preserve">M2    </v>
          </cell>
          <cell r="D10514">
            <v>64.010000000000005</v>
          </cell>
        </row>
        <row r="10515">
          <cell r="A10515">
            <v>38181</v>
          </cell>
          <cell r="B10515" t="str">
            <v>PISO TATIL ALERTA OU DIRECIONAL, DE BORRACHA, COLORIDO, 25 X 25 CM, E = 5 MM, PARA COLA</v>
          </cell>
          <cell r="C10515" t="str">
            <v xml:space="preserve">M2    </v>
          </cell>
          <cell r="D10515">
            <v>170.3</v>
          </cell>
        </row>
        <row r="10516">
          <cell r="A10516">
            <v>38182</v>
          </cell>
          <cell r="B10516" t="str">
            <v>PISO TATIL DE ALERTA OU DIRECIONAL DE BORRACHA, PRETO, 25 X 25 CM, E = 5 MM, PARA COLA</v>
          </cell>
          <cell r="C10516" t="str">
            <v xml:space="preserve">M2    </v>
          </cell>
          <cell r="D10516">
            <v>162.22</v>
          </cell>
        </row>
        <row r="10517">
          <cell r="A10517">
            <v>38186</v>
          </cell>
          <cell r="B10517" t="str">
            <v>PISO TATIL DE ALERTA OU DIRECIONAL, DE BORRACHA, COLORIDO, 25 X 25 CM, E = 12 MM, PARA ARGAMASSA</v>
          </cell>
          <cell r="C10517" t="str">
            <v xml:space="preserve">M2    </v>
          </cell>
          <cell r="D10517">
            <v>421.66</v>
          </cell>
        </row>
        <row r="10518">
          <cell r="A10518">
            <v>38185</v>
          </cell>
          <cell r="B10518" t="str">
            <v>PISO TATIL DE ALERTA OU DIRECIONAL, DE BORRACHA, PRETO, 25 X 25 CM, E = 12 MM, PARA ARGAMASSA</v>
          </cell>
          <cell r="C10518" t="str">
            <v xml:space="preserve">M2    </v>
          </cell>
          <cell r="D10518">
            <v>375.42</v>
          </cell>
        </row>
        <row r="10519">
          <cell r="A10519">
            <v>40654</v>
          </cell>
          <cell r="B10519" t="str">
            <v>PISO URETANO, VERSAO REVESTIMENTO AUTONIVELANTE, ESPESSURA VARIÁVEL DE 3 A 4 MM (INCLUSO EXECUCAO)</v>
          </cell>
          <cell r="C10519" t="str">
            <v xml:space="preserve">M2    </v>
          </cell>
          <cell r="D10519">
            <v>164.03</v>
          </cell>
        </row>
        <row r="10520">
          <cell r="A10520">
            <v>25981</v>
          </cell>
          <cell r="B10520" t="str">
            <v>PISO/ REVESTIMENTO EM GRANITO, POLIDO, TIPO ANDORINHA/ QUARTZ/ CASTELO/ CORUMBA OU OUTROS EQUIVALENTES DA REGIAO, FORMATO MAIOR OU IGUAL A 3025 CM2, E = *2* CM</v>
          </cell>
          <cell r="C10520" t="str">
            <v xml:space="preserve">M2    </v>
          </cell>
          <cell r="D10520">
            <v>238.99</v>
          </cell>
        </row>
        <row r="10521">
          <cell r="A10521">
            <v>4822</v>
          </cell>
          <cell r="B10521" t="str">
            <v>PISO/ REVESTIMENTO EM MARMORE, POLIDO, BRANCO COMUM, FORMATO MAIOR OU IGUAL A 3025 CM2, E = *2* CM</v>
          </cell>
          <cell r="C10521" t="str">
            <v xml:space="preserve">M2    </v>
          </cell>
          <cell r="D10521">
            <v>252.95</v>
          </cell>
        </row>
        <row r="10522">
          <cell r="A10522">
            <v>4818</v>
          </cell>
          <cell r="B10522" t="str">
            <v>PISO/ REVESTIMENTO EM MARMORE, POLIDO, BRANCO COMUM, FORMATO MENOR OU IGUAL A 3025 CM2, E = *2* CM</v>
          </cell>
          <cell r="C10522" t="str">
            <v xml:space="preserve">M2    </v>
          </cell>
          <cell r="D10522">
            <v>260</v>
          </cell>
        </row>
        <row r="10523">
          <cell r="A10523">
            <v>39567</v>
          </cell>
          <cell r="B10523" t="str">
            <v>PLACA / CHAPA DE GESSO ACARTONADO, ACABAMENTO VINILICO LISO EM UMA DAS FACES, COR BRANCA, BORDA QUADRADA, E = 9,5 MM, *625 X 1250* MM (L X C), PARA FORRO REMOVIVEL</v>
          </cell>
          <cell r="C10523" t="str">
            <v xml:space="preserve">M2    </v>
          </cell>
          <cell r="D10523">
            <v>29.29</v>
          </cell>
        </row>
        <row r="10524">
          <cell r="A10524">
            <v>39566</v>
          </cell>
          <cell r="B10524" t="str">
            <v>PLACA / CHAPA DE GESSO ACARTONADO, ACABAMENTO VINILICO LISO EM UMA DAS FACES, COR BRANCA, BORDA QUADRADA, E = 9,5 MM, *625 X 625* MM (L X C), PARA FORRO REMOVIVEL</v>
          </cell>
          <cell r="C10524" t="str">
            <v xml:space="preserve">M2    </v>
          </cell>
          <cell r="D10524">
            <v>33.840000000000003</v>
          </cell>
        </row>
        <row r="10525">
          <cell r="A10525">
            <v>39416</v>
          </cell>
          <cell r="B10525" t="str">
            <v>PLACA / CHAPA DE GESSO ACARTONADO, RESISTENTE A UMIDADE (RU), COR VERDE, E = 12,5 MM, 1200 X 1800 MM (L X C)</v>
          </cell>
          <cell r="C10525" t="str">
            <v xml:space="preserve">M2    </v>
          </cell>
          <cell r="D10525">
            <v>17.670000000000002</v>
          </cell>
        </row>
        <row r="10526">
          <cell r="A10526">
            <v>39417</v>
          </cell>
          <cell r="B10526" t="str">
            <v>PLACA / CHAPA DE GESSO ACARTONADO, RESISTENTE A UMIDADE (RU), COR VERDE, E = 12,5 MM, 1200 X 2400 MM (L X C)</v>
          </cell>
          <cell r="C10526" t="str">
            <v xml:space="preserve">M2    </v>
          </cell>
          <cell r="D10526">
            <v>18.53</v>
          </cell>
        </row>
        <row r="10527">
          <cell r="A10527">
            <v>39414</v>
          </cell>
          <cell r="B10527" t="str">
            <v>PLACA / CHAPA DE GESSO ACARTONADO, RESISTENTE AO FOGO (RF), COR ROSA, E = 12,5 MM, 1200 X 1800 MM (L X C)</v>
          </cell>
          <cell r="C10527" t="str">
            <v xml:space="preserve">M2    </v>
          </cell>
          <cell r="D10527">
            <v>16.600000000000001</v>
          </cell>
        </row>
        <row r="10528">
          <cell r="A10528">
            <v>39415</v>
          </cell>
          <cell r="B10528" t="str">
            <v>PLACA / CHAPA DE GESSO ACARTONADO, RESISTENTE AO FOGO (RF), COR ROSA, E = 12,5 MM, 1200 X 2400 MM (L X C)</v>
          </cell>
          <cell r="C10528" t="str">
            <v xml:space="preserve">M2    </v>
          </cell>
          <cell r="D10528">
            <v>17.59</v>
          </cell>
        </row>
        <row r="10529">
          <cell r="A10529">
            <v>39412</v>
          </cell>
          <cell r="B10529" t="str">
            <v>PLACA / CHAPA DE GESSO ACARTONADO, STANDARD (ST), COR BRANCA, E = 12,5 MM, 1200 X 1800 MM (L X C)</v>
          </cell>
          <cell r="C10529" t="str">
            <v xml:space="preserve">M2    </v>
          </cell>
          <cell r="D10529">
            <v>12.5</v>
          </cell>
        </row>
        <row r="10530">
          <cell r="A10530">
            <v>39413</v>
          </cell>
          <cell r="B10530" t="str">
            <v>PLACA / CHAPA DE GESSO ACARTONADO, STANDARD (ST), COR BRANCA, E = 12,5 MM, 1200 X 2400 MM (L X C)</v>
          </cell>
          <cell r="C10530" t="str">
            <v xml:space="preserve">M2    </v>
          </cell>
          <cell r="D10530">
            <v>12.38</v>
          </cell>
        </row>
        <row r="10531">
          <cell r="A10531">
            <v>11062</v>
          </cell>
          <cell r="B10531" t="str">
            <v>PLACA CIMENTICIA LISA E = 10 MM, DE 1,20 X 3,00 M (SEM AMIANTO)</v>
          </cell>
          <cell r="C10531" t="str">
            <v xml:space="preserve">M2    </v>
          </cell>
          <cell r="D10531">
            <v>59.65</v>
          </cell>
        </row>
        <row r="10532">
          <cell r="A10532">
            <v>11063</v>
          </cell>
          <cell r="B10532" t="str">
            <v>PLACA CIMENTICIA LISA E = 6 MM, DE 1,20 X 3,00 M (SEM AMIANTO)</v>
          </cell>
          <cell r="C10532" t="str">
            <v xml:space="preserve">M2    </v>
          </cell>
          <cell r="D10532">
            <v>57.75</v>
          </cell>
        </row>
        <row r="10533">
          <cell r="A10533">
            <v>13521</v>
          </cell>
          <cell r="B10533" t="str">
            <v>PLACA DE ACO ESMALTADA PARA  IDENTIFICACAO DE RUA, *45 CM X 20* CM</v>
          </cell>
          <cell r="C10533" t="str">
            <v xml:space="preserve">UN    </v>
          </cell>
          <cell r="D10533">
            <v>66</v>
          </cell>
        </row>
        <row r="10534">
          <cell r="A10534">
            <v>10851</v>
          </cell>
          <cell r="B10534" t="str">
            <v>PLACA DE ACRILICO TRANSPARENTE ADESIVADA PARA SINALIZACAO DE PORTAS, BORDA POLIDA, DE *25 X 8*, E = 6 MM (NAO INCLUI ACESSORIOS PARA FIXACAO)</v>
          </cell>
          <cell r="C10534" t="str">
            <v xml:space="preserve">UN    </v>
          </cell>
          <cell r="D10534">
            <v>45.08</v>
          </cell>
        </row>
        <row r="10535">
          <cell r="A10535">
            <v>39515</v>
          </cell>
          <cell r="B10535" t="str">
            <v>PLACA DE FIBRA MINERAL PARA FORRO, DE 1250 X 625 MM, E = 15 MM, BORDA RETA, COM PINTURA ANTIMOFO (NAO INCLUI PERFIS)</v>
          </cell>
          <cell r="C10535" t="str">
            <v xml:space="preserve">UN    </v>
          </cell>
          <cell r="D10535">
            <v>58.53</v>
          </cell>
        </row>
        <row r="10536">
          <cell r="A10536">
            <v>39516</v>
          </cell>
          <cell r="B10536" t="str">
            <v>PLACA DE FIBRA MINERAL PARA FORRO, DE 625 X 625 MM, E = 15 MM, BORDA REBAIXADA PARA PERFIL 24 MM, COM PINTURA ANTIMOFO (NAO INCLUI PERFIS)</v>
          </cell>
          <cell r="C10536" t="str">
            <v xml:space="preserve">UN    </v>
          </cell>
          <cell r="D10536">
            <v>49.34</v>
          </cell>
        </row>
        <row r="10537">
          <cell r="A10537">
            <v>39514</v>
          </cell>
          <cell r="B10537" t="str">
            <v>PLACA DE FIBRA MINERAL PARA FORRO, DE 625 X 625 MM, E = 15 MM, BORDA RETA, COM PINTURA ANTIMOFO (NAO INCLUI PERFIS)</v>
          </cell>
          <cell r="C10537" t="str">
            <v xml:space="preserve">UN    </v>
          </cell>
          <cell r="D10537">
            <v>30.7</v>
          </cell>
        </row>
        <row r="10538">
          <cell r="A10538">
            <v>4812</v>
          </cell>
          <cell r="B10538" t="str">
            <v>PLACA DE GESSO PARA FORRO, *60 X 60* CM, ESPESSURA DE 12 MM (SEM COLOCACAO)</v>
          </cell>
          <cell r="C10538" t="str">
            <v xml:space="preserve">M2    </v>
          </cell>
          <cell r="D10538">
            <v>8.09</v>
          </cell>
        </row>
        <row r="10539">
          <cell r="A10539">
            <v>10849</v>
          </cell>
          <cell r="B10539" t="str">
            <v>PLACA DE INAUGURACAO EM BRONZE *35X 50*CM</v>
          </cell>
          <cell r="C10539" t="str">
            <v xml:space="preserve">UN    </v>
          </cell>
          <cell r="D10539">
            <v>960</v>
          </cell>
        </row>
        <row r="10540">
          <cell r="A10540">
            <v>10848</v>
          </cell>
          <cell r="B10540" t="str">
            <v>PLACA DE INAUGURACAO METALICA, *40* CM X *60* CM</v>
          </cell>
          <cell r="C10540" t="str">
            <v xml:space="preserve">UN    </v>
          </cell>
          <cell r="D10540">
            <v>603</v>
          </cell>
        </row>
        <row r="10541">
          <cell r="A10541">
            <v>4813</v>
          </cell>
          <cell r="B10541" t="str">
            <v>PLACA DE OBRA (PARA CONSTRUCAO CIVIL) EM CHAPA GALVANIZADA *N. 22*, ADESIVADA, DE *2,0 X 1,125* M</v>
          </cell>
          <cell r="C10541" t="str">
            <v xml:space="preserve">M2    </v>
          </cell>
          <cell r="D10541">
            <v>200</v>
          </cell>
        </row>
        <row r="10542">
          <cell r="A10542">
            <v>37560</v>
          </cell>
          <cell r="B10542" t="str">
            <v>PLACA DE SINALIZACAO DE SEGURANCA CONTRA INCENDIO - ALERTA, TRIANGULAR, BASE DE *30* CM, EM PVC *2* MM ANTI-CHAMAS (SIMBOLOS, CORES E PICTOGRAMAS CONFORME NBR 13434)</v>
          </cell>
          <cell r="C10542" t="str">
            <v xml:space="preserve">UN    </v>
          </cell>
          <cell r="D10542">
            <v>47.24</v>
          </cell>
        </row>
        <row r="10543">
          <cell r="A10543">
            <v>37557</v>
          </cell>
          <cell r="B10543" t="str">
            <v>PLACA DE SINALIZACAO DE SEGURANCA CONTRA INCENDIO, FOTOLUMINESCENTE, QUADRADA, *14 X 14* CM, EM PVC *2* MM ANTI-CHAMAS (SIMBOLOS, CORES E PICTOGRAMAS CONFORME NBR 13434)</v>
          </cell>
          <cell r="C10543" t="str">
            <v xml:space="preserve">UN    </v>
          </cell>
          <cell r="D10543">
            <v>14.35</v>
          </cell>
        </row>
        <row r="10544">
          <cell r="A10544">
            <v>37556</v>
          </cell>
          <cell r="B10544" t="str">
            <v>PLACA DE SINALIZACAO DE SEGURANCA CONTRA INCENDIO, FOTOLUMINESCENTE, QUADRADA, *20 X 20* CM, EM PVC *2* MM ANTI-CHAMAS (SIMBOLOS, CORES E PICTOGRAMAS CONFORME NBR 13434)</v>
          </cell>
          <cell r="C10544" t="str">
            <v xml:space="preserve">UN    </v>
          </cell>
          <cell r="D10544">
            <v>27.76</v>
          </cell>
        </row>
        <row r="10545">
          <cell r="A10545">
            <v>37559</v>
          </cell>
          <cell r="B10545" t="str">
            <v>PLACA DE SINALIZACAO DE SEGURANCA CONTRA INCENDIO, FOTOLUMINESCENTE, RETANGULAR, *12 X 40* CM, EM PVC *2* MM ANTI-CHAMAS (SIMBOLOS, CORES E PICTOGRAMAS CONFORME NBR 13434)</v>
          </cell>
          <cell r="C10545" t="str">
            <v xml:space="preserve">UN    </v>
          </cell>
          <cell r="D10545">
            <v>34.049999999999997</v>
          </cell>
        </row>
        <row r="10546">
          <cell r="A10546">
            <v>37539</v>
          </cell>
          <cell r="B10546" t="str">
            <v>PLACA DE SINALIZACAO DE SEGURANCA CONTRA INCENDIO, FOTOLUMINESCENTE, RETANGULAR, *13 X 26* CM, EM PVC *2* MM ANTI-CHAMAS (SIMBOLOS, CORES E PICTOGRAMAS CONFORME NBR 13434)</v>
          </cell>
          <cell r="C10546" t="str">
            <v xml:space="preserve">UN    </v>
          </cell>
          <cell r="D10546">
            <v>24</v>
          </cell>
        </row>
        <row r="10547">
          <cell r="A10547">
            <v>37558</v>
          </cell>
          <cell r="B10547" t="str">
            <v>PLACA DE SINALIZACAO DE SEGURANCA CONTRA INCENDIO, FOTOLUMINESCENTE, RETANGULAR, *20 X 40* CM, EM PVC *2* MM ANTI-CHAMAS (SIMBOLOS, CORES E PICTOGRAMAS CONFORME NBR 13434)</v>
          </cell>
          <cell r="C10547" t="str">
            <v xml:space="preserve">UN    </v>
          </cell>
          <cell r="D10547">
            <v>44.75</v>
          </cell>
        </row>
        <row r="10548">
          <cell r="A10548">
            <v>34723</v>
          </cell>
          <cell r="B10548" t="str">
            <v>PLACA DE SINALIZACAO EM CHAPA DE ACO NUM 16 COM PINTURA REFLETIVA</v>
          </cell>
          <cell r="C10548" t="str">
            <v xml:space="preserve">M2    </v>
          </cell>
          <cell r="D10548">
            <v>462</v>
          </cell>
        </row>
        <row r="10549">
          <cell r="A10549">
            <v>34721</v>
          </cell>
          <cell r="B10549" t="str">
            <v>PLACA DE SINALIZACAO EM CHAPA DE ALUMINIO COM PINTURA REFLETIVA, E = 2 MM</v>
          </cell>
          <cell r="C10549" t="str">
            <v xml:space="preserve">M2    </v>
          </cell>
          <cell r="D10549">
            <v>576</v>
          </cell>
        </row>
        <row r="10550">
          <cell r="A10550">
            <v>4309</v>
          </cell>
          <cell r="B10550" t="str">
            <v>PLACA DE VENTILACAO PARA TELHA DE FIBROCIMENTO CANALETE 49 KALHETA</v>
          </cell>
          <cell r="C10550" t="str">
            <v xml:space="preserve">UN    </v>
          </cell>
          <cell r="D10550">
            <v>5.2</v>
          </cell>
        </row>
        <row r="10551">
          <cell r="A10551">
            <v>4307</v>
          </cell>
          <cell r="B10551" t="str">
            <v>PLACA DE VENTILACAO PARA TELHA DE FIBROCIMENTO, CANALETE 90 OU KALHETAO</v>
          </cell>
          <cell r="C10551" t="str">
            <v xml:space="preserve">UN    </v>
          </cell>
          <cell r="D10551">
            <v>8.89</v>
          </cell>
        </row>
        <row r="10552">
          <cell r="A10552">
            <v>10850</v>
          </cell>
          <cell r="B10552" t="str">
            <v>PLACA NUMERACAO RESIDENCIAL EM CHAPA GALVANIZADA ESMALTADA 12 X 18 CM</v>
          </cell>
          <cell r="C10552" t="str">
            <v xml:space="preserve">UN    </v>
          </cell>
          <cell r="D10552">
            <v>30</v>
          </cell>
        </row>
        <row r="10553">
          <cell r="A10553">
            <v>42438</v>
          </cell>
          <cell r="B10553" t="str">
            <v>PLACA ORIENTATIVA SOBRE EXERCÍCIOS, 2,00M X 1,00M, EM TUBO DE ACO CARBONO, PINTURA NO PROCESSO ELETROSTATICO - PARA ACADEMIA AO AR LIVRE / ACADEMIA DA TERCEIRA IDADE - ATI</v>
          </cell>
          <cell r="C10553" t="str">
            <v xml:space="preserve">UN    </v>
          </cell>
          <cell r="D10553">
            <v>1458.28</v>
          </cell>
        </row>
        <row r="10554">
          <cell r="A10554">
            <v>4792</v>
          </cell>
          <cell r="B10554" t="str">
            <v>PLACA VINILICA SEMIFLEXIVEL PARA PISOS, E = 3,2 MM, 30 X 30 CM (SEM COLOCACAO)</v>
          </cell>
          <cell r="C10554" t="str">
            <v xml:space="preserve">M2    </v>
          </cell>
          <cell r="D10554">
            <v>119.75</v>
          </cell>
        </row>
        <row r="10555">
          <cell r="A10555">
            <v>4790</v>
          </cell>
          <cell r="B10555" t="str">
            <v>PLACA VINILICA SEMIFLEXIVEL PARA REVESTIMENTO DE PISOS E PAREDES, E = 2 MM (SEM COLOCACAO)</v>
          </cell>
          <cell r="C10555" t="str">
            <v xml:space="preserve">M2    </v>
          </cell>
          <cell r="D10555">
            <v>72</v>
          </cell>
        </row>
        <row r="10556">
          <cell r="A10556">
            <v>40671</v>
          </cell>
          <cell r="B10556" t="str">
            <v>PLACA/PISO DE CONCRETO POROSO/ PAVIMENTO PERMEAVEL/BLOCO DRENANTE DE CONCRETO, 40 CM X 40 CM, E = 6 CM, COR NATURAL</v>
          </cell>
          <cell r="C10556" t="str">
            <v xml:space="preserve">M2    </v>
          </cell>
          <cell r="D10556">
            <v>55.02</v>
          </cell>
        </row>
        <row r="10557">
          <cell r="A10557">
            <v>7552</v>
          </cell>
          <cell r="B10557" t="str">
            <v>PLACA/TAMPA CEGA EM LATAO ESCOVADO PARA CONDULETE EM LIGA DE ALUMINIO 4 X 4"</v>
          </cell>
          <cell r="C10557" t="str">
            <v xml:space="preserve">UN    </v>
          </cell>
          <cell r="D10557">
            <v>22.27</v>
          </cell>
        </row>
        <row r="10558">
          <cell r="A10558">
            <v>4893</v>
          </cell>
          <cell r="B10558" t="str">
            <v>PLUG OU BUJAO DE FERRO GALVANIZADO, DE 1 1/2"</v>
          </cell>
          <cell r="C10558" t="str">
            <v xml:space="preserve">UN    </v>
          </cell>
          <cell r="D10558">
            <v>10.64</v>
          </cell>
        </row>
        <row r="10559">
          <cell r="A10559">
            <v>4894</v>
          </cell>
          <cell r="B10559" t="str">
            <v>PLUG OU BUJAO DE FERRO GALVANIZADO, DE 1 1/4"</v>
          </cell>
          <cell r="C10559" t="str">
            <v xml:space="preserve">UN    </v>
          </cell>
          <cell r="D10559">
            <v>9.1199999999999992</v>
          </cell>
        </row>
        <row r="10560">
          <cell r="A10560">
            <v>4888</v>
          </cell>
          <cell r="B10560" t="str">
            <v>PLUG OU BUJAO DE FERRO GALVANIZADO, DE 1/2"</v>
          </cell>
          <cell r="C10560" t="str">
            <v xml:space="preserve">UN    </v>
          </cell>
          <cell r="D10560">
            <v>3.11</v>
          </cell>
        </row>
        <row r="10561">
          <cell r="A10561">
            <v>4890</v>
          </cell>
          <cell r="B10561" t="str">
            <v>PLUG OU BUJAO DE FERRO GALVANIZADO, DE 1"</v>
          </cell>
          <cell r="C10561" t="str">
            <v xml:space="preserve">UN    </v>
          </cell>
          <cell r="D10561">
            <v>5.84</v>
          </cell>
        </row>
        <row r="10562">
          <cell r="A10562">
            <v>12411</v>
          </cell>
          <cell r="B10562" t="str">
            <v>PLUG OU BUJAO DE FERRO GALVANIZADO, DE 2 1/2"</v>
          </cell>
          <cell r="C10562" t="str">
            <v xml:space="preserve">UN    </v>
          </cell>
          <cell r="D10562">
            <v>31.45</v>
          </cell>
        </row>
        <row r="10563">
          <cell r="A10563">
            <v>4891</v>
          </cell>
          <cell r="B10563" t="str">
            <v>PLUG OU BUJAO DE FERRO GALVANIZADO, DE 2"</v>
          </cell>
          <cell r="C10563" t="str">
            <v xml:space="preserve">UN    </v>
          </cell>
          <cell r="D10563">
            <v>15.72</v>
          </cell>
        </row>
        <row r="10564">
          <cell r="A10564">
            <v>4889</v>
          </cell>
          <cell r="B10564" t="str">
            <v>PLUG OU BUJAO DE FERRO GALVANIZADO, DE 3/4"</v>
          </cell>
          <cell r="C10564" t="str">
            <v xml:space="preserve">UN    </v>
          </cell>
          <cell r="D10564">
            <v>4.2</v>
          </cell>
        </row>
        <row r="10565">
          <cell r="A10565">
            <v>4892</v>
          </cell>
          <cell r="B10565" t="str">
            <v>PLUG OU BUJAO DE FERRO GALVANIZADO, DE 3"</v>
          </cell>
          <cell r="C10565" t="str">
            <v xml:space="preserve">UN    </v>
          </cell>
          <cell r="D10565">
            <v>44.04</v>
          </cell>
        </row>
        <row r="10566">
          <cell r="A10566">
            <v>12412</v>
          </cell>
          <cell r="B10566" t="str">
            <v>PLUG OU BUJAO DE FERRO GALVANIZADO, DE 4"</v>
          </cell>
          <cell r="C10566" t="str">
            <v xml:space="preserve">UN    </v>
          </cell>
          <cell r="D10566">
            <v>81.86</v>
          </cell>
        </row>
        <row r="10567">
          <cell r="A10567">
            <v>11073</v>
          </cell>
          <cell r="B10567" t="str">
            <v>PLUG PVC P/ ESG PREDIAL  75MM</v>
          </cell>
          <cell r="C10567" t="str">
            <v xml:space="preserve">UN    </v>
          </cell>
          <cell r="D10567">
            <v>4.51</v>
          </cell>
        </row>
        <row r="10568">
          <cell r="A10568">
            <v>11071</v>
          </cell>
          <cell r="B10568" t="str">
            <v>PLUG PVC P/ ESG PREDIAL 100MM</v>
          </cell>
          <cell r="C10568" t="str">
            <v xml:space="preserve">UN    </v>
          </cell>
          <cell r="D10568">
            <v>7.3</v>
          </cell>
        </row>
        <row r="10569">
          <cell r="A10569">
            <v>11072</v>
          </cell>
          <cell r="B10569" t="str">
            <v>PLUG PVC P/ ESG PREDIAL 50MM</v>
          </cell>
          <cell r="C10569" t="str">
            <v xml:space="preserve">UN    </v>
          </cell>
          <cell r="D10569">
            <v>2.5499999999999998</v>
          </cell>
        </row>
        <row r="10570">
          <cell r="A10570">
            <v>4895</v>
          </cell>
          <cell r="B10570" t="str">
            <v>PLUG PVC ROSCAVEL,  1/2",  AGUA FRIA PREDIAL (NBR 5648)</v>
          </cell>
          <cell r="C10570" t="str">
            <v xml:space="preserve">UN    </v>
          </cell>
          <cell r="D10570">
            <v>0.56000000000000005</v>
          </cell>
        </row>
        <row r="10571">
          <cell r="A10571">
            <v>4907</v>
          </cell>
          <cell r="B10571" t="str">
            <v>PLUG PVC,  JE, DN 100 MM, PARA REDE COLETORA ESGOTO (NBR 10569)</v>
          </cell>
          <cell r="C10571" t="str">
            <v xml:space="preserve">UN    </v>
          </cell>
          <cell r="D10571">
            <v>26.41</v>
          </cell>
        </row>
        <row r="10572">
          <cell r="A10572">
            <v>4902</v>
          </cell>
          <cell r="B10572" t="str">
            <v>PLUG PVC, JE, DN 150 MM, PARA REDE COLETORA ESGOTO (NBR 10569)</v>
          </cell>
          <cell r="C10572" t="str">
            <v xml:space="preserve">UN    </v>
          </cell>
          <cell r="D10572">
            <v>59.77</v>
          </cell>
        </row>
        <row r="10573">
          <cell r="A10573">
            <v>4908</v>
          </cell>
          <cell r="B10573" t="str">
            <v>PLUG PVC, JE, DN 200 MM, PARA REDE COLETORA ESGOTO (NBR 10569)</v>
          </cell>
          <cell r="C10573" t="str">
            <v xml:space="preserve">UN    </v>
          </cell>
          <cell r="D10573">
            <v>121.38</v>
          </cell>
        </row>
        <row r="10574">
          <cell r="A10574">
            <v>4909</v>
          </cell>
          <cell r="B10574" t="str">
            <v>PLUG PVC, JE, DN 250 MM, PARA REDE COLETORA ESGOTO (NBR 10569)</v>
          </cell>
          <cell r="C10574" t="str">
            <v xml:space="preserve">UN    </v>
          </cell>
          <cell r="D10574">
            <v>234.41</v>
          </cell>
        </row>
        <row r="10575">
          <cell r="A10575">
            <v>4903</v>
          </cell>
          <cell r="B10575" t="str">
            <v>PLUG PVC, JE, DN 350 MM, PARA REDE COLETORA ESGOTO (NBR 10569)</v>
          </cell>
          <cell r="C10575" t="str">
            <v xml:space="preserve">UN    </v>
          </cell>
          <cell r="D10575">
            <v>689.25</v>
          </cell>
        </row>
        <row r="10576">
          <cell r="A10576">
            <v>4897</v>
          </cell>
          <cell r="B10576" t="str">
            <v>PLUG PVC, ROSCAVEL 1", PARA AGUA FRIA PREDIAL</v>
          </cell>
          <cell r="C10576" t="str">
            <v xml:space="preserve">UN    </v>
          </cell>
          <cell r="D10576">
            <v>2.38</v>
          </cell>
        </row>
        <row r="10577">
          <cell r="A10577">
            <v>4896</v>
          </cell>
          <cell r="B10577" t="str">
            <v>PLUG PVC, ROSCAVEL 3/4", PARA  AGUA FRIA PREDIAL</v>
          </cell>
          <cell r="C10577" t="str">
            <v xml:space="preserve">UN    </v>
          </cell>
          <cell r="D10577">
            <v>0.85</v>
          </cell>
        </row>
        <row r="10578">
          <cell r="A10578">
            <v>4900</v>
          </cell>
          <cell r="B10578" t="str">
            <v>PLUG PVC, ROSCAVEL, 1 1/2",  AGUA FRIA PREDIAL</v>
          </cell>
          <cell r="C10578" t="str">
            <v xml:space="preserve">UN    </v>
          </cell>
          <cell r="D10578">
            <v>7.1</v>
          </cell>
        </row>
        <row r="10579">
          <cell r="A10579">
            <v>4898</v>
          </cell>
          <cell r="B10579" t="str">
            <v>PLUG PVC, ROSCAVEL, 1 1/4",  AGUA FRIA PREDIAL</v>
          </cell>
          <cell r="C10579" t="str">
            <v xml:space="preserve">UN    </v>
          </cell>
          <cell r="D10579">
            <v>2.65</v>
          </cell>
        </row>
        <row r="10580">
          <cell r="A10580">
            <v>4899</v>
          </cell>
          <cell r="B10580" t="str">
            <v>PLUG PVC, ROSCAVEL, 2",  AGUA FRIA PREDIAL</v>
          </cell>
          <cell r="C10580" t="str">
            <v xml:space="preserve">UN    </v>
          </cell>
          <cell r="D10580">
            <v>9.75</v>
          </cell>
        </row>
        <row r="10581">
          <cell r="A10581">
            <v>11096</v>
          </cell>
          <cell r="B10581" t="str">
            <v>PO DE MARMORE (POSTO PEDREIRA/FORNECEDOR, SEM FRETE)</v>
          </cell>
          <cell r="C10581" t="str">
            <v xml:space="preserve">KG    </v>
          </cell>
          <cell r="D10581">
            <v>0.3</v>
          </cell>
        </row>
        <row r="10582">
          <cell r="A10582">
            <v>4741</v>
          </cell>
          <cell r="B10582" t="str">
            <v>PO DE PEDRA (POSTO PEDREIRA/FORNECEDOR, SEM FRETE)</v>
          </cell>
          <cell r="C10582" t="str">
            <v xml:space="preserve">M3    </v>
          </cell>
          <cell r="D10582">
            <v>55.56</v>
          </cell>
        </row>
        <row r="10583">
          <cell r="A10583">
            <v>4752</v>
          </cell>
          <cell r="B10583" t="str">
            <v>POCEIRO / ESCAVADOR DE VALAS E TUBULOES</v>
          </cell>
          <cell r="C10583" t="str">
            <v xml:space="preserve">H     </v>
          </cell>
          <cell r="D10583">
            <v>14.52</v>
          </cell>
        </row>
        <row r="10584">
          <cell r="A10584">
            <v>41091</v>
          </cell>
          <cell r="B10584" t="str">
            <v>POCEIRO / ESCAVADOR DE VALAS E TUBULOES (MENSALISTA)</v>
          </cell>
          <cell r="C10584" t="str">
            <v xml:space="preserve">MES   </v>
          </cell>
          <cell r="D10584">
            <v>2541.71</v>
          </cell>
        </row>
        <row r="10585">
          <cell r="A10585">
            <v>13954</v>
          </cell>
          <cell r="B10585" t="str">
            <v>POLIDORA DE PISO (POLITRIZ) ELETRICA, MOTOR MONOFASICO DE 4 HP, PESO DE 100 KG, DIAMETRO DO TRABALHO DE 450 MM</v>
          </cell>
          <cell r="C10585" t="str">
            <v xml:space="preserve">UN    </v>
          </cell>
          <cell r="D10585">
            <v>6328.18</v>
          </cell>
        </row>
        <row r="10586">
          <cell r="A10586">
            <v>3411</v>
          </cell>
          <cell r="B10586" t="str">
            <v>POLIESTIRENO EXPANDIDO/EPS (ISOPOR), PEROLAS, PARA CONCRETO LEVE</v>
          </cell>
          <cell r="C10586" t="str">
            <v xml:space="preserve">KG    </v>
          </cell>
          <cell r="D10586">
            <v>44.14</v>
          </cell>
        </row>
        <row r="10587">
          <cell r="A10587">
            <v>39995</v>
          </cell>
          <cell r="B10587" t="str">
            <v>POLIESTIRENO EXPANDIDO/EPS (ISOPOR), TIPO 2F, BLOCO</v>
          </cell>
          <cell r="C10587" t="str">
            <v xml:space="preserve">M3    </v>
          </cell>
          <cell r="D10587">
            <v>339.59</v>
          </cell>
        </row>
        <row r="10588">
          <cell r="A10588">
            <v>11615</v>
          </cell>
          <cell r="B10588" t="str">
            <v>POLIESTIRENO EXPANDIDO/EPS (ISOPOR), TIPO 2F, PLACA, ISOLAMENTO TERMOACUSTICO, E = 10 MM, 1000 X 500 MM</v>
          </cell>
          <cell r="C10588" t="str">
            <v xml:space="preserve">M2    </v>
          </cell>
          <cell r="D10588">
            <v>2.88</v>
          </cell>
        </row>
        <row r="10589">
          <cell r="A10589">
            <v>3408</v>
          </cell>
          <cell r="B10589" t="str">
            <v>POLIESTIRENO EXPANDIDO/EPS (ISOPOR), TIPO 2F, PLACA, ISOLAMENTO TERMOACUSTICO, E = 20 MM, 1000 X 500 MM</v>
          </cell>
          <cell r="C10589" t="str">
            <v xml:space="preserve">M2    </v>
          </cell>
          <cell r="D10589">
            <v>7.65</v>
          </cell>
        </row>
        <row r="10590">
          <cell r="A10590">
            <v>3409</v>
          </cell>
          <cell r="B10590" t="str">
            <v>POLIESTIRENO EXPANDIDO/EPS (ISOPOR), TIPO 2F, PLACA, ISOLAMENTO TERMOACUSTICO, E = 50 MM, 1000 X 500 MM</v>
          </cell>
          <cell r="C10590" t="str">
            <v xml:space="preserve">M2    </v>
          </cell>
          <cell r="D10590">
            <v>19.12</v>
          </cell>
        </row>
        <row r="10591">
          <cell r="A10591">
            <v>11427</v>
          </cell>
          <cell r="B10591" t="str">
            <v>POLVORA NEGRA</v>
          </cell>
          <cell r="C10591" t="str">
            <v xml:space="preserve">KG    </v>
          </cell>
          <cell r="D10591">
            <v>76.66</v>
          </cell>
        </row>
        <row r="10592">
          <cell r="A10592">
            <v>4491</v>
          </cell>
          <cell r="B10592" t="str">
            <v>PONTALETE *7,5 X 7,5* CM EM PINUS, MISTA OU EQUIVALENTE DA REGIAO - BRUTA</v>
          </cell>
          <cell r="C10592" t="str">
            <v xml:space="preserve">M     </v>
          </cell>
          <cell r="D10592">
            <v>8.4499999999999993</v>
          </cell>
        </row>
        <row r="10593">
          <cell r="A10593">
            <v>2745</v>
          </cell>
          <cell r="B10593" t="str">
            <v>PONTALETE ROLIÇO SEM TRATAMENTO, D = 8 A 11 CM, H = 3 M, EM EUCALIPTO OU EQUIVALENTE DA REGIAO - BRUTA (PARA ESCORAMENTO)</v>
          </cell>
          <cell r="C10593" t="str">
            <v xml:space="preserve">M     </v>
          </cell>
          <cell r="D10593">
            <v>2.42</v>
          </cell>
        </row>
        <row r="10594">
          <cell r="A10594">
            <v>14439</v>
          </cell>
          <cell r="B10594" t="str">
            <v>PONTALETE ROLIÇO SEM TRATAMENTO, D = 8 A 11 CM, H = 6 M, EM EUCALIPTO OU EQUIVALENTE DA REGIAO - BRUTA (PARA ESCORAMENTO)</v>
          </cell>
          <cell r="C10594" t="str">
            <v xml:space="preserve">M     </v>
          </cell>
          <cell r="D10594">
            <v>3</v>
          </cell>
        </row>
        <row r="10595">
          <cell r="A10595">
            <v>26022</v>
          </cell>
          <cell r="B10595" t="str">
            <v>PONTEIRO PARA MARTELO ROMPEDOR, DIAMETRO = *28* MM, COMPRIMENTO = *520* MM, ENCAIXE SEXTAVADO</v>
          </cell>
          <cell r="C10595" t="str">
            <v xml:space="preserve">UN    </v>
          </cell>
          <cell r="D10595">
            <v>142.38999999999999</v>
          </cell>
        </row>
        <row r="10596">
          <cell r="A10596">
            <v>421</v>
          </cell>
          <cell r="B10596" t="str">
            <v>PORCA OLHAL EM ACO GALVANIZADO, DIAMETRO NOMINAL DE 16 MM</v>
          </cell>
          <cell r="C10596" t="str">
            <v xml:space="preserve">UN    </v>
          </cell>
          <cell r="D10596">
            <v>10.87</v>
          </cell>
        </row>
        <row r="10597">
          <cell r="A10597">
            <v>12362</v>
          </cell>
          <cell r="B10597" t="str">
            <v>PORCA OLHAL EM ACO GALVANIZADO, ESPESSURA 16MM, ABERTURA 21MM</v>
          </cell>
          <cell r="C10597" t="str">
            <v xml:space="preserve">UN    </v>
          </cell>
          <cell r="D10597">
            <v>11.36</v>
          </cell>
        </row>
        <row r="10598">
          <cell r="A10598">
            <v>14148</v>
          </cell>
          <cell r="B10598" t="str">
            <v>PORCA UNIAO/JUNCAO ZINCADA SEXTAVADA 1/4 ", CHAVE 7/16 ", COMPRIMENTO = 25 MM</v>
          </cell>
          <cell r="C10598" t="str">
            <v xml:space="preserve">UN    </v>
          </cell>
          <cell r="D10598">
            <v>0.87</v>
          </cell>
        </row>
        <row r="10599">
          <cell r="A10599">
            <v>4341</v>
          </cell>
          <cell r="B10599" t="str">
            <v>PORCA ZINCADA, QUADRADA, DIAMETRO 3/8"</v>
          </cell>
          <cell r="C10599" t="str">
            <v xml:space="preserve">UN    </v>
          </cell>
          <cell r="D10599">
            <v>0.7</v>
          </cell>
        </row>
        <row r="10600">
          <cell r="A10600">
            <v>4337</v>
          </cell>
          <cell r="B10600" t="str">
            <v>PORCA ZINCADA, QUADRADA, DIAMETRO 5/8"</v>
          </cell>
          <cell r="C10600" t="str">
            <v xml:space="preserve">UN    </v>
          </cell>
          <cell r="D10600">
            <v>1.78</v>
          </cell>
        </row>
        <row r="10601">
          <cell r="A10601">
            <v>4339</v>
          </cell>
          <cell r="B10601" t="str">
            <v>PORCA ZINCADA, SEXTAVADA, DIAMETRO 1/2"</v>
          </cell>
          <cell r="C10601" t="str">
            <v xml:space="preserve">UN    </v>
          </cell>
          <cell r="D10601">
            <v>0.38</v>
          </cell>
        </row>
        <row r="10602">
          <cell r="A10602">
            <v>39997</v>
          </cell>
          <cell r="B10602" t="str">
            <v>PORCA ZINCADA, SEXTAVADA, DIAMETRO 1/4"</v>
          </cell>
          <cell r="C10602" t="str">
            <v xml:space="preserve">UN    </v>
          </cell>
          <cell r="D10602">
            <v>0.21</v>
          </cell>
        </row>
        <row r="10603">
          <cell r="A10603">
            <v>11971</v>
          </cell>
          <cell r="B10603" t="str">
            <v>PORCA ZINCADA, SEXTAVADA, DIAMETRO 1"</v>
          </cell>
          <cell r="C10603" t="str">
            <v xml:space="preserve">UN    </v>
          </cell>
          <cell r="D10603">
            <v>2.95</v>
          </cell>
        </row>
        <row r="10604">
          <cell r="A10604">
            <v>4342</v>
          </cell>
          <cell r="B10604" t="str">
            <v>PORCA ZINCADA, SEXTAVADA, DIAMETRO 3/8"</v>
          </cell>
          <cell r="C10604" t="str">
            <v xml:space="preserve">UN    </v>
          </cell>
          <cell r="D10604">
            <v>0.15</v>
          </cell>
        </row>
        <row r="10605">
          <cell r="A10605">
            <v>4330</v>
          </cell>
          <cell r="B10605" t="str">
            <v>PORCA ZINCADA, SEXTAVADA, DIAMETRO 5/16"</v>
          </cell>
          <cell r="C10605" t="str">
            <v xml:space="preserve">UN    </v>
          </cell>
          <cell r="D10605">
            <v>0.1</v>
          </cell>
        </row>
        <row r="10606">
          <cell r="A10606">
            <v>4340</v>
          </cell>
          <cell r="B10606" t="str">
            <v>PORCA ZINCADA, SEXTAVADA, DIAMETRO 5/8"</v>
          </cell>
          <cell r="C10606" t="str">
            <v xml:space="preserve">UN    </v>
          </cell>
          <cell r="D10606">
            <v>0.82</v>
          </cell>
        </row>
        <row r="10607">
          <cell r="A10607">
            <v>5088</v>
          </cell>
          <cell r="B10607" t="str">
            <v>PORTA CADEADO EM ACO GALVANIZADO, COMPRIMENTO DE 3  1/2"</v>
          </cell>
          <cell r="C10607" t="str">
            <v xml:space="preserve">UN    </v>
          </cell>
          <cell r="D10607">
            <v>5.67</v>
          </cell>
        </row>
        <row r="10608">
          <cell r="A10608">
            <v>11154</v>
          </cell>
          <cell r="B10608" t="str">
            <v>PORTA CORTA-FOGO PARA SAIDA DE EMERGENCIA, COM FECHADURA, VAO LUZ DE 90 X 210 CM, CLASSE P-90 (NBR 11742)</v>
          </cell>
          <cell r="C10608" t="str">
            <v xml:space="preserve">UN    </v>
          </cell>
          <cell r="D10608">
            <v>800.75</v>
          </cell>
        </row>
        <row r="10609">
          <cell r="A10609">
            <v>4989</v>
          </cell>
          <cell r="B10609" t="str">
            <v>PORTA DE ABRIR / GIRO, DE MADEIRA FOLHA MEDIA (NBR 15930) DE 1000 X 2100 MM, DE 35 MM A 40 MM DE ESPESSURA, NUCLEO SEMI-SOLIDO (SARRAFEADO), CAPA LISA EM HDF, ACABAMENTO EM LAMINADO NATURAL PARA VERNIZ</v>
          </cell>
          <cell r="C10609" t="str">
            <v xml:space="preserve">UN    </v>
          </cell>
          <cell r="D10609">
            <v>194.37</v>
          </cell>
        </row>
        <row r="10610">
          <cell r="A10610">
            <v>4982</v>
          </cell>
          <cell r="B10610" t="str">
            <v>PORTA DE ABRIR / GIRO, DE MADEIRA FOLHA MEDIA (NBR 15930) DE 1000 X 2100 MM, DE 35 MM A 40 MM DE ESPESSURA, NUCLEO SEMI-SOLIDO (SARRAFEADO), CAPA LISA EM HDF, ACABAMENTO EM PRIMER PARA PINTURA</v>
          </cell>
          <cell r="C10610" t="str">
            <v xml:space="preserve">UN    </v>
          </cell>
          <cell r="D10610">
            <v>182.31</v>
          </cell>
        </row>
        <row r="10611">
          <cell r="A10611">
            <v>4962</v>
          </cell>
          <cell r="B10611" t="str">
            <v>PORTA DE ABRIR / GIRO, DE MADEIRA FOLHA MEDIA (NBR 15930) DE 700 X 2100 MM, DE 35 MM A 40 MM DE ESPESSURA, NUCLEO SEMI-SOLIDO (SARRAFEADO), CAPA FRISADA EM HDF, ACABAMENTO MELAMINICO EM PADRAO MADEIRA</v>
          </cell>
          <cell r="C10611" t="str">
            <v xml:space="preserve">UN    </v>
          </cell>
          <cell r="D10611">
            <v>143.78</v>
          </cell>
        </row>
        <row r="10612">
          <cell r="A10612">
            <v>4981</v>
          </cell>
          <cell r="B10612" t="str">
            <v>PORTA DE ABRIR / GIRO, DE MADEIRA FOLHA MEDIA (NBR 15930) DE 700 X 2100 MM, DE 35 MM A 40 MM DE ESPESSURA, NUCLEO SEMI-SOLIDO (SARRAFEADO), CAPA LISA EM HDF, ACABAMENTO EM LAMINADO NATURAL PARA VERNIZ</v>
          </cell>
          <cell r="C10612" t="str">
            <v xml:space="preserve">UN    </v>
          </cell>
          <cell r="D10612">
            <v>128</v>
          </cell>
        </row>
        <row r="10613">
          <cell r="A10613">
            <v>4964</v>
          </cell>
          <cell r="B10613" t="str">
            <v>PORTA DE ABRIR / GIRO, DE MADEIRA FOLHA MEDIA (NBR 15930) DE 800 X 2100 MM, DE 35 MM A 40 MM DE ESPESSURA, NUCLEO SEMI-SOLIDO (SARRAFEADO), CAPA FRISADA EM HDF, ACABAMENTO MELAMINICO EM PADRAO MADEIRA</v>
          </cell>
          <cell r="C10613" t="str">
            <v xml:space="preserve">UN    </v>
          </cell>
          <cell r="D10613">
            <v>162.38</v>
          </cell>
        </row>
        <row r="10614">
          <cell r="A10614">
            <v>4992</v>
          </cell>
          <cell r="B10614" t="str">
            <v>PORTA DE ABRIR / GIRO, DE MADEIRA FOLHA MEDIA (NBR 15930) DE 800 X 2100 MM, DE 35 MM A 40 MM DE ESPESSURA, NUCLEO SEMI-SOLIDO (SARRAFEADO), CAPA LISA EM HDF, ACABAMENTO EM LAMINADO NATURAL PARA VERNIZ</v>
          </cell>
          <cell r="C10614" t="str">
            <v xml:space="preserve">UN    </v>
          </cell>
          <cell r="D10614">
            <v>158.62</v>
          </cell>
        </row>
        <row r="10615">
          <cell r="A10615">
            <v>4987</v>
          </cell>
          <cell r="B10615" t="str">
            <v>PORTA DE ABRIR / GIRO, DE MADEIRA FOLHA MEDIA (NBR 15930) DE 900 X 2100 MM, DE 35 MM A 40 MM DE ESPESSURA, NUCLEO SEMI-SOLIDO (SARRAFEADO), CAPA LISA EM HDF, ACABAMENTO EM LAMINADO NATURAL PARA VERNIZ</v>
          </cell>
          <cell r="C10615" t="str">
            <v xml:space="preserve">UN    </v>
          </cell>
          <cell r="D10615">
            <v>181.47</v>
          </cell>
        </row>
        <row r="10616">
          <cell r="A10616">
            <v>39021</v>
          </cell>
          <cell r="B10616" t="str">
            <v>PORTA DE ABRIR EM ACO COM DIVISAO HORIZONTAL  PARA VIDROS, COM FUNDO ANTICORROSIVO/PRIMER DE PROTECAO, SEM GUARNICAO/ALIZAR/VISTA, VIDROS NAO INCLUSOS, 87 X 210 CM</v>
          </cell>
          <cell r="C10616" t="str">
            <v xml:space="preserve">UN    </v>
          </cell>
          <cell r="D10616">
            <v>360.17</v>
          </cell>
        </row>
        <row r="10617">
          <cell r="A10617">
            <v>39022</v>
          </cell>
          <cell r="B10617" t="str">
            <v>PORTA DE ABRIR EM ACO TIPO VENEZIANA, COM FUNDO ANTICORROSIVO / PRIMER DE PROTECAO, SEM GUARNICAO/ALIZAR/VISTA, 87 X 210 CM</v>
          </cell>
          <cell r="C10617" t="str">
            <v xml:space="preserve">UN    </v>
          </cell>
          <cell r="D10617">
            <v>445.43</v>
          </cell>
        </row>
        <row r="10618">
          <cell r="A10618">
            <v>39024</v>
          </cell>
          <cell r="B10618" t="str">
            <v>PORTA DE ABRIR EM ALUMINIO COM DIVISAO HORIZONTAL  PARA VIDROS,  ACABAMENTO ANODIZADO NATURAL, VIDROS INCLUSOS, SEM GUARNICAO/ALIZAR/VISTA , 87 X 210 CM</v>
          </cell>
          <cell r="C10618" t="str">
            <v xml:space="preserve">UN    </v>
          </cell>
          <cell r="D10618">
            <v>642.54</v>
          </cell>
        </row>
        <row r="10619">
          <cell r="A10619">
            <v>4914</v>
          </cell>
          <cell r="B10619" t="str">
            <v>PORTA DE ABRIR EM ALUMINIO COM LAMBRI HORIZONTAL/LAMINADA, ACABAMENTO ANODIZADO NATURAL, SEM GUARNICAO/ALIZAR/VISTA</v>
          </cell>
          <cell r="C10619" t="str">
            <v xml:space="preserve">M2    </v>
          </cell>
          <cell r="D10619">
            <v>520.99</v>
          </cell>
        </row>
        <row r="10620">
          <cell r="A10620">
            <v>4917</v>
          </cell>
          <cell r="B10620" t="str">
            <v>PORTA DE ABRIR EM ALUMINIO TIPO VENEZIANA, ACABAMENTO ANODIZADO NATURAL, SEM GUARNICAO/ALIZAR/VISTA</v>
          </cell>
          <cell r="C10620" t="str">
            <v xml:space="preserve">M2    </v>
          </cell>
          <cell r="D10620">
            <v>359.8</v>
          </cell>
        </row>
        <row r="10621">
          <cell r="A10621">
            <v>39025</v>
          </cell>
          <cell r="B10621" t="str">
            <v>PORTA DE ABRIR EM ALUMINIO TIPO VENEZIANA, ACABAMENTO ANODIZADO NATURAL, SEM GUARNICAO/ALIZAR/VISTA, 87 X 210 CM</v>
          </cell>
          <cell r="C10621" t="str">
            <v xml:space="preserve">UN    </v>
          </cell>
          <cell r="D10621">
            <v>658.86</v>
          </cell>
        </row>
        <row r="10622">
          <cell r="A10622">
            <v>4930</v>
          </cell>
          <cell r="B10622" t="str">
            <v>PORTA DE ABRIR EM GRADIL COM BARRA CHATA 3 CM X 1/4", COM REQUADRO E GUARNICAO - COMPLETO - ACABAMENTO NATURAL</v>
          </cell>
          <cell r="C10622" t="str">
            <v xml:space="preserve">M2    </v>
          </cell>
          <cell r="D10622">
            <v>387.08</v>
          </cell>
        </row>
        <row r="10623">
          <cell r="A10623">
            <v>4922</v>
          </cell>
          <cell r="B10623" t="str">
            <v>PORTA DE CORRER EM ALUMINIO, DUAS FOLHAS MOVEIS COM VIDRO, FECHADURA E PUXADOR EMBUTIDO, ACABAMENTO ANODIZADO NATURAL, SEM GUARNICAO/ALIZAR/VISTA</v>
          </cell>
          <cell r="C10623" t="str">
            <v xml:space="preserve">M2    </v>
          </cell>
          <cell r="D10623">
            <v>333.74</v>
          </cell>
        </row>
        <row r="10624">
          <cell r="A10624">
            <v>4911</v>
          </cell>
          <cell r="B10624" t="str">
            <v>PORTA DE ENROLAR MANUAL COMPLETA, ARTICULADA RAIADA LARGA, EM ACO GALVANIZADO NATURAL, CHAPA NUMERO 24 (SEM INSTALACAO)</v>
          </cell>
          <cell r="C10624" t="str">
            <v xml:space="preserve">M2    </v>
          </cell>
          <cell r="D10624">
            <v>346.64</v>
          </cell>
        </row>
        <row r="10625">
          <cell r="A10625">
            <v>37518</v>
          </cell>
          <cell r="B10625" t="str">
            <v>PORTA DE ENROLAR MANUAL COMPLETA, PERFIL MEIA CANA CEGA, EM ACO GALVANIZADO COM PINTURA ELETROSTATICA, CHAPA NUMERO 24 " (SEM INSTALACAO)</v>
          </cell>
          <cell r="C10625" t="str">
            <v xml:space="preserve">M2    </v>
          </cell>
          <cell r="D10625">
            <v>563.29</v>
          </cell>
        </row>
        <row r="10626">
          <cell r="A10626">
            <v>4910</v>
          </cell>
          <cell r="B10626" t="str">
            <v>PORTA DE ENROLAR MANUAL COMPLETA, PERFIL MEIA CANA CEGA, EM ACO GALVANIZADO NATURAL, CHAPA NUMERO 24 (SEM INSTALACAO)</v>
          </cell>
          <cell r="C10626" t="str">
            <v xml:space="preserve">M2    </v>
          </cell>
          <cell r="D10626">
            <v>474.86</v>
          </cell>
        </row>
        <row r="10627">
          <cell r="A10627">
            <v>4943</v>
          </cell>
          <cell r="B10627" t="str">
            <v>PORTA DE ENROLAR MANUAL COMPLETA, PERFIL MEIA CANA VAZADA TIJOLINHO, EM ACO GALVANIZADO NATURAL, CHAPA NUMERO 24 (SEM INSTALACAO)</v>
          </cell>
          <cell r="C10627" t="str">
            <v xml:space="preserve">M2    </v>
          </cell>
          <cell r="D10627">
            <v>707.42</v>
          </cell>
        </row>
        <row r="10628">
          <cell r="A10628">
            <v>5002</v>
          </cell>
          <cell r="B10628" t="str">
            <v>PORTA DE MADEIRA QUADRICULADA PARA VIDRO, DE CORRER (EUCALIPTO OU EQUIVALENTE REGIONAL), E = *3,5* CM</v>
          </cell>
          <cell r="C10628" t="str">
            <v xml:space="preserve">M2    </v>
          </cell>
          <cell r="D10628">
            <v>277.19</v>
          </cell>
        </row>
        <row r="10629">
          <cell r="A10629">
            <v>4977</v>
          </cell>
          <cell r="B10629" t="str">
            <v>PORTA DE MADEIRA TIPO VENEZIANA (EUCALIPTO OU EQUIVALENTE REGIONAL), E = *3,5* CM</v>
          </cell>
          <cell r="C10629" t="str">
            <v xml:space="preserve">M2    </v>
          </cell>
          <cell r="D10629">
            <v>187.11</v>
          </cell>
        </row>
        <row r="10630">
          <cell r="A10630">
            <v>5028</v>
          </cell>
          <cell r="B10630" t="str">
            <v>PORTA DE MADEIRA-DE-LEI QUADRICULADA PARA VIDRO, DE CORRER (ANGELIM OU EQUIVALENTE REGIONAL), E = *3,5* CM</v>
          </cell>
          <cell r="C10630" t="str">
            <v xml:space="preserve">M2    </v>
          </cell>
          <cell r="D10630">
            <v>457.84</v>
          </cell>
        </row>
        <row r="10631">
          <cell r="A10631">
            <v>4998</v>
          </cell>
          <cell r="B10631" t="str">
            <v>PORTA DE MADEIRA-DE-LEI TIPO MEXICANA SEM EMENDA (ANGELIM OU EQUIVALENTE REGIONAL), E = *3,5* CM</v>
          </cell>
          <cell r="C10631" t="str">
            <v xml:space="preserve">M2    </v>
          </cell>
          <cell r="D10631">
            <v>380.25</v>
          </cell>
        </row>
        <row r="10632">
          <cell r="A10632">
            <v>4969</v>
          </cell>
          <cell r="B10632" t="str">
            <v>PORTA DE MADEIRA-DE-LEI TIPO VENEZIANA (ANGELIM OU EQUIVALENTE REGIONAL), E = *3,5* CM</v>
          </cell>
          <cell r="C10632" t="str">
            <v xml:space="preserve">M2    </v>
          </cell>
          <cell r="D10632">
            <v>264.64</v>
          </cell>
        </row>
        <row r="10633">
          <cell r="A10633">
            <v>11364</v>
          </cell>
          <cell r="B10633" t="str">
            <v>PORTA DE MADEIRA, FOLHA LEVE (NBR 15930) DE 600 X 2100 MM, DE 35 MM A 40 MM DE ESPESSURA, NUCLEO COLMEIA, CAPA LISA EM HDF, ACABAMENTO EM PRIMER PARA PINTURA</v>
          </cell>
          <cell r="C10633" t="str">
            <v xml:space="preserve">UN    </v>
          </cell>
          <cell r="D10633">
            <v>109.96</v>
          </cell>
        </row>
        <row r="10634">
          <cell r="A10634">
            <v>11365</v>
          </cell>
          <cell r="B10634" t="str">
            <v>PORTA DE MADEIRA, FOLHA LEVE (NBR 15930) DE 700 X 2100 MM, DE 35 MM A 40 MM DE ESPESSURA, NUCLEO COLMEIA, CAPA LISA EM HDF, ACABAMENTO EM PRIMER PARA PINTURA</v>
          </cell>
          <cell r="C10634" t="str">
            <v xml:space="preserve">UN    </v>
          </cell>
          <cell r="D10634">
            <v>114.11</v>
          </cell>
        </row>
        <row r="10635">
          <cell r="A10635">
            <v>11366</v>
          </cell>
          <cell r="B10635" t="str">
            <v>PORTA DE MADEIRA, FOLHA LEVE (NBR 15930) DE 800 X 2100 MM, DE 35 MM A 40 MM DE ESPESSURA, NUCLEO COLMEIA, CAPA LISA EM HDF, ACABAMENTO EM PRIMER PARA PINTURA</v>
          </cell>
          <cell r="C10635" t="str">
            <v xml:space="preserve">UN    </v>
          </cell>
          <cell r="D10635">
            <v>121.3</v>
          </cell>
        </row>
        <row r="10636">
          <cell r="A10636">
            <v>43777</v>
          </cell>
          <cell r="B10636" t="str">
            <v>PORTA DE MADEIRA, FOLHA LEVE (NBR 15930), DE 600 X 2100 MM, E = 35 MM, NUCLEO COLMEIA, CAPA LISA EM HDF, ACABAMENTO MELAMINICO EM PADRAO MADEIRA</v>
          </cell>
          <cell r="C10636" t="str">
            <v xml:space="preserve">UN    </v>
          </cell>
          <cell r="D10636">
            <v>142.49</v>
          </cell>
        </row>
        <row r="10637">
          <cell r="A10637">
            <v>20322</v>
          </cell>
          <cell r="B10637" t="str">
            <v>PORTA DE MADEIRA, FOLHA MEDIA (NBR 15930) DE 600 X 2100 MM, DE 35 MM A 40 MM DE ESPESSURA, NUCLEO SEMI-SOLIDO (SARRAFEADO), CAPA FRISADA EM HDF, ACABAMENTO MELAMINICO EM PADRAO MADEIRA</v>
          </cell>
          <cell r="C10637" t="str">
            <v xml:space="preserve">UN    </v>
          </cell>
          <cell r="D10637">
            <v>132.27000000000001</v>
          </cell>
        </row>
        <row r="10638">
          <cell r="A10638">
            <v>10553</v>
          </cell>
          <cell r="B10638" t="str">
            <v>PORTA DE MADEIRA, FOLHA MEDIA (NBR 15930) DE 600 X 2100 MM, DE 35 MM A 40 MM DE ESPESSURA, NUCLEO SEMI-SOLIDO (SARRAFEADO), CAPA LISA EM HDF, ACABAMENTO EM PRIMER PARA PINTURA</v>
          </cell>
          <cell r="C10638" t="str">
            <v xml:space="preserve">UN    </v>
          </cell>
          <cell r="D10638">
            <v>120.1</v>
          </cell>
        </row>
        <row r="10639">
          <cell r="A10639">
            <v>5020</v>
          </cell>
          <cell r="B10639" t="str">
            <v>PORTA DE MADEIRA, FOLHA MEDIA (NBR 15930) DE 600 X 2100 MM, DE 35 MM A 40 MM DE ESPESSURA, NUCLEO SEMI-SOLIDO (SARRAFEADO), CAPA LISA EM HDF, ACABAMENTO LAMINADO NATURAL PARA VERNIZ</v>
          </cell>
          <cell r="C10639" t="str">
            <v xml:space="preserve">UN    </v>
          </cell>
          <cell r="D10639">
            <v>126.62</v>
          </cell>
        </row>
        <row r="10640">
          <cell r="A10640">
            <v>10554</v>
          </cell>
          <cell r="B10640" t="str">
            <v>PORTA DE MADEIRA, FOLHA MEDIA (NBR 15930) DE 700 X 2100 MM, DE 35 MM A 40 MM DE ESPESSURA, NUCLEO SEMI-SOLIDO (SARRAFEADO), CAPA LISA EM HDF, ACABAMENTO EM PRIMER PARA PINTURA</v>
          </cell>
          <cell r="C10640" t="str">
            <v xml:space="preserve">UN    </v>
          </cell>
          <cell r="D10640">
            <v>121.17</v>
          </cell>
        </row>
        <row r="10641">
          <cell r="A10641">
            <v>10555</v>
          </cell>
          <cell r="B10641" t="str">
            <v>PORTA DE MADEIRA, FOLHA MEDIA (NBR 15930) DE 800 X 2100 MM, DE 35 MM A 40 MM DE ESPESSURA, NUCLEO SEMI-SOLIDO (SARRAFEADO), CAPA LISA EM HDF, ACABAMENTO EM PRIMER PARA PINTURA</v>
          </cell>
          <cell r="C10641" t="str">
            <v xml:space="preserve">UN    </v>
          </cell>
          <cell r="D10641">
            <v>132.13999999999999</v>
          </cell>
        </row>
        <row r="10642">
          <cell r="A10642">
            <v>10556</v>
          </cell>
          <cell r="B10642" t="str">
            <v>PORTA DE MADEIRA, FOLHA MEDIA (NBR 15930) DE 900 X 2100 MM, DE 35 MM A 40 MM DE ESPESSURA, NUCLEO SEMI-SOLIDO (SARRAFEADO), CAPA LISA EM HDF, ACABAMENTO EM PRIMER PARA PINTURA</v>
          </cell>
          <cell r="C10642" t="str">
            <v xml:space="preserve">UN    </v>
          </cell>
          <cell r="D10642">
            <v>175.69</v>
          </cell>
        </row>
        <row r="10643">
          <cell r="A10643">
            <v>39502</v>
          </cell>
          <cell r="B10643" t="str">
            <v>PORTA DE MADEIRA, FOLHA PESADA (NBR 15930) DE 800 X 2100 MM, DE 40 MM A 45 MM DE ESPESSURA, NUCLEO SOLIDO, CAPA LISA EM HDF, ACABAMENTO EM LAMINADO NATURAL PARA VERNIZ</v>
          </cell>
          <cell r="C10643" t="str">
            <v xml:space="preserve">UN    </v>
          </cell>
          <cell r="D10643">
            <v>246.71</v>
          </cell>
        </row>
        <row r="10644">
          <cell r="A10644">
            <v>39504</v>
          </cell>
          <cell r="B10644" t="str">
            <v>PORTA DE MADEIRA, FOLHA PESADA (NBR 15930) DE 800 X 2100 MM, DE 40 MM A 45 MM DE ESPESSURA, NUCLEO SOLIDO, CAPA LISA EM HDF, ACABAMENTO EM PRIMER PARA PINTURA</v>
          </cell>
          <cell r="C10644" t="str">
            <v xml:space="preserve">UN    </v>
          </cell>
          <cell r="D10644">
            <v>272.81</v>
          </cell>
        </row>
        <row r="10645">
          <cell r="A10645">
            <v>39503</v>
          </cell>
          <cell r="B10645" t="str">
            <v>PORTA DE MADEIRA, FOLHA PESADA (NBR 15930) DE 900 X 2100 MM, DE 40 MM A 45 MM DE ESPESSURA, NUCLEO SOLIDO, CAPA LISA EM HDF, ACABAMENTO EM LAMINADO NATURAL PARA VERNIZ</v>
          </cell>
          <cell r="C10645" t="str">
            <v xml:space="preserve">UN    </v>
          </cell>
          <cell r="D10645">
            <v>287.13</v>
          </cell>
        </row>
        <row r="10646">
          <cell r="A10646">
            <v>39505</v>
          </cell>
          <cell r="B10646" t="str">
            <v>PORTA DE MADEIRA, FOLHA PESADA (NBR 15930) DE 900 X 2100 MM, DE 40 MM A 45 MM DE ESPESSURA, NUCLEO SOLIDO, CAPA LISA EM HDF, ACABAMENTO EM PRIMER PARA PINTURA</v>
          </cell>
          <cell r="C10646" t="str">
            <v xml:space="preserve">UN    </v>
          </cell>
          <cell r="D10646">
            <v>309.42</v>
          </cell>
        </row>
        <row r="10647">
          <cell r="A10647">
            <v>25969</v>
          </cell>
          <cell r="B10647" t="str">
            <v>PORTA DENTE PARA FRESADORA</v>
          </cell>
          <cell r="C10647" t="str">
            <v xml:space="preserve">UN    </v>
          </cell>
          <cell r="D10647">
            <v>330.61</v>
          </cell>
        </row>
        <row r="10648">
          <cell r="A10648">
            <v>4944</v>
          </cell>
          <cell r="B10648" t="str">
            <v>PORTA GRADE DE ENROLAR MANUAL COMPLETA, PERFIL TUBULAR TIJOLINHO 3/4 ", EM ACO GALVANIZADO NATURAL (SEM INSTALACAO)</v>
          </cell>
          <cell r="C10648" t="str">
            <v xml:space="preserve">M2    </v>
          </cell>
          <cell r="D10648">
            <v>1057.5999999999999</v>
          </cell>
        </row>
        <row r="10649">
          <cell r="A10649">
            <v>21102</v>
          </cell>
          <cell r="B10649" t="str">
            <v>PORTA TOALHA BANHO EM METAL CROMADO, TIPO BARRA</v>
          </cell>
          <cell r="C10649" t="str">
            <v xml:space="preserve">UN    </v>
          </cell>
          <cell r="D10649">
            <v>56.13</v>
          </cell>
        </row>
        <row r="10650">
          <cell r="A10650">
            <v>21101</v>
          </cell>
          <cell r="B10650" t="str">
            <v>PORTA TOALHA ROSTO EM METAL CROMADO, TIPO ARGOLA</v>
          </cell>
          <cell r="C10650" t="str">
            <v xml:space="preserve">UN    </v>
          </cell>
          <cell r="D10650">
            <v>36.049999999999997</v>
          </cell>
        </row>
        <row r="10651">
          <cell r="A10651">
            <v>34713</v>
          </cell>
          <cell r="B10651" t="str">
            <v>PORTA VIDRO TEMPERADO INCOLOR, 2 FOLHAS DE CORRER, E = 10 MM (SEM FERRAGENS E SEM COLOCACAO)</v>
          </cell>
          <cell r="C10651" t="str">
            <v xml:space="preserve">M2    </v>
          </cell>
          <cell r="D10651">
            <v>281.55</v>
          </cell>
        </row>
        <row r="10652">
          <cell r="A10652">
            <v>4947</v>
          </cell>
          <cell r="B10652" t="str">
            <v>PORTAO BASCULANTE MANUAL EM ACO GALVANIZADO NATURAL, TIPO LAMBRIL COM REQUADRO/BATENTE, CHAPA NUMERO 26, INCLUI FECHADURA (SEM INSTALACAO)</v>
          </cell>
          <cell r="C10652" t="str">
            <v xml:space="preserve">M2    </v>
          </cell>
          <cell r="D10652">
            <v>497.43</v>
          </cell>
        </row>
        <row r="10653">
          <cell r="A10653">
            <v>37563</v>
          </cell>
          <cell r="B10653" t="str">
            <v>PORTAO BASCULANTE, MANUAL, EM CHAPA TIPO LAMBRIL QUADRADO, COM REQUADRO, ACABAMENTO NATURAL</v>
          </cell>
          <cell r="C10653" t="str">
            <v xml:space="preserve">M2    </v>
          </cell>
          <cell r="D10653">
            <v>381.95</v>
          </cell>
        </row>
        <row r="10654">
          <cell r="A10654">
            <v>4948</v>
          </cell>
          <cell r="B10654" t="str">
            <v>PORTAO DE ABRIR EM GRADIL DE METALON REDONDO DE 3/4"  VERTICAL, COM REQUADRO, ACABAMENTO NATURAL - COMPLETO</v>
          </cell>
          <cell r="C10654" t="str">
            <v xml:space="preserve">M2    </v>
          </cell>
          <cell r="D10654">
            <v>346.63</v>
          </cell>
        </row>
        <row r="10655">
          <cell r="A10655">
            <v>37561</v>
          </cell>
          <cell r="B10655" t="str">
            <v>PORTAO DE CORRER EM CHAPA TIPO PAINEL LAMBRIL QUADRADO, COM PORTA SOCIAL COMPLETA INCLUIDA, COM REQUADRO, ACABAMENTO NATURAL, COM TRILHOS E ROLDANAS</v>
          </cell>
          <cell r="C10655" t="str">
            <v xml:space="preserve">M2    </v>
          </cell>
          <cell r="D10655">
            <v>713</v>
          </cell>
        </row>
        <row r="10656">
          <cell r="A10656">
            <v>37562</v>
          </cell>
          <cell r="B10656" t="str">
            <v>PORTAO DE CORRER EM GRADIL FIXO DE BARRA DE FERRO CHATA DE 3 X 1/4" NA VERTICAL, SEM REQUADRO, ACABAMENTO NATURAL, COM TRILHOS E ROLDANAS</v>
          </cell>
          <cell r="C10656" t="str">
            <v xml:space="preserve">M2    </v>
          </cell>
          <cell r="D10656">
            <v>457.32</v>
          </cell>
        </row>
        <row r="10657">
          <cell r="A10657">
            <v>37585</v>
          </cell>
          <cell r="B10657" t="str">
            <v>PORTINHOLA DE ABRIR EM ALUMINIO DE 60 X 80 CM, VENEZIANA VENTILADA 1 FOLHA, ACABAMENTO ANODIZADO NATURAL</v>
          </cell>
          <cell r="C10657" t="str">
            <v xml:space="preserve">UN    </v>
          </cell>
          <cell r="D10657">
            <v>179.39</v>
          </cell>
        </row>
        <row r="10658">
          <cell r="A10658">
            <v>14164</v>
          </cell>
          <cell r="B10658" t="str">
            <v>POSTE CONICO CONTINUO EM ACO GALVANIZADO, CURVO, BRACO DUPLO, ENGASTADO,  H = 9 M, DIAMETRO INFERIOR = *135* MM</v>
          </cell>
          <cell r="C10658" t="str">
            <v xml:space="preserve">UN    </v>
          </cell>
          <cell r="D10658">
            <v>1582.76</v>
          </cell>
        </row>
        <row r="10659">
          <cell r="A10659">
            <v>14163</v>
          </cell>
          <cell r="B10659" t="str">
            <v>POSTE CONICO CONTINUO EM ACO GALVANIZADO, CURVO, BRACO DUPLO, FLANGEADO,  H = 9 M, DIAMETRO INFERIOR = *135* MM</v>
          </cell>
          <cell r="C10659" t="str">
            <v xml:space="preserve">UN    </v>
          </cell>
          <cell r="D10659">
            <v>1798.91</v>
          </cell>
        </row>
        <row r="10660">
          <cell r="A10660">
            <v>5051</v>
          </cell>
          <cell r="B10660" t="str">
            <v>POSTE CONICO CONTINUO EM ACO GALVANIZADO, CURVO, BRACO SIMPLES, ENGASTADO,  H = 9 M, DIAMETRO INFERIOR = *135* MM</v>
          </cell>
          <cell r="C10660" t="str">
            <v xml:space="preserve">UN    </v>
          </cell>
          <cell r="D10660">
            <v>1529.95</v>
          </cell>
        </row>
        <row r="10661">
          <cell r="A10661">
            <v>14162</v>
          </cell>
          <cell r="B10661" t="str">
            <v>POSTE CONICO CONTINUO EM ACO GALVANIZADO, CURVO, BRACO SIMPLES, FLANGEADO,  H = 9 M, DIAMETRO INFERIOR = *135* MM</v>
          </cell>
          <cell r="C10661" t="str">
            <v xml:space="preserve">UN    </v>
          </cell>
          <cell r="D10661">
            <v>1527.73</v>
          </cell>
        </row>
        <row r="10662">
          <cell r="A10662">
            <v>5052</v>
          </cell>
          <cell r="B10662" t="str">
            <v>POSTE CONICO CONTINUO EM ACO GALVANIZADO, CURVO, BRACO SIMPLES, FLANGEADO, H = 7 M, DIAMETRO INFERIOR = *125* MM</v>
          </cell>
          <cell r="C10662" t="str">
            <v xml:space="preserve">UN    </v>
          </cell>
          <cell r="D10662">
            <v>1139.9000000000001</v>
          </cell>
        </row>
        <row r="10663">
          <cell r="A10663">
            <v>14166</v>
          </cell>
          <cell r="B10663" t="str">
            <v>POSTE CONICO CONTINUO EM ACO GALVANIZADO, RETO, ENGASTADO,  H = 7 M, DIAMETRO INFERIOR = *125* MM</v>
          </cell>
          <cell r="C10663" t="str">
            <v xml:space="preserve">UN    </v>
          </cell>
          <cell r="D10663">
            <v>1154.3699999999999</v>
          </cell>
        </row>
        <row r="10664">
          <cell r="A10664">
            <v>14165</v>
          </cell>
          <cell r="B10664" t="str">
            <v>POSTE CONICO CONTINUO EM ACO GALVANIZADO, RETO, ENGASTADO,  H = 9 M, DIAMETRO INFERIOR = *145* MM</v>
          </cell>
          <cell r="C10664" t="str">
            <v xml:space="preserve">UN    </v>
          </cell>
          <cell r="D10664">
            <v>1599.22</v>
          </cell>
        </row>
        <row r="10665">
          <cell r="A10665">
            <v>5050</v>
          </cell>
          <cell r="B10665" t="str">
            <v>POSTE CONICO CONTINUO EM ACO GALVANIZADO, RETO, FLANGEADO,  H = 3 M, DIAMETRO INFERIOR = *95* MM</v>
          </cell>
          <cell r="C10665" t="str">
            <v xml:space="preserve">UN    </v>
          </cell>
          <cell r="D10665">
            <v>393.6</v>
          </cell>
        </row>
        <row r="10666">
          <cell r="A10666">
            <v>12378</v>
          </cell>
          <cell r="B10666" t="str">
            <v>POSTE CONICO CONTINUO EM ACO GALVANIZADO, RETO, FLANGEADO, H = 6 M, DIAMETRO INFERIOR = *90* CM</v>
          </cell>
          <cell r="C10666" t="str">
            <v xml:space="preserve">UN    </v>
          </cell>
          <cell r="D10666">
            <v>935.58</v>
          </cell>
        </row>
        <row r="10667">
          <cell r="A10667">
            <v>12366</v>
          </cell>
          <cell r="B10667" t="str">
            <v>POSTE DE CONCRETO CIRCULAR, 150 KG, H = 10 M (NBR 8451)</v>
          </cell>
          <cell r="C10667" t="str">
            <v xml:space="preserve">UN    </v>
          </cell>
          <cell r="D10667">
            <v>660.03</v>
          </cell>
        </row>
        <row r="10668">
          <cell r="A10668">
            <v>5045</v>
          </cell>
          <cell r="B10668" t="str">
            <v>POSTE DE CONCRETO CIRCULAR, 200 KG, H = 11 M (NBR 8451)</v>
          </cell>
          <cell r="C10668" t="str">
            <v xml:space="preserve">UN    </v>
          </cell>
          <cell r="D10668">
            <v>919.12</v>
          </cell>
        </row>
        <row r="10669">
          <cell r="A10669">
            <v>5044</v>
          </cell>
          <cell r="B10669" t="str">
            <v>POSTE DE CONCRETO CIRCULAR, 200 KG, H = 9 M (NBR 8451)</v>
          </cell>
          <cell r="C10669" t="str">
            <v xml:space="preserve">UN    </v>
          </cell>
          <cell r="D10669">
            <v>648.45000000000005</v>
          </cell>
        </row>
        <row r="10670">
          <cell r="A10670">
            <v>5055</v>
          </cell>
          <cell r="B10670" t="str">
            <v>POSTE DE CONCRETO CIRCULAR, 300 KG, H = 11 M (NBR 8451)</v>
          </cell>
          <cell r="C10670" t="str">
            <v xml:space="preserve">UN    </v>
          </cell>
          <cell r="D10670">
            <v>921.92</v>
          </cell>
        </row>
        <row r="10671">
          <cell r="A10671">
            <v>5053</v>
          </cell>
          <cell r="B10671" t="str">
            <v>POSTE DE CONCRETO CIRCULAR, 300 KG, H = 9 M (NBR 8451)</v>
          </cell>
          <cell r="C10671" t="str">
            <v xml:space="preserve">UN    </v>
          </cell>
          <cell r="D10671">
            <v>717.56</v>
          </cell>
        </row>
        <row r="10672">
          <cell r="A10672">
            <v>5035</v>
          </cell>
          <cell r="B10672" t="str">
            <v>POSTE DE CONCRETO CIRCULAR, 400 KG, H = 11 M (NBR 8451)</v>
          </cell>
          <cell r="C10672" t="str">
            <v xml:space="preserve">UN    </v>
          </cell>
          <cell r="D10672">
            <v>1173.19</v>
          </cell>
        </row>
        <row r="10673">
          <cell r="A10673">
            <v>5036</v>
          </cell>
          <cell r="B10673" t="str">
            <v>POSTE DE CONCRETO CIRCULAR, 400 KG, H = 14 M (NBR 8451)</v>
          </cell>
          <cell r="C10673" t="str">
            <v xml:space="preserve">UN    </v>
          </cell>
          <cell r="D10673">
            <v>1958.45</v>
          </cell>
        </row>
        <row r="10674">
          <cell r="A10674">
            <v>5059</v>
          </cell>
          <cell r="B10674" t="str">
            <v>POSTE DE CONCRETO CIRCULAR, 400 KG, H = 9 M (NBR 8451)</v>
          </cell>
          <cell r="C10674" t="str">
            <v xml:space="preserve">UN    </v>
          </cell>
          <cell r="D10674">
            <v>917.55</v>
          </cell>
        </row>
        <row r="10675">
          <cell r="A10675">
            <v>5034</v>
          </cell>
          <cell r="B10675" t="str">
            <v>POSTE DE CONCRETO CIRCULAR, 600 KG, H = 10 M (NBR 8451)</v>
          </cell>
          <cell r="C10675" t="str">
            <v xml:space="preserve">UN    </v>
          </cell>
          <cell r="D10675">
            <v>1266.1300000000001</v>
          </cell>
        </row>
        <row r="10676">
          <cell r="A10676">
            <v>5056</v>
          </cell>
          <cell r="B10676" t="str">
            <v>POSTE DE CONCRETO DUPLO T ,TIPO B, 500 KG, H = 9 M (NBR 8451)</v>
          </cell>
          <cell r="C10676" t="str">
            <v xml:space="preserve">UN    </v>
          </cell>
          <cell r="D10676">
            <v>983.81</v>
          </cell>
        </row>
        <row r="10677">
          <cell r="A10677">
            <v>5057</v>
          </cell>
          <cell r="B10677" t="str">
            <v>POSTE DE CONCRETO DUPLO T, TIPO B, 300 KG, H = 10 M (NBR 8451)</v>
          </cell>
          <cell r="C10677" t="str">
            <v xml:space="preserve">UN    </v>
          </cell>
          <cell r="D10677">
            <v>789.01</v>
          </cell>
        </row>
        <row r="10678">
          <cell r="A10678">
            <v>5033</v>
          </cell>
          <cell r="B10678" t="str">
            <v>POSTE DE CONCRETO DUPLO T, TIPO B, 300 KG, H = 9 M (NBR 8451)</v>
          </cell>
          <cell r="C10678" t="str">
            <v xml:space="preserve">UN    </v>
          </cell>
          <cell r="D10678">
            <v>655</v>
          </cell>
        </row>
        <row r="10679">
          <cell r="A10679">
            <v>5038</v>
          </cell>
          <cell r="B10679" t="str">
            <v>POSTE DE CONCRETO DUPLO T, TIPO D, 200 KG, H = 9 M (NBR 8451)</v>
          </cell>
          <cell r="C10679" t="str">
            <v xml:space="preserve">UN    </v>
          </cell>
          <cell r="D10679">
            <v>533.82000000000005</v>
          </cell>
        </row>
        <row r="10680">
          <cell r="A10680">
            <v>12372</v>
          </cell>
          <cell r="B10680" t="str">
            <v>POSTE DE CONCRETO DUPLO T, 200 KG, H = 11 M (NBR 8451)</v>
          </cell>
          <cell r="C10680" t="str">
            <v xml:space="preserve">UN    </v>
          </cell>
          <cell r="D10680">
            <v>703.47</v>
          </cell>
        </row>
        <row r="10681">
          <cell r="A10681">
            <v>13339</v>
          </cell>
          <cell r="B10681" t="str">
            <v>POSTE DE CONCRETO DUPLO T, 300 KG, H = 12 M (NBR 8451)</v>
          </cell>
          <cell r="C10681" t="str">
            <v xml:space="preserve">UN    </v>
          </cell>
          <cell r="D10681">
            <v>1045.78</v>
          </cell>
        </row>
        <row r="10682">
          <cell r="A10682">
            <v>12373</v>
          </cell>
          <cell r="B10682" t="str">
            <v>POSTE DE CONCRETO DUPLO T, 400 KG,H = 12 M (NBR 8451)</v>
          </cell>
          <cell r="C10682" t="str">
            <v xml:space="preserve">UN    </v>
          </cell>
          <cell r="D10682">
            <v>1095.1600000000001</v>
          </cell>
        </row>
        <row r="10683">
          <cell r="A10683">
            <v>12388</v>
          </cell>
          <cell r="B10683" t="str">
            <v>POSTE DECORATIVO PARA JARDIM EM ACO TUBULAR, SEM LUMINARIA, H = *2,5* M</v>
          </cell>
          <cell r="C10683" t="str">
            <v xml:space="preserve">UN    </v>
          </cell>
          <cell r="D10683">
            <v>232.98</v>
          </cell>
        </row>
        <row r="10684">
          <cell r="A10684">
            <v>34695</v>
          </cell>
          <cell r="B10684" t="str">
            <v>POSTE PADRAO SUBTERRANEO 100 A, H = 2,5 M</v>
          </cell>
          <cell r="C10684" t="str">
            <v xml:space="preserve">UN    </v>
          </cell>
          <cell r="D10684">
            <v>753.25</v>
          </cell>
        </row>
        <row r="10685">
          <cell r="A10685">
            <v>34692</v>
          </cell>
          <cell r="B10685" t="str">
            <v>POSTE PADRAO SUBTERRANEO 200 A, H = 2,5 M</v>
          </cell>
          <cell r="C10685" t="str">
            <v xml:space="preserve">UN    </v>
          </cell>
          <cell r="D10685">
            <v>1807.8</v>
          </cell>
        </row>
        <row r="10686">
          <cell r="A10686">
            <v>2731</v>
          </cell>
          <cell r="B10686" t="str">
            <v>POSTE ROLICO DE MADEIRA TRATADA, D = 20 A 25 CM, H = 12,00 M, EM EUCALIPTO OU EQUIVALENTE DA REGIAO</v>
          </cell>
          <cell r="C10686" t="str">
            <v xml:space="preserve">M     </v>
          </cell>
          <cell r="D10686">
            <v>69.25</v>
          </cell>
        </row>
        <row r="10687">
          <cell r="A10687">
            <v>26028</v>
          </cell>
          <cell r="B10687" t="str">
            <v>POZOLANA DE CLASSE C</v>
          </cell>
          <cell r="C10687" t="str">
            <v xml:space="preserve">T     </v>
          </cell>
          <cell r="D10687">
            <v>308.76</v>
          </cell>
        </row>
        <row r="10688">
          <cell r="A10688">
            <v>11844</v>
          </cell>
          <cell r="B10688" t="str">
            <v>PRANCHA  APARELHADA *4 X 30* CM, EM MACARANDUBA, ANGELIM OU EQUIVALENTE DA REGIAO</v>
          </cell>
          <cell r="C10688" t="str">
            <v xml:space="preserve">M     </v>
          </cell>
          <cell r="D10688">
            <v>27.9</v>
          </cell>
        </row>
        <row r="10689">
          <cell r="A10689">
            <v>4465</v>
          </cell>
          <cell r="B10689" t="str">
            <v>PRANCHA NAO APARELHADA  *6 X 25* CM, EM MACARANDUBA, ANGELIM OU EQUIVALENTE DA REGIAO -  BRUTA</v>
          </cell>
          <cell r="C10689" t="str">
            <v xml:space="preserve">M     </v>
          </cell>
          <cell r="D10689">
            <v>23.18</v>
          </cell>
        </row>
        <row r="10690">
          <cell r="A10690">
            <v>35273</v>
          </cell>
          <cell r="B10690" t="str">
            <v>PRANCHA NAO APARELHADA  *6 X 30* CM, EM MACARANDUBA, ANGELIM OU EQUIVALENTE DA REGIAO - BRUTA</v>
          </cell>
          <cell r="C10690" t="str">
            <v xml:space="preserve">M     </v>
          </cell>
          <cell r="D10690">
            <v>27.8</v>
          </cell>
        </row>
        <row r="10691">
          <cell r="A10691">
            <v>4470</v>
          </cell>
          <cell r="B10691" t="str">
            <v>PRANCHA NAO APARELHADA  *6 X 40* CM, EM MACARANDUBA, ANGELIM OU EQUIVALENTE DA REGIAO -  BRUTA</v>
          </cell>
          <cell r="C10691" t="str">
            <v xml:space="preserve">M     </v>
          </cell>
          <cell r="D10691">
            <v>64.17</v>
          </cell>
        </row>
        <row r="10692">
          <cell r="A10692">
            <v>20208</v>
          </cell>
          <cell r="B10692" t="str">
            <v>PRANCHAO  APARELHADO *8 X 30* CM, EM MACARANDUBA, ANGELIM OU EQUIVALENTE DA REGIAO</v>
          </cell>
          <cell r="C10692" t="str">
            <v xml:space="preserve">M     </v>
          </cell>
          <cell r="D10692">
            <v>57.75</v>
          </cell>
        </row>
        <row r="10693">
          <cell r="A10693">
            <v>20204</v>
          </cell>
          <cell r="B10693" t="str">
            <v>PRANCHAO APARELHADO *7,5 X 23* CM, EM MACARANDUBA, ANGELIM OU EQUIVALENTE DA REGIAO</v>
          </cell>
          <cell r="C10693" t="str">
            <v xml:space="preserve">M     </v>
          </cell>
          <cell r="D10693">
            <v>42.78</v>
          </cell>
        </row>
        <row r="10694">
          <cell r="A10694">
            <v>4437</v>
          </cell>
          <cell r="B10694" t="str">
            <v>PRANCHAO NAO APARELHADO  *7,5 X 23* CM, EM MACARANDUBA, ANGELIM OU EQUIVALENTE DA REGIAO - BRUTA</v>
          </cell>
          <cell r="C10694" t="str">
            <v xml:space="preserve">M     </v>
          </cell>
          <cell r="D10694">
            <v>48.12</v>
          </cell>
        </row>
        <row r="10695">
          <cell r="A10695">
            <v>14580</v>
          </cell>
          <cell r="B10695" t="str">
            <v>PRANCHAO NAO APARELHADO *8 X 30* CM, EM MACARANDUBA, ANGELIM OU EQUIVALENTE DA REGIAO - BRUTA</v>
          </cell>
          <cell r="C10695" t="str">
            <v xml:space="preserve">M     </v>
          </cell>
          <cell r="D10695">
            <v>48.12</v>
          </cell>
        </row>
        <row r="10696">
          <cell r="A10696">
            <v>40304</v>
          </cell>
          <cell r="B10696" t="str">
            <v>PREGO DE ACO POLIDO COM CABECA DUPLA 17 X 27 (2 1/2 X 11)</v>
          </cell>
          <cell r="C10696" t="str">
            <v xml:space="preserve">KG    </v>
          </cell>
          <cell r="D10696">
            <v>18.829999999999998</v>
          </cell>
        </row>
        <row r="10697">
          <cell r="A10697">
            <v>5065</v>
          </cell>
          <cell r="B10697" t="str">
            <v>PREGO DE ACO POLIDO COM CABECA 10 X 10 (7/8 X 17)</v>
          </cell>
          <cell r="C10697" t="str">
            <v xml:space="preserve">KG    </v>
          </cell>
          <cell r="D10697">
            <v>29.02</v>
          </cell>
        </row>
        <row r="10698">
          <cell r="A10698">
            <v>5072</v>
          </cell>
          <cell r="B10698" t="str">
            <v>PREGO DE ACO POLIDO COM CABECA 10 X 11 (1 X 17)</v>
          </cell>
          <cell r="C10698" t="str">
            <v xml:space="preserve">KG    </v>
          </cell>
          <cell r="D10698">
            <v>26.85</v>
          </cell>
        </row>
        <row r="10699">
          <cell r="A10699">
            <v>5066</v>
          </cell>
          <cell r="B10699" t="str">
            <v>PREGO DE ACO POLIDO COM CABECA 12 X 12</v>
          </cell>
          <cell r="C10699" t="str">
            <v xml:space="preserve">KG    </v>
          </cell>
          <cell r="D10699">
            <v>20.100000000000001</v>
          </cell>
        </row>
        <row r="10700">
          <cell r="A10700">
            <v>5063</v>
          </cell>
          <cell r="B10700" t="str">
            <v>PREGO DE ACO POLIDO COM CABECA 14 X 18 (1 1/2 X 14)</v>
          </cell>
          <cell r="C10700" t="str">
            <v xml:space="preserve">KG    </v>
          </cell>
          <cell r="D10700">
            <v>18.2</v>
          </cell>
        </row>
        <row r="10701">
          <cell r="A10701">
            <v>20247</v>
          </cell>
          <cell r="B10701" t="str">
            <v>PREGO DE ACO POLIDO COM CABECA 15 X 15 (1 1/4 X 13)</v>
          </cell>
          <cell r="C10701" t="str">
            <v xml:space="preserve">KG    </v>
          </cell>
          <cell r="D10701">
            <v>16.89</v>
          </cell>
        </row>
        <row r="10702">
          <cell r="A10702">
            <v>5074</v>
          </cell>
          <cell r="B10702" t="str">
            <v>PREGO DE ACO POLIDO COM CABECA 15 X 18 (1 1/2 X 13)</v>
          </cell>
          <cell r="C10702" t="str">
            <v xml:space="preserve">KG    </v>
          </cell>
          <cell r="D10702">
            <v>17.09</v>
          </cell>
        </row>
        <row r="10703">
          <cell r="A10703">
            <v>5067</v>
          </cell>
          <cell r="B10703" t="str">
            <v>PREGO DE ACO POLIDO COM CABECA 16 X 24 (2 1/4 X 12)</v>
          </cell>
          <cell r="C10703" t="str">
            <v xml:space="preserve">KG    </v>
          </cell>
          <cell r="D10703">
            <v>16.260000000000002</v>
          </cell>
        </row>
        <row r="10704">
          <cell r="A10704">
            <v>5078</v>
          </cell>
          <cell r="B10704" t="str">
            <v>PREGO DE ACO POLIDO COM CABECA 16 X 27 (2 1/2 X 12)</v>
          </cell>
          <cell r="C10704" t="str">
            <v xml:space="preserve">KG    </v>
          </cell>
          <cell r="D10704">
            <v>16.079999999999998</v>
          </cell>
        </row>
        <row r="10705">
          <cell r="A10705">
            <v>5068</v>
          </cell>
          <cell r="B10705" t="str">
            <v>PREGO DE ACO POLIDO COM CABECA 17 X 21 (2 X 11)</v>
          </cell>
          <cell r="C10705" t="str">
            <v xml:space="preserve">KG    </v>
          </cell>
          <cell r="D10705">
            <v>15.26</v>
          </cell>
        </row>
        <row r="10706">
          <cell r="A10706">
            <v>5073</v>
          </cell>
          <cell r="B10706" t="str">
            <v>PREGO DE ACO POLIDO COM CABECA 17 X 24 (2 1/4 X 11)</v>
          </cell>
          <cell r="C10706" t="str">
            <v xml:space="preserve">KG    </v>
          </cell>
          <cell r="D10706">
            <v>15.55</v>
          </cell>
        </row>
        <row r="10707">
          <cell r="A10707">
            <v>5069</v>
          </cell>
          <cell r="B10707" t="str">
            <v>PREGO DE ACO POLIDO COM CABECA 17 X 27 (2 1/2 X 11)</v>
          </cell>
          <cell r="C10707" t="str">
            <v xml:space="preserve">KG    </v>
          </cell>
          <cell r="D10707">
            <v>15.55</v>
          </cell>
        </row>
        <row r="10708">
          <cell r="A10708">
            <v>5070</v>
          </cell>
          <cell r="B10708" t="str">
            <v>PREGO DE ACO POLIDO COM CABECA 17 X 30 (2 3/4 X 11)</v>
          </cell>
          <cell r="C10708" t="str">
            <v xml:space="preserve">KG    </v>
          </cell>
          <cell r="D10708">
            <v>15.72</v>
          </cell>
        </row>
        <row r="10709">
          <cell r="A10709">
            <v>5071</v>
          </cell>
          <cell r="B10709" t="str">
            <v>PREGO DE ACO POLIDO COM CABECA 18 X 24 (2 1/4 X 10)</v>
          </cell>
          <cell r="C10709" t="str">
            <v xml:space="preserve">KG    </v>
          </cell>
          <cell r="D10709">
            <v>15.26</v>
          </cell>
        </row>
        <row r="10710">
          <cell r="A10710">
            <v>5061</v>
          </cell>
          <cell r="B10710" t="str">
            <v>PREGO DE ACO POLIDO COM CABECA 18 X 27 (2 1/2 X 10)</v>
          </cell>
          <cell r="C10710" t="str">
            <v xml:space="preserve">KG    </v>
          </cell>
          <cell r="D10710">
            <v>15</v>
          </cell>
        </row>
        <row r="10711">
          <cell r="A10711">
            <v>5075</v>
          </cell>
          <cell r="B10711" t="str">
            <v>PREGO DE ACO POLIDO COM CABECA 18 X 30 (2 3/4 X 10)</v>
          </cell>
          <cell r="C10711" t="str">
            <v xml:space="preserve">KG    </v>
          </cell>
          <cell r="D10711">
            <v>15.26</v>
          </cell>
        </row>
        <row r="10712">
          <cell r="A10712">
            <v>39027</v>
          </cell>
          <cell r="B10712" t="str">
            <v>PREGO DE ACO POLIDO COM CABECA 19  X 36 (3 1/4  X  9)</v>
          </cell>
          <cell r="C10712" t="str">
            <v xml:space="preserve">KG    </v>
          </cell>
          <cell r="D10712">
            <v>15.24</v>
          </cell>
        </row>
        <row r="10713">
          <cell r="A10713">
            <v>5062</v>
          </cell>
          <cell r="B10713" t="str">
            <v>PREGO DE ACO POLIDO COM CABECA 19 X 33 (3 X 9)</v>
          </cell>
          <cell r="C10713" t="str">
            <v xml:space="preserve">KG    </v>
          </cell>
          <cell r="D10713">
            <v>15.46</v>
          </cell>
        </row>
        <row r="10714">
          <cell r="A10714">
            <v>40568</v>
          </cell>
          <cell r="B10714" t="str">
            <v>PREGO DE ACO POLIDO COM CABECA 22 X 48 (4 1/4 X 5)</v>
          </cell>
          <cell r="C10714" t="str">
            <v xml:space="preserve">KG    </v>
          </cell>
          <cell r="D10714">
            <v>15.37</v>
          </cell>
        </row>
        <row r="10715">
          <cell r="A10715">
            <v>39026</v>
          </cell>
          <cell r="B10715" t="str">
            <v>PREGO DE ACO POLIDO SEM CABECA 15 X 15 (1 1/4 X 13)</v>
          </cell>
          <cell r="C10715" t="str">
            <v xml:space="preserve">KG    </v>
          </cell>
          <cell r="D10715">
            <v>17.16</v>
          </cell>
        </row>
        <row r="10716">
          <cell r="A10716">
            <v>42431</v>
          </cell>
          <cell r="B10716" t="str">
            <v>PRESSAO DE PERNAS TRIPLO, EM TUBO DE ACO CARBONO, PINTURA NO PROCESSO ELETROSTATICO - EQUIPAMENTO DE GINASTICA PARA ACADEMIA AO AR LIVRE / ACADEMIA DA TERCEIRA IDADE - ATI</v>
          </cell>
          <cell r="C10716" t="str">
            <v xml:space="preserve">UN    </v>
          </cell>
          <cell r="D10716">
            <v>2760.56</v>
          </cell>
        </row>
        <row r="10717">
          <cell r="A10717">
            <v>11149</v>
          </cell>
          <cell r="B10717" t="str">
            <v>PRIMER EPOXI</v>
          </cell>
          <cell r="C10717" t="str">
            <v xml:space="preserve">GL    </v>
          </cell>
          <cell r="D10717">
            <v>186.74</v>
          </cell>
        </row>
        <row r="10718">
          <cell r="A10718">
            <v>511</v>
          </cell>
          <cell r="B10718" t="str">
            <v>PRIMER PARA MANTA ASFALTICA A BASE DE ASFALTO MODIFICADO DILUIDO EM SOLVENTE, APLICACAO A FRIO</v>
          </cell>
          <cell r="C10718" t="str">
            <v xml:space="preserve">L     </v>
          </cell>
          <cell r="D10718">
            <v>17.850000000000001</v>
          </cell>
        </row>
        <row r="10719">
          <cell r="A10719">
            <v>11174</v>
          </cell>
          <cell r="B10719" t="str">
            <v>PRIMER UNIVERSAL, FUNDO ANTICORROSIVO TIPO ZARCAO</v>
          </cell>
          <cell r="C10719" t="str">
            <v xml:space="preserve">18L   </v>
          </cell>
          <cell r="D10719">
            <v>530.20000000000005</v>
          </cell>
        </row>
        <row r="10720">
          <cell r="A10720">
            <v>37540</v>
          </cell>
          <cell r="B10720" t="str">
            <v>PROJETOR DE ARGAMASSA, CAPACIDADE DE PROJECAO 1,5 M3/H, ALCANCE DA PROJECAO 30 ATE 60 M, MOTOR ELETRICO TRIFASICO</v>
          </cell>
          <cell r="C10720" t="str">
            <v xml:space="preserve">UN    </v>
          </cell>
          <cell r="D10720">
            <v>57067.05</v>
          </cell>
        </row>
        <row r="10721">
          <cell r="A10721">
            <v>37548</v>
          </cell>
          <cell r="B10721" t="str">
            <v>PROJETOR DE ARGAMASSA, CAPACIDADE DE PROJECAO 2,0 M3/H, ALCANCE DA PROJECAO ATE 50 M, MOTOR ELETRICO TRIFASICO</v>
          </cell>
          <cell r="C10721" t="str">
            <v xml:space="preserve">UN    </v>
          </cell>
          <cell r="D10721">
            <v>75642.09</v>
          </cell>
        </row>
        <row r="10722">
          <cell r="A10722">
            <v>39828</v>
          </cell>
          <cell r="B10722" t="str">
            <v>PROJETOR PNEUMATICO DE ARGAMASSA PARA CHAPISCO E REBOCO COM RECIPIENTE ACOPLADO, TIPO CANEQUNHA, COM VOLUME DE 1,50 L, SEM COMPRESSOR</v>
          </cell>
          <cell r="C10722" t="str">
            <v xml:space="preserve">UN    </v>
          </cell>
          <cell r="D10722">
            <v>453.78</v>
          </cell>
        </row>
        <row r="10723">
          <cell r="A10723">
            <v>12273</v>
          </cell>
          <cell r="B10723" t="str">
            <v>PROJETOR RETANGULAR FECHADO PARA LAMPADA VAPOR DE MERCURIO/SODIO 250 W A 500 W, CABECEIRAS EM ALUMINIO FUNDIDO, CORPO EM ALUMINIO ANODIZADO, PARA LAMPADA E40 FECHAMENTO EM VIDRO TEMPERADO.</v>
          </cell>
          <cell r="C10723" t="str">
            <v xml:space="preserve">UN    </v>
          </cell>
          <cell r="D10723">
            <v>68.22</v>
          </cell>
        </row>
        <row r="10724">
          <cell r="A10724">
            <v>38392</v>
          </cell>
          <cell r="B10724" t="str">
            <v>PROLONGADOR/EXTENSOR PARA ROLO DE PINTURA 3 M</v>
          </cell>
          <cell r="C10724" t="str">
            <v xml:space="preserve">UN    </v>
          </cell>
          <cell r="D10724">
            <v>49.62</v>
          </cell>
        </row>
        <row r="10725">
          <cell r="A10725">
            <v>11735</v>
          </cell>
          <cell r="B10725" t="str">
            <v>PROLONGAMENTO PVC PARA CAIXA SIFONADA  100 MM X 200 MM (NBR 5688)</v>
          </cell>
          <cell r="C10725" t="str">
            <v xml:space="preserve">UN    </v>
          </cell>
          <cell r="D10725">
            <v>5.82</v>
          </cell>
        </row>
        <row r="10726">
          <cell r="A10726">
            <v>11733</v>
          </cell>
          <cell r="B10726" t="str">
            <v>PROLONGAMENTO PVC PARA CAIXA SIFONADA 100 MM X 100 MM (NBR 5688)</v>
          </cell>
          <cell r="C10726" t="str">
            <v xml:space="preserve">UN    </v>
          </cell>
          <cell r="D10726">
            <v>2.85</v>
          </cell>
        </row>
        <row r="10727">
          <cell r="A10727">
            <v>11734</v>
          </cell>
          <cell r="B10727" t="str">
            <v>PROLONGAMENTO PVC PARA CAIXA SIFONADA, 100 MM X 150 MM (NBR 5688)</v>
          </cell>
          <cell r="C10727" t="str">
            <v xml:space="preserve">UN    </v>
          </cell>
          <cell r="D10727">
            <v>4.3899999999999997</v>
          </cell>
        </row>
        <row r="10728">
          <cell r="A10728">
            <v>11737</v>
          </cell>
          <cell r="B10728" t="str">
            <v>PROLONGAMENTO PVC PARA CAIXA SIFONADA, 150 MM X 150 MM (NBR 5688)</v>
          </cell>
          <cell r="C10728" t="str">
            <v xml:space="preserve">UN    </v>
          </cell>
          <cell r="D10728">
            <v>7.77</v>
          </cell>
        </row>
        <row r="10729">
          <cell r="A10729">
            <v>11738</v>
          </cell>
          <cell r="B10729" t="str">
            <v>PROLONGAMENTO PVC PARA CAIXA SIFONADA, 150 MM X 200 MM (NBR 5688)</v>
          </cell>
          <cell r="C10729" t="str">
            <v xml:space="preserve">UN    </v>
          </cell>
          <cell r="D10729">
            <v>12.63</v>
          </cell>
        </row>
        <row r="10730">
          <cell r="A10730">
            <v>36143</v>
          </cell>
          <cell r="B10730" t="str">
            <v>PROTETOR AUDITIVO TIPO CONCHA COM ABAFADOR DE RUIDOS, ATENUACAO ACIMA DE 22 DB</v>
          </cell>
          <cell r="C10730" t="str">
            <v xml:space="preserve">UN    </v>
          </cell>
          <cell r="D10730">
            <v>27.26</v>
          </cell>
        </row>
        <row r="10731">
          <cell r="A10731">
            <v>36142</v>
          </cell>
          <cell r="B10731" t="str">
            <v>PROTETOR AUDITIVO TIPO PLUG DE INSERCAO COM CORDAO, ATENUACAO SUPERIOR A 15 DB</v>
          </cell>
          <cell r="C10731" t="str">
            <v xml:space="preserve">UN    </v>
          </cell>
          <cell r="D10731">
            <v>1.99</v>
          </cell>
        </row>
        <row r="10732">
          <cell r="A10732">
            <v>36146</v>
          </cell>
          <cell r="B10732" t="str">
            <v>PROTETOR SOLAR FPS 30, EMBALAGEM 2 LITROS</v>
          </cell>
          <cell r="C10732" t="str">
            <v xml:space="preserve">UN    </v>
          </cell>
          <cell r="D10732">
            <v>226.1</v>
          </cell>
        </row>
        <row r="10733">
          <cell r="A10733">
            <v>39015</v>
          </cell>
          <cell r="B10733" t="str">
            <v>PROTETOR/PONTEIRA PLASTICA PARA PONTA DE VERGALHAO DE ATE 1", TIPO PROTETOR DE ESPERA</v>
          </cell>
          <cell r="C10733" t="str">
            <v xml:space="preserve">UN    </v>
          </cell>
          <cell r="D10733">
            <v>0.64</v>
          </cell>
        </row>
        <row r="10734">
          <cell r="A10734">
            <v>38377</v>
          </cell>
          <cell r="B10734" t="str">
            <v>PRUMO DE CENTRO EM ACO *400* G</v>
          </cell>
          <cell r="C10734" t="str">
            <v xml:space="preserve">UN    </v>
          </cell>
          <cell r="D10734">
            <v>27.14</v>
          </cell>
        </row>
        <row r="10735">
          <cell r="A10735">
            <v>38376</v>
          </cell>
          <cell r="B10735" t="str">
            <v>PRUMO DE PAREDE EM ACO 700 A 750 G</v>
          </cell>
          <cell r="C10735" t="str">
            <v xml:space="preserve">UN    </v>
          </cell>
          <cell r="D10735">
            <v>30.94</v>
          </cell>
        </row>
        <row r="10736">
          <cell r="A10736">
            <v>38116</v>
          </cell>
          <cell r="B10736" t="str">
            <v>PULSADOR CAMPAINHA 10A, 250V (APENAS MODULO)</v>
          </cell>
          <cell r="C10736" t="str">
            <v xml:space="preserve">UN    </v>
          </cell>
          <cell r="D10736">
            <v>5.57</v>
          </cell>
        </row>
        <row r="10737">
          <cell r="A10737">
            <v>38066</v>
          </cell>
          <cell r="B10737" t="str">
            <v>PULSADOR CAMPAINHA 10A, 250V, CONJUNTO MONTADO PARA EMBUTIR 4" X 2" (PLACA + SUPORTE + MODULO)</v>
          </cell>
          <cell r="C10737" t="str">
            <v xml:space="preserve">UN    </v>
          </cell>
          <cell r="D10737">
            <v>9.1999999999999993</v>
          </cell>
        </row>
        <row r="10738">
          <cell r="A10738">
            <v>38117</v>
          </cell>
          <cell r="B10738" t="str">
            <v>PULSADOR MINUTERIA 10A, 250V (APENAS MODULO)</v>
          </cell>
          <cell r="C10738" t="str">
            <v xml:space="preserve">UN    </v>
          </cell>
          <cell r="D10738">
            <v>9.49</v>
          </cell>
        </row>
        <row r="10739">
          <cell r="A10739">
            <v>38067</v>
          </cell>
          <cell r="B10739" t="str">
            <v>PULSADOR MINUTERIA 10A, 250V, CONJUNTO MONTADO PARA EMBUTIR 4" X 2" (PLACA + SUPORTE + MODULO)</v>
          </cell>
          <cell r="C10739" t="str">
            <v xml:space="preserve">UN    </v>
          </cell>
          <cell r="D10739">
            <v>12.96</v>
          </cell>
        </row>
        <row r="10740">
          <cell r="A10740">
            <v>41757</v>
          </cell>
          <cell r="B10740" t="str">
            <v>PULVERIZADOR DE TINTA ELETRICO / MAQUINA DE PINTURA AIRLESS, VAZAO *2* L/MIN (COLETADO CAIXA)</v>
          </cell>
          <cell r="C10740" t="str">
            <v xml:space="preserve">UN    </v>
          </cell>
          <cell r="D10740">
            <v>3305.27</v>
          </cell>
        </row>
        <row r="10741">
          <cell r="A10741">
            <v>11522</v>
          </cell>
          <cell r="B10741" t="str">
            <v>PUXADOR DE EMBUTIR TIPO CONCHA, COM FURO PARA CHAVE, EM LATAO CROMADO,  COMPRIMENTO DE APROX *100* MM E LARGURA DE APROX *40* MM</v>
          </cell>
          <cell r="C10741" t="str">
            <v xml:space="preserve">UN    </v>
          </cell>
          <cell r="D10741">
            <v>11</v>
          </cell>
        </row>
        <row r="10742">
          <cell r="A10742">
            <v>43600</v>
          </cell>
          <cell r="B10742" t="str">
            <v>PUXADOR TIPO ALCA, EM ZAMAC CROMADO, COM COMPRIMENTO DE APROX 150 MM, COM ROSETA PARA PORTAS DE MADEIRAS, INCLUINDO PARAFUSOS</v>
          </cell>
          <cell r="C10742" t="str">
            <v xml:space="preserve">UN    </v>
          </cell>
          <cell r="D10742">
            <v>44.08</v>
          </cell>
        </row>
        <row r="10743">
          <cell r="A10743">
            <v>5080</v>
          </cell>
          <cell r="B10743" t="str">
            <v>PUXADOR TIPO ALCA, EM ZAMAC CROMADO, COM ROSETAS, COMPRIMENTO DE APROX *100* MM, PARA PORTAS E JANELAS DE MADEIRA, INCLUINDO PARAFUSOS</v>
          </cell>
          <cell r="C10743" t="str">
            <v xml:space="preserve">UN    </v>
          </cell>
          <cell r="D10743">
            <v>17.190000000000001</v>
          </cell>
        </row>
        <row r="10744">
          <cell r="A10744">
            <v>38168</v>
          </cell>
          <cell r="B10744" t="str">
            <v>PUXADOR TUBULAR RETO DUPLO, EM ALUMINIO CROMADO, COMPRIMENTO DE APROX 400 MM E DIAMETRO DE 25 MM (1")</v>
          </cell>
          <cell r="C10744" t="str">
            <v xml:space="preserve">UN    </v>
          </cell>
          <cell r="D10744">
            <v>120.02</v>
          </cell>
        </row>
        <row r="10745">
          <cell r="A10745">
            <v>43601</v>
          </cell>
          <cell r="B10745" t="str">
            <v>PUXADOR TUBULAR RETO SIMPLES, EM ALUMINIO CROMADO, COM COMPRIMENTO DE APROX 400 MM E DIAMETRO DE 25 MM</v>
          </cell>
          <cell r="C10745" t="str">
            <v xml:space="preserve">UN    </v>
          </cell>
          <cell r="D10745">
            <v>60.01</v>
          </cell>
        </row>
        <row r="10746">
          <cell r="A10746">
            <v>13393</v>
          </cell>
          <cell r="B10746" t="str">
            <v>QUADRO DE DISTRIBUICAO COM BARRAMENTO TRIFASICO, DE EMBUTIR, EM CHAPA DE ACO GALVANIZADO, PARA 12 DISJUNTORES DIN, 100 A</v>
          </cell>
          <cell r="C10746" t="str">
            <v xml:space="preserve">UN    </v>
          </cell>
          <cell r="D10746">
            <v>359.67</v>
          </cell>
        </row>
        <row r="10747">
          <cell r="A10747">
            <v>13395</v>
          </cell>
          <cell r="B10747" t="str">
            <v>QUADRO DE DISTRIBUICAO COM BARRAMENTO TRIFASICO, DE EMBUTIR, EM CHAPA DE ACO GALVANIZADO, PARA 18 DISJUNTORES DIN, 100 A, INCLUINDO BARRAMENTO</v>
          </cell>
          <cell r="C10747" t="str">
            <v xml:space="preserve">UN    </v>
          </cell>
          <cell r="D10747">
            <v>504.04</v>
          </cell>
        </row>
        <row r="10748">
          <cell r="A10748">
            <v>12039</v>
          </cell>
          <cell r="B10748" t="str">
            <v>QUADRO DE DISTRIBUICAO COM BARRAMENTO TRIFASICO, DE EMBUTIR, EM CHAPA DE ACO GALVANIZADO, PARA 24 DISJUNTORES DIN, 100 A</v>
          </cell>
          <cell r="C10748" t="str">
            <v xml:space="preserve">UN    </v>
          </cell>
          <cell r="D10748">
            <v>529.69000000000005</v>
          </cell>
        </row>
        <row r="10749">
          <cell r="A10749">
            <v>13396</v>
          </cell>
          <cell r="B10749" t="str">
            <v>QUADRO DE DISTRIBUICAO COM BARRAMENTO TRIFASICO, DE EMBUTIR, EM CHAPA DE ACO GALVANIZADO, PARA 28 DISJUNTORES DIN, 100 A</v>
          </cell>
          <cell r="C10749" t="str">
            <v xml:space="preserve">UN    </v>
          </cell>
          <cell r="D10749">
            <v>743.92</v>
          </cell>
        </row>
        <row r="10750">
          <cell r="A10750">
            <v>12041</v>
          </cell>
          <cell r="B10750" t="str">
            <v>QUADRO DE DISTRIBUICAO COM BARRAMENTO TRIFASICO, DE EMBUTIR, EM CHAPA DE ACO GALVANIZADO, PARA 30 DISJUNTORES DIN, 150 A</v>
          </cell>
          <cell r="C10750" t="str">
            <v xml:space="preserve">UN    </v>
          </cell>
          <cell r="D10750">
            <v>607.46</v>
          </cell>
        </row>
        <row r="10751">
          <cell r="A10751">
            <v>12043</v>
          </cell>
          <cell r="B10751" t="str">
            <v>QUADRO DE DISTRIBUICAO COM BARRAMENTO TRIFASICO, DE EMBUTIR, EM CHAPA DE ACO GALVANIZADO, PARA 30 DISJUNTORES DIN, 225 A</v>
          </cell>
          <cell r="C10751" t="str">
            <v xml:space="preserve">UN    </v>
          </cell>
          <cell r="D10751">
            <v>1282.55</v>
          </cell>
        </row>
        <row r="10752">
          <cell r="A10752">
            <v>39762</v>
          </cell>
          <cell r="B10752" t="str">
            <v>QUADRO DE DISTRIBUICAO COM BARRAMENTO TRIFASICO, DE EMBUTIR, EM CHAPA DE ACO GALVANIZADO, PARA 36 DISJUNTORES DIN, 100 A</v>
          </cell>
          <cell r="C10752" t="str">
            <v xml:space="preserve">UN    </v>
          </cell>
          <cell r="D10752">
            <v>610.52</v>
          </cell>
        </row>
        <row r="10753">
          <cell r="A10753">
            <v>12042</v>
          </cell>
          <cell r="B10753" t="str">
            <v>QUADRO DE DISTRIBUICAO COM BARRAMENTO TRIFASICO, DE EMBUTIR, EM CHAPA DE ACO GALVANIZADO, PARA 40 DISJUNTORES DIN, 100 A</v>
          </cell>
          <cell r="C10753" t="str">
            <v xml:space="preserve">UN    </v>
          </cell>
          <cell r="D10753">
            <v>891.35</v>
          </cell>
        </row>
        <row r="10754">
          <cell r="A10754">
            <v>39763</v>
          </cell>
          <cell r="B10754" t="str">
            <v>QUADRO DE DISTRIBUICAO COM BARRAMENTO TRIFASICO, DE EMBUTIR, EM CHAPA DE ACO GALVANIZADO, PARA 48 DISJUNTORES DIN, 100 A</v>
          </cell>
          <cell r="C10754" t="str">
            <v xml:space="preserve">UN    </v>
          </cell>
          <cell r="D10754">
            <v>1043.2</v>
          </cell>
        </row>
        <row r="10755">
          <cell r="A10755">
            <v>39760</v>
          </cell>
          <cell r="B10755" t="str">
            <v>QUADRO DE DISTRIBUICAO COM BARRAMENTO TRIFASICO, DE SOBREPOR, EM CHAPA DE ACO GALVANIZADO, PARA *42* DISJUNTORES DIN, 100 A</v>
          </cell>
          <cell r="C10755" t="str">
            <v xml:space="preserve">UN    </v>
          </cell>
          <cell r="D10755">
            <v>1039.77</v>
          </cell>
        </row>
        <row r="10756">
          <cell r="A10756">
            <v>39756</v>
          </cell>
          <cell r="B10756" t="str">
            <v>QUADRO DE DISTRIBUICAO COM BARRAMENTO TRIFASICO, DE SOBREPOR, EM CHAPA DE ACO GALVANIZADO, PARA 12 DISJUNTORES DIN, 100 A</v>
          </cell>
          <cell r="C10756" t="str">
            <v xml:space="preserve">UN    </v>
          </cell>
          <cell r="D10756">
            <v>373.34</v>
          </cell>
        </row>
        <row r="10757">
          <cell r="A10757">
            <v>12038</v>
          </cell>
          <cell r="B10757" t="str">
            <v>QUADRO DE DISTRIBUICAO COM BARRAMENTO TRIFASICO, DE SOBREPOR, EM CHAPA DE ACO GALVANIZADO, PARA 18 DISJUNTORES DIN, 100 A</v>
          </cell>
          <cell r="C10757" t="str">
            <v xml:space="preserve">UN    </v>
          </cell>
          <cell r="D10757">
            <v>466.5</v>
          </cell>
        </row>
        <row r="10758">
          <cell r="A10758">
            <v>39757</v>
          </cell>
          <cell r="B10758" t="str">
            <v>QUADRO DE DISTRIBUICAO COM BARRAMENTO TRIFASICO, DE SOBREPOR, EM CHAPA DE ACO GALVANIZADO, PARA 28 DISJUNTORES DIN, 100 A</v>
          </cell>
          <cell r="C10758" t="str">
            <v xml:space="preserve">UN    </v>
          </cell>
          <cell r="D10758">
            <v>431.37</v>
          </cell>
        </row>
        <row r="10759">
          <cell r="A10759">
            <v>39758</v>
          </cell>
          <cell r="B10759" t="str">
            <v>QUADRO DE DISTRIBUICAO COM BARRAMENTO TRIFASICO, DE SOBREPOR, EM CHAPA DE ACO GALVANIZADO, PARA 30 DISJUNTORES DIN, 100 A</v>
          </cell>
          <cell r="C10759" t="str">
            <v xml:space="preserve">UN    </v>
          </cell>
          <cell r="D10759">
            <v>628.66</v>
          </cell>
        </row>
        <row r="10760">
          <cell r="A10760">
            <v>39759</v>
          </cell>
          <cell r="B10760" t="str">
            <v>QUADRO DE DISTRIBUICAO COM BARRAMENTO TRIFASICO, DE SOBREPOR, EM CHAPA DE ACO GALVANIZADO, PARA 36 DISJUNTORES DIN, 100 A</v>
          </cell>
          <cell r="C10760" t="str">
            <v xml:space="preserve">UN    </v>
          </cell>
          <cell r="D10760">
            <v>776.4</v>
          </cell>
        </row>
        <row r="10761">
          <cell r="A10761">
            <v>39761</v>
          </cell>
          <cell r="B10761" t="str">
            <v>QUADRO DE DISTRIBUICAO COM BARRAMENTO TRIFASICO, DE SOBREPOR, EM CHAPA DE ACO GALVANIZADO, PARA 48 DISJUNTORES DIN, 100 A</v>
          </cell>
          <cell r="C10761" t="str">
            <v xml:space="preserve">UN    </v>
          </cell>
          <cell r="D10761">
            <v>933.25</v>
          </cell>
        </row>
        <row r="10762">
          <cell r="A10762">
            <v>39805</v>
          </cell>
          <cell r="B10762" t="str">
            <v>QUADRO DE DISTRIBUICAO, EM PVC, DE EMBUTIR, COM BARRAMENTO TERRA / NEUTRO, PARA 12 DISJUNTORES NEMA OU 16 DISJUNTORES DIN</v>
          </cell>
          <cell r="C10762" t="str">
            <v xml:space="preserve">UN    </v>
          </cell>
          <cell r="D10762">
            <v>107.34</v>
          </cell>
        </row>
        <row r="10763">
          <cell r="A10763">
            <v>39806</v>
          </cell>
          <cell r="B10763" t="str">
            <v>QUADRO DE DISTRIBUICAO, EM PVC, DE EMBUTIR, COM BARRAMENTO TERRA / NEUTRO, PARA 18 DISJUNTORES NEMA OU 24 DISJUNTORES DIN</v>
          </cell>
          <cell r="C10763" t="str">
            <v xml:space="preserve">UN    </v>
          </cell>
          <cell r="D10763">
            <v>198.87</v>
          </cell>
        </row>
        <row r="10764">
          <cell r="A10764">
            <v>39807</v>
          </cell>
          <cell r="B10764" t="str">
            <v>QUADRO DE DISTRIBUICAO, EM PVC, DE EMBUTIR, COM BARRAMENTO TERRA / NEUTRO, PARA 27 DISJUNTORES NEMA OU 36 DISJUNTORES DIN</v>
          </cell>
          <cell r="C10764" t="str">
            <v xml:space="preserve">UN    </v>
          </cell>
          <cell r="D10764">
            <v>431</v>
          </cell>
        </row>
        <row r="10765">
          <cell r="A10765">
            <v>43100</v>
          </cell>
          <cell r="B10765" t="str">
            <v>QUADRO DE DISTRIBUICAO, EM PVC, DE EMBUTIR, COM BARRAMENTO TERRA / NEUTRO, PARA 48 DISJUNTORES DIN</v>
          </cell>
          <cell r="C10765" t="str">
            <v xml:space="preserve">UN    </v>
          </cell>
          <cell r="D10765">
            <v>336.95</v>
          </cell>
        </row>
        <row r="10766">
          <cell r="A10766">
            <v>39804</v>
          </cell>
          <cell r="B10766" t="str">
            <v>QUADRO DE DISTRIBUICAO, EM PVC, DE EMBUTIR, COM BARRAMENTO TERRA / NEUTRO, PARA 6 DISJUNTORES NEMA OU 8 DISJUNTORES DIN</v>
          </cell>
          <cell r="C10766" t="str">
            <v xml:space="preserve">UN    </v>
          </cell>
          <cell r="D10766">
            <v>63.03</v>
          </cell>
        </row>
        <row r="10767">
          <cell r="A10767">
            <v>39796</v>
          </cell>
          <cell r="B10767" t="str">
            <v>QUADRO DE DISTRIBUICAO, SEM BARRAMENTO, EM PVC, DE EMBUTIR, PARA 12 DISJUNTORES NEMA OU 16 DISJUNTORES DIN</v>
          </cell>
          <cell r="C10767" t="str">
            <v xml:space="preserve">UN    </v>
          </cell>
          <cell r="D10767">
            <v>65.28</v>
          </cell>
        </row>
        <row r="10768">
          <cell r="A10768">
            <v>39797</v>
          </cell>
          <cell r="B10768" t="str">
            <v>QUADRO DE DISTRIBUICAO, SEM BARRAMENTO, EM PVC, DE EMBUTIR, PARA 18 DISJUNTORES NEMA OU 24 DISJUNTORES DIN</v>
          </cell>
          <cell r="C10768" t="str">
            <v xml:space="preserve">UN    </v>
          </cell>
          <cell r="D10768">
            <v>102.48</v>
          </cell>
        </row>
        <row r="10769">
          <cell r="A10769">
            <v>39798</v>
          </cell>
          <cell r="B10769" t="str">
            <v>QUADRO DE DISTRIBUICAO, SEM BARRAMENTO, EM PVC, DE EMBUTIR, PARA 27 DISJUNTORES NEMA OU 36 DISJUNTORES DIN</v>
          </cell>
          <cell r="C10769" t="str">
            <v xml:space="preserve">UN    </v>
          </cell>
          <cell r="D10769">
            <v>175.78</v>
          </cell>
        </row>
        <row r="10770">
          <cell r="A10770">
            <v>39794</v>
          </cell>
          <cell r="B10770" t="str">
            <v>QUADRO DE DISTRIBUICAO, SEM BARRAMENTO, EM PVC, DE EMBUTIR, PARA 3 DISJUNTORES NEMA OU 4 DISJUNTORES DIN</v>
          </cell>
          <cell r="C10770" t="str">
            <v xml:space="preserve">UN    </v>
          </cell>
          <cell r="D10770">
            <v>27.71</v>
          </cell>
        </row>
        <row r="10771">
          <cell r="A10771">
            <v>39795</v>
          </cell>
          <cell r="B10771" t="str">
            <v>QUADRO DE DISTRIBUICAO, SEM BARRAMENTO, EM PVC, DE EMBUTIR, PARA 6 DISJUNTORES NEMA OU 8 DISJUNTORES DIN</v>
          </cell>
          <cell r="C10771" t="str">
            <v xml:space="preserve">UN    </v>
          </cell>
          <cell r="D10771">
            <v>43.78</v>
          </cell>
        </row>
        <row r="10772">
          <cell r="A10772">
            <v>39799</v>
          </cell>
          <cell r="B10772" t="str">
            <v>QUADRO DE DISTRIBUICAO, SEM BARRAMENTO, EM PVC, DE SOBREPOR,  PARA 3 DISJUNTORES NEMA OU 4 DISJUNTORES DIN</v>
          </cell>
          <cell r="C10772" t="str">
            <v xml:space="preserve">UN    </v>
          </cell>
          <cell r="D10772">
            <v>32.299999999999997</v>
          </cell>
        </row>
        <row r="10773">
          <cell r="A10773">
            <v>39801</v>
          </cell>
          <cell r="B10773" t="str">
            <v>QUADRO DE DISTRIBUICAO, SEM BARRAMENTO, EM PVC, DE SOBREPOR, PARA 12 DISJUNTORES NEMA OU 16 DISJUNTORES DIN</v>
          </cell>
          <cell r="C10773" t="str">
            <v xml:space="preserve">UN    </v>
          </cell>
          <cell r="D10773">
            <v>92.44</v>
          </cell>
        </row>
        <row r="10774">
          <cell r="A10774">
            <v>39802</v>
          </cell>
          <cell r="B10774" t="str">
            <v>QUADRO DE DISTRIBUICAO, SEM BARRAMENTO, EM PVC, DE SOBREPOR, PARA 18 DISJUNTORES NEMA OU 24 DISJUNTORES DIN</v>
          </cell>
          <cell r="C10774" t="str">
            <v xml:space="preserve">UN    </v>
          </cell>
          <cell r="D10774">
            <v>135.5</v>
          </cell>
        </row>
        <row r="10775">
          <cell r="A10775">
            <v>39803</v>
          </cell>
          <cell r="B10775" t="str">
            <v>QUADRO DE DISTRIBUICAO, SEM BARRAMENTO, EM PVC, DE SOBREPOR, PARA 27 DISJUNTORES NEMA OU 36 DISJUNTORES DIN</v>
          </cell>
          <cell r="C10775" t="str">
            <v xml:space="preserve">UN    </v>
          </cell>
          <cell r="D10775">
            <v>189.03</v>
          </cell>
        </row>
        <row r="10776">
          <cell r="A10776">
            <v>39800</v>
          </cell>
          <cell r="B10776" t="str">
            <v>QUADRO DE DISTRIBUICAO, SEM BARRAMENTO, EM PVC, DE SOBREPOR, PARA 6 DISJUNTORES NEMA OU 8 DISJUNTORES DIN</v>
          </cell>
          <cell r="C10776" t="str">
            <v xml:space="preserve">UN    </v>
          </cell>
          <cell r="D10776">
            <v>55.02</v>
          </cell>
        </row>
        <row r="10777">
          <cell r="A10777">
            <v>4224</v>
          </cell>
          <cell r="B10777" t="str">
            <v>QUEROSENE</v>
          </cell>
          <cell r="C10777" t="str">
            <v xml:space="preserve">L     </v>
          </cell>
          <cell r="D10777">
            <v>13.88</v>
          </cell>
        </row>
        <row r="10778">
          <cell r="A10778">
            <v>21059</v>
          </cell>
          <cell r="B10778" t="str">
            <v>RALO FOFO COM REQUADRO, QUADRADO 150 X 150 MM</v>
          </cell>
          <cell r="C10778" t="str">
            <v xml:space="preserve">UN    </v>
          </cell>
          <cell r="D10778">
            <v>48.13</v>
          </cell>
        </row>
        <row r="10779">
          <cell r="A10779">
            <v>11234</v>
          </cell>
          <cell r="B10779" t="str">
            <v>RALO FOFO COM REQUADRO, QUADRADO 200 X 200 MM</v>
          </cell>
          <cell r="C10779" t="str">
            <v xml:space="preserve">UN    </v>
          </cell>
          <cell r="D10779">
            <v>72.55</v>
          </cell>
        </row>
        <row r="10780">
          <cell r="A10780">
            <v>21060</v>
          </cell>
          <cell r="B10780" t="str">
            <v>RALO FOFO COM REQUADRO, QUADRADO 250 X 250 MM</v>
          </cell>
          <cell r="C10780" t="str">
            <v xml:space="preserve">UN    </v>
          </cell>
          <cell r="D10780">
            <v>89.3</v>
          </cell>
        </row>
        <row r="10781">
          <cell r="A10781">
            <v>21061</v>
          </cell>
          <cell r="B10781" t="str">
            <v>RALO FOFO COM REQUADRO, QUADRADO 300 X 300 MM</v>
          </cell>
          <cell r="C10781" t="str">
            <v xml:space="preserve">UN    </v>
          </cell>
          <cell r="D10781">
            <v>111.62</v>
          </cell>
        </row>
        <row r="10782">
          <cell r="A10782">
            <v>21062</v>
          </cell>
          <cell r="B10782" t="str">
            <v>RALO FOFO COM REQUADRO, QUADRADO 400 X 400 MM</v>
          </cell>
          <cell r="C10782" t="str">
            <v xml:space="preserve">UN    </v>
          </cell>
          <cell r="D10782">
            <v>175.81</v>
          </cell>
        </row>
        <row r="10783">
          <cell r="A10783">
            <v>11708</v>
          </cell>
          <cell r="B10783" t="str">
            <v>RALO FOFO SEMIESFERICO, 100 MM, PARA LAJES/ CALHAS</v>
          </cell>
          <cell r="C10783" t="str">
            <v xml:space="preserve">UN    </v>
          </cell>
          <cell r="D10783">
            <v>19.18</v>
          </cell>
        </row>
        <row r="10784">
          <cell r="A10784">
            <v>11709</v>
          </cell>
          <cell r="B10784" t="str">
            <v>RALO FOFO SEMIESFERICO, 150 MM, PARA LAJES/ CALHAS</v>
          </cell>
          <cell r="C10784" t="str">
            <v xml:space="preserve">UN    </v>
          </cell>
          <cell r="D10784">
            <v>45.06</v>
          </cell>
        </row>
        <row r="10785">
          <cell r="A10785">
            <v>11710</v>
          </cell>
          <cell r="B10785" t="str">
            <v>RALO FOFO SEMIESFERICO, 200 MM, PARA LAJES/ CALHAS</v>
          </cell>
          <cell r="C10785" t="str">
            <v xml:space="preserve">UN    </v>
          </cell>
          <cell r="D10785">
            <v>103.6</v>
          </cell>
        </row>
        <row r="10786">
          <cell r="A10786">
            <v>11707</v>
          </cell>
          <cell r="B10786" t="str">
            <v>RALO FOFO SEMIESFERICO, 75 MM, PARA LAJES/ CALHAS</v>
          </cell>
          <cell r="C10786" t="str">
            <v xml:space="preserve">UN    </v>
          </cell>
          <cell r="D10786">
            <v>14.37</v>
          </cell>
        </row>
        <row r="10787">
          <cell r="A10787">
            <v>11739</v>
          </cell>
          <cell r="B10787" t="str">
            <v>RALO SECO PVC CONICO, 100 X 40 MM,  COM GRELHA REDONDA BRANCA</v>
          </cell>
          <cell r="C10787" t="str">
            <v xml:space="preserve">UN    </v>
          </cell>
          <cell r="D10787">
            <v>8.4700000000000006</v>
          </cell>
        </row>
        <row r="10788">
          <cell r="A10788">
            <v>11711</v>
          </cell>
          <cell r="B10788" t="str">
            <v>RALO SECO PVC CONICO, 100 X 40 MM, COM GRELHA QUADRADA</v>
          </cell>
          <cell r="C10788" t="str">
            <v xml:space="preserve">UN    </v>
          </cell>
          <cell r="D10788">
            <v>12.4</v>
          </cell>
        </row>
        <row r="10789">
          <cell r="A10789">
            <v>5102</v>
          </cell>
          <cell r="B10789" t="str">
            <v>RALO SECO PVC QUADRADO, 100 X 100 X 53 MM, SAIDA 40 MM, COM GRELHA BRANCA</v>
          </cell>
          <cell r="C10789" t="str">
            <v xml:space="preserve">UN    </v>
          </cell>
          <cell r="D10789">
            <v>11.99</v>
          </cell>
        </row>
        <row r="10790">
          <cell r="A10790">
            <v>11741</v>
          </cell>
          <cell r="B10790" t="str">
            <v>RALO SIFONADO PVC CILINDRICO, 100 X 40 MM,  COM GRELHA REDONDA BRANCA</v>
          </cell>
          <cell r="C10790" t="str">
            <v xml:space="preserve">UN    </v>
          </cell>
          <cell r="D10790">
            <v>8.73</v>
          </cell>
        </row>
        <row r="10791">
          <cell r="A10791">
            <v>11743</v>
          </cell>
          <cell r="B10791" t="str">
            <v>RALO SIFONADO PVC REDONDO CONICO, 100 X 40 MM, COM GRELHA  BRANCA REDONDA</v>
          </cell>
          <cell r="C10791" t="str">
            <v xml:space="preserve">UN    </v>
          </cell>
          <cell r="D10791">
            <v>7.93</v>
          </cell>
        </row>
        <row r="10792">
          <cell r="A10792">
            <v>11745</v>
          </cell>
          <cell r="B10792" t="str">
            <v>RALO SIFONADO PVC, QUADRADO, 100 X 100 X 53 MM, SAIDA 40 MM, COM GRELHA BRANCA</v>
          </cell>
          <cell r="C10792" t="str">
            <v xml:space="preserve">UN    </v>
          </cell>
          <cell r="D10792">
            <v>11.26</v>
          </cell>
        </row>
        <row r="10793">
          <cell r="A10793">
            <v>25961</v>
          </cell>
          <cell r="B10793" t="str">
            <v>RASTELEIRO</v>
          </cell>
          <cell r="C10793" t="str">
            <v xml:space="preserve">H     </v>
          </cell>
          <cell r="D10793">
            <v>17.97</v>
          </cell>
        </row>
        <row r="10794">
          <cell r="A10794">
            <v>40985</v>
          </cell>
          <cell r="B10794" t="str">
            <v>RASTELEIRO (MENSALISTA)</v>
          </cell>
          <cell r="C10794" t="str">
            <v xml:space="preserve">MES   </v>
          </cell>
          <cell r="D10794">
            <v>3144.46</v>
          </cell>
        </row>
        <row r="10795">
          <cell r="A10795">
            <v>1088</v>
          </cell>
          <cell r="B10795" t="str">
            <v>REATOR ELETRONICO BIVOLT PARA 1 LAMPADA FLUORESCENTE DE 18/20 W</v>
          </cell>
          <cell r="C10795" t="str">
            <v xml:space="preserve">UN    </v>
          </cell>
          <cell r="D10795">
            <v>18.12</v>
          </cell>
        </row>
        <row r="10796">
          <cell r="A10796">
            <v>1087</v>
          </cell>
          <cell r="B10796" t="str">
            <v>REATOR ELETRONICO BIVOLT PARA 1 LAMPADA FLUORESCENTE DE 36/40 W</v>
          </cell>
          <cell r="C10796" t="str">
            <v xml:space="preserve">UN    </v>
          </cell>
          <cell r="D10796">
            <v>22.64</v>
          </cell>
        </row>
        <row r="10797">
          <cell r="A10797">
            <v>38777</v>
          </cell>
          <cell r="B10797" t="str">
            <v>REATOR ELETRONICO BIVOLT PARA 2 LAMPADAS FLUORESCENTES DE 14 W</v>
          </cell>
          <cell r="C10797" t="str">
            <v xml:space="preserve">UN    </v>
          </cell>
          <cell r="D10797">
            <v>45.09</v>
          </cell>
        </row>
        <row r="10798">
          <cell r="A10798">
            <v>1086</v>
          </cell>
          <cell r="B10798" t="str">
            <v>REATOR ELETRONICO BIVOLT PARA 2 LAMPADAS FLUORESCENTES DE 18/20 W</v>
          </cell>
          <cell r="C10798" t="str">
            <v xml:space="preserve">UN    </v>
          </cell>
          <cell r="D10798">
            <v>23.79</v>
          </cell>
        </row>
        <row r="10799">
          <cell r="A10799">
            <v>1079</v>
          </cell>
          <cell r="B10799" t="str">
            <v>REATOR ELETRONICO BIVOLT PARA 2 LAMPADAS FLUORESCENTES DE 36/40 W</v>
          </cell>
          <cell r="C10799" t="str">
            <v xml:space="preserve">UN    </v>
          </cell>
          <cell r="D10799">
            <v>24.59</v>
          </cell>
        </row>
        <row r="10800">
          <cell r="A10800">
            <v>39374</v>
          </cell>
          <cell r="B10800" t="str">
            <v>REATOR INTERNO/INTEGRADO PARA LAMPADA VAPOR METALICO 400 W, ALTO FATOR DE POTENCIA</v>
          </cell>
          <cell r="C10800" t="str">
            <v xml:space="preserve">UN    </v>
          </cell>
          <cell r="D10800">
            <v>122</v>
          </cell>
        </row>
        <row r="10801">
          <cell r="A10801">
            <v>1082</v>
          </cell>
          <cell r="B10801" t="str">
            <v>REATOR P/ LAMPADA VAPOR DE SODIO 250W USO EXT</v>
          </cell>
          <cell r="C10801" t="str">
            <v xml:space="preserve">UN    </v>
          </cell>
          <cell r="D10801">
            <v>154.63</v>
          </cell>
        </row>
        <row r="10802">
          <cell r="A10802">
            <v>12316</v>
          </cell>
          <cell r="B10802" t="str">
            <v>REATOR P/ 1 LAMPADA VAPOR DE MERCURIO 125W USO EXT</v>
          </cell>
          <cell r="C10802" t="str">
            <v xml:space="preserve">UN    </v>
          </cell>
          <cell r="D10802">
            <v>70.87</v>
          </cell>
        </row>
        <row r="10803">
          <cell r="A10803">
            <v>12317</v>
          </cell>
          <cell r="B10803" t="str">
            <v>REATOR P/ 1 LAMPADA VAPOR DE MERCURIO 250W USO EXT</v>
          </cell>
          <cell r="C10803" t="str">
            <v xml:space="preserve">UN    </v>
          </cell>
          <cell r="D10803">
            <v>84.51</v>
          </cell>
        </row>
        <row r="10804">
          <cell r="A10804">
            <v>12318</v>
          </cell>
          <cell r="B10804" t="str">
            <v>REATOR P/ 1 LAMPADA VAPOR DE MERCURIO 400W USO EXT</v>
          </cell>
          <cell r="C10804" t="str">
            <v xml:space="preserve">UN    </v>
          </cell>
          <cell r="D10804">
            <v>97.36</v>
          </cell>
        </row>
        <row r="10805">
          <cell r="A10805">
            <v>5104</v>
          </cell>
          <cell r="B10805" t="str">
            <v>REBITE DE ALUMINIO VAZADO DE REPUXO, 3,2 X 8 MM (1KG = 1025 UNIDADES)</v>
          </cell>
          <cell r="C10805" t="str">
            <v xml:space="preserve">KG    </v>
          </cell>
          <cell r="D10805">
            <v>76.459999999999994</v>
          </cell>
        </row>
        <row r="10806">
          <cell r="A10806">
            <v>26023</v>
          </cell>
          <cell r="B10806" t="str">
            <v>REBOLO ABRASIVO RETO DE USO GERAL GRAO 36, DE 6 X 1 " (DIAMETRO X ALTURA)</v>
          </cell>
          <cell r="C10806" t="str">
            <v xml:space="preserve">UN    </v>
          </cell>
          <cell r="D10806">
            <v>50.58</v>
          </cell>
        </row>
        <row r="10807">
          <cell r="A10807">
            <v>2710</v>
          </cell>
          <cell r="B10807" t="str">
            <v>REBOLO ABRASIVO RETO DE USO GERAL GRAO 36, DE 6 X 3/4 " (DIAMETRO X ALTURA)</v>
          </cell>
          <cell r="C10807" t="str">
            <v xml:space="preserve">UN    </v>
          </cell>
          <cell r="D10807">
            <v>40.39</v>
          </cell>
        </row>
        <row r="10808">
          <cell r="A10808">
            <v>14575</v>
          </cell>
          <cell r="B10808" t="str">
            <v>RECICLADORA DE ASFALTO A FRIO SOBRE RODAS, LARG. FRESAGEM 2,00 M, POT. 315 KW/422 HP</v>
          </cell>
          <cell r="C10808" t="str">
            <v xml:space="preserve">UN    </v>
          </cell>
          <cell r="D10808">
            <v>3339470.24</v>
          </cell>
        </row>
        <row r="10809">
          <cell r="A10809">
            <v>20034</v>
          </cell>
          <cell r="B10809" t="str">
            <v>REDUCAO EXCENTRICA PVC NBR 10569 P/REDE COLET ESG PB JE 150 X 100MM</v>
          </cell>
          <cell r="C10809" t="str">
            <v xml:space="preserve">UN    </v>
          </cell>
          <cell r="D10809">
            <v>86.35</v>
          </cell>
        </row>
        <row r="10810">
          <cell r="A10810">
            <v>20036</v>
          </cell>
          <cell r="B10810" t="str">
            <v>REDUCAO EXCENTRICA PVC NBR 10569 P/REDE COLET ESG PB JE 200 X 150MM</v>
          </cell>
          <cell r="C10810" t="str">
            <v xml:space="preserve">UN    </v>
          </cell>
          <cell r="D10810">
            <v>166.11</v>
          </cell>
        </row>
        <row r="10811">
          <cell r="A10811">
            <v>20037</v>
          </cell>
          <cell r="B10811" t="str">
            <v>REDUCAO EXCENTRICA PVC NBR 10569 P/REDE COLET ESG PB JE 250 X 200MM</v>
          </cell>
          <cell r="C10811" t="str">
            <v xml:space="preserve">UN    </v>
          </cell>
          <cell r="D10811">
            <v>313.31</v>
          </cell>
        </row>
        <row r="10812">
          <cell r="A10812">
            <v>20043</v>
          </cell>
          <cell r="B10812" t="str">
            <v>REDUCAO EXCENTRICA PVC P/ ESG PREDIAL DN 100 X 50MM</v>
          </cell>
          <cell r="C10812" t="str">
            <v xml:space="preserve">UN    </v>
          </cell>
          <cell r="D10812">
            <v>6.13</v>
          </cell>
        </row>
        <row r="10813">
          <cell r="A10813">
            <v>20044</v>
          </cell>
          <cell r="B10813" t="str">
            <v>REDUCAO EXCENTRICA PVC P/ ESG PREDIAL DN 100 X 75MM</v>
          </cell>
          <cell r="C10813" t="str">
            <v xml:space="preserve">UN    </v>
          </cell>
          <cell r="D10813">
            <v>7.16</v>
          </cell>
        </row>
        <row r="10814">
          <cell r="A10814">
            <v>20042</v>
          </cell>
          <cell r="B10814" t="str">
            <v>REDUCAO EXCENTRICA PVC P/ ESG PREDIAL DN 75 X 50MM</v>
          </cell>
          <cell r="C10814" t="str">
            <v xml:space="preserve">UN    </v>
          </cell>
          <cell r="D10814">
            <v>5.19</v>
          </cell>
        </row>
        <row r="10815">
          <cell r="A10815">
            <v>20046</v>
          </cell>
          <cell r="B10815" t="str">
            <v>REDUCAO EXCENTRICA PVC, SERIE R, DN 100 X 75 MM, PARA ESGOTO OU AGUAS PLUVIAIS PREDIAIS</v>
          </cell>
          <cell r="C10815" t="str">
            <v xml:space="preserve">UN    </v>
          </cell>
          <cell r="D10815">
            <v>15.2</v>
          </cell>
        </row>
        <row r="10816">
          <cell r="A10816">
            <v>20047</v>
          </cell>
          <cell r="B10816" t="str">
            <v>REDUCAO EXCENTRICA PVC, SERIE R, DN 150 X 100 MM, PARA ESGOTO OU AGUAS PLUVIAIS PREDIAIS</v>
          </cell>
          <cell r="C10816" t="str">
            <v xml:space="preserve">UN    </v>
          </cell>
          <cell r="D10816">
            <v>41.53</v>
          </cell>
        </row>
        <row r="10817">
          <cell r="A10817">
            <v>20045</v>
          </cell>
          <cell r="B10817" t="str">
            <v>REDUCAO EXCENTRICA PVC, SERIE R, DN 75 X 50 MM, PARA ESGOTO OU AGUAS PLUVIAIS PREDIAIS</v>
          </cell>
          <cell r="C10817" t="str">
            <v xml:space="preserve">UN    </v>
          </cell>
          <cell r="D10817">
            <v>6.25</v>
          </cell>
        </row>
        <row r="10818">
          <cell r="A10818">
            <v>20972</v>
          </cell>
          <cell r="B10818" t="str">
            <v>REDUCAO FIXA TIPO STORZ, ENGATE RAPIDO 2.1/2" X 1.1/2", EM LATAO, PARA INSTALACAO PREDIAL COMBATE A INCENDIO PREDIAL</v>
          </cell>
          <cell r="C10818" t="str">
            <v xml:space="preserve">UN    </v>
          </cell>
          <cell r="D10818">
            <v>146.41999999999999</v>
          </cell>
        </row>
        <row r="10819">
          <cell r="A10819">
            <v>20032</v>
          </cell>
          <cell r="B10819" t="str">
            <v>REDUCAO PVC PBA, JE, BB, DN 75 X 50 / DE 85 X 60 MM, PARA REDE DE AGUA</v>
          </cell>
          <cell r="C10819" t="str">
            <v xml:space="preserve">UN    </v>
          </cell>
          <cell r="D10819">
            <v>57.58</v>
          </cell>
        </row>
        <row r="10820">
          <cell r="A10820">
            <v>11321</v>
          </cell>
          <cell r="B10820" t="str">
            <v>REDUCAO PVC PBA, JE, PB, DN 100 X 50 / DE 110 X 60 MM, PARA REDE DE AGUA</v>
          </cell>
          <cell r="C10820" t="str">
            <v xml:space="preserve">UN    </v>
          </cell>
          <cell r="D10820">
            <v>26.25</v>
          </cell>
        </row>
        <row r="10821">
          <cell r="A10821">
            <v>11323</v>
          </cell>
          <cell r="B10821" t="str">
            <v>REDUCAO PVC PBA, JE, PB, DN 100 X 75 / DE 110 X 85 MM, PARA REDE DE AGUA</v>
          </cell>
          <cell r="C10821" t="str">
            <v xml:space="preserve">UN    </v>
          </cell>
          <cell r="D10821">
            <v>30.19</v>
          </cell>
        </row>
        <row r="10822">
          <cell r="A10822">
            <v>20327</v>
          </cell>
          <cell r="B10822" t="str">
            <v>REDUCAO PVC PBA, JE, PB, DN 75 X 50 / DE 85 X 60 MM, PARA REDE DE AGUA</v>
          </cell>
          <cell r="C10822" t="str">
            <v xml:space="preserve">UN    </v>
          </cell>
          <cell r="D10822">
            <v>17.13</v>
          </cell>
        </row>
        <row r="10823">
          <cell r="A10823">
            <v>25966</v>
          </cell>
          <cell r="B10823" t="str">
            <v>REDUTOR TIPO THINNER PARA ACABAMENTO</v>
          </cell>
          <cell r="C10823" t="str">
            <v xml:space="preserve">L     </v>
          </cell>
          <cell r="D10823">
            <v>17.739999999999998</v>
          </cell>
        </row>
        <row r="10824">
          <cell r="A10824">
            <v>13390</v>
          </cell>
          <cell r="B10824" t="str">
            <v>REFLETOR REDONDO EM ALUMINIO ANODIZADO PARA LAMPADA VAPOR DE MERCURIO/SODIO, CORPO EM ALUMINIO COM PINTURA EPOXI, PARA LAMPADA E-27 DE 300 W, COM SUPORTE REDONDO E ALCA REGULAVEL PARA FIXACAO.</v>
          </cell>
          <cell r="C10824" t="str">
            <v xml:space="preserve">UN    </v>
          </cell>
          <cell r="D10824">
            <v>89.44</v>
          </cell>
        </row>
        <row r="10825">
          <cell r="A10825">
            <v>6034</v>
          </cell>
          <cell r="B10825" t="str">
            <v>REGISTRO DE ESFERA DE PASSEIO, PVC PARA POLIETILENO, 20 MM</v>
          </cell>
          <cell r="C10825" t="str">
            <v xml:space="preserve">UN    </v>
          </cell>
          <cell r="D10825">
            <v>10.25</v>
          </cell>
        </row>
        <row r="10826">
          <cell r="A10826">
            <v>6036</v>
          </cell>
          <cell r="B10826" t="str">
            <v>REGISTRO DE ESFERA PVC, COM BORBOLETA, COM ROSCA EXTERNA, DE 1/2"</v>
          </cell>
          <cell r="C10826" t="str">
            <v xml:space="preserve">UN    </v>
          </cell>
          <cell r="D10826">
            <v>13.95</v>
          </cell>
        </row>
        <row r="10827">
          <cell r="A10827">
            <v>6031</v>
          </cell>
          <cell r="B10827" t="str">
            <v>REGISTRO DE ESFERA PVC, COM BORBOLETA, COM ROSCA EXTERNA, DE 3/4"</v>
          </cell>
          <cell r="C10827" t="str">
            <v xml:space="preserve">UN    </v>
          </cell>
          <cell r="D10827">
            <v>16.399999999999999</v>
          </cell>
        </row>
        <row r="10828">
          <cell r="A10828">
            <v>6029</v>
          </cell>
          <cell r="B10828" t="str">
            <v>REGISTRO DE ESFERA PVC, COM CABECA QUADRADA, COM ROSCA EXTERNA, 1/2"</v>
          </cell>
          <cell r="C10828" t="str">
            <v xml:space="preserve">UN    </v>
          </cell>
          <cell r="D10828">
            <v>16.57</v>
          </cell>
        </row>
        <row r="10829">
          <cell r="A10829">
            <v>6033</v>
          </cell>
          <cell r="B10829" t="str">
            <v>REGISTRO DE ESFERA PVC, COM CABECA QUADRADA, COM ROSCA EXTERNA, 3/4"</v>
          </cell>
          <cell r="C10829" t="str">
            <v xml:space="preserve">UN    </v>
          </cell>
          <cell r="D10829">
            <v>21.84</v>
          </cell>
        </row>
        <row r="10830">
          <cell r="A10830">
            <v>11672</v>
          </cell>
          <cell r="B10830" t="str">
            <v>REGISTRO DE ESFERA, PVC, COM VOLANTE, VS, ROSCAVEL, DN 1 1/2", COM CORPO DIVIDIDO</v>
          </cell>
          <cell r="C10830" t="str">
            <v xml:space="preserve">UN    </v>
          </cell>
          <cell r="D10830">
            <v>47.52</v>
          </cell>
        </row>
        <row r="10831">
          <cell r="A10831">
            <v>11669</v>
          </cell>
          <cell r="B10831" t="str">
            <v>REGISTRO DE ESFERA, PVC, COM VOLANTE, VS, ROSCAVEL, DN 1 1/4", COM CORPO DIVIDIDO</v>
          </cell>
          <cell r="C10831" t="str">
            <v xml:space="preserve">UN    </v>
          </cell>
          <cell r="D10831">
            <v>45.25</v>
          </cell>
        </row>
        <row r="10832">
          <cell r="A10832">
            <v>11670</v>
          </cell>
          <cell r="B10832" t="str">
            <v>REGISTRO DE ESFERA, PVC, COM VOLANTE, VS, ROSCAVEL, DN 1/2", COM CORPO DIVIDIDO</v>
          </cell>
          <cell r="C10832" t="str">
            <v xml:space="preserve">UN    </v>
          </cell>
          <cell r="D10832">
            <v>17.329999999999998</v>
          </cell>
        </row>
        <row r="10833">
          <cell r="A10833">
            <v>20055</v>
          </cell>
          <cell r="B10833" t="str">
            <v>REGISTRO DE ESFERA, PVC, COM VOLANTE, VS, ROSCAVEL, DN 1", COM CORPO DIVIDIDO</v>
          </cell>
          <cell r="C10833" t="str">
            <v xml:space="preserve">UN    </v>
          </cell>
          <cell r="D10833">
            <v>33.89</v>
          </cell>
        </row>
        <row r="10834">
          <cell r="A10834">
            <v>11671</v>
          </cell>
          <cell r="B10834" t="str">
            <v>REGISTRO DE ESFERA, PVC, COM VOLANTE, VS, ROSCAVEL, DN 2", COM CORPO DIVIDIDO</v>
          </cell>
          <cell r="C10834" t="str">
            <v xml:space="preserve">UN    </v>
          </cell>
          <cell r="D10834">
            <v>72.72</v>
          </cell>
        </row>
        <row r="10835">
          <cell r="A10835">
            <v>6032</v>
          </cell>
          <cell r="B10835" t="str">
            <v>REGISTRO DE ESFERA, PVC, COM VOLANTE, VS, ROSCAVEL, DN 3/4", COM CORPO DIVIDIDO</v>
          </cell>
          <cell r="C10835" t="str">
            <v xml:space="preserve">UN    </v>
          </cell>
          <cell r="D10835">
            <v>20.77</v>
          </cell>
        </row>
        <row r="10836">
          <cell r="A10836">
            <v>11673</v>
          </cell>
          <cell r="B10836" t="str">
            <v>REGISTRO DE ESFERA, PVC, COM VOLANTE, VS, SOLDAVEL, DN 20 MM, COM CORPO DIVIDIDO</v>
          </cell>
          <cell r="C10836" t="str">
            <v xml:space="preserve">UN    </v>
          </cell>
          <cell r="D10836">
            <v>16.36</v>
          </cell>
        </row>
        <row r="10837">
          <cell r="A10837">
            <v>11674</v>
          </cell>
          <cell r="B10837" t="str">
            <v>REGISTRO DE ESFERA, PVC, COM VOLANTE, VS, SOLDAVEL, DN 25 MM, COM CORPO DIVIDIDO</v>
          </cell>
          <cell r="C10837" t="str">
            <v xml:space="preserve">UN    </v>
          </cell>
          <cell r="D10837">
            <v>21.06</v>
          </cell>
        </row>
        <row r="10838">
          <cell r="A10838">
            <v>11675</v>
          </cell>
          <cell r="B10838" t="str">
            <v>REGISTRO DE ESFERA, PVC, COM VOLANTE, VS, SOLDAVEL, DN 32 MM, COM CORPO DIVIDIDO</v>
          </cell>
          <cell r="C10838" t="str">
            <v xml:space="preserve">UN    </v>
          </cell>
          <cell r="D10838">
            <v>33.44</v>
          </cell>
        </row>
        <row r="10839">
          <cell r="A10839">
            <v>11676</v>
          </cell>
          <cell r="B10839" t="str">
            <v>REGISTRO DE ESFERA, PVC, COM VOLANTE, VS, SOLDAVEL, DN 40 MM, COM CORPO DIVIDIDO</v>
          </cell>
          <cell r="C10839" t="str">
            <v xml:space="preserve">UN    </v>
          </cell>
          <cell r="D10839">
            <v>44.72</v>
          </cell>
        </row>
        <row r="10840">
          <cell r="A10840">
            <v>11677</v>
          </cell>
          <cell r="B10840" t="str">
            <v>REGISTRO DE ESFERA, PVC, COM VOLANTE, VS, SOLDAVEL, DN 50 MM, COM CORPO DIVIDIDO</v>
          </cell>
          <cell r="C10840" t="str">
            <v xml:space="preserve">UN    </v>
          </cell>
          <cell r="D10840">
            <v>46.19</v>
          </cell>
        </row>
        <row r="10841">
          <cell r="A10841">
            <v>11678</v>
          </cell>
          <cell r="B10841" t="str">
            <v>REGISTRO DE ESFERA, PVC, COM VOLANTE, VS, SOLDAVEL, DN 60 MM, COM CORPO DIVIDIDO</v>
          </cell>
          <cell r="C10841" t="str">
            <v xml:space="preserve">UN    </v>
          </cell>
          <cell r="D10841">
            <v>84.59</v>
          </cell>
        </row>
        <row r="10842">
          <cell r="A10842">
            <v>6038</v>
          </cell>
          <cell r="B10842" t="str">
            <v>REGISTRO DE PRESSAO PVC, ROSCAVEL, VOLANTE SIMPLES, DE 1/2"</v>
          </cell>
          <cell r="C10842" t="str">
            <v xml:space="preserve">UN    </v>
          </cell>
          <cell r="D10842">
            <v>5.36</v>
          </cell>
        </row>
        <row r="10843">
          <cell r="A10843">
            <v>11718</v>
          </cell>
          <cell r="B10843" t="str">
            <v>REGISTRO DE PRESSAO PVC, ROSCAVEL, VOLANTE SIMPLES, DE 3/4"</v>
          </cell>
          <cell r="C10843" t="str">
            <v xml:space="preserve">UN    </v>
          </cell>
          <cell r="D10843">
            <v>15.3</v>
          </cell>
        </row>
        <row r="10844">
          <cell r="A10844">
            <v>6037</v>
          </cell>
          <cell r="B10844" t="str">
            <v>REGISTRO DE PRESSAO PVC, SOLDAVEL, VOLANTE SIMPLES, DE 20 MM</v>
          </cell>
          <cell r="C10844" t="str">
            <v xml:space="preserve">UN    </v>
          </cell>
          <cell r="D10844">
            <v>11.16</v>
          </cell>
        </row>
        <row r="10845">
          <cell r="A10845">
            <v>11719</v>
          </cell>
          <cell r="B10845" t="str">
            <v>REGISTRO DE PRESSAO PVC, SOLDAVEL, VOLANTE SIMPLES, DE 25 MM</v>
          </cell>
          <cell r="C10845" t="str">
            <v xml:space="preserve">UN    </v>
          </cell>
          <cell r="D10845">
            <v>12.41</v>
          </cell>
        </row>
        <row r="10846">
          <cell r="A10846">
            <v>6019</v>
          </cell>
          <cell r="B10846" t="str">
            <v>REGISTRO GAVETA BRUTO EM LATAO FORJADO, BITOLA 1 " (REF 1509)</v>
          </cell>
          <cell r="C10846" t="str">
            <v xml:space="preserve">UN    </v>
          </cell>
          <cell r="D10846">
            <v>36.97</v>
          </cell>
        </row>
        <row r="10847">
          <cell r="A10847">
            <v>6010</v>
          </cell>
          <cell r="B10847" t="str">
            <v>REGISTRO GAVETA BRUTO EM LATAO FORJADO, BITOLA 1 1/2 " (REF 1509)</v>
          </cell>
          <cell r="C10847" t="str">
            <v xml:space="preserve">UN    </v>
          </cell>
          <cell r="D10847">
            <v>63.62</v>
          </cell>
        </row>
        <row r="10848">
          <cell r="A10848">
            <v>6017</v>
          </cell>
          <cell r="B10848" t="str">
            <v>REGISTRO GAVETA BRUTO EM LATAO FORJADO, BITOLA 1 1/4 " (REF 1509)</v>
          </cell>
          <cell r="C10848" t="str">
            <v xml:space="preserve">UN    </v>
          </cell>
          <cell r="D10848">
            <v>50.39</v>
          </cell>
        </row>
        <row r="10849">
          <cell r="A10849">
            <v>6020</v>
          </cell>
          <cell r="B10849" t="str">
            <v>REGISTRO GAVETA BRUTO EM LATAO FORJADO, BITOLA 1/2 " (REF 1509)</v>
          </cell>
          <cell r="C10849" t="str">
            <v xml:space="preserve">UN    </v>
          </cell>
          <cell r="D10849">
            <v>22.21</v>
          </cell>
        </row>
        <row r="10850">
          <cell r="A10850">
            <v>6028</v>
          </cell>
          <cell r="B10850" t="str">
            <v>REGISTRO GAVETA BRUTO EM LATAO FORJADO, BITOLA 2 " (REF 1509)</v>
          </cell>
          <cell r="C10850" t="str">
            <v xml:space="preserve">UN    </v>
          </cell>
          <cell r="D10850">
            <v>88.62</v>
          </cell>
        </row>
        <row r="10851">
          <cell r="A10851">
            <v>6011</v>
          </cell>
          <cell r="B10851" t="str">
            <v>REGISTRO GAVETA BRUTO EM LATAO FORJADO, BITOLA 2 1/2 " (REF 1509)</v>
          </cell>
          <cell r="C10851" t="str">
            <v xml:space="preserve">UN    </v>
          </cell>
          <cell r="D10851">
            <v>183.78</v>
          </cell>
        </row>
        <row r="10852">
          <cell r="A10852">
            <v>6012</v>
          </cell>
          <cell r="B10852" t="str">
            <v>REGISTRO GAVETA BRUTO EM LATAO FORJADO, BITOLA 3 " (REF 1509)</v>
          </cell>
          <cell r="C10852" t="str">
            <v xml:space="preserve">UN    </v>
          </cell>
          <cell r="D10852">
            <v>222.5</v>
          </cell>
        </row>
        <row r="10853">
          <cell r="A10853">
            <v>6016</v>
          </cell>
          <cell r="B10853" t="str">
            <v>REGISTRO GAVETA BRUTO EM LATAO FORJADO, BITOLA 3/4 " (REF 1509)</v>
          </cell>
          <cell r="C10853" t="str">
            <v xml:space="preserve">UN    </v>
          </cell>
          <cell r="D10853">
            <v>23.42</v>
          </cell>
        </row>
        <row r="10854">
          <cell r="A10854">
            <v>6027</v>
          </cell>
          <cell r="B10854" t="str">
            <v>REGISTRO GAVETA BRUTO EM LATAO FORJADO, BITOLA 4 " (REF 1509)</v>
          </cell>
          <cell r="C10854" t="str">
            <v xml:space="preserve">UN    </v>
          </cell>
          <cell r="D10854">
            <v>463.62</v>
          </cell>
        </row>
        <row r="10855">
          <cell r="A10855">
            <v>6013</v>
          </cell>
          <cell r="B10855" t="str">
            <v>REGISTRO GAVETA COM ACABAMENTO E CANOPLA CROMADOS, SIMPLES, BITOLA 1 " (REF 1509)</v>
          </cell>
          <cell r="C10855" t="str">
            <v xml:space="preserve">UN    </v>
          </cell>
          <cell r="D10855">
            <v>69.959999999999994</v>
          </cell>
        </row>
        <row r="10856">
          <cell r="A10856">
            <v>6015</v>
          </cell>
          <cell r="B10856" t="str">
            <v>REGISTRO GAVETA COM ACABAMENTO E CANOPLA CROMADOS, SIMPLES, BITOLA 1 1/2 " (REF 1509)</v>
          </cell>
          <cell r="C10856" t="str">
            <v xml:space="preserve">UN    </v>
          </cell>
          <cell r="D10856">
            <v>101.73</v>
          </cell>
        </row>
        <row r="10857">
          <cell r="A10857">
            <v>6014</v>
          </cell>
          <cell r="B10857" t="str">
            <v>REGISTRO GAVETA COM ACABAMENTO E CANOPLA CROMADOS, SIMPLES, BITOLA 1 1/4 " (REF 1509)</v>
          </cell>
          <cell r="C10857" t="str">
            <v xml:space="preserve">UN    </v>
          </cell>
          <cell r="D10857">
            <v>97.26</v>
          </cell>
        </row>
        <row r="10858">
          <cell r="A10858">
            <v>6006</v>
          </cell>
          <cell r="B10858" t="str">
            <v>REGISTRO GAVETA COM ACABAMENTO E CANOPLA CROMADOS, SIMPLES, BITOLA 1/2 " (REF 1509)</v>
          </cell>
          <cell r="C10858" t="str">
            <v xml:space="preserve">UN    </v>
          </cell>
          <cell r="D10858">
            <v>50.66</v>
          </cell>
        </row>
        <row r="10859">
          <cell r="A10859">
            <v>6005</v>
          </cell>
          <cell r="B10859" t="str">
            <v>REGISTRO GAVETA COM ACABAMENTO E CANOPLA CROMADOS, SIMPLES, BITOLA 3/4 " (REF 1509)</v>
          </cell>
          <cell r="C10859" t="str">
            <v xml:space="preserve">UN    </v>
          </cell>
          <cell r="D10859">
            <v>57.15</v>
          </cell>
        </row>
        <row r="10860">
          <cell r="A10860">
            <v>11756</v>
          </cell>
          <cell r="B10860" t="str">
            <v>REGISTRO OU REGULADOR DE GAS COZINHA, VAZAO DE 2 KG/H, 2,8 KPA</v>
          </cell>
          <cell r="C10860" t="str">
            <v xml:space="preserve">UN    </v>
          </cell>
          <cell r="D10860">
            <v>27.29</v>
          </cell>
        </row>
        <row r="10861">
          <cell r="A10861">
            <v>10904</v>
          </cell>
          <cell r="B10861" t="str">
            <v>REGISTRO OU VALVULA GLOBO ANGULAR EM LATAO, PARA HIDRANTES EM INSTALACAO PREDIAL DE INCENDIO, 45 GRAUS, DIAMETRO DE 2 1/2", COM VOLANTE, CLASSE DE PRESSAO DE ATE 200 PSI</v>
          </cell>
          <cell r="C10861" t="str">
            <v xml:space="preserve">UN    </v>
          </cell>
          <cell r="D10861">
            <v>205</v>
          </cell>
        </row>
        <row r="10862">
          <cell r="A10862">
            <v>11752</v>
          </cell>
          <cell r="B10862" t="str">
            <v>REGISTRO PRESSAO BRUTO EM LATAO FORJADO, BITOLA 1/2 " (REF 1400)</v>
          </cell>
          <cell r="C10862" t="str">
            <v xml:space="preserve">UN    </v>
          </cell>
          <cell r="D10862">
            <v>15.74</v>
          </cell>
        </row>
        <row r="10863">
          <cell r="A10863">
            <v>11753</v>
          </cell>
          <cell r="B10863" t="str">
            <v>REGISTRO PRESSAO BRUTO EM LATAO FORJADO, BITOLA 3/4 " (REF 1400)</v>
          </cell>
          <cell r="C10863" t="str">
            <v xml:space="preserve">UN    </v>
          </cell>
          <cell r="D10863">
            <v>18.79</v>
          </cell>
        </row>
        <row r="10864">
          <cell r="A10864">
            <v>6021</v>
          </cell>
          <cell r="B10864" t="str">
            <v>REGISTRO PRESSAO COM ACABAMENTO E CANOPLA CROMADA, SIMPLES, BITOLA 1/2 " (REF 1416)</v>
          </cell>
          <cell r="C10864" t="str">
            <v xml:space="preserve">UN    </v>
          </cell>
          <cell r="D10864">
            <v>52.14</v>
          </cell>
        </row>
        <row r="10865">
          <cell r="A10865">
            <v>6024</v>
          </cell>
          <cell r="B10865" t="str">
            <v>REGISTRO PRESSAO COM ACABAMENTO E CANOPLA CROMADA, SIMPLES, BITOLA 3/4 " (REF 1416)</v>
          </cell>
          <cell r="C10865" t="str">
            <v xml:space="preserve">UN    </v>
          </cell>
          <cell r="D10865">
            <v>53.9</v>
          </cell>
        </row>
        <row r="10866">
          <cell r="A10866">
            <v>38379</v>
          </cell>
          <cell r="B10866" t="str">
            <v>REGUA DE ALUMINIO PARA PEDREIRO 2 X 1 "</v>
          </cell>
          <cell r="C10866" t="str">
            <v xml:space="preserve">M     </v>
          </cell>
          <cell r="D10866">
            <v>36.31</v>
          </cell>
        </row>
        <row r="10867">
          <cell r="A10867">
            <v>13897</v>
          </cell>
          <cell r="B10867" t="str">
            <v>REGUA VIBRADORA DUPLA PARA CONCRETO A GASOLINA 5,5 HP, PESO DE 60 KG, COMPRIMENTO 4 M</v>
          </cell>
          <cell r="C10867" t="str">
            <v xml:space="preserve">UN    </v>
          </cell>
          <cell r="D10867">
            <v>5771.3</v>
          </cell>
        </row>
        <row r="10868">
          <cell r="A10868">
            <v>10640</v>
          </cell>
          <cell r="B10868" t="str">
            <v>REGUA VIBRATORIA DE CONCRETO TRELICADA, EQUIPADA COM MOTOR A GASOLINA DE 9 HP</v>
          </cell>
          <cell r="C10868" t="str">
            <v xml:space="preserve">UN    </v>
          </cell>
          <cell r="D10868">
            <v>12499.42</v>
          </cell>
        </row>
        <row r="10869">
          <cell r="A10869">
            <v>11086</v>
          </cell>
          <cell r="B10869" t="str">
            <v>REJEITO DE MINERIO DE FERRO PARA PAVIMENTACAO (POSTO PEDREIRA/FORNECEDOR, SEM FRETE)</v>
          </cell>
          <cell r="C10869" t="str">
            <v xml:space="preserve">M3    </v>
          </cell>
          <cell r="D10869">
            <v>53.16</v>
          </cell>
        </row>
        <row r="10870">
          <cell r="A10870">
            <v>34357</v>
          </cell>
          <cell r="B10870" t="str">
            <v>REJUNTE CIMENTICIO, QUALQUER COR</v>
          </cell>
          <cell r="C10870" t="str">
            <v xml:space="preserve">KG    </v>
          </cell>
          <cell r="D10870">
            <v>4.1100000000000003</v>
          </cell>
        </row>
        <row r="10871">
          <cell r="A10871">
            <v>37329</v>
          </cell>
          <cell r="B10871" t="str">
            <v>REJUNTE EPOXI, QUALQUER COR</v>
          </cell>
          <cell r="C10871" t="str">
            <v xml:space="preserve">KG    </v>
          </cell>
          <cell r="D10871">
            <v>86.57</v>
          </cell>
        </row>
        <row r="10872">
          <cell r="A10872">
            <v>2510</v>
          </cell>
          <cell r="B10872" t="str">
            <v>RELE FOTOELETRICO INTERNO E EXTERNO BIVOLT 1000 W, DE CONECTOR, SEM BASE</v>
          </cell>
          <cell r="C10872" t="str">
            <v xml:space="preserve">UN    </v>
          </cell>
          <cell r="D10872">
            <v>22.4</v>
          </cell>
        </row>
        <row r="10873">
          <cell r="A10873">
            <v>12359</v>
          </cell>
          <cell r="B10873" t="str">
            <v>RELE TERMICO BIMETAL PARA USO EM MOTORES TRIFASICOS, TENSAO 380 V, POTENCIA ATE 15 CV, CORRENTE NOMINAL MAXIMA 22 A</v>
          </cell>
          <cell r="C10873" t="str">
            <v xml:space="preserve">UN    </v>
          </cell>
          <cell r="D10873">
            <v>117.58</v>
          </cell>
        </row>
        <row r="10874">
          <cell r="A10874">
            <v>5320</v>
          </cell>
          <cell r="B10874" t="str">
            <v>REMOVEDOR DE TINTA OLEO/ESMALTE VERNIZ</v>
          </cell>
          <cell r="C10874" t="str">
            <v xml:space="preserve">L     </v>
          </cell>
          <cell r="D10874">
            <v>35.49</v>
          </cell>
        </row>
        <row r="10875">
          <cell r="A10875">
            <v>7353</v>
          </cell>
          <cell r="B10875" t="str">
            <v>RESINA ACRILICA BASE AGUA - COR BRANCA</v>
          </cell>
          <cell r="C10875" t="str">
            <v xml:space="preserve">L     </v>
          </cell>
          <cell r="D10875">
            <v>22.89</v>
          </cell>
        </row>
        <row r="10876">
          <cell r="A10876">
            <v>36144</v>
          </cell>
          <cell r="B10876" t="str">
            <v>RESPIRADOR DESCARTAVEL SEM VALVULA DE EXALACAO, PFF 1</v>
          </cell>
          <cell r="C10876" t="str">
            <v xml:space="preserve">UN    </v>
          </cell>
          <cell r="D10876">
            <v>1.48</v>
          </cell>
        </row>
        <row r="10877">
          <cell r="A10877">
            <v>10518</v>
          </cell>
          <cell r="B10877" t="str">
            <v>RETARDO PARA CORDEL DETONANTE</v>
          </cell>
          <cell r="C10877" t="str">
            <v xml:space="preserve">UN    </v>
          </cell>
          <cell r="D10877">
            <v>70.08</v>
          </cell>
        </row>
        <row r="10878">
          <cell r="A10878">
            <v>36530</v>
          </cell>
          <cell r="B10878" t="str">
            <v>RETROESCAVADEIRA SOBRE RODAS COM CARREGADEIRA, TRACAO 4 X 2, POTENCIA LIQUIDA 79 HP, PESO OPERACIONAL MINIMO DE 6570 KG, CAPACIDADE DA CARREGADEIRA DE 1,00 M3 E DA  RETROESCAVADEIRA MINIMA DE 0,20 M3, PROFUNDIDADE DE ESCAVACAO MAXIMA DE 4,37 M</v>
          </cell>
          <cell r="C10878" t="str">
            <v xml:space="preserve">UN    </v>
          </cell>
          <cell r="D10878">
            <v>249974.55</v>
          </cell>
        </row>
        <row r="10879">
          <cell r="A10879">
            <v>6046</v>
          </cell>
          <cell r="B10879" t="str">
            <v>RETROESCAVADEIRA SOBRE RODAS COM CARREGADEIRA, TRACAO 4 X 4, POTENCIA LIQUIDA 72 HP, PESO OPERACIONAL MINIMO DE 7140 KG, CAPACIDADE MINIMA DA CARREGADEIRA DE 0,79 M3 E DA RETROESCAVADEIRA MINIMA DE 0,18 M3, PROFUNDIDADE DE ESCAVACAO MAXIMA DE 4,50 M</v>
          </cell>
          <cell r="C10879" t="str">
            <v xml:space="preserve">UN    </v>
          </cell>
          <cell r="D10879">
            <v>271136.43</v>
          </cell>
        </row>
        <row r="10880">
          <cell r="A10880">
            <v>36531</v>
          </cell>
          <cell r="B10880" t="str">
            <v>RETROESCAVADEIRA SOBRE RODAS COM CARREGADEIRA, TRACAO 4 X 4, POTENCIA LIQUIDA 88 HP, PESO OPERACIONAL MINIMO DE 6674 KG, CAPACIDADE DA CARREGADEIRA DE 1,00 M3 E DA  RETROESCAVADEIRA MINIMA DE 0,26 M3, PROFUNDIDADE DE ESCAVACAO MAXIMA DE 4,37 M</v>
          </cell>
          <cell r="C10880" t="str">
            <v xml:space="preserve">UN    </v>
          </cell>
          <cell r="D10880">
            <v>281056.03000000003</v>
          </cell>
        </row>
        <row r="10881">
          <cell r="A10881">
            <v>34684</v>
          </cell>
          <cell r="B10881" t="str">
            <v>REVESTIMENTO DE PAREDE EM GRANILITE, MARMORITE OU GRANITINA - ESP = 5 MM (INCLUSO EXECUCAO)</v>
          </cell>
          <cell r="C10881" t="str">
            <v xml:space="preserve">M2    </v>
          </cell>
          <cell r="D10881">
            <v>208.13</v>
          </cell>
        </row>
        <row r="10882">
          <cell r="A10882">
            <v>34683</v>
          </cell>
          <cell r="B10882" t="str">
            <v>REVESTIMENTO DE PAREDE EM GRANILITE, MARMORITE OU GRANITINA COLORIDO - ESP = 5 MM (INCLUSO EXECUCAO)</v>
          </cell>
          <cell r="C10882" t="str">
            <v xml:space="preserve">M2    </v>
          </cell>
          <cell r="D10882">
            <v>130.08000000000001</v>
          </cell>
        </row>
        <row r="10883">
          <cell r="A10883">
            <v>533</v>
          </cell>
          <cell r="B10883" t="str">
            <v>REVESTIMENTO EM CERAMICA ESMALTADA COMERCIAL, PEI MENOR OU IGUAL A 3, FORMATO MENOR OU IGUAL A 2025 CM2</v>
          </cell>
          <cell r="C10883" t="str">
            <v xml:space="preserve">M2    </v>
          </cell>
          <cell r="D10883">
            <v>16.46</v>
          </cell>
        </row>
        <row r="10884">
          <cell r="A10884">
            <v>10515</v>
          </cell>
          <cell r="B10884" t="str">
            <v>REVESTIMENTO EM CERAMICA ESMALTADA EXTRA, PEI MAIOR OU IGUAL 4, FORMATO MAIOR A 2025 CM2</v>
          </cell>
          <cell r="C10884" t="str">
            <v xml:space="preserve">M2    </v>
          </cell>
          <cell r="D10884">
            <v>42.46</v>
          </cell>
        </row>
        <row r="10885">
          <cell r="A10885">
            <v>536</v>
          </cell>
          <cell r="B10885" t="str">
            <v>REVESTIMENTO EM CERAMICA ESMALTADA EXTRA, PEI MENOR OU IGUAL A 3, FORMATO MENOR OU IGUAL A 2025 CM2</v>
          </cell>
          <cell r="C10885" t="str">
            <v xml:space="preserve">M2    </v>
          </cell>
          <cell r="D10885">
            <v>27.9</v>
          </cell>
        </row>
        <row r="10886">
          <cell r="A10886">
            <v>153</v>
          </cell>
          <cell r="B10886" t="str">
            <v>REVESTIMENTO EPOXI DE ALTA RESISTENCIA QUIMICA, ISENTO DE SOLVENTES, BICOMPONENTE</v>
          </cell>
          <cell r="C10886" t="str">
            <v xml:space="preserve">L     </v>
          </cell>
          <cell r="D10886">
            <v>85.51</v>
          </cell>
        </row>
        <row r="10887">
          <cell r="A10887">
            <v>34682</v>
          </cell>
          <cell r="B10887" t="str">
            <v>REVESTIMENTO PARA ESCADA EM GRANILITE, MARMORITE OU GRANITINA ESP = 8 MM (INCLUSO EXECUCAO)</v>
          </cell>
          <cell r="C10887" t="str">
            <v xml:space="preserve">M2    </v>
          </cell>
          <cell r="D10887">
            <v>99.47</v>
          </cell>
        </row>
        <row r="10888">
          <cell r="A10888">
            <v>20205</v>
          </cell>
          <cell r="B10888" t="str">
            <v>RIPA  APARELHADA *1,5 X 5* CM, EM MACARANDUBA, ANGELIM OU EQUIVALENTE DA REGIAO</v>
          </cell>
          <cell r="C10888" t="str">
            <v xml:space="preserve">M     </v>
          </cell>
          <cell r="D10888">
            <v>1.78</v>
          </cell>
        </row>
        <row r="10889">
          <cell r="A10889">
            <v>4412</v>
          </cell>
          <cell r="B10889" t="str">
            <v>RIPA NAO APARELHADA  *1 X 3* CM, EM MACARANDUBA, ANGELIM OU EQUIVALENTE DA REGIAO - BRUTA</v>
          </cell>
          <cell r="C10889" t="str">
            <v xml:space="preserve">M     </v>
          </cell>
          <cell r="D10889">
            <v>1.06</v>
          </cell>
        </row>
        <row r="10890">
          <cell r="A10890">
            <v>4408</v>
          </cell>
          <cell r="B10890" t="str">
            <v>RIPA NAO APARELHADA,  *1,5 X 5* CM, EM MACARANDUBA, ANGELIM OU EQUIVALENTE DA REGIAO -  BRUTA</v>
          </cell>
          <cell r="C10890" t="str">
            <v xml:space="preserve">M     </v>
          </cell>
          <cell r="D10890">
            <v>1.33</v>
          </cell>
        </row>
        <row r="10891">
          <cell r="A10891">
            <v>10559</v>
          </cell>
          <cell r="B10891" t="str">
            <v>ROCADEIRA COSTAL COM MOTOR A GASOLINA DE *32* CC</v>
          </cell>
          <cell r="C10891" t="str">
            <v xml:space="preserve">UN    </v>
          </cell>
          <cell r="D10891">
            <v>2740.71</v>
          </cell>
        </row>
        <row r="10892">
          <cell r="A10892">
            <v>10664</v>
          </cell>
          <cell r="B10892" t="str">
            <v>ROCADEIRA DESLOCAVEL, LARGURA DE TRABALHO DE 1,3 M</v>
          </cell>
          <cell r="C10892" t="str">
            <v xml:space="preserve">UN    </v>
          </cell>
          <cell r="D10892">
            <v>7448.66</v>
          </cell>
        </row>
        <row r="10893">
          <cell r="A10893">
            <v>36250</v>
          </cell>
          <cell r="B10893" t="str">
            <v>RODAFORRO EM PVC, PARA FORRO DE PVC, COMPRIMENTO 6 M</v>
          </cell>
          <cell r="C10893" t="str">
            <v xml:space="preserve">M     </v>
          </cell>
          <cell r="D10893">
            <v>3.62</v>
          </cell>
        </row>
        <row r="10894">
          <cell r="A10894">
            <v>10857</v>
          </cell>
          <cell r="B10894" t="str">
            <v>RODAPE ARDOSIA, CINZA, 10 CM, E= *1CM</v>
          </cell>
          <cell r="C10894" t="str">
            <v xml:space="preserve">M     </v>
          </cell>
          <cell r="D10894">
            <v>10.79</v>
          </cell>
        </row>
        <row r="10895">
          <cell r="A10895">
            <v>4803</v>
          </cell>
          <cell r="B10895" t="str">
            <v>RODAPE DE BORRACHA LISO, H = 70 MM, E = *2* MM, PARA ARGAMASSA, PRETO</v>
          </cell>
          <cell r="C10895" t="str">
            <v xml:space="preserve">M     </v>
          </cell>
          <cell r="D10895">
            <v>22.77</v>
          </cell>
        </row>
        <row r="10896">
          <cell r="A10896">
            <v>6186</v>
          </cell>
          <cell r="B10896" t="str">
            <v>RODAPE DE MADEIRA MACICA CUMARU/IPE CHAMPANHE OU EQUIVALENTE DA REGIAO, *1,5 X 7 CM</v>
          </cell>
          <cell r="C10896" t="str">
            <v xml:space="preserve">M     </v>
          </cell>
          <cell r="D10896">
            <v>12.46</v>
          </cell>
        </row>
        <row r="10897">
          <cell r="A10897">
            <v>4829</v>
          </cell>
          <cell r="B10897" t="str">
            <v>RODAPE EM MARMORE, POLIDO, BRANCO COMUM, L= *7* CM, E=  *2* CM, CORTE RETO</v>
          </cell>
          <cell r="C10897" t="str">
            <v xml:space="preserve">M     </v>
          </cell>
          <cell r="D10897">
            <v>30.95</v>
          </cell>
        </row>
        <row r="10898">
          <cell r="A10898">
            <v>39829</v>
          </cell>
          <cell r="B10898" t="str">
            <v>RODAPE EM POLIESTIRENO, BRANCO, H = *5* CM, E = *1,5* CM</v>
          </cell>
          <cell r="C10898" t="str">
            <v xml:space="preserve">M     </v>
          </cell>
          <cell r="D10898">
            <v>24.12</v>
          </cell>
        </row>
        <row r="10899">
          <cell r="A10899">
            <v>20231</v>
          </cell>
          <cell r="B10899" t="str">
            <v>RODAPE OU RODABANCADA EM GRANITO, POLIDO, TIPO ANDORINHA/ QUARTZ/ CASTELO/ CORUMBA OU OUTROS EQUIVALENTES DA REGIAO, H= 10 CM, E=  *2,0* CM</v>
          </cell>
          <cell r="C10899" t="str">
            <v xml:space="preserve">M     </v>
          </cell>
          <cell r="D10899">
            <v>44.65</v>
          </cell>
        </row>
        <row r="10900">
          <cell r="A10900">
            <v>4804</v>
          </cell>
          <cell r="B10900" t="str">
            <v>RODAPE PLANO PARA PISO VINILICO, H = 5 CM</v>
          </cell>
          <cell r="C10900" t="str">
            <v xml:space="preserve">M     </v>
          </cell>
          <cell r="D10900">
            <v>17.48</v>
          </cell>
        </row>
        <row r="10901">
          <cell r="A10901">
            <v>34680</v>
          </cell>
          <cell r="B10901" t="str">
            <v>RODAPE PRE-MOLDADO DE GRANILITE, MARMORITE OU GRANITINA L = 10 CM</v>
          </cell>
          <cell r="C10901" t="str">
            <v xml:space="preserve">M     </v>
          </cell>
          <cell r="D10901">
            <v>30.6</v>
          </cell>
        </row>
        <row r="10902">
          <cell r="A10902">
            <v>11573</v>
          </cell>
          <cell r="B10902" t="str">
            <v>RODIZIO TIPO NAPOLEAO PARA JANELAS DE CORRER, EM ZAMAC, COMPRIMENTO DE APROX 60 CM, COM ROLAMENTO EM ACO</v>
          </cell>
          <cell r="C10902" t="str">
            <v xml:space="preserve">UN    </v>
          </cell>
          <cell r="D10902">
            <v>4.92</v>
          </cell>
        </row>
        <row r="10903">
          <cell r="A10903">
            <v>38401</v>
          </cell>
          <cell r="B10903" t="str">
            <v>RODO PARA CHAO 40 CM COM CABO</v>
          </cell>
          <cell r="C10903" t="str">
            <v xml:space="preserve">UN    </v>
          </cell>
          <cell r="D10903">
            <v>10.25</v>
          </cell>
        </row>
        <row r="10904">
          <cell r="A10904">
            <v>11575</v>
          </cell>
          <cell r="B10904" t="str">
            <v>ROLDANA CONCAVA DUPLA, 4 RODAS, EM ZAMAC COM CHAPA DE LATAO, ROLAMENTOS EM ACO, PARA PORTAS E JANELAS DE CORRER</v>
          </cell>
          <cell r="C10904" t="str">
            <v xml:space="preserve">UN    </v>
          </cell>
          <cell r="D10904">
            <v>47.47</v>
          </cell>
        </row>
        <row r="10905">
          <cell r="A10905">
            <v>38179</v>
          </cell>
          <cell r="B10905" t="str">
            <v>ROLDANA CONCAVA DUPLA, 4 RODAS, PARA PORTA DE CORRER, EM ZAMAC COM CHAPA DE ACO,  ROLAMENTO INTERNO BLINDADO DE ACO REVESTIDO EM NYLON</v>
          </cell>
          <cell r="C10905" t="str">
            <v xml:space="preserve">UN    </v>
          </cell>
          <cell r="D10905">
            <v>39.25</v>
          </cell>
        </row>
        <row r="10906">
          <cell r="A10906">
            <v>20256</v>
          </cell>
          <cell r="B10906" t="str">
            <v>ROLDANA PLASTICA COM PREGO, TAMANHO 30 X 30 MM, PARA INSTALACAO ELETRICA APARENTE</v>
          </cell>
          <cell r="C10906" t="str">
            <v xml:space="preserve">UN    </v>
          </cell>
          <cell r="D10906">
            <v>0.34</v>
          </cell>
        </row>
        <row r="10907">
          <cell r="A10907">
            <v>14511</v>
          </cell>
          <cell r="B10907" t="str">
            <v>ROLO COMPACTADOR DE PNEUS, ESTATICO, PRESSAO VARIAVEL, POTENCIA 110 HP, PESO SEM/COM LASTRO 10,8/27 T, LARGURA DE ROLAGEM 2,30 M</v>
          </cell>
          <cell r="C10907" t="str">
            <v xml:space="preserve">UN    </v>
          </cell>
          <cell r="D10907">
            <v>562815.99</v>
          </cell>
        </row>
        <row r="10908">
          <cell r="A10908">
            <v>10642</v>
          </cell>
          <cell r="B10908" t="str">
            <v>ROLO COMPACTADOR DE PNEUS, ESTATICO, PRESSAO VARIAVEL, POTENCIA 111 HP, PESO SEM/COM LASTRO 9,5/26,0 T, LARGURA DE ROLAGEM 1,90 M</v>
          </cell>
          <cell r="C10908" t="str">
            <v xml:space="preserve">UN    </v>
          </cell>
          <cell r="D10908">
            <v>530200</v>
          </cell>
        </row>
        <row r="10909">
          <cell r="A10909">
            <v>14489</v>
          </cell>
          <cell r="B10909" t="str">
            <v>ROLO COMPACTADOR PE DE CARNEIRO VIBRATORIO, POTENCIA 125 HP, PESO OPERACIONAL SEM/COM LASTRO 11,95/13,30 T, IMPACTO DINAMICO 38,5/22,5 T, LARGURA DE TRABALHO 2,15 M</v>
          </cell>
          <cell r="C10909" t="str">
            <v xml:space="preserve">UN    </v>
          </cell>
          <cell r="D10909">
            <v>470277.53</v>
          </cell>
        </row>
        <row r="10910">
          <cell r="A10910">
            <v>14513</v>
          </cell>
          <cell r="B10910" t="str">
            <v>ROLO COMPACTADOR PE DE CARNEIRO VIBRATORIO, POTENCIA 80 HP, PESO OPERACIONAL SEM/COM LASTRO 7,4/8,8 T, LARGURA DE TRABALHO 1,68 M</v>
          </cell>
          <cell r="C10910" t="str">
            <v xml:space="preserve">UN    </v>
          </cell>
          <cell r="D10910">
            <v>352719.31</v>
          </cell>
        </row>
        <row r="10911">
          <cell r="A10911">
            <v>13600</v>
          </cell>
          <cell r="B10911" t="str">
            <v>ROLO COMPACTADOR VIBRATORIO DE UM CILINDRO LISO DE ACO, POTENCIA 125 HP, PESO SEM/COM LASTRO 10,75/12,92 T, IMPACTO DINAMICO 31,5/18,5 T, LARGURA TRABALHO 2,15 M</v>
          </cell>
          <cell r="C10911" t="str">
            <v xml:space="preserve">UN    </v>
          </cell>
          <cell r="D10911">
            <v>455107.24</v>
          </cell>
        </row>
        <row r="10912">
          <cell r="A10912">
            <v>10646</v>
          </cell>
          <cell r="B10912" t="str">
            <v>ROLO COMPACTADOR VIBRATORIO DE UM CILINDRO, ACO LISO, POTENCIA 80 HP, PESO OPERACIONAL MAXIMO 8,1 T, IMPACTO DINAMICO 16,15/9,5 T, LARGURA TRABALHO 1,68 M</v>
          </cell>
          <cell r="C10912" t="str">
            <v xml:space="preserve">UN    </v>
          </cell>
          <cell r="D10912">
            <v>339252.12</v>
          </cell>
        </row>
        <row r="10913">
          <cell r="A10913">
            <v>6070</v>
          </cell>
          <cell r="B10913" t="str">
            <v>ROLO COMPACTADOR VIBRATORIO PE DE CARNEIRO, COM CONTROLE REMOTO POR RADIO, POTENCIA  12,5 KW, PESO OPERACIONAL DE 1,675 T, LARGURA DE TRABALHO 0,85 M</v>
          </cell>
          <cell r="C10913" t="str">
            <v xml:space="preserve">UN    </v>
          </cell>
          <cell r="D10913">
            <v>463546.27</v>
          </cell>
        </row>
        <row r="10914">
          <cell r="A10914">
            <v>6069</v>
          </cell>
          <cell r="B10914" t="str">
            <v>ROLO COMPACTADOR VIBRATORIO REBOCAVEL, CILINDRO DE ACO LISO, POTENCIA DE TRACAO DE 65 CV, PESO DE 4,7 T, IMPACTO DINAMICO TOTAL DE 18,3 T, LARGURA DO ROLO 1,67 M</v>
          </cell>
          <cell r="C10914" t="str">
            <v xml:space="preserve">UN    </v>
          </cell>
          <cell r="D10914">
            <v>102404.36</v>
          </cell>
        </row>
        <row r="10915">
          <cell r="A10915">
            <v>14626</v>
          </cell>
          <cell r="B10915" t="str">
            <v>ROLO COMPACTADOR VIBRATORIO TANDEM, ACO LISO, POTENCIA 125 HP, PESO SEM/COM LASTRO 10,20/11,65 T, LARGURA DE TRABALHO 1,73 M</v>
          </cell>
          <cell r="C10915" t="str">
            <v xml:space="preserve">UN    </v>
          </cell>
          <cell r="D10915">
            <v>507477.16</v>
          </cell>
        </row>
        <row r="10916">
          <cell r="A10916">
            <v>6067</v>
          </cell>
          <cell r="B10916" t="str">
            <v>ROLO COMPACTADOR VIBRATORIO TANDEM, ACO LISO, POTENCIA 58 CV, PESO SEM/COM LASTRO 6,5/9,4 T, LARGURA DE TRABALHO 1,20 M</v>
          </cell>
          <cell r="C10916" t="str">
            <v xml:space="preserve">UN    </v>
          </cell>
          <cell r="D10916">
            <v>416585.72</v>
          </cell>
        </row>
        <row r="10917">
          <cell r="A10917">
            <v>38393</v>
          </cell>
          <cell r="B10917" t="str">
            <v>ROLO DE ESPUMA POLIESTER 23 CM (SEM CABO)</v>
          </cell>
          <cell r="C10917" t="str">
            <v xml:space="preserve">UN    </v>
          </cell>
          <cell r="D10917">
            <v>13.9</v>
          </cell>
        </row>
        <row r="10918">
          <cell r="A10918">
            <v>38390</v>
          </cell>
          <cell r="B10918" t="str">
            <v>ROLO DE LA DE CARNEIRO 23 CM (SEM CABO)</v>
          </cell>
          <cell r="C10918" t="str">
            <v xml:space="preserve">UN    </v>
          </cell>
          <cell r="D10918">
            <v>30.83</v>
          </cell>
        </row>
        <row r="10919">
          <cell r="A10919">
            <v>36532</v>
          </cell>
          <cell r="B10919" t="str">
            <v>ROMPEDOR ELETRICO PESO 26 KG, POTENCIA OPERACIONAL DE 2,5 KW</v>
          </cell>
          <cell r="C10919" t="str">
            <v xml:space="preserve">UN    </v>
          </cell>
          <cell r="D10919">
            <v>19747</v>
          </cell>
        </row>
        <row r="10920">
          <cell r="A10920">
            <v>11578</v>
          </cell>
          <cell r="B10920" t="str">
            <v>ROSETA QUADRADA, SEM FUROS, EM ACO INOX POLIDO, LARGURA APROXIMADA DE 50 MM, PARA FECHADURA DE PORTA - PARAFUSOS INCLUIDOS</v>
          </cell>
          <cell r="C10920" t="str">
            <v xml:space="preserve">UN    </v>
          </cell>
          <cell r="D10920">
            <v>10.25</v>
          </cell>
        </row>
        <row r="10921">
          <cell r="A10921">
            <v>11577</v>
          </cell>
          <cell r="B10921" t="str">
            <v>ROSETA REDONDA DE SOBREPOR, SEM FUROS, EM ACO INOX POLIDO, DIAMETRO APROXIMADO DE 50 MM, PARA FECHADURA DE PORTA - PARAFUSOS INCLUIDOS</v>
          </cell>
          <cell r="C10921" t="str">
            <v xml:space="preserve">UN    </v>
          </cell>
          <cell r="D10921">
            <v>9.7799999999999994</v>
          </cell>
        </row>
        <row r="10922">
          <cell r="A10922">
            <v>42432</v>
          </cell>
          <cell r="B10922" t="str">
            <v>ROTACAO DIAGONAL DUPLA, APARELHO TRIPLO, EM TUBO DE ACO CARBONO, PINTURA NO PROCESSO ELETROSTATICO - EQUIPAMENTO DE GINASTICA PARA ACADEMIA AO AR LIVRE / ACADEMIA DA TERCEIRA IDADE - ATI</v>
          </cell>
          <cell r="C10922" t="str">
            <v xml:space="preserve">UN    </v>
          </cell>
          <cell r="D10922">
            <v>1691.16</v>
          </cell>
        </row>
        <row r="10923">
          <cell r="A10923">
            <v>42437</v>
          </cell>
          <cell r="B10923" t="str">
            <v>ROTACAO VERTICAL DUPLO, EM TUBO DE ACO CARBONO, PINTURA NO PROCESSO ELETROSTATICO - EQUIPAMENTO DE GINASTICA PARA ACADEMIA AO AR LIVRE / ACADEMIA DA TERCEIRA IDADE - ATI</v>
          </cell>
          <cell r="C10923" t="str">
            <v xml:space="preserve">UN    </v>
          </cell>
          <cell r="D10923">
            <v>1285.73</v>
          </cell>
        </row>
        <row r="10924">
          <cell r="A10924">
            <v>1116</v>
          </cell>
          <cell r="B10924" t="str">
            <v>RUFO EXTERNO DE CHAPA DE ACO GALVANIZADA NUM 26, CORTE 25 CM</v>
          </cell>
          <cell r="C10924" t="str">
            <v xml:space="preserve">M     </v>
          </cell>
          <cell r="D10924">
            <v>20.66</v>
          </cell>
        </row>
        <row r="10925">
          <cell r="A10925">
            <v>1115</v>
          </cell>
          <cell r="B10925" t="str">
            <v>RUFO EXTERNO DE CHAPA DE ACO GALVANIZADA NUM 26, CORTE 28 CM</v>
          </cell>
          <cell r="C10925" t="str">
            <v xml:space="preserve">M     </v>
          </cell>
          <cell r="D10925">
            <v>24.76</v>
          </cell>
        </row>
        <row r="10926">
          <cell r="A10926">
            <v>1113</v>
          </cell>
          <cell r="B10926" t="str">
            <v>RUFO EXTERNO/INTERNO DE CHAPA DE ACO GALVANIZADA NUM 26, CORTE 33 CM</v>
          </cell>
          <cell r="C10926" t="str">
            <v xml:space="preserve">M     </v>
          </cell>
          <cell r="D10926">
            <v>28.95</v>
          </cell>
        </row>
        <row r="10927">
          <cell r="A10927">
            <v>1114</v>
          </cell>
          <cell r="B10927" t="str">
            <v>RUFO INTERNO DE CHAPA DE ACO GALVANIZADA NUM 26, CORTE 50 CM</v>
          </cell>
          <cell r="C10927" t="str">
            <v xml:space="preserve">M     </v>
          </cell>
          <cell r="D10927">
            <v>34.479999999999997</v>
          </cell>
        </row>
        <row r="10928">
          <cell r="A10928">
            <v>40873</v>
          </cell>
          <cell r="B10928" t="str">
            <v>RUFO INTERNO/EXTERNO DE CHAPA DE ACO GALVANIZADA NUM 24, CORTE 25 CM</v>
          </cell>
          <cell r="C10928" t="str">
            <v xml:space="preserve">M     </v>
          </cell>
          <cell r="D10928">
            <v>26.98</v>
          </cell>
        </row>
        <row r="10929">
          <cell r="A10929">
            <v>20214</v>
          </cell>
          <cell r="B10929" t="str">
            <v>RUFO PARA TELHA ESTRUTURAL DE FIBROCIMENTO 1 ABA (SEM AMIANTO)</v>
          </cell>
          <cell r="C10929" t="str">
            <v xml:space="preserve">UN    </v>
          </cell>
          <cell r="D10929">
            <v>39.21</v>
          </cell>
        </row>
        <row r="10930">
          <cell r="A10930">
            <v>11064</v>
          </cell>
          <cell r="B10930" t="str">
            <v>RUFO PARA TELHA ESTRUTURAL DE FIBROCIMENTO 2 ABAS, COMPRIMENTO DE 1031 MM (SEM AMIANTO)</v>
          </cell>
          <cell r="C10930" t="str">
            <v xml:space="preserve">UN    </v>
          </cell>
          <cell r="D10930">
            <v>16.62</v>
          </cell>
        </row>
        <row r="10931">
          <cell r="A10931">
            <v>7237</v>
          </cell>
          <cell r="B10931" t="str">
            <v>RUFO PARA TELHA ONDULADA DE FIBROCIMENTO, E = 6 MM, ABA *260* MM, COMPRIMENTO 1100 MM (SEM AMIANTO)</v>
          </cell>
          <cell r="C10931" t="str">
            <v xml:space="preserve">UN    </v>
          </cell>
          <cell r="D10931">
            <v>22.67</v>
          </cell>
        </row>
        <row r="10932">
          <cell r="A10932">
            <v>11757</v>
          </cell>
          <cell r="B10932" t="str">
            <v>SABONETEIRA DE PAREDE EM METAL CROMADO</v>
          </cell>
          <cell r="C10932" t="str">
            <v xml:space="preserve">UN    </v>
          </cell>
          <cell r="D10932">
            <v>46</v>
          </cell>
        </row>
        <row r="10933">
          <cell r="A10933">
            <v>11758</v>
          </cell>
          <cell r="B10933" t="str">
            <v>SABONETEIRA PLASTICA TIPO DISPENSER PARA SABONETE LIQUIDO COM RESERVATORIO 800 A 1500 ML</v>
          </cell>
          <cell r="C10933" t="str">
            <v xml:space="preserve">UN    </v>
          </cell>
          <cell r="D10933">
            <v>59.81</v>
          </cell>
        </row>
        <row r="10934">
          <cell r="A10934">
            <v>37526</v>
          </cell>
          <cell r="B10934" t="str">
            <v>SACO DE RAFIA PARA ENTULHO, NOVO, LISO (SEM CLICHE), *60 x 90* CM</v>
          </cell>
          <cell r="C10934" t="str">
            <v xml:space="preserve">UN    </v>
          </cell>
          <cell r="D10934">
            <v>1.88</v>
          </cell>
        </row>
        <row r="10935">
          <cell r="A10935">
            <v>6076</v>
          </cell>
          <cell r="B10935" t="str">
            <v>SAIBRO PARA ARGAMASSA (COLETADO NO COMERCIO)</v>
          </cell>
          <cell r="C10935" t="str">
            <v xml:space="preserve">M3    </v>
          </cell>
          <cell r="D10935">
            <v>81.5</v>
          </cell>
        </row>
        <row r="10936">
          <cell r="A10936">
            <v>13109</v>
          </cell>
          <cell r="B10936" t="str">
            <v>SAPATA DE PVC ADITIVADO NERVURADO D = 6"</v>
          </cell>
          <cell r="C10936" t="str">
            <v xml:space="preserve">UN    </v>
          </cell>
          <cell r="D10936">
            <v>211.79</v>
          </cell>
        </row>
        <row r="10937">
          <cell r="A10937">
            <v>13110</v>
          </cell>
          <cell r="B10937" t="str">
            <v>SAPATA DE PVC ADITIVADO NERVURADO D = 8"</v>
          </cell>
          <cell r="C10937" t="str">
            <v xml:space="preserve">UN    </v>
          </cell>
          <cell r="D10937">
            <v>278.73</v>
          </cell>
        </row>
        <row r="10938">
          <cell r="A10938">
            <v>7581</v>
          </cell>
          <cell r="B10938" t="str">
            <v>SAPATILHA EM ACO GALVANIZADO PARA CABOS COM DIAMETRO NOMINAL ATE 5/8"</v>
          </cell>
          <cell r="C10938" t="str">
            <v xml:space="preserve">UN    </v>
          </cell>
          <cell r="D10938">
            <v>2.99</v>
          </cell>
        </row>
        <row r="10939">
          <cell r="A10939">
            <v>4509</v>
          </cell>
          <cell r="B10939" t="str">
            <v>SARRAFO *2,5 X 10* CM EM PINUS, MISTA OU EQUIVALENTE DA REGIAO - BRUTA</v>
          </cell>
          <cell r="C10939" t="str">
            <v xml:space="preserve">M     </v>
          </cell>
          <cell r="D10939">
            <v>4.29</v>
          </cell>
        </row>
        <row r="10940">
          <cell r="A10940">
            <v>4512</v>
          </cell>
          <cell r="B10940" t="str">
            <v>SARRAFO *2,5 X 5* CM EM PINUS, MISTA OU EQUIVALENTE DA REGIAO - BRUTA</v>
          </cell>
          <cell r="C10940" t="str">
            <v xml:space="preserve">M     </v>
          </cell>
          <cell r="D10940">
            <v>2.0499999999999998</v>
          </cell>
        </row>
        <row r="10941">
          <cell r="A10941">
            <v>4517</v>
          </cell>
          <cell r="B10941" t="str">
            <v>SARRAFO *2,5 X 7,5* CM EM PINUS, MISTA OU EQUIVALENTE DA REGIAO - BRUTA</v>
          </cell>
          <cell r="C10941" t="str">
            <v xml:space="preserve">M     </v>
          </cell>
          <cell r="D10941">
            <v>2.96</v>
          </cell>
        </row>
        <row r="10942">
          <cell r="A10942">
            <v>20206</v>
          </cell>
          <cell r="B10942" t="str">
            <v>SARRAFO APARELHADO *2 X 10* CM, EM MACARANDUBA, ANGELIM OU EQUIVALENTE DA REGIAO</v>
          </cell>
          <cell r="C10942" t="str">
            <v xml:space="preserve">M     </v>
          </cell>
          <cell r="D10942">
            <v>4.8099999999999996</v>
          </cell>
        </row>
        <row r="10943">
          <cell r="A10943">
            <v>4460</v>
          </cell>
          <cell r="B10943" t="str">
            <v>SARRAFO NAO APARELHADO *2,5 X 10* CM, EM MACARANDUBA, ANGELIM OU EQUIVALENTE DA REGIAO -  BRUTA</v>
          </cell>
          <cell r="C10943" t="str">
            <v xml:space="preserve">M     </v>
          </cell>
          <cell r="D10943">
            <v>4.9400000000000004</v>
          </cell>
        </row>
        <row r="10944">
          <cell r="A10944">
            <v>4417</v>
          </cell>
          <cell r="B10944" t="str">
            <v>SARRAFO NAO APARELHADO *2,5 X 7* CM, EM MACARANDUBA, ANGELIM OU EQUIVALENTE DA REGIAO -  BRUTA</v>
          </cell>
          <cell r="C10944" t="str">
            <v xml:space="preserve">M     </v>
          </cell>
          <cell r="D10944">
            <v>3.81</v>
          </cell>
        </row>
        <row r="10945">
          <cell r="A10945">
            <v>4415</v>
          </cell>
          <cell r="B10945" t="str">
            <v>SARRAFO NAO APARELHADO 2,5 X 5 CM, EM MACARANDUBA, ANGELIM OU EQUIVALENTE DA REGIAO -  BRUTA</v>
          </cell>
          <cell r="C10945" t="str">
            <v xml:space="preserve">M     </v>
          </cell>
          <cell r="D10945">
            <v>2.64</v>
          </cell>
        </row>
        <row r="10946">
          <cell r="A10946">
            <v>37373</v>
          </cell>
          <cell r="B10946" t="str">
            <v>SEGURO - HORISTA (COLETADO CAIXA)</v>
          </cell>
          <cell r="C10946" t="str">
            <v xml:space="preserve">H     </v>
          </cell>
          <cell r="D10946">
            <v>0.01</v>
          </cell>
        </row>
        <row r="10947">
          <cell r="A10947">
            <v>40864</v>
          </cell>
          <cell r="B10947" t="str">
            <v>SEGURO - MENSALISTA (COLETADO CAIXA)</v>
          </cell>
          <cell r="C10947" t="str">
            <v xml:space="preserve">MES   </v>
          </cell>
          <cell r="D10947">
            <v>0.01</v>
          </cell>
        </row>
        <row r="10948">
          <cell r="A10948">
            <v>4734</v>
          </cell>
          <cell r="B10948" t="str">
            <v>SEIXO ROLADO PARA APLICACAO EM CONCRETO (POSTO PEDREIRA/FORNECEDOR, SEM FRETE)</v>
          </cell>
          <cell r="C10948" t="str">
            <v xml:space="preserve">M3    </v>
          </cell>
          <cell r="D10948">
            <v>75.650000000000006</v>
          </cell>
        </row>
        <row r="10949">
          <cell r="A10949">
            <v>6085</v>
          </cell>
          <cell r="B10949" t="str">
            <v>SELADOR ACRILICO PAREDES INTERNAS/EXTERNAS</v>
          </cell>
          <cell r="C10949" t="str">
            <v xml:space="preserve">L     </v>
          </cell>
          <cell r="D10949">
            <v>6.81</v>
          </cell>
        </row>
        <row r="10950">
          <cell r="A10950">
            <v>38396</v>
          </cell>
          <cell r="B10950" t="str">
            <v>SELADOR HORIZONTAL PARA FITA DE ACO 1 "</v>
          </cell>
          <cell r="C10950" t="str">
            <v xml:space="preserve">UN    </v>
          </cell>
          <cell r="D10950">
            <v>576.84</v>
          </cell>
        </row>
        <row r="10951">
          <cell r="A10951">
            <v>6090</v>
          </cell>
          <cell r="B10951" t="str">
            <v>SELADOR PVA PAREDES INTERNAS</v>
          </cell>
          <cell r="C10951" t="str">
            <v xml:space="preserve">L     </v>
          </cell>
          <cell r="D10951">
            <v>12.94</v>
          </cell>
        </row>
        <row r="10952">
          <cell r="A10952">
            <v>11622</v>
          </cell>
          <cell r="B10952" t="str">
            <v>SELANTE A BASE DE ALCATRAO E POLIURETANO PARA JUNTAS HORIZONTAIS</v>
          </cell>
          <cell r="C10952" t="str">
            <v xml:space="preserve">KG    </v>
          </cell>
          <cell r="D10952">
            <v>64.430000000000007</v>
          </cell>
        </row>
        <row r="10953">
          <cell r="A10953">
            <v>6094</v>
          </cell>
          <cell r="B10953" t="str">
            <v>SELANTE A BASE DE RESINAS ACRILICAS PARA TRINCAS</v>
          </cell>
          <cell r="C10953" t="str">
            <v xml:space="preserve">KG    </v>
          </cell>
          <cell r="D10953">
            <v>21.88</v>
          </cell>
        </row>
        <row r="10954">
          <cell r="A10954">
            <v>43143</v>
          </cell>
          <cell r="B10954" t="str">
            <v>SELANTE ACRILICO PARA TRATAMENTO / ACABAMENTO SUPERFICIAL DE CONCRETO ESTAMPADO, APARENTE, PEDRAS E OUTROS</v>
          </cell>
          <cell r="C10954" t="str">
            <v xml:space="preserve">L     </v>
          </cell>
          <cell r="D10954">
            <v>24.33</v>
          </cell>
        </row>
        <row r="10955">
          <cell r="A10955">
            <v>7317</v>
          </cell>
          <cell r="B10955" t="str">
            <v>SELANTE DE BASE ASFALTICA PARA VEDACAO</v>
          </cell>
          <cell r="C10955" t="str">
            <v xml:space="preserve">KG    </v>
          </cell>
          <cell r="D10955">
            <v>37.35</v>
          </cell>
        </row>
        <row r="10956">
          <cell r="A10956">
            <v>142</v>
          </cell>
          <cell r="B10956" t="str">
            <v>SELANTE ELASTICO MONOCOMPONENTE A BASE DE POLIURETANO (PU) PARA JUNTAS DIVERSAS</v>
          </cell>
          <cell r="C10956" t="str">
            <v xml:space="preserve">310ML </v>
          </cell>
          <cell r="D10956">
            <v>30.4</v>
          </cell>
        </row>
        <row r="10957">
          <cell r="A10957">
            <v>43142</v>
          </cell>
          <cell r="B10957" t="str">
            <v>SELANTE MONOCOMPONENTE A BASE DE SILICONE DE BAIXO MODULO, PARA JUNTAS DE PAVIMENTACAO</v>
          </cell>
          <cell r="C10957" t="str">
            <v xml:space="preserve">L     </v>
          </cell>
          <cell r="D10957">
            <v>138.11000000000001</v>
          </cell>
        </row>
        <row r="10958">
          <cell r="A10958">
            <v>38123</v>
          </cell>
          <cell r="B10958" t="str">
            <v>SELANTE TIPO VEDA CALHA PARA METAL E FIBROCIMENTO</v>
          </cell>
          <cell r="C10958" t="str">
            <v xml:space="preserve">KG    </v>
          </cell>
          <cell r="D10958">
            <v>63.46</v>
          </cell>
        </row>
        <row r="10959">
          <cell r="A10959">
            <v>42701</v>
          </cell>
          <cell r="B10959" t="str">
            <v>SELIM COMPACTO EM PVC, SEM TRAVA,  DN 150 X 100 MM, PARA REDE COLETORA ESGOTO (NBR 10569)</v>
          </cell>
          <cell r="C10959" t="str">
            <v xml:space="preserve">UN    </v>
          </cell>
          <cell r="D10959">
            <v>40.159999999999997</v>
          </cell>
        </row>
        <row r="10960">
          <cell r="A10960">
            <v>42702</v>
          </cell>
          <cell r="B10960" t="str">
            <v>SELIM COMPACTO EM PVC, SEM TRAVA,  DN 200 X 100 MM, PARA REDE COLETORA ESGOTO (NBR 10569)</v>
          </cell>
          <cell r="C10960" t="str">
            <v xml:space="preserve">UN    </v>
          </cell>
          <cell r="D10960">
            <v>71.36</v>
          </cell>
        </row>
        <row r="10961">
          <cell r="A10961">
            <v>37955</v>
          </cell>
          <cell r="B10961" t="str">
            <v>SELIM COMPACTO EM PVC, SEM TRAVAS,  DN 300 X 100 MM, PARA REDE COLETORA ESGOTO (NBR 10569)</v>
          </cell>
          <cell r="C10961" t="str">
            <v xml:space="preserve">UN    </v>
          </cell>
          <cell r="D10961">
            <v>92.48</v>
          </cell>
        </row>
        <row r="10962">
          <cell r="A10962">
            <v>42699</v>
          </cell>
          <cell r="B10962" t="str">
            <v>SELIM PVC, COM TRAVA, JE, 90 GRAUS,  DN 125 X 100 MM OU 150 X 100 MM, PARA REDE COLETORA ESGOTO (NBR 10569)</v>
          </cell>
          <cell r="C10962" t="str">
            <v xml:space="preserve">UN    </v>
          </cell>
          <cell r="D10962">
            <v>24.53</v>
          </cell>
        </row>
        <row r="10963">
          <cell r="A10963">
            <v>42700</v>
          </cell>
          <cell r="B10963" t="str">
            <v>SELIM PVC, SOLDAVEL, SEM TRAVA, JE, 90 GRAUS,  DN 200 X 100 MM, PARA REDE COLETORA ESGOTO (NBR 10569)</v>
          </cell>
          <cell r="C10963" t="str">
            <v xml:space="preserve">UN    </v>
          </cell>
          <cell r="D10963">
            <v>69.930000000000007</v>
          </cell>
        </row>
        <row r="10964">
          <cell r="A10964">
            <v>37743</v>
          </cell>
          <cell r="B10964" t="str">
            <v>SEMIRREBOQUE COM DOIS EIXOS EM TANDEM TIPO BASCULANTE COM CACAMBA METALICA 14 M3  (INCLUI MONTAGEM, NAO INCLUI CAVALO MECANICO)</v>
          </cell>
          <cell r="C10964" t="str">
            <v xml:space="preserve">UN    </v>
          </cell>
          <cell r="D10964">
            <v>170481.81</v>
          </cell>
        </row>
        <row r="10965">
          <cell r="A10965">
            <v>37744</v>
          </cell>
          <cell r="B10965" t="str">
            <v>SEMIRREBOQUE COM TRES EIXOS EM TANDEM TIPO BASCULANTE COM CACAMBA METALICA 18 M3 (INCLUI MONTAGEM, NAO INCLUI CAVALO MECANICO)</v>
          </cell>
          <cell r="C10965" t="str">
            <v xml:space="preserve">UN    </v>
          </cell>
          <cell r="D10965">
            <v>200454.54</v>
          </cell>
        </row>
        <row r="10966">
          <cell r="A10966">
            <v>37741</v>
          </cell>
          <cell r="B10966" t="str">
            <v>SEMIRREBOQUE COM TRES EIXOS, PARA TRANSPORTE DE CARGA SECA, DIMENSOES APROXIMADAS 2,60 X 12,50 X 0,50 M (NAO INCLUI CAVALO MECANICO)</v>
          </cell>
          <cell r="C10966" t="str">
            <v xml:space="preserve">UN    </v>
          </cell>
          <cell r="D10966">
            <v>155018.18</v>
          </cell>
        </row>
        <row r="10967">
          <cell r="A10967">
            <v>39396</v>
          </cell>
          <cell r="B10967" t="str">
            <v>SENSOR DE PRESENCA BIVOLT COM FOTOCELULA PARA QUALQUER TIPO DE LAMPADA, POTENCIA MAXIMA *1000* W, USO EXTERNO</v>
          </cell>
          <cell r="C10967" t="str">
            <v xml:space="preserve">UN    </v>
          </cell>
          <cell r="D10967">
            <v>43.86</v>
          </cell>
        </row>
        <row r="10968">
          <cell r="A10968">
            <v>39392</v>
          </cell>
          <cell r="B10968" t="str">
            <v>SENSOR DE PRESENCA BIVOLT DE PAREDE COM FOTOCELULA PARA QUALQUER TIPO DE LAMPADA POTENCIA MAXIMA *1000* W, USO INTERNO</v>
          </cell>
          <cell r="C10968" t="str">
            <v xml:space="preserve">UN    </v>
          </cell>
          <cell r="D10968">
            <v>49.48</v>
          </cell>
        </row>
        <row r="10969">
          <cell r="A10969">
            <v>39393</v>
          </cell>
          <cell r="B10969" t="str">
            <v>SENSOR DE PRESENCA BIVOLT DE PAREDE SEM FOTOCELULA PARA QUALQUER TIPO DE LAMPADA POTENCIA MAXIMA *1000* W, USO INTERNO</v>
          </cell>
          <cell r="C10969" t="str">
            <v xml:space="preserve">UN    </v>
          </cell>
          <cell r="D10969">
            <v>30.6</v>
          </cell>
        </row>
        <row r="10970">
          <cell r="A10970">
            <v>39394</v>
          </cell>
          <cell r="B10970" t="str">
            <v>SENSOR DE PRESENCA BIVOLT DE TETO COM FOTOCELULA PARA QUALQUER TIPO DE LAMPADA POTENCIA MAXIMA *1000* W, USO INTERNO</v>
          </cell>
          <cell r="C10970" t="str">
            <v xml:space="preserve">UN    </v>
          </cell>
          <cell r="D10970">
            <v>34.44</v>
          </cell>
        </row>
        <row r="10971">
          <cell r="A10971">
            <v>39395</v>
          </cell>
          <cell r="B10971" t="str">
            <v>SENSOR DE PRESENCA BIVOLT DE TETO SEM FOTOCELULA PARA QUALQUER TIPO DE LAMPADA POTENCIA MAXIMA *900* W, USO INTERNO</v>
          </cell>
          <cell r="C10971" t="str">
            <v xml:space="preserve">UN    </v>
          </cell>
          <cell r="D10971">
            <v>32.03</v>
          </cell>
        </row>
        <row r="10972">
          <cell r="A10972">
            <v>14618</v>
          </cell>
          <cell r="B10972" t="str">
            <v>SERRA CIRCULAR DE BANCADA COM MOTOR ELETRICO, POTENCIA DE *1600* W, PARA DISCO DE DIAMETRO DE 10" (250 MM)</v>
          </cell>
          <cell r="C10972" t="str">
            <v xml:space="preserve">UN    </v>
          </cell>
          <cell r="D10972">
            <v>759.88</v>
          </cell>
        </row>
        <row r="10973">
          <cell r="A10973">
            <v>40269</v>
          </cell>
          <cell r="B10973" t="str">
            <v>SERRA CIRCULAR DE BANCADA, MODELO PICA-PAU, DIAMETRO DE 350 MM. CARACTERISTICAS DO MOTOR: TRIFASICO, POTENCIA DE 5 HP, FREQUENCIA DE 60 HZ</v>
          </cell>
          <cell r="C10973" t="str">
            <v xml:space="preserve">UN    </v>
          </cell>
          <cell r="D10973">
            <v>3061.53</v>
          </cell>
        </row>
        <row r="10974">
          <cell r="A10974">
            <v>6110</v>
          </cell>
          <cell r="B10974" t="str">
            <v>SERRALHEIRO</v>
          </cell>
          <cell r="C10974" t="str">
            <v xml:space="preserve">H     </v>
          </cell>
          <cell r="D10974">
            <v>13.45</v>
          </cell>
        </row>
        <row r="10975">
          <cell r="A10975">
            <v>40910</v>
          </cell>
          <cell r="B10975" t="str">
            <v>SERRALHEIRO (MENSALISTA)</v>
          </cell>
          <cell r="C10975" t="str">
            <v xml:space="preserve">MES   </v>
          </cell>
          <cell r="D10975">
            <v>2354.0700000000002</v>
          </cell>
        </row>
        <row r="10976">
          <cell r="A10976">
            <v>6111</v>
          </cell>
          <cell r="B10976" t="str">
            <v>SERVENTE DE OBRAS</v>
          </cell>
          <cell r="C10976" t="str">
            <v xml:space="preserve">H     </v>
          </cell>
          <cell r="D10976">
            <v>10.11</v>
          </cell>
        </row>
        <row r="10977">
          <cell r="A10977">
            <v>41084</v>
          </cell>
          <cell r="B10977" t="str">
            <v>SERVENTE DE OBRAS (MENSALISTA)</v>
          </cell>
          <cell r="C10977" t="str">
            <v xml:space="preserve">MES   </v>
          </cell>
          <cell r="D10977">
            <v>1770.39</v>
          </cell>
        </row>
        <row r="10978">
          <cell r="A10978">
            <v>25950</v>
          </cell>
          <cell r="B10978" t="str">
            <v>SERVICO DE BOMBEAMENTO DE CONCRETO COM CONSUMO MINIMO DE 40 M3</v>
          </cell>
          <cell r="C10978" t="str">
            <v xml:space="preserve">M3    </v>
          </cell>
          <cell r="D10978">
            <v>32.380000000000003</v>
          </cell>
        </row>
        <row r="10979">
          <cell r="A10979">
            <v>38637</v>
          </cell>
          <cell r="B10979" t="str">
            <v>SIFAO EM METAL CROMADO PARA PIA AMERICANA, 1.1/2 X 1.1/2 "</v>
          </cell>
          <cell r="C10979" t="str">
            <v xml:space="preserve">UN    </v>
          </cell>
          <cell r="D10979">
            <v>163.26</v>
          </cell>
        </row>
        <row r="10980">
          <cell r="A10980">
            <v>6150</v>
          </cell>
          <cell r="B10980" t="str">
            <v>SIFAO EM METAL CROMADO PARA PIA AMERICANA, 1.1/2 X 2 "</v>
          </cell>
          <cell r="C10980" t="str">
            <v xml:space="preserve">UN    </v>
          </cell>
          <cell r="D10980">
            <v>165.25</v>
          </cell>
        </row>
        <row r="10981">
          <cell r="A10981">
            <v>6136</v>
          </cell>
          <cell r="B10981" t="str">
            <v>SIFAO EM METAL CROMADO PARA PIA OU LAVATORIO, 1 X 1.1/2 "</v>
          </cell>
          <cell r="C10981" t="str">
            <v xml:space="preserve">UN    </v>
          </cell>
          <cell r="D10981">
            <v>129.9</v>
          </cell>
        </row>
        <row r="10982">
          <cell r="A10982">
            <v>38638</v>
          </cell>
          <cell r="B10982" t="str">
            <v>SIFAO EM METAL CROMADO PARA TANQUE, 1.1/4 X 1.1/2 "</v>
          </cell>
          <cell r="C10982" t="str">
            <v xml:space="preserve">UN    </v>
          </cell>
          <cell r="D10982">
            <v>137.57</v>
          </cell>
        </row>
        <row r="10983">
          <cell r="A10983">
            <v>20262</v>
          </cell>
          <cell r="B10983" t="str">
            <v>SIFAO PLASTICO EXTENSIVEL UNIVERSAL, TIPO COPO</v>
          </cell>
          <cell r="C10983" t="str">
            <v xml:space="preserve">UN    </v>
          </cell>
          <cell r="D10983">
            <v>13.4</v>
          </cell>
        </row>
        <row r="10984">
          <cell r="A10984">
            <v>6148</v>
          </cell>
          <cell r="B10984" t="str">
            <v>SIFAO PLASTICO FLEXIVEL SAIDA VERTICAL PARA COLUNA LAVATORIO, 1 X 1.1/2 "</v>
          </cell>
          <cell r="C10984" t="str">
            <v xml:space="preserve">UN    </v>
          </cell>
          <cell r="D10984">
            <v>7.9</v>
          </cell>
        </row>
        <row r="10985">
          <cell r="A10985">
            <v>6145</v>
          </cell>
          <cell r="B10985" t="str">
            <v>SIFAO PLASTICO TIPO COPO PARA PIA AMERICANA 1.1/2 X 1.1/2 "</v>
          </cell>
          <cell r="C10985" t="str">
            <v xml:space="preserve">UN    </v>
          </cell>
          <cell r="D10985">
            <v>14.17</v>
          </cell>
        </row>
        <row r="10986">
          <cell r="A10986">
            <v>6149</v>
          </cell>
          <cell r="B10986" t="str">
            <v>SIFAO PLASTICO TIPO COPO PARA PIA OU LAVATORIO, 1 X 1.1/2 "</v>
          </cell>
          <cell r="C10986" t="str">
            <v xml:space="preserve">UN    </v>
          </cell>
          <cell r="D10986">
            <v>13.37</v>
          </cell>
        </row>
        <row r="10987">
          <cell r="A10987">
            <v>6146</v>
          </cell>
          <cell r="B10987" t="str">
            <v>SIFAO PLASTICO TIPO COPO PARA TANQUE, 1.1/4 X 1.1/2 "</v>
          </cell>
          <cell r="C10987" t="str">
            <v xml:space="preserve">UN    </v>
          </cell>
          <cell r="D10987">
            <v>14.19</v>
          </cell>
        </row>
        <row r="10988">
          <cell r="A10988">
            <v>26026</v>
          </cell>
          <cell r="B10988" t="str">
            <v>SILICA ATIVA PARA ADICAO EM CONCRETO E ARGAMASSA</v>
          </cell>
          <cell r="C10988" t="str">
            <v xml:space="preserve">KG    </v>
          </cell>
          <cell r="D10988">
            <v>2.5499999999999998</v>
          </cell>
        </row>
        <row r="10989">
          <cell r="A10989">
            <v>39961</v>
          </cell>
          <cell r="B10989" t="str">
            <v>SILICONE ACETICO USO GERAL INCOLOR 280 G</v>
          </cell>
          <cell r="C10989" t="str">
            <v xml:space="preserve">UN    </v>
          </cell>
          <cell r="D10989">
            <v>20.09</v>
          </cell>
        </row>
        <row r="10990">
          <cell r="A10990">
            <v>42433</v>
          </cell>
          <cell r="B10990" t="str">
            <v>SIMULADOR DE CAMINHADA TRIPLO, EM TUBO DE ACO CARBONO, PINTURA NO PROCESSO ELETROSTATICO - EQUIPAMENTO DE GINASTICA PARA ACADEMIA AO AR LIVRE / ACADEMIA DA TERCEIRA IDADE - ATI</v>
          </cell>
          <cell r="C10990" t="str">
            <v xml:space="preserve">UN    </v>
          </cell>
          <cell r="D10990">
            <v>3340.4</v>
          </cell>
        </row>
        <row r="10991">
          <cell r="A10991">
            <v>42434</v>
          </cell>
          <cell r="B10991" t="str">
            <v>SIMULADOR DE CAVALGADA TRIPLO, EM TUBO DE ACO CARBONO, PINTURA NO PROCESSO ELETROSTATICO - EQUIPAMENTO DE GINASTICA PARA ACADEMIA AO AR LIVRE / ACADEMIA DA TERCEIRA IDADE - ATI</v>
          </cell>
          <cell r="C10991" t="str">
            <v xml:space="preserve">UN    </v>
          </cell>
          <cell r="D10991">
            <v>3609.79</v>
          </cell>
        </row>
        <row r="10992">
          <cell r="A10992">
            <v>42435</v>
          </cell>
          <cell r="B10992" t="str">
            <v>SIMULADOR DE REMO INDIVIDUAL, EM TUBO DE ACO CARBONO, PINTURA NO PROCESSO ELETROSTATICO - EQUIPAMENTO DE GINASTICA PARA ACADEMIA AO AR LIVRE / ACADEMIA DA TERCEIRA IDADE - ATI</v>
          </cell>
          <cell r="C10992" t="str">
            <v xml:space="preserve">UN    </v>
          </cell>
          <cell r="D10992">
            <v>1800.07</v>
          </cell>
        </row>
        <row r="10993">
          <cell r="A10993">
            <v>38061</v>
          </cell>
          <cell r="B10993" t="str">
            <v>SINALIZADOR NOTURNO SIMPLES PARA PARA-RAIOS, SEM RELE FOTOELETRICO</v>
          </cell>
          <cell r="C10993" t="str">
            <v xml:space="preserve">UN    </v>
          </cell>
          <cell r="D10993">
            <v>56.79</v>
          </cell>
        </row>
        <row r="10994">
          <cell r="A10994">
            <v>20250</v>
          </cell>
          <cell r="B10994" t="str">
            <v>SISAL EM FIBRA</v>
          </cell>
          <cell r="C10994" t="str">
            <v xml:space="preserve">KG    </v>
          </cell>
          <cell r="D10994">
            <v>8.5</v>
          </cell>
        </row>
        <row r="10995">
          <cell r="A10995">
            <v>39965</v>
          </cell>
          <cell r="B10995" t="str">
            <v>SISTEMA DE FORMAS MANUSEAVEIS DE ALUMINIO, PARA BLOCO RESID. COM PAREDES DE CONCRETO MOLDADAS IN LOCO, BLOCO COM 4 PAV. E 4 UNIDADES POR PAV., UNIDADE HABITACIONALCOM 48 M2 E 2 QUARTOS; TELHA DE FIBROCIMENTO (COLETADO CAIXA)</v>
          </cell>
          <cell r="C10995" t="str">
            <v xml:space="preserve">M2    </v>
          </cell>
          <cell r="D10995">
            <v>1771.67</v>
          </cell>
        </row>
        <row r="10996">
          <cell r="A10996">
            <v>39964</v>
          </cell>
          <cell r="B10996" t="str">
            <v>SISTEMA DE FORMAS MANUSEAVEIS DE ALUMINIO, PARA EDIF. RESID. UNIFAMILIAR COM PAREDES DE CONCRETO MOLDADAS IN LOCO, UNIDADE HABITACIONAL TERREA COM 38 M2, COM SALA, CIRCULACAO, 2 QUARTOS, BANHEIRO, COZINHA E TANQUE EXTERNO (SEM COBERTURA) (COLETADO CAIXA)</v>
          </cell>
          <cell r="C10996" t="str">
            <v xml:space="preserve">M2    </v>
          </cell>
          <cell r="D10996">
            <v>1427.31</v>
          </cell>
        </row>
        <row r="10997">
          <cell r="A10997">
            <v>13388</v>
          </cell>
          <cell r="B10997" t="str">
            <v>SOLDA EM BARRA DE ESTANHO-CHUMBO 50/50</v>
          </cell>
          <cell r="C10997" t="str">
            <v xml:space="preserve">KG    </v>
          </cell>
          <cell r="D10997">
            <v>111.92</v>
          </cell>
        </row>
        <row r="10998">
          <cell r="A10998">
            <v>39914</v>
          </cell>
          <cell r="B10998" t="str">
            <v>SOLDA EM VARETA FOSCOPER, D = *2,5* MM  X COMPRIMENTO 500 MM</v>
          </cell>
          <cell r="C10998" t="str">
            <v xml:space="preserve">KG    </v>
          </cell>
          <cell r="D10998">
            <v>176.99</v>
          </cell>
        </row>
        <row r="10999">
          <cell r="A10999">
            <v>12732</v>
          </cell>
          <cell r="B10999" t="str">
            <v>SOLDA ESTANHO/COBRE PARA CONEXOES DE COBRE, FIO 2,5 MM, CARRETEL 500 GR (SEM CHUMBO)</v>
          </cell>
          <cell r="C10999" t="str">
            <v xml:space="preserve">UN    </v>
          </cell>
          <cell r="D10999">
            <v>204.22</v>
          </cell>
        </row>
        <row r="11000">
          <cell r="A11000">
            <v>6160</v>
          </cell>
          <cell r="B11000" t="str">
            <v>SOLDADOR</v>
          </cell>
          <cell r="C11000" t="str">
            <v xml:space="preserve">H     </v>
          </cell>
          <cell r="D11000">
            <v>13.45</v>
          </cell>
        </row>
        <row r="11001">
          <cell r="A11001">
            <v>41087</v>
          </cell>
          <cell r="B11001" t="str">
            <v>SOLDADOR (MENSALISTA)</v>
          </cell>
          <cell r="C11001" t="str">
            <v xml:space="preserve">MES   </v>
          </cell>
          <cell r="D11001">
            <v>2354.0700000000002</v>
          </cell>
        </row>
        <row r="11002">
          <cell r="A11002">
            <v>6166</v>
          </cell>
          <cell r="B11002" t="str">
            <v>SOLDADOR ELETRICO (PARA SOLDA A SER TESTADA COM RAIOS "X")</v>
          </cell>
          <cell r="C11002" t="str">
            <v xml:space="preserve">H     </v>
          </cell>
          <cell r="D11002">
            <v>12.12</v>
          </cell>
        </row>
        <row r="11003">
          <cell r="A11003">
            <v>41088</v>
          </cell>
          <cell r="B11003" t="str">
            <v>SOLDADOR ELETRICO (PARA SOLDA A SER TESTADA COM RAIOS "X") (MENSALISTA)</v>
          </cell>
          <cell r="C11003" t="str">
            <v xml:space="preserve">MES   </v>
          </cell>
          <cell r="D11003">
            <v>2124.5</v>
          </cell>
        </row>
        <row r="11004">
          <cell r="A11004">
            <v>20232</v>
          </cell>
          <cell r="B11004" t="str">
            <v>SOLEIRA EM GRANITO, POLIDO, TIPO ANDORINHA/ QUARTZ/ CASTELO/ CORUMBA OU OUTROS EQUIVALENTES DA REGIAO, L= *15* CM, E=  *2,0* CM</v>
          </cell>
          <cell r="C11004" t="str">
            <v xml:space="preserve">M     </v>
          </cell>
          <cell r="D11004">
            <v>63.2</v>
          </cell>
        </row>
        <row r="11005">
          <cell r="A11005">
            <v>10856</v>
          </cell>
          <cell r="B11005" t="str">
            <v>SOLEIRA PRE-MOLDADA EM GRANILITE, MARMORITE OU GRANITINA, L = *15 CM</v>
          </cell>
          <cell r="C11005" t="str">
            <v xml:space="preserve">M     </v>
          </cell>
          <cell r="D11005">
            <v>84.17</v>
          </cell>
        </row>
        <row r="11006">
          <cell r="A11006">
            <v>4828</v>
          </cell>
          <cell r="B11006" t="str">
            <v>SOLEIRA/ PEITORIL EM MARMORE, POLIDO, BRANCO COMUM, L= *15* CM, E=  *2* CM,  CORTE RETO</v>
          </cell>
          <cell r="C11006" t="str">
            <v xml:space="preserve">M     </v>
          </cell>
          <cell r="D11006">
            <v>46.2</v>
          </cell>
        </row>
        <row r="11007">
          <cell r="A11007">
            <v>20249</v>
          </cell>
          <cell r="B11007" t="str">
            <v>SOLEIRA/ TABEIRA EM MARMORE, POLIDO, BRANCO COMUM, L= 5 CM, E=  *2,0* CM</v>
          </cell>
          <cell r="C11007" t="str">
            <v xml:space="preserve">M     </v>
          </cell>
          <cell r="D11007">
            <v>25.3</v>
          </cell>
        </row>
        <row r="11008">
          <cell r="A11008">
            <v>11609</v>
          </cell>
          <cell r="B11008" t="str">
            <v>SOLUCAO ASFALTICA ELASTOMERICA PARA IMPRIMACAO, APLICACAO A FRIO</v>
          </cell>
          <cell r="C11008" t="str">
            <v xml:space="preserve">L     </v>
          </cell>
          <cell r="D11008">
            <v>10.7</v>
          </cell>
        </row>
        <row r="11009">
          <cell r="A11009">
            <v>20083</v>
          </cell>
          <cell r="B11009" t="str">
            <v>SOLUCAO LIMPADORA PARA PVC, FRASCO COM 1000 CM3</v>
          </cell>
          <cell r="C11009" t="str">
            <v xml:space="preserve">UN    </v>
          </cell>
          <cell r="D11009">
            <v>50.83</v>
          </cell>
        </row>
        <row r="11010">
          <cell r="A11010">
            <v>20082</v>
          </cell>
          <cell r="B11010" t="str">
            <v>SOLUCAO LIMPADORA PARA PVC, FRASCO COM 200 CM3</v>
          </cell>
          <cell r="C11010" t="str">
            <v xml:space="preserve">UN    </v>
          </cell>
          <cell r="D11010">
            <v>19.8</v>
          </cell>
        </row>
        <row r="11011">
          <cell r="A11011">
            <v>5318</v>
          </cell>
          <cell r="B11011" t="str">
            <v>SOLVENTE DILUENTE A BASE DE AGUARRAS</v>
          </cell>
          <cell r="C11011" t="str">
            <v xml:space="preserve">L     </v>
          </cell>
          <cell r="D11011">
            <v>13.2</v>
          </cell>
        </row>
        <row r="11012">
          <cell r="A11012">
            <v>10691</v>
          </cell>
          <cell r="B11012" t="str">
            <v>SOLVENTE PARA COLA (PARA LAMINADO MELAMINICO) A BASE DE RESINA SINTETICA</v>
          </cell>
          <cell r="C11012" t="str">
            <v xml:space="preserve">L     </v>
          </cell>
          <cell r="D11012">
            <v>28.38</v>
          </cell>
        </row>
        <row r="11013">
          <cell r="A11013">
            <v>12295</v>
          </cell>
          <cell r="B11013" t="str">
            <v>SOQUETE DE BAQUELITE BASE E27, PARA LAMPADAS</v>
          </cell>
          <cell r="C11013" t="str">
            <v xml:space="preserve">UN    </v>
          </cell>
          <cell r="D11013">
            <v>2.92</v>
          </cell>
        </row>
        <row r="11014">
          <cell r="A11014">
            <v>12296</v>
          </cell>
          <cell r="B11014" t="str">
            <v>SOQUETE DE PORCELANA BASE E27, FIXO DE TETO, PARA LAMPADAS</v>
          </cell>
          <cell r="C11014" t="str">
            <v xml:space="preserve">UN    </v>
          </cell>
          <cell r="D11014">
            <v>3.77</v>
          </cell>
        </row>
        <row r="11015">
          <cell r="A11015">
            <v>12294</v>
          </cell>
          <cell r="B11015" t="str">
            <v>SOQUETE DE PORCELANA BASE E27, PARA USO AO TEMPO, PARA LAMPADAS</v>
          </cell>
          <cell r="C11015" t="str">
            <v xml:space="preserve">UN    </v>
          </cell>
          <cell r="D11015">
            <v>9.07</v>
          </cell>
        </row>
        <row r="11016">
          <cell r="A11016">
            <v>14543</v>
          </cell>
          <cell r="B11016" t="str">
            <v>SOQUETE DE PVC / TERMOPLASTICO BASE E27, COM CHAVE, PARA LAMPADAS</v>
          </cell>
          <cell r="C11016" t="str">
            <v xml:space="preserve">UN    </v>
          </cell>
          <cell r="D11016">
            <v>6.47</v>
          </cell>
        </row>
        <row r="11017">
          <cell r="A11017">
            <v>13329</v>
          </cell>
          <cell r="B11017" t="str">
            <v>SOQUETE DE PVC / TERMOPLASTICO BASE E27, COM RABICHO, PARA LAMPADAS</v>
          </cell>
          <cell r="C11017" t="str">
            <v xml:space="preserve">UN    </v>
          </cell>
          <cell r="D11017">
            <v>3.8</v>
          </cell>
        </row>
        <row r="11018">
          <cell r="A11018">
            <v>21044</v>
          </cell>
          <cell r="B11018" t="str">
            <v>SPRINKLER TIPO PENDENTE, 68 GRAUS CELSIUS (BULBO VERMELHO), ACABAMENTO CROMADO, 1/2" - 15 MM</v>
          </cell>
          <cell r="C11018" t="str">
            <v xml:space="preserve">UN    </v>
          </cell>
          <cell r="D11018">
            <v>71.540000000000006</v>
          </cell>
        </row>
        <row r="11019">
          <cell r="A11019">
            <v>21045</v>
          </cell>
          <cell r="B11019" t="str">
            <v>SPRINKLER TIPO PENDENTE, 68 GRAUS CELSIUS (BULBO VERMELHO), ACABAMENTO CROMADO, 3/4" - 20 MM</v>
          </cell>
          <cell r="C11019" t="str">
            <v xml:space="preserve">UN    </v>
          </cell>
          <cell r="D11019">
            <v>97.98</v>
          </cell>
        </row>
        <row r="11020">
          <cell r="A11020">
            <v>21040</v>
          </cell>
          <cell r="B11020" t="str">
            <v>SPRINKLER TIPO PENDENTE, 68 GRAUS CELSIUS (BULBO VERMELHO), ACABAMENTO NATURAL, 1/2" - 15 MM</v>
          </cell>
          <cell r="C11020" t="str">
            <v xml:space="preserve">UN    </v>
          </cell>
          <cell r="D11020">
            <v>70</v>
          </cell>
        </row>
        <row r="11021">
          <cell r="A11021">
            <v>21041</v>
          </cell>
          <cell r="B11021" t="str">
            <v>SPRINKLER TIPO PENDENTE, 68 GRAUS CELSIUS (BULBO VERMELHO), ACABAMENTO NATURAL, 3/4" - 20 MM</v>
          </cell>
          <cell r="C11021" t="str">
            <v xml:space="preserve">UN    </v>
          </cell>
          <cell r="D11021">
            <v>84.5</v>
          </cell>
        </row>
        <row r="11022">
          <cell r="A11022">
            <v>21047</v>
          </cell>
          <cell r="B11022" t="str">
            <v>SPRINKLER TIPO PENDENTE, 79 GRAUS CELSIUS (BULBO AMARELO), ACABAMENTO CROMADO, 3/4" - 20 MM</v>
          </cell>
          <cell r="C11022" t="str">
            <v xml:space="preserve">UN    </v>
          </cell>
          <cell r="D11022">
            <v>105.47</v>
          </cell>
        </row>
        <row r="11023">
          <cell r="A11023">
            <v>21043</v>
          </cell>
          <cell r="B11023" t="str">
            <v>SPRINKLER TIPO PENDENTE, 79 GRAUS CELSIUS (BULBO AMARELO), ACABAMENTO NATURAL, 3/4" - 20 MM</v>
          </cell>
          <cell r="C11023" t="str">
            <v xml:space="preserve">UN    </v>
          </cell>
          <cell r="D11023">
            <v>102.68</v>
          </cell>
        </row>
        <row r="11024">
          <cell r="A11024">
            <v>21042</v>
          </cell>
          <cell r="B11024" t="str">
            <v>SPRINKLER TIPO PENDENTE, 79 GRAUS CELSIUS (BULBO AMARELO,) ACABAMENTO NATURAL OU CROMADO, 1/2" - 15 MM</v>
          </cell>
          <cell r="C11024" t="str">
            <v xml:space="preserve">UN    </v>
          </cell>
          <cell r="D11024">
            <v>81.290000000000006</v>
          </cell>
        </row>
        <row r="11025">
          <cell r="A11025">
            <v>14149</v>
          </cell>
          <cell r="B11025" t="str">
            <v>SUPORTE "Y" PARA FITA PERFURADA</v>
          </cell>
          <cell r="C11025" t="str">
            <v xml:space="preserve">CENTO </v>
          </cell>
          <cell r="D11025">
            <v>182.04</v>
          </cell>
        </row>
        <row r="11026">
          <cell r="A11026">
            <v>38099</v>
          </cell>
          <cell r="B11026" t="str">
            <v>SUPORTE DE FIXACAO PARA ESPELHO / PLACA 4" X 2", PARA 3 MODULOS, PARA INSTALACAO DE TOMADAS E INTERRUPTORES (SOMENTE SUPORTE)</v>
          </cell>
          <cell r="C11026" t="str">
            <v xml:space="preserve">UN    </v>
          </cell>
          <cell r="D11026">
            <v>1.46</v>
          </cell>
        </row>
        <row r="11027">
          <cell r="A11027">
            <v>38100</v>
          </cell>
          <cell r="B11027" t="str">
            <v>SUPORTE DE FIXACAO PARA ESPELHO / PLACA 4" X 4", PARA 6 MODULOS, PARA INSTALACAO DE TOMADAS E INTERRUPTORES (SOMENTE SUPORTE)</v>
          </cell>
          <cell r="C11027" t="str">
            <v xml:space="preserve">UN    </v>
          </cell>
          <cell r="D11027">
            <v>2.39</v>
          </cell>
        </row>
        <row r="11028">
          <cell r="A11028">
            <v>20061</v>
          </cell>
          <cell r="B11028" t="str">
            <v>SUPORTE DE PVC PARA CALHA PLUVIAL, DIAMETRO ENTRE 119 E 170 MM, PARA DRENAGEM PREDIAL</v>
          </cell>
          <cell r="C11028" t="str">
            <v xml:space="preserve">UN    </v>
          </cell>
          <cell r="D11028">
            <v>3.04</v>
          </cell>
        </row>
        <row r="11029">
          <cell r="A11029">
            <v>7576</v>
          </cell>
          <cell r="B11029" t="str">
            <v>SUPORTE EM ACO GALVANIZADO PARA TRANSFORMADOR PARA POSTE DUPLO T 185 X 95 MM, CHAPA DE 5/16"</v>
          </cell>
          <cell r="C11029" t="str">
            <v xml:space="preserve">UN    </v>
          </cell>
          <cell r="D11029">
            <v>123.07</v>
          </cell>
        </row>
        <row r="11030">
          <cell r="A11030">
            <v>3384</v>
          </cell>
          <cell r="B11030" t="str">
            <v>SUPORTE GUIA SIMPLES COM ROLDANA EM POLIPROPILENO PARA CHUMBAR, H = 20 CM</v>
          </cell>
          <cell r="C11030" t="str">
            <v xml:space="preserve">UN    </v>
          </cell>
          <cell r="D11030">
            <v>6.3</v>
          </cell>
        </row>
        <row r="11031">
          <cell r="A11031">
            <v>7572</v>
          </cell>
          <cell r="B11031" t="str">
            <v>SUPORTE ISOLADOR REFORCADO DIAMETRO NOMINAL 5/16", COM ROSCA SOBERBA E BUCHA</v>
          </cell>
          <cell r="C11031" t="str">
            <v xml:space="preserve">UN    </v>
          </cell>
          <cell r="D11031">
            <v>9.08</v>
          </cell>
        </row>
        <row r="11032">
          <cell r="A11032">
            <v>3396</v>
          </cell>
          <cell r="B11032" t="str">
            <v>SUPORTE ISOLADOR SIMPLES DIAMETRO NOMINAL 5/16", COM ROSCA SOBERBA E BUCHA</v>
          </cell>
          <cell r="C11032" t="str">
            <v xml:space="preserve">UN    </v>
          </cell>
          <cell r="D11032">
            <v>6.43</v>
          </cell>
        </row>
        <row r="11033">
          <cell r="A11033">
            <v>37590</v>
          </cell>
          <cell r="B11033" t="str">
            <v>SUPORTE MAO-FRANCESA EM ACO, ABAS IGUAIS 30 CM, CAPACIDADE MINIMA 60 KG, BRANCO</v>
          </cell>
          <cell r="C11033" t="str">
            <v xml:space="preserve">UN    </v>
          </cell>
          <cell r="D11033">
            <v>14.8</v>
          </cell>
        </row>
        <row r="11034">
          <cell r="A11034">
            <v>37591</v>
          </cell>
          <cell r="B11034" t="str">
            <v>SUPORTE MAO-FRANCESA EM ACO, ABAS IGUAIS 40 CM, CAPACIDADE MINIMA 70 KG, BRANCO</v>
          </cell>
          <cell r="C11034" t="str">
            <v xml:space="preserve">UN    </v>
          </cell>
          <cell r="D11034">
            <v>17.79</v>
          </cell>
        </row>
        <row r="11035">
          <cell r="A11035">
            <v>12626</v>
          </cell>
          <cell r="B11035" t="str">
            <v>SUPORTE METALICO PARA CALHA PLUVIAL,  ZINCADO, DOBRADO, DIAMETRO ENTRE 119 E 170 MM, PARA DRENAGEM PREDIAL</v>
          </cell>
          <cell r="C11035" t="str">
            <v xml:space="preserve">UN    </v>
          </cell>
          <cell r="D11035">
            <v>14.57</v>
          </cell>
        </row>
        <row r="11036">
          <cell r="A11036">
            <v>11033</v>
          </cell>
          <cell r="B11036" t="str">
            <v>SUPORTE PARA CALHA DE 150 MM EM FERRO GALVANIZADO</v>
          </cell>
          <cell r="C11036" t="str">
            <v xml:space="preserve">UN    </v>
          </cell>
          <cell r="D11036">
            <v>4.97</v>
          </cell>
        </row>
        <row r="11037">
          <cell r="A11037">
            <v>390</v>
          </cell>
          <cell r="B11037" t="str">
            <v>SUPORTE PARA TUBO DIAMETRO NOMINAL 2", COM ROSCA MECANICA</v>
          </cell>
          <cell r="C11037" t="str">
            <v xml:space="preserve">UN    </v>
          </cell>
          <cell r="D11037">
            <v>12.92</v>
          </cell>
        </row>
        <row r="11038">
          <cell r="A11038">
            <v>42436</v>
          </cell>
          <cell r="B11038" t="str">
            <v>SURF DUPLO, EM TUBO DE ACO CARBONO, PINTURA NO PROCESSO ELETROSTATICO - EQUIPAMENTO DE GINASTICA PARA ACADEMIA AO AR LIVRE / ACADEMIA DA TERCEIRA IDADE - ATI</v>
          </cell>
          <cell r="C11038" t="str">
            <v xml:space="preserve">UN    </v>
          </cell>
          <cell r="D11038">
            <v>1884.16</v>
          </cell>
        </row>
        <row r="11039">
          <cell r="A11039">
            <v>6193</v>
          </cell>
          <cell r="B11039" t="str">
            <v>TABUA  NAO  APARELHADA  *2,5 X 20* CM, EM MACARANDUBA, ANGELIM OU EQUIVALENTE DA REGIAO - BRUTA</v>
          </cell>
          <cell r="C11039" t="str">
            <v xml:space="preserve">M     </v>
          </cell>
          <cell r="D11039">
            <v>9.89</v>
          </cell>
        </row>
        <row r="11040">
          <cell r="A11040">
            <v>6194</v>
          </cell>
          <cell r="B11040" t="str">
            <v>TABUA *2,5 X 15 CM EM PINUS, MISTA OU EQUIVALENTE DA REGIAO - BRUTA</v>
          </cell>
          <cell r="C11040" t="str">
            <v xml:space="preserve">M     </v>
          </cell>
          <cell r="D11040">
            <v>6.03</v>
          </cell>
        </row>
        <row r="11041">
          <cell r="A11041">
            <v>10567</v>
          </cell>
          <cell r="B11041" t="str">
            <v>TABUA *2,5 X 23* CM EM PINUS, MISTA OU EQUIVALENTE DA REGIAO - BRUTA</v>
          </cell>
          <cell r="C11041" t="str">
            <v xml:space="preserve">M     </v>
          </cell>
          <cell r="D11041">
            <v>9.5500000000000007</v>
          </cell>
        </row>
        <row r="11042">
          <cell r="A11042">
            <v>6212</v>
          </cell>
          <cell r="B11042" t="str">
            <v>TABUA *2,5 X 30 CM EM PINUS, MISTA OU EQUIVALENTE DA REGIAO - BRUTA</v>
          </cell>
          <cell r="C11042" t="str">
            <v xml:space="preserve">M     </v>
          </cell>
          <cell r="D11042">
            <v>14.02</v>
          </cell>
        </row>
        <row r="11043">
          <cell r="A11043">
            <v>3993</v>
          </cell>
          <cell r="B11043" t="str">
            <v>TABUA APARELHADA *2,5 X 15* CM, EM MACARANDUBA, ANGELIM OU EQUIVALENTE DA REGIAO</v>
          </cell>
          <cell r="C11043" t="str">
            <v xml:space="preserve">M2    </v>
          </cell>
          <cell r="D11043">
            <v>9.59</v>
          </cell>
        </row>
        <row r="11044">
          <cell r="A11044">
            <v>3990</v>
          </cell>
          <cell r="B11044" t="str">
            <v>TABUA APARELHADA *2,5 X 25* CM, EM MACARANDUBA, ANGELIM OU EQUIVALENTE DA REGIAO</v>
          </cell>
          <cell r="C11044" t="str">
            <v xml:space="preserve">M     </v>
          </cell>
          <cell r="D11044">
            <v>12.03</v>
          </cell>
        </row>
        <row r="11045">
          <cell r="A11045">
            <v>3992</v>
          </cell>
          <cell r="B11045" t="str">
            <v>TABUA APARELHADA *2,5 X 30* CM, EM MACARANDUBA, ANGELIM OU EQUIVALENTE DA REGIAO</v>
          </cell>
          <cell r="C11045" t="str">
            <v xml:space="preserve">M     </v>
          </cell>
          <cell r="D11045">
            <v>16.239999999999998</v>
          </cell>
        </row>
        <row r="11046">
          <cell r="A11046">
            <v>6178</v>
          </cell>
          <cell r="B11046" t="str">
            <v>TABUA DE  MADEIRA PARA PISO, CUMARU/IPE CHAMPANHE OU EQUIVALENTE DA REGIAO, ENCAIXE MACHO/FEMEA, *10 X 2* CM</v>
          </cell>
          <cell r="C11046" t="str">
            <v xml:space="preserve">M2    </v>
          </cell>
          <cell r="D11046">
            <v>207.83</v>
          </cell>
        </row>
        <row r="11047">
          <cell r="A11047">
            <v>6180</v>
          </cell>
          <cell r="B11047" t="str">
            <v>TABUA DE  MADEIRA PARA PISO, CUMARU/IPE CHAMPANHE OU EQUIVALENTE DA REGIAO, ENCAIXE MACHO/FEMEA, *15 X 2* CM</v>
          </cell>
          <cell r="C11047" t="str">
            <v xml:space="preserve">M2    </v>
          </cell>
          <cell r="D11047">
            <v>224.31</v>
          </cell>
        </row>
        <row r="11048">
          <cell r="A11048">
            <v>6182</v>
          </cell>
          <cell r="B11048" t="str">
            <v>TABUA DE  MADEIRA PARA PISO, IPE (CERNE) OU EQUIVALENTE DA REGIAO, ENCAIXE MACHO/FEMEA, *20 X 2* CM</v>
          </cell>
          <cell r="C11048" t="str">
            <v xml:space="preserve">M2    </v>
          </cell>
          <cell r="D11048">
            <v>278.42</v>
          </cell>
        </row>
        <row r="11049">
          <cell r="A11049">
            <v>43614</v>
          </cell>
          <cell r="B11049" t="str">
            <v>TABUA NAO APARELHADA *2,5 X 15* CM, EM MACARANDUBA, ANGELIM OU EQUIVALENTE DA REGIAO - BRUTA</v>
          </cell>
          <cell r="C11049" t="str">
            <v xml:space="preserve">M     </v>
          </cell>
          <cell r="D11049">
            <v>8.1199999999999992</v>
          </cell>
        </row>
        <row r="11050">
          <cell r="A11050">
            <v>6189</v>
          </cell>
          <cell r="B11050" t="str">
            <v>TABUA NAO APARELHADA *2,5 X 30* CM, EM MACARANDUBA, ANGELIM OU EQUIVALENTE DA REGIAO - BRUTA</v>
          </cell>
          <cell r="C11050" t="str">
            <v xml:space="preserve">M     </v>
          </cell>
          <cell r="D11050">
            <v>14.43</v>
          </cell>
        </row>
        <row r="11051">
          <cell r="A11051">
            <v>6214</v>
          </cell>
          <cell r="B11051" t="str">
            <v>TACO DE MADEIRA PARA PISO, IPE (CERNE) OU EQUIVALENTE DA REGIAO, 7 X 42 CM, E = 2 CM</v>
          </cell>
          <cell r="C11051" t="str">
            <v xml:space="preserve">M2    </v>
          </cell>
          <cell r="D11051">
            <v>130.19</v>
          </cell>
        </row>
        <row r="11052">
          <cell r="A11052">
            <v>36153</v>
          </cell>
          <cell r="B11052" t="str">
            <v>TALABARTE DE SEGURANCA, 2 MOSQUETOES TRAVA DUPLA *53* MM DE ABERTURA, COM ABSORVEDOR DE ENERGIA</v>
          </cell>
          <cell r="C11052" t="str">
            <v xml:space="preserve">UN    </v>
          </cell>
          <cell r="D11052">
            <v>177.88</v>
          </cell>
        </row>
        <row r="11053">
          <cell r="A11053">
            <v>10740</v>
          </cell>
          <cell r="B11053" t="str">
            <v>TALHA ELETRICA 3 T, VELOCIDADE  2,1 M / MIN, POTENCIA 1,3 KW</v>
          </cell>
          <cell r="C11053" t="str">
            <v xml:space="preserve">UN    </v>
          </cell>
          <cell r="D11053">
            <v>10816.93</v>
          </cell>
        </row>
        <row r="11054">
          <cell r="A11054">
            <v>13914</v>
          </cell>
          <cell r="B11054" t="str">
            <v>TALHA MANUAL DE CORRENTE, CAPACIDADE DE 1 T COM ELEVACAO DE 3 M</v>
          </cell>
          <cell r="C11054" t="str">
            <v xml:space="preserve">UN    </v>
          </cell>
          <cell r="D11054">
            <v>782.65</v>
          </cell>
        </row>
        <row r="11055">
          <cell r="A11055">
            <v>10742</v>
          </cell>
          <cell r="B11055" t="str">
            <v>TALHA MANUAL DE CORRENTE, CAPACIDADE DE 2 T COM ELEVACAO DE 3 M</v>
          </cell>
          <cell r="C11055" t="str">
            <v xml:space="preserve">UN    </v>
          </cell>
          <cell r="D11055">
            <v>1141.5</v>
          </cell>
        </row>
        <row r="11056">
          <cell r="A11056">
            <v>38465</v>
          </cell>
          <cell r="B11056" t="str">
            <v>TALHADEIRA COM PUNHO DE PROTECAO *20 X 250* MM</v>
          </cell>
          <cell r="C11056" t="str">
            <v xml:space="preserve">UN    </v>
          </cell>
          <cell r="D11056">
            <v>34.83</v>
          </cell>
        </row>
        <row r="11057">
          <cell r="A11057">
            <v>7543</v>
          </cell>
          <cell r="B11057" t="str">
            <v>TAMPA CEGA EM PVC PARA CONDULETE 4 X 2"</v>
          </cell>
          <cell r="C11057" t="str">
            <v xml:space="preserve">UN    </v>
          </cell>
          <cell r="D11057">
            <v>5.51</v>
          </cell>
        </row>
        <row r="11058">
          <cell r="A11058">
            <v>43427</v>
          </cell>
          <cell r="B11058" t="str">
            <v>TAMPA DE CONCRETO ARMADO PARA FOSSA SEPTICA, DIAMETRO NOMINAL DE 3,00 M E ESPESSURA MINIMA DE 100 MM</v>
          </cell>
          <cell r="C11058" t="str">
            <v xml:space="preserve">UN    </v>
          </cell>
          <cell r="D11058">
            <v>952.34</v>
          </cell>
        </row>
        <row r="11059">
          <cell r="A11059">
            <v>41613</v>
          </cell>
          <cell r="B11059" t="str">
            <v>TAMPA DE CONCRETO ARMADO PARA FOSSA, D = *0,90* M, E = 0,05 M</v>
          </cell>
          <cell r="C11059" t="str">
            <v xml:space="preserve">UN    </v>
          </cell>
          <cell r="D11059">
            <v>61.21</v>
          </cell>
        </row>
        <row r="11060">
          <cell r="A11060">
            <v>41614</v>
          </cell>
          <cell r="B11060" t="str">
            <v>TAMPA DE CONCRETO ARMADO PARA FOSSA, D = *1,10* M, E = 0,05 M</v>
          </cell>
          <cell r="C11060" t="str">
            <v xml:space="preserve">UN    </v>
          </cell>
          <cell r="D11060">
            <v>78</v>
          </cell>
        </row>
        <row r="11061">
          <cell r="A11061">
            <v>41615</v>
          </cell>
          <cell r="B11061" t="str">
            <v>TAMPA DE CONCRETO ARMADO PARA FOSSA, D = *1,35* M, E = 0,05 M</v>
          </cell>
          <cell r="C11061" t="str">
            <v xml:space="preserve">UN    </v>
          </cell>
          <cell r="D11061">
            <v>120.56</v>
          </cell>
        </row>
        <row r="11062">
          <cell r="A11062">
            <v>41616</v>
          </cell>
          <cell r="B11062" t="str">
            <v>TAMPA DE CONCRETO ARMADO PARA FOSSA, D = 1,50 M, E = 0,05 M</v>
          </cell>
          <cell r="C11062" t="str">
            <v xml:space="preserve">UN    </v>
          </cell>
          <cell r="D11062">
            <v>180.13</v>
          </cell>
        </row>
        <row r="11063">
          <cell r="A11063">
            <v>41617</v>
          </cell>
          <cell r="B11063" t="str">
            <v>TAMPA DE CONCRETO ARMADO PARA FOSSA, D = 2,00 M, E = 0,05 M</v>
          </cell>
          <cell r="C11063" t="str">
            <v xml:space="preserve">UN    </v>
          </cell>
          <cell r="D11063">
            <v>358.17</v>
          </cell>
        </row>
        <row r="11064">
          <cell r="A11064">
            <v>41618</v>
          </cell>
          <cell r="B11064" t="str">
            <v>TAMPA DE CONCRETO ARMADO PARA FOSSA, D = 2,50 M, E = 0,05 M</v>
          </cell>
          <cell r="C11064" t="str">
            <v xml:space="preserve">UN    </v>
          </cell>
          <cell r="D11064">
            <v>659.38</v>
          </cell>
        </row>
        <row r="11065">
          <cell r="A11065">
            <v>43428</v>
          </cell>
          <cell r="B11065" t="str">
            <v>TAMPA DE CONCRETO ARMADO PARA POCO DE INSPECAO, COM FURO E TAMPINHA, DIAMETRO NOMINAL DE 3,00 M E ESPESSURA MINIMA DE 100 MM</v>
          </cell>
          <cell r="C11065" t="str">
            <v xml:space="preserve">UN    </v>
          </cell>
          <cell r="D11065">
            <v>1158.21</v>
          </cell>
        </row>
        <row r="11066">
          <cell r="A11066">
            <v>41619</v>
          </cell>
          <cell r="B11066" t="str">
            <v>TAMPA DE CONCRETO ARMADO PARA POCO, COM  FURO E TAMPINHA, D = *0,90* M, E = 0,05 M</v>
          </cell>
          <cell r="C11066" t="str">
            <v xml:space="preserve">UN    </v>
          </cell>
          <cell r="D11066">
            <v>75.040000000000006</v>
          </cell>
        </row>
        <row r="11067">
          <cell r="A11067">
            <v>41620</v>
          </cell>
          <cell r="B11067" t="str">
            <v>TAMPA DE CONCRETO ARMADO PARA POCO, COM  FURO E TAMPINHA, D = *1,10* M, E = 0,05 M</v>
          </cell>
          <cell r="C11067" t="str">
            <v xml:space="preserve">UN    </v>
          </cell>
          <cell r="D11067">
            <v>94.78</v>
          </cell>
        </row>
        <row r="11068">
          <cell r="A11068">
            <v>41622</v>
          </cell>
          <cell r="B11068" t="str">
            <v>TAMPA DE CONCRETO ARMADO PARA POCO, COM  FURO E TAMPINHA, D = *1,35* M, E = 0,05 M</v>
          </cell>
          <cell r="C11068" t="str">
            <v xml:space="preserve">UN    </v>
          </cell>
          <cell r="D11068">
            <v>164.4</v>
          </cell>
        </row>
        <row r="11069">
          <cell r="A11069">
            <v>41623</v>
          </cell>
          <cell r="B11069" t="str">
            <v>TAMPA DE CONCRETO ARMADO PARA POCO, COM  FURO E TAMPINHA, D = 1,50 M, E = 0,05 M</v>
          </cell>
          <cell r="C11069" t="str">
            <v xml:space="preserve">UN    </v>
          </cell>
          <cell r="D11069">
            <v>252.77</v>
          </cell>
        </row>
        <row r="11070">
          <cell r="A11070">
            <v>41624</v>
          </cell>
          <cell r="B11070" t="str">
            <v>TAMPA DE CONCRETO ARMADO PARA POCO, COM  FURO E TAMPINHA, D = 2,00 M, E = 0,05 M</v>
          </cell>
          <cell r="C11070" t="str">
            <v xml:space="preserve">UN    </v>
          </cell>
          <cell r="D11070">
            <v>473.94</v>
          </cell>
        </row>
        <row r="11071">
          <cell r="A11071">
            <v>41625</v>
          </cell>
          <cell r="B11071" t="str">
            <v>TAMPA DE CONCRETO ARMADO PARA POCO, COM  FURO E TAMPINHA, D = 2,50 M, E = 0,05 M</v>
          </cell>
          <cell r="C11071" t="str">
            <v xml:space="preserve">UN    </v>
          </cell>
          <cell r="D11071">
            <v>729.19</v>
          </cell>
        </row>
        <row r="11072">
          <cell r="A11072">
            <v>13255</v>
          </cell>
          <cell r="B11072" t="str">
            <v>TAMPA DE CONCRETO PARA PV OU CAIXA DE INSPECAO, DIMENSOES 600 X 600 X 50 MM</v>
          </cell>
          <cell r="C11072" t="str">
            <v xml:space="preserve">UN    </v>
          </cell>
          <cell r="D11072">
            <v>50.87</v>
          </cell>
        </row>
        <row r="11073">
          <cell r="A11073">
            <v>39352</v>
          </cell>
          <cell r="B11073" t="str">
            <v>TAMPA PARA CONDULETE, EM PVC, PARA TOMADA HEXAGONAL</v>
          </cell>
          <cell r="C11073" t="str">
            <v xml:space="preserve">UN    </v>
          </cell>
          <cell r="D11073">
            <v>3.4</v>
          </cell>
        </row>
        <row r="11074">
          <cell r="A11074">
            <v>39346</v>
          </cell>
          <cell r="B11074" t="str">
            <v>TAMPA PARA CONDULETE, EM PVC, PARA 1 INTERRUPTOR</v>
          </cell>
          <cell r="C11074" t="str">
            <v xml:space="preserve">UN    </v>
          </cell>
          <cell r="D11074">
            <v>3.4</v>
          </cell>
        </row>
        <row r="11075">
          <cell r="A11075">
            <v>39350</v>
          </cell>
          <cell r="B11075" t="str">
            <v>TAMPA PARA CONDULETE, EM PVC, PARA 1 MODULO RJ</v>
          </cell>
          <cell r="C11075" t="str">
            <v xml:space="preserve">UN    </v>
          </cell>
          <cell r="D11075">
            <v>3.66</v>
          </cell>
        </row>
        <row r="11076">
          <cell r="A11076">
            <v>39351</v>
          </cell>
          <cell r="B11076" t="str">
            <v>TAMPA PARA CONDULETE, EM PVC, PARA 2 MODULOS RJ</v>
          </cell>
          <cell r="C11076" t="str">
            <v xml:space="preserve">UN    </v>
          </cell>
          <cell r="D11076">
            <v>4.24</v>
          </cell>
        </row>
        <row r="11077">
          <cell r="A11077">
            <v>38952</v>
          </cell>
          <cell r="B11077" t="str">
            <v>TAMPAO / CAP, ROSCA FEMEA, METALICO, PARA TUBO PEX, DN 1/2"</v>
          </cell>
          <cell r="C11077" t="str">
            <v xml:space="preserve">UN    </v>
          </cell>
          <cell r="D11077">
            <v>3.56</v>
          </cell>
        </row>
        <row r="11078">
          <cell r="A11078">
            <v>38953</v>
          </cell>
          <cell r="B11078" t="str">
            <v>TAMPAO / CAP, ROSCA FEMEA, METALICO, PARA TUBO PEX, DN 3/4"</v>
          </cell>
          <cell r="C11078" t="str">
            <v xml:space="preserve">UN    </v>
          </cell>
          <cell r="D11078">
            <v>5.61</v>
          </cell>
        </row>
        <row r="11079">
          <cell r="A11079">
            <v>38835</v>
          </cell>
          <cell r="B11079" t="str">
            <v>TAMPAO / CAP, ROSCA MACHO, PARA TUBO PEX, DN 1/2"</v>
          </cell>
          <cell r="C11079" t="str">
            <v xml:space="preserve">UN    </v>
          </cell>
          <cell r="D11079">
            <v>5.04</v>
          </cell>
        </row>
        <row r="11080">
          <cell r="A11080">
            <v>38837</v>
          </cell>
          <cell r="B11080" t="str">
            <v>TAMPAO / CAP, ROSCA MACHO, PARA TUBO PEX, DN 1"</v>
          </cell>
          <cell r="C11080" t="str">
            <v xml:space="preserve">UN    </v>
          </cell>
          <cell r="D11080">
            <v>13.12</v>
          </cell>
        </row>
        <row r="11081">
          <cell r="A11081">
            <v>38836</v>
          </cell>
          <cell r="B11081" t="str">
            <v>TAMPAO / CAP, ROSCA MACHO, PARA TUBO PEX, DN 3/4"</v>
          </cell>
          <cell r="C11081" t="str">
            <v xml:space="preserve">UN    </v>
          </cell>
          <cell r="D11081">
            <v>7.26</v>
          </cell>
        </row>
        <row r="11082">
          <cell r="A11082">
            <v>2666</v>
          </cell>
          <cell r="B11082" t="str">
            <v>TAMPAO / TERMINAL / PLUG, D = 1 1/4" , PARA DUTO CORRUGADO PEAD (CABEAMENTO SUBTERRANEO)</v>
          </cell>
          <cell r="C11082" t="str">
            <v xml:space="preserve">UN    </v>
          </cell>
          <cell r="D11082">
            <v>8.32</v>
          </cell>
        </row>
        <row r="11083">
          <cell r="A11083">
            <v>2668</v>
          </cell>
          <cell r="B11083" t="str">
            <v>TAMPAO / TERMINAL / PLUG, D = 2" , PARA DUTO CORRUGADO PEAD (CABEAMENTO SUBTERRANEO)</v>
          </cell>
          <cell r="C11083" t="str">
            <v xml:space="preserve">UN    </v>
          </cell>
          <cell r="D11083">
            <v>9.51</v>
          </cell>
        </row>
        <row r="11084">
          <cell r="A11084">
            <v>2664</v>
          </cell>
          <cell r="B11084" t="str">
            <v>TAMPAO / TERMINAL / PLUG, D = 3" , PARA DUTO CORRUGADO PEAD (CABEAMENTO SUBTERRANEO)</v>
          </cell>
          <cell r="C11084" t="str">
            <v xml:space="preserve">UN    </v>
          </cell>
          <cell r="D11084">
            <v>14.02</v>
          </cell>
        </row>
        <row r="11085">
          <cell r="A11085">
            <v>2662</v>
          </cell>
          <cell r="B11085" t="str">
            <v>TAMPAO / TERMINAL / PLUG, D = 4" , PARA DUTO CORRUGADO PEAD (CABEAMENTO SUBTERRANEO)</v>
          </cell>
          <cell r="C11085" t="str">
            <v xml:space="preserve">UN    </v>
          </cell>
          <cell r="D11085">
            <v>17.2</v>
          </cell>
        </row>
        <row r="11086">
          <cell r="A11086">
            <v>20964</v>
          </cell>
          <cell r="B11086" t="str">
            <v>TAMPAO COM CORRENTE, EM LATAO, ENGATE RAPIDO 1 1/2", PARA INSTALACAO PREDIAL DE COMBATE A INCENDIO</v>
          </cell>
          <cell r="C11086" t="str">
            <v xml:space="preserve">UN    </v>
          </cell>
          <cell r="D11086">
            <v>80.040000000000006</v>
          </cell>
        </row>
        <row r="11087">
          <cell r="A11087">
            <v>10905</v>
          </cell>
          <cell r="B11087" t="str">
            <v>TAMPAO COM CORRENTE, EM LATAO, ENGATE RAPIDO 2 1/2", PARA INSTALACAO PREDIAL DE COMBATE A INCENDIO</v>
          </cell>
          <cell r="C11087" t="str">
            <v xml:space="preserve">UN    </v>
          </cell>
          <cell r="D11087">
            <v>107.38</v>
          </cell>
        </row>
        <row r="11088">
          <cell r="A11088">
            <v>42703</v>
          </cell>
          <cell r="B11088" t="str">
            <v>TAMPAO COMPLETO PARA TIL, EM PVC, OCRE, DN 100 MM, PARA REDE COLETORA DE ESGOTO</v>
          </cell>
          <cell r="C11088" t="str">
            <v xml:space="preserve">UN    </v>
          </cell>
          <cell r="D11088">
            <v>78.58</v>
          </cell>
        </row>
        <row r="11089">
          <cell r="A11089">
            <v>42704</v>
          </cell>
          <cell r="B11089" t="str">
            <v>TAMPAO COMPLETO PARA TIL, EM PVC, OCRE, DN 150 MM, PARA REDE COLETORA DE ESGOTO</v>
          </cell>
          <cell r="C11089" t="str">
            <v xml:space="preserve">UN    </v>
          </cell>
          <cell r="D11089">
            <v>120.64</v>
          </cell>
        </row>
        <row r="11090">
          <cell r="A11090">
            <v>42705</v>
          </cell>
          <cell r="B11090" t="str">
            <v>TAMPAO COMPLETO PARA TIL, EM PVC, OCRE, DN 200 MM, PARA REDE COLETORA DE ESGOTO</v>
          </cell>
          <cell r="C11090" t="str">
            <v xml:space="preserve">UN    </v>
          </cell>
          <cell r="D11090">
            <v>153.91999999999999</v>
          </cell>
        </row>
        <row r="11091">
          <cell r="A11091">
            <v>42706</v>
          </cell>
          <cell r="B11091" t="str">
            <v>TAMPAO COMPLETO PARA TIL, EM PVC, OCRE, DN 250 MM, PARA REDE COLETORA DE ESGOTO</v>
          </cell>
          <cell r="C11091" t="str">
            <v xml:space="preserve">UN    </v>
          </cell>
          <cell r="D11091">
            <v>190.62</v>
          </cell>
        </row>
        <row r="11092">
          <cell r="A11092">
            <v>11289</v>
          </cell>
          <cell r="B11092" t="str">
            <v>TAMPAO FOFO ARTICULADO P/ REGISTRO, CLASSE A15 CARGA MAX 1,5 T, *200 X 200* MM</v>
          </cell>
          <cell r="C11092" t="str">
            <v xml:space="preserve">UN    </v>
          </cell>
          <cell r="D11092">
            <v>78.13</v>
          </cell>
        </row>
        <row r="11093">
          <cell r="A11093">
            <v>11241</v>
          </cell>
          <cell r="B11093" t="str">
            <v>TAMPAO FOFO ARTICULADO P/ REGISTRO, CLASSE A15 CARGA MAXIMA 1,5 T, *400 X 400* MM</v>
          </cell>
          <cell r="C11093" t="str">
            <v xml:space="preserve">UN    </v>
          </cell>
          <cell r="D11093">
            <v>195.34</v>
          </cell>
        </row>
        <row r="11094">
          <cell r="A11094">
            <v>11301</v>
          </cell>
          <cell r="B11094" t="str">
            <v>TAMPAO FOFO ARTICULADO, CLASSE B125 CARGA MAX 12,5 T, REDONDO TAMPA 600 MM, REDE PLUVIAL/ESGOTO</v>
          </cell>
          <cell r="C11094" t="str">
            <v xml:space="preserve">UN    </v>
          </cell>
          <cell r="D11094">
            <v>495.34</v>
          </cell>
        </row>
        <row r="11095">
          <cell r="A11095">
            <v>21090</v>
          </cell>
          <cell r="B11095" t="str">
            <v>TAMPAO FOFO ARTICULADO, CLASSE D400 CARGA MAX 40 T, REDONDO TAMPA *600 MM, REDE PLUVIAL/ESGOTO</v>
          </cell>
          <cell r="C11095" t="str">
            <v xml:space="preserve">UN    </v>
          </cell>
          <cell r="D11095">
            <v>606.97</v>
          </cell>
        </row>
        <row r="11096">
          <cell r="A11096">
            <v>14112</v>
          </cell>
          <cell r="B11096" t="str">
            <v>TAMPAO FOFO SIMPLES COM BASE, CLASSE A15 CARGA MAX 1,5 T, *400 X 600* MM, REDE TELEFONE</v>
          </cell>
          <cell r="C11096" t="str">
            <v xml:space="preserve">UN    </v>
          </cell>
          <cell r="D11096">
            <v>253.25</v>
          </cell>
        </row>
        <row r="11097">
          <cell r="A11097">
            <v>11315</v>
          </cell>
          <cell r="B11097" t="str">
            <v>TAMPAO FOFO SIMPLES COM BASE, CLASSE A15 CARGA MAX 1,5 T, 300 X 300 MM, REDE PLUVIAL/ESGOTO</v>
          </cell>
          <cell r="C11097" t="str">
            <v xml:space="preserve">UN    </v>
          </cell>
          <cell r="D11097">
            <v>118.6</v>
          </cell>
        </row>
        <row r="11098">
          <cell r="A11098">
            <v>11292</v>
          </cell>
          <cell r="B11098" t="str">
            <v>TAMPAO FOFO SIMPLES COM BASE, CLASSE A15 CARGA MAX 1,5 T, 300 X 400 MM</v>
          </cell>
          <cell r="C11098" t="str">
            <v xml:space="preserve">UN    </v>
          </cell>
          <cell r="D11098">
            <v>277.67</v>
          </cell>
        </row>
        <row r="11099">
          <cell r="A11099">
            <v>21071</v>
          </cell>
          <cell r="B11099" t="str">
            <v>TAMPAO FOFO SIMPLES COM BASE, CLASSE A15 CARGA MAX 1,5 T, 400 X 400 MM, REDE PLUVIAL/ESGOTO/ELETRICA</v>
          </cell>
          <cell r="C11099" t="str">
            <v xml:space="preserve">UN    </v>
          </cell>
          <cell r="D11099">
            <v>181.39</v>
          </cell>
        </row>
        <row r="11100">
          <cell r="A11100">
            <v>11293</v>
          </cell>
          <cell r="B11100" t="str">
            <v>TAMPAO FOFO SIMPLES COM BASE, CLASSE A15 CARGA MAX 1,5 T, 400 X 500 MM, COM INSCRICAO INCENDIO</v>
          </cell>
          <cell r="C11100" t="str">
            <v xml:space="preserve">UN    </v>
          </cell>
          <cell r="D11100">
            <v>306.97000000000003</v>
          </cell>
        </row>
        <row r="11101">
          <cell r="A11101">
            <v>11316</v>
          </cell>
          <cell r="B11101" t="str">
            <v>TAMPAO FOFO SIMPLES COM BASE, CLASSE B125 CARGA MAX 12,5 T, REDONDO TAMPA 500 MM, REDE PLUVIAL/ESGOTO</v>
          </cell>
          <cell r="C11101" t="str">
            <v xml:space="preserve">UN    </v>
          </cell>
          <cell r="D11101">
            <v>390.69</v>
          </cell>
        </row>
        <row r="11102">
          <cell r="A11102">
            <v>6243</v>
          </cell>
          <cell r="B11102" t="str">
            <v>TAMPAO FOFO SIMPLES COM BASE, CLASSE B125 CARGA MAX 12,5 T, REDONDO TAMPA 600 MM, REDE PLUVIAL/ESGOTO</v>
          </cell>
          <cell r="C11102" t="str">
            <v xml:space="preserve">UN    </v>
          </cell>
          <cell r="D11102">
            <v>450</v>
          </cell>
        </row>
        <row r="11103">
          <cell r="A11103">
            <v>21079</v>
          </cell>
          <cell r="B11103" t="str">
            <v>TAMPAO FOFO SIMPLES COM BASE, CLASSE D400 CARGA MAX 40 T, REDONDO TAMPA 500 MM, REDE PLUVIAL/ESGOTO</v>
          </cell>
          <cell r="C11103" t="str">
            <v xml:space="preserve">UN    </v>
          </cell>
          <cell r="D11103">
            <v>536.51</v>
          </cell>
        </row>
        <row r="11104">
          <cell r="A11104">
            <v>6240</v>
          </cell>
          <cell r="B11104" t="str">
            <v>TAMPAO FOFO SIMPLES COM BASE, CLASSE D400 CARGA MAX 40 T, REDONDO TAMPA 600 MM, REDE PLUVIAL/ESGOTO</v>
          </cell>
          <cell r="C11104" t="str">
            <v xml:space="preserve">UN    </v>
          </cell>
          <cell r="D11104">
            <v>595.80999999999995</v>
          </cell>
        </row>
        <row r="11105">
          <cell r="A11105">
            <v>11296</v>
          </cell>
          <cell r="B11105" t="str">
            <v>TAMPAO FOFO SIMPLES COM BASE, CLASSE D400 CARGA MAX 40 T, REDONDO TAMPA 900 MM, REDE PLUVIAL/ESGOTO</v>
          </cell>
          <cell r="C11105" t="str">
            <v xml:space="preserve">UN    </v>
          </cell>
          <cell r="D11105">
            <v>1898.37</v>
          </cell>
        </row>
        <row r="11106">
          <cell r="A11106">
            <v>11299</v>
          </cell>
          <cell r="B11106" t="str">
            <v>TAMPAO FOFO SIMPLES, CLASSE A15 CARGA MAX 1,5 T, *550 X 1100* MM, REDE TELEFONE</v>
          </cell>
          <cell r="C11106" t="str">
            <v xml:space="preserve">UN    </v>
          </cell>
          <cell r="D11106">
            <v>642.54999999999995</v>
          </cell>
        </row>
        <row r="11107">
          <cell r="A11107">
            <v>11066</v>
          </cell>
          <cell r="B11107" t="str">
            <v>TAMPAO PARA TELHA ESTRUTURAL DE FIBROCIMENTO 1 ABA, DE 370 X 155 X 76 MM (SEM AMIANTO)</v>
          </cell>
          <cell r="C11107" t="str">
            <v xml:space="preserve">UN    </v>
          </cell>
          <cell r="D11107">
            <v>13.79</v>
          </cell>
        </row>
        <row r="11108">
          <cell r="A11108">
            <v>11065</v>
          </cell>
          <cell r="B11108" t="str">
            <v>TAMPAO PARA TELHA ESTRUTURAL DE FIBROCIMENTO 2 ABAS, DE 787 X 215 X 60 MM (SEM AMIANTO)</v>
          </cell>
          <cell r="C11108" t="str">
            <v xml:space="preserve">UN    </v>
          </cell>
          <cell r="D11108">
            <v>15.81</v>
          </cell>
        </row>
        <row r="11109">
          <cell r="A11109">
            <v>11688</v>
          </cell>
          <cell r="B11109" t="str">
            <v>TANQUE ACO INOXIDAVEL (ACO 304) COM ESFREGADOR E VALVULA, DE *50 X 40 X 22* CM</v>
          </cell>
          <cell r="C11109" t="str">
            <v xml:space="preserve">UN    </v>
          </cell>
          <cell r="D11109">
            <v>378.92</v>
          </cell>
        </row>
        <row r="11110">
          <cell r="A11110">
            <v>37736</v>
          </cell>
          <cell r="B11110" t="str">
            <v>TANQUE DE ACO CARBONO NAO REVESTIDO, PARA TRANSPORTE DE AGUA COM CAPACIDADE DE 10 M3, COM BOMBA CENTRIFUGA POR TOMADA DE FORCA, VAZAO MAXIMA *75* M3/H (INCLUI MONTAGEM, NAO INCLUI CAMINHAO)</v>
          </cell>
          <cell r="C11110" t="str">
            <v xml:space="preserve">UN    </v>
          </cell>
          <cell r="D11110">
            <v>60150</v>
          </cell>
        </row>
        <row r="11111">
          <cell r="A11111">
            <v>37739</v>
          </cell>
          <cell r="B11111" t="str">
            <v>TANQUE DE ACO PARA TRANSPORTE DE AGUA COM CAPACIDADE DE 14 M3 (INCLUI MONTAGEM, NAO INCLUI CAMINHAO)</v>
          </cell>
          <cell r="C11111" t="str">
            <v xml:space="preserve">UN    </v>
          </cell>
          <cell r="D11111">
            <v>74030.759999999995</v>
          </cell>
        </row>
        <row r="11112">
          <cell r="A11112">
            <v>37740</v>
          </cell>
          <cell r="B11112" t="str">
            <v>TANQUE DE ACO PARA TRANSPORTE DE AGUA COM CAPACIDADE DE 4 M3 (INCLUI MONTAGEM, NAO INCLUI CAMINHAO)</v>
          </cell>
          <cell r="C11112" t="str">
            <v xml:space="preserve">UN    </v>
          </cell>
          <cell r="D11112">
            <v>42245.81</v>
          </cell>
        </row>
        <row r="11113">
          <cell r="A11113">
            <v>37738</v>
          </cell>
          <cell r="B11113" t="str">
            <v>TANQUE DE ACO PARA TRANSPORTE DE AGUA COM CAPACIDADE DE 6 M3 (INCLUI MONTAGEM, NAO INCLUI CAMINHAO)</v>
          </cell>
          <cell r="C11113" t="str">
            <v xml:space="preserve">UN    </v>
          </cell>
          <cell r="D11113">
            <v>50192.05</v>
          </cell>
        </row>
        <row r="11114">
          <cell r="A11114">
            <v>37737</v>
          </cell>
          <cell r="B11114" t="str">
            <v>TANQUE DE ACO PARA TRANSPORTE DE AGUA COM CAPACIDADE DE 8 M3 (INCLUI MONTAGEM, NAO INCLUI CAMINHAO)</v>
          </cell>
          <cell r="C11114" t="str">
            <v xml:space="preserve">UN    </v>
          </cell>
          <cell r="D11114">
            <v>39932.35</v>
          </cell>
        </row>
        <row r="11115">
          <cell r="A11115">
            <v>25014</v>
          </cell>
          <cell r="B11115" t="str">
            <v>TANQUE DE ASFALTO ESTACIONARIO COM MACARICO, CAPACIDADE 20.000 L</v>
          </cell>
          <cell r="C11115" t="str">
            <v xml:space="preserve">UN    </v>
          </cell>
          <cell r="D11115">
            <v>83636.66</v>
          </cell>
        </row>
        <row r="11116">
          <cell r="A11116">
            <v>25013</v>
          </cell>
          <cell r="B11116" t="str">
            <v>TANQUE DE ASFALTO ESTACIONARIO COM SERPENTINA, CAPACIDADE 20.000 L</v>
          </cell>
          <cell r="C11116" t="str">
            <v xml:space="preserve">UN    </v>
          </cell>
          <cell r="D11116">
            <v>87660.07</v>
          </cell>
        </row>
        <row r="11117">
          <cell r="A11117">
            <v>14405</v>
          </cell>
          <cell r="B11117" t="str">
            <v>TANQUE DE ASFALTO ESTACIONARIO COM SERPENTINA, CAPACIDADE 30.000 L</v>
          </cell>
          <cell r="C11117" t="str">
            <v xml:space="preserve">UN    </v>
          </cell>
          <cell r="D11117">
            <v>102898.74</v>
          </cell>
        </row>
        <row r="11118">
          <cell r="A11118">
            <v>36790</v>
          </cell>
          <cell r="B11118" t="str">
            <v>TANQUE DUPLO EM MARMORE SINTETICO COM CUBA LISA E ESFREGADOR, *110 X 60* CM</v>
          </cell>
          <cell r="C11118" t="str">
            <v xml:space="preserve">UN    </v>
          </cell>
          <cell r="D11118">
            <v>174.5</v>
          </cell>
        </row>
        <row r="11119">
          <cell r="A11119">
            <v>20271</v>
          </cell>
          <cell r="B11119" t="str">
            <v>TANQUE LOUCA BRANCA COM COLUNA *30* L</v>
          </cell>
          <cell r="C11119" t="str">
            <v xml:space="preserve">UN    </v>
          </cell>
          <cell r="D11119">
            <v>497.74</v>
          </cell>
        </row>
        <row r="11120">
          <cell r="A11120">
            <v>10423</v>
          </cell>
          <cell r="B11120" t="str">
            <v>TANQUE LOUCA BRANCA SUSPENSO *20* L</v>
          </cell>
          <cell r="C11120" t="str">
            <v xml:space="preserve">UN    </v>
          </cell>
          <cell r="D11120">
            <v>308.70999999999998</v>
          </cell>
        </row>
        <row r="11121">
          <cell r="A11121">
            <v>37589</v>
          </cell>
          <cell r="B11121" t="str">
            <v>TANQUE SIMPLES EM MARMORE SINTETICO COM COLUNA, CAPACIDADE *22* L, *60 X 46* CM</v>
          </cell>
          <cell r="C11121" t="str">
            <v xml:space="preserve">UN    </v>
          </cell>
          <cell r="D11121">
            <v>213.81</v>
          </cell>
        </row>
        <row r="11122">
          <cell r="A11122">
            <v>11690</v>
          </cell>
          <cell r="B11122" t="str">
            <v>TANQUE SIMPLES EM MARMORE SINTETICO DE FIXAR NA PAREDE, CAPACIDADE *22* L, *60 X 46* CM</v>
          </cell>
          <cell r="C11122" t="str">
            <v xml:space="preserve">UN    </v>
          </cell>
          <cell r="D11122">
            <v>113.58</v>
          </cell>
        </row>
        <row r="11123">
          <cell r="A11123">
            <v>20234</v>
          </cell>
          <cell r="B11123" t="str">
            <v>TANQUE SIMPLES EM MARMORE SINTETICO SUSPENSO, CAPACIDADE *38* L, *60 X 60* CM</v>
          </cell>
          <cell r="C11123" t="str">
            <v xml:space="preserve">UN    </v>
          </cell>
          <cell r="D11123">
            <v>143.74</v>
          </cell>
        </row>
        <row r="11124">
          <cell r="A11124">
            <v>4763</v>
          </cell>
          <cell r="B11124" t="str">
            <v>TAQUEADOR OU TAQUEIRO</v>
          </cell>
          <cell r="C11124" t="str">
            <v xml:space="preserve">H     </v>
          </cell>
          <cell r="D11124">
            <v>16.489999999999998</v>
          </cell>
        </row>
        <row r="11125">
          <cell r="A11125">
            <v>41070</v>
          </cell>
          <cell r="B11125" t="str">
            <v>TAQUEADOR OU TAQUEIRO (MENSALISTA)</v>
          </cell>
          <cell r="C11125" t="str">
            <v xml:space="preserve">MES   </v>
          </cell>
          <cell r="D11125">
            <v>2888.78</v>
          </cell>
        </row>
        <row r="11126">
          <cell r="A11126">
            <v>14583</v>
          </cell>
          <cell r="B11126" t="str">
            <v>TARIFA "A" ENTRE  0 E 20M3 FORNECIMENTO D'AGUA</v>
          </cell>
          <cell r="C11126" t="str">
            <v xml:space="preserve">M3    </v>
          </cell>
          <cell r="D11126">
            <v>17.59</v>
          </cell>
        </row>
        <row r="11127">
          <cell r="A11127">
            <v>11457</v>
          </cell>
          <cell r="B11127" t="str">
            <v>TARJETA LIVRE / OCUPADO PARA PORTA DE BANHEIRO, CORPO EM ZAMAC E ESPELHO EM LATAO</v>
          </cell>
          <cell r="C11127" t="str">
            <v xml:space="preserve">UN    </v>
          </cell>
          <cell r="D11127">
            <v>38.81</v>
          </cell>
        </row>
        <row r="11128">
          <cell r="A11128">
            <v>21121</v>
          </cell>
          <cell r="B11128" t="str">
            <v>TE CPVC, SOLDAVEL, 90 GRAUS, 15 MM, PARA AGUA QUENTE PREDIAL</v>
          </cell>
          <cell r="C11128" t="str">
            <v xml:space="preserve">UN    </v>
          </cell>
          <cell r="D11128">
            <v>2.96</v>
          </cell>
        </row>
        <row r="11129">
          <cell r="A11129">
            <v>38010</v>
          </cell>
          <cell r="B11129" t="str">
            <v>TE CPVC, SOLDAVEL, 90 GRAUS, 22 MM, PARA AGUA QUENTE PREDIAL</v>
          </cell>
          <cell r="C11129" t="str">
            <v xml:space="preserve">UN    </v>
          </cell>
          <cell r="D11129">
            <v>4.84</v>
          </cell>
        </row>
        <row r="11130">
          <cell r="A11130">
            <v>38011</v>
          </cell>
          <cell r="B11130" t="str">
            <v>TE CPVC, SOLDAVEL, 90 GRAUS, 28 MM, PARA AGUA QUENTE PREDIAL</v>
          </cell>
          <cell r="C11130" t="str">
            <v xml:space="preserve">UN    </v>
          </cell>
          <cell r="D11130">
            <v>8.93</v>
          </cell>
        </row>
        <row r="11131">
          <cell r="A11131">
            <v>38012</v>
          </cell>
          <cell r="B11131" t="str">
            <v>TE CPVC, SOLDAVEL, 90 GRAUS, 35 MM, PARA AGUA QUENTE PREDIAL</v>
          </cell>
          <cell r="C11131" t="str">
            <v xml:space="preserve">UN    </v>
          </cell>
          <cell r="D11131">
            <v>30.52</v>
          </cell>
        </row>
        <row r="11132">
          <cell r="A11132">
            <v>38013</v>
          </cell>
          <cell r="B11132" t="str">
            <v>TE CPVC, SOLDAVEL, 90 GRAUS, 42 MM, PARA AGUA QUENTE PREDIAL</v>
          </cell>
          <cell r="C11132" t="str">
            <v xml:space="preserve">UN    </v>
          </cell>
          <cell r="D11132">
            <v>39.619999999999997</v>
          </cell>
        </row>
        <row r="11133">
          <cell r="A11133">
            <v>38014</v>
          </cell>
          <cell r="B11133" t="str">
            <v>TE CPVC, SOLDAVEL, 90 GRAUS, 54 MM, PARA AGUA QUENTE PREDIAL</v>
          </cell>
          <cell r="C11133" t="str">
            <v xml:space="preserve">UN    </v>
          </cell>
          <cell r="D11133">
            <v>64.47</v>
          </cell>
        </row>
        <row r="11134">
          <cell r="A11134">
            <v>38015</v>
          </cell>
          <cell r="B11134" t="str">
            <v>TE CPVC, SOLDAVEL, 90 GRAUS, 73 MM, PARA AGUA QUENTE PREDIAL</v>
          </cell>
          <cell r="C11134" t="str">
            <v xml:space="preserve">UN    </v>
          </cell>
          <cell r="D11134">
            <v>155.68</v>
          </cell>
        </row>
        <row r="11135">
          <cell r="A11135">
            <v>38016</v>
          </cell>
          <cell r="B11135" t="str">
            <v>TE CPVC, SOLDAVEL, 90 GRAUS, 89 MM, PARA AGUA QUENTE PREDIAL</v>
          </cell>
          <cell r="C11135" t="str">
            <v xml:space="preserve">UN    </v>
          </cell>
          <cell r="D11135">
            <v>189.42</v>
          </cell>
        </row>
        <row r="11136">
          <cell r="A11136">
            <v>12741</v>
          </cell>
          <cell r="B11136" t="str">
            <v>TE DE COBRE (REF 611) SEM ANEL DE SOLDA, BOLSA X BOLSA X BOLSA, 104 MM</v>
          </cell>
          <cell r="C11136" t="str">
            <v xml:space="preserve">UN    </v>
          </cell>
          <cell r="D11136">
            <v>980.61</v>
          </cell>
        </row>
        <row r="11137">
          <cell r="A11137">
            <v>12733</v>
          </cell>
          <cell r="B11137" t="str">
            <v>TE DE COBRE (REF 611) SEM ANEL DE SOLDA, BOLSA X BOLSA X BOLSA, 15 MM</v>
          </cell>
          <cell r="C11137" t="str">
            <v xml:space="preserve">UN    </v>
          </cell>
          <cell r="D11137">
            <v>4.93</v>
          </cell>
        </row>
        <row r="11138">
          <cell r="A11138">
            <v>12734</v>
          </cell>
          <cell r="B11138" t="str">
            <v>TE DE COBRE (REF 611) SEM ANEL DE SOLDA, BOLSA X BOLSA X BOLSA, 22 MM</v>
          </cell>
          <cell r="C11138" t="str">
            <v xml:space="preserve">UN    </v>
          </cell>
          <cell r="D11138">
            <v>10.51</v>
          </cell>
        </row>
        <row r="11139">
          <cell r="A11139">
            <v>12735</v>
          </cell>
          <cell r="B11139" t="str">
            <v>TE DE COBRE (REF 611) SEM ANEL DE SOLDA, BOLSA X BOLSA X BOLSA, 28 MM</v>
          </cell>
          <cell r="C11139" t="str">
            <v xml:space="preserve">UN    </v>
          </cell>
          <cell r="D11139">
            <v>17.3</v>
          </cell>
        </row>
        <row r="11140">
          <cell r="A11140">
            <v>12736</v>
          </cell>
          <cell r="B11140" t="str">
            <v>TE DE COBRE (REF 611) SEM ANEL DE SOLDA, BOLSA X BOLSA X BOLSA, 35 MM</v>
          </cell>
          <cell r="C11140" t="str">
            <v xml:space="preserve">UN    </v>
          </cell>
          <cell r="D11140">
            <v>39.549999999999997</v>
          </cell>
        </row>
        <row r="11141">
          <cell r="A11141">
            <v>12737</v>
          </cell>
          <cell r="B11141" t="str">
            <v>TE DE COBRE (REF 611) SEM ANEL DE SOLDA, BOLSA X BOLSA X BOLSA, 42 MM</v>
          </cell>
          <cell r="C11141" t="str">
            <v xml:space="preserve">UN    </v>
          </cell>
          <cell r="D11141">
            <v>50.95</v>
          </cell>
        </row>
        <row r="11142">
          <cell r="A11142">
            <v>12738</v>
          </cell>
          <cell r="B11142" t="str">
            <v>TE DE COBRE (REF 611) SEM ANEL DE SOLDA, BOLSA X BOLSA X BOLSA, 54 MM</v>
          </cell>
          <cell r="C11142" t="str">
            <v xml:space="preserve">UN    </v>
          </cell>
          <cell r="D11142">
            <v>100.7</v>
          </cell>
        </row>
        <row r="11143">
          <cell r="A11143">
            <v>12739</v>
          </cell>
          <cell r="B11143" t="str">
            <v>TE DE COBRE (REF 611) SEM ANEL DE SOLDA, BOLSA X BOLSA X BOLSA, 66 MM</v>
          </cell>
          <cell r="C11143" t="str">
            <v xml:space="preserve">UN    </v>
          </cell>
          <cell r="D11143">
            <v>286.66000000000003</v>
          </cell>
        </row>
        <row r="11144">
          <cell r="A11144">
            <v>12740</v>
          </cell>
          <cell r="B11144" t="str">
            <v>TE DE COBRE (REF 611) SEM ANEL DE SOLDA, BOLSA X BOLSA X BOLSA, 79 MM</v>
          </cell>
          <cell r="C11144" t="str">
            <v xml:space="preserve">UN    </v>
          </cell>
          <cell r="D11144">
            <v>448.49</v>
          </cell>
        </row>
        <row r="11145">
          <cell r="A11145">
            <v>6297</v>
          </cell>
          <cell r="B11145" t="str">
            <v>TE DE FERRO GALVANIZADO, DE 1 1/2"</v>
          </cell>
          <cell r="C11145" t="str">
            <v xml:space="preserve">UN    </v>
          </cell>
          <cell r="D11145">
            <v>31.6</v>
          </cell>
        </row>
        <row r="11146">
          <cell r="A11146">
            <v>6296</v>
          </cell>
          <cell r="B11146" t="str">
            <v>TE DE FERRO GALVANIZADO, DE 1 1/4"</v>
          </cell>
          <cell r="C11146" t="str">
            <v xml:space="preserve">UN    </v>
          </cell>
          <cell r="D11146">
            <v>24.94</v>
          </cell>
        </row>
        <row r="11147">
          <cell r="A11147">
            <v>6294</v>
          </cell>
          <cell r="B11147" t="str">
            <v>TE DE FERRO GALVANIZADO, DE 1/2"</v>
          </cell>
          <cell r="C11147" t="str">
            <v xml:space="preserve">UN    </v>
          </cell>
          <cell r="D11147">
            <v>7.11</v>
          </cell>
        </row>
        <row r="11148">
          <cell r="A11148">
            <v>6323</v>
          </cell>
          <cell r="B11148" t="str">
            <v>TE DE FERRO GALVANIZADO, DE 1"</v>
          </cell>
          <cell r="C11148" t="str">
            <v xml:space="preserve">UN    </v>
          </cell>
          <cell r="D11148">
            <v>16.3</v>
          </cell>
        </row>
        <row r="11149">
          <cell r="A11149">
            <v>6299</v>
          </cell>
          <cell r="B11149" t="str">
            <v>TE DE FERRO GALVANIZADO, DE 2 1/2"</v>
          </cell>
          <cell r="C11149" t="str">
            <v xml:space="preserve">UN    </v>
          </cell>
          <cell r="D11149">
            <v>95.04</v>
          </cell>
        </row>
        <row r="11150">
          <cell r="A11150">
            <v>6298</v>
          </cell>
          <cell r="B11150" t="str">
            <v>TE DE FERRO GALVANIZADO, DE 2"</v>
          </cell>
          <cell r="C11150" t="str">
            <v xml:space="preserve">UN    </v>
          </cell>
          <cell r="D11150">
            <v>50.05</v>
          </cell>
        </row>
        <row r="11151">
          <cell r="A11151">
            <v>6295</v>
          </cell>
          <cell r="B11151" t="str">
            <v>TE DE FERRO GALVANIZADO, DE 3/4"</v>
          </cell>
          <cell r="C11151" t="str">
            <v xml:space="preserve">UN    </v>
          </cell>
          <cell r="D11151">
            <v>10.119999999999999</v>
          </cell>
        </row>
        <row r="11152">
          <cell r="A11152">
            <v>6322</v>
          </cell>
          <cell r="B11152" t="str">
            <v>TE DE FERRO GALVANIZADO, DE 3"</v>
          </cell>
          <cell r="C11152" t="str">
            <v xml:space="preserve">UN    </v>
          </cell>
          <cell r="D11152">
            <v>127.3</v>
          </cell>
        </row>
        <row r="11153">
          <cell r="A11153">
            <v>6300</v>
          </cell>
          <cell r="B11153" t="str">
            <v>TE DE FERRO GALVANIZADO, DE 4"</v>
          </cell>
          <cell r="C11153" t="str">
            <v xml:space="preserve">UN    </v>
          </cell>
          <cell r="D11153">
            <v>234.69</v>
          </cell>
        </row>
        <row r="11154">
          <cell r="A11154">
            <v>6321</v>
          </cell>
          <cell r="B11154" t="str">
            <v>TE DE FERRO GALVANIZADO, DE 5"</v>
          </cell>
          <cell r="C11154" t="str">
            <v xml:space="preserve">UN    </v>
          </cell>
          <cell r="D11154">
            <v>335.25</v>
          </cell>
        </row>
        <row r="11155">
          <cell r="A11155">
            <v>6301</v>
          </cell>
          <cell r="B11155" t="str">
            <v>TE DE FERRO GALVANIZADO, DE 6"</v>
          </cell>
          <cell r="C11155" t="str">
            <v xml:space="preserve">UN    </v>
          </cell>
          <cell r="D11155">
            <v>785.79</v>
          </cell>
        </row>
        <row r="11156">
          <cell r="A11156">
            <v>7105</v>
          </cell>
          <cell r="B11156" t="str">
            <v>TE DE INSPECAO, PVC,  100 X 75 MM, SERIE NORMAL PARA ESGOTO PREDIAL</v>
          </cell>
          <cell r="C11156" t="str">
            <v xml:space="preserve">UN    </v>
          </cell>
          <cell r="D11156">
            <v>33.049999999999997</v>
          </cell>
        </row>
        <row r="11157">
          <cell r="A11157">
            <v>20183</v>
          </cell>
          <cell r="B11157" t="str">
            <v>TE DE INSPECAO, PVC, SERIE R, 100 X 75 MM, PARA ESGOTO OU AGUAS PLUVIAIS PREDIAIS</v>
          </cell>
          <cell r="C11157" t="str">
            <v xml:space="preserve">UN    </v>
          </cell>
          <cell r="D11157">
            <v>43.52</v>
          </cell>
        </row>
        <row r="11158">
          <cell r="A11158">
            <v>38448</v>
          </cell>
          <cell r="B11158" t="str">
            <v>TE DE INSPECAO, PVC, SERIE R, 150 X 100 MM, PARA ESGOTO OU AGUAS PLUVIAIS PREDIAIS</v>
          </cell>
          <cell r="C11158" t="str">
            <v xml:space="preserve">UN    </v>
          </cell>
          <cell r="D11158">
            <v>204.5</v>
          </cell>
        </row>
        <row r="11159">
          <cell r="A11159">
            <v>20182</v>
          </cell>
          <cell r="B11159" t="str">
            <v>TE DE INSPECAO, PVC, SERIE R, 75 X 75 MM, PARA ESGOTO OU AGUAS PLUVIAIS PREDIAIS</v>
          </cell>
          <cell r="C11159" t="str">
            <v xml:space="preserve">UN    </v>
          </cell>
          <cell r="D11159">
            <v>24.84</v>
          </cell>
        </row>
        <row r="11160">
          <cell r="A11160">
            <v>7119</v>
          </cell>
          <cell r="B11160" t="str">
            <v>TE DE REDUCAO COM ROSCA, PVC, 90 GRAUS, 1 X 3/4", PARA AGUA FRIA PREDIAL</v>
          </cell>
          <cell r="C11160" t="str">
            <v xml:space="preserve">UN    </v>
          </cell>
          <cell r="D11160">
            <v>9.92</v>
          </cell>
        </row>
        <row r="11161">
          <cell r="A11161">
            <v>7120</v>
          </cell>
          <cell r="B11161" t="str">
            <v>TE DE REDUCAO COM ROSCA, PVC, 90 GRAUS, 3/4 X 1/2", PARA AGUA FRIA PREDIAL</v>
          </cell>
          <cell r="C11161" t="str">
            <v xml:space="preserve">UN    </v>
          </cell>
          <cell r="D11161">
            <v>6.8</v>
          </cell>
        </row>
        <row r="11162">
          <cell r="A11162">
            <v>6319</v>
          </cell>
          <cell r="B11162" t="str">
            <v>TE DE REDUCAO DE FERRO GALVANIZADO, COM ROSCA BSP, DE 1 1/2" X 1"</v>
          </cell>
          <cell r="C11162" t="str">
            <v xml:space="preserve">UN    </v>
          </cell>
          <cell r="D11162">
            <v>37.119999999999997</v>
          </cell>
        </row>
        <row r="11163">
          <cell r="A11163">
            <v>6304</v>
          </cell>
          <cell r="B11163" t="str">
            <v>TE DE REDUCAO DE FERRO GALVANIZADO, COM ROSCA BSP, DE 1 1/2" X 3/4"</v>
          </cell>
          <cell r="C11163" t="str">
            <v xml:space="preserve">UN    </v>
          </cell>
          <cell r="D11163">
            <v>37.119999999999997</v>
          </cell>
        </row>
        <row r="11164">
          <cell r="A11164">
            <v>21116</v>
          </cell>
          <cell r="B11164" t="str">
            <v>TE DE REDUCAO DE FERRO GALVANIZADO, COM ROSCA BSP, DE 1 1/4" X 3/4"</v>
          </cell>
          <cell r="C11164" t="str">
            <v xml:space="preserve">UN    </v>
          </cell>
          <cell r="D11164">
            <v>28.11</v>
          </cell>
        </row>
        <row r="11165">
          <cell r="A11165">
            <v>6320</v>
          </cell>
          <cell r="B11165" t="str">
            <v>TE DE REDUCAO DE FERRO GALVANIZADO, COM ROSCA BSP, DE 1" X 1/2"</v>
          </cell>
          <cell r="C11165" t="str">
            <v xml:space="preserve">UN    </v>
          </cell>
          <cell r="D11165">
            <v>19.12</v>
          </cell>
        </row>
        <row r="11166">
          <cell r="A11166">
            <v>6303</v>
          </cell>
          <cell r="B11166" t="str">
            <v>TE DE REDUCAO DE FERRO GALVANIZADO, COM ROSCA BSP, DE 1" X 3/4"</v>
          </cell>
          <cell r="C11166" t="str">
            <v xml:space="preserve">UN    </v>
          </cell>
          <cell r="D11166">
            <v>19.12</v>
          </cell>
        </row>
        <row r="11167">
          <cell r="A11167">
            <v>6308</v>
          </cell>
          <cell r="B11167" t="str">
            <v>TE DE REDUCAO DE FERRO GALVANIZADO, COM ROSCA BSP, DE 2 1/2" X 1 1/2"</v>
          </cell>
          <cell r="C11167" t="str">
            <v xml:space="preserve">UN    </v>
          </cell>
          <cell r="D11167">
            <v>102.73</v>
          </cell>
        </row>
        <row r="11168">
          <cell r="A11168">
            <v>6317</v>
          </cell>
          <cell r="B11168" t="str">
            <v>TE DE REDUCAO DE FERRO GALVANIZADO, COM ROSCA BSP, DE 2 1/2" X 1 1/4"</v>
          </cell>
          <cell r="C11168" t="str">
            <v xml:space="preserve">UN    </v>
          </cell>
          <cell r="D11168">
            <v>102.73</v>
          </cell>
        </row>
        <row r="11169">
          <cell r="A11169">
            <v>6307</v>
          </cell>
          <cell r="B11169" t="str">
            <v>TE DE REDUCAO DE FERRO GALVANIZADO, COM ROSCA BSP, DE 2 1/2" X 1"</v>
          </cell>
          <cell r="C11169" t="str">
            <v xml:space="preserve">UN    </v>
          </cell>
          <cell r="D11169">
            <v>102.73</v>
          </cell>
        </row>
        <row r="11170">
          <cell r="A11170">
            <v>6309</v>
          </cell>
          <cell r="B11170" t="str">
            <v>TE DE REDUCAO DE FERRO GALVANIZADO, COM ROSCA BSP, DE 2 1/2" X 2"</v>
          </cell>
          <cell r="C11170" t="str">
            <v xml:space="preserve">UN    </v>
          </cell>
          <cell r="D11170">
            <v>105.71</v>
          </cell>
        </row>
        <row r="11171">
          <cell r="A11171">
            <v>6318</v>
          </cell>
          <cell r="B11171" t="str">
            <v>TE DE REDUCAO DE FERRO GALVANIZADO, COM ROSCA BSP, DE 2" X 1 1/2"</v>
          </cell>
          <cell r="C11171" t="str">
            <v xml:space="preserve">UN    </v>
          </cell>
          <cell r="D11171">
            <v>55.41</v>
          </cell>
        </row>
        <row r="11172">
          <cell r="A11172">
            <v>6306</v>
          </cell>
          <cell r="B11172" t="str">
            <v>TE DE REDUCAO DE FERRO GALVANIZADO, COM ROSCA BSP, DE 2" X 1 1/4"</v>
          </cell>
          <cell r="C11172" t="str">
            <v xml:space="preserve">UN    </v>
          </cell>
          <cell r="D11172">
            <v>55.41</v>
          </cell>
        </row>
        <row r="11173">
          <cell r="A11173">
            <v>6305</v>
          </cell>
          <cell r="B11173" t="str">
            <v>TE DE REDUCAO DE FERRO GALVANIZADO, COM ROSCA BSP, DE 2" X 1"</v>
          </cell>
          <cell r="C11173" t="str">
            <v xml:space="preserve">UN    </v>
          </cell>
          <cell r="D11173">
            <v>55.41</v>
          </cell>
        </row>
        <row r="11174">
          <cell r="A11174">
            <v>6302</v>
          </cell>
          <cell r="B11174" t="str">
            <v>TE DE REDUCAO DE FERRO GALVANIZADO, COM ROSCA BSP, DE 3/4" X 1/2"</v>
          </cell>
          <cell r="C11174" t="str">
            <v xml:space="preserve">UN    </v>
          </cell>
          <cell r="D11174">
            <v>11.75</v>
          </cell>
        </row>
        <row r="11175">
          <cell r="A11175">
            <v>6312</v>
          </cell>
          <cell r="B11175" t="str">
            <v>TE DE REDUCAO DE FERRO GALVANIZADO, COM ROSCA BSP, DE 3" X 1 1/2"</v>
          </cell>
          <cell r="C11175" t="str">
            <v xml:space="preserve">UN    </v>
          </cell>
          <cell r="D11175">
            <v>147.77000000000001</v>
          </cell>
        </row>
        <row r="11176">
          <cell r="A11176">
            <v>6311</v>
          </cell>
          <cell r="B11176" t="str">
            <v>TE DE REDUCAO DE FERRO GALVANIZADO, COM ROSCA BSP, DE 3" X 1 1/4"</v>
          </cell>
          <cell r="C11176" t="str">
            <v xml:space="preserve">UN    </v>
          </cell>
          <cell r="D11176">
            <v>147.77000000000001</v>
          </cell>
        </row>
        <row r="11177">
          <cell r="A11177">
            <v>6310</v>
          </cell>
          <cell r="B11177" t="str">
            <v>TE DE REDUCAO DE FERRO GALVANIZADO, COM ROSCA BSP, DE 3" X 1"</v>
          </cell>
          <cell r="C11177" t="str">
            <v xml:space="preserve">UN    </v>
          </cell>
          <cell r="D11177">
            <v>147.77000000000001</v>
          </cell>
        </row>
        <row r="11178">
          <cell r="A11178">
            <v>6314</v>
          </cell>
          <cell r="B11178" t="str">
            <v>TE DE REDUCAO DE FERRO GALVANIZADO, COM ROSCA BSP, DE 3" X 2 1/2"</v>
          </cell>
          <cell r="C11178" t="str">
            <v xml:space="preserve">UN    </v>
          </cell>
          <cell r="D11178">
            <v>147.77000000000001</v>
          </cell>
        </row>
        <row r="11179">
          <cell r="A11179">
            <v>6313</v>
          </cell>
          <cell r="B11179" t="str">
            <v>TE DE REDUCAO DE FERRO GALVANIZADO, COM ROSCA BSP, DE 3" X 2"</v>
          </cell>
          <cell r="C11179" t="str">
            <v xml:space="preserve">UN    </v>
          </cell>
          <cell r="D11179">
            <v>147.77000000000001</v>
          </cell>
        </row>
        <row r="11180">
          <cell r="A11180">
            <v>6315</v>
          </cell>
          <cell r="B11180" t="str">
            <v>TE DE REDUCAO DE FERRO GALVANIZADO, COM ROSCA BSP, DE 4" X 2"</v>
          </cell>
          <cell r="C11180" t="str">
            <v xml:space="preserve">UN    </v>
          </cell>
          <cell r="D11180">
            <v>279.79000000000002</v>
          </cell>
        </row>
        <row r="11181">
          <cell r="A11181">
            <v>6316</v>
          </cell>
          <cell r="B11181" t="str">
            <v>TE DE REDUCAO DE FERRO GALVANIZADO, COM ROSCA BSP, DE 4" X 3"</v>
          </cell>
          <cell r="C11181" t="str">
            <v xml:space="preserve">UN    </v>
          </cell>
          <cell r="D11181">
            <v>279.79000000000002</v>
          </cell>
        </row>
        <row r="11182">
          <cell r="A11182">
            <v>38878</v>
          </cell>
          <cell r="B11182" t="str">
            <v>TE DE REDUCAO METALICO, PARA CONEXAO COM ANEL DESLIZANTE EM TUBO PEX, DN 16 X 20 X 16 MM</v>
          </cell>
          <cell r="C11182" t="str">
            <v xml:space="preserve">UN    </v>
          </cell>
          <cell r="D11182">
            <v>18.46</v>
          </cell>
        </row>
        <row r="11183">
          <cell r="A11183">
            <v>38879</v>
          </cell>
          <cell r="B11183" t="str">
            <v>TE DE REDUCAO METALICO, PARA CONEXAO COM ANEL DESLIZANTE EM TUBO PEX, DN 16 X 25 X 16 MM</v>
          </cell>
          <cell r="C11183" t="str">
            <v xml:space="preserve">UN    </v>
          </cell>
          <cell r="D11183">
            <v>34.6</v>
          </cell>
        </row>
        <row r="11184">
          <cell r="A11184">
            <v>38881</v>
          </cell>
          <cell r="B11184" t="str">
            <v>TE DE REDUCAO METALICO, PARA CONEXAO COM ANEL DESLIZANTE EM TUBO PEX, DN 20 X 16 X 16 MM</v>
          </cell>
          <cell r="C11184" t="str">
            <v xml:space="preserve">UN    </v>
          </cell>
          <cell r="D11184">
            <v>18.11</v>
          </cell>
        </row>
        <row r="11185">
          <cell r="A11185">
            <v>38880</v>
          </cell>
          <cell r="B11185" t="str">
            <v>TE DE REDUCAO METALICO, PARA CONEXAO COM ANEL DESLIZANTE EM TUBO PEX, DN 20 X 16 X 20 MM</v>
          </cell>
          <cell r="C11185" t="str">
            <v xml:space="preserve">UN    </v>
          </cell>
          <cell r="D11185">
            <v>18.97</v>
          </cell>
        </row>
        <row r="11186">
          <cell r="A11186">
            <v>38882</v>
          </cell>
          <cell r="B11186" t="str">
            <v>TE DE REDUCAO METALICO, PARA CONEXAO COM ANEL DESLIZANTE EM TUBO PEX, DN 20 X 20 X 16 MM</v>
          </cell>
          <cell r="C11186" t="str">
            <v xml:space="preserve">UN    </v>
          </cell>
          <cell r="D11186">
            <v>19.649999999999999</v>
          </cell>
        </row>
        <row r="11187">
          <cell r="A11187">
            <v>38883</v>
          </cell>
          <cell r="B11187" t="str">
            <v>TE DE REDUCAO METALICO, PARA CONEXAO COM ANEL DESLIZANTE EM TUBO PEX, DN 20 X 25 X 20 MM</v>
          </cell>
          <cell r="C11187" t="str">
            <v xml:space="preserve">UN    </v>
          </cell>
          <cell r="D11187">
            <v>29.06</v>
          </cell>
        </row>
        <row r="11188">
          <cell r="A11188">
            <v>38884</v>
          </cell>
          <cell r="B11188" t="str">
            <v>TE DE REDUCAO METALICO, PARA CONEXAO COM ANEL DESLIZANTE EM TUBO PEX, DN 25 X 16 X 16 MM</v>
          </cell>
          <cell r="C11188" t="str">
            <v xml:space="preserve">UN    </v>
          </cell>
          <cell r="D11188">
            <v>31.55</v>
          </cell>
        </row>
        <row r="11189">
          <cell r="A11189">
            <v>38885</v>
          </cell>
          <cell r="B11189" t="str">
            <v>TE DE REDUCAO METALICO, PARA CONEXAO COM ANEL DESLIZANTE EM TUBO PEX, DN 25 X 16 X 20 MM</v>
          </cell>
          <cell r="C11189" t="str">
            <v xml:space="preserve">UN    </v>
          </cell>
          <cell r="D11189">
            <v>30.52</v>
          </cell>
        </row>
        <row r="11190">
          <cell r="A11190">
            <v>38886</v>
          </cell>
          <cell r="B11190" t="str">
            <v>TE DE REDUCAO METALICO, PARA CONEXAO COM ANEL DESLIZANTE EM TUBO PEX, DN 25 X 16 X 25 MM</v>
          </cell>
          <cell r="C11190" t="str">
            <v xml:space="preserve">UN    </v>
          </cell>
          <cell r="D11190">
            <v>32.94</v>
          </cell>
        </row>
        <row r="11191">
          <cell r="A11191">
            <v>38887</v>
          </cell>
          <cell r="B11191" t="str">
            <v>TE DE REDUCAO METALICO, PARA CONEXAO COM ANEL DESLIZANTE EM TUBO PEX, DN 25 X 20 X 20 MM</v>
          </cell>
          <cell r="C11191" t="str">
            <v xml:space="preserve">UN    </v>
          </cell>
          <cell r="D11191">
            <v>29.58</v>
          </cell>
        </row>
        <row r="11192">
          <cell r="A11192">
            <v>38888</v>
          </cell>
          <cell r="B11192" t="str">
            <v>TE DE REDUCAO METALICO, PARA CONEXAO COM ANEL DESLIZANTE EM TUBO PEX, DN 25 X 20 X 25 MM</v>
          </cell>
          <cell r="C11192" t="str">
            <v xml:space="preserve">UN    </v>
          </cell>
          <cell r="D11192">
            <v>35.17</v>
          </cell>
        </row>
        <row r="11193">
          <cell r="A11193">
            <v>38890</v>
          </cell>
          <cell r="B11193" t="str">
            <v>TE DE REDUCAO METALICO, PARA CONEXAO COM ANEL DESLIZANTE EM TUBO PEX, DN 25 X 32 X 25 MM</v>
          </cell>
          <cell r="C11193" t="str">
            <v xml:space="preserve">UN    </v>
          </cell>
          <cell r="D11193">
            <v>52.27</v>
          </cell>
        </row>
        <row r="11194">
          <cell r="A11194">
            <v>38893</v>
          </cell>
          <cell r="B11194" t="str">
            <v>TE DE REDUCAO METALICO, PARA CONEXAO COM ANEL DESLIZANTE EM TUBO PEX, DN 32 X 20 X 32 MM</v>
          </cell>
          <cell r="C11194" t="str">
            <v xml:space="preserve">UN    </v>
          </cell>
          <cell r="D11194">
            <v>42.04</v>
          </cell>
        </row>
        <row r="11195">
          <cell r="A11195">
            <v>38894</v>
          </cell>
          <cell r="B11195" t="str">
            <v>TE DE REDUCAO METALICO, PARA CONEXAO COM ANEL DESLIZANTE EM TUBO PEX, DN 32 X 25 X 25 MM</v>
          </cell>
          <cell r="C11195" t="str">
            <v xml:space="preserve">UN    </v>
          </cell>
          <cell r="D11195">
            <v>53.39</v>
          </cell>
        </row>
        <row r="11196">
          <cell r="A11196">
            <v>38896</v>
          </cell>
          <cell r="B11196" t="str">
            <v>TE DE REDUCAO METALICO, PARA CONEXAO COM ANEL DESLIZANTE EM TUBO PEX, DN 32 X 25 X 32 MM</v>
          </cell>
          <cell r="C11196" t="str">
            <v xml:space="preserve">UN    </v>
          </cell>
          <cell r="D11196">
            <v>54.45</v>
          </cell>
        </row>
        <row r="11197">
          <cell r="A11197">
            <v>39324</v>
          </cell>
          <cell r="B11197" t="str">
            <v>TE DE REDUCAO, CPVC, 22 X 15 MM, PARA AGUA QUENTE PREDIAL</v>
          </cell>
          <cell r="C11197" t="str">
            <v xml:space="preserve">UN    </v>
          </cell>
          <cell r="D11197">
            <v>6.56</v>
          </cell>
        </row>
        <row r="11198">
          <cell r="A11198">
            <v>39325</v>
          </cell>
          <cell r="B11198" t="str">
            <v>TE DE REDUCAO, CPVC, 28 X 22 MM, PARA AGUA QUENTE PREDIAL</v>
          </cell>
          <cell r="C11198" t="str">
            <v xml:space="preserve">UN    </v>
          </cell>
          <cell r="D11198">
            <v>9.93</v>
          </cell>
        </row>
        <row r="11199">
          <cell r="A11199">
            <v>39326</v>
          </cell>
          <cell r="B11199" t="str">
            <v>TE DE REDUCAO, CPVC, 35 X 28 MM, PARA AGUA QUENTE PREDIAL</v>
          </cell>
          <cell r="C11199" t="str">
            <v xml:space="preserve">UN    </v>
          </cell>
          <cell r="D11199">
            <v>25.57</v>
          </cell>
        </row>
        <row r="11200">
          <cell r="A11200">
            <v>39327</v>
          </cell>
          <cell r="B11200" t="str">
            <v>TE DE REDUCAO, CPVC, 42 X 35 MM, PARA AGUA QUENTE PREDIAL</v>
          </cell>
          <cell r="C11200" t="str">
            <v xml:space="preserve">UN    </v>
          </cell>
          <cell r="D11200">
            <v>38.74</v>
          </cell>
        </row>
        <row r="11201">
          <cell r="A11201">
            <v>20176</v>
          </cell>
          <cell r="B11201" t="str">
            <v>TE DE REDUCAO, PVC LEVE, CURTO, 90 GRAUS, COM BOLSA PARA ANEL, 150 X 100 MM, PARA ESGOTO</v>
          </cell>
          <cell r="C11201" t="str">
            <v xml:space="preserve">UN    </v>
          </cell>
          <cell r="D11201">
            <v>37.5</v>
          </cell>
        </row>
        <row r="11202">
          <cell r="A11202">
            <v>11378</v>
          </cell>
          <cell r="B11202" t="str">
            <v>TE DE REDUCAO, PVC PBA, BBB, JE, DN 100 X 50 / DE 110 X 60 MM, PARA REDE AGUA (NBR 10351)</v>
          </cell>
          <cell r="C11202" t="str">
            <v xml:space="preserve">UN    </v>
          </cell>
          <cell r="D11202">
            <v>82.12</v>
          </cell>
        </row>
        <row r="11203">
          <cell r="A11203">
            <v>11379</v>
          </cell>
          <cell r="B11203" t="str">
            <v>TE DE REDUCAO, PVC PBA, BBB, JE, DN 100 X 75 / DE 110 X 85 MM, PARA REDE AGUA (NBR 10351)</v>
          </cell>
          <cell r="C11203" t="str">
            <v xml:space="preserve">UN    </v>
          </cell>
          <cell r="D11203">
            <v>69.39</v>
          </cell>
        </row>
        <row r="11204">
          <cell r="A11204">
            <v>11493</v>
          </cell>
          <cell r="B11204" t="str">
            <v>TE DE REDUCAO, PVC PBA, BBB, JE, DN 75 X 50 / DE 85 X 60 MM, PARA REDE AGUA (NBR 10351)</v>
          </cell>
          <cell r="C11204" t="str">
            <v xml:space="preserve">UN    </v>
          </cell>
          <cell r="D11204">
            <v>40.020000000000003</v>
          </cell>
        </row>
        <row r="11205">
          <cell r="A11205">
            <v>42717</v>
          </cell>
          <cell r="B11205" t="str">
            <v>TE DE REDUCAO, PVC, BBB, JE, 90 GRAUS, DN 200 X 150 MM, PARA TUBO CORRUGADO E/OU LISO, REDE COLETORA ESGOTO (NBR 10569)</v>
          </cell>
          <cell r="C11205" t="str">
            <v xml:space="preserve">UN    </v>
          </cell>
          <cell r="D11205">
            <v>467.67</v>
          </cell>
        </row>
        <row r="11206">
          <cell r="A11206">
            <v>42718</v>
          </cell>
          <cell r="B11206" t="str">
            <v>TE DE REDUCAO, PVC, BBB, JE, 90 GRAUS, DN 250 X 150 MM, PARA TUBO CORRUGADO E/OU LISO, REDE COLETORA ESGOTO (NBR 10569)</v>
          </cell>
          <cell r="C11206" t="str">
            <v xml:space="preserve">UN    </v>
          </cell>
          <cell r="D11206">
            <v>519.21</v>
          </cell>
        </row>
        <row r="11207">
          <cell r="A11207">
            <v>7106</v>
          </cell>
          <cell r="B11207" t="str">
            <v>TE DE REDUCAO, PVC, SOLDAVEL, 90 GRAUS, 110 MM X 60 MM, PARA AGUA FRIA PREDIAL</v>
          </cell>
          <cell r="C11207" t="str">
            <v xml:space="preserve">UN    </v>
          </cell>
          <cell r="D11207">
            <v>161.34</v>
          </cell>
        </row>
        <row r="11208">
          <cell r="A11208">
            <v>7104</v>
          </cell>
          <cell r="B11208" t="str">
            <v>TE DE REDUCAO, PVC, SOLDAVEL, 90 GRAUS, 25 MM X 20 MM, PARA AGUA FRIA PREDIAL</v>
          </cell>
          <cell r="C11208" t="str">
            <v xml:space="preserve">UN    </v>
          </cell>
          <cell r="D11208">
            <v>3.36</v>
          </cell>
        </row>
        <row r="11209">
          <cell r="A11209">
            <v>7136</v>
          </cell>
          <cell r="B11209" t="str">
            <v>TE DE REDUCAO, PVC, SOLDAVEL, 90 GRAUS, 32 MM X 25 MM, PARA AGUA FRIA PREDIAL</v>
          </cell>
          <cell r="C11209" t="str">
            <v xml:space="preserve">UN    </v>
          </cell>
          <cell r="D11209">
            <v>6.32</v>
          </cell>
        </row>
        <row r="11210">
          <cell r="A11210">
            <v>7128</v>
          </cell>
          <cell r="B11210" t="str">
            <v>TE DE REDUCAO, PVC, SOLDAVEL, 90 GRAUS, 40 MM X 32 MM, PARA AGUA FRIA PREDIAL</v>
          </cell>
          <cell r="C11210" t="str">
            <v xml:space="preserve">UN    </v>
          </cell>
          <cell r="D11210">
            <v>10.36</v>
          </cell>
        </row>
        <row r="11211">
          <cell r="A11211">
            <v>7108</v>
          </cell>
          <cell r="B11211" t="str">
            <v>TE DE REDUCAO, PVC, SOLDAVEL, 90 GRAUS, 50 MM X 20 MM, PARA AGUA FRIA PREDIAL</v>
          </cell>
          <cell r="C11211" t="str">
            <v xml:space="preserve">UN    </v>
          </cell>
          <cell r="D11211">
            <v>11.09</v>
          </cell>
        </row>
        <row r="11212">
          <cell r="A11212">
            <v>7129</v>
          </cell>
          <cell r="B11212" t="str">
            <v>TE DE REDUCAO, PVC, SOLDAVEL, 90 GRAUS, 50 MM X 25 MM, PARA AGUA FRIA PREDIAL</v>
          </cell>
          <cell r="C11212" t="str">
            <v xml:space="preserve">UN    </v>
          </cell>
          <cell r="D11212">
            <v>9.2200000000000006</v>
          </cell>
        </row>
        <row r="11213">
          <cell r="A11213">
            <v>7130</v>
          </cell>
          <cell r="B11213" t="str">
            <v>TE DE REDUCAO, PVC, SOLDAVEL, 90 GRAUS, 50 MM X 32 MM, PARA AGUA FRIA PREDIAL</v>
          </cell>
          <cell r="C11213" t="str">
            <v xml:space="preserve">UN    </v>
          </cell>
          <cell r="D11213">
            <v>15.03</v>
          </cell>
        </row>
        <row r="11214">
          <cell r="A11214">
            <v>7131</v>
          </cell>
          <cell r="B11214" t="str">
            <v>TE DE REDUCAO, PVC, SOLDAVEL, 90 GRAUS, 50 MM X 40 MM, PARA AGUA FRIA PREDIAL</v>
          </cell>
          <cell r="C11214" t="str">
            <v xml:space="preserve">UN    </v>
          </cell>
          <cell r="D11214">
            <v>18.440000000000001</v>
          </cell>
        </row>
        <row r="11215">
          <cell r="A11215">
            <v>7132</v>
          </cell>
          <cell r="B11215" t="str">
            <v>TE DE REDUCAO, PVC, SOLDAVEL, 90 GRAUS, 75 MM X 50 MM, PARA AGUA FRIA PREDIAL</v>
          </cell>
          <cell r="C11215" t="str">
            <v xml:space="preserve">UN    </v>
          </cell>
          <cell r="D11215">
            <v>51.2</v>
          </cell>
        </row>
        <row r="11216">
          <cell r="A11216">
            <v>7133</v>
          </cell>
          <cell r="B11216" t="str">
            <v>TE DE REDUCAO, PVC, SOLDAVEL, 90 GRAUS, 85 MM X 60 MM, PARA AGUA FRIA PREDIAL</v>
          </cell>
          <cell r="C11216" t="str">
            <v xml:space="preserve">UN    </v>
          </cell>
          <cell r="D11216">
            <v>79.52</v>
          </cell>
        </row>
        <row r="11217">
          <cell r="A11217">
            <v>37420</v>
          </cell>
          <cell r="B11217" t="str">
            <v>TE DE SERVICO INTEGRADO, EM POLIPROPILENO (PP), PARA TUBOS EM PEAD/PVC, 60 X 20 MM - LIGACAO PREDIAL DE AGUA</v>
          </cell>
          <cell r="C11217" t="str">
            <v xml:space="preserve">UN    </v>
          </cell>
          <cell r="D11217">
            <v>36.49</v>
          </cell>
        </row>
        <row r="11218">
          <cell r="A11218">
            <v>37421</v>
          </cell>
          <cell r="B11218" t="str">
            <v>TE DE SERVICO INTEGRADO, EM POLIPROPILENO (PP), PARA TUBOS EM PEAD/PVC, 60 X 32 MM - LIGACAO PREDIAL DE AGUA</v>
          </cell>
          <cell r="C11218" t="str">
            <v xml:space="preserve">UN    </v>
          </cell>
          <cell r="D11218">
            <v>49.87</v>
          </cell>
        </row>
        <row r="11219">
          <cell r="A11219">
            <v>37422</v>
          </cell>
          <cell r="B11219" t="str">
            <v>TE DE SERVICO INTEGRADO, EM POLIPROPILENO (PP), PARA TUBOS EM PEAD, 63 X 20 MM - LIGACAO PREDIAL DE AGUA</v>
          </cell>
          <cell r="C11219" t="str">
            <v xml:space="preserve">UN    </v>
          </cell>
          <cell r="D11219">
            <v>46.68</v>
          </cell>
        </row>
        <row r="11220">
          <cell r="A11220">
            <v>37443</v>
          </cell>
          <cell r="B11220" t="str">
            <v>TE DE SERVICO, PEAD PE 100, DE 125 X 20 MM, PARA ELETROFUSAO</v>
          </cell>
          <cell r="C11220" t="str">
            <v xml:space="preserve">UN    </v>
          </cell>
          <cell r="D11220">
            <v>144.66</v>
          </cell>
        </row>
        <row r="11221">
          <cell r="A11221">
            <v>37444</v>
          </cell>
          <cell r="B11221" t="str">
            <v>TE DE SERVICO, PEAD PE 100, DE 125 X 32 MM, PARA ELETROFUSAO</v>
          </cell>
          <cell r="C11221" t="str">
            <v xml:space="preserve">UN    </v>
          </cell>
          <cell r="D11221">
            <v>147.11000000000001</v>
          </cell>
        </row>
        <row r="11222">
          <cell r="A11222">
            <v>37445</v>
          </cell>
          <cell r="B11222" t="str">
            <v>TE DE SERVICO, PEAD PE 100, DE 125 X 63 MM, PARA ELETROFUSAO</v>
          </cell>
          <cell r="C11222" t="str">
            <v xml:space="preserve">UN    </v>
          </cell>
          <cell r="D11222">
            <v>222.98</v>
          </cell>
        </row>
        <row r="11223">
          <cell r="A11223">
            <v>37446</v>
          </cell>
          <cell r="B11223" t="str">
            <v>TE DE SERVICO, PEAD PE 100, DE 200 X 20 MM, PARA ELETROFUSAO</v>
          </cell>
          <cell r="C11223" t="str">
            <v xml:space="preserve">UN    </v>
          </cell>
          <cell r="D11223">
            <v>243.09</v>
          </cell>
        </row>
        <row r="11224">
          <cell r="A11224">
            <v>37447</v>
          </cell>
          <cell r="B11224" t="str">
            <v>TE DE SERVICO, PEAD PE 100, DE 200 X 32 MM, PARA ELETROFUSAO</v>
          </cell>
          <cell r="C11224" t="str">
            <v xml:space="preserve">UN    </v>
          </cell>
          <cell r="D11224">
            <v>246.89</v>
          </cell>
        </row>
        <row r="11225">
          <cell r="A11225">
            <v>37448</v>
          </cell>
          <cell r="B11225" t="str">
            <v>TE DE SERVICO, PEAD PE 100, DE 200 X 63 MM, PARA ELETROFUSAO</v>
          </cell>
          <cell r="C11225" t="str">
            <v xml:space="preserve">UN    </v>
          </cell>
          <cell r="D11225">
            <v>338.65</v>
          </cell>
        </row>
        <row r="11226">
          <cell r="A11226">
            <v>37440</v>
          </cell>
          <cell r="B11226" t="str">
            <v>TE DE SERVICO, PEAD PE 100, DE 63 X 20 MM, PARA ELETROFUSAO</v>
          </cell>
          <cell r="C11226" t="str">
            <v xml:space="preserve">UN    </v>
          </cell>
          <cell r="D11226">
            <v>114.82</v>
          </cell>
        </row>
        <row r="11227">
          <cell r="A11227">
            <v>37441</v>
          </cell>
          <cell r="B11227" t="str">
            <v>TE DE SERVICO, PEAD PE 100, DE 63 X 32 MM, PARA ELETROFUSAO</v>
          </cell>
          <cell r="C11227" t="str">
            <v xml:space="preserve">UN    </v>
          </cell>
          <cell r="D11227">
            <v>114.82</v>
          </cell>
        </row>
        <row r="11228">
          <cell r="A11228">
            <v>37442</v>
          </cell>
          <cell r="B11228" t="str">
            <v>TE DE SERVICO, PEAD PE 100, DE 63 X 63 MM, PARA ELETROFUSAO</v>
          </cell>
          <cell r="C11228" t="str">
            <v xml:space="preserve">UN    </v>
          </cell>
          <cell r="D11228">
            <v>138.29</v>
          </cell>
        </row>
        <row r="11229">
          <cell r="A11229">
            <v>38017</v>
          </cell>
          <cell r="B11229" t="str">
            <v>TE DE TRANSICAO, CPVC, SOLDAVEL, 15 MM X 1/2", PARA AGUA QUENTE</v>
          </cell>
          <cell r="C11229" t="str">
            <v xml:space="preserve">UN    </v>
          </cell>
          <cell r="D11229">
            <v>9.33</v>
          </cell>
        </row>
        <row r="11230">
          <cell r="A11230">
            <v>38018</v>
          </cell>
          <cell r="B11230" t="str">
            <v>TE DE TRANSICAO, CPVC, SOLDAVEL, 22 MM X 1/2", PARA AGUA QUENTE</v>
          </cell>
          <cell r="C11230" t="str">
            <v xml:space="preserve">UN    </v>
          </cell>
          <cell r="D11230">
            <v>10.29</v>
          </cell>
        </row>
        <row r="11231">
          <cell r="A11231">
            <v>39895</v>
          </cell>
          <cell r="B11231" t="str">
            <v>TE DUPLA CURVA BRONZE/LATAO (REF 764) SEM ANEL DE SOLDA, ROSCA F X BOLSA X ROSCA F, 1/2" X 15 X 1/2"</v>
          </cell>
          <cell r="C11231" t="str">
            <v xml:space="preserve">UN    </v>
          </cell>
          <cell r="D11231">
            <v>35.619999999999997</v>
          </cell>
        </row>
        <row r="11232">
          <cell r="A11232">
            <v>39896</v>
          </cell>
          <cell r="B11232" t="str">
            <v>TE DUPLA CURVA BRONZE/LATAO (REF 764) SEM ANEL DE SOLDA, ROSCA F X BOLSA X ROSCA F, 3/4" X 22 X 3/4"</v>
          </cell>
          <cell r="C11232" t="str">
            <v xml:space="preserve">UN    </v>
          </cell>
          <cell r="D11232">
            <v>52.21</v>
          </cell>
        </row>
        <row r="11233">
          <cell r="A11233">
            <v>38873</v>
          </cell>
          <cell r="B11233" t="str">
            <v>TE METALICO, PARA CONEXAO COM ANEL DESLIZANTE EM TUBO PEX, DN 16 MM</v>
          </cell>
          <cell r="C11233" t="str">
            <v xml:space="preserve">UN    </v>
          </cell>
          <cell r="D11233">
            <v>16.37</v>
          </cell>
        </row>
        <row r="11234">
          <cell r="A11234">
            <v>38874</v>
          </cell>
          <cell r="B11234" t="str">
            <v>TE METALICO, PARA CONEXAO COM ANEL DESLIZANTE EM TUBO PEX, DN 20 MM</v>
          </cell>
          <cell r="C11234" t="str">
            <v xml:space="preserve">UN    </v>
          </cell>
          <cell r="D11234">
            <v>19.91</v>
          </cell>
        </row>
        <row r="11235">
          <cell r="A11235">
            <v>38875</v>
          </cell>
          <cell r="B11235" t="str">
            <v>TE METALICO, PARA CONEXAO COM ANEL DESLIZANTE EM TUBO PEX, DN 25 MM</v>
          </cell>
          <cell r="C11235" t="str">
            <v xml:space="preserve">UN    </v>
          </cell>
          <cell r="D11235">
            <v>35.19</v>
          </cell>
        </row>
        <row r="11236">
          <cell r="A11236">
            <v>38876</v>
          </cell>
          <cell r="B11236" t="str">
            <v>TE METALICO, PARA CONEXAO COM ANEL DESLIZANTE EM TUBO PEX, DN 32 MM</v>
          </cell>
          <cell r="C11236" t="str">
            <v xml:space="preserve">UN    </v>
          </cell>
          <cell r="D11236">
            <v>47.34</v>
          </cell>
        </row>
        <row r="11237">
          <cell r="A11237">
            <v>39000</v>
          </cell>
          <cell r="B11237" t="str">
            <v>TE MISTURADOR COM INSERTO METALICO, FEMEA, PPR, DN 25 MM X 3/4", PARA AGUA QUENTE E FRIA PREDIAL</v>
          </cell>
          <cell r="C11237" t="str">
            <v xml:space="preserve">UN    </v>
          </cell>
          <cell r="D11237">
            <v>34.21</v>
          </cell>
        </row>
        <row r="11238">
          <cell r="A11238">
            <v>38674</v>
          </cell>
          <cell r="B11238" t="str">
            <v>TE MISTURADOR DE TRANSICAO, CPVC, COM ROSCA, 22 MM X 3/4", PARA AGUA QUENTE</v>
          </cell>
          <cell r="C11238" t="str">
            <v xml:space="preserve">UN    </v>
          </cell>
          <cell r="D11238">
            <v>32.44</v>
          </cell>
        </row>
        <row r="11239">
          <cell r="A11239">
            <v>38911</v>
          </cell>
          <cell r="B11239" t="str">
            <v>TE MISTURADOR METALICO, PARA CONEXAO COM ANEL DESLIZANTE EM TUBO PEX, DN 16 MM X 1/2"</v>
          </cell>
          <cell r="C11239" t="str">
            <v xml:space="preserve">UN    </v>
          </cell>
          <cell r="D11239">
            <v>58.71</v>
          </cell>
        </row>
        <row r="11240">
          <cell r="A11240">
            <v>38912</v>
          </cell>
          <cell r="B11240" t="str">
            <v>TE MISTURADOR METALICO, PARA CONEXAO COM ANEL DESLIZANTE EM TUBO PEX, DN 20 MM X 3/4"</v>
          </cell>
          <cell r="C11240" t="str">
            <v xml:space="preserve">UN    </v>
          </cell>
          <cell r="D11240">
            <v>74.61</v>
          </cell>
        </row>
        <row r="11241">
          <cell r="A11241">
            <v>38019</v>
          </cell>
          <cell r="B11241" t="str">
            <v>TE MISTURADOR, CPVC, SOLDAVEL, 15 MM, PARA AGUA QUENTE</v>
          </cell>
          <cell r="C11241" t="str">
            <v xml:space="preserve">UN    </v>
          </cell>
          <cell r="D11241">
            <v>8.1300000000000008</v>
          </cell>
        </row>
        <row r="11242">
          <cell r="A11242">
            <v>38020</v>
          </cell>
          <cell r="B11242" t="str">
            <v>TE MISTURADOR, CPVC, SOLDAVEL, 22 MM, PARA AGUA QUENTE</v>
          </cell>
          <cell r="C11242" t="str">
            <v xml:space="preserve">UN    </v>
          </cell>
          <cell r="D11242">
            <v>10.29</v>
          </cell>
        </row>
        <row r="11243">
          <cell r="A11243">
            <v>38454</v>
          </cell>
          <cell r="B11243" t="str">
            <v>TE MISTURADOR, PPR, F M M, DN 20 X 20 MM, PARA AGUA QUENTE PREDIAL</v>
          </cell>
          <cell r="C11243" t="str">
            <v xml:space="preserve">UN    </v>
          </cell>
          <cell r="D11243">
            <v>6.24</v>
          </cell>
        </row>
        <row r="11244">
          <cell r="A11244">
            <v>38455</v>
          </cell>
          <cell r="B11244" t="str">
            <v>TE MISTURADOR, PPR, F M M, DN 25 X 25 MM, PARA AGUA QUENTE PREDIAL</v>
          </cell>
          <cell r="C11244" t="str">
            <v xml:space="preserve">UN    </v>
          </cell>
          <cell r="D11244">
            <v>5.71</v>
          </cell>
        </row>
        <row r="11245">
          <cell r="A11245">
            <v>38462</v>
          </cell>
          <cell r="B11245" t="str">
            <v>TE NORMAL, PPR, SOLDAVEL, 90 GRAUS, DN 110 X 110 X 110 MM, PARA AGUA QUENTE PREDIAL</v>
          </cell>
          <cell r="C11245" t="str">
            <v xml:space="preserve">UN    </v>
          </cell>
          <cell r="D11245">
            <v>161.33000000000001</v>
          </cell>
        </row>
        <row r="11246">
          <cell r="A11246">
            <v>36362</v>
          </cell>
          <cell r="B11246" t="str">
            <v>TE NORMAL, PPR, SOLDAVEL, 90 GRAUS, DN 20 X 20 X 20 MM, PARA AGUA QUENTE PREDIAL</v>
          </cell>
          <cell r="C11246" t="str">
            <v xml:space="preserve">UN    </v>
          </cell>
          <cell r="D11246">
            <v>2.46</v>
          </cell>
        </row>
        <row r="11247">
          <cell r="A11247">
            <v>36298</v>
          </cell>
          <cell r="B11247" t="str">
            <v>TE NORMAL, PPR, SOLDAVEL, 90 GRAUS, DN 25 X 25 X 25 MM, PARA AGUA QUENTE PREDIAL</v>
          </cell>
          <cell r="C11247" t="str">
            <v xml:space="preserve">UN    </v>
          </cell>
          <cell r="D11247">
            <v>3.64</v>
          </cell>
        </row>
        <row r="11248">
          <cell r="A11248">
            <v>38456</v>
          </cell>
          <cell r="B11248" t="str">
            <v>TE NORMAL, PPR, SOLDAVEL, 90 GRAUS, DN 32 X 32 X 32 MM, PARA AGUA QUENTE PREDIAL</v>
          </cell>
          <cell r="C11248" t="str">
            <v xml:space="preserve">UN    </v>
          </cell>
          <cell r="D11248">
            <v>5.94</v>
          </cell>
        </row>
        <row r="11249">
          <cell r="A11249">
            <v>38457</v>
          </cell>
          <cell r="B11249" t="str">
            <v>TE NORMAL, PPR, SOLDAVEL, 90 GRAUS, DN 40 X 40 X 40 MM, PARA AGUA QUENTE PREDIAL</v>
          </cell>
          <cell r="C11249" t="str">
            <v xml:space="preserve">UN    </v>
          </cell>
          <cell r="D11249">
            <v>13.38</v>
          </cell>
        </row>
        <row r="11250">
          <cell r="A11250">
            <v>38458</v>
          </cell>
          <cell r="B11250" t="str">
            <v>TE NORMAL, PPR, SOLDAVEL, 90 GRAUS, DN 50 X 50 X 50 MM, PARA AGUA QUENTE PREDIAL</v>
          </cell>
          <cell r="C11250" t="str">
            <v xml:space="preserve">UN    </v>
          </cell>
          <cell r="D11250">
            <v>17.93</v>
          </cell>
        </row>
        <row r="11251">
          <cell r="A11251">
            <v>38459</v>
          </cell>
          <cell r="B11251" t="str">
            <v>TE NORMAL, PPR, SOLDAVEL, 90 GRAUS, DN 63 X 63 X 63 MM, PARA AGUA QUENTE PREDIAL</v>
          </cell>
          <cell r="C11251" t="str">
            <v xml:space="preserve">UN    </v>
          </cell>
          <cell r="D11251">
            <v>31.64</v>
          </cell>
        </row>
        <row r="11252">
          <cell r="A11252">
            <v>38460</v>
          </cell>
          <cell r="B11252" t="str">
            <v>TE NORMAL, PPR, SOLDAVEL, 90 GRAUS, DN 75 X 75 X 75 MM, PARA AGUA QUENTE PREDIAL</v>
          </cell>
          <cell r="C11252" t="str">
            <v xml:space="preserve">UN    </v>
          </cell>
          <cell r="D11252">
            <v>66.09</v>
          </cell>
        </row>
        <row r="11253">
          <cell r="A11253">
            <v>38461</v>
          </cell>
          <cell r="B11253" t="str">
            <v>TE NORMAL, PPR, SOLDAVEL, 90 GRAUS, DN 90 X 90 X 90 MM, PARA AGUA QUENTE PREDIAL</v>
          </cell>
          <cell r="C11253" t="str">
            <v xml:space="preserve">UN    </v>
          </cell>
          <cell r="D11253">
            <v>100.82</v>
          </cell>
        </row>
        <row r="11254">
          <cell r="A11254">
            <v>7094</v>
          </cell>
          <cell r="B11254" t="str">
            <v>TE PVC ROSCAVEL 90 GRAUS, 1", PARA  AGUA FRIA PREDIAL</v>
          </cell>
          <cell r="C11254" t="str">
            <v xml:space="preserve">UN    </v>
          </cell>
          <cell r="D11254">
            <v>11.62</v>
          </cell>
        </row>
        <row r="11255">
          <cell r="A11255">
            <v>7116</v>
          </cell>
          <cell r="B11255" t="str">
            <v>TE PVC SOLDAVEL, BBB, 90 GRAUS, DN 40 MM, PARA ESGOTO SECUNDARIO PREDIAL</v>
          </cell>
          <cell r="C11255" t="str">
            <v xml:space="preserve">UN    </v>
          </cell>
          <cell r="D11255">
            <v>2.8</v>
          </cell>
        </row>
        <row r="11256">
          <cell r="A11256">
            <v>7118</v>
          </cell>
          <cell r="B11256" t="str">
            <v>TE PVC, ROSCAVEL, 90 GRAUS, 1 1/2", AGUA FRIA PREDIAL</v>
          </cell>
          <cell r="C11256" t="str">
            <v xml:space="preserve">UN    </v>
          </cell>
          <cell r="D11256">
            <v>25.65</v>
          </cell>
        </row>
        <row r="11257">
          <cell r="A11257">
            <v>7117</v>
          </cell>
          <cell r="B11257" t="str">
            <v>TE PVC, ROSCAVEL, 90 GRAUS, 1 1/4", AGUA FRIA PREDIAL</v>
          </cell>
          <cell r="C11257" t="str">
            <v xml:space="preserve">UN    </v>
          </cell>
          <cell r="D11257">
            <v>22.81</v>
          </cell>
        </row>
        <row r="11258">
          <cell r="A11258">
            <v>7098</v>
          </cell>
          <cell r="B11258" t="str">
            <v>TE PVC, ROSCAVEL, 90 GRAUS, 1/2",  AGUA FRIA PREDIAL</v>
          </cell>
          <cell r="C11258" t="str">
            <v xml:space="preserve">UN    </v>
          </cell>
          <cell r="D11258">
            <v>3.18</v>
          </cell>
        </row>
        <row r="11259">
          <cell r="A11259">
            <v>7110</v>
          </cell>
          <cell r="B11259" t="str">
            <v>TE PVC, ROSCAVEL, 90 GRAUS, 2",  AGUA FRIA PREDIAL</v>
          </cell>
          <cell r="C11259" t="str">
            <v xml:space="preserve">UN    </v>
          </cell>
          <cell r="D11259">
            <v>55.79</v>
          </cell>
        </row>
        <row r="11260">
          <cell r="A11260">
            <v>7123</v>
          </cell>
          <cell r="B11260" t="str">
            <v>TE PVC, ROSCAVEL, 90 GRAUS, 3/4", AGUA FRIA PREDIAL</v>
          </cell>
          <cell r="C11260" t="str">
            <v xml:space="preserve">UN    </v>
          </cell>
          <cell r="D11260">
            <v>4.09</v>
          </cell>
        </row>
        <row r="11261">
          <cell r="A11261">
            <v>7121</v>
          </cell>
          <cell r="B11261" t="str">
            <v>TE PVC, SOLDAVEL, COM BUCHA DE LATAO NA BOLSA CENTRAL, 90 GRAUS, 20 MM X 1/2", PARA AGUA FRIA PREDIAL</v>
          </cell>
          <cell r="C11261" t="str">
            <v xml:space="preserve">UN    </v>
          </cell>
          <cell r="D11261">
            <v>10.08</v>
          </cell>
        </row>
        <row r="11262">
          <cell r="A11262">
            <v>7137</v>
          </cell>
          <cell r="B11262" t="str">
            <v>TE PVC, SOLDAVEL, COM BUCHA DE LATAO NA BOLSA CENTRAL, 90 GRAUS, 25 MM X 1/2", PARA AGUA FRIA PREDIAL</v>
          </cell>
          <cell r="C11262" t="str">
            <v xml:space="preserve">UN    </v>
          </cell>
          <cell r="D11262">
            <v>9.07</v>
          </cell>
        </row>
        <row r="11263">
          <cell r="A11263">
            <v>7122</v>
          </cell>
          <cell r="B11263" t="str">
            <v>TE PVC, SOLDAVEL, COM BUCHA DE LATAO NA BOLSA CENTRAL, 90 GRAUS, 25 MM X 3/4", PARA AGUA FRIA PREDIAL</v>
          </cell>
          <cell r="C11263" t="str">
            <v xml:space="preserve">UN    </v>
          </cell>
          <cell r="D11263">
            <v>11.34</v>
          </cell>
        </row>
        <row r="11264">
          <cell r="A11264">
            <v>7114</v>
          </cell>
          <cell r="B11264" t="str">
            <v>TE PVC, SOLDAVEL, COM BUCHA DE LATAO NA BOLSA CENTRAL, 90 GRAUS, 32 MM X 3/4", PARA AGUA FRIA PREDIAL</v>
          </cell>
          <cell r="C11264" t="str">
            <v xml:space="preserve">UN    </v>
          </cell>
          <cell r="D11264">
            <v>17.48</v>
          </cell>
        </row>
        <row r="11265">
          <cell r="A11265">
            <v>7109</v>
          </cell>
          <cell r="B11265" t="str">
            <v>TE PVC, SOLDAVEL, COM ROSCA NA BOLSA CENTRAL, 90 GRAUS, 20 MM X 1/2", PARA AGUA FRIA PREDIAL</v>
          </cell>
          <cell r="C11265" t="str">
            <v xml:space="preserve">UN    </v>
          </cell>
          <cell r="D11265">
            <v>3.06</v>
          </cell>
        </row>
        <row r="11266">
          <cell r="A11266">
            <v>7135</v>
          </cell>
          <cell r="B11266" t="str">
            <v>TE PVC, SOLDAVEL, COM ROSCA NA BOLSA CENTRAL, 90 GRAUS, 25 MM X 1/2", PARA AGUA FRIA PREDIAL</v>
          </cell>
          <cell r="C11266" t="str">
            <v xml:space="preserve">UN    </v>
          </cell>
          <cell r="D11266">
            <v>4.78</v>
          </cell>
        </row>
        <row r="11267">
          <cell r="A11267">
            <v>37947</v>
          </cell>
          <cell r="B11267" t="str">
            <v>TE PVC, SOLDAVEL, COM ROSCA NA BOLSA CENTRAL, 90 GRAUS, 25 MM X 3/4", PARA AGUA FRIA PREDIAL</v>
          </cell>
          <cell r="C11267" t="str">
            <v xml:space="preserve">UN    </v>
          </cell>
          <cell r="D11267">
            <v>4.84</v>
          </cell>
        </row>
        <row r="11268">
          <cell r="A11268">
            <v>7103</v>
          </cell>
          <cell r="B11268" t="str">
            <v>TE PVC, SOLDAVEL, COM ROSCA NA BOLSA CENTRAL, 90 GRAUS, 32 MM X 3/4", PARA AGUA FRIA PREDIAL</v>
          </cell>
          <cell r="C11268" t="str">
            <v xml:space="preserve">UN    </v>
          </cell>
          <cell r="D11268">
            <v>11.09</v>
          </cell>
        </row>
        <row r="11269">
          <cell r="A11269">
            <v>40419</v>
          </cell>
          <cell r="B11269" t="str">
            <v>TE RANHURADO EM FERRO FUNDIDO, DN 50 (2")</v>
          </cell>
          <cell r="C11269" t="str">
            <v xml:space="preserve">UN    </v>
          </cell>
          <cell r="D11269">
            <v>28.74</v>
          </cell>
        </row>
        <row r="11270">
          <cell r="A11270">
            <v>40420</v>
          </cell>
          <cell r="B11270" t="str">
            <v>TE RANHURADO EM FERRO FUNDIDO, DN 65 (2 1/2")</v>
          </cell>
          <cell r="C11270" t="str">
            <v xml:space="preserve">UN    </v>
          </cell>
          <cell r="D11270">
            <v>41.93</v>
          </cell>
        </row>
        <row r="11271">
          <cell r="A11271">
            <v>40421</v>
          </cell>
          <cell r="B11271" t="str">
            <v>TE RANHURADO EM FERRO FUNDIDO, DN 80 (3")</v>
          </cell>
          <cell r="C11271" t="str">
            <v xml:space="preserve">UN    </v>
          </cell>
          <cell r="D11271">
            <v>44.64</v>
          </cell>
        </row>
        <row r="11272">
          <cell r="A11272">
            <v>7126</v>
          </cell>
          <cell r="B11272" t="str">
            <v>TE REDUCAO PVC, ROSCAVEL, 90 GRAUS,  1.1/2" X 3/4",  AGUA FRIA PREDIAL</v>
          </cell>
          <cell r="C11272" t="str">
            <v xml:space="preserve">UN    </v>
          </cell>
          <cell r="D11272">
            <v>23.27</v>
          </cell>
        </row>
        <row r="11273">
          <cell r="A11273">
            <v>38905</v>
          </cell>
          <cell r="B11273" t="str">
            <v>TE ROSCA FEMEA, METALICO, PARA CONEXAO COM ANEL DESLIZANTE EM TUBO PEX, DN 16 MM X 1/2"</v>
          </cell>
          <cell r="C11273" t="str">
            <v xml:space="preserve">UN    </v>
          </cell>
          <cell r="D11273">
            <v>18.399999999999999</v>
          </cell>
        </row>
        <row r="11274">
          <cell r="A11274">
            <v>38907</v>
          </cell>
          <cell r="B11274" t="str">
            <v>TE ROSCA FEMEA, METALICO, PARA CONEXAO COM ANEL DESLIZANTE EM TUBO PEX, DN 20 MM X 1/2"</v>
          </cell>
          <cell r="C11274" t="str">
            <v xml:space="preserve">UN    </v>
          </cell>
          <cell r="D11274">
            <v>19.57</v>
          </cell>
        </row>
        <row r="11275">
          <cell r="A11275">
            <v>38908</v>
          </cell>
          <cell r="B11275" t="str">
            <v>TE ROSCA FEMEA, METALICO, PARA CONEXAO COM ANEL DESLIZANTE EM TUBO PEX, DN 20 MM X 3/4"</v>
          </cell>
          <cell r="C11275" t="str">
            <v xml:space="preserve">UN    </v>
          </cell>
          <cell r="D11275">
            <v>22.03</v>
          </cell>
        </row>
        <row r="11276">
          <cell r="A11276">
            <v>38909</v>
          </cell>
          <cell r="B11276" t="str">
            <v>TE ROSCA FEMEA, METALICO, PARA CONEXAO COM ANEL DESLIZANTE EM TUBO PEX, DN 25 MM X 1/2"</v>
          </cell>
          <cell r="C11276" t="str">
            <v xml:space="preserve">UN    </v>
          </cell>
          <cell r="D11276">
            <v>31.67</v>
          </cell>
        </row>
        <row r="11277">
          <cell r="A11277">
            <v>38910</v>
          </cell>
          <cell r="B11277" t="str">
            <v>TE ROSCA FEMEA, METALICO, PARA CONEXAO COM ANEL DESLIZANTE EM TUBO PEX, DN 25 MM X 3/4"</v>
          </cell>
          <cell r="C11277" t="str">
            <v xml:space="preserve">UN    </v>
          </cell>
          <cell r="D11277">
            <v>34.200000000000003</v>
          </cell>
        </row>
        <row r="11278">
          <cell r="A11278">
            <v>38897</v>
          </cell>
          <cell r="B11278" t="str">
            <v>TE ROSCA MACHO, METALICO, PARA CONEXAO COM ANEL DESLIZANTE EM TUBO PEX, DN 16 MM X 1/2"</v>
          </cell>
          <cell r="C11278" t="str">
            <v xml:space="preserve">UN    </v>
          </cell>
          <cell r="D11278">
            <v>18.47</v>
          </cell>
        </row>
        <row r="11279">
          <cell r="A11279">
            <v>38899</v>
          </cell>
          <cell r="B11279" t="str">
            <v>TE ROSCA MACHO, METALICO, PARA CONEXAO COM ANEL DESLIZANTE EM TUBO PEX, DN 20 MM X 1/2"</v>
          </cell>
          <cell r="C11279" t="str">
            <v xml:space="preserve">UN    </v>
          </cell>
          <cell r="D11279">
            <v>20.78</v>
          </cell>
        </row>
        <row r="11280">
          <cell r="A11280">
            <v>38900</v>
          </cell>
          <cell r="B11280" t="str">
            <v>TE ROSCA MACHO, METALICO, PARA CONEXAO COM ANEL DESLIZANTE EM TUBO PEX, DN 20 MM X 3/4"</v>
          </cell>
          <cell r="C11280" t="str">
            <v xml:space="preserve">UN    </v>
          </cell>
          <cell r="D11280">
            <v>21.67</v>
          </cell>
        </row>
        <row r="11281">
          <cell r="A11281">
            <v>38901</v>
          </cell>
          <cell r="B11281" t="str">
            <v>TE ROSCA MACHO, METALICO, PARA CONEXAO COM ANEL DESLIZANTE EM TUBO PEX, DN 25 MM X 3/4"</v>
          </cell>
          <cell r="C11281" t="str">
            <v xml:space="preserve">UN    </v>
          </cell>
          <cell r="D11281">
            <v>35.44</v>
          </cell>
        </row>
        <row r="11282">
          <cell r="A11282">
            <v>38904</v>
          </cell>
          <cell r="B11282" t="str">
            <v>TE ROSCA MACHO, METALICO, PARA CONEXAO COM ANEL DESLIZANTE EM TUBO PEX, DN 32 MM X 1"</v>
          </cell>
          <cell r="C11282" t="str">
            <v xml:space="preserve">UN    </v>
          </cell>
          <cell r="D11282">
            <v>57.58</v>
          </cell>
        </row>
        <row r="11283">
          <cell r="A11283">
            <v>38903</v>
          </cell>
          <cell r="B11283" t="str">
            <v>TE ROSCA MACHO, METALICO, PARA CONEXAO COM ANEL DESLIZANTE EM TUBO PEX, DN 32 MM X 3/4"</v>
          </cell>
          <cell r="C11283" t="str">
            <v xml:space="preserve">UN    </v>
          </cell>
          <cell r="D11283">
            <v>57.22</v>
          </cell>
        </row>
        <row r="11284">
          <cell r="A11284">
            <v>7091</v>
          </cell>
          <cell r="B11284" t="str">
            <v>TE SANITARIO, PVC, DN 100 X 100 MM, SERIE NORMAL, PARA ESGOTO PREDIAL</v>
          </cell>
          <cell r="C11284" t="str">
            <v xml:space="preserve">UN    </v>
          </cell>
          <cell r="D11284">
            <v>13.2</v>
          </cell>
        </row>
        <row r="11285">
          <cell r="A11285">
            <v>11655</v>
          </cell>
          <cell r="B11285" t="str">
            <v>TE SANITARIO, PVC, DN 100 X 50 MM, SERIE NORMAL, PARA ESGOTO PREDIAL</v>
          </cell>
          <cell r="C11285" t="str">
            <v xml:space="preserve">UN    </v>
          </cell>
          <cell r="D11285">
            <v>12.61</v>
          </cell>
        </row>
        <row r="11286">
          <cell r="A11286">
            <v>11656</v>
          </cell>
          <cell r="B11286" t="str">
            <v>TE SANITARIO, PVC, DN 100 X 75 MM, SERIE NORMAL PARA ESGOTO PREDIAL</v>
          </cell>
          <cell r="C11286" t="str">
            <v xml:space="preserve">UN    </v>
          </cell>
          <cell r="D11286">
            <v>13.19</v>
          </cell>
        </row>
        <row r="11287">
          <cell r="A11287">
            <v>37948</v>
          </cell>
          <cell r="B11287" t="str">
            <v>TE SANITARIO, PVC, DN 40 X 40 MM, SERIE NORMAL, PARA ESGOTO PREDIAL</v>
          </cell>
          <cell r="C11287" t="str">
            <v xml:space="preserve">UN    </v>
          </cell>
          <cell r="D11287">
            <v>2.67</v>
          </cell>
        </row>
        <row r="11288">
          <cell r="A11288">
            <v>7097</v>
          </cell>
          <cell r="B11288" t="str">
            <v>TE SANITARIO, PVC, DN 50 X 50 MM, SERIE NORMAL, PARA ESGOTO PREDIAL</v>
          </cell>
          <cell r="C11288" t="str">
            <v xml:space="preserve">UN    </v>
          </cell>
          <cell r="D11288">
            <v>5.86</v>
          </cell>
        </row>
        <row r="11289">
          <cell r="A11289">
            <v>11657</v>
          </cell>
          <cell r="B11289" t="str">
            <v>TE SANITARIO, PVC, DN 75 X 50 MM, SERIE NORMAL PARA ESGOTO PREDIAL</v>
          </cell>
          <cell r="C11289" t="str">
            <v xml:space="preserve">UN    </v>
          </cell>
          <cell r="D11289">
            <v>11.49</v>
          </cell>
        </row>
        <row r="11290">
          <cell r="A11290">
            <v>11658</v>
          </cell>
          <cell r="B11290" t="str">
            <v>TE SANITARIO, PVC, DN 75 X 75 MM, SERIE NORMAL PARA ESGOTO PREDIAL</v>
          </cell>
          <cell r="C11290" t="str">
            <v xml:space="preserve">UN    </v>
          </cell>
          <cell r="D11290">
            <v>11.71</v>
          </cell>
        </row>
        <row r="11291">
          <cell r="A11291">
            <v>7146</v>
          </cell>
          <cell r="B11291" t="str">
            <v>TE SOLDAVEL, PVC, 90 GRAUS, 110 MM, PARA AGUA FRIA PREDIAL (NBR 5648)</v>
          </cell>
          <cell r="C11291" t="str">
            <v xml:space="preserve">UN    </v>
          </cell>
          <cell r="D11291">
            <v>172.78</v>
          </cell>
        </row>
        <row r="11292">
          <cell r="A11292">
            <v>7138</v>
          </cell>
          <cell r="B11292" t="str">
            <v>TE SOLDAVEL, PVC, 90 GRAUS, 20 MM, PARA AGUA FRIA PREDIAL (NBR 5648)</v>
          </cell>
          <cell r="C11292" t="str">
            <v xml:space="preserve">UN    </v>
          </cell>
          <cell r="D11292">
            <v>0.97</v>
          </cell>
        </row>
        <row r="11293">
          <cell r="A11293">
            <v>7139</v>
          </cell>
          <cell r="B11293" t="str">
            <v>TE SOLDAVEL, PVC, 90 GRAUS, 25 MM, PARA AGUA FRIA PREDIAL (NBR 5648)</v>
          </cell>
          <cell r="C11293" t="str">
            <v xml:space="preserve">UN    </v>
          </cell>
          <cell r="D11293">
            <v>1.28</v>
          </cell>
        </row>
        <row r="11294">
          <cell r="A11294">
            <v>7140</v>
          </cell>
          <cell r="B11294" t="str">
            <v>TE SOLDAVEL, PVC, 90 GRAUS, 32 MM, PARA AGUA FRIA PREDIAL (NBR 5648)</v>
          </cell>
          <cell r="C11294" t="str">
            <v xml:space="preserve">UN    </v>
          </cell>
          <cell r="D11294">
            <v>4.26</v>
          </cell>
        </row>
        <row r="11295">
          <cell r="A11295">
            <v>7141</v>
          </cell>
          <cell r="B11295" t="str">
            <v>TE SOLDAVEL, PVC, 90 GRAUS, 40 MM, PARA AGUA FRIA PREDIAL (NBR 5648)</v>
          </cell>
          <cell r="C11295" t="str">
            <v xml:space="preserve">UN    </v>
          </cell>
          <cell r="D11295">
            <v>9.32</v>
          </cell>
        </row>
        <row r="11296">
          <cell r="A11296">
            <v>7143</v>
          </cell>
          <cell r="B11296" t="str">
            <v>TE SOLDAVEL, PVC, 90 GRAUS, 60 MM, PARA AGUA FRIA PREDIAL (NBR 5648)</v>
          </cell>
          <cell r="C11296" t="str">
            <v xml:space="preserve">UN    </v>
          </cell>
          <cell r="D11296">
            <v>31.05</v>
          </cell>
        </row>
        <row r="11297">
          <cell r="A11297">
            <v>7144</v>
          </cell>
          <cell r="B11297" t="str">
            <v>TE SOLDAVEL, PVC, 90 GRAUS, 75 MM, PARA AGUA FRIA PREDIAL (NBR 5648)</v>
          </cell>
          <cell r="C11297" t="str">
            <v xml:space="preserve">UN    </v>
          </cell>
          <cell r="D11297">
            <v>62.12</v>
          </cell>
        </row>
        <row r="11298">
          <cell r="A11298">
            <v>7145</v>
          </cell>
          <cell r="B11298" t="str">
            <v>TE SOLDAVEL, PVC, 90 GRAUS, 85 MM, PARA AGUA FRIA PREDIAL (NBR 5648)</v>
          </cell>
          <cell r="C11298" t="str">
            <v xml:space="preserve">UN    </v>
          </cell>
          <cell r="D11298">
            <v>101.88</v>
          </cell>
        </row>
        <row r="11299">
          <cell r="A11299">
            <v>7142</v>
          </cell>
          <cell r="B11299" t="str">
            <v>TE SOLDAVEL, PVC, 90 GRAUS,50 MM, PARA AGUA FRIA PREDIAL (NBR 5648)</v>
          </cell>
          <cell r="C11299" t="str">
            <v xml:space="preserve">UN    </v>
          </cell>
          <cell r="D11299">
            <v>10.42</v>
          </cell>
        </row>
        <row r="11300">
          <cell r="A11300">
            <v>3593</v>
          </cell>
          <cell r="B11300" t="str">
            <v>TE 45 GRAUS DE FERRO GALVANIZADO, COM ROSCA BSP, DE 1 1/2"</v>
          </cell>
          <cell r="C11300" t="str">
            <v xml:space="preserve">UN    </v>
          </cell>
          <cell r="D11300">
            <v>68.58</v>
          </cell>
        </row>
        <row r="11301">
          <cell r="A11301">
            <v>3588</v>
          </cell>
          <cell r="B11301" t="str">
            <v>TE 45 GRAUS DE FERRO GALVANIZADO, COM ROSCA BSP, DE 1 1/4"</v>
          </cell>
          <cell r="C11301" t="str">
            <v xml:space="preserve">UN    </v>
          </cell>
          <cell r="D11301">
            <v>52.86</v>
          </cell>
        </row>
        <row r="11302">
          <cell r="A11302">
            <v>3585</v>
          </cell>
          <cell r="B11302" t="str">
            <v>TE 45 GRAUS DE FERRO GALVANIZADO, COM ROSCA BSP, DE 1/2"</v>
          </cell>
          <cell r="C11302" t="str">
            <v xml:space="preserve">UN    </v>
          </cell>
          <cell r="D11302">
            <v>16.329999999999998</v>
          </cell>
        </row>
        <row r="11303">
          <cell r="A11303">
            <v>3587</v>
          </cell>
          <cell r="B11303" t="str">
            <v>TE 45 GRAUS DE FERRO GALVANIZADO, COM ROSCA BSP, DE 1"</v>
          </cell>
          <cell r="C11303" t="str">
            <v xml:space="preserve">UN    </v>
          </cell>
          <cell r="D11303">
            <v>32.799999999999997</v>
          </cell>
        </row>
        <row r="11304">
          <cell r="A11304">
            <v>3590</v>
          </cell>
          <cell r="B11304" t="str">
            <v>TE 45 GRAUS DE FERRO GALVANIZADO, COM ROSCA BSP, DE 2 1/2"</v>
          </cell>
          <cell r="C11304" t="str">
            <v xml:space="preserve">UN    </v>
          </cell>
          <cell r="D11304">
            <v>194.73</v>
          </cell>
        </row>
        <row r="11305">
          <cell r="A11305">
            <v>3589</v>
          </cell>
          <cell r="B11305" t="str">
            <v>TE 45 GRAUS DE FERRO GALVANIZADO, COM ROSCA BSP, DE 2"</v>
          </cell>
          <cell r="C11305" t="str">
            <v xml:space="preserve">UN    </v>
          </cell>
          <cell r="D11305">
            <v>104.52</v>
          </cell>
        </row>
        <row r="11306">
          <cell r="A11306">
            <v>3586</v>
          </cell>
          <cell r="B11306" t="str">
            <v>TE 45 GRAUS DE FERRO GALVANIZADO, COM ROSCA BSP, DE 3/4"</v>
          </cell>
          <cell r="C11306" t="str">
            <v xml:space="preserve">UN    </v>
          </cell>
          <cell r="D11306">
            <v>21.39</v>
          </cell>
        </row>
        <row r="11307">
          <cell r="A11307">
            <v>3592</v>
          </cell>
          <cell r="B11307" t="str">
            <v>TE 45 GRAUS DE FERRO GALVANIZADO, COM ROSCA BSP, DE 3"</v>
          </cell>
          <cell r="C11307" t="str">
            <v xml:space="preserve">UN    </v>
          </cell>
          <cell r="D11307">
            <v>307.82</v>
          </cell>
        </row>
        <row r="11308">
          <cell r="A11308">
            <v>3591</v>
          </cell>
          <cell r="B11308" t="str">
            <v>TE 45 GRAUS DE FERRO GALVANIZADO, COM ROSCA BSP, DE 4"</v>
          </cell>
          <cell r="C11308" t="str">
            <v xml:space="preserve">UN    </v>
          </cell>
          <cell r="D11308">
            <v>493.45</v>
          </cell>
        </row>
        <row r="11309">
          <cell r="A11309">
            <v>40396</v>
          </cell>
          <cell r="B11309" t="str">
            <v>TE 90 GRAUS EM ACO CARBONO, SOLDAVEL, PRESSAO 3.000 LBS, DN 1 1/2"</v>
          </cell>
          <cell r="C11309" t="str">
            <v xml:space="preserve">UN    </v>
          </cell>
          <cell r="D11309">
            <v>71.53</v>
          </cell>
        </row>
        <row r="11310">
          <cell r="A11310">
            <v>40395</v>
          </cell>
          <cell r="B11310" t="str">
            <v>TE 90 GRAUS EM ACO CARBONO, SOLDAVEL, PRESSAO 3.000 LBS, DN 1 1/4"</v>
          </cell>
          <cell r="C11310" t="str">
            <v xml:space="preserve">UN    </v>
          </cell>
          <cell r="D11310">
            <v>54.89</v>
          </cell>
        </row>
        <row r="11311">
          <cell r="A11311">
            <v>40392</v>
          </cell>
          <cell r="B11311" t="str">
            <v>TE 90 GRAUS EM ACO CARBONO, SOLDAVEL, PRESSAO 3.000 LBS, DN 1/2"</v>
          </cell>
          <cell r="C11311" t="str">
            <v xml:space="preserve">UN    </v>
          </cell>
          <cell r="D11311">
            <v>17.66</v>
          </cell>
        </row>
        <row r="11312">
          <cell r="A11312">
            <v>40394</v>
          </cell>
          <cell r="B11312" t="str">
            <v>TE 90 GRAUS EM ACO CARBONO, SOLDAVEL, PRESSAO 3.000 LBS, DN 1"</v>
          </cell>
          <cell r="C11312" t="str">
            <v xml:space="preserve">UN    </v>
          </cell>
          <cell r="D11312">
            <v>35.74</v>
          </cell>
        </row>
        <row r="11313">
          <cell r="A11313">
            <v>40398</v>
          </cell>
          <cell r="B11313" t="str">
            <v>TE 90 GRAUS EM ACO CARBONO, SOLDAVEL, PRESSAO 3.000 LBS, DN 2 1/2"</v>
          </cell>
          <cell r="C11313" t="str">
            <v xml:space="preserve">UN    </v>
          </cell>
          <cell r="D11313">
            <v>229.49</v>
          </cell>
        </row>
        <row r="11314">
          <cell r="A11314">
            <v>40397</v>
          </cell>
          <cell r="B11314" t="str">
            <v>TE 90 GRAUS EM ACO CARBONO, SOLDAVEL, PRESSAO 3.000 LBS, DN 2"</v>
          </cell>
          <cell r="C11314" t="str">
            <v xml:space="preserve">UN    </v>
          </cell>
          <cell r="D11314">
            <v>117.52</v>
          </cell>
        </row>
        <row r="11315">
          <cell r="A11315">
            <v>40393</v>
          </cell>
          <cell r="B11315" t="str">
            <v>TE 90 GRAUS EM ACO CARBONO, SOLDAVEL, PRESSAO 3.000 LBS, DN 3/4"</v>
          </cell>
          <cell r="C11315" t="str">
            <v xml:space="preserve">UN    </v>
          </cell>
          <cell r="D11315">
            <v>22.75</v>
          </cell>
        </row>
        <row r="11316">
          <cell r="A11316">
            <v>40399</v>
          </cell>
          <cell r="B11316" t="str">
            <v>TE 90 GRAUS EM ACO CARBONO, SOLDAVEL, PRESSAO 3.000 LBS, DN 3"</v>
          </cell>
          <cell r="C11316" t="str">
            <v xml:space="preserve">UN    </v>
          </cell>
          <cell r="D11316">
            <v>375.44</v>
          </cell>
        </row>
        <row r="11317">
          <cell r="A11317">
            <v>39322</v>
          </cell>
          <cell r="B11317" t="str">
            <v>TE, PLASTICO, DN 16 MM, PARA CONEXAO COM CRIMPAGEM EM TUBO PEX</v>
          </cell>
          <cell r="C11317" t="str">
            <v xml:space="preserve">UN    </v>
          </cell>
          <cell r="D11317">
            <v>22.32</v>
          </cell>
        </row>
        <row r="11318">
          <cell r="A11318">
            <v>39289</v>
          </cell>
          <cell r="B11318" t="str">
            <v>TE, PLASTICO, DN 20 MM, PARA CONEXAO COM CRIMPAGEM EM TUBO PEX</v>
          </cell>
          <cell r="C11318" t="str">
            <v xml:space="preserve">UN    </v>
          </cell>
          <cell r="D11318">
            <v>26.74</v>
          </cell>
        </row>
        <row r="11319">
          <cell r="A11319">
            <v>39290</v>
          </cell>
          <cell r="B11319" t="str">
            <v>TE, PLASTICO, DN 25 MM, PARA CONEXAO COM CRIMPAGEM EM TUBO PEX</v>
          </cell>
          <cell r="C11319" t="str">
            <v xml:space="preserve">UN    </v>
          </cell>
          <cell r="D11319">
            <v>45.38</v>
          </cell>
        </row>
        <row r="11320">
          <cell r="A11320">
            <v>39291</v>
          </cell>
          <cell r="B11320" t="str">
            <v>TE, PLASTICO, DN 32 MM, PARA CONEXAO COM CRIMPAGEM EM TUBO PEX</v>
          </cell>
          <cell r="C11320" t="str">
            <v xml:space="preserve">UN    </v>
          </cell>
          <cell r="D11320">
            <v>67.94</v>
          </cell>
        </row>
        <row r="11321">
          <cell r="A11321">
            <v>20174</v>
          </cell>
          <cell r="B11321" t="str">
            <v>TE, PVC LEVE, CURTO, 90 GRAUS, 150 MM, PARA ESGOTO</v>
          </cell>
          <cell r="C11321" t="str">
            <v xml:space="preserve">UN    </v>
          </cell>
          <cell r="D11321">
            <v>32.17</v>
          </cell>
        </row>
        <row r="11322">
          <cell r="A11322">
            <v>41892</v>
          </cell>
          <cell r="B11322" t="str">
            <v>TE, PVC PBA, BBB, 90 GRAUS, DN 100 / DE 110 MM, PARA REDE  AGUA (NBR 10351)</v>
          </cell>
          <cell r="C11322" t="str">
            <v xml:space="preserve">UN    </v>
          </cell>
          <cell r="D11322">
            <v>103.34</v>
          </cell>
        </row>
        <row r="11323">
          <cell r="A11323">
            <v>7048</v>
          </cell>
          <cell r="B11323" t="str">
            <v>TE, PVC PBA, BBB, 90 GRAUS, DN 50 / DE 60 MM, PARA REDE AGUA (NBR 10351)</v>
          </cell>
          <cell r="C11323" t="str">
            <v xml:space="preserve">UN    </v>
          </cell>
          <cell r="D11323">
            <v>22.3</v>
          </cell>
        </row>
        <row r="11324">
          <cell r="A11324">
            <v>7088</v>
          </cell>
          <cell r="B11324" t="str">
            <v>TE, PVC PBA, BBB, 90 GRAUS, DN 75 / DE 85 MM, PARA REDE AGUA (NBR 10351)</v>
          </cell>
          <cell r="C11324" t="str">
            <v xml:space="preserve">UN    </v>
          </cell>
          <cell r="D11324">
            <v>48.77</v>
          </cell>
        </row>
        <row r="11325">
          <cell r="A11325">
            <v>20179</v>
          </cell>
          <cell r="B11325" t="str">
            <v>TE, PVC, SERIE R, 100 X 100 MM, PARA ESGOTO OU AGUAS PLUVIAIS PREDIAIS</v>
          </cell>
          <cell r="C11325" t="str">
            <v xml:space="preserve">UN    </v>
          </cell>
          <cell r="D11325">
            <v>43.3</v>
          </cell>
        </row>
        <row r="11326">
          <cell r="A11326">
            <v>20178</v>
          </cell>
          <cell r="B11326" t="str">
            <v>TE, PVC, SERIE R, 100 X 75 MM, PARA ESGOTO OU AGUAS PLUVIAIS PREDIAIS</v>
          </cell>
          <cell r="C11326" t="str">
            <v xml:space="preserve">UN    </v>
          </cell>
          <cell r="D11326">
            <v>38.270000000000003</v>
          </cell>
        </row>
        <row r="11327">
          <cell r="A11327">
            <v>20180</v>
          </cell>
          <cell r="B11327" t="str">
            <v>TE, PVC, SERIE R, 150 X 100 MM, PARA ESGOTO OU AGUAS PLUVIAIS PREDIAIS</v>
          </cell>
          <cell r="C11327" t="str">
            <v xml:space="preserve">UN    </v>
          </cell>
          <cell r="D11327">
            <v>70.319999999999993</v>
          </cell>
        </row>
        <row r="11328">
          <cell r="A11328">
            <v>20181</v>
          </cell>
          <cell r="B11328" t="str">
            <v>TE, PVC, SERIE R, 150 X 150 MM, PARA ESGOTO OU AGUAS PLUVIAIS PREDIAIS</v>
          </cell>
          <cell r="C11328" t="str">
            <v xml:space="preserve">UN    </v>
          </cell>
          <cell r="D11328">
            <v>104.32</v>
          </cell>
        </row>
        <row r="11329">
          <cell r="A11329">
            <v>20177</v>
          </cell>
          <cell r="B11329" t="str">
            <v>TE, PVC, SERIE R, 75 X 75 MM, PARA ESGOTO OU AGUAS PLUVIAIS PREDIAIS</v>
          </cell>
          <cell r="C11329" t="str">
            <v xml:space="preserve">UN    </v>
          </cell>
          <cell r="D11329">
            <v>25.08</v>
          </cell>
        </row>
        <row r="11330">
          <cell r="A11330">
            <v>7082</v>
          </cell>
          <cell r="B11330" t="str">
            <v>TE, PVC, 90 GRAUS, BBB, JE, DN 100 MM, PARA REDE COLETORA ESGOTO (NBR 10569)</v>
          </cell>
          <cell r="C11330" t="str">
            <v xml:space="preserve">UN    </v>
          </cell>
          <cell r="D11330">
            <v>50.38</v>
          </cell>
        </row>
        <row r="11331">
          <cell r="A11331">
            <v>42707</v>
          </cell>
          <cell r="B11331" t="str">
            <v>TE, PVC, 90 GRAUS, BBB, JE, DN 100 MM, PARA TUBO CORRUGADO E/OU LISO, REDE COLETORA ESGOTO (NBR 10569</v>
          </cell>
          <cell r="C11331" t="str">
            <v xml:space="preserve">UN    </v>
          </cell>
          <cell r="D11331">
            <v>136.81</v>
          </cell>
        </row>
        <row r="11332">
          <cell r="A11332">
            <v>7069</v>
          </cell>
          <cell r="B11332" t="str">
            <v>TE, PVC, 90 GRAUS, BBB, JE, DN 150 MM, PARA REDE COLETORA ESGOTO (NBR 10569)</v>
          </cell>
          <cell r="C11332" t="str">
            <v xml:space="preserve">UN    </v>
          </cell>
          <cell r="D11332">
            <v>111.81</v>
          </cell>
        </row>
        <row r="11333">
          <cell r="A11333">
            <v>42708</v>
          </cell>
          <cell r="B11333" t="str">
            <v>TE, PVC, 90 GRAUS, BBB, JE, DN 150 MM, PARA TUBO CORRUGADO E/OU LISO, REDE COLETORA ESGOTO (NBR 10569)</v>
          </cell>
          <cell r="C11333" t="str">
            <v xml:space="preserve">UN    </v>
          </cell>
          <cell r="D11333">
            <v>359.09</v>
          </cell>
        </row>
        <row r="11334">
          <cell r="A11334">
            <v>7070</v>
          </cell>
          <cell r="B11334" t="str">
            <v>TE, PVC, 90 GRAUS, BBB, JE, DN 200 MM, PARA REDE COLETORA ESGOTO (NBR 10569)</v>
          </cell>
          <cell r="C11334" t="str">
            <v xml:space="preserve">UN    </v>
          </cell>
          <cell r="D11334">
            <v>160.1</v>
          </cell>
        </row>
        <row r="11335">
          <cell r="A11335">
            <v>42709</v>
          </cell>
          <cell r="B11335" t="str">
            <v>TE, PVC, 90 GRAUS, BBB, JE, DN 200 MM, PARA TUBO CORRUGADO E/OU LISO, REDE COLETORA ESGOTO (NBR 10569)</v>
          </cell>
          <cell r="C11335" t="str">
            <v xml:space="preserve">UN    </v>
          </cell>
          <cell r="D11335">
            <v>537.04</v>
          </cell>
        </row>
        <row r="11336">
          <cell r="A11336">
            <v>42710</v>
          </cell>
          <cell r="B11336" t="str">
            <v>TE, PVC, 90 GRAUS, BBB, JE, DN 250 MM, PARA TUBO CORRUGADO E/OU LISO, REDE COLETORA ESGOTO (NBR 10569)</v>
          </cell>
          <cell r="C11336" t="str">
            <v xml:space="preserve">UN    </v>
          </cell>
          <cell r="D11336">
            <v>1543.74</v>
          </cell>
        </row>
        <row r="11337">
          <cell r="A11337">
            <v>42716</v>
          </cell>
          <cell r="B11337" t="str">
            <v>TE, PVC, 90 GRAUS, BBB, JE, DN 300 MM, PARA TUBO CORRUGADO E/OU LISO, REDE COLETORA ESGOTO (NBR 10569)</v>
          </cell>
          <cell r="C11337" t="str">
            <v xml:space="preserve">UN    </v>
          </cell>
          <cell r="D11337">
            <v>1921.45</v>
          </cell>
        </row>
        <row r="11338">
          <cell r="A11338">
            <v>20172</v>
          </cell>
          <cell r="B11338" t="str">
            <v>TE, PVC, 90 GRAUS, BBP, JE, DN 100 MM, PARA REDE COLETORA ESGOTO (NBR 10569)</v>
          </cell>
          <cell r="C11338" t="str">
            <v xml:space="preserve">UN    </v>
          </cell>
          <cell r="D11338">
            <v>36.950000000000003</v>
          </cell>
        </row>
        <row r="11339">
          <cell r="A11339">
            <v>40945</v>
          </cell>
          <cell r="B11339" t="str">
            <v>TECNICO DE EDIFICACOES</v>
          </cell>
          <cell r="C11339" t="str">
            <v xml:space="preserve">H     </v>
          </cell>
          <cell r="D11339">
            <v>18.8</v>
          </cell>
        </row>
        <row r="11340">
          <cell r="A11340">
            <v>40946</v>
          </cell>
          <cell r="B11340" t="str">
            <v>TECNICO DE EDIFICACOES (MENSALISTA)</v>
          </cell>
          <cell r="C11340" t="str">
            <v xml:space="preserve">MES   </v>
          </cell>
          <cell r="D11340">
            <v>3291.45</v>
          </cell>
        </row>
        <row r="11341">
          <cell r="A11341">
            <v>7153</v>
          </cell>
          <cell r="B11341" t="str">
            <v>TECNICO EM LABORATORIO E CAMPO DE CONSTRUCAO CIVIL</v>
          </cell>
          <cell r="C11341" t="str">
            <v xml:space="preserve">H     </v>
          </cell>
          <cell r="D11341">
            <v>20.420000000000002</v>
          </cell>
        </row>
        <row r="11342">
          <cell r="A11342">
            <v>41089</v>
          </cell>
          <cell r="B11342" t="str">
            <v>TECNICO EM LABORATORIO E CAMPO DE CONSTRUCAO CIVIL (MENSALISTA)</v>
          </cell>
          <cell r="C11342" t="str">
            <v xml:space="preserve">MES   </v>
          </cell>
          <cell r="D11342">
            <v>3574.51</v>
          </cell>
        </row>
        <row r="11343">
          <cell r="A11343">
            <v>40943</v>
          </cell>
          <cell r="B11343" t="str">
            <v>TECNICO EM SEGURANCA DO TRABALHO</v>
          </cell>
          <cell r="C11343" t="str">
            <v xml:space="preserve">H     </v>
          </cell>
          <cell r="D11343">
            <v>18.190000000000001</v>
          </cell>
        </row>
        <row r="11344">
          <cell r="A11344">
            <v>40944</v>
          </cell>
          <cell r="B11344" t="str">
            <v>TECNICO EM SEGURANCA DO TRABALHO (MENSALISTA)</v>
          </cell>
          <cell r="C11344" t="str">
            <v xml:space="preserve">MES   </v>
          </cell>
          <cell r="D11344">
            <v>3183.14</v>
          </cell>
        </row>
        <row r="11345">
          <cell r="A11345">
            <v>6175</v>
          </cell>
          <cell r="B11345" t="str">
            <v>TECNICO EM SONDAGEM</v>
          </cell>
          <cell r="C11345" t="str">
            <v xml:space="preserve">H     </v>
          </cell>
          <cell r="D11345">
            <v>31.79</v>
          </cell>
        </row>
        <row r="11346">
          <cell r="A11346">
            <v>41092</v>
          </cell>
          <cell r="B11346" t="str">
            <v>TECNICO EM SONDAGEM (MENSALISTA)</v>
          </cell>
          <cell r="C11346" t="str">
            <v xml:space="preserve">MES   </v>
          </cell>
          <cell r="D11346">
            <v>5563.18</v>
          </cell>
        </row>
        <row r="11347">
          <cell r="A11347">
            <v>37712</v>
          </cell>
          <cell r="B11347" t="str">
            <v>TELA ARAME GALVANIZADO REVESTIDO COM POLIMERO, MALHA HEXAGONAL DUPLA TORCAO, 8 X 10 CM (ZN/AL REVESTIDO COM POLIMERO), FIO *2,4* MM</v>
          </cell>
          <cell r="C11347" t="str">
            <v xml:space="preserve">M2    </v>
          </cell>
          <cell r="D11347">
            <v>61.49</v>
          </cell>
        </row>
        <row r="11348">
          <cell r="A11348">
            <v>34547</v>
          </cell>
          <cell r="B11348" t="str">
            <v>TELA DE ACO SOLDADA GALVANIZADA/ZINCADA PARA ALVENARIA, FIO  D = *1,20 A 1,70* MM, MALHA 15 X 15 MM, (C X L) *50 X 12* CM</v>
          </cell>
          <cell r="C11348" t="str">
            <v xml:space="preserve">M     </v>
          </cell>
          <cell r="D11348">
            <v>3.02</v>
          </cell>
        </row>
        <row r="11349">
          <cell r="A11349">
            <v>34548</v>
          </cell>
          <cell r="B11349" t="str">
            <v>TELA DE ACO SOLDADA GALVANIZADA/ZINCADA PARA ALVENARIA, FIO  D = *1,20 A 1,70* MM, MALHA 15 X 15 MM, (C X L) *50 X 17,5* CM</v>
          </cell>
          <cell r="C11349" t="str">
            <v xml:space="preserve">M     </v>
          </cell>
          <cell r="D11349">
            <v>4.96</v>
          </cell>
        </row>
        <row r="11350">
          <cell r="A11350">
            <v>34558</v>
          </cell>
          <cell r="B11350" t="str">
            <v>TELA DE ACO SOLDADA GALVANIZADA/ZINCADA PARA ALVENARIA, FIO D = *1,20 A 1,70* MM, MALHA 15 X 15 MM, (C X L) *50 X 10,5* CM</v>
          </cell>
          <cell r="C11350" t="str">
            <v xml:space="preserve">M     </v>
          </cell>
          <cell r="D11350">
            <v>2.46</v>
          </cell>
        </row>
        <row r="11351">
          <cell r="A11351">
            <v>34550</v>
          </cell>
          <cell r="B11351" t="str">
            <v>TELA DE ACO SOLDADA GALVANIZADA/ZINCADA PARA ALVENARIA, FIO D = *1,20 A 1,70* MM, MALHA 15 X 15 MM, (C X L) *50 X 6* CM</v>
          </cell>
          <cell r="C11351" t="str">
            <v xml:space="preserve">M     </v>
          </cell>
          <cell r="D11351">
            <v>1.3</v>
          </cell>
        </row>
        <row r="11352">
          <cell r="A11352">
            <v>34557</v>
          </cell>
          <cell r="B11352" t="str">
            <v>TELA DE ACO SOLDADA GALVANIZADA/ZINCADA PARA ALVENARIA, FIO D = *1,20 A 1,70* MM, MALHA 15 X 15 MM, (C X L) *50 X 7,5* CM</v>
          </cell>
          <cell r="C11352" t="str">
            <v xml:space="preserve">M     </v>
          </cell>
          <cell r="D11352">
            <v>1.91</v>
          </cell>
        </row>
        <row r="11353">
          <cell r="A11353">
            <v>37411</v>
          </cell>
          <cell r="B11353" t="str">
            <v>TELA DE ACO SOLDADA GALVANIZADA/ZINCADA PARA ALVENARIA, FIO D = *1,24 MM, MALHA 25 X 25 MM</v>
          </cell>
          <cell r="C11353" t="str">
            <v xml:space="preserve">M2    </v>
          </cell>
          <cell r="D11353">
            <v>13.99</v>
          </cell>
        </row>
        <row r="11354">
          <cell r="A11354">
            <v>39508</v>
          </cell>
          <cell r="B11354" t="str">
            <v>TELA DE ACO SOLDADA NERVURADA, CA-60, L-159, (1,69 KG/M2), DIAMETRO DO FIO = 4,5 MM, LARGURA = 2,45 M, ESPACAMENTO DA MALHA = 30 X 10 CM</v>
          </cell>
          <cell r="C11354" t="str">
            <v xml:space="preserve">M2    </v>
          </cell>
          <cell r="D11354">
            <v>7.86</v>
          </cell>
        </row>
        <row r="11355">
          <cell r="A11355">
            <v>39507</v>
          </cell>
          <cell r="B11355" t="str">
            <v>TELA DE ACO SOLDADA NERVURADA, CA-60, Q-113, (1,8 KG/M2), DIAMETRO DO FIO = 3,8 MM, LARGURA = 2,45 M, ESPACAMENTO DA MALHA = 10 X 10 CM</v>
          </cell>
          <cell r="C11355" t="str">
            <v xml:space="preserve">M2    </v>
          </cell>
          <cell r="D11355">
            <v>11.73</v>
          </cell>
        </row>
        <row r="11356">
          <cell r="A11356">
            <v>7155</v>
          </cell>
          <cell r="B11356" t="str">
            <v>TELA DE ACO SOLDADA NERVURADA, CA-60, Q-138, (2,20 KG/M2), DIAMETRO DO FIO = 4,2 MM, LARGURA = 2,45 M, ESPACAMENTO DA MALHA = 10  X 10 CM</v>
          </cell>
          <cell r="C11356" t="str">
            <v xml:space="preserve">M2    </v>
          </cell>
          <cell r="D11356">
            <v>15.05</v>
          </cell>
        </row>
        <row r="11357">
          <cell r="A11357">
            <v>42406</v>
          </cell>
          <cell r="B11357" t="str">
            <v>TELA DE ACO SOLDADA NERVURADA, CA-60, Q-159, (2,52 KG/M2), DIAMETRO DO FIO = 4,5 MM, LARGURA =  2,45 M, ESPACAMENTO DA MALHA = 10 X 10 CM</v>
          </cell>
          <cell r="C11357" t="str">
            <v xml:space="preserve">M2    </v>
          </cell>
          <cell r="D11357">
            <v>17.260000000000002</v>
          </cell>
        </row>
        <row r="11358">
          <cell r="A11358">
            <v>7156</v>
          </cell>
          <cell r="B11358" t="str">
            <v>TELA DE ACO SOLDADA NERVURADA, CA-60, Q-196, (3,11 KG/M2), DIAMETRO DO FIO = 5,0 MM, LARGURA = 2,45 M, ESPACAMENTO DA MALHA = 10 X 10 CM</v>
          </cell>
          <cell r="C11358" t="str">
            <v xml:space="preserve">M2    </v>
          </cell>
          <cell r="D11358">
            <v>21.6</v>
          </cell>
        </row>
        <row r="11359">
          <cell r="A11359">
            <v>43127</v>
          </cell>
          <cell r="B11359" t="str">
            <v>TELA DE ACO SOLDADA NERVURADA, CA-60, Q-283 (4,48 KG/M2), DIAMETRO DO FIO = 6,0 MM, LARGURA = 2,45 X 6,00 M DE COMPRIMENTO, ESPACAMENTO DA MALHA = 10 X 10 CM</v>
          </cell>
          <cell r="C11359" t="str">
            <v xml:space="preserve">M2    </v>
          </cell>
          <cell r="D11359">
            <v>30.91</v>
          </cell>
        </row>
        <row r="11360">
          <cell r="A11360">
            <v>10917</v>
          </cell>
          <cell r="B11360" t="str">
            <v>TELA DE ACO SOLDADA NERVURADA, CA-60, Q-61, (0,97 KG/M2), DIAMETRO DO FIO = 3,4 MM, LARGURA = 2,45 M, ESPACAMENTO DA MALHA = 15 X 15 CM</v>
          </cell>
          <cell r="C11360" t="str">
            <v xml:space="preserve">M2    </v>
          </cell>
          <cell r="D11360">
            <v>6.52</v>
          </cell>
        </row>
        <row r="11361">
          <cell r="A11361">
            <v>21141</v>
          </cell>
          <cell r="B11361" t="str">
            <v>TELA DE ACO SOLDADA NERVURADA, CA-60, Q-92, (1,48 KG/M2), DIAMETRO DO FIO = 4,2 MM, LARGURA = 2,45 X 60 M DE COMPRIMENTO, ESPACAMENTO DA MALHA = 15  X 15 CM</v>
          </cell>
          <cell r="C11361" t="str">
            <v xml:space="preserve">M2    </v>
          </cell>
          <cell r="D11361">
            <v>10.1</v>
          </cell>
        </row>
        <row r="11362">
          <cell r="A11362">
            <v>39509</v>
          </cell>
          <cell r="B11362" t="str">
            <v>TELA DE ACO SOLDADA NERVURADA, CA-60, T-196, (2,11 KG/M2), DIAMETRO DO FIO = 5,0 MM, LARGURA = 2,45 M, ESPACAMENTO DA MALHA = 30 X 10 CM</v>
          </cell>
          <cell r="C11362" t="str">
            <v xml:space="preserve">M2    </v>
          </cell>
          <cell r="D11362">
            <v>9.7100000000000009</v>
          </cell>
        </row>
        <row r="11363">
          <cell r="A11363">
            <v>25988</v>
          </cell>
          <cell r="B11363" t="str">
            <v>TELA DE ANIAGEM (JUTA)</v>
          </cell>
          <cell r="C11363" t="str">
            <v xml:space="preserve">M2    </v>
          </cell>
          <cell r="D11363">
            <v>7.63</v>
          </cell>
        </row>
        <row r="11364">
          <cell r="A11364">
            <v>7167</v>
          </cell>
          <cell r="B11364" t="str">
            <v>TELA DE ARAME GALVANIZADA QUADRANGULAR / LOSANGULAR, FIO 2,11 MM (14 BWG), MALHA 5 X 5 CM, H = 2 M</v>
          </cell>
          <cell r="C11364" t="str">
            <v xml:space="preserve">M2    </v>
          </cell>
          <cell r="D11364">
            <v>25.85</v>
          </cell>
        </row>
        <row r="11365">
          <cell r="A11365">
            <v>10928</v>
          </cell>
          <cell r="B11365" t="str">
            <v>TELA DE ARAME GALVANIZADA QUADRANGULAR / LOSANGULAR, FIO 2,11 MM (14 BWG), MALHA 8 X 8 CM, H = 2 M</v>
          </cell>
          <cell r="C11365" t="str">
            <v xml:space="preserve">M2    </v>
          </cell>
          <cell r="D11365">
            <v>14.85</v>
          </cell>
        </row>
        <row r="11366">
          <cell r="A11366">
            <v>10933</v>
          </cell>
          <cell r="B11366" t="str">
            <v>TELA DE ARAME GALVANIZADA QUADRANGULAR / LOSANGULAR, FIO 2,77 MM (12 BWG), MALHA 10 X 10 CM, H = 2 M</v>
          </cell>
          <cell r="C11366" t="str">
            <v xml:space="preserve">M2    </v>
          </cell>
          <cell r="D11366">
            <v>22.4</v>
          </cell>
        </row>
        <row r="11367">
          <cell r="A11367">
            <v>7158</v>
          </cell>
          <cell r="B11367" t="str">
            <v>TELA DE ARAME GALVANIZADA QUADRANGULAR / LOSANGULAR, FIO 2,77 MM (12 BWG), MALHA 5 X 5 CM, H = 2 M</v>
          </cell>
          <cell r="C11367" t="str">
            <v xml:space="preserve">M2    </v>
          </cell>
          <cell r="D11367">
            <v>38</v>
          </cell>
        </row>
        <row r="11368">
          <cell r="A11368">
            <v>10927</v>
          </cell>
          <cell r="B11368" t="str">
            <v>TELA DE ARAME GALVANIZADA QUADRANGULAR / LOSANGULAR, FIO 2,77 MM (12 BWG), MALHA 8 X 8 CM, H = 2 M</v>
          </cell>
          <cell r="C11368" t="str">
            <v xml:space="preserve">M2    </v>
          </cell>
          <cell r="D11368">
            <v>24.3</v>
          </cell>
        </row>
        <row r="11369">
          <cell r="A11369">
            <v>7162</v>
          </cell>
          <cell r="B11369" t="str">
            <v>TELA DE ARAME GALVANIZADA QUADRANGULAR / LOSANGULAR, FIO 3,4 MM (10 BWG), MALHA 5 X 5 CM, H = 2 M</v>
          </cell>
          <cell r="C11369" t="str">
            <v xml:space="preserve">M2    </v>
          </cell>
          <cell r="D11369">
            <v>59.46</v>
          </cell>
        </row>
        <row r="11370">
          <cell r="A11370">
            <v>10932</v>
          </cell>
          <cell r="B11370" t="str">
            <v>TELA DE ARAME GALVANIZADA QUADRANGULAR / LOSANGULAR, FIO 4,19 MM (8 BWG), MALHA 5 X 5 CM, H = 2 M</v>
          </cell>
          <cell r="C11370" t="str">
            <v xml:space="preserve">M2    </v>
          </cell>
          <cell r="D11370">
            <v>103.43</v>
          </cell>
        </row>
        <row r="11371">
          <cell r="A11371">
            <v>10937</v>
          </cell>
          <cell r="B11371" t="str">
            <v>TELA DE ARAME GALVANIZADA REVESTIDA EM PVC, QUADRANGULAR / LOSANGULAR, FIO 2,11 MM (14 BWG), BITOLA FINAL = *2,8* MM, MALHA *8 X 8* CM, H = 2 M</v>
          </cell>
          <cell r="C11371" t="str">
            <v xml:space="preserve">M2    </v>
          </cell>
          <cell r="D11371">
            <v>26.58</v>
          </cell>
        </row>
        <row r="11372">
          <cell r="A11372">
            <v>10935</v>
          </cell>
          <cell r="B11372" t="str">
            <v>TELA DE ARAME GALVANIZADA REVESTIDA EM PVC, QUADRANGULAR / LOSANGULAR, FIO 2,77 MM (12 BWG), BITOLA FINAL = *3,8* MM, MALHA 7,5 X 7,5 CM, H = 2 M</v>
          </cell>
          <cell r="C11372" t="str">
            <v xml:space="preserve">M2    </v>
          </cell>
          <cell r="D11372">
            <v>46.11</v>
          </cell>
        </row>
        <row r="11373">
          <cell r="A11373">
            <v>10931</v>
          </cell>
          <cell r="B11373" t="str">
            <v>TELA DE ARAME GALVANIZADA, HEXAGONAL, FIO 0,56 MM (24 BWG), MALHA 1/2", H = 1 M</v>
          </cell>
          <cell r="C11373" t="str">
            <v xml:space="preserve">M2    </v>
          </cell>
          <cell r="D11373">
            <v>12.97</v>
          </cell>
        </row>
        <row r="11374">
          <cell r="A11374">
            <v>7164</v>
          </cell>
          <cell r="B11374" t="str">
            <v>TELA DE ARAME ONDULADA, FIO *2,77* MM (12 BWG), MALHA 5 X 5 CM, H = 2 M</v>
          </cell>
          <cell r="C11374" t="str">
            <v xml:space="preserve">M2    </v>
          </cell>
          <cell r="D11374">
            <v>42.92</v>
          </cell>
        </row>
        <row r="11375">
          <cell r="A11375">
            <v>36887</v>
          </cell>
          <cell r="B11375" t="str">
            <v>TELA DE FIBRA DE VIDRO, ACABAMENTO ANTI-ALCALINO, MALHA 10 X 10 MM</v>
          </cell>
          <cell r="C11375" t="str">
            <v xml:space="preserve">M2    </v>
          </cell>
          <cell r="D11375">
            <v>14.7</v>
          </cell>
        </row>
        <row r="11376">
          <cell r="A11376">
            <v>34630</v>
          </cell>
          <cell r="B11376" t="str">
            <v>TELA EM MALHA HEXAGONAL DE DUPLA TORCAO 8 X 10 CM (ZN/AL REVESTIDO COM POLIMERO), FIO 2,7 MM, COM GEOMANTA OU BIOMANTA, DIMENSOES 4,0 X 2,0 X 0,6 M, COM INCLINACAO DE 70 GRAUS, PARA SOLO REFORCADO</v>
          </cell>
          <cell r="C11376" t="str">
            <v xml:space="preserve">UN    </v>
          </cell>
          <cell r="D11376">
            <v>999.44</v>
          </cell>
        </row>
        <row r="11377">
          <cell r="A11377">
            <v>7161</v>
          </cell>
          <cell r="B11377" t="str">
            <v>TELA EM METAL PARA ESTUQUE (DEPLOYE)</v>
          </cell>
          <cell r="C11377" t="str">
            <v xml:space="preserve">M2    </v>
          </cell>
          <cell r="D11377">
            <v>5.34</v>
          </cell>
        </row>
        <row r="11378">
          <cell r="A11378">
            <v>7170</v>
          </cell>
          <cell r="B11378" t="str">
            <v>TELA FACHADEIRA EM POLIETILENO, ROLO DE 3 X 100 M (L X C), COR BRANCA, SEM LOGOMARCA - PARA PROTECAO DE OBRAS</v>
          </cell>
          <cell r="C11378" t="str">
            <v xml:space="preserve">M2    </v>
          </cell>
          <cell r="D11378">
            <v>2.08</v>
          </cell>
        </row>
        <row r="11379">
          <cell r="A11379">
            <v>37524</v>
          </cell>
          <cell r="B11379" t="str">
            <v>TELA PLASTICA LARANJA, TIPO TAPUME PARA SINALIZACAO, MALHA RETANGULAR, ROLO 1.20 X 50 M (L X C)</v>
          </cell>
          <cell r="C11379" t="str">
            <v xml:space="preserve">M     </v>
          </cell>
          <cell r="D11379">
            <v>2</v>
          </cell>
        </row>
        <row r="11380">
          <cell r="A11380">
            <v>37525</v>
          </cell>
          <cell r="B11380" t="str">
            <v>TELA PLASTICA TECIDA LISTRADA BRANCA E LARANJA, TIPO GUARDA CORPO, EM POLIETILENO MONOFILADO, ROLO 1,20 X 50 M (L X C)</v>
          </cell>
          <cell r="C11380" t="str">
            <v xml:space="preserve">M     </v>
          </cell>
          <cell r="D11380">
            <v>2.38</v>
          </cell>
        </row>
        <row r="11381">
          <cell r="A11381">
            <v>36789</v>
          </cell>
          <cell r="B11381" t="str">
            <v>TELHA CERAMICA TIPO AMERICANA, COMPRIMENTO DE *45* CM, RENDIMENTO DE *12* TELHAS/M2</v>
          </cell>
          <cell r="C11381" t="str">
            <v xml:space="preserve">UN    </v>
          </cell>
          <cell r="D11381">
            <v>1.78</v>
          </cell>
        </row>
        <row r="11382">
          <cell r="A11382">
            <v>7173</v>
          </cell>
          <cell r="B11382" t="str">
            <v>TELHA DE BARRO / CERAMICA, NAO ESMALTADA, TIPO COLONIAL, CANAL, PLAN, PAULISTA, COMPRIMENTO DE *44 A 50* CM, RENDIMENTO DE COBERTURA DE *26* TELHAS/M2</v>
          </cell>
          <cell r="C11382" t="str">
            <v xml:space="preserve">MIL   </v>
          </cell>
          <cell r="D11382">
            <v>1150</v>
          </cell>
        </row>
        <row r="11383">
          <cell r="A11383">
            <v>7175</v>
          </cell>
          <cell r="B11383" t="str">
            <v>TELHA DE BARRO / CERAMICA, TIPO ROMANA, AMERICANA, PORTUGUESA, FRANCESA, COMPRIMENTO DE *41* CM,  RENDIMENTO DE *16* TELHAS/M2</v>
          </cell>
          <cell r="C11383" t="str">
            <v xml:space="preserve">UN    </v>
          </cell>
          <cell r="D11383">
            <v>1.3</v>
          </cell>
        </row>
        <row r="11384">
          <cell r="A11384">
            <v>40741</v>
          </cell>
          <cell r="B11384" t="str">
            <v>TELHA DE CONCRETO TIPO CLASSICA, COR CINZA, COMPRIMENTO DE *42* CM,  RENDIMENTO DE *10* TELHAS/M2</v>
          </cell>
          <cell r="C11384" t="str">
            <v xml:space="preserve">UN    </v>
          </cell>
          <cell r="D11384">
            <v>2.17</v>
          </cell>
        </row>
        <row r="11385">
          <cell r="A11385">
            <v>7184</v>
          </cell>
          <cell r="B11385" t="str">
            <v>TELHA DE FIBRA DE VIDRO ONDULADA INCOLOR, E = 0,6 MM, DE *0,50 X 2,44* M</v>
          </cell>
          <cell r="C11385" t="str">
            <v xml:space="preserve">M2    </v>
          </cell>
          <cell r="D11385">
            <v>28.69</v>
          </cell>
        </row>
        <row r="11386">
          <cell r="A11386">
            <v>34458</v>
          </cell>
          <cell r="B11386" t="str">
            <v>TELHA DE FIBROCIMENTO E = 6 MM, DE 3,00 X 1,06 M (SEM AMIANTO)</v>
          </cell>
          <cell r="C11386" t="str">
            <v xml:space="preserve">UN    </v>
          </cell>
          <cell r="D11386">
            <v>133.18</v>
          </cell>
        </row>
        <row r="11387">
          <cell r="A11387">
            <v>34464</v>
          </cell>
          <cell r="B11387" t="str">
            <v>TELHA DE FIBROCIMENTO E = 6 MM, DE 4,10 X 1,06 M (SEM AMIANTO)</v>
          </cell>
          <cell r="C11387" t="str">
            <v xml:space="preserve">UN    </v>
          </cell>
          <cell r="D11387">
            <v>178.67</v>
          </cell>
        </row>
        <row r="11388">
          <cell r="A11388">
            <v>34468</v>
          </cell>
          <cell r="B11388" t="str">
            <v>TELHA DE FIBROCIMENTO E = 6 MM, DE 4,60 X 1,06 M (SEM AMIANTO)</v>
          </cell>
          <cell r="C11388" t="str">
            <v xml:space="preserve">UN    </v>
          </cell>
          <cell r="D11388">
            <v>206.21</v>
          </cell>
        </row>
        <row r="11389">
          <cell r="A11389">
            <v>34473</v>
          </cell>
          <cell r="B11389" t="str">
            <v>TELHA DE FIBROCIMENTO E = 8 MM, DE 3,00 X 1,06 M (SEM AMIANTO)</v>
          </cell>
          <cell r="C11389" t="str">
            <v xml:space="preserve">UN    </v>
          </cell>
          <cell r="D11389">
            <v>168.65</v>
          </cell>
        </row>
        <row r="11390">
          <cell r="A11390">
            <v>34480</v>
          </cell>
          <cell r="B11390" t="str">
            <v>TELHA DE FIBROCIMENTO E = 8 MM, DE 4,10 X 1,06 M (SEM AMIANTO)</v>
          </cell>
          <cell r="C11390" t="str">
            <v xml:space="preserve">UN    </v>
          </cell>
          <cell r="D11390">
            <v>229.98</v>
          </cell>
        </row>
        <row r="11391">
          <cell r="A11391">
            <v>34486</v>
          </cell>
          <cell r="B11391" t="str">
            <v>TELHA DE FIBROCIMENTO E = 8 MM, DE 4,60 X 1,06 M (SEM AMIANTO)</v>
          </cell>
          <cell r="C11391" t="str">
            <v xml:space="preserve">UN    </v>
          </cell>
          <cell r="D11391">
            <v>257.58</v>
          </cell>
        </row>
        <row r="11392">
          <cell r="A11392">
            <v>7202</v>
          </cell>
          <cell r="B11392" t="str">
            <v>TELHA DE FIBROCIMENTO E= 8 MM, DE *3,70 X 1,06* M (SEM AMIANTO)</v>
          </cell>
          <cell r="C11392" t="str">
            <v xml:space="preserve">M2    </v>
          </cell>
          <cell r="D11392">
            <v>52.78</v>
          </cell>
        </row>
        <row r="11393">
          <cell r="A11393">
            <v>7190</v>
          </cell>
          <cell r="B11393" t="str">
            <v>TELHA DE FIBROCIMENTO ONDULADA E = 4 MM, DE 1,22 X 0,50 M (SEM AMIANTO)</v>
          </cell>
          <cell r="C11393" t="str">
            <v xml:space="preserve">UN    </v>
          </cell>
          <cell r="D11393">
            <v>9.0500000000000007</v>
          </cell>
        </row>
        <row r="11394">
          <cell r="A11394">
            <v>34417</v>
          </cell>
          <cell r="B11394" t="str">
            <v>TELHA DE FIBROCIMENTO ONDULADA E = 4 MM, DE 2,13 X 0,50 M (SEM AMIANTO)</v>
          </cell>
          <cell r="C11394" t="str">
            <v xml:space="preserve">UN    </v>
          </cell>
          <cell r="D11394">
            <v>15.74</v>
          </cell>
        </row>
        <row r="11395">
          <cell r="A11395">
            <v>7191</v>
          </cell>
          <cell r="B11395" t="str">
            <v>TELHA DE FIBROCIMENTO ONDULADA E = 4 MM, DE 2,44 X 0,50 M (SEM AMIANTO)</v>
          </cell>
          <cell r="C11395" t="str">
            <v xml:space="preserve">UN    </v>
          </cell>
          <cell r="D11395">
            <v>18.239999999999998</v>
          </cell>
        </row>
        <row r="11396">
          <cell r="A11396">
            <v>7213</v>
          </cell>
          <cell r="B11396" t="str">
            <v>TELHA DE FIBROCIMENTO ONDULADA E = 4 MM, DE 2,44 X 0,50 M (SEM AMIANTO)</v>
          </cell>
          <cell r="C11396" t="str">
            <v xml:space="preserve">M2    </v>
          </cell>
          <cell r="D11396">
            <v>14.95</v>
          </cell>
        </row>
        <row r="11397">
          <cell r="A11397">
            <v>7195</v>
          </cell>
          <cell r="B11397" t="str">
            <v>TELHA DE FIBROCIMENTO ONDULADA E = 6 MM, DE 1,53 X 1,10 M (SEM AMIANTO)</v>
          </cell>
          <cell r="C11397" t="str">
            <v xml:space="preserve">UN    </v>
          </cell>
          <cell r="D11397">
            <v>43.46</v>
          </cell>
        </row>
        <row r="11398">
          <cell r="A11398">
            <v>7186</v>
          </cell>
          <cell r="B11398" t="str">
            <v>TELHA DE FIBROCIMENTO ONDULADA E = 6 MM, DE 1,83 X 1,10 M (SEM AMIANTO)</v>
          </cell>
          <cell r="C11398" t="str">
            <v xml:space="preserve">UN    </v>
          </cell>
          <cell r="D11398">
            <v>52</v>
          </cell>
        </row>
        <row r="11399">
          <cell r="A11399">
            <v>7194</v>
          </cell>
          <cell r="B11399" t="str">
            <v>TELHA DE FIBROCIMENTO ONDULADA E = 6 MM, DE 2,44 X 1,10 M (SEM AMIANTO)</v>
          </cell>
          <cell r="C11399" t="str">
            <v xml:space="preserve">M2    </v>
          </cell>
          <cell r="D11399">
            <v>25.78</v>
          </cell>
        </row>
        <row r="11400">
          <cell r="A11400">
            <v>7207</v>
          </cell>
          <cell r="B11400" t="str">
            <v>TELHA DE FIBROCIMENTO ONDULADA E = 6 MM, DE 2,44 X 1,10 M (SEM AMIANTO)</v>
          </cell>
          <cell r="C11400" t="str">
            <v xml:space="preserve">UN    </v>
          </cell>
          <cell r="D11400">
            <v>69.209999999999994</v>
          </cell>
        </row>
        <row r="11401">
          <cell r="A11401">
            <v>7197</v>
          </cell>
          <cell r="B11401" t="str">
            <v>TELHA DE FIBROCIMENTO ONDULADA E = 6 MM, DE 3,66 X 1,10 M (SEM AMIANTO)</v>
          </cell>
          <cell r="C11401" t="str">
            <v xml:space="preserve">UN    </v>
          </cell>
          <cell r="D11401">
            <v>103.97</v>
          </cell>
        </row>
        <row r="11402">
          <cell r="A11402">
            <v>7192</v>
          </cell>
          <cell r="B11402" t="str">
            <v>TELHA DE FIBROCIMENTO ONDULADA E = 8 MM, DE 1,53 X 1,10 M (SEM AMIANTO)</v>
          </cell>
          <cell r="C11402" t="str">
            <v xml:space="preserve">UN    </v>
          </cell>
          <cell r="D11402">
            <v>57.19</v>
          </cell>
        </row>
        <row r="11403">
          <cell r="A11403">
            <v>7193</v>
          </cell>
          <cell r="B11403" t="str">
            <v>TELHA DE FIBROCIMENTO ONDULADA E = 8 MM, DE 1,83 X 1,10 M (SEM AMIANTO)</v>
          </cell>
          <cell r="C11403" t="str">
            <v xml:space="preserve">UN    </v>
          </cell>
          <cell r="D11403">
            <v>68.260000000000005</v>
          </cell>
        </row>
        <row r="11404">
          <cell r="A11404">
            <v>7189</v>
          </cell>
          <cell r="B11404" t="str">
            <v>TELHA DE FIBROCIMENTO ONDULADA E = 8 MM, DE 2,44 X 1,10 M (SEM AMIANTO)</v>
          </cell>
          <cell r="C11404" t="str">
            <v xml:space="preserve">UN    </v>
          </cell>
          <cell r="D11404">
            <v>95.88</v>
          </cell>
        </row>
        <row r="11405">
          <cell r="A11405">
            <v>7198</v>
          </cell>
          <cell r="B11405" t="str">
            <v>TELHA DE FIBROCIMENTO ONDULADA E = 8 MM, DE 3,66 X 1,10 M (SEM AMIANTO)</v>
          </cell>
          <cell r="C11405" t="str">
            <v xml:space="preserve">M2    </v>
          </cell>
          <cell r="D11405">
            <v>35.69</v>
          </cell>
        </row>
        <row r="11406">
          <cell r="A11406">
            <v>34402</v>
          </cell>
          <cell r="B11406" t="str">
            <v>TELHA DE FIBROCIMENTO ONDULADA E = 8 MM, DE 3,66 X 1,10 M (SEM AMIANTO)</v>
          </cell>
          <cell r="C11406" t="str">
            <v xml:space="preserve">UN    </v>
          </cell>
          <cell r="D11406">
            <v>143.72</v>
          </cell>
        </row>
        <row r="11407">
          <cell r="A11407">
            <v>7245</v>
          </cell>
          <cell r="B11407" t="str">
            <v>TELHA DE VIDRO TIPO FRANCESA, *39 X 23* CM</v>
          </cell>
          <cell r="C11407" t="str">
            <v xml:space="preserve">UN    </v>
          </cell>
          <cell r="D11407">
            <v>56.06</v>
          </cell>
        </row>
        <row r="11408">
          <cell r="A11408">
            <v>34425</v>
          </cell>
          <cell r="B11408" t="str">
            <v>TELHA ESTRUTURAL DE FIBROCIMENTO 1 ABA, DE 0,52 X 2,00 M (SEM AMIANTO)</v>
          </cell>
          <cell r="C11408" t="str">
            <v xml:space="preserve">UN    </v>
          </cell>
          <cell r="D11408">
            <v>88.87</v>
          </cell>
        </row>
        <row r="11409">
          <cell r="A11409">
            <v>7223</v>
          </cell>
          <cell r="B11409" t="str">
            <v>TELHA ESTRUTURAL DE FIBROCIMENTO 1 ABA, DE 0,52 X 2,50 M (SEM AMIANTO)</v>
          </cell>
          <cell r="C11409" t="str">
            <v xml:space="preserve">UN    </v>
          </cell>
          <cell r="D11409">
            <v>103.57</v>
          </cell>
        </row>
        <row r="11410">
          <cell r="A11410">
            <v>7234</v>
          </cell>
          <cell r="B11410" t="str">
            <v>TELHA ESTRUTURAL DE FIBROCIMENTO 1 ABA, DE 0,52 X 3,60 M (SEM AMIANTO)</v>
          </cell>
          <cell r="C11410" t="str">
            <v xml:space="preserve">UN    </v>
          </cell>
          <cell r="D11410">
            <v>149.4</v>
          </cell>
        </row>
        <row r="11411">
          <cell r="A11411">
            <v>7224</v>
          </cell>
          <cell r="B11411" t="str">
            <v>TELHA ESTRUTURAL DE FIBROCIMENTO 1 ABA, DE 0,52 X 4,00 M (SEM AMIANTO)</v>
          </cell>
          <cell r="C11411" t="str">
            <v xml:space="preserve">UN    </v>
          </cell>
          <cell r="D11411">
            <v>165.01</v>
          </cell>
        </row>
        <row r="11412">
          <cell r="A11412">
            <v>7221</v>
          </cell>
          <cell r="B11412" t="str">
            <v>TELHA ESTRUTURAL DE FIBROCIMENTO 1 ABA, DE 0,52 X 4,50 M (SEM AMIANTO)</v>
          </cell>
          <cell r="C11412" t="str">
            <v xml:space="preserve">M2    </v>
          </cell>
          <cell r="D11412">
            <v>80.23</v>
          </cell>
        </row>
        <row r="11413">
          <cell r="A11413">
            <v>7210</v>
          </cell>
          <cell r="B11413" t="str">
            <v>TELHA ESTRUTURAL DE FIBROCIMENTO 1 ABA, DE 0,52 X 4,50 M (SEM AMIANTO)</v>
          </cell>
          <cell r="C11413" t="str">
            <v xml:space="preserve">UN    </v>
          </cell>
          <cell r="D11413">
            <v>187.75</v>
          </cell>
        </row>
        <row r="11414">
          <cell r="A11414">
            <v>7225</v>
          </cell>
          <cell r="B11414" t="str">
            <v>TELHA ESTRUTURAL DE FIBROCIMENTO 1 ABA, DE 0,52 X 5,00 M (SEM AMIANTO)</v>
          </cell>
          <cell r="C11414" t="str">
            <v xml:space="preserve">UN    </v>
          </cell>
          <cell r="D11414">
            <v>208.63</v>
          </cell>
        </row>
        <row r="11415">
          <cell r="A11415">
            <v>7226</v>
          </cell>
          <cell r="B11415" t="str">
            <v>TELHA ESTRUTURAL DE FIBROCIMENTO 1 ABA, DE 0,52 X 5,50 M (SEM AMIANTO)</v>
          </cell>
          <cell r="C11415" t="str">
            <v xml:space="preserve">UN    </v>
          </cell>
          <cell r="D11415">
            <v>229.58</v>
          </cell>
        </row>
        <row r="11416">
          <cell r="A11416">
            <v>7236</v>
          </cell>
          <cell r="B11416" t="str">
            <v>TELHA ESTRUTURAL DE FIBROCIMENTO 1 ABA, DE 0,52 X 6,00 M (SEM AMIANTO)</v>
          </cell>
          <cell r="C11416" t="str">
            <v xml:space="preserve">UN    </v>
          </cell>
          <cell r="D11416">
            <v>250.39</v>
          </cell>
        </row>
        <row r="11417">
          <cell r="A11417">
            <v>7227</v>
          </cell>
          <cell r="B11417" t="str">
            <v>TELHA ESTRUTURAL DE FIBROCIMENTO 1 ABA, DE 0,52 X 6,50 M (SEM AMIANTO)</v>
          </cell>
          <cell r="C11417" t="str">
            <v xml:space="preserve">UN    </v>
          </cell>
          <cell r="D11417">
            <v>271.26</v>
          </cell>
        </row>
        <row r="11418">
          <cell r="A11418">
            <v>7212</v>
          </cell>
          <cell r="B11418" t="str">
            <v>TELHA ESTRUTURAL DE FIBROCIMENTO 1 ABA, DE 0,52 X 7,20 M (SEM AMIANTO)</v>
          </cell>
          <cell r="C11418" t="str">
            <v xml:space="preserve">UN    </v>
          </cell>
          <cell r="D11418">
            <v>300.35000000000002</v>
          </cell>
        </row>
        <row r="11419">
          <cell r="A11419">
            <v>7229</v>
          </cell>
          <cell r="B11419" t="str">
            <v>TELHA ESTRUTURAL DE FIBROCIMENTO 2 ABAS, DE 1,00 X 3,00 M (SEM AMIANTO)</v>
          </cell>
          <cell r="C11419" t="str">
            <v xml:space="preserve">UN    </v>
          </cell>
          <cell r="D11419">
            <v>198.62</v>
          </cell>
        </row>
        <row r="11420">
          <cell r="A11420">
            <v>7230</v>
          </cell>
          <cell r="B11420" t="str">
            <v>TELHA ESTRUTURAL DE FIBROCIMENTO 2 ABAS, DE 1,00 X 4,60 M (SEM AMIANTO)</v>
          </cell>
          <cell r="C11420" t="str">
            <v xml:space="preserve">UN    </v>
          </cell>
          <cell r="D11420">
            <v>316.51</v>
          </cell>
        </row>
        <row r="11421">
          <cell r="A11421">
            <v>7231</v>
          </cell>
          <cell r="B11421" t="str">
            <v>TELHA ESTRUTURAL DE FIBROCIMENTO 2 ABAS, DE 1,00 X 6,00 M (SEM AMIANTO)</v>
          </cell>
          <cell r="C11421" t="str">
            <v xml:space="preserve">UN    </v>
          </cell>
          <cell r="D11421">
            <v>415.68</v>
          </cell>
        </row>
        <row r="11422">
          <cell r="A11422">
            <v>7220</v>
          </cell>
          <cell r="B11422" t="str">
            <v>TELHA ESTRUTURAL DE FIBROCIMENTO 2 ABAS, DE 1,00 X 7,40 M (SEM AMIANTO)</v>
          </cell>
          <cell r="C11422" t="str">
            <v xml:space="preserve">UN    </v>
          </cell>
          <cell r="D11422">
            <v>511.04</v>
          </cell>
        </row>
        <row r="11423">
          <cell r="A11423">
            <v>34447</v>
          </cell>
          <cell r="B11423" t="str">
            <v>TELHA ESTRUTURAL DE FIBROCIMENTO 2 ABAS, DE 1,00 X 8,20 M (SEM AMIANTO)</v>
          </cell>
          <cell r="C11423" t="str">
            <v xml:space="preserve">UN    </v>
          </cell>
          <cell r="D11423">
            <v>568.79999999999995</v>
          </cell>
        </row>
        <row r="11424">
          <cell r="A11424">
            <v>7233</v>
          </cell>
          <cell r="B11424" t="str">
            <v>TELHA ESTRUTURAL DE FIBROCIMENTO 2 ABAS, DE 1,00 X 9,20 M (SEM AMIANTO)</v>
          </cell>
          <cell r="C11424" t="str">
            <v xml:space="preserve">UN    </v>
          </cell>
          <cell r="D11424">
            <v>636.79999999999995</v>
          </cell>
        </row>
        <row r="11425">
          <cell r="A11425">
            <v>40740</v>
          </cell>
          <cell r="B11425" t="str">
            <v>TELHA GALVALUME COM ISOLAMENTO TERMOACUSTICO EM ESPUMA RIGIDA DE POLIURETANO (PU) INJETADO, ESPESSURA DE 30 MM, DENSIDADE DE 35 KG/M3, COM DUAS FACES TRAPEZOIDAIS, ACABAMENTO NATURAL (NAO INCLUI ACESSORIOS DE FIXACAO)</v>
          </cell>
          <cell r="C11425" t="str">
            <v xml:space="preserve">M2    </v>
          </cell>
          <cell r="D11425">
            <v>150.27000000000001</v>
          </cell>
        </row>
        <row r="11426">
          <cell r="A11426">
            <v>25007</v>
          </cell>
          <cell r="B11426" t="str">
            <v>TELHA ONDULADA EM ACO ZINCADO, ALTURA DE 17 MM, ESPESSURA DE 0,50 MM, LARGURA UTIL DE APROXIMADAMENTE 985 MM, SEM PINTURA</v>
          </cell>
          <cell r="C11426" t="str">
            <v xml:space="preserve">M2    </v>
          </cell>
          <cell r="D11426">
            <v>43</v>
          </cell>
        </row>
        <row r="11427">
          <cell r="A11427">
            <v>43071</v>
          </cell>
          <cell r="B11427" t="str">
            <v>TELHA TERMOISOLANTE REVESTIDA EM ACO GALVALUME, FACE SUPERIOR TRAPEZOIDAL E FACE INFERIOR PLANA (NAO INCLUI ACESSORIOS DE FIXACAO), REVEST COM ESPESSURA DE 0,50 MM, COM PRE-PINTURA DE COR BRANCA NAS DUAS FACES, NUCLEO EM POLIIOCIANURATO (PIR) COM ESPESSUR</v>
          </cell>
          <cell r="C11427" t="str">
            <v xml:space="preserve">M2    </v>
          </cell>
          <cell r="D11427">
            <v>169.21</v>
          </cell>
        </row>
        <row r="11428">
          <cell r="A11428">
            <v>39520</v>
          </cell>
          <cell r="B11428" t="str">
            <v>TELHA TERMOISOLANTE REVESTIDA EM ACO GALVANIZADO, FACE SUPERIOR EM TELHA TRAPEZOIDAL E FACE INFERIOR EM CHAPA PLANA (SEM ACESSORIOS DE FIXACAO), REVESTIMENTO COM ESPESSURA DE 0,50 MM COM PRE-PINTURA NAS DUAS FACES, NUCLEO EM POLIESTIRENO (EPS) DE 30 MM</v>
          </cell>
          <cell r="C11428" t="str">
            <v xml:space="preserve">M2    </v>
          </cell>
          <cell r="D11428">
            <v>138.04</v>
          </cell>
        </row>
        <row r="11429">
          <cell r="A11429">
            <v>39521</v>
          </cell>
          <cell r="B11429" t="str">
            <v>TELHA TERMOISOLANTE REVESTIDA EM ACO GALVANIZADO, FACE SUPERIOR EM TELHA TRAPEZOIDAL E FACE INFERIOR EM CHAPA PLANA (SEM ACESSORIOS DE FIXACAO), REVESTIMENTO COM ESPESSURA DE 0,50 MM COM PRE-PINTURA NAS DUAS FACES, NUCLEO EM POLIESTIRENO (EPS) DE 50 MM</v>
          </cell>
          <cell r="C11429" t="str">
            <v xml:space="preserve">M2    </v>
          </cell>
          <cell r="D11429">
            <v>142.55000000000001</v>
          </cell>
        </row>
        <row r="11430">
          <cell r="A11430">
            <v>39522</v>
          </cell>
          <cell r="B11430" t="str">
            <v>TELHA TERMOISOLANTE REVESTIDA EM ACO GALVANIZADO, FACES SUPERIOR E INFERIOR EM TELHA TRAPEZOIDAL (SEM ACESSORIOS DE FIXACAO), REVESTIMENTO COM ESPESSURA DE 0,50 MM COM PRE-PINTURA NAS DUAS FACES, NUCLEO EM POLIESTIRENO (EPS) DE 50 MM</v>
          </cell>
          <cell r="C11430" t="str">
            <v xml:space="preserve">M2    </v>
          </cell>
          <cell r="D11430">
            <v>147.19999999999999</v>
          </cell>
        </row>
        <row r="11431">
          <cell r="A11431">
            <v>7243</v>
          </cell>
          <cell r="B11431" t="str">
            <v>TELHA TRAPEZOIDAL EM ACO ZINCADO, SEM PINTURA, ALTURA DE APROXIMADAMENTE 40 MM, ESPESSURA DE 0,50 MM E LARGURA UTIL DE 980 MM</v>
          </cell>
          <cell r="C11431" t="str">
            <v xml:space="preserve">M2    </v>
          </cell>
          <cell r="D11431">
            <v>44.93</v>
          </cell>
        </row>
        <row r="11432">
          <cell r="A11432">
            <v>11067</v>
          </cell>
          <cell r="B11432" t="str">
            <v>TELHA TRAPEZOIDAL EM ALUMINIO, ALTURA DE *38* MM E ESPESSURA DE 0,5 MM (LARGURA TOTAL DE 1056 MM E COMPRIMENTO DE 5000 MM)</v>
          </cell>
          <cell r="C11432" t="str">
            <v xml:space="preserve">UN    </v>
          </cell>
          <cell r="D11432">
            <v>414.99</v>
          </cell>
        </row>
        <row r="11433">
          <cell r="A11433">
            <v>11068</v>
          </cell>
          <cell r="B11433" t="str">
            <v>TELHA TRAPEZOIDAL EM ALUMINIO, ALTURA DE *38* MM E ESPESSURA DE 0,7 MM (LARGURA TOTAL DE 1056 MM E COMPRIMENTO DE 5000 MM)</v>
          </cell>
          <cell r="C11433" t="str">
            <v xml:space="preserve">UN    </v>
          </cell>
          <cell r="D11433">
            <v>524.27</v>
          </cell>
        </row>
        <row r="11434">
          <cell r="A11434">
            <v>7246</v>
          </cell>
          <cell r="B11434" t="str">
            <v>TELHA VIDRO TIPO CANAL OU COLONIAL, C = 46 A 50 CM</v>
          </cell>
          <cell r="C11434" t="str">
            <v xml:space="preserve">UN    </v>
          </cell>
          <cell r="D11434">
            <v>52.16</v>
          </cell>
        </row>
        <row r="11435">
          <cell r="A11435">
            <v>12869</v>
          </cell>
          <cell r="B11435" t="str">
            <v>TELHADOR</v>
          </cell>
          <cell r="C11435" t="str">
            <v xml:space="preserve">H     </v>
          </cell>
          <cell r="D11435">
            <v>16.05</v>
          </cell>
        </row>
        <row r="11436">
          <cell r="A11436">
            <v>41097</v>
          </cell>
          <cell r="B11436" t="str">
            <v>TELHADOR  (MENSALISTA)</v>
          </cell>
          <cell r="C11436" t="str">
            <v xml:space="preserve">MES   </v>
          </cell>
          <cell r="D11436">
            <v>2810.78</v>
          </cell>
        </row>
        <row r="11437">
          <cell r="A11437">
            <v>1574</v>
          </cell>
          <cell r="B11437" t="str">
            <v>TERMINAL A COMPRESSAO EM COBRE ESTANHADO PARA CABO 10 MM2, 1 FURO E 1 COMPRESSAO, PARA PARAFUSO DE FIXACAO M6</v>
          </cell>
          <cell r="C11437" t="str">
            <v xml:space="preserve">UN    </v>
          </cell>
          <cell r="D11437">
            <v>1.32</v>
          </cell>
        </row>
        <row r="11438">
          <cell r="A11438">
            <v>1581</v>
          </cell>
          <cell r="B11438" t="str">
            <v>TERMINAL A COMPRESSAO EM COBRE ESTANHADO PARA CABO 120 MM2, 1 FURO E 1 COMPRESSAO, PARA PARAFUSO DE FIXACAO M12</v>
          </cell>
          <cell r="C11438" t="str">
            <v xml:space="preserve">UN    </v>
          </cell>
          <cell r="D11438">
            <v>9.1999999999999993</v>
          </cell>
        </row>
        <row r="11439">
          <cell r="A11439">
            <v>1575</v>
          </cell>
          <cell r="B11439" t="str">
            <v>TERMINAL A COMPRESSAO EM COBRE ESTANHADO PARA CABO 16 MM2, 1 FURO E 1 COMPRESSAO, PARA PARAFUSO DE FIXACAO M6</v>
          </cell>
          <cell r="C11439" t="str">
            <v xml:space="preserve">UN    </v>
          </cell>
          <cell r="D11439">
            <v>1.57</v>
          </cell>
        </row>
        <row r="11440">
          <cell r="A11440">
            <v>1570</v>
          </cell>
          <cell r="B11440" t="str">
            <v>TERMINAL A COMPRESSAO EM COBRE ESTANHADO PARA CABO 2,5 MM2, 1 FURO E 1 COMPRESSAO, PARA PARAFUSO DE FIXACAO M5</v>
          </cell>
          <cell r="C11440" t="str">
            <v xml:space="preserve">UN    </v>
          </cell>
          <cell r="D11440">
            <v>0.79</v>
          </cell>
        </row>
        <row r="11441">
          <cell r="A11441">
            <v>1576</v>
          </cell>
          <cell r="B11441" t="str">
            <v>TERMINAL A COMPRESSAO EM COBRE ESTANHADO PARA CABO 25 MM2, 1 FURO E 1 COMPRESSAO, PARA PARAFUSO DE FIXACAO M8</v>
          </cell>
          <cell r="C11441" t="str">
            <v xml:space="preserve">UN    </v>
          </cell>
          <cell r="D11441">
            <v>2.1800000000000002</v>
          </cell>
        </row>
        <row r="11442">
          <cell r="A11442">
            <v>1577</v>
          </cell>
          <cell r="B11442" t="str">
            <v>TERMINAL A COMPRESSAO EM COBRE ESTANHADO PARA CABO 35 MM2, 1 FURO E 1 COMPRESSAO, PARA PARAFUSO DE FIXACAO M8</v>
          </cell>
          <cell r="C11442" t="str">
            <v xml:space="preserve">UN    </v>
          </cell>
          <cell r="D11442">
            <v>2.46</v>
          </cell>
        </row>
        <row r="11443">
          <cell r="A11443">
            <v>1571</v>
          </cell>
          <cell r="B11443" t="str">
            <v>TERMINAL A COMPRESSAO EM COBRE ESTANHADO PARA CABO 4 MM2, 1 FURO E 1 COMPRESSAO, PARA PARAFUSO DE FIXACAO M5</v>
          </cell>
          <cell r="C11443" t="str">
            <v xml:space="preserve">UN    </v>
          </cell>
          <cell r="D11443">
            <v>1.03</v>
          </cell>
        </row>
        <row r="11444">
          <cell r="A11444">
            <v>1578</v>
          </cell>
          <cell r="B11444" t="str">
            <v>TERMINAL A COMPRESSAO EM COBRE ESTANHADO PARA CABO 50 MM2, 1 FURO E 1 COMPRESSAO, PARA PARAFUSO DE FIXACAO M8</v>
          </cell>
          <cell r="C11444" t="str">
            <v xml:space="preserve">UN    </v>
          </cell>
          <cell r="D11444">
            <v>4.26</v>
          </cell>
        </row>
        <row r="11445">
          <cell r="A11445">
            <v>1573</v>
          </cell>
          <cell r="B11445" t="str">
            <v>TERMINAL A COMPRESSAO EM COBRE ESTANHADO PARA CABO 6 MM2, 1 FURO E 1 COMPRESSAO, PARA PARAFUSO DE FIXACAO M6</v>
          </cell>
          <cell r="C11445" t="str">
            <v xml:space="preserve">UN    </v>
          </cell>
          <cell r="D11445">
            <v>1.23</v>
          </cell>
        </row>
        <row r="11446">
          <cell r="A11446">
            <v>1579</v>
          </cell>
          <cell r="B11446" t="str">
            <v>TERMINAL A COMPRESSAO EM COBRE ESTANHADO PARA CABO 70 MM2, 1 FURO E 1 COMPRESSAO, PARA PARAFUSO DE FIXACAO M10</v>
          </cell>
          <cell r="C11446" t="str">
            <v xml:space="preserve">UN    </v>
          </cell>
          <cell r="D11446">
            <v>5.31</v>
          </cell>
        </row>
        <row r="11447">
          <cell r="A11447">
            <v>1580</v>
          </cell>
          <cell r="B11447" t="str">
            <v>TERMINAL A COMPRESSAO EM COBRE ESTANHADO PARA CABO 95 MM2, 1 FURO E 1 COMPRESSAO, PARA PARAFUSO DE FIXACAO M12</v>
          </cell>
          <cell r="C11447" t="str">
            <v xml:space="preserve">UN    </v>
          </cell>
          <cell r="D11447">
            <v>6.54</v>
          </cell>
        </row>
        <row r="11448">
          <cell r="A11448">
            <v>7571</v>
          </cell>
          <cell r="B11448" t="str">
            <v>TERMINAL AEREO EM ACO GALVANIZADO DN 5/16", COMPRIMENTO DE 350MM, COM BASE DE FIXACAO HORIZONTAL</v>
          </cell>
          <cell r="C11448" t="str">
            <v xml:space="preserve">UN    </v>
          </cell>
          <cell r="D11448">
            <v>11.07</v>
          </cell>
        </row>
        <row r="11449">
          <cell r="A11449">
            <v>39321</v>
          </cell>
          <cell r="B11449" t="str">
            <v>TERMINAL DE VENTILACAO, 100 MM, SERIE NORMAL, ESGOTO PREDIAL</v>
          </cell>
          <cell r="C11449" t="str">
            <v xml:space="preserve">UN    </v>
          </cell>
          <cell r="D11449">
            <v>14.53</v>
          </cell>
        </row>
        <row r="11450">
          <cell r="A11450">
            <v>39319</v>
          </cell>
          <cell r="B11450" t="str">
            <v>TERMINAL DE VENTILACAO, 50 MM, SERIE NORMAL, ESGOTO PREDIAL</v>
          </cell>
          <cell r="C11450" t="str">
            <v xml:space="preserve">UN    </v>
          </cell>
          <cell r="D11450">
            <v>5.67</v>
          </cell>
        </row>
        <row r="11451">
          <cell r="A11451">
            <v>39320</v>
          </cell>
          <cell r="B11451" t="str">
            <v>TERMINAL DE VENTILACAO, 75 MM, SERIE NORMAL, ESGOTO PREDIAL</v>
          </cell>
          <cell r="C11451" t="str">
            <v xml:space="preserve">UN    </v>
          </cell>
          <cell r="D11451">
            <v>9.43</v>
          </cell>
        </row>
        <row r="11452">
          <cell r="A11452">
            <v>1591</v>
          </cell>
          <cell r="B11452" t="str">
            <v>TERMINAL METALICO A PRESSAO PARA 1 CABO DE 120 MM2, COM 1 FURO DE FIXACAO</v>
          </cell>
          <cell r="C11452" t="str">
            <v xml:space="preserve">UN    </v>
          </cell>
          <cell r="D11452">
            <v>20.3</v>
          </cell>
        </row>
        <row r="11453">
          <cell r="A11453">
            <v>1547</v>
          </cell>
          <cell r="B11453" t="str">
            <v>TERMINAL METALICO A PRESSAO PARA 1 CABO DE 150 A 185 MM2, COM 2 FUROS PARA FIXACAO</v>
          </cell>
          <cell r="C11453" t="str">
            <v xml:space="preserve">UN    </v>
          </cell>
          <cell r="D11453">
            <v>106.38</v>
          </cell>
        </row>
        <row r="11454">
          <cell r="A11454">
            <v>38196</v>
          </cell>
          <cell r="B11454" t="str">
            <v>TERMINAL METALICO A PRESSAO PARA 1 CABO DE 150 MM2, COM 1 FURO DE FIXACAO</v>
          </cell>
          <cell r="C11454" t="str">
            <v xml:space="preserve">UN    </v>
          </cell>
          <cell r="D11454">
            <v>20.72</v>
          </cell>
        </row>
        <row r="11455">
          <cell r="A11455">
            <v>1543</v>
          </cell>
          <cell r="B11455" t="str">
            <v>TERMINAL METALICO A PRESSAO PARA 1 CABO DE 16 A 25 MM2, COM 2 FUROS PARA FIXACAO</v>
          </cell>
          <cell r="C11455" t="str">
            <v xml:space="preserve">UN    </v>
          </cell>
          <cell r="D11455">
            <v>22.02</v>
          </cell>
        </row>
        <row r="11456">
          <cell r="A11456">
            <v>1585</v>
          </cell>
          <cell r="B11456" t="str">
            <v>TERMINAL METALICO A PRESSAO PARA 1 CABO DE 16 MM2, COM 1 FURO DE FIXACAO</v>
          </cell>
          <cell r="C11456" t="str">
            <v xml:space="preserve">UN    </v>
          </cell>
          <cell r="D11456">
            <v>4.26</v>
          </cell>
        </row>
        <row r="11457">
          <cell r="A11457">
            <v>1593</v>
          </cell>
          <cell r="B11457" t="str">
            <v>TERMINAL METALICO A PRESSAO PARA 1 CABO DE 185 MM2, COM 1 FURO DE FIXACAO</v>
          </cell>
          <cell r="C11457" t="str">
            <v xml:space="preserve">UN    </v>
          </cell>
          <cell r="D11457">
            <v>22.64</v>
          </cell>
        </row>
        <row r="11458">
          <cell r="A11458">
            <v>11838</v>
          </cell>
          <cell r="B11458" t="str">
            <v>TERMINAL METALICO A PRESSAO PARA 1 CABO DE 240 MM2, COM 1 FURO DE FIXACAO</v>
          </cell>
          <cell r="C11458" t="str">
            <v xml:space="preserve">UN    </v>
          </cell>
          <cell r="D11458">
            <v>29.88</v>
          </cell>
        </row>
        <row r="11459">
          <cell r="A11459">
            <v>1594</v>
          </cell>
          <cell r="B11459" t="str">
            <v>TERMINAL METALICO A PRESSAO PARA 1 CABO DE 25 A 35 MM2, COM 2 FUROS PARA FIXACAO</v>
          </cell>
          <cell r="C11459" t="str">
            <v xml:space="preserve">UN    </v>
          </cell>
          <cell r="D11459">
            <v>30.2</v>
          </cell>
        </row>
        <row r="11460">
          <cell r="A11460">
            <v>1586</v>
          </cell>
          <cell r="B11460" t="str">
            <v>TERMINAL METALICO A PRESSAO PARA 1 CABO DE 25 MM2, COM 1 FURO DE FIXACAO</v>
          </cell>
          <cell r="C11460" t="str">
            <v xml:space="preserve">UN    </v>
          </cell>
          <cell r="D11460">
            <v>5.39</v>
          </cell>
        </row>
        <row r="11461">
          <cell r="A11461">
            <v>11839</v>
          </cell>
          <cell r="B11461" t="str">
            <v>TERMINAL METALICO A PRESSAO PARA 1 CABO DE 300 MM2, COM 1 FURO DE FIXACAO</v>
          </cell>
          <cell r="C11461" t="str">
            <v xml:space="preserve">UN    </v>
          </cell>
          <cell r="D11461">
            <v>43.47</v>
          </cell>
        </row>
        <row r="11462">
          <cell r="A11462">
            <v>1587</v>
          </cell>
          <cell r="B11462" t="str">
            <v>TERMINAL METALICO A PRESSAO PARA 1 CABO DE 35 MM2, COM 1 FURO DE FIXACAO</v>
          </cell>
          <cell r="C11462" t="str">
            <v xml:space="preserve">UN    </v>
          </cell>
          <cell r="D11462">
            <v>5.49</v>
          </cell>
        </row>
        <row r="11463">
          <cell r="A11463">
            <v>1545</v>
          </cell>
          <cell r="B11463" t="str">
            <v>TERMINAL METALICO A PRESSAO PARA 1 CABO DE 50 A 70 MM2, COM 2 FUROS PARA FIXACAO</v>
          </cell>
          <cell r="C11463" t="str">
            <v xml:space="preserve">UN    </v>
          </cell>
          <cell r="D11463">
            <v>52.16</v>
          </cell>
        </row>
        <row r="11464">
          <cell r="A11464">
            <v>1588</v>
          </cell>
          <cell r="B11464" t="str">
            <v>TERMINAL METALICO A PRESSAO PARA 1 CABO DE 50 MM2, COM 1 FURO DE FIXACAO</v>
          </cell>
          <cell r="C11464" t="str">
            <v xml:space="preserve">UN    </v>
          </cell>
          <cell r="D11464">
            <v>7.54</v>
          </cell>
        </row>
        <row r="11465">
          <cell r="A11465">
            <v>1535</v>
          </cell>
          <cell r="B11465" t="str">
            <v>TERMINAL METALICO A PRESSAO PARA 1 CABO DE 6 A 10 MM2, COM 1 FURO DE FIXACAO</v>
          </cell>
          <cell r="C11465" t="str">
            <v xml:space="preserve">UN    </v>
          </cell>
          <cell r="D11465">
            <v>4.34</v>
          </cell>
        </row>
        <row r="11466">
          <cell r="A11466">
            <v>1589</v>
          </cell>
          <cell r="B11466" t="str">
            <v>TERMINAL METALICO A PRESSAO PARA 1 CABO DE 70 MM2, COM 1 FURO DE FIXACAO</v>
          </cell>
          <cell r="C11466" t="str">
            <v xml:space="preserve">UN    </v>
          </cell>
          <cell r="D11466">
            <v>7.78</v>
          </cell>
        </row>
        <row r="11467">
          <cell r="A11467">
            <v>1546</v>
          </cell>
          <cell r="B11467" t="str">
            <v>TERMINAL METALICO A PRESSAO PARA 1 CABO DE 95 A 120 MM2, COM 2 FUROS PARA FIXACAO</v>
          </cell>
          <cell r="C11467" t="str">
            <v xml:space="preserve">UN    </v>
          </cell>
          <cell r="D11467">
            <v>88.03</v>
          </cell>
        </row>
        <row r="11468">
          <cell r="A11468">
            <v>1590</v>
          </cell>
          <cell r="B11468" t="str">
            <v>TERMINAL METALICO A PRESSAO PARA 1 CABO DE 95 MM2, COM 1 FURO DE FIXACAO</v>
          </cell>
          <cell r="C11468" t="str">
            <v xml:space="preserve">UN    </v>
          </cell>
          <cell r="D11468">
            <v>13.69</v>
          </cell>
        </row>
        <row r="11469">
          <cell r="A11469">
            <v>1542</v>
          </cell>
          <cell r="B11469" t="str">
            <v>TERMINAL METALICO A PRESSAO 1 CABO, PARA CABOS DE 4 A 10 MM2, COM 2 FUROS PARA FIXACAO</v>
          </cell>
          <cell r="C11469" t="str">
            <v xml:space="preserve">UN    </v>
          </cell>
          <cell r="D11469">
            <v>18.14</v>
          </cell>
        </row>
        <row r="11470">
          <cell r="A11470">
            <v>38415</v>
          </cell>
          <cell r="B11470" t="str">
            <v>TERMOFUSORA PARA TUBOS E CONEXOES EM PPR COM DIAMETROS DE 20 A 63 MM, POTENCIA DE 800 W, TENSAO 220 V</v>
          </cell>
          <cell r="C11470" t="str">
            <v xml:space="preserve">UN    </v>
          </cell>
          <cell r="D11470">
            <v>563.49</v>
          </cell>
        </row>
        <row r="11471">
          <cell r="A11471">
            <v>38414</v>
          </cell>
          <cell r="B11471" t="str">
            <v>TERMOFUSORA PARA TUBOS E CONEXOES EM PPR COM DIAMETROS DE 75 A 110 MM, POTENCIA DE *1100* W, TENSAO 220 V</v>
          </cell>
          <cell r="C11471" t="str">
            <v xml:space="preserve">UN    </v>
          </cell>
          <cell r="D11471">
            <v>790.86</v>
          </cell>
        </row>
        <row r="11472">
          <cell r="A11472">
            <v>38128</v>
          </cell>
          <cell r="B11472" t="str">
            <v>TERRA VEGETAL (ENSACADA)</v>
          </cell>
          <cell r="C11472" t="str">
            <v xml:space="preserve">KG    </v>
          </cell>
          <cell r="D11472">
            <v>0.4</v>
          </cell>
        </row>
        <row r="11473">
          <cell r="A11473">
            <v>7253</v>
          </cell>
          <cell r="B11473" t="str">
            <v>TERRA VEGETAL (GRANEL)</v>
          </cell>
          <cell r="C11473" t="str">
            <v xml:space="preserve">M3    </v>
          </cell>
          <cell r="D11473">
            <v>85.71</v>
          </cell>
        </row>
        <row r="11474">
          <cell r="A11474">
            <v>4806</v>
          </cell>
          <cell r="B11474" t="str">
            <v>TESTEIRA ANTIDERRAPANTE PARA PISO VINILICO *5 X 2,5* CM, E = 2 MM</v>
          </cell>
          <cell r="C11474" t="str">
            <v xml:space="preserve">M     </v>
          </cell>
          <cell r="D11474">
            <v>13.22</v>
          </cell>
        </row>
        <row r="11475">
          <cell r="A11475">
            <v>34401</v>
          </cell>
          <cell r="B11475" t="str">
            <v>TIJOLO CERAMICO LAMINADO 5,5 X 11 X 23 CM (L X A X C)</v>
          </cell>
          <cell r="C11475" t="str">
            <v xml:space="preserve">UN    </v>
          </cell>
          <cell r="D11475">
            <v>1.24</v>
          </cell>
        </row>
        <row r="11476">
          <cell r="A11476">
            <v>7260</v>
          </cell>
          <cell r="B11476" t="str">
            <v>TIJOLO CERAMICO MACICO APARENTE *6 X 12 X 24* CM (L X A X C)</v>
          </cell>
          <cell r="C11476" t="str">
            <v xml:space="preserve">UN    </v>
          </cell>
          <cell r="D11476">
            <v>1.1000000000000001</v>
          </cell>
        </row>
        <row r="11477">
          <cell r="A11477">
            <v>7256</v>
          </cell>
          <cell r="B11477" t="str">
            <v>TIJOLO CERAMICO MACICO APARENTE 2 FUROS, *6,5 X 10 X 20* CM (L X A X C)</v>
          </cell>
          <cell r="C11477" t="str">
            <v xml:space="preserve">UN    </v>
          </cell>
          <cell r="D11477">
            <v>1.0900000000000001</v>
          </cell>
        </row>
        <row r="11478">
          <cell r="A11478">
            <v>7258</v>
          </cell>
          <cell r="B11478" t="str">
            <v>TIJOLO CERAMICO MACICO COMUM *5 X 10 X 20* CM (L X A X C)</v>
          </cell>
          <cell r="C11478" t="str">
            <v xml:space="preserve">UN    </v>
          </cell>
          <cell r="D11478">
            <v>0.44</v>
          </cell>
        </row>
        <row r="11479">
          <cell r="A11479">
            <v>34400</v>
          </cell>
          <cell r="B11479" t="str">
            <v>TIJOLO CERAMICO REFRATARIO 2,5 X 11,4 X 22,9 CM (L X A X C)</v>
          </cell>
          <cell r="C11479" t="str">
            <v xml:space="preserve">UN    </v>
          </cell>
          <cell r="D11479">
            <v>1.91</v>
          </cell>
        </row>
        <row r="11480">
          <cell r="A11480">
            <v>10617</v>
          </cell>
          <cell r="B11480" t="str">
            <v>TIJOLO CERAMICO REFRATARIO 6,3 X 11,4 X 22,9 CM (L X A X C)</v>
          </cell>
          <cell r="C11480" t="str">
            <v xml:space="preserve">UN    </v>
          </cell>
          <cell r="D11480">
            <v>3.65</v>
          </cell>
        </row>
        <row r="11481">
          <cell r="A11481">
            <v>7274</v>
          </cell>
          <cell r="B11481" t="str">
            <v>TIL PARA LIGACAO PREDIAL, EM PVC, JE, BBB, DN 100 X 100 MM, PARA REDE COLETORA ESGOTO (NBR 10569)</v>
          </cell>
          <cell r="C11481" t="str">
            <v xml:space="preserve">UN    </v>
          </cell>
          <cell r="D11481">
            <v>44.46</v>
          </cell>
        </row>
        <row r="11482">
          <cell r="A11482">
            <v>11663</v>
          </cell>
          <cell r="B11482" t="str">
            <v>TIL TUBO QUEDA, EM PVC, JE, BBB, DN 100 X 100 MM, PARA REDE COLETORA DE ESGOTO (NBR 10569)</v>
          </cell>
          <cell r="C11482" t="str">
            <v xml:space="preserve">UN    </v>
          </cell>
          <cell r="D11482">
            <v>365.72</v>
          </cell>
        </row>
        <row r="11483">
          <cell r="A11483">
            <v>154</v>
          </cell>
          <cell r="B11483" t="str">
            <v>TINTA / REVESTIMENTO A BASE DE RESINA EPOXI COM ALCATRAO, BICOMPONENTE</v>
          </cell>
          <cell r="C11483" t="str">
            <v xml:space="preserve">L     </v>
          </cell>
          <cell r="D11483">
            <v>64.28</v>
          </cell>
        </row>
        <row r="11484">
          <cell r="A11484">
            <v>38121</v>
          </cell>
          <cell r="B11484" t="str">
            <v>TINTA A BASE DE RESINA ACRILICA EMULSIONADA EM AGUA, PARA SINALIZACAO HORIZONTAL VIARIA (NBR 13699)</v>
          </cell>
          <cell r="C11484" t="str">
            <v xml:space="preserve">L     </v>
          </cell>
          <cell r="D11484">
            <v>12.3</v>
          </cell>
        </row>
        <row r="11485">
          <cell r="A11485">
            <v>7343</v>
          </cell>
          <cell r="B11485" t="str">
            <v>TINTA A BASE DE RESINA ACRILICA, PARA SINALIZACAO HORIZONTAL VIARIA (NBR 11862)</v>
          </cell>
          <cell r="C11485" t="str">
            <v xml:space="preserve">L     </v>
          </cell>
          <cell r="D11485">
            <v>12.46</v>
          </cell>
        </row>
        <row r="11486">
          <cell r="A11486">
            <v>43776</v>
          </cell>
          <cell r="B11486" t="str">
            <v>TINTA A OLEO BRILHANTE, PARA MADEIRAS E METAIS</v>
          </cell>
          <cell r="C11486" t="str">
            <v xml:space="preserve">L     </v>
          </cell>
          <cell r="D11486">
            <v>17.02</v>
          </cell>
        </row>
        <row r="11487">
          <cell r="A11487">
            <v>7350</v>
          </cell>
          <cell r="B11487" t="str">
            <v>TINTA ACRILICA PARA CERAMICA</v>
          </cell>
          <cell r="C11487" t="str">
            <v xml:space="preserve">L     </v>
          </cell>
          <cell r="D11487">
            <v>23.5</v>
          </cell>
        </row>
        <row r="11488">
          <cell r="A11488">
            <v>7348</v>
          </cell>
          <cell r="B11488" t="str">
            <v>TINTA ACRILICA PREMIUM PARA PISO</v>
          </cell>
          <cell r="C11488" t="str">
            <v xml:space="preserve">L     </v>
          </cell>
          <cell r="D11488">
            <v>13.18</v>
          </cell>
        </row>
        <row r="11489">
          <cell r="A11489">
            <v>7356</v>
          </cell>
          <cell r="B11489" t="str">
            <v>TINTA ACRILICA PREMIUM, COR BRANCO FOSCO</v>
          </cell>
          <cell r="C11489" t="str">
            <v xml:space="preserve">L     </v>
          </cell>
          <cell r="D11489">
            <v>19.760000000000002</v>
          </cell>
        </row>
        <row r="11490">
          <cell r="A11490">
            <v>7313</v>
          </cell>
          <cell r="B11490" t="str">
            <v>TINTA ASFALTICA IMPERMEABILIZANTE DILUIDA EM SOLVENTE, PARA MATERIAIS CIMENTICIOS, METAL E MADEIRA</v>
          </cell>
          <cell r="C11490" t="str">
            <v xml:space="preserve">L     </v>
          </cell>
          <cell r="D11490">
            <v>19.72</v>
          </cell>
        </row>
        <row r="11491">
          <cell r="A11491">
            <v>7319</v>
          </cell>
          <cell r="B11491" t="str">
            <v>TINTA ASFALTICA IMPERMEABILIZANTE DISPERSA EM AGUA, PARA MATERIAIS CIMENTICIOS</v>
          </cell>
          <cell r="C11491" t="str">
            <v xml:space="preserve">L     </v>
          </cell>
          <cell r="D11491">
            <v>11.29</v>
          </cell>
        </row>
        <row r="11492">
          <cell r="A11492">
            <v>38119</v>
          </cell>
          <cell r="B11492" t="str">
            <v>TINTA BORRACHA CLORADA, ACABAMENTO SEMIBRILHO, BRANCA</v>
          </cell>
          <cell r="C11492" t="str">
            <v xml:space="preserve">L     </v>
          </cell>
          <cell r="D11492">
            <v>92.1</v>
          </cell>
        </row>
        <row r="11493">
          <cell r="A11493">
            <v>7314</v>
          </cell>
          <cell r="B11493" t="str">
            <v>TINTA BORRACHA CLORADA, ACABAMENTO SEMIBRILHO, CORES VIVAS</v>
          </cell>
          <cell r="C11493" t="str">
            <v xml:space="preserve">L     </v>
          </cell>
          <cell r="D11493">
            <v>99.26</v>
          </cell>
        </row>
        <row r="11494">
          <cell r="A11494">
            <v>38131</v>
          </cell>
          <cell r="B11494" t="str">
            <v>TINTA BORRACHA, CLORADA, ACABAMENTO SEMIBRILHO, PRETA</v>
          </cell>
          <cell r="C11494" t="str">
            <v xml:space="preserve">L     </v>
          </cell>
          <cell r="D11494">
            <v>92.92</v>
          </cell>
        </row>
        <row r="11495">
          <cell r="A11495">
            <v>7304</v>
          </cell>
          <cell r="B11495" t="str">
            <v>TINTA EPOXI BASE AGUA PREMIUM, BRANCA</v>
          </cell>
          <cell r="C11495" t="str">
            <v xml:space="preserve">L     </v>
          </cell>
          <cell r="D11495">
            <v>50.44</v>
          </cell>
        </row>
        <row r="11496">
          <cell r="A11496">
            <v>43649</v>
          </cell>
          <cell r="B11496" t="str">
            <v>TINTA ESMALTE BASE AGUA PREMIUM ACETINADO</v>
          </cell>
          <cell r="C11496" t="str">
            <v xml:space="preserve">L     </v>
          </cell>
          <cell r="D11496">
            <v>26.08</v>
          </cell>
        </row>
        <row r="11497">
          <cell r="A11497">
            <v>43650</v>
          </cell>
          <cell r="B11497" t="str">
            <v>TINTA ESMALTE BASE AGUA PREMIUM BRILHANTE</v>
          </cell>
          <cell r="C11497" t="str">
            <v xml:space="preserve">L     </v>
          </cell>
          <cell r="D11497">
            <v>24.65</v>
          </cell>
        </row>
        <row r="11498">
          <cell r="A11498">
            <v>7311</v>
          </cell>
          <cell r="B11498" t="str">
            <v>TINTA ESMALTE SINTETICO PREMIUM ACETINADO</v>
          </cell>
          <cell r="C11498" t="str">
            <v xml:space="preserve">L     </v>
          </cell>
          <cell r="D11498">
            <v>25.25</v>
          </cell>
        </row>
        <row r="11499">
          <cell r="A11499">
            <v>7292</v>
          </cell>
          <cell r="B11499" t="str">
            <v>TINTA ESMALTE SINTETICO PREMIUM BRILHANTE</v>
          </cell>
          <cell r="C11499" t="str">
            <v xml:space="preserve">L     </v>
          </cell>
          <cell r="D11499">
            <v>24.45</v>
          </cell>
        </row>
        <row r="11500">
          <cell r="A11500">
            <v>7293</v>
          </cell>
          <cell r="B11500" t="str">
            <v>TINTA ESMALTE SINTETICO PREMIUM DE DUPLA ACAO GRAFITE FOSCO PARA SUPERFICIES METALICAS FERROSAS</v>
          </cell>
          <cell r="C11500" t="str">
            <v xml:space="preserve">L     </v>
          </cell>
          <cell r="D11500">
            <v>27.05</v>
          </cell>
        </row>
        <row r="11501">
          <cell r="A11501">
            <v>7306</v>
          </cell>
          <cell r="B11501" t="str">
            <v>TINTA ESMALTE SINTETICO PREMIUM DE EFEITO PROTETOR DE SUPERFICIE METALICA ALUMINIO</v>
          </cell>
          <cell r="C11501" t="str">
            <v xml:space="preserve">L     </v>
          </cell>
          <cell r="D11501">
            <v>29.85</v>
          </cell>
        </row>
        <row r="11502">
          <cell r="A11502">
            <v>7288</v>
          </cell>
          <cell r="B11502" t="str">
            <v>TINTA ESMALTE SINTETICO PREMIUM FOSCO</v>
          </cell>
          <cell r="C11502" t="str">
            <v xml:space="preserve">L     </v>
          </cell>
          <cell r="D11502">
            <v>24.78</v>
          </cell>
        </row>
        <row r="11503">
          <cell r="A11503">
            <v>43625</v>
          </cell>
          <cell r="B11503" t="str">
            <v>TINTA ESMALTE SINTETICO STANDARD ACETINADO</v>
          </cell>
          <cell r="C11503" t="str">
            <v xml:space="preserve">L     </v>
          </cell>
          <cell r="D11503">
            <v>20.010000000000002</v>
          </cell>
        </row>
        <row r="11504">
          <cell r="A11504">
            <v>43647</v>
          </cell>
          <cell r="B11504" t="str">
            <v>TINTA ESMALTE SINTETICO STANDARD BRILHANTE</v>
          </cell>
          <cell r="C11504" t="str">
            <v xml:space="preserve">L     </v>
          </cell>
          <cell r="D11504">
            <v>18.18</v>
          </cell>
        </row>
        <row r="11505">
          <cell r="A11505">
            <v>43648</v>
          </cell>
          <cell r="B11505" t="str">
            <v>TINTA ESMALTE SINTETICO STANDARD FOSCO</v>
          </cell>
          <cell r="C11505" t="str">
            <v xml:space="preserve">L     </v>
          </cell>
          <cell r="D11505">
            <v>17.54</v>
          </cell>
        </row>
        <row r="11506">
          <cell r="A11506">
            <v>35693</v>
          </cell>
          <cell r="B11506" t="str">
            <v>TINTA LATEX ACRILICA ECONOMICA, COR BRANCA</v>
          </cell>
          <cell r="C11506" t="str">
            <v xml:space="preserve">L     </v>
          </cell>
          <cell r="D11506">
            <v>9.06</v>
          </cell>
        </row>
        <row r="11507">
          <cell r="A11507">
            <v>35692</v>
          </cell>
          <cell r="B11507" t="str">
            <v>TINTA LATEX ACRILICA STANDARD, COR BRANCA</v>
          </cell>
          <cell r="C11507" t="str">
            <v xml:space="preserve">L     </v>
          </cell>
          <cell r="D11507">
            <v>13.49</v>
          </cell>
        </row>
        <row r="11508">
          <cell r="A11508">
            <v>7342</v>
          </cell>
          <cell r="B11508" t="str">
            <v>TINTA MINERAL IMPERMEAVEL EM PO, BRANCA</v>
          </cell>
          <cell r="C11508" t="str">
            <v xml:space="preserve">KG    </v>
          </cell>
          <cell r="D11508">
            <v>2.16</v>
          </cell>
        </row>
        <row r="11509">
          <cell r="A11509">
            <v>39574</v>
          </cell>
          <cell r="B11509" t="str">
            <v>TIRANTE COM ELO, EM ARAME GALVANIZADO RIGIDO, NUMERO 10, COMPRIMENTO 2000 MM, PARA PENDURAL DE FORRO REMOVIVEL</v>
          </cell>
          <cell r="C11509" t="str">
            <v xml:space="preserve">UN    </v>
          </cell>
          <cell r="D11509">
            <v>3.67</v>
          </cell>
        </row>
        <row r="11510">
          <cell r="A11510">
            <v>11060</v>
          </cell>
          <cell r="B11510" t="str">
            <v>TIRANTE EM FERRO GALVANIZADO PARA CONTRAVENTAMENTO DE TELHA CANALETE 90, 1/4 " X 400 MM</v>
          </cell>
          <cell r="C11510" t="str">
            <v xml:space="preserve">UN    </v>
          </cell>
          <cell r="D11510">
            <v>29.48</v>
          </cell>
        </row>
        <row r="11511">
          <cell r="A11511">
            <v>37401</v>
          </cell>
          <cell r="B11511" t="str">
            <v>TOALHEIRO PLASTICO TIPO DISPENSER PARA PAPEL TOALHA INTERFOLHADO</v>
          </cell>
          <cell r="C11511" t="str">
            <v xml:space="preserve">UN    </v>
          </cell>
          <cell r="D11511">
            <v>62.27</v>
          </cell>
        </row>
        <row r="11512">
          <cell r="A11512">
            <v>7525</v>
          </cell>
          <cell r="B11512" t="str">
            <v>TOMADA INDUSTRIAL DE EMBUTIR 3P+T 30 A, 440 V, COM TRAVA, COM PLACA</v>
          </cell>
          <cell r="C11512" t="str">
            <v xml:space="preserve">UN    </v>
          </cell>
          <cell r="D11512">
            <v>43.82</v>
          </cell>
        </row>
        <row r="11513">
          <cell r="A11513">
            <v>7524</v>
          </cell>
          <cell r="B11513" t="str">
            <v>TOMADA INDUSTRIAL DE EMBUTIR 3P+T 30 A, 440 V, COM TRAVA, SEM PLACA</v>
          </cell>
          <cell r="C11513" t="str">
            <v xml:space="preserve">UN    </v>
          </cell>
          <cell r="D11513">
            <v>41.29</v>
          </cell>
        </row>
        <row r="11514">
          <cell r="A11514">
            <v>38105</v>
          </cell>
          <cell r="B11514" t="str">
            <v>TOMADA PARA ANTENA DE TV, CABO COAXIAL DE 9 MM (APENAS MODULO)</v>
          </cell>
          <cell r="C11514" t="str">
            <v xml:space="preserve">UN    </v>
          </cell>
          <cell r="D11514">
            <v>10.61</v>
          </cell>
        </row>
        <row r="11515">
          <cell r="A11515">
            <v>38084</v>
          </cell>
          <cell r="B11515" t="str">
            <v>TOMADA PARA ANTENA DE TV, CABO COAXIAL DE 9 MM, CONJUNTO MONTADO PARA EMBUTIR 4" X 2" (PLACA + SUPORTE + MODULO)</v>
          </cell>
          <cell r="C11515" t="str">
            <v xml:space="preserve">UN    </v>
          </cell>
          <cell r="D11515">
            <v>15.06</v>
          </cell>
        </row>
        <row r="11516">
          <cell r="A11516">
            <v>38103</v>
          </cell>
          <cell r="B11516" t="str">
            <v>TOMADA RJ11, 2 FIOS (APENAS MODULO)</v>
          </cell>
          <cell r="C11516" t="str">
            <v xml:space="preserve">UN    </v>
          </cell>
          <cell r="D11516">
            <v>15.92</v>
          </cell>
        </row>
        <row r="11517">
          <cell r="A11517">
            <v>38082</v>
          </cell>
          <cell r="B11517" t="str">
            <v>TOMADA RJ11, 2 FIOS, CONJUNTO MONTADO PARA EMBUTIR 4" X 2" (PLACA + SUPORTE + MODULO)</v>
          </cell>
          <cell r="C11517" t="str">
            <v xml:space="preserve">UN    </v>
          </cell>
          <cell r="D11517">
            <v>19.62</v>
          </cell>
        </row>
        <row r="11518">
          <cell r="A11518">
            <v>38104</v>
          </cell>
          <cell r="B11518" t="str">
            <v>TOMADA RJ45, 8 FIOS, CAT 5E (APENAS MODULO)</v>
          </cell>
          <cell r="C11518" t="str">
            <v xml:space="preserve">UN    </v>
          </cell>
          <cell r="D11518">
            <v>31.18</v>
          </cell>
        </row>
        <row r="11519">
          <cell r="A11519">
            <v>38083</v>
          </cell>
          <cell r="B11519" t="str">
            <v>TOMADA RJ45, 8 FIOS, CAT 5E, CONJUNTO MONTADO PARA EMBUTIR 4" X 2" (PLACA + SUPORTE + MODULO)</v>
          </cell>
          <cell r="C11519" t="str">
            <v xml:space="preserve">UN    </v>
          </cell>
          <cell r="D11519">
            <v>34.619999999999997</v>
          </cell>
        </row>
        <row r="11520">
          <cell r="A11520">
            <v>38101</v>
          </cell>
          <cell r="B11520" t="str">
            <v>TOMADA 2P+T 10A, 250V  (APENAS MODULO)</v>
          </cell>
          <cell r="C11520" t="str">
            <v xml:space="preserve">UN    </v>
          </cell>
          <cell r="D11520">
            <v>7.57</v>
          </cell>
        </row>
        <row r="11521">
          <cell r="A11521">
            <v>7528</v>
          </cell>
          <cell r="B11521" t="str">
            <v>TOMADA 2P+T 10A, 250V, CONJUNTO MONTADO PARA EMBUTIR 4" X 2" (PLACA + SUPORTE + MODULO)</v>
          </cell>
          <cell r="C11521" t="str">
            <v xml:space="preserve">UN    </v>
          </cell>
          <cell r="D11521">
            <v>8.9</v>
          </cell>
        </row>
        <row r="11522">
          <cell r="A11522">
            <v>12147</v>
          </cell>
          <cell r="B11522" t="str">
            <v>TOMADA 2P+T 10A, 250V, CONJUNTO MONTADO PARA SOBREPOR 4" X 2" (CAIXA + MODULO)</v>
          </cell>
          <cell r="C11522" t="str">
            <v xml:space="preserve">UN    </v>
          </cell>
          <cell r="D11522">
            <v>13.57</v>
          </cell>
        </row>
        <row r="11523">
          <cell r="A11523">
            <v>38075</v>
          </cell>
          <cell r="B11523" t="str">
            <v>TOMADA 2P+T 20A 250V, CONJUNTO MONTADO PARA EMBUTIR 4" X 2" (PLACA + SUPORTE + MODULO)</v>
          </cell>
          <cell r="C11523" t="str">
            <v xml:space="preserve">UN    </v>
          </cell>
          <cell r="D11523">
            <v>15.41</v>
          </cell>
        </row>
        <row r="11524">
          <cell r="A11524">
            <v>38102</v>
          </cell>
          <cell r="B11524" t="str">
            <v>TOMADA 2P+T 20A, 250V  (APENAS MODULO)</v>
          </cell>
          <cell r="C11524" t="str">
            <v xml:space="preserve">UN    </v>
          </cell>
          <cell r="D11524">
            <v>9.69</v>
          </cell>
        </row>
        <row r="11525">
          <cell r="A11525">
            <v>38076</v>
          </cell>
          <cell r="B11525" t="str">
            <v>TOMADAS (2 MODULOS) 2P+T 10A, 250V, CONJUNTO MONTADO PARA EMBUTIR 4" X 2" (PLACA + SUPORTE + MODULOS)</v>
          </cell>
          <cell r="C11525" t="str">
            <v xml:space="preserve">UN    </v>
          </cell>
          <cell r="D11525">
            <v>17.28</v>
          </cell>
        </row>
        <row r="11526">
          <cell r="A11526">
            <v>7592</v>
          </cell>
          <cell r="B11526" t="str">
            <v>TOPOGRAFO</v>
          </cell>
          <cell r="C11526" t="str">
            <v xml:space="preserve">H     </v>
          </cell>
          <cell r="D11526">
            <v>19.72</v>
          </cell>
        </row>
        <row r="11527">
          <cell r="A11527">
            <v>40820</v>
          </cell>
          <cell r="B11527" t="str">
            <v>TOPOGRAFO (MENSALISTA)</v>
          </cell>
          <cell r="C11527" t="str">
            <v xml:space="preserve">MES   </v>
          </cell>
          <cell r="D11527">
            <v>3450.49</v>
          </cell>
        </row>
        <row r="11528">
          <cell r="A11528">
            <v>11762</v>
          </cell>
          <cell r="B11528" t="str">
            <v>TORNEIRA CROMADA COM BICO PARA JARDIM/TANQUE 1/2 " OU 3/4 " (REF 1153)</v>
          </cell>
          <cell r="C11528" t="str">
            <v xml:space="preserve">UN    </v>
          </cell>
          <cell r="D11528">
            <v>58.21</v>
          </cell>
        </row>
        <row r="11529">
          <cell r="A11529">
            <v>13418</v>
          </cell>
          <cell r="B11529" t="str">
            <v>TORNEIRA CROMADA CURTA SEM BICO PARA TANQUE, PADRAO POPULAR, 1/2 " OU 3/4 " (REF 1140)</v>
          </cell>
          <cell r="C11529" t="str">
            <v xml:space="preserve">UN    </v>
          </cell>
          <cell r="D11529">
            <v>16.260000000000002</v>
          </cell>
        </row>
        <row r="11530">
          <cell r="A11530">
            <v>13984</v>
          </cell>
          <cell r="B11530" t="str">
            <v>TORNEIRA CROMADA CURTA SEM BICO PARA USO GERAL  1/2 " OU 3/4 " (REF 1152)</v>
          </cell>
          <cell r="C11530" t="str">
            <v xml:space="preserve">UN    </v>
          </cell>
          <cell r="D11530">
            <v>40.68</v>
          </cell>
        </row>
        <row r="11531">
          <cell r="A11531">
            <v>11772</v>
          </cell>
          <cell r="B11531" t="str">
            <v>TORNEIRA CROMADA DE MESA PARA COZINHA BICA MOVEL COM AREJADOR 1/2 " OU 3/4 " (REF 1167)</v>
          </cell>
          <cell r="C11531" t="str">
            <v xml:space="preserve">UN    </v>
          </cell>
          <cell r="D11531">
            <v>98.8</v>
          </cell>
        </row>
        <row r="11532">
          <cell r="A11532">
            <v>36795</v>
          </cell>
          <cell r="B11532" t="str">
            <v>TORNEIRA CROMADA DE MESA PARA LAVATORIO COM SENSOR DE PRESENCA</v>
          </cell>
          <cell r="C11532" t="str">
            <v xml:space="preserve">UN    </v>
          </cell>
          <cell r="D11532">
            <v>635.45000000000005</v>
          </cell>
        </row>
        <row r="11533">
          <cell r="A11533">
            <v>36796</v>
          </cell>
          <cell r="B11533" t="str">
            <v>TORNEIRA CROMADA DE MESA PARA LAVATORIO TEMPORIZADA PRESSAO BICA BAIXA</v>
          </cell>
          <cell r="C11533" t="str">
            <v xml:space="preserve">UN    </v>
          </cell>
          <cell r="D11533">
            <v>163.61000000000001</v>
          </cell>
        </row>
        <row r="11534">
          <cell r="A11534">
            <v>36791</v>
          </cell>
          <cell r="B11534" t="str">
            <v>TORNEIRA CROMADA DE MESA PARA LAVATORIO, BICA ALTA (REF 1195)</v>
          </cell>
          <cell r="C11534" t="str">
            <v xml:space="preserve">UN    </v>
          </cell>
          <cell r="D11534">
            <v>84.29</v>
          </cell>
        </row>
        <row r="11535">
          <cell r="A11535">
            <v>13415</v>
          </cell>
          <cell r="B11535" t="str">
            <v>TORNEIRA CROMADA DE MESA PARA LAVATORIO, PADRAO POPULAR, 1/2 " OU 3/4 " (REF 1193)</v>
          </cell>
          <cell r="C11535" t="str">
            <v xml:space="preserve">UN    </v>
          </cell>
          <cell r="D11535">
            <v>49</v>
          </cell>
        </row>
        <row r="11536">
          <cell r="A11536">
            <v>36792</v>
          </cell>
          <cell r="B11536" t="str">
            <v>TORNEIRA CROMADA DE PAREDE LONGA PARA LAVATORIO (REF 1178)</v>
          </cell>
          <cell r="C11536" t="str">
            <v xml:space="preserve">UN    </v>
          </cell>
          <cell r="D11536">
            <v>161.13999999999999</v>
          </cell>
        </row>
        <row r="11537">
          <cell r="A11537">
            <v>11773</v>
          </cell>
          <cell r="B11537" t="str">
            <v>TORNEIRA CROMADA DE PAREDE PARA COZINHA BICA MOVEL COM AREJADOR 1/2 " OU 3/4 " (REF 1168)</v>
          </cell>
          <cell r="C11537" t="str">
            <v xml:space="preserve">UN    </v>
          </cell>
          <cell r="D11537">
            <v>94.32</v>
          </cell>
        </row>
        <row r="11538">
          <cell r="A11538">
            <v>11775</v>
          </cell>
          <cell r="B11538" t="str">
            <v>TORNEIRA CROMADA DE PAREDE PARA COZINHA COM AREJADOR 1/2 " OU 3/4 " (REF 1157)</v>
          </cell>
          <cell r="C11538" t="str">
            <v xml:space="preserve">UN    </v>
          </cell>
          <cell r="D11538">
            <v>98.49</v>
          </cell>
        </row>
        <row r="11539">
          <cell r="A11539">
            <v>13983</v>
          </cell>
          <cell r="B11539" t="str">
            <v>TORNEIRA CROMADA DE PAREDE PARA COZINHA COM AREJADOR, PADRAO POPULAR, 1/2 " OU 3/4 " (REF 1159)</v>
          </cell>
          <cell r="C11539" t="str">
            <v xml:space="preserve">UN    </v>
          </cell>
          <cell r="D11539">
            <v>50.32</v>
          </cell>
        </row>
        <row r="11540">
          <cell r="A11540">
            <v>13416</v>
          </cell>
          <cell r="B11540" t="str">
            <v>TORNEIRA CROMADA DE PAREDE PARA COZINHA SEM AREJADOR, PADRAO POPULAR, 1/2 " OU 3/4 " (REF 1158)</v>
          </cell>
          <cell r="C11540" t="str">
            <v xml:space="preserve">UN    </v>
          </cell>
          <cell r="D11540">
            <v>40.58</v>
          </cell>
        </row>
        <row r="11541">
          <cell r="A11541">
            <v>13417</v>
          </cell>
          <cell r="B11541" t="str">
            <v>TORNEIRA CROMADA SEM BICO PARA TANQUE 1/2 " OU 3/4 " (REF 1143)</v>
          </cell>
          <cell r="C11541" t="str">
            <v xml:space="preserve">UN    </v>
          </cell>
          <cell r="D11541">
            <v>35.79</v>
          </cell>
        </row>
        <row r="11542">
          <cell r="A11542">
            <v>7604</v>
          </cell>
          <cell r="B11542" t="str">
            <v>TORNEIRA CROMADA SEM BICO PARA TANQUE, PADRAO POPULAR, 1/2 " OU 3/4 " (REF 1126)</v>
          </cell>
          <cell r="C11542" t="str">
            <v xml:space="preserve">UN    </v>
          </cell>
          <cell r="D11542">
            <v>15.5</v>
          </cell>
        </row>
        <row r="11543">
          <cell r="A11543">
            <v>11763</v>
          </cell>
          <cell r="B11543" t="str">
            <v>TORNEIRA DE BOIA CONVENCIONAL PARA CAIXA D'AGUA, 1.1/2", COM HASTE E TORNEIRA METALICOS E BALAO PLASTICO</v>
          </cell>
          <cell r="C11543" t="str">
            <v xml:space="preserve">UN    </v>
          </cell>
          <cell r="D11543">
            <v>49.61</v>
          </cell>
        </row>
        <row r="11544">
          <cell r="A11544">
            <v>11764</v>
          </cell>
          <cell r="B11544" t="str">
            <v>TORNEIRA DE BOIA CONVENCIONAL PARA CAIXA D'AGUA, 1.1/4", COM HASTE E TORNEIRA METALICOS E BALAO PLASTICO</v>
          </cell>
          <cell r="C11544" t="str">
            <v xml:space="preserve">UN    </v>
          </cell>
          <cell r="D11544">
            <v>52.99</v>
          </cell>
        </row>
        <row r="11545">
          <cell r="A11545">
            <v>11829</v>
          </cell>
          <cell r="B11545" t="str">
            <v>TORNEIRA DE BOIA CONVENCIONAL PARA CAIXA D'AGUA, 1/2", COM HASTE E TORNEIRA METALICOS E BALAO PLASTICO</v>
          </cell>
          <cell r="C11545" t="str">
            <v xml:space="preserve">UN    </v>
          </cell>
          <cell r="D11545">
            <v>12.7</v>
          </cell>
        </row>
        <row r="11546">
          <cell r="A11546">
            <v>11825</v>
          </cell>
          <cell r="B11546" t="str">
            <v>TORNEIRA DE BOIA CONVENCIONAL PARA CAIXA D'AGUA, 1", COM HASTE E TORNEIRA METALICOS E BALAO PLASTICO</v>
          </cell>
          <cell r="C11546" t="str">
            <v xml:space="preserve">UN    </v>
          </cell>
          <cell r="D11546">
            <v>21.77</v>
          </cell>
        </row>
        <row r="11547">
          <cell r="A11547">
            <v>11767</v>
          </cell>
          <cell r="B11547" t="str">
            <v>TORNEIRA DE BOIA CONVENCIONAL PARA CAIXA D'AGUA, 2", COM HASTE E TORNEIRA METALICOS E BALAO PLASTICO</v>
          </cell>
          <cell r="C11547" t="str">
            <v xml:space="preserve">UN    </v>
          </cell>
          <cell r="D11547">
            <v>87.95</v>
          </cell>
        </row>
        <row r="11548">
          <cell r="A11548">
            <v>11830</v>
          </cell>
          <cell r="B11548" t="str">
            <v>TORNEIRA DE BOIA CONVENCIONAL PARA CAIXA D'AGUA, 3/4", COM HASTE E TORNEIRA METALICOS E BALAO PLASTICO</v>
          </cell>
          <cell r="C11548" t="str">
            <v xml:space="preserve">UN    </v>
          </cell>
          <cell r="D11548">
            <v>13.72</v>
          </cell>
        </row>
        <row r="11549">
          <cell r="A11549">
            <v>11766</v>
          </cell>
          <cell r="B11549" t="str">
            <v>TORNEIRA DE BOIA VAZAO TOTAL PARA CAIXA D'AGUA, 1/2", COM HASTE E TORNEIRA METALICOS E BALAO PLASTICO</v>
          </cell>
          <cell r="C11549" t="str">
            <v xml:space="preserve">UN    </v>
          </cell>
          <cell r="D11549">
            <v>24.39</v>
          </cell>
        </row>
        <row r="11550">
          <cell r="A11550">
            <v>11765</v>
          </cell>
          <cell r="B11550" t="str">
            <v>TORNEIRA DE BOIA VAZAO TOTAL PARA CAIXA D'AGUA, 1", COM HASTE E TORNEIRA METALICOS E BALAO PLASTICO</v>
          </cell>
          <cell r="C11550" t="str">
            <v xml:space="preserve">UN    </v>
          </cell>
          <cell r="D11550">
            <v>33.22</v>
          </cell>
        </row>
        <row r="11551">
          <cell r="A11551">
            <v>11824</v>
          </cell>
          <cell r="B11551" t="str">
            <v>TORNEIRA DE BOIA VAZAO TOTAL PARA CAIXA D'AGUA, 3/4", COM HASTE E TORNEIRA METALICOS E BALAO PLASTICO</v>
          </cell>
          <cell r="C11551" t="str">
            <v xml:space="preserve">UN    </v>
          </cell>
          <cell r="D11551">
            <v>25.16</v>
          </cell>
        </row>
        <row r="11552">
          <cell r="A11552">
            <v>11777</v>
          </cell>
          <cell r="B11552" t="str">
            <v>TORNEIRA ELETRICA DE PAREDE, BICA ALTA, PARA COZINHA, 5500 W (110/220 V)</v>
          </cell>
          <cell r="C11552" t="str">
            <v xml:space="preserve">UN    </v>
          </cell>
          <cell r="D11552">
            <v>151.57</v>
          </cell>
        </row>
        <row r="11553">
          <cell r="A11553">
            <v>7602</v>
          </cell>
          <cell r="B11553" t="str">
            <v>TORNEIRA METAL AMARELO COM BICO PARA JARDIM, PADRAO POPULAR, 1/2 " OU 3/4 " (REF 1128)</v>
          </cell>
          <cell r="C11553" t="str">
            <v xml:space="preserve">UN    </v>
          </cell>
          <cell r="D11553">
            <v>15.37</v>
          </cell>
        </row>
        <row r="11554">
          <cell r="A11554">
            <v>7603</v>
          </cell>
          <cell r="B11554" t="str">
            <v>TORNEIRA METAL AMARELO CURTA SEM BICO PARA TANQUE, PADRAO POPULAR, 1/2 " OU 3/4 " (REF 1120)</v>
          </cell>
          <cell r="C11554" t="str">
            <v xml:space="preserve">UN    </v>
          </cell>
          <cell r="D11554">
            <v>14.9</v>
          </cell>
        </row>
        <row r="11555">
          <cell r="A11555">
            <v>11826</v>
          </cell>
          <cell r="B11555" t="str">
            <v>TORNEIRA METALICA DE BOIA CONVENCIONAL PARA CAIXA D'AGUA, 1/2 ", COM HASTE, TORNEIRA E BALAO METALICOS</v>
          </cell>
          <cell r="C11555" t="str">
            <v xml:space="preserve">UN    </v>
          </cell>
          <cell r="D11555">
            <v>21.13</v>
          </cell>
        </row>
        <row r="11556">
          <cell r="A11556">
            <v>7606</v>
          </cell>
          <cell r="B11556" t="str">
            <v>TORNEIRA METALICA DE BOIA CONVENCIONAL PARA CAIXA D'AGUA, 3/4 ", COM HASTE, TORNEIRA E BALAO METALICOS</v>
          </cell>
          <cell r="C11556" t="str">
            <v xml:space="preserve">UN    </v>
          </cell>
          <cell r="D11556">
            <v>22.02</v>
          </cell>
        </row>
        <row r="11557">
          <cell r="A11557">
            <v>40329</v>
          </cell>
          <cell r="B11557" t="str">
            <v>TORNEIRA PLASTICA DE BOIA CONVENCIONAL PARA CAIXA DE AGUA, 3/4 ", COM HASTE METALICA E COM TORNEIRA E BALAO PLASTICOS (PADRAO POPULAR)</v>
          </cell>
          <cell r="C11557" t="str">
            <v xml:space="preserve">UN    </v>
          </cell>
          <cell r="D11557">
            <v>10.65</v>
          </cell>
        </row>
        <row r="11558">
          <cell r="A11558">
            <v>11823</v>
          </cell>
          <cell r="B11558" t="str">
            <v>TORNEIRA PLASTICA DE BOIA PARA CAIXA DE DESCARGA,  1/2", BALAO E TORNEIRA PLASTICOS, COM HASTE METALICA</v>
          </cell>
          <cell r="C11558" t="str">
            <v xml:space="preserve">UN    </v>
          </cell>
          <cell r="D11558">
            <v>4.5999999999999996</v>
          </cell>
        </row>
        <row r="11559">
          <cell r="A11559">
            <v>11822</v>
          </cell>
          <cell r="B11559" t="str">
            <v>TORNEIRA PLASTICA DE MESA, BICA MOVEL, PARA COZINHA 1/2 "</v>
          </cell>
          <cell r="C11559" t="str">
            <v xml:space="preserve">UN    </v>
          </cell>
          <cell r="D11559">
            <v>36.369999999999997</v>
          </cell>
        </row>
        <row r="11560">
          <cell r="A11560">
            <v>11831</v>
          </cell>
          <cell r="B11560" t="str">
            <v>TORNEIRA PLASTICA PARA TANQUE 1/2 " OU 3/4 " COM BICO PARA MANGUEIRA</v>
          </cell>
          <cell r="C11560" t="str">
            <v xml:space="preserve">UN    </v>
          </cell>
          <cell r="D11560">
            <v>27.61</v>
          </cell>
        </row>
        <row r="11561">
          <cell r="A11561">
            <v>7613</v>
          </cell>
          <cell r="B11561" t="str">
            <v>TRANSFORMADOR TRIFASICO DE DISTRIBUICAO, POTENCIA DE 1000 KVA, TENSAO NOMINAL DE 15 KV, TENSAO SECUNDARIA DE 220/127V, EM OLEO ISOLANTE TIPO MINERAL</v>
          </cell>
          <cell r="C11561" t="str">
            <v xml:space="preserve">UN    </v>
          </cell>
          <cell r="D11561">
            <v>62043.72</v>
          </cell>
        </row>
        <row r="11562">
          <cell r="A11562">
            <v>7619</v>
          </cell>
          <cell r="B11562" t="str">
            <v>TRANSFORMADOR TRIFASICO DE DISTRIBUICAO, POTENCIA DE 112,5 KVA, TENSAO NOMINAL DE 15 KV, TENSAO SECUNDARIA DE 220/127V, EM OLEO ISOLANTE TIPO MINERAL</v>
          </cell>
          <cell r="C11562" t="str">
            <v xml:space="preserve">UN    </v>
          </cell>
          <cell r="D11562">
            <v>9590.6299999999992</v>
          </cell>
        </row>
        <row r="11563">
          <cell r="A11563">
            <v>12076</v>
          </cell>
          <cell r="B11563" t="str">
            <v>TRANSFORMADOR TRIFASICO DE DISTRIBUICAO, POTENCIA DE 15 KVA, TENSAO NOMINAL DE 15 KV, TENSAO SECUNDARIA DE 220/127V, EM OLEO ISOLANTE TIPO MINERAL</v>
          </cell>
          <cell r="C11563" t="str">
            <v xml:space="preserve">UN    </v>
          </cell>
          <cell r="D11563">
            <v>4399.37</v>
          </cell>
        </row>
        <row r="11564">
          <cell r="A11564">
            <v>7614</v>
          </cell>
          <cell r="B11564" t="str">
            <v>TRANSFORMADOR TRIFASICO DE DISTRIBUICAO, POTENCIA DE 150 KVA, TENSAO NOMINAL DE 15 KV, TENSAO SECUNDARIA DE 220/127V, EM OLEO ISOLANTE TIPO MINERAL</v>
          </cell>
          <cell r="C11564" t="str">
            <v xml:space="preserve">UN    </v>
          </cell>
          <cell r="D11564">
            <v>12096.07</v>
          </cell>
        </row>
        <row r="11565">
          <cell r="A11565">
            <v>7618</v>
          </cell>
          <cell r="B11565" t="str">
            <v>TRANSFORMADOR TRIFASICO DE DISTRIBUICAO, POTENCIA DE 1500 KVA, TENSAO NOMINAL DE 15 KV, TENSAO SECUNDARIA DE 220/127V, EM OLEO ISOLANTE TIPO MINERAL</v>
          </cell>
          <cell r="C11565" t="str">
            <v xml:space="preserve">UN    </v>
          </cell>
          <cell r="D11565">
            <v>78452.12</v>
          </cell>
        </row>
        <row r="11566">
          <cell r="A11566">
            <v>7620</v>
          </cell>
          <cell r="B11566" t="str">
            <v>TRANSFORMADOR TRIFASICO DE DISTRIBUICAO, POTENCIA DE 225 KVA, TENSAO NOMINAL DE 15 KV, TENSAO SECUNDARIA DE 220/127V, EM OLEO ISOLANTE TIPO MINERAL</v>
          </cell>
          <cell r="C11566" t="str">
            <v xml:space="preserve">UN    </v>
          </cell>
          <cell r="D11566">
            <v>16969</v>
          </cell>
        </row>
        <row r="11567">
          <cell r="A11567">
            <v>7610</v>
          </cell>
          <cell r="B11567" t="str">
            <v>TRANSFORMADOR TRIFASICO DE DISTRIBUICAO, POTENCIA DE 30 KVA, TENSAO NOMINAL DE 15 KV, TENSAO SECUNDARIA DE 220/127V, EM OLEO ISOLANTE TIPO MINERAL</v>
          </cell>
          <cell r="C11567" t="str">
            <v xml:space="preserve">UN    </v>
          </cell>
          <cell r="D11567">
            <v>5373.51</v>
          </cell>
        </row>
        <row r="11568">
          <cell r="A11568">
            <v>7615</v>
          </cell>
          <cell r="B11568" t="str">
            <v>TRANSFORMADOR TRIFASICO DE DISTRIBUICAO, POTENCIA DE 300 KVA, TENSAO NOMINAL DE 15 KV, TENSAO SECUNDARIA DE 220/127V, EM OLEO ISOLANTE TIPO MINERAL</v>
          </cell>
          <cell r="C11568" t="str">
            <v xml:space="preserve">UN    </v>
          </cell>
          <cell r="D11568">
            <v>19797.169999999998</v>
          </cell>
        </row>
        <row r="11569">
          <cell r="A11569">
            <v>7617</v>
          </cell>
          <cell r="B11569" t="str">
            <v>TRANSFORMADOR TRIFASICO DE DISTRIBUICAO, POTENCIA DE 45 KVA, TENSAO NOMINAL DE 15 KV, TENSAO SECUNDARIA DE 220/127V, EM OLEO ISOLANTE TIPO MINERAL</v>
          </cell>
          <cell r="C11569" t="str">
            <v xml:space="preserve">UN    </v>
          </cell>
          <cell r="D11569">
            <v>6002</v>
          </cell>
        </row>
        <row r="11570">
          <cell r="A11570">
            <v>7616</v>
          </cell>
          <cell r="B11570" t="str">
            <v>TRANSFORMADOR TRIFASICO DE DISTRIBUICAO, POTENCIA DE 500 KVA, TENSAO NOMINAL DE 15 KV, TENSAO SECUNDARIA DE 220/127V, EM OLEO ISOLANTE TIPO MINERAL</v>
          </cell>
          <cell r="C11570" t="str">
            <v xml:space="preserve">UN    </v>
          </cell>
          <cell r="D11570">
            <v>32305.84</v>
          </cell>
        </row>
        <row r="11571">
          <cell r="A11571">
            <v>7611</v>
          </cell>
          <cell r="B11571" t="str">
            <v>TRANSFORMADOR TRIFASICO DE DISTRIBUICAO, POTENCIA DE 75 KVA, TENSAO NOMINAL DE 15 KV, TENSAO SECUNDARIA DE 220/127V, EM OLEO ISOLANTE TIPO MINERAL</v>
          </cell>
          <cell r="C11571" t="str">
            <v xml:space="preserve">UN    </v>
          </cell>
          <cell r="D11571">
            <v>7761.75</v>
          </cell>
        </row>
        <row r="11572">
          <cell r="A11572">
            <v>7612</v>
          </cell>
          <cell r="B11572" t="str">
            <v>TRANSFORMADOR TRIFASICO DE DISTRIBUICAO, POTENCIA DE 750 KVA, TENSAO NOMINAL DE 15 KV, TENSAO SECUNDARIA DE 220/127V, EM OLEO ISOLANTE TIPO MINERAL</v>
          </cell>
          <cell r="C11572" t="str">
            <v xml:space="preserve">UN    </v>
          </cell>
          <cell r="D11572">
            <v>44312.99</v>
          </cell>
        </row>
        <row r="11573">
          <cell r="A11573">
            <v>37371</v>
          </cell>
          <cell r="B11573" t="str">
            <v>TRANSPORTE - HORISTA (COLETADO CAIXA)</v>
          </cell>
          <cell r="C11573" t="str">
            <v xml:space="preserve">H     </v>
          </cell>
          <cell r="D11573">
            <v>0.49</v>
          </cell>
        </row>
        <row r="11574">
          <cell r="A11574">
            <v>40861</v>
          </cell>
          <cell r="B11574" t="str">
            <v>TRANSPORTE - MENSALISTA (COLETADO CAIXA)</v>
          </cell>
          <cell r="C11574" t="str">
            <v xml:space="preserve">MES   </v>
          </cell>
          <cell r="D11574">
            <v>93.28</v>
          </cell>
        </row>
        <row r="11575">
          <cell r="A11575">
            <v>36510</v>
          </cell>
          <cell r="B11575" t="str">
            <v>TRATOR DE ESTEIRAS, POTENCIA BRUTA DE 133 HP, PESO OPERACIONAL DE 14 T, COM LAMINA COM CAPACIDADE DE 3,00 M3</v>
          </cell>
          <cell r="C11575" t="str">
            <v xml:space="preserve">UN    </v>
          </cell>
          <cell r="D11575">
            <v>699694.16</v>
          </cell>
        </row>
        <row r="11576">
          <cell r="A11576">
            <v>25020</v>
          </cell>
          <cell r="B11576" t="str">
            <v>TRATOR DE ESTEIRAS, POTENCIA BRUTA DE 347 HP, PESO OPERACIONAL DE 38,5 T, COM ESCARIFICADOR E LAMINA COM CAPACIDADE DE 4,70M3</v>
          </cell>
          <cell r="C11576" t="str">
            <v xml:space="preserve">UN    </v>
          </cell>
          <cell r="D11576">
            <v>2882493.76</v>
          </cell>
        </row>
        <row r="11577">
          <cell r="A11577">
            <v>7622</v>
          </cell>
          <cell r="B11577" t="str">
            <v>TRATOR DE ESTEIRAS, POTENCIA DE 100 HP, PESO OPERACIONAL DE 9,4 T, COM LAMINA COM CAPACIDADE DE 2,19 M3</v>
          </cell>
          <cell r="C11577" t="str">
            <v xml:space="preserve">UN    </v>
          </cell>
          <cell r="D11577">
            <v>678805.6</v>
          </cell>
        </row>
        <row r="11578">
          <cell r="A11578">
            <v>7624</v>
          </cell>
          <cell r="B11578" t="str">
            <v>TRATOR DE ESTEIRAS, POTENCIA DE 150 HP, PESO OPERACIONAL DE 16,7 T, COM RODA MOTRIZ ELEVADA E LAMINA COM CONTATO DE 3,18M3</v>
          </cell>
          <cell r="C11578" t="str">
            <v xml:space="preserve">UN    </v>
          </cell>
          <cell r="D11578">
            <v>880000</v>
          </cell>
        </row>
        <row r="11579">
          <cell r="A11579">
            <v>7625</v>
          </cell>
          <cell r="B11579" t="str">
            <v>TRATOR DE ESTEIRAS, POTENCIA DE 170 HP, PESO OPERACIONAL DE 19 T, COM LAMINA COM CAPACIDADE DE 5,2 M3</v>
          </cell>
          <cell r="C11579" t="str">
            <v xml:space="preserve">UN    </v>
          </cell>
          <cell r="D11579">
            <v>874617.65</v>
          </cell>
        </row>
        <row r="11580">
          <cell r="A11580">
            <v>7623</v>
          </cell>
          <cell r="B11580" t="str">
            <v>TRATOR DE ESTEIRAS, POTENCIA DE 347 HP, PESO OPERACIONAL DE 38,5 T, COM LAMINA COM CAPACIDADE DE 8,70M3</v>
          </cell>
          <cell r="C11580" t="str">
            <v xml:space="preserve">UN    </v>
          </cell>
          <cell r="D11580">
            <v>2882493.76</v>
          </cell>
        </row>
        <row r="11581">
          <cell r="A11581">
            <v>36508</v>
          </cell>
          <cell r="B11581" t="str">
            <v>TRATOR DE ESTEIRAS, POTENCIA NO VOLANTE DE 200 HP, PESO OPERACIONAL DE 20,1 T, COM RODA MOTRIZ ELEVADA E LAMINA COM CAPACIDADE DE 3,89 M3</v>
          </cell>
          <cell r="C11581" t="str">
            <v xml:space="preserve">UN    </v>
          </cell>
          <cell r="D11581">
            <v>1296371.82</v>
          </cell>
        </row>
        <row r="11582">
          <cell r="A11582">
            <v>36509</v>
          </cell>
          <cell r="B11582" t="str">
            <v>TRATOR DE ESTEIRAS, POTENCIA 125 HP, PESO OPERACIONAL DE 12,9 T, COM LAMINA COM CAPACIDADE DE 2,7 M3</v>
          </cell>
          <cell r="C11582" t="str">
            <v xml:space="preserve">UN    </v>
          </cell>
          <cell r="D11582">
            <v>710458.67</v>
          </cell>
        </row>
        <row r="11583">
          <cell r="A11583">
            <v>13238</v>
          </cell>
          <cell r="B11583" t="str">
            <v>TRATOR DE PNEUS COM POTENCIA DE 105 CV, TRACAO 4 X 4, PESO COM LASTRO DE 5775 KG</v>
          </cell>
          <cell r="C11583" t="str">
            <v xml:space="preserve">UN    </v>
          </cell>
          <cell r="D11583">
            <v>190177.55</v>
          </cell>
        </row>
        <row r="11584">
          <cell r="A11584">
            <v>36511</v>
          </cell>
          <cell r="B11584" t="str">
            <v>TRATOR DE PNEUS COM POTENCIA DE 122 CV, TRACAO 4 X 4, PESO COM LASTRO DE 4510 KG</v>
          </cell>
          <cell r="C11584" t="str">
            <v xml:space="preserve">UN    </v>
          </cell>
          <cell r="D11584">
            <v>220364.47</v>
          </cell>
        </row>
        <row r="11585">
          <cell r="A11585">
            <v>36515</v>
          </cell>
          <cell r="B11585" t="str">
            <v>TRATOR DE PNEUS COM POTENCIA DE 15 CV, PESO COM LASTRO DE 1160 KG</v>
          </cell>
          <cell r="C11585" t="str">
            <v xml:space="preserve">UN    </v>
          </cell>
          <cell r="D11585">
            <v>64901.85</v>
          </cell>
        </row>
        <row r="11586">
          <cell r="A11586">
            <v>10598</v>
          </cell>
          <cell r="B11586" t="str">
            <v>TRATOR DE PNEUS COM POTENCIA DE 50 CV, TRACAO 4 X 2, PESO COM LASTRO DE 2714 KG</v>
          </cell>
          <cell r="C11586" t="str">
            <v xml:space="preserve">UN    </v>
          </cell>
          <cell r="D11586">
            <v>105248.17</v>
          </cell>
        </row>
        <row r="11587">
          <cell r="A11587">
            <v>7640</v>
          </cell>
          <cell r="B11587" t="str">
            <v>TRATOR DE PNEUS COM POTENCIA DE 85 CV, TRACAO 4 X 4, PESO COM LASTRO DE 4675 KG</v>
          </cell>
          <cell r="C11587" t="str">
            <v xml:space="preserve">UN    </v>
          </cell>
          <cell r="D11587">
            <v>161500</v>
          </cell>
        </row>
        <row r="11588">
          <cell r="A11588">
            <v>36513</v>
          </cell>
          <cell r="B11588" t="str">
            <v>TRATOR DE PNEUS COM POTENCIA DE 85 CV, TURBO,  PESO COM LASTRO DE 4900 KG</v>
          </cell>
          <cell r="C11588" t="str">
            <v xml:space="preserve">UN    </v>
          </cell>
          <cell r="D11588">
            <v>155575.79999999999</v>
          </cell>
        </row>
        <row r="11589">
          <cell r="A11589">
            <v>36514</v>
          </cell>
          <cell r="B11589" t="str">
            <v>TRATOR DE PNEUS COM POTENCIA DE 95 CV, TRACAO 4 X 4, PESO MAXIMO DE 5225 KG</v>
          </cell>
          <cell r="C11589" t="str">
            <v xml:space="preserve">UN    </v>
          </cell>
          <cell r="D11589">
            <v>173574.75</v>
          </cell>
        </row>
        <row r="11590">
          <cell r="A11590">
            <v>11572</v>
          </cell>
          <cell r="B11590" t="str">
            <v>TRAVA / PRENDEDOR DE PORTA, EM LATAO CROMADO, MONTADO EM PISO</v>
          </cell>
          <cell r="C11590" t="str">
            <v xml:space="preserve">UN    </v>
          </cell>
          <cell r="D11590">
            <v>26.38</v>
          </cell>
        </row>
        <row r="11591">
          <cell r="A11591">
            <v>36149</v>
          </cell>
          <cell r="B11591" t="str">
            <v>TRAVA-QUEDAS EM ACO PARA CORDA DE 12 MM, EXTENSOR DE 25 X 300 MM, COM MOSQUETAO TIPO GANCHO TRAVA DUPLA</v>
          </cell>
          <cell r="C11591" t="str">
            <v xml:space="preserve">UN    </v>
          </cell>
          <cell r="D11591">
            <v>156.27000000000001</v>
          </cell>
        </row>
        <row r="11592">
          <cell r="A11592">
            <v>42407</v>
          </cell>
          <cell r="B11592" t="str">
            <v>TRELICA NERVURADA (ESPACADOR), ALTURA = 120,0 MM, DIAMETRO DOS BANZOS INFERIORES E SUPERIOR = 6,0 MM, DIAMETRO DA DIAGONAL = 4,2 MM</v>
          </cell>
          <cell r="C11592" t="str">
            <v xml:space="preserve">M     </v>
          </cell>
          <cell r="D11592">
            <v>4.93</v>
          </cell>
        </row>
        <row r="11593">
          <cell r="A11593">
            <v>11581</v>
          </cell>
          <cell r="B11593" t="str">
            <v>TRILHO PANTOGRAFICO CONCAVO, TIPO U, EM ALUMINIO, COM DIMENSOES DE APROX *35 X 35* MM, PARA ROLDANA DE PORTA DE CORRER</v>
          </cell>
          <cell r="C11593" t="str">
            <v xml:space="preserve">M     </v>
          </cell>
          <cell r="D11593">
            <v>17.41</v>
          </cell>
        </row>
        <row r="11594">
          <cell r="A11594">
            <v>43605</v>
          </cell>
          <cell r="B11594" t="str">
            <v>TRILHO PANTOGRAFICO RETO, EM ALUMINIO, TIPO U, COM DIMENSOES DE *38 X 38* MM PARA PORTA DE CORRER</v>
          </cell>
          <cell r="C11594" t="str">
            <v xml:space="preserve">UN    </v>
          </cell>
          <cell r="D11594">
            <v>35.630000000000003</v>
          </cell>
        </row>
        <row r="11595">
          <cell r="A11595">
            <v>11580</v>
          </cell>
          <cell r="B11595" t="str">
            <v>TRILHO QUADRADO FRIZADO PARA RODIZIO (VERGALHAO MACICO), EM ALUMINIO, COM DIMENSOES DE *6 X 6* MM</v>
          </cell>
          <cell r="C11595" t="str">
            <v xml:space="preserve">M     </v>
          </cell>
          <cell r="D11595">
            <v>6.98</v>
          </cell>
        </row>
        <row r="11596">
          <cell r="A11596">
            <v>10743</v>
          </cell>
          <cell r="B11596" t="str">
            <v>TROLEY MANUAL CAPACIDADE 1 T</v>
          </cell>
          <cell r="C11596" t="str">
            <v xml:space="preserve">UN    </v>
          </cell>
          <cell r="D11596">
            <v>631.94000000000005</v>
          </cell>
        </row>
        <row r="11597">
          <cell r="A11597">
            <v>39848</v>
          </cell>
          <cell r="B11597" t="str">
            <v>TUBO / MANGUEIRA PRETA EM POLIETILENO, LINHA PESADA OU REFORCADA, TIPO ESPAGUETE, PARA INJECAO DE CALDA DE CIMENTO, D = 1/2", ESPESSURA 1,5 MM</v>
          </cell>
          <cell r="C11597" t="str">
            <v xml:space="preserve">M     </v>
          </cell>
          <cell r="D11597">
            <v>1.37</v>
          </cell>
        </row>
        <row r="11598">
          <cell r="A11598">
            <v>20999</v>
          </cell>
          <cell r="B11598" t="str">
            <v>TUBO ACO CARBONO COM COSTURA, NBR 5580, CLASSE L, DN = 15 MM, E = 2,25 MM, 1,06 KG/M</v>
          </cell>
          <cell r="C11598" t="str">
            <v xml:space="preserve">M     </v>
          </cell>
          <cell r="D11598">
            <v>10.72</v>
          </cell>
        </row>
        <row r="11599">
          <cell r="A11599">
            <v>21001</v>
          </cell>
          <cell r="B11599" t="str">
            <v>TUBO ACO CARBONO COM COSTURA, NBR 5580, CLASSE L, DN = 25 MM, E = 2,65 MM, 2,02 KG/M</v>
          </cell>
          <cell r="C11599" t="str">
            <v xml:space="preserve">M     </v>
          </cell>
          <cell r="D11599">
            <v>20</v>
          </cell>
        </row>
        <row r="11600">
          <cell r="A11600">
            <v>21003</v>
          </cell>
          <cell r="B11600" t="str">
            <v>TUBO ACO CARBONO COM COSTURA, NBR 5580, CLASSE L, DN = 40 MM, E = 3,0 MM, 3,34 KG/M</v>
          </cell>
          <cell r="C11600" t="str">
            <v xml:space="preserve">M     </v>
          </cell>
          <cell r="D11600">
            <v>32.86</v>
          </cell>
        </row>
        <row r="11601">
          <cell r="A11601">
            <v>21006</v>
          </cell>
          <cell r="B11601" t="str">
            <v>TUBO ACO CARBONO COM COSTURA, NBR 5580, CLASSE L, DN = 80 MM, E = 3,35 MM, 7,07 KG/M</v>
          </cell>
          <cell r="C11601" t="str">
            <v xml:space="preserve">M     </v>
          </cell>
          <cell r="D11601">
            <v>69.75</v>
          </cell>
        </row>
        <row r="11602">
          <cell r="A11602">
            <v>21019</v>
          </cell>
          <cell r="B11602" t="str">
            <v>TUBO ACO CARBONO COM COSTURA, NBR 5580, CLASSE M, DN = 25 MM, E = 3,35 MM, *2,50* KG//M</v>
          </cell>
          <cell r="C11602" t="str">
            <v xml:space="preserve">M     </v>
          </cell>
          <cell r="D11602">
            <v>24.24</v>
          </cell>
        </row>
        <row r="11603">
          <cell r="A11603">
            <v>21021</v>
          </cell>
          <cell r="B11603" t="str">
            <v>TUBO ACO CARBONO COM COSTURA, NBR 5580, CLASSE M, DN = 40 MM, E = 3,35 MM, *3,71* KG//M</v>
          </cell>
          <cell r="C11603" t="str">
            <v xml:space="preserve">M     </v>
          </cell>
          <cell r="D11603">
            <v>38.32</v>
          </cell>
        </row>
        <row r="11604">
          <cell r="A11604">
            <v>21024</v>
          </cell>
          <cell r="B11604" t="str">
            <v>TUBO ACO CARBONO COM COSTURA, NBR 5580, CLASSE M, DN = 80 MM, E = 4,05 MM, *8,47* KG/M</v>
          </cell>
          <cell r="C11604" t="str">
            <v xml:space="preserve">M     </v>
          </cell>
          <cell r="D11604">
            <v>82.12</v>
          </cell>
        </row>
        <row r="11605">
          <cell r="A11605">
            <v>40624</v>
          </cell>
          <cell r="B11605" t="str">
            <v>TUBO ACO CARBONO SEM COSTURA 1 1/2", E= *3,68 MM, SCHEDULE 40, 4,05 KG/M</v>
          </cell>
          <cell r="C11605" t="str">
            <v xml:space="preserve">M     </v>
          </cell>
          <cell r="D11605">
            <v>66.37</v>
          </cell>
        </row>
        <row r="11606">
          <cell r="A11606">
            <v>42575</v>
          </cell>
          <cell r="B11606" t="str">
            <v>TUBO ACO CARBONO SEM COSTURA 1 1/4", E= *3,56 MM, SCHEDULE 40, *3,38* KG/M</v>
          </cell>
          <cell r="C11606" t="str">
            <v xml:space="preserve">M     </v>
          </cell>
          <cell r="D11606">
            <v>60.91</v>
          </cell>
        </row>
        <row r="11607">
          <cell r="A11607">
            <v>13127</v>
          </cell>
          <cell r="B11607" t="str">
            <v>TUBO ACO CARBONO SEM COSTURA 1/2", E= *2,77 MM, SCHEDULE 40, *1,27 KG/M</v>
          </cell>
          <cell r="C11607" t="str">
            <v xml:space="preserve">M     </v>
          </cell>
          <cell r="D11607">
            <v>29.6</v>
          </cell>
        </row>
        <row r="11608">
          <cell r="A11608">
            <v>13137</v>
          </cell>
          <cell r="B11608" t="str">
            <v>TUBO ACO CARBONO SEM COSTURA 1/2", E= *3,73 MM, SCHEDULE 80, *1,62 KG/M</v>
          </cell>
          <cell r="C11608" t="str">
            <v xml:space="preserve">M     </v>
          </cell>
          <cell r="D11608">
            <v>39.28</v>
          </cell>
        </row>
        <row r="11609">
          <cell r="A11609">
            <v>42574</v>
          </cell>
          <cell r="B11609" t="str">
            <v>TUBO ACO CARBONO SEM COSTURA 1", E= *3,38 MM, SCHEDULE 40, *2,50* KG/M</v>
          </cell>
          <cell r="C11609" t="str">
            <v xml:space="preserve">M     </v>
          </cell>
          <cell r="D11609">
            <v>45.45</v>
          </cell>
        </row>
        <row r="11610">
          <cell r="A11610">
            <v>20989</v>
          </cell>
          <cell r="B11610" t="str">
            <v>TUBO ACO CARBONO SEM COSTURA 14", E= *11,13 MM, SCHEDULE 40, *94,55 KG/M</v>
          </cell>
          <cell r="C11610" t="str">
            <v xml:space="preserve">M     </v>
          </cell>
          <cell r="D11610">
            <v>1407.47</v>
          </cell>
        </row>
        <row r="11611">
          <cell r="A11611">
            <v>21147</v>
          </cell>
          <cell r="B11611" t="str">
            <v>TUBO ACO CARBONO SEM COSTURA 2 1/2", E = 5,16 MM, SCHEDULE 40 (8,62 KG/M)</v>
          </cell>
          <cell r="C11611" t="str">
            <v xml:space="preserve">M     </v>
          </cell>
          <cell r="D11611">
            <v>131.96</v>
          </cell>
        </row>
        <row r="11612">
          <cell r="A11612">
            <v>21148</v>
          </cell>
          <cell r="B11612" t="str">
            <v>TUBO ACO CARBONO SEM COSTURA 2", E= *3,91* MM, SCHEDULE 40, *5,43* KG/M</v>
          </cell>
          <cell r="C11612" t="str">
            <v xml:space="preserve">M     </v>
          </cell>
          <cell r="D11612">
            <v>81.45</v>
          </cell>
        </row>
        <row r="11613">
          <cell r="A11613">
            <v>20984</v>
          </cell>
          <cell r="B11613" t="str">
            <v>TUBO ACO CARBONO SEM COSTURA 20", E= *12,70 MM, SCHEDULE 30, *154,97 KG/M</v>
          </cell>
          <cell r="C11613" t="str">
            <v xml:space="preserve">M     </v>
          </cell>
          <cell r="D11613">
            <v>2700.67</v>
          </cell>
        </row>
        <row r="11614">
          <cell r="A11614">
            <v>13042</v>
          </cell>
          <cell r="B11614" t="str">
            <v>TUBO ACO CARBONO SEM COSTURA 20", E= *6,35 MM,  SCHEDULE 10, *78,46 KG/M</v>
          </cell>
          <cell r="C11614" t="str">
            <v xml:space="preserve">M     </v>
          </cell>
          <cell r="D11614">
            <v>1496.57</v>
          </cell>
        </row>
        <row r="11615">
          <cell r="A11615">
            <v>21150</v>
          </cell>
          <cell r="B11615" t="str">
            <v>TUBO ACO CARBONO SEM COSTURA 3/4", E= *2,87 MM, SCHEDULE 40, *1,69 KG/M</v>
          </cell>
          <cell r="C11615" t="str">
            <v xml:space="preserve">M     </v>
          </cell>
          <cell r="D11615">
            <v>40.380000000000003</v>
          </cell>
        </row>
        <row r="11616">
          <cell r="A11616">
            <v>13141</v>
          </cell>
          <cell r="B11616" t="str">
            <v>TUBO ACO CARBONO SEM COSTURA 3/4", E= *3,91 MM, SCHEDULE 80, *2,19 KG/M.</v>
          </cell>
          <cell r="C11616" t="str">
            <v xml:space="preserve">M     </v>
          </cell>
          <cell r="D11616">
            <v>50.88</v>
          </cell>
        </row>
        <row r="11617">
          <cell r="A11617">
            <v>42576</v>
          </cell>
          <cell r="B11617" t="str">
            <v>TUBO ACO CARBONO SEM COSTURA 3", E= *5,49 MM, SCHEDULE 40, *11,28* KG/M</v>
          </cell>
          <cell r="C11617" t="str">
            <v xml:space="preserve">M     </v>
          </cell>
          <cell r="D11617">
            <v>166.14</v>
          </cell>
        </row>
        <row r="11618">
          <cell r="A11618">
            <v>21151</v>
          </cell>
          <cell r="B11618" t="str">
            <v>TUBO ACO CARBONO SEM COSTURA 4", E= *6,02 MM, SCHEDULE 40, *16,06 KG/M</v>
          </cell>
          <cell r="C11618" t="str">
            <v xml:space="preserve">M     </v>
          </cell>
          <cell r="D11618">
            <v>241.74</v>
          </cell>
        </row>
        <row r="11619">
          <cell r="A11619">
            <v>13142</v>
          </cell>
          <cell r="B11619" t="str">
            <v>TUBO ACO CARBONO SEM COSTURA 4", E= *8,56 MM, SCHEDULE 80, *22,31 KG/M</v>
          </cell>
          <cell r="C11619" t="str">
            <v xml:space="preserve">M     </v>
          </cell>
          <cell r="D11619">
            <v>345.59</v>
          </cell>
        </row>
        <row r="11620">
          <cell r="A11620">
            <v>42577</v>
          </cell>
          <cell r="B11620" t="str">
            <v>TUBO ACO CARBONO SEM COSTURA 5", E= *6,55 MM, SCHEDULE 40, *21,75* KG/M</v>
          </cell>
          <cell r="C11620" t="str">
            <v xml:space="preserve">M     </v>
          </cell>
          <cell r="D11620">
            <v>379.2</v>
          </cell>
        </row>
        <row r="11621">
          <cell r="A11621">
            <v>20994</v>
          </cell>
          <cell r="B11621" t="str">
            <v>TUBO ACO CARBONO SEM COSTURA 6", E= *10,97 MM, SCHEDULE 80, *42,56 KG/M</v>
          </cell>
          <cell r="C11621" t="str">
            <v xml:space="preserve">M     </v>
          </cell>
          <cell r="D11621">
            <v>651.59</v>
          </cell>
        </row>
        <row r="11622">
          <cell r="A11622">
            <v>7672</v>
          </cell>
          <cell r="B11622" t="str">
            <v>TUBO ACO CARBONO SEM COSTURA 6", E= 7,11 MM,  SCHEDULE 40, *28,26 KG/M</v>
          </cell>
          <cell r="C11622" t="str">
            <v xml:space="preserve">M     </v>
          </cell>
          <cell r="D11622">
            <v>426.86</v>
          </cell>
        </row>
        <row r="11623">
          <cell r="A11623">
            <v>20995</v>
          </cell>
          <cell r="B11623" t="str">
            <v>TUBO ACO CARBONO SEM COSTURA 8", E= *12,70 MM, SCHEDULE 80, *64,64 KG/M</v>
          </cell>
          <cell r="C11623" t="str">
            <v xml:space="preserve">M     </v>
          </cell>
          <cell r="D11623">
            <v>856.31</v>
          </cell>
        </row>
        <row r="11624">
          <cell r="A11624">
            <v>7690</v>
          </cell>
          <cell r="B11624" t="str">
            <v>TUBO ACO CARBONO SEM COSTURA 8", E= *6,35 MM,  SCHEDULE 20, *33,27 KG/M</v>
          </cell>
          <cell r="C11624" t="str">
            <v xml:space="preserve">M     </v>
          </cell>
          <cell r="D11624">
            <v>495.26</v>
          </cell>
        </row>
        <row r="11625">
          <cell r="A11625">
            <v>20980</v>
          </cell>
          <cell r="B11625" t="str">
            <v>TUBO ACO CARBONO SEM COSTURA 8", E= *7,04 MM, SCHEDULE 30, *36,75 KG/M</v>
          </cell>
          <cell r="C11625" t="str">
            <v xml:space="preserve">M     </v>
          </cell>
          <cell r="D11625">
            <v>540.28</v>
          </cell>
        </row>
        <row r="11626">
          <cell r="A11626">
            <v>7661</v>
          </cell>
          <cell r="B11626" t="str">
            <v>TUBO ACO CARBONO SEM COSTURA 8", E= *8,18 MM, SCHEDULE 40, *42,55 KG/M</v>
          </cell>
          <cell r="C11626" t="str">
            <v xml:space="preserve">M     </v>
          </cell>
          <cell r="D11626">
            <v>642.71</v>
          </cell>
        </row>
        <row r="11627">
          <cell r="A11627">
            <v>21016</v>
          </cell>
          <cell r="B11627" t="str">
            <v>TUBO ACO GALVANIZADO COM COSTURA, CLASSE LEVE, DN 100 MM ( 4"),  E = 3,75 MM,  *10,55* KG/M (NBR 5580)</v>
          </cell>
          <cell r="C11627" t="str">
            <v xml:space="preserve">M     </v>
          </cell>
          <cell r="D11627">
            <v>117.56</v>
          </cell>
        </row>
        <row r="11628">
          <cell r="A11628">
            <v>21008</v>
          </cell>
          <cell r="B11628" t="str">
            <v>TUBO ACO GALVANIZADO COM COSTURA, CLASSE LEVE, DN 15 MM ( 1/2"),  E = 2,25 MM,  *1,2* KG/M (NBR 5580)</v>
          </cell>
          <cell r="C11628" t="str">
            <v xml:space="preserve">M     </v>
          </cell>
          <cell r="D11628">
            <v>13.73</v>
          </cell>
        </row>
        <row r="11629">
          <cell r="A11629">
            <v>21009</v>
          </cell>
          <cell r="B11629" t="str">
            <v>TUBO ACO GALVANIZADO COM COSTURA, CLASSE LEVE, DN 20 MM ( 3/4"),  E = 2,25 MM,  *1,3* KG/M (NBR 5580)</v>
          </cell>
          <cell r="C11629" t="str">
            <v xml:space="preserve">M     </v>
          </cell>
          <cell r="D11629">
            <v>17.88</v>
          </cell>
        </row>
        <row r="11630">
          <cell r="A11630">
            <v>21010</v>
          </cell>
          <cell r="B11630" t="str">
            <v>TUBO ACO GALVANIZADO COM COSTURA, CLASSE LEVE, DN 25 MM ( 1"),  E = 2,65 MM,  *2,11* KG/M (NBR 5580)</v>
          </cell>
          <cell r="C11630" t="str">
            <v xml:space="preserve">M     </v>
          </cell>
          <cell r="D11630">
            <v>24.01</v>
          </cell>
        </row>
        <row r="11631">
          <cell r="A11631">
            <v>21011</v>
          </cell>
          <cell r="B11631" t="str">
            <v>TUBO ACO GALVANIZADO COM COSTURA, CLASSE LEVE, DN 32 MM ( 1 1/4"),  E = 2,65 MM,  *2,71* KG/M (NBR 5580)</v>
          </cell>
          <cell r="C11631" t="str">
            <v xml:space="preserve">M     </v>
          </cell>
          <cell r="D11631">
            <v>34.99</v>
          </cell>
        </row>
        <row r="11632">
          <cell r="A11632">
            <v>21012</v>
          </cell>
          <cell r="B11632" t="str">
            <v>TUBO ACO GALVANIZADO COM COSTURA, CLASSE LEVE, DN 40 MM ( 1 1/2"),  E = 3,00 MM,  *3,48* KG/M (NBR 5580)</v>
          </cell>
          <cell r="C11632" t="str">
            <v xml:space="preserve">M     </v>
          </cell>
          <cell r="D11632">
            <v>38.67</v>
          </cell>
        </row>
        <row r="11633">
          <cell r="A11633">
            <v>21013</v>
          </cell>
          <cell r="B11633" t="str">
            <v>TUBO ACO GALVANIZADO COM COSTURA, CLASSE LEVE, DN 50 MM ( 2"),  E = 3,00 MM,  *4,40* KG/M (NBR 5580)</v>
          </cell>
          <cell r="C11633" t="str">
            <v xml:space="preserve">M     </v>
          </cell>
          <cell r="D11633">
            <v>50.46</v>
          </cell>
        </row>
        <row r="11634">
          <cell r="A11634">
            <v>21014</v>
          </cell>
          <cell r="B11634" t="str">
            <v>TUBO ACO GALVANIZADO COM COSTURA, CLASSE LEVE, DN 65 MM ( 2 1/2"),  E = 3,35 MM, * 6,23* KG/M (NBR 5580)</v>
          </cell>
          <cell r="C11634" t="str">
            <v xml:space="preserve">M     </v>
          </cell>
          <cell r="D11634">
            <v>70.61</v>
          </cell>
        </row>
        <row r="11635">
          <cell r="A11635">
            <v>21015</v>
          </cell>
          <cell r="B11635" t="str">
            <v>TUBO ACO GALVANIZADO COM COSTURA, CLASSE LEVE, DN 80 MM ( 3"),  E = 3,35 MM, *7,32* KG/M (NBR 5580)</v>
          </cell>
          <cell r="C11635" t="str">
            <v xml:space="preserve">M     </v>
          </cell>
          <cell r="D11635">
            <v>81.12</v>
          </cell>
        </row>
        <row r="11636">
          <cell r="A11636">
            <v>7697</v>
          </cell>
          <cell r="B11636" t="str">
            <v>TUBO ACO GALVANIZADO COM COSTURA, CLASSE MEDIA, DN 1.1/2", E = *3,25* MM, PESO *3,61* KG/M (NBR 5580)</v>
          </cell>
          <cell r="C11636" t="str">
            <v xml:space="preserve">M     </v>
          </cell>
          <cell r="D11636">
            <v>38.71</v>
          </cell>
        </row>
        <row r="11637">
          <cell r="A11637">
            <v>7698</v>
          </cell>
          <cell r="B11637" t="str">
            <v>TUBO ACO GALVANIZADO COM COSTURA, CLASSE MEDIA, DN 1.1/4", E = *3,25* MM, PESO *3,14* KG/M (NBR 5580)</v>
          </cell>
          <cell r="C11637" t="str">
            <v xml:space="preserve">M     </v>
          </cell>
          <cell r="D11637">
            <v>33.32</v>
          </cell>
        </row>
        <row r="11638">
          <cell r="A11638">
            <v>7691</v>
          </cell>
          <cell r="B11638" t="str">
            <v>TUBO ACO GALVANIZADO COM COSTURA, CLASSE MEDIA, DN 1/2", E = *2,65* MM, PESO *1,22* KG/M (NBR 5580)</v>
          </cell>
          <cell r="C11638" t="str">
            <v xml:space="preserve">M     </v>
          </cell>
          <cell r="D11638">
            <v>14.08</v>
          </cell>
        </row>
        <row r="11639">
          <cell r="A11639">
            <v>40626</v>
          </cell>
          <cell r="B11639" t="str">
            <v>TUBO ACO GALVANIZADO COM COSTURA, CLASSE MEDIA, DN 1", E = 3,38 MM, PESO 2,50 KG/M (NBR 5580)</v>
          </cell>
          <cell r="C11639" t="str">
            <v xml:space="preserve">M     </v>
          </cell>
          <cell r="D11639">
            <v>26.42</v>
          </cell>
        </row>
        <row r="11640">
          <cell r="A11640">
            <v>7701</v>
          </cell>
          <cell r="B11640" t="str">
            <v>TUBO ACO GALVANIZADO COM COSTURA, CLASSE MEDIA, DN 2.1/2", E = *3,65* MM, PESO *6,51* KG/M (NBR 5580)</v>
          </cell>
          <cell r="C11640" t="str">
            <v xml:space="preserve">M     </v>
          </cell>
          <cell r="D11640">
            <v>69.27</v>
          </cell>
        </row>
        <row r="11641">
          <cell r="A11641">
            <v>7696</v>
          </cell>
          <cell r="B11641" t="str">
            <v>TUBO ACO GALVANIZADO COM COSTURA, CLASSE MEDIA, DN 2", E = *3,65* MM, PESO *5,10* KG/M (NBR 5580)</v>
          </cell>
          <cell r="C11641" t="str">
            <v xml:space="preserve">M     </v>
          </cell>
          <cell r="D11641">
            <v>55.82</v>
          </cell>
        </row>
        <row r="11642">
          <cell r="A11642">
            <v>7700</v>
          </cell>
          <cell r="B11642" t="str">
            <v>TUBO ACO GALVANIZADO COM COSTURA, CLASSE MEDIA, DN 3/4", E = *2,65* MM, PESO *1,58* KG/M (NBR 5580)</v>
          </cell>
          <cell r="C11642" t="str">
            <v xml:space="preserve">M     </v>
          </cell>
          <cell r="D11642">
            <v>17.8</v>
          </cell>
        </row>
        <row r="11643">
          <cell r="A11643">
            <v>7694</v>
          </cell>
          <cell r="B11643" t="str">
            <v>TUBO ACO GALVANIZADO COM COSTURA, CLASSE MEDIA, DN 3", E = *4,05* MM, PESO *8,47* KG/M (NBR 5580)</v>
          </cell>
          <cell r="C11643" t="str">
            <v xml:space="preserve">M     </v>
          </cell>
          <cell r="D11643">
            <v>93.22</v>
          </cell>
        </row>
        <row r="11644">
          <cell r="A11644">
            <v>7693</v>
          </cell>
          <cell r="B11644" t="str">
            <v>TUBO ACO GALVANIZADO COM COSTURA, CLASSE MEDIA, DN 4", E = 4,50* MM, PESO 12,10* KG/M (NBR 5580)</v>
          </cell>
          <cell r="C11644" t="str">
            <v xml:space="preserve">M     </v>
          </cell>
          <cell r="D11644">
            <v>128.38</v>
          </cell>
        </row>
        <row r="11645">
          <cell r="A11645">
            <v>7692</v>
          </cell>
          <cell r="B11645" t="str">
            <v>TUBO ACO GALVANIZADO COM COSTURA, CLASSE MEDIA, DN 5", E = *5,40* MM, PESO *17,80* KG/M (NBR 5580)</v>
          </cell>
          <cell r="C11645" t="str">
            <v xml:space="preserve">M     </v>
          </cell>
          <cell r="D11645">
            <v>192.21</v>
          </cell>
        </row>
        <row r="11646">
          <cell r="A11646">
            <v>7695</v>
          </cell>
          <cell r="B11646" t="str">
            <v>TUBO ACO GALVANIZADO COM COSTURA, CLASSE MEDIA, DN 6", E = 4,85* MM, PESO 19,68* KG/M (NBR 5580)</v>
          </cell>
          <cell r="C11646" t="str">
            <v xml:space="preserve">M     </v>
          </cell>
          <cell r="D11646">
            <v>208.46</v>
          </cell>
        </row>
        <row r="11647">
          <cell r="A11647">
            <v>13356</v>
          </cell>
          <cell r="B11647" t="str">
            <v>TUBO ACO INDUSTRIAL DN 2" (50,8 MM) E=1,50MM, PESO= 1,8237 KG/M</v>
          </cell>
          <cell r="C11647" t="str">
            <v xml:space="preserve">M     </v>
          </cell>
          <cell r="D11647">
            <v>15.11</v>
          </cell>
        </row>
        <row r="11648">
          <cell r="A11648">
            <v>36365</v>
          </cell>
          <cell r="B11648" t="str">
            <v>TUBO COLETOR DE ESGOTO PVC, JEI, DN 100 MM (NBR  7362)</v>
          </cell>
          <cell r="C11648" t="str">
            <v xml:space="preserve">M     </v>
          </cell>
          <cell r="D11648">
            <v>27.2</v>
          </cell>
        </row>
        <row r="11649">
          <cell r="A11649">
            <v>41930</v>
          </cell>
          <cell r="B11649" t="str">
            <v>TUBO COLETOR DE ESGOTO PVC, JEI, DN 200 MM (NBR 7362)</v>
          </cell>
          <cell r="C11649" t="str">
            <v xml:space="preserve">M     </v>
          </cell>
          <cell r="D11649">
            <v>88.05</v>
          </cell>
        </row>
        <row r="11650">
          <cell r="A11650">
            <v>41931</v>
          </cell>
          <cell r="B11650" t="str">
            <v>TUBO COLETOR DE ESGOTO PVC, JEI, DN 250 MM (NBR 7362)</v>
          </cell>
          <cell r="C11650" t="str">
            <v xml:space="preserve">M     </v>
          </cell>
          <cell r="D11650">
            <v>150.13999999999999</v>
          </cell>
        </row>
        <row r="11651">
          <cell r="A11651">
            <v>41932</v>
          </cell>
          <cell r="B11651" t="str">
            <v>TUBO COLETOR DE ESGOTO PVC, JEI, DN 300 MM (NBR 7362)</v>
          </cell>
          <cell r="C11651" t="str">
            <v xml:space="preserve">M     </v>
          </cell>
          <cell r="D11651">
            <v>242.51</v>
          </cell>
        </row>
        <row r="11652">
          <cell r="A11652">
            <v>41933</v>
          </cell>
          <cell r="B11652" t="str">
            <v>TUBO COLETOR DE ESGOTO PVC, JEI, DN 350 MM (NBR 7362)</v>
          </cell>
          <cell r="C11652" t="str">
            <v xml:space="preserve">M     </v>
          </cell>
          <cell r="D11652">
            <v>300.35000000000002</v>
          </cell>
        </row>
        <row r="11653">
          <cell r="A11653">
            <v>41934</v>
          </cell>
          <cell r="B11653" t="str">
            <v>TUBO COLETOR DE ESGOTO PVC, JEI, DN 400 MM (NBR 7362)</v>
          </cell>
          <cell r="C11653" t="str">
            <v xml:space="preserve">M     </v>
          </cell>
          <cell r="D11653">
            <v>389.02</v>
          </cell>
        </row>
        <row r="11654">
          <cell r="A11654">
            <v>41936</v>
          </cell>
          <cell r="B11654" t="str">
            <v>TUBO COLETOR DE ESGOTO, PVC, JEI, DN 150 MM  (NBR 7362)</v>
          </cell>
          <cell r="C11654" t="str">
            <v xml:space="preserve">M     </v>
          </cell>
          <cell r="D11654">
            <v>58.65</v>
          </cell>
        </row>
        <row r="11655">
          <cell r="A11655">
            <v>41785</v>
          </cell>
          <cell r="B11655" t="str">
            <v>TUBO CORRUGADO PEAD, PAREDE DUPLA, INTERNA LISA, JEI, DN/DI *1000* MM, PARA SANEAMENTO</v>
          </cell>
          <cell r="C11655" t="str">
            <v xml:space="preserve">M     </v>
          </cell>
          <cell r="D11655">
            <v>1550.78</v>
          </cell>
        </row>
        <row r="11656">
          <cell r="A11656">
            <v>41781</v>
          </cell>
          <cell r="B11656" t="str">
            <v>TUBO CORRUGADO PEAD, PAREDE DUPLA, INTERNA LISA, JEI, DN/DI *400* MM, PARA SANEAMENTO</v>
          </cell>
          <cell r="C11656" t="str">
            <v xml:space="preserve">M     </v>
          </cell>
          <cell r="D11656">
            <v>442.14</v>
          </cell>
        </row>
        <row r="11657">
          <cell r="A11657">
            <v>41783</v>
          </cell>
          <cell r="B11657" t="str">
            <v>TUBO CORRUGADO PEAD, PAREDE DUPLA, INTERNA LISA, JEI, DN/DI *800* MM, PARA SANEAMENTO</v>
          </cell>
          <cell r="C11657" t="str">
            <v xml:space="preserve">M     </v>
          </cell>
          <cell r="D11657">
            <v>1166.73</v>
          </cell>
        </row>
        <row r="11658">
          <cell r="A11658">
            <v>41786</v>
          </cell>
          <cell r="B11658" t="str">
            <v>TUBO CORRUGADO PEAD, PAREDE DUPLA, INTERNA LISA, JEI, DN/DI 1200 MM, PARA SANEAMENTO</v>
          </cell>
          <cell r="C11658" t="str">
            <v xml:space="preserve">M     </v>
          </cell>
          <cell r="D11658">
            <v>2433.9299999999998</v>
          </cell>
        </row>
        <row r="11659">
          <cell r="A11659">
            <v>41779</v>
          </cell>
          <cell r="B11659" t="str">
            <v>TUBO CORRUGADO PEAD, PAREDE DUPLA, INTERNA LISA, JEI, DN/DI 250 MM, PARA SANEAMENTO</v>
          </cell>
          <cell r="C11659" t="str">
            <v xml:space="preserve">M     </v>
          </cell>
          <cell r="D11659">
            <v>169.57</v>
          </cell>
        </row>
        <row r="11660">
          <cell r="A11660">
            <v>41780</v>
          </cell>
          <cell r="B11660" t="str">
            <v>TUBO CORRUGADO PEAD, PAREDE DUPLA, INTERNA LISA, JEI, DN/DI 300 MM, PARA SANEAMENTO</v>
          </cell>
          <cell r="C11660" t="str">
            <v xml:space="preserve">M     </v>
          </cell>
          <cell r="D11660">
            <v>200.56</v>
          </cell>
        </row>
        <row r="11661">
          <cell r="A11661">
            <v>41782</v>
          </cell>
          <cell r="B11661" t="str">
            <v>TUBO CORRUGADO PEAD, PAREDE DUPLA, INTERNA LISA, JEI, DN/DI 600 MM, PARA SANEAMENTO</v>
          </cell>
          <cell r="C11661" t="str">
            <v xml:space="preserve">M     </v>
          </cell>
          <cell r="D11661">
            <v>826.77</v>
          </cell>
        </row>
        <row r="11662">
          <cell r="A11662">
            <v>38130</v>
          </cell>
          <cell r="B11662" t="str">
            <v>TUBO CPVC SOLDAVEL, 35 MM, AGUA QUENTE PREDIAL (NBR 15884)</v>
          </cell>
          <cell r="C11662" t="str">
            <v xml:space="preserve">M     </v>
          </cell>
          <cell r="D11662">
            <v>32.909999999999997</v>
          </cell>
        </row>
        <row r="11663">
          <cell r="A11663">
            <v>21123</v>
          </cell>
          <cell r="B11663" t="str">
            <v>TUBO CPVC, SOLDAVEL, 15 MM, AGUA QUENTE PREDIAL (NBR 15884)</v>
          </cell>
          <cell r="C11663" t="str">
            <v xml:space="preserve">M     </v>
          </cell>
          <cell r="D11663">
            <v>9.34</v>
          </cell>
        </row>
        <row r="11664">
          <cell r="A11664">
            <v>21124</v>
          </cell>
          <cell r="B11664" t="str">
            <v>TUBO CPVC, SOLDAVEL, 22 MM, AGUA QUENTE PREDIAL (NBR 15884)</v>
          </cell>
          <cell r="C11664" t="str">
            <v xml:space="preserve">M     </v>
          </cell>
          <cell r="D11664">
            <v>16.559999999999999</v>
          </cell>
        </row>
        <row r="11665">
          <cell r="A11665">
            <v>21125</v>
          </cell>
          <cell r="B11665" t="str">
            <v>TUBO CPVC, SOLDAVEL, 28 MM, AGUA QUENTE PREDIAL (NBR 15884)</v>
          </cell>
          <cell r="C11665" t="str">
            <v xml:space="preserve">M     </v>
          </cell>
          <cell r="D11665">
            <v>26.58</v>
          </cell>
        </row>
        <row r="11666">
          <cell r="A11666">
            <v>38028</v>
          </cell>
          <cell r="B11666" t="str">
            <v>TUBO CPVC, SOLDAVEL, 42 MM, AGUA QUENTE PREDIAL (NBR 15884)</v>
          </cell>
          <cell r="C11666" t="str">
            <v xml:space="preserve">M     </v>
          </cell>
          <cell r="D11666">
            <v>45.1</v>
          </cell>
        </row>
        <row r="11667">
          <cell r="A11667">
            <v>38029</v>
          </cell>
          <cell r="B11667" t="str">
            <v>TUBO CPVC, SOLDAVEL, 54 MM, AGUA QUENTE PREDIAL (NBR 15884)</v>
          </cell>
          <cell r="C11667" t="str">
            <v xml:space="preserve">M     </v>
          </cell>
          <cell r="D11667">
            <v>68.760000000000005</v>
          </cell>
        </row>
        <row r="11668">
          <cell r="A11668">
            <v>38030</v>
          </cell>
          <cell r="B11668" t="str">
            <v>TUBO CPVC, SOLDAVEL, 73 MM, AGUA QUENTE PREDIAL (NBR 15884)</v>
          </cell>
          <cell r="C11668" t="str">
            <v xml:space="preserve">M     </v>
          </cell>
          <cell r="D11668">
            <v>105.61</v>
          </cell>
        </row>
        <row r="11669">
          <cell r="A11669">
            <v>38031</v>
          </cell>
          <cell r="B11669" t="str">
            <v>TUBO CPVC, SOLDAVEL, 89 MM, AGUA QUENTE PREDIAL (NBR 15884)</v>
          </cell>
          <cell r="C11669" t="str">
            <v xml:space="preserve">M     </v>
          </cell>
          <cell r="D11669">
            <v>167.35</v>
          </cell>
        </row>
        <row r="11670">
          <cell r="A11670">
            <v>39735</v>
          </cell>
          <cell r="B11670" t="str">
            <v>TUBO DE BORRACHA ELASTOMERICA FLEXIVEL, PRETA, PARA ISOLAMENTO TERMICO DE TUBULACAO, DN 1 1/8" (28 MM), E= 32 MM, COEFICIENTE DE CONDUTIVIDADE TERMICA 0,036W/mK, VAPOR DE AGUA MAIOR OU IGUAL A 10.000</v>
          </cell>
          <cell r="C11670" t="str">
            <v xml:space="preserve">M     </v>
          </cell>
          <cell r="D11670">
            <v>75.27</v>
          </cell>
        </row>
        <row r="11671">
          <cell r="A11671">
            <v>39734</v>
          </cell>
          <cell r="B11671" t="str">
            <v>TUBO DE BORRACHA ELASTOMERICA FLEXIVEL, PRETA, PARA ISOLAMENTO TERMICO DE TUBULACAO, DN 1 3/8" (35 MM), E= 32 MM, COEFICIENTE DE CONDUTIVIDADE TERMICA 0,036W/mK, VAPOR DE AGUA MAIOR OU IGUAL A 10.000</v>
          </cell>
          <cell r="C11671" t="str">
            <v xml:space="preserve">M     </v>
          </cell>
          <cell r="D11671">
            <v>89.28</v>
          </cell>
        </row>
        <row r="11672">
          <cell r="A11672">
            <v>39736</v>
          </cell>
          <cell r="B11672" t="str">
            <v>TUBO DE BORRACHA ELASTOMERICA FLEXIVEL, PRETA, PARA ISOLAMENTO TERMICO DE TUBULACAO, DN 1 5/8" (42 MM), E= 32 MM, COEFICIENTE DE CONDUTIVIDADE TERMICA 0,036W/mK, VAPOR DE AGUA MAIOR OU IGUAL A 10.000</v>
          </cell>
          <cell r="C11672" t="str">
            <v xml:space="preserve">M     </v>
          </cell>
          <cell r="D11672">
            <v>101.89</v>
          </cell>
        </row>
        <row r="11673">
          <cell r="A11673">
            <v>39737</v>
          </cell>
          <cell r="B11673" t="str">
            <v>TUBO DE BORRACHA ELASTOMERICA FLEXIVEL, PRETA, PARA ISOLAMENTO TERMICO DE TUBULACAO, DN 1/2" (12 MM), E= 19 MM, COEFICIENTE DE CONDUTIVIDADE TERMICA 0,036W/mK, VAPOR DE AGUA MAIOR OU IGUAL A 10.000</v>
          </cell>
          <cell r="C11673" t="str">
            <v xml:space="preserve">M     </v>
          </cell>
          <cell r="D11673">
            <v>13.7</v>
          </cell>
        </row>
        <row r="11674">
          <cell r="A11674">
            <v>39738</v>
          </cell>
          <cell r="B11674" t="str">
            <v>TUBO DE BORRACHA ELASTOMERICA FLEXIVEL, PRETA, PARA ISOLAMENTO TERMICO DE TUBULACAO, DN 1/4" (6 MM), E= 9 MM, COEFICIENTE DE CONDUTIVIDADE TERMICA 0,036W/mK, VAPOR DE AGUA MAIOR OU IGUAL A 10.000</v>
          </cell>
          <cell r="C11674" t="str">
            <v xml:space="preserve">M     </v>
          </cell>
          <cell r="D11674">
            <v>4.95</v>
          </cell>
        </row>
        <row r="11675">
          <cell r="A11675">
            <v>39739</v>
          </cell>
          <cell r="B11675" t="str">
            <v>TUBO DE BORRACHA ELASTOMERICA FLEXIVEL, PRETA, PARA ISOLAMENTO TERMICO DE TUBULACAO, DN 1" (25 MM), E= 32 MM, COEFICIENTE DE CONDUTIVIDADE TERMICA 0,036W/mK, VAPOR DE AGUA MAIOR OU IGUAL A 10.000</v>
          </cell>
          <cell r="C11675" t="str">
            <v xml:space="preserve">M     </v>
          </cell>
          <cell r="D11675">
            <v>70.459999999999994</v>
          </cell>
        </row>
        <row r="11676">
          <cell r="A11676">
            <v>39733</v>
          </cell>
          <cell r="B11676" t="str">
            <v>TUBO DE BORRACHA ELASTOMERICA FLEXIVEL, PRETA, PARA ISOLAMENTO TERMICO DE TUBULACAO, DN 2 1/8" (54 MM), E= 32 MM, COEFICIENTE DE CONDUTIVIDADE TERMICA 0,036W/mK, VAPOR DE AGUA MAIOR OU IGUAL A 10.000</v>
          </cell>
          <cell r="C11676" t="str">
            <v xml:space="preserve">M     </v>
          </cell>
          <cell r="D11676">
            <v>121.94</v>
          </cell>
        </row>
        <row r="11677">
          <cell r="A11677">
            <v>39854</v>
          </cell>
          <cell r="B11677" t="str">
            <v>TUBO DE BORRACHA ELASTOMERICA FLEXIVEL, PRETA, PARA ISOLAMENTO TERMICO DE TUBULACAO, DN 2 5/8" (*64* MM), E= *32* MM, COEFICIENTE DE CONDUTIVIDADE TERMICA 0,036W/MK, VAPOR DE AGUA MAIOR OU IGUAL A 10.000</v>
          </cell>
          <cell r="C11677" t="str">
            <v xml:space="preserve">M     </v>
          </cell>
          <cell r="D11677">
            <v>123.66</v>
          </cell>
        </row>
        <row r="11678">
          <cell r="A11678">
            <v>39740</v>
          </cell>
          <cell r="B11678" t="str">
            <v>TUBO DE BORRACHA ELASTOMERICA FLEXIVEL, PRETA, PARA ISOLAMENTO TERMICO DE TUBULACAO, DN 3/4" (18 MM), E= 32 MM, COEFICIENTE DE CONDUTIVIDADE TERMICA 0,036W/mK, VAPOR DE AGUA MAIOR OU IGUAL A 10.000</v>
          </cell>
          <cell r="C11678" t="str">
            <v xml:space="preserve">M     </v>
          </cell>
          <cell r="D11678">
            <v>67.66</v>
          </cell>
        </row>
        <row r="11679">
          <cell r="A11679">
            <v>39741</v>
          </cell>
          <cell r="B11679" t="str">
            <v>TUBO DE BORRACHA ELASTOMERICA FLEXIVEL, PRETA, PARA ISOLAMENTO TERMICO DE TUBULACAO, DN 3/8" (10 MM), E= 19 MM, COEFICIENTE DE CONDUTIVIDADE TERMICA 0,036W/mK, VAPOR DE AGUA MAIOR OU IGUAL A 10.000</v>
          </cell>
          <cell r="C11679" t="str">
            <v xml:space="preserve">M     </v>
          </cell>
          <cell r="D11679">
            <v>12.47</v>
          </cell>
        </row>
        <row r="11680">
          <cell r="A11680">
            <v>39853</v>
          </cell>
          <cell r="B11680" t="str">
            <v>TUBO DE BORRACHA ELASTOMERICA FLEXIVEL, PRETA, PARA ISOLAMENTO TERMICO DE TUBULACAO, DN 5/8" (15 MM), E= 19 MM, COEFICIENTE DE CONDUTIVIDADE TERMICA 0,036W/MK, VAPOR DE AGUA MAIOR OU IGUAL A 10.000</v>
          </cell>
          <cell r="C11680" t="str">
            <v xml:space="preserve">M     </v>
          </cell>
          <cell r="D11680">
            <v>16.38</v>
          </cell>
        </row>
        <row r="11681">
          <cell r="A11681">
            <v>39742</v>
          </cell>
          <cell r="B11681" t="str">
            <v>TUBO DE BORRACHA ELASTOMERICA FLEXIVEL, PRETA, PARA ISOLAMENTO TERMICO DE TUBULACAO, DN 7/8" (22 MM), E= 32 MM, COEFICIENTE DE CONDUTIVIDADE TERMICA 0,036W/mK, VAPOR DE AGUA MAIOR OU IGUAL A 10.000</v>
          </cell>
          <cell r="C11681" t="str">
            <v xml:space="preserve">M     </v>
          </cell>
          <cell r="D11681">
            <v>54.39</v>
          </cell>
        </row>
        <row r="11682">
          <cell r="A11682">
            <v>39749</v>
          </cell>
          <cell r="B11682" t="str">
            <v>TUBO DE COBRE CLASSE "A", DN = 1 " (28 MM), PARA INSTALACOES DE MEDIA PRESSAO PARA GASES COMBUSTIVEIS E MEDICINAIS</v>
          </cell>
          <cell r="C11682" t="str">
            <v xml:space="preserve">M     </v>
          </cell>
          <cell r="D11682">
            <v>68.83</v>
          </cell>
        </row>
        <row r="11683">
          <cell r="A11683">
            <v>39751</v>
          </cell>
          <cell r="B11683" t="str">
            <v>TUBO DE COBRE CLASSE "A", DN = 1 1/2 " (42 MM), PARA INSTALACOES DE MEDIA PRESSAO PARA GASES COMBUSTIVEIS E MEDICINAIS</v>
          </cell>
          <cell r="C11683" t="str">
            <v xml:space="preserve">M     </v>
          </cell>
          <cell r="D11683">
            <v>125.08</v>
          </cell>
        </row>
        <row r="11684">
          <cell r="A11684">
            <v>39750</v>
          </cell>
          <cell r="B11684" t="str">
            <v>TUBO DE COBRE CLASSE "A", DN = 1 1/4 " (35 MM), PARA INSTALACOES DE MEDIA PRESSAO PARA GASES COMBUSTIVEIS E MEDICINAIS</v>
          </cell>
          <cell r="C11684" t="str">
            <v xml:space="preserve">M     </v>
          </cell>
          <cell r="D11684">
            <v>103.96</v>
          </cell>
        </row>
        <row r="11685">
          <cell r="A11685">
            <v>39747</v>
          </cell>
          <cell r="B11685" t="str">
            <v>TUBO DE COBRE CLASSE "A", DN = 1/2 " (15 MM), PARA INSTALACOES DE MEDIA PRESSAO PARA GASES COMBUSTIVEIS E MEDICINAIS</v>
          </cell>
          <cell r="C11685" t="str">
            <v xml:space="preserve">M     </v>
          </cell>
          <cell r="D11685">
            <v>33.44</v>
          </cell>
        </row>
        <row r="11686">
          <cell r="A11686">
            <v>39753</v>
          </cell>
          <cell r="B11686" t="str">
            <v>TUBO DE COBRE CLASSE "A", DN = 2 1/2 " (66 MM), PARA INSTALACOES DE MEDIA PRESSAO PARA GASES COMBUSTIVEIS E MEDICINAIS</v>
          </cell>
          <cell r="C11686" t="str">
            <v xml:space="preserve">M     </v>
          </cell>
          <cell r="D11686">
            <v>230.25</v>
          </cell>
        </row>
        <row r="11687">
          <cell r="A11687">
            <v>39754</v>
          </cell>
          <cell r="B11687" t="str">
            <v>TUBO DE COBRE CLASSE "A", DN = 3 " (79 MM), PARA INSTALACOES DE MEDIA PRESSAO PARA GASES COMBUSTIVEIS E MEDICINAIS</v>
          </cell>
          <cell r="C11687" t="str">
            <v xml:space="preserve">M     </v>
          </cell>
          <cell r="D11687">
            <v>339.22</v>
          </cell>
        </row>
        <row r="11688">
          <cell r="A11688">
            <v>39748</v>
          </cell>
          <cell r="B11688" t="str">
            <v>TUBO DE COBRE CLASSE "A", DN = 3/4 " (22 MM), PARA INSTALACOES DE MEDIA PRESSAO PARA GASES COMBUSTIVEIS E MEDICINAIS</v>
          </cell>
          <cell r="C11688" t="str">
            <v xml:space="preserve">M     </v>
          </cell>
          <cell r="D11688">
            <v>54.11</v>
          </cell>
        </row>
        <row r="11689">
          <cell r="A11689">
            <v>39755</v>
          </cell>
          <cell r="B11689" t="str">
            <v>TUBO DE COBRE CLASSE "A", DN = 4 " (104 MM), PARA INSTALACOES DE MEDIA PRESSAO PARA GASES COMBUSTIVEIS E MEDICINAIS</v>
          </cell>
          <cell r="C11689" t="str">
            <v xml:space="preserve">M     </v>
          </cell>
          <cell r="D11689">
            <v>514.34</v>
          </cell>
        </row>
        <row r="11690">
          <cell r="A11690">
            <v>12742</v>
          </cell>
          <cell r="B11690" t="str">
            <v>TUBO DE COBRE CLASSE "E", DN = 104 MM, PARA INSTALACAO HIDRAULICA PREDIAL</v>
          </cell>
          <cell r="C11690" t="str">
            <v xml:space="preserve">M     </v>
          </cell>
          <cell r="D11690">
            <v>407.27</v>
          </cell>
        </row>
        <row r="11691">
          <cell r="A11691">
            <v>12713</v>
          </cell>
          <cell r="B11691" t="str">
            <v>TUBO DE COBRE CLASSE "E", DN = 15 MM, PARA INSTALACAO HIDRAULICA PREDIAL</v>
          </cell>
          <cell r="C11691" t="str">
            <v xml:space="preserve">M     </v>
          </cell>
          <cell r="D11691">
            <v>21.6</v>
          </cell>
        </row>
        <row r="11692">
          <cell r="A11692">
            <v>12743</v>
          </cell>
          <cell r="B11692" t="str">
            <v>TUBO DE COBRE CLASSE "E", DN = 22 MM, PARA INSTALACAO HIDRAULICA PREDIAL</v>
          </cell>
          <cell r="C11692" t="str">
            <v xml:space="preserve">M     </v>
          </cell>
          <cell r="D11692">
            <v>37.15</v>
          </cell>
        </row>
        <row r="11693">
          <cell r="A11693">
            <v>12744</v>
          </cell>
          <cell r="B11693" t="str">
            <v>TUBO DE COBRE CLASSE "E", DN = 28 MM, PARA INSTALACAO HIDRAULICA PREDIAL</v>
          </cell>
          <cell r="C11693" t="str">
            <v xml:space="preserve">M     </v>
          </cell>
          <cell r="D11693">
            <v>47.15</v>
          </cell>
        </row>
        <row r="11694">
          <cell r="A11694">
            <v>12745</v>
          </cell>
          <cell r="B11694" t="str">
            <v>TUBO DE COBRE CLASSE "E", DN = 35 MM, PARA INSTALACAO HIDRAULICA PREDIAL</v>
          </cell>
          <cell r="C11694" t="str">
            <v xml:space="preserve">M     </v>
          </cell>
          <cell r="D11694">
            <v>68.48</v>
          </cell>
        </row>
        <row r="11695">
          <cell r="A11695">
            <v>12746</v>
          </cell>
          <cell r="B11695" t="str">
            <v>TUBO DE COBRE CLASSE "E", DN = 42 MM, PARA INSTALACAO HIDRAULICA PREDIAL</v>
          </cell>
          <cell r="C11695" t="str">
            <v xml:space="preserve">M     </v>
          </cell>
          <cell r="D11695">
            <v>92.47</v>
          </cell>
        </row>
        <row r="11696">
          <cell r="A11696">
            <v>12747</v>
          </cell>
          <cell r="B11696" t="str">
            <v>TUBO DE COBRE CLASSE "E", DN = 54 MM, PARA INSTALACAO HIDRAULICA PREDIAL</v>
          </cell>
          <cell r="C11696" t="str">
            <v xml:space="preserve">M     </v>
          </cell>
          <cell r="D11696">
            <v>134.11000000000001</v>
          </cell>
        </row>
        <row r="11697">
          <cell r="A11697">
            <v>12748</v>
          </cell>
          <cell r="B11697" t="str">
            <v>TUBO DE COBRE CLASSE "E", DN = 66 MM, PARA INSTALACAO HIDRAULICA PREDIAL</v>
          </cell>
          <cell r="C11697" t="str">
            <v xml:space="preserve">M     </v>
          </cell>
          <cell r="D11697">
            <v>188.94</v>
          </cell>
        </row>
        <row r="11698">
          <cell r="A11698">
            <v>12749</v>
          </cell>
          <cell r="B11698" t="str">
            <v>TUBO DE COBRE CLASSE "E", DN = 79 MM, PARA INSTALACAO HIDRAULICA PREDIAL</v>
          </cell>
          <cell r="C11698" t="str">
            <v xml:space="preserve">M     </v>
          </cell>
          <cell r="D11698">
            <v>276.2</v>
          </cell>
        </row>
        <row r="11699">
          <cell r="A11699">
            <v>39726</v>
          </cell>
          <cell r="B11699" t="str">
            <v>TUBO DE COBRE CLASSE "I", DN = 1 " (28 MM), PARA INSTALACOES INDUSTRIAIS DE ALTA PRESSAO E VAPOR</v>
          </cell>
          <cell r="C11699" t="str">
            <v xml:space="preserve">M     </v>
          </cell>
          <cell r="D11699">
            <v>90.72</v>
          </cell>
        </row>
        <row r="11700">
          <cell r="A11700">
            <v>39728</v>
          </cell>
          <cell r="B11700" t="str">
            <v>TUBO DE COBRE CLASSE "I", DN = 1 1/2 " (42 MM), PARA INSTALACOES INDUSTRIAIS DE ALTA PRESSAO E VAPOR</v>
          </cell>
          <cell r="C11700" t="str">
            <v xml:space="preserve">M     </v>
          </cell>
          <cell r="D11700">
            <v>159.44</v>
          </cell>
        </row>
        <row r="11701">
          <cell r="A11701">
            <v>39727</v>
          </cell>
          <cell r="B11701" t="str">
            <v>TUBO DE COBRE CLASSE "I", DN = 1 1/4 " (35 MM), PARA INSTALACOES INDUSTRIAIS DE ALTA PRESSAO E VAPOR</v>
          </cell>
          <cell r="C11701" t="str">
            <v xml:space="preserve">M     </v>
          </cell>
          <cell r="D11701">
            <v>131.21</v>
          </cell>
        </row>
        <row r="11702">
          <cell r="A11702">
            <v>39724</v>
          </cell>
          <cell r="B11702" t="str">
            <v>TUBO DE COBRE CLASSE "I", DN = 1/2 " (15 MM), PARA INSTALACOES INDUSTRIAIS DE ALTA PRESSAO E VAPOR</v>
          </cell>
          <cell r="C11702" t="str">
            <v xml:space="preserve">M     </v>
          </cell>
          <cell r="D11702">
            <v>40.17</v>
          </cell>
        </row>
        <row r="11703">
          <cell r="A11703">
            <v>39729</v>
          </cell>
          <cell r="B11703" t="str">
            <v>TUBO DE COBRE CLASSE "I", DN = 2 " (54 MM), PARA INSTALACOES INDUSTRIAIS DE ALTA PRESSAO E VAPOR</v>
          </cell>
          <cell r="C11703" t="str">
            <v xml:space="preserve">M     </v>
          </cell>
          <cell r="D11703">
            <v>220.79</v>
          </cell>
        </row>
        <row r="11704">
          <cell r="A11704">
            <v>39730</v>
          </cell>
          <cell r="B11704" t="str">
            <v>TUBO DE COBRE CLASSE "I", DN = 2 1/2 " (66 MM), PARA INSTALACOES INDUSTRIAIS DE ALTA PRESSAO E VAPOR</v>
          </cell>
          <cell r="C11704" t="str">
            <v xml:space="preserve">M     </v>
          </cell>
          <cell r="D11704">
            <v>286.47000000000003</v>
          </cell>
        </row>
        <row r="11705">
          <cell r="A11705">
            <v>39731</v>
          </cell>
          <cell r="B11705" t="str">
            <v>TUBO DE COBRE CLASSE "I", DN = 3 " (79 MM), PARA INSTALACOES INDUSTRIAIS DE ALTA PRESSAO E VAPOR</v>
          </cell>
          <cell r="C11705" t="str">
            <v xml:space="preserve">M     </v>
          </cell>
          <cell r="D11705">
            <v>424.29</v>
          </cell>
        </row>
        <row r="11706">
          <cell r="A11706">
            <v>39725</v>
          </cell>
          <cell r="B11706" t="str">
            <v>TUBO DE COBRE CLASSE "I", DN = 3/4 " (22 MM), PARA INSTALACOES INDUSTRIAIS DE ALTA PRESSAO E VAPOR</v>
          </cell>
          <cell r="C11706" t="str">
            <v xml:space="preserve">M     </v>
          </cell>
          <cell r="D11706">
            <v>65.48</v>
          </cell>
        </row>
        <row r="11707">
          <cell r="A11707">
            <v>39732</v>
          </cell>
          <cell r="B11707" t="str">
            <v>TUBO DE COBRE CLASSE "I", DN = 4" (104 MM), PARA INSTALACOES INDUSTRIAIS DE ALTA PRESSAO E VAPOR</v>
          </cell>
          <cell r="C11707" t="str">
            <v xml:space="preserve">M     </v>
          </cell>
          <cell r="D11707">
            <v>624.53</v>
          </cell>
        </row>
        <row r="11708">
          <cell r="A11708">
            <v>39660</v>
          </cell>
          <cell r="B11708" t="str">
            <v>TUBO DE COBRE FLEXIVEL, D = 1/2 ", E = 0,79 MM, PARA AR-CONDICIONADO/ INSTALACOES GAS RESIDENCIAIS E COMERCIAIS</v>
          </cell>
          <cell r="C11708" t="str">
            <v xml:space="preserve">M     </v>
          </cell>
          <cell r="D11708">
            <v>28.46</v>
          </cell>
        </row>
        <row r="11709">
          <cell r="A11709">
            <v>39662</v>
          </cell>
          <cell r="B11709" t="str">
            <v>TUBO DE COBRE FLEXIVEL, D = 1/4 ", E = 0,79 MM, PARA AR-CONDICIONADO/ INSTALACOES GAS RESIDENCIAIS E COMERCIAIS</v>
          </cell>
          <cell r="C11709" t="str">
            <v xml:space="preserve">M     </v>
          </cell>
          <cell r="D11709">
            <v>13.64</v>
          </cell>
        </row>
        <row r="11710">
          <cell r="A11710">
            <v>39661</v>
          </cell>
          <cell r="B11710" t="str">
            <v>TUBO DE COBRE FLEXIVEL, D = 3/16 ", E = 0,79 MM, PARA AR-CONDICIONADO/ INSTALACOES GAS RESIDENCIAIS E COMERCIAIS</v>
          </cell>
          <cell r="C11710" t="str">
            <v xml:space="preserve">M     </v>
          </cell>
          <cell r="D11710">
            <v>9.3000000000000007</v>
          </cell>
        </row>
        <row r="11711">
          <cell r="A11711">
            <v>39666</v>
          </cell>
          <cell r="B11711" t="str">
            <v>TUBO DE COBRE FLEXIVEL, D = 3/4 ", E = 0,79 MM, PARA AR-CONDICIONADO/ INSTALACOES GAS RESIDENCIAIS E COMERCIAIS</v>
          </cell>
          <cell r="C11711" t="str">
            <v xml:space="preserve">M     </v>
          </cell>
          <cell r="D11711">
            <v>42.81</v>
          </cell>
        </row>
        <row r="11712">
          <cell r="A11712">
            <v>39664</v>
          </cell>
          <cell r="B11712" t="str">
            <v>TUBO DE COBRE FLEXIVEL, D = 3/8 ", E = 0,79 MM, PARA AR-CONDICIONADO/ INSTALACOES GAS RESIDENCIAIS E COMERCIAIS</v>
          </cell>
          <cell r="C11712" t="str">
            <v xml:space="preserve">M     </v>
          </cell>
          <cell r="D11712">
            <v>20.98</v>
          </cell>
        </row>
        <row r="11713">
          <cell r="A11713">
            <v>39663</v>
          </cell>
          <cell r="B11713" t="str">
            <v>TUBO DE COBRE FLEXIVEL, D = 5/16 ", E = 0,79 MM, PARA AR-CONDICIONADO/ INSTALACOES GAS RESIDENCIAIS E COMERCIAIS</v>
          </cell>
          <cell r="C11713" t="str">
            <v xml:space="preserve">M     </v>
          </cell>
          <cell r="D11713">
            <v>16.77</v>
          </cell>
        </row>
        <row r="11714">
          <cell r="A11714">
            <v>39665</v>
          </cell>
          <cell r="B11714" t="str">
            <v>TUBO DE COBRE FLEXIVEL, D = 5/8 ", E = 0,79 MM, PARA AR-CONDICIONADO/ INSTALACOES GAS RESIDENCIAIS E COMERCIAIS</v>
          </cell>
          <cell r="C11714" t="str">
            <v xml:space="preserve">M     </v>
          </cell>
          <cell r="D11714">
            <v>35.4</v>
          </cell>
        </row>
        <row r="11715">
          <cell r="A11715">
            <v>39752</v>
          </cell>
          <cell r="B11715" t="str">
            <v>TUBO DE COBRE, CLASSE "A", DN = 2" (54 MM), PARA INSTALACOES DE MEDIA PRESSAO PARA GASES COMBUSTIVEIS E MEDICINAIS</v>
          </cell>
          <cell r="C11715" t="str">
            <v xml:space="preserve">M     </v>
          </cell>
          <cell r="D11715">
            <v>177.98</v>
          </cell>
        </row>
        <row r="11716">
          <cell r="A11716">
            <v>7725</v>
          </cell>
          <cell r="B11716" t="str">
            <v>TUBO DE CONCRETO ARMADO PARA AGUAS PLUVIAIS, CLASSE PA-1, COM ENCAIXE PONTA E BOLSA, DIAMETRO NOMINAL DE = 600 MM</v>
          </cell>
          <cell r="C11716" t="str">
            <v xml:space="preserve">M     </v>
          </cell>
          <cell r="D11716">
            <v>117.5</v>
          </cell>
        </row>
        <row r="11717">
          <cell r="A11717">
            <v>7753</v>
          </cell>
          <cell r="B11717" t="str">
            <v>TUBO DE CONCRETO ARMADO PARA AGUAS PLUVIAIS, CLASSE PA-1, COM ENCAIXE PONTA E BOLSA, DIAMETRO NOMINAL DE 1000 MM</v>
          </cell>
          <cell r="C11717" t="str">
            <v xml:space="preserve">M     </v>
          </cell>
          <cell r="D11717">
            <v>229.07</v>
          </cell>
        </row>
        <row r="11718">
          <cell r="A11718">
            <v>13256</v>
          </cell>
          <cell r="B11718" t="str">
            <v>TUBO DE CONCRETO ARMADO PARA AGUAS PLUVIAIS, CLASSE PA-1, COM ENCAIXE PONTA E BOLSA, DIAMETRO NOMINAL DE 1100 MM</v>
          </cell>
          <cell r="C11718" t="str">
            <v xml:space="preserve">M     </v>
          </cell>
          <cell r="D11718">
            <v>320.89999999999998</v>
          </cell>
        </row>
        <row r="11719">
          <cell r="A11719">
            <v>7757</v>
          </cell>
          <cell r="B11719" t="str">
            <v>TUBO DE CONCRETO ARMADO PARA AGUAS PLUVIAIS, CLASSE PA-1, COM ENCAIXE PONTA E BOLSA, DIAMETRO NOMINAL DE 1200 MM</v>
          </cell>
          <cell r="C11719" t="str">
            <v xml:space="preserve">M     </v>
          </cell>
          <cell r="D11719">
            <v>342.13</v>
          </cell>
        </row>
        <row r="11720">
          <cell r="A11720">
            <v>7758</v>
          </cell>
          <cell r="B11720" t="str">
            <v>TUBO DE CONCRETO ARMADO PARA AGUAS PLUVIAIS, CLASSE PA-1, COM ENCAIXE PONTA E BOLSA, DIAMETRO NOMINAL DE 1500 MM</v>
          </cell>
          <cell r="C11720" t="str">
            <v xml:space="preserve">M     </v>
          </cell>
          <cell r="D11720">
            <v>495.67</v>
          </cell>
        </row>
        <row r="11721">
          <cell r="A11721">
            <v>7759</v>
          </cell>
          <cell r="B11721" t="str">
            <v>TUBO DE CONCRETO ARMADO PARA AGUAS PLUVIAIS, CLASSE PA-1, COM ENCAIXE PONTA E BOLSA, DIAMETRO NOMINAL DE 2000 MM</v>
          </cell>
          <cell r="C11721" t="str">
            <v xml:space="preserve">M     </v>
          </cell>
          <cell r="D11721">
            <v>1373.5</v>
          </cell>
        </row>
        <row r="11722">
          <cell r="A11722">
            <v>40334</v>
          </cell>
          <cell r="B11722" t="str">
            <v>TUBO DE CONCRETO ARMADO PARA AGUAS PLUVIAIS, CLASSE PA-1, COM ENCAIXE PONTA E BOLSA, DIAMETRO NOMINAL DE 300 MM</v>
          </cell>
          <cell r="C11722" t="str">
            <v xml:space="preserve">M     </v>
          </cell>
          <cell r="D11722">
            <v>53.81</v>
          </cell>
        </row>
        <row r="11723">
          <cell r="A11723">
            <v>7745</v>
          </cell>
          <cell r="B11723" t="str">
            <v>TUBO DE CONCRETO ARMADO PARA AGUAS PLUVIAIS, CLASSE PA-1, COM ENCAIXE PONTA E BOLSA, DIAMETRO NOMINAL DE 400 MM</v>
          </cell>
          <cell r="C11723" t="str">
            <v xml:space="preserve">M     </v>
          </cell>
          <cell r="D11723">
            <v>60.72</v>
          </cell>
        </row>
        <row r="11724">
          <cell r="A11724">
            <v>7714</v>
          </cell>
          <cell r="B11724" t="str">
            <v>TUBO DE CONCRETO ARMADO PARA AGUAS PLUVIAIS, CLASSE PA-1, COM ENCAIXE PONTA E BOLSA, DIAMETRO NOMINAL DE 500 MM</v>
          </cell>
          <cell r="C11724" t="str">
            <v xml:space="preserve">M     </v>
          </cell>
          <cell r="D11724">
            <v>72.569999999999993</v>
          </cell>
        </row>
        <row r="11725">
          <cell r="A11725">
            <v>7742</v>
          </cell>
          <cell r="B11725" t="str">
            <v>TUBO DE CONCRETO ARMADO PARA AGUAS PLUVIAIS, CLASSE PA-1, COM ENCAIXE PONTA E BOLSA, DIAMETRO NOMINAL DE 700 MM</v>
          </cell>
          <cell r="C11725" t="str">
            <v xml:space="preserve">M     </v>
          </cell>
          <cell r="D11725">
            <v>160.15</v>
          </cell>
        </row>
        <row r="11726">
          <cell r="A11726">
            <v>7750</v>
          </cell>
          <cell r="B11726" t="str">
            <v>TUBO DE CONCRETO ARMADO PARA AGUAS PLUVIAIS, CLASSE PA-1, COM ENCAIXE PONTA E BOLSA, DIAMETRO NOMINAL DE 800 MM</v>
          </cell>
          <cell r="C11726" t="str">
            <v xml:space="preserve">M     </v>
          </cell>
          <cell r="D11726">
            <v>195.5</v>
          </cell>
        </row>
        <row r="11727">
          <cell r="A11727">
            <v>7756</v>
          </cell>
          <cell r="B11727" t="str">
            <v>TUBO DE CONCRETO ARMADO PARA AGUAS PLUVIAIS, CLASSE PA-1, COM ENCAIXE PONTA E BOLSA, DIAMETRO NOMINAL DE 900 MM</v>
          </cell>
          <cell r="C11727" t="str">
            <v xml:space="preserve">M     </v>
          </cell>
          <cell r="D11727">
            <v>224.63</v>
          </cell>
        </row>
        <row r="11728">
          <cell r="A11728">
            <v>7765</v>
          </cell>
          <cell r="B11728" t="str">
            <v>TUBO DE CONCRETO ARMADO PARA AGUAS PLUVIAIS, CLASSE PA-2, COM ENCAIXE PONTA E BOLSA, DIAMETRO NOMINAL DE 1000 MM</v>
          </cell>
          <cell r="C11728" t="str">
            <v xml:space="preserve">M     </v>
          </cell>
          <cell r="D11728">
            <v>251.78</v>
          </cell>
        </row>
        <row r="11729">
          <cell r="A11729">
            <v>12569</v>
          </cell>
          <cell r="B11729" t="str">
            <v>TUBO DE CONCRETO ARMADO PARA AGUAS PLUVIAIS, CLASSE PA-2, COM ENCAIXE PONTA E BOLSA, DIAMETRO NOMINAL DE 1100 MM</v>
          </cell>
          <cell r="C11729" t="str">
            <v xml:space="preserve">M     </v>
          </cell>
          <cell r="D11729">
            <v>347.56</v>
          </cell>
        </row>
        <row r="11730">
          <cell r="A11730">
            <v>7766</v>
          </cell>
          <cell r="B11730" t="str">
            <v>TUBO DE CONCRETO ARMADO PARA AGUAS PLUVIAIS, CLASSE PA-2, COM ENCAIXE PONTA E BOLSA, DIAMETRO NOMINAL DE 1200 MM</v>
          </cell>
          <cell r="C11730" t="str">
            <v xml:space="preserve">M     </v>
          </cell>
          <cell r="D11730">
            <v>369.28</v>
          </cell>
        </row>
        <row r="11731">
          <cell r="A11731">
            <v>7767</v>
          </cell>
          <cell r="B11731" t="str">
            <v>TUBO DE CONCRETO ARMADO PARA AGUAS PLUVIAIS, CLASSE PA-2, COM ENCAIXE PONTA E BOLSA, DIAMETRO NOMINAL DE 1500 MM</v>
          </cell>
          <cell r="C11731" t="str">
            <v xml:space="preserve">M     </v>
          </cell>
          <cell r="D11731">
            <v>530.23</v>
          </cell>
        </row>
        <row r="11732">
          <cell r="A11732">
            <v>7727</v>
          </cell>
          <cell r="B11732" t="str">
            <v>TUBO DE CONCRETO ARMADO PARA AGUAS PLUVIAIS, CLASSE PA-2, COM ENCAIXE PONTA E BOLSA, DIAMETRO NOMINAL DE 2000 MM</v>
          </cell>
          <cell r="C11732" t="str">
            <v xml:space="preserve">M     </v>
          </cell>
          <cell r="D11732">
            <v>1540.33</v>
          </cell>
        </row>
        <row r="11733">
          <cell r="A11733">
            <v>7760</v>
          </cell>
          <cell r="B11733" t="str">
            <v>TUBO DE CONCRETO ARMADO PARA AGUAS PLUVIAIS, CLASSE PA-2, COM ENCAIXE PONTA E BOLSA, DIAMETRO NOMINAL DE 300 MM</v>
          </cell>
          <cell r="C11733" t="str">
            <v xml:space="preserve">M     </v>
          </cell>
          <cell r="D11733">
            <v>61.21</v>
          </cell>
        </row>
        <row r="11734">
          <cell r="A11734">
            <v>7761</v>
          </cell>
          <cell r="B11734" t="str">
            <v>TUBO DE CONCRETO ARMADO PARA AGUAS PLUVIAIS, CLASSE PA-2, COM ENCAIXE PONTA E BOLSA, DIAMETRO NOMINAL DE 400 MM</v>
          </cell>
          <cell r="C11734" t="str">
            <v xml:space="preserve">M     </v>
          </cell>
          <cell r="D11734">
            <v>64.180000000000007</v>
          </cell>
        </row>
        <row r="11735">
          <cell r="A11735">
            <v>7752</v>
          </cell>
          <cell r="B11735" t="str">
            <v>TUBO DE CONCRETO ARMADO PARA AGUAS PLUVIAIS, CLASSE PA-2, COM ENCAIXE PONTA E BOLSA, DIAMETRO NOMINAL DE 500 MM</v>
          </cell>
          <cell r="C11735" t="str">
            <v xml:space="preserve">M     </v>
          </cell>
          <cell r="D11735">
            <v>78</v>
          </cell>
        </row>
        <row r="11736">
          <cell r="A11736">
            <v>7762</v>
          </cell>
          <cell r="B11736" t="str">
            <v>TUBO DE CONCRETO ARMADO PARA AGUAS PLUVIAIS, CLASSE PA-2, COM ENCAIXE PONTA E BOLSA, DIAMETRO NOMINAL DE 600 MM</v>
          </cell>
          <cell r="C11736" t="str">
            <v xml:space="preserve">M     </v>
          </cell>
          <cell r="D11736">
            <v>101.94</v>
          </cell>
        </row>
        <row r="11737">
          <cell r="A11737">
            <v>7722</v>
          </cell>
          <cell r="B11737" t="str">
            <v>TUBO DE CONCRETO ARMADO PARA AGUAS PLUVIAIS, CLASSE PA-2, COM ENCAIXE PONTA E BOLSA, DIAMETRO NOMINAL DE 700 MM</v>
          </cell>
          <cell r="C11737" t="str">
            <v xml:space="preserve">M     </v>
          </cell>
          <cell r="D11737">
            <v>156</v>
          </cell>
        </row>
        <row r="11738">
          <cell r="A11738">
            <v>7763</v>
          </cell>
          <cell r="B11738" t="str">
            <v>TUBO DE CONCRETO ARMADO PARA AGUAS PLUVIAIS, CLASSE PA-2, COM ENCAIXE PONTA E BOLSA, DIAMETRO NOMINAL DE 800 MM</v>
          </cell>
          <cell r="C11738" t="str">
            <v xml:space="preserve">M     </v>
          </cell>
          <cell r="D11738">
            <v>190.07</v>
          </cell>
        </row>
        <row r="11739">
          <cell r="A11739">
            <v>7764</v>
          </cell>
          <cell r="B11739" t="str">
            <v>TUBO DE CONCRETO ARMADO PARA AGUAS PLUVIAIS, CLASSE PA-2, COM ENCAIXE PONTA E BOLSA, DIAMETRO NOMINAL DE 900 MM</v>
          </cell>
          <cell r="C11739" t="str">
            <v xml:space="preserve">M     </v>
          </cell>
          <cell r="D11739">
            <v>227.1</v>
          </cell>
        </row>
        <row r="11740">
          <cell r="A11740">
            <v>12572</v>
          </cell>
          <cell r="B11740" t="str">
            <v>TUBO DE CONCRETO ARMADO PARA AGUAS PLUVIAIS, CLASSE PA-3, COM ENCAIXE PONTA E BOLSA, DIAMETRO NOMINAL DE 1000 MM</v>
          </cell>
          <cell r="C11740" t="str">
            <v xml:space="preserve">M     </v>
          </cell>
          <cell r="D11740">
            <v>320.89999999999998</v>
          </cell>
        </row>
        <row r="11741">
          <cell r="A11741">
            <v>12573</v>
          </cell>
          <cell r="B11741" t="str">
            <v>TUBO DE CONCRETO ARMADO PARA AGUAS PLUVIAIS, CLASSE PA-3, COM ENCAIXE PONTA E BOLSA, DIAMETRO NOMINAL DE 1100 MM</v>
          </cell>
          <cell r="C11741" t="str">
            <v xml:space="preserve">M     </v>
          </cell>
          <cell r="D11741">
            <v>422.11</v>
          </cell>
        </row>
        <row r="11742">
          <cell r="A11742">
            <v>12574</v>
          </cell>
          <cell r="B11742" t="str">
            <v>TUBO DE CONCRETO ARMADO PARA AGUAS PLUVIAIS, CLASSE PA-3, COM ENCAIXE PONTA E BOLSA, DIAMETRO NOMINAL DE 1200 MM</v>
          </cell>
          <cell r="C11742" t="str">
            <v xml:space="preserve">M     </v>
          </cell>
          <cell r="D11742">
            <v>510.38</v>
          </cell>
        </row>
        <row r="11743">
          <cell r="A11743">
            <v>12575</v>
          </cell>
          <cell r="B11743" t="str">
            <v>TUBO DE CONCRETO ARMADO PARA AGUAS PLUVIAIS, CLASSE PA-3, COM ENCAIXE PONTA E BOLSA, DIAMETRO NOMINAL DE 1500 MM</v>
          </cell>
          <cell r="C11743" t="str">
            <v xml:space="preserve">M     </v>
          </cell>
          <cell r="D11743">
            <v>775.1</v>
          </cell>
        </row>
        <row r="11744">
          <cell r="A11744">
            <v>12576</v>
          </cell>
          <cell r="B11744" t="str">
            <v>TUBO DE CONCRETO ARMADO PARA AGUAS PLUVIAIS, CLASSE PA-3, COM ENCAIXE PONTA E BOLSA, DIAMETRO NOMINAL DE 400 MM</v>
          </cell>
          <cell r="C11744" t="str">
            <v xml:space="preserve">M     </v>
          </cell>
          <cell r="D11744">
            <v>93.8</v>
          </cell>
        </row>
        <row r="11745">
          <cell r="A11745">
            <v>12577</v>
          </cell>
          <cell r="B11745" t="str">
            <v>TUBO DE CONCRETO ARMADO PARA AGUAS PLUVIAIS, CLASSE PA-3, COM ENCAIXE PONTA E BOLSA, DIAMETRO NOMINAL DE 500 MM</v>
          </cell>
          <cell r="C11745" t="str">
            <v xml:space="preserve">M     </v>
          </cell>
          <cell r="D11745">
            <v>126.38</v>
          </cell>
        </row>
        <row r="11746">
          <cell r="A11746">
            <v>12578</v>
          </cell>
          <cell r="B11746" t="str">
            <v>TUBO DE CONCRETO ARMADO PARA AGUAS PLUVIAIS, CLASSE PA-3, COM ENCAIXE PONTA E BOLSA, DIAMETRO NOMINAL DE 600 MM</v>
          </cell>
          <cell r="C11746" t="str">
            <v xml:space="preserve">M     </v>
          </cell>
          <cell r="D11746">
            <v>153.04</v>
          </cell>
        </row>
        <row r="11747">
          <cell r="A11747">
            <v>12579</v>
          </cell>
          <cell r="B11747" t="str">
            <v>TUBO DE CONCRETO ARMADO PARA AGUAS PLUVIAIS, CLASSE PA-3, COM ENCAIXE PONTA E BOLSA, DIAMETRO NOMINAL DE 700 MM</v>
          </cell>
          <cell r="C11747" t="str">
            <v xml:space="preserve">M     </v>
          </cell>
          <cell r="D11747">
            <v>263.63</v>
          </cell>
        </row>
        <row r="11748">
          <cell r="A11748">
            <v>12580</v>
          </cell>
          <cell r="B11748" t="str">
            <v>TUBO DE CONCRETO ARMADO PARA AGUAS PLUVIAIS, CLASSE PA-3, COM ENCAIXE PONTA E BOLSA, DIAMETRO NOMINAL DE 800 MM</v>
          </cell>
          <cell r="C11748" t="str">
            <v xml:space="preserve">M     </v>
          </cell>
          <cell r="D11748">
            <v>274.69</v>
          </cell>
        </row>
        <row r="11749">
          <cell r="A11749">
            <v>12581</v>
          </cell>
          <cell r="B11749" t="str">
            <v>TUBO DE CONCRETO ARMADO PARA AGUAS PLUVIAIS, CLASSE PA-3, COM ENCAIXE PONTA E BOLSA, DIAMETRO NOMINAL DE 900 MM</v>
          </cell>
          <cell r="C11749" t="str">
            <v xml:space="preserve">M     </v>
          </cell>
          <cell r="D11749">
            <v>294.24</v>
          </cell>
        </row>
        <row r="11750">
          <cell r="A11750">
            <v>7720</v>
          </cell>
          <cell r="B11750" t="str">
            <v>TUBO DE CONCRETO ARMADO PARA ESGOTO SANITARIO, CLASSE EA-2, COM ENCAIXE PONTA E BOLSA, COM JUNTA ELASTICA, DIAMETRO NOMINAL DE 1000 MM</v>
          </cell>
          <cell r="C11750" t="str">
            <v xml:space="preserve">M     </v>
          </cell>
          <cell r="D11750">
            <v>460.12</v>
          </cell>
        </row>
        <row r="11751">
          <cell r="A11751">
            <v>40335</v>
          </cell>
          <cell r="B11751" t="str">
            <v>TUBO DE CONCRETO ARMADO PARA ESGOTO SANITARIO, CLASSE EA-2, COM ENCAIXE PONTA E BOLSA, COM JUNTA ELASTICA, DIAMETRO NOMINAL DE 300 MM</v>
          </cell>
          <cell r="C11751" t="str">
            <v xml:space="preserve">M     </v>
          </cell>
          <cell r="D11751">
            <v>96.27</v>
          </cell>
        </row>
        <row r="11752">
          <cell r="A11752">
            <v>7740</v>
          </cell>
          <cell r="B11752" t="str">
            <v>TUBO DE CONCRETO ARMADO PARA ESGOTO SANITARIO, CLASSE EA-2, COM ENCAIXE PONTA E BOLSA, COM JUNTA ELASTICA, DIAMETRO NOMINAL DE 400 MM</v>
          </cell>
          <cell r="C11752" t="str">
            <v xml:space="preserve">M     </v>
          </cell>
          <cell r="D11752">
            <v>98.73</v>
          </cell>
        </row>
        <row r="11753">
          <cell r="A11753">
            <v>7741</v>
          </cell>
          <cell r="B11753" t="str">
            <v>TUBO DE CONCRETO ARMADO PARA ESGOTO SANITARIO, CLASSE EA-2, COM ENCAIXE PONTA E BOLSA, COM JUNTA ELASTICA, DIAMETRO NOMINAL DE 500 MM</v>
          </cell>
          <cell r="C11753" t="str">
            <v xml:space="preserve">M     </v>
          </cell>
          <cell r="D11753">
            <v>182.66</v>
          </cell>
        </row>
        <row r="11754">
          <cell r="A11754">
            <v>7774</v>
          </cell>
          <cell r="B11754" t="str">
            <v>TUBO DE CONCRETO ARMADO PARA ESGOTO SANITARIO, CLASSE EA-2, COM ENCAIXE PONTA E BOLSA, COM JUNTA ELASTICA, DIAMETRO NOMINAL DE 600 MM</v>
          </cell>
          <cell r="C11754" t="str">
            <v xml:space="preserve">M     </v>
          </cell>
          <cell r="D11754">
            <v>224.13</v>
          </cell>
        </row>
        <row r="11755">
          <cell r="A11755">
            <v>7744</v>
          </cell>
          <cell r="B11755" t="str">
            <v>TUBO DE CONCRETO ARMADO PARA ESGOTO SANITARIO, CLASSE EA-2, COM ENCAIXE PONTA E BOLSA, COM JUNTA ELASTICA, DIAMETRO NOMINAL DE 700 MM</v>
          </cell>
          <cell r="C11755" t="str">
            <v xml:space="preserve">M     </v>
          </cell>
          <cell r="D11755">
            <v>292.76</v>
          </cell>
        </row>
        <row r="11756">
          <cell r="A11756">
            <v>7773</v>
          </cell>
          <cell r="B11756" t="str">
            <v>TUBO DE CONCRETO ARMADO PARA ESGOTO SANITARIO, CLASSE EA-2, COM ENCAIXE PONTA E BOLSA, COM JUNTA ELASTICA, DIAMETRO NOMINAL DE 800 MM</v>
          </cell>
          <cell r="C11756" t="str">
            <v xml:space="preserve">M     </v>
          </cell>
          <cell r="D11756">
            <v>299.23</v>
          </cell>
        </row>
        <row r="11757">
          <cell r="A11757">
            <v>7754</v>
          </cell>
          <cell r="B11757" t="str">
            <v>TUBO DE CONCRETO ARMADO PARA ESGOTO SANITARIO, CLASSE EA-2, COM ENCAIXE PONTA E BOLSA, COM JUNTA ELASTICA, DIAMETRO NOMINAL DE 900 MM</v>
          </cell>
          <cell r="C11757" t="str">
            <v xml:space="preserve">M     </v>
          </cell>
          <cell r="D11757">
            <v>453.7</v>
          </cell>
        </row>
        <row r="11758">
          <cell r="A11758">
            <v>7735</v>
          </cell>
          <cell r="B11758" t="str">
            <v>TUBO DE CONCRETO ARMADO PARA ESGOTO SANITARIO, CLASSE EA-3, COM ENCAIXE PONTA E BOLSA, COM JUNTA ELASTICA, DIAMETRO NOMINAL DE 1000 MM</v>
          </cell>
          <cell r="C11758" t="str">
            <v xml:space="preserve">M     </v>
          </cell>
          <cell r="D11758">
            <v>587.5</v>
          </cell>
        </row>
        <row r="11759">
          <cell r="A11759">
            <v>7755</v>
          </cell>
          <cell r="B11759" t="str">
            <v>TUBO DE CONCRETO ARMADO PARA ESGOTO SANITARIO, CLASSE EA-3, COM ENCAIXE PONTA E BOLSA, COM JUNTA ELASTICA, DIAMETRO NOMINAL DE 400 MM</v>
          </cell>
          <cell r="C11759" t="str">
            <v xml:space="preserve">M     </v>
          </cell>
          <cell r="D11759">
            <v>116.51</v>
          </cell>
        </row>
        <row r="11760">
          <cell r="A11760">
            <v>7776</v>
          </cell>
          <cell r="B11760" t="str">
            <v>TUBO DE CONCRETO ARMADO PARA ESGOTO SANITARIO, CLASSE EA-3, COM ENCAIXE PONTA E BOLSA, COM JUNTA ELASTICA, DIAMETRO NOMINAL DE 500 MM</v>
          </cell>
          <cell r="C11760" t="str">
            <v xml:space="preserve">M     </v>
          </cell>
          <cell r="D11760">
            <v>242.89</v>
          </cell>
        </row>
        <row r="11761">
          <cell r="A11761">
            <v>7743</v>
          </cell>
          <cell r="B11761" t="str">
            <v>TUBO DE CONCRETO ARMADO PARA ESGOTO SANITARIO, CLASSE EA-3, COM ENCAIXE PONTA E BOLSA, COM JUNTA ELASTICA, DIAMETRO NOMINAL DE 600 MM</v>
          </cell>
          <cell r="C11761" t="str">
            <v xml:space="preserve">M     </v>
          </cell>
          <cell r="D11761">
            <v>257.20999999999998</v>
          </cell>
        </row>
        <row r="11762">
          <cell r="A11762">
            <v>7733</v>
          </cell>
          <cell r="B11762" t="str">
            <v>TUBO DE CONCRETO ARMADO PARA ESGOTO SANITARIO, CLASSE EA-3, COM ENCAIXE PONTA E BOLSA, COM JUNTA ELASTICA, DIAMETRO NOMINAL DE 700 MM</v>
          </cell>
          <cell r="C11762" t="str">
            <v xml:space="preserve">M     </v>
          </cell>
          <cell r="D11762">
            <v>335.71</v>
          </cell>
        </row>
        <row r="11763">
          <cell r="A11763">
            <v>7775</v>
          </cell>
          <cell r="B11763" t="str">
            <v>TUBO DE CONCRETO ARMADO PARA ESGOTO SANITARIO, CLASSE EA-3, COM ENCAIXE PONTA E BOLSA, COM JUNTA ELASTICA, DIAMETRO NOMINAL DE 800 MM</v>
          </cell>
          <cell r="C11763" t="str">
            <v xml:space="preserve">M     </v>
          </cell>
          <cell r="D11763">
            <v>367.8</v>
          </cell>
        </row>
        <row r="11764">
          <cell r="A11764">
            <v>7734</v>
          </cell>
          <cell r="B11764" t="str">
            <v>TUBO DE CONCRETO ARMADO PARA ESGOTO SANITARIO, CLASSE EA-3, COM ENCAIXE PONTA E BOLSA, COM JUNTA ELASTICA, DIAMETRO NOMINAL DE 900 MM</v>
          </cell>
          <cell r="C11764" t="str">
            <v xml:space="preserve">M     </v>
          </cell>
          <cell r="D11764">
            <v>520.85</v>
          </cell>
        </row>
        <row r="11765">
          <cell r="A11765">
            <v>37449</v>
          </cell>
          <cell r="B11765" t="str">
            <v>TUBO DE CONCRETO SIMPLES PARA AGUAS PLUVIAIS, CLASSE PS1, COM ENCAIXE MACHO E FEMEA, DIAMETRO NOMINAL DE 200 MM</v>
          </cell>
          <cell r="C11765" t="str">
            <v xml:space="preserve">M     </v>
          </cell>
          <cell r="D11765">
            <v>20.63</v>
          </cell>
        </row>
        <row r="11766">
          <cell r="A11766">
            <v>37450</v>
          </cell>
          <cell r="B11766" t="str">
            <v>TUBO DE CONCRETO SIMPLES PARA AGUAS PLUVIAIS, CLASSE PS1, COM ENCAIXE MACHO E FEMEA, DIAMETRO NOMINAL DE 300 MM</v>
          </cell>
          <cell r="C11766" t="str">
            <v xml:space="preserve">M     </v>
          </cell>
          <cell r="D11766">
            <v>28.88</v>
          </cell>
        </row>
        <row r="11767">
          <cell r="A11767">
            <v>37451</v>
          </cell>
          <cell r="B11767" t="str">
            <v>TUBO DE CONCRETO SIMPLES PARA AGUAS PLUVIAIS, CLASSE PS1, COM ENCAIXE MACHO E FEMEA, DIAMETRO NOMINAL DE 400 MM</v>
          </cell>
          <cell r="C11767" t="str">
            <v xml:space="preserve">M     </v>
          </cell>
          <cell r="D11767">
            <v>40.32</v>
          </cell>
        </row>
        <row r="11768">
          <cell r="A11768">
            <v>37452</v>
          </cell>
          <cell r="B11768" t="str">
            <v>TUBO DE CONCRETO SIMPLES PARA AGUAS PLUVIAIS, CLASSE PS1, COM ENCAIXE MACHO E FEMEA, DIAMETRO NOMINAL DE 500 MM</v>
          </cell>
          <cell r="C11768" t="str">
            <v xml:space="preserve">M     </v>
          </cell>
          <cell r="D11768">
            <v>58.61</v>
          </cell>
        </row>
        <row r="11769">
          <cell r="A11769">
            <v>37453</v>
          </cell>
          <cell r="B11769" t="str">
            <v>TUBO DE CONCRETO SIMPLES PARA AGUAS PLUVIAIS, CLASSE PS1, COM ENCAIXE MACHO E FEMEA, DIAMETRO NOMINAL DE 600 MM</v>
          </cell>
          <cell r="C11769" t="str">
            <v xml:space="preserve">M     </v>
          </cell>
          <cell r="D11769">
            <v>67.5</v>
          </cell>
        </row>
        <row r="11770">
          <cell r="A11770">
            <v>7778</v>
          </cell>
          <cell r="B11770" t="str">
            <v>TUBO DE CONCRETO SIMPLES PARA AGUAS PLUVIAIS, CLASSE PS1, COM ENCAIXE PONTA E BOLSA, DIAMETRO NOMINAL DE 200 MM</v>
          </cell>
          <cell r="C11770" t="str">
            <v xml:space="preserve">M     </v>
          </cell>
          <cell r="D11770">
            <v>25.32</v>
          </cell>
        </row>
        <row r="11771">
          <cell r="A11771">
            <v>7796</v>
          </cell>
          <cell r="B11771" t="str">
            <v>TUBO DE CONCRETO SIMPLES PARA AGUAS PLUVIAIS, CLASSE PS1, COM ENCAIXE PONTA E BOLSA, DIAMETRO NOMINAL DE 300 MM</v>
          </cell>
          <cell r="C11771" t="str">
            <v xml:space="preserve">M     </v>
          </cell>
          <cell r="D11771">
            <v>34.700000000000003</v>
          </cell>
        </row>
        <row r="11772">
          <cell r="A11772">
            <v>7781</v>
          </cell>
          <cell r="B11772" t="str">
            <v>TUBO DE CONCRETO SIMPLES PARA AGUAS PLUVIAIS, CLASSE PS1, COM ENCAIXE PONTA E BOLSA, DIAMETRO NOMINAL DE 400 MM</v>
          </cell>
          <cell r="C11772" t="str">
            <v xml:space="preserve">M     </v>
          </cell>
          <cell r="D11772">
            <v>41</v>
          </cell>
        </row>
        <row r="11773">
          <cell r="A11773">
            <v>7795</v>
          </cell>
          <cell r="B11773" t="str">
            <v>TUBO DE CONCRETO SIMPLES PARA AGUAS PLUVIAIS, CLASSE PS1, COM ENCAIXE PONTA E BOLSA, DIAMETRO NOMINAL DE 500 MM</v>
          </cell>
          <cell r="C11773" t="str">
            <v xml:space="preserve">M     </v>
          </cell>
          <cell r="D11773">
            <v>61.02</v>
          </cell>
        </row>
        <row r="11774">
          <cell r="A11774">
            <v>7791</v>
          </cell>
          <cell r="B11774" t="str">
            <v>TUBO DE CONCRETO SIMPLES PARA AGUAS PLUVIAIS, CLASSE PS1, COM ENCAIXE PONTA E BOLSA, DIAMETRO NOMINAL DE 600 MM</v>
          </cell>
          <cell r="C11774" t="str">
            <v xml:space="preserve">M     </v>
          </cell>
          <cell r="D11774">
            <v>73.05</v>
          </cell>
        </row>
        <row r="11775">
          <cell r="A11775">
            <v>7783</v>
          </cell>
          <cell r="B11775" t="str">
            <v>TUBO DE CONCRETO SIMPLES PARA AGUAS PLUVIAIS, CLASSE PS2, COM ENCAIXE PONTA E BOLSA, DIAMETRO NOMINAL DE 200 MM</v>
          </cell>
          <cell r="C11775" t="str">
            <v xml:space="preserve">M     </v>
          </cell>
          <cell r="D11775">
            <v>25.88</v>
          </cell>
        </row>
        <row r="11776">
          <cell r="A11776">
            <v>7790</v>
          </cell>
          <cell r="B11776" t="str">
            <v>TUBO DE CONCRETO SIMPLES PARA AGUAS PLUVIAIS, CLASSE PS2, COM ENCAIXE PONTA E BOLSA, DIAMETRO NOMINAL DE 300 MM</v>
          </cell>
          <cell r="C11776" t="str">
            <v xml:space="preserve">M     </v>
          </cell>
          <cell r="D11776">
            <v>40.79</v>
          </cell>
        </row>
        <row r="11777">
          <cell r="A11777">
            <v>7785</v>
          </cell>
          <cell r="B11777" t="str">
            <v>TUBO DE CONCRETO SIMPLES PARA AGUAS PLUVIAIS, CLASSE PS2, COM ENCAIXE PONTA E BOLSA, DIAMETRO NOMINAL DE 400 MM</v>
          </cell>
          <cell r="C11777" t="str">
            <v xml:space="preserve">M     </v>
          </cell>
          <cell r="D11777">
            <v>45.01</v>
          </cell>
        </row>
        <row r="11778">
          <cell r="A11778">
            <v>7792</v>
          </cell>
          <cell r="B11778" t="str">
            <v>TUBO DE CONCRETO SIMPLES PARA AGUAS PLUVIAIS, CLASSE PS2, COM ENCAIXE PONTA E BOLSA, DIAMETRO NOMINAL DE 500 MM</v>
          </cell>
          <cell r="C11778" t="str">
            <v xml:space="preserve">M     </v>
          </cell>
          <cell r="D11778">
            <v>63.84</v>
          </cell>
        </row>
        <row r="11779">
          <cell r="A11779">
            <v>7793</v>
          </cell>
          <cell r="B11779" t="str">
            <v>TUBO DE CONCRETO SIMPLES PARA AGUAS PLUVIAIS, CLASSE PS2, COM ENCAIXE PONTA E BOLSA, DIAMETRO NOMINAL DE 600 MM</v>
          </cell>
          <cell r="C11779" t="str">
            <v xml:space="preserve">M     </v>
          </cell>
          <cell r="D11779">
            <v>75.400000000000006</v>
          </cell>
        </row>
        <row r="11780">
          <cell r="A11780">
            <v>13159</v>
          </cell>
          <cell r="B11780" t="str">
            <v>TUBO DE CONCRETO SIMPLES PARA ESGOTO SANITARIO, CLASSE ES, COM ENCAIXE PONTA E BOLSA, COM JUNTA ELASTICA, DIAMETRO NOMINAL DE 400 MM</v>
          </cell>
          <cell r="C11780" t="str">
            <v xml:space="preserve">M     </v>
          </cell>
          <cell r="D11780">
            <v>65.64</v>
          </cell>
        </row>
        <row r="11781">
          <cell r="A11781">
            <v>13168</v>
          </cell>
          <cell r="B11781" t="str">
            <v>TUBO DE CONCRETO SIMPLES PARA ESGOTO SANITARIO, CLASSE ES, COM ENCAIXE PONTA E BOLSA, COM JUNTA ELASTICA, DIAMETRO NOMINAL DE 500 MM</v>
          </cell>
          <cell r="C11781" t="str">
            <v xml:space="preserve">M     </v>
          </cell>
          <cell r="D11781">
            <v>79.709999999999994</v>
          </cell>
        </row>
        <row r="11782">
          <cell r="A11782">
            <v>13173</v>
          </cell>
          <cell r="B11782" t="str">
            <v>TUBO DE CONCRETO SIMPLES PARA ESGOTO SANITARIO, CLASSE ES, COM ENCAIXE PONTA E BOLSA, COM JUNTA ELASTICA, DIAMETRO NOMINAL DE 600 MM</v>
          </cell>
          <cell r="C11782" t="str">
            <v xml:space="preserve">M     </v>
          </cell>
          <cell r="D11782">
            <v>107.85</v>
          </cell>
        </row>
        <row r="11783">
          <cell r="A11783">
            <v>12583</v>
          </cell>
          <cell r="B11783" t="str">
            <v>TUBO DE CONCRETO SIMPLES POROSO PARA DRENAGEM (DRENO POROSO), COM ENCAIXE MACHO E FEMEA, DIAMETRO NOMINAL DE 200 MM</v>
          </cell>
          <cell r="C11783" t="str">
            <v xml:space="preserve">M     </v>
          </cell>
          <cell r="D11783">
            <v>21.57</v>
          </cell>
        </row>
        <row r="11784">
          <cell r="A11784">
            <v>12584</v>
          </cell>
          <cell r="B11784" t="str">
            <v>TUBO DE CONCRETO SIMPLES POROSO PARA DRENAGEM (DRENO POROSO), COM ENCAIXE MACHO E FEMEA, DIAMETRO NOMINAL DE 300 MM</v>
          </cell>
          <cell r="C11784" t="str">
            <v xml:space="preserve">M     </v>
          </cell>
          <cell r="D11784">
            <v>28.13</v>
          </cell>
        </row>
        <row r="11785">
          <cell r="A11785">
            <v>12613</v>
          </cell>
          <cell r="B11785" t="str">
            <v>TUBO DE DESCARGA PVC, PARA LIGACAO CAIXA DE DESCARGA - EMBUTIR, 40 MM X 150 CM</v>
          </cell>
          <cell r="C11785" t="str">
            <v xml:space="preserve">UN    </v>
          </cell>
          <cell r="D11785">
            <v>21.54</v>
          </cell>
        </row>
        <row r="11786">
          <cell r="A11786">
            <v>1031</v>
          </cell>
          <cell r="B11786" t="str">
            <v>TUBO DE DESCIDA EXTERNO DE PVC PARA CAIXA DE DESCARGA EXTERNA ALTA - 40 MM X 1,60 M</v>
          </cell>
          <cell r="C11786" t="str">
            <v xml:space="preserve">UN    </v>
          </cell>
          <cell r="D11786">
            <v>9.07</v>
          </cell>
        </row>
        <row r="11787">
          <cell r="A11787">
            <v>39707</v>
          </cell>
          <cell r="B11787" t="str">
            <v>TUBO DE ESPUMA DE POLIETILENO EXPANDIDO FLEXIVEL PARA ISOLAMENTO TERMICO DE TUBULACAO DE AR CONDICIONADO, AGUA QUENTE,  DN 1 1/2", E= 10 MM</v>
          </cell>
          <cell r="C11787" t="str">
            <v xml:space="preserve">M     </v>
          </cell>
          <cell r="D11787">
            <v>3.01</v>
          </cell>
        </row>
        <row r="11788">
          <cell r="A11788">
            <v>39708</v>
          </cell>
          <cell r="B11788" t="str">
            <v>TUBO DE ESPUMA DE POLIETILENO EXPANDIDO FLEXIVEL PARA ISOLAMENTO TERMICO DE TUBULACAO DE AR CONDICIONADO, AGUA QUENTE,  DN 1 1/4", E= 10 MM</v>
          </cell>
          <cell r="C11788" t="str">
            <v xml:space="preserve">M     </v>
          </cell>
          <cell r="D11788">
            <v>2.91</v>
          </cell>
        </row>
        <row r="11789">
          <cell r="A11789">
            <v>39710</v>
          </cell>
          <cell r="B11789" t="str">
            <v>TUBO DE ESPUMA DE POLIETILENO EXPANDIDO FLEXIVEL PARA ISOLAMENTO TERMICO DE TUBULACAO DE AR CONDICIONADO, AGUA QUENTE,  DN 1 1/8", E= 10 MM</v>
          </cell>
          <cell r="C11789" t="str">
            <v xml:space="preserve">M     </v>
          </cell>
          <cell r="D11789">
            <v>2.0499999999999998</v>
          </cell>
        </row>
        <row r="11790">
          <cell r="A11790">
            <v>39709</v>
          </cell>
          <cell r="B11790" t="str">
            <v>TUBO DE ESPUMA DE POLIETILENO EXPANDIDO FLEXIVEL PARA ISOLAMENTO TERMICO DE TUBULACAO DE AR CONDICIONADO, AGUA QUENTE,  DN 1 3/8", E= 10 MM</v>
          </cell>
          <cell r="C11790" t="str">
            <v xml:space="preserve">M     </v>
          </cell>
          <cell r="D11790">
            <v>2.84</v>
          </cell>
        </row>
        <row r="11791">
          <cell r="A11791">
            <v>39711</v>
          </cell>
          <cell r="B11791" t="str">
            <v>TUBO DE ESPUMA DE POLIETILENO EXPANDIDO FLEXIVEL PARA ISOLAMENTO TERMICO DE TUBULACAO DE AR CONDICIONADO, AGUA QUENTE,  DN 1 5/8", E= 10 MM</v>
          </cell>
          <cell r="C11791" t="str">
            <v xml:space="preserve">M     </v>
          </cell>
          <cell r="D11791">
            <v>3.19</v>
          </cell>
        </row>
        <row r="11792">
          <cell r="A11792">
            <v>39712</v>
          </cell>
          <cell r="B11792" t="str">
            <v>TUBO DE ESPUMA DE POLIETILENO EXPANDIDO FLEXIVEL PARA ISOLAMENTO TERMICO DE TUBULACAO DE AR CONDICIONADO, AGUA QUENTE,  DN 1/2", E= 10 MM</v>
          </cell>
          <cell r="C11792" t="str">
            <v xml:space="preserve">M     </v>
          </cell>
          <cell r="D11792">
            <v>1.1200000000000001</v>
          </cell>
        </row>
        <row r="11793">
          <cell r="A11793">
            <v>39713</v>
          </cell>
          <cell r="B11793" t="str">
            <v>TUBO DE ESPUMA DE POLIETILENO EXPANDIDO FLEXIVEL PARA ISOLAMENTO TERMICO DE TUBULACAO DE AR CONDICIONADO, AGUA QUENTE,  DN 1/4", E= 10 MM</v>
          </cell>
          <cell r="C11793" t="str">
            <v xml:space="preserve">M     </v>
          </cell>
          <cell r="D11793">
            <v>0.88</v>
          </cell>
        </row>
        <row r="11794">
          <cell r="A11794">
            <v>39714</v>
          </cell>
          <cell r="B11794" t="str">
            <v>TUBO DE ESPUMA DE POLIETILENO EXPANDIDO FLEXIVEL PARA ISOLAMENTO TERMICO DE TUBULACAO DE AR CONDICIONADO, AGUA QUENTE,  DN 1", E= 10 MM</v>
          </cell>
          <cell r="C11794" t="str">
            <v xml:space="preserve">M     </v>
          </cell>
          <cell r="D11794">
            <v>2.0299999999999998</v>
          </cell>
        </row>
        <row r="11795">
          <cell r="A11795">
            <v>39715</v>
          </cell>
          <cell r="B11795" t="str">
            <v>TUBO DE ESPUMA DE POLIETILENO EXPANDIDO FLEXIVEL PARA ISOLAMENTO TERMICO DE TUBULACAO DE AR CONDICIONADO, AGUA QUENTE,  DN 3/4", E= 10 MM</v>
          </cell>
          <cell r="C11795" t="str">
            <v xml:space="preserve">M     </v>
          </cell>
          <cell r="D11795">
            <v>1.44</v>
          </cell>
        </row>
        <row r="11796">
          <cell r="A11796">
            <v>39716</v>
          </cell>
          <cell r="B11796" t="str">
            <v>TUBO DE ESPUMA DE POLIETILENO EXPANDIDO FLEXIVEL PARA ISOLAMENTO TERMICO DE TUBULACAO DE AR CONDICIONADO, AGUA QUENTE,  DN 3/8", E= 10 MM</v>
          </cell>
          <cell r="C11796" t="str">
            <v xml:space="preserve">M     </v>
          </cell>
          <cell r="D11796">
            <v>1.0900000000000001</v>
          </cell>
        </row>
        <row r="11797">
          <cell r="A11797">
            <v>39718</v>
          </cell>
          <cell r="B11797" t="str">
            <v>TUBO DE ESPUMA DE POLIETILENO EXPANDIDO FLEXIVEL PARA ISOLAMENTO TERMICO DE TUBULACAO DE AR CONDICIONADO, AGUA QUENTE,  DN 7/8", E= 10 MM</v>
          </cell>
          <cell r="C11797" t="str">
            <v xml:space="preserve">M     </v>
          </cell>
          <cell r="D11797">
            <v>1.86</v>
          </cell>
        </row>
        <row r="11798">
          <cell r="A11798">
            <v>9813</v>
          </cell>
          <cell r="B11798" t="str">
            <v>TUBO DE POLIETILENO DE ALTA DENSIDADE (PEAD), PE-80, DE = 20 MM X 2,3 MM DE PAREDE, PARA LIGACAO DE AGUA PREDIAL (NBR 15561)</v>
          </cell>
          <cell r="C11798" t="str">
            <v xml:space="preserve">M     </v>
          </cell>
          <cell r="D11798">
            <v>3.93</v>
          </cell>
        </row>
        <row r="11799">
          <cell r="A11799">
            <v>9815</v>
          </cell>
          <cell r="B11799" t="str">
            <v>TUBO DE POLIETILENO DE ALTA DENSIDADE (PEAD), PE-80, DE = 32 MM X 3,0 MM DE PAREDE, PARA LIGACAO DE AGUA PREDIAL (NBR 15561)</v>
          </cell>
          <cell r="C11799" t="str">
            <v xml:space="preserve">M     </v>
          </cell>
          <cell r="D11799">
            <v>7.76</v>
          </cell>
        </row>
        <row r="11800">
          <cell r="A11800">
            <v>25876</v>
          </cell>
          <cell r="B11800" t="str">
            <v>TUBO DE POLIETILENO DE ALTA DENSIDADE, PEAD, PE-80, DE = 1000 MM X 38,5 MM PAREDE, ( SDR 26 - PN 05 ) PARA REDE DE AGUA OU ESGOTO (NBR 15561)</v>
          </cell>
          <cell r="C11800" t="str">
            <v xml:space="preserve">M     </v>
          </cell>
          <cell r="D11800">
            <v>3861.88</v>
          </cell>
        </row>
        <row r="11801">
          <cell r="A11801">
            <v>25888</v>
          </cell>
          <cell r="B11801" t="str">
            <v>TUBO DE POLIETILENO DE ALTA DENSIDADE, PEAD, PE-80, DE = 110 MM X 10,0 MM PAREDE, ( SDR 11 - PN 12,5 ) PARA REDE DE AGUA OU ESGOTO (NBR 15561)</v>
          </cell>
          <cell r="C11801" t="str">
            <v xml:space="preserve">M     </v>
          </cell>
          <cell r="D11801">
            <v>94.65</v>
          </cell>
        </row>
        <row r="11802">
          <cell r="A11802">
            <v>25874</v>
          </cell>
          <cell r="B11802" t="str">
            <v>TUBO DE POLIETILENO DE ALTA DENSIDADE, PEAD, PE-80, DE = 1200 MM X 37,2 MM PAREDE ( SDR 32,25 - PN 04 ) PARA REDE DE AGUA OU ESGOTO (NBR 15561)</v>
          </cell>
          <cell r="C11802" t="str">
            <v xml:space="preserve">M     </v>
          </cell>
          <cell r="D11802">
            <v>6773.15</v>
          </cell>
        </row>
        <row r="11803">
          <cell r="A11803">
            <v>25877</v>
          </cell>
          <cell r="B11803" t="str">
            <v>TUBO DE POLIETILENO DE ALTA DENSIDADE, PEAD, PE-80, DE = 1400 MM X 42,9 MM PAREDE, (SDR 32,25 - PN 04 ) PARA REDE DE AGUA OU ESGOTO (NBR 15561)</v>
          </cell>
          <cell r="C11803" t="str">
            <v xml:space="preserve">M     </v>
          </cell>
          <cell r="D11803">
            <v>9242.2199999999993</v>
          </cell>
        </row>
        <row r="11804">
          <cell r="A11804">
            <v>25878</v>
          </cell>
          <cell r="B11804" t="str">
            <v>TUBO DE POLIETILENO DE ALTA DENSIDADE, PEAD, PE-80, DE = 160 MM X 14,6 MM PAREDE, (SDR 11 - PN 12,5 ) PARA REDE DE AGUA OU ESGOTO (NBR 15561)</v>
          </cell>
          <cell r="C11804" t="str">
            <v xml:space="preserve">M     </v>
          </cell>
          <cell r="D11804">
            <v>203.16</v>
          </cell>
        </row>
        <row r="11805">
          <cell r="A11805">
            <v>25879</v>
          </cell>
          <cell r="B11805" t="str">
            <v>TUBO DE POLIETILENO DE ALTA DENSIDADE, PEAD, PE-80, DE = 1600 MM X 49,0 MM PAREDE, ( SDR 32,25 - PN 04 ) PARA REDE DE AGUA OU ESGOTO (NBR 15561)</v>
          </cell>
          <cell r="C11805" t="str">
            <v xml:space="preserve">M     </v>
          </cell>
          <cell r="D11805">
            <v>8767.35</v>
          </cell>
        </row>
        <row r="11806">
          <cell r="A11806">
            <v>25887</v>
          </cell>
          <cell r="B11806" t="str">
            <v>TUBO DE POLIETILENO DE ALTA DENSIDADE, PEAD, PE-80, DE = 900 MM X 34,7 MM PAREDE, ( SDR 26 - PN 05 ) PARA REDE DE AGUA OU ESGOTO (NBR 15561)</v>
          </cell>
          <cell r="C11806" t="str">
            <v xml:space="preserve">M     </v>
          </cell>
          <cell r="D11806">
            <v>3502.7</v>
          </cell>
        </row>
        <row r="11807">
          <cell r="A11807">
            <v>25880</v>
          </cell>
          <cell r="B11807" t="str">
            <v>TUBO DE POLIETILENO DE ALTA DENSIDADE, PEAD, PE-80, DE= 200 MM X 18,2 MM PAREDE, ( SDR 11 - PN 12,5 ) PARA REDE DE AGUA OU ESGOTO (NBR 15561)</v>
          </cell>
          <cell r="C11807" t="str">
            <v xml:space="preserve">M     </v>
          </cell>
          <cell r="D11807">
            <v>316.70999999999998</v>
          </cell>
        </row>
        <row r="11808">
          <cell r="A11808">
            <v>25881</v>
          </cell>
          <cell r="B11808" t="str">
            <v>TUBO DE POLIETILENO DE ALTA DENSIDADE, PEAD, PE-80, DE= 315 MM X 28,7 MM PAREDE, ( SDR 11 - PN 12,5 ) PARA REDE DE AGUA OU ESGOTO (NBR 15561)</v>
          </cell>
          <cell r="C11808" t="str">
            <v xml:space="preserve">M     </v>
          </cell>
          <cell r="D11808">
            <v>776.02</v>
          </cell>
        </row>
        <row r="11809">
          <cell r="A11809">
            <v>25882</v>
          </cell>
          <cell r="B11809" t="str">
            <v>TUBO DE POLIETILENO DE ALTA DENSIDADE, PEAD, PE-80, DE= 400 MM X 36,4 MM PAREDE, ( SDR 11 - PN 12,5 ) PARA REDE DE AGUA OU ESGOTO (NBR 15561)</v>
          </cell>
          <cell r="C11809" t="str">
            <v xml:space="preserve">M     </v>
          </cell>
          <cell r="D11809">
            <v>1249.8900000000001</v>
          </cell>
        </row>
        <row r="11810">
          <cell r="A11810">
            <v>25883</v>
          </cell>
          <cell r="B11810" t="str">
            <v>TUBO DE POLIETILENO DE ALTA DENSIDADE, PEAD, PE-80, DE= 50 MM X 4,6 MM PAREDE, (SDR 11 - PN 12,5) PARA REDE DE AGUA OU ESGOTO (NBR 15561)</v>
          </cell>
          <cell r="C11810" t="str">
            <v xml:space="preserve">M     </v>
          </cell>
          <cell r="D11810">
            <v>20.16</v>
          </cell>
        </row>
        <row r="11811">
          <cell r="A11811">
            <v>25884</v>
          </cell>
          <cell r="B11811" t="str">
            <v>TUBO DE POLIETILENO DE ALTA DENSIDADE, PEAD, PE-80, DE= 500 MM X 45,5 MM PAREDE, ( SDR 11 - PN 12,5 ) PARA REDE DE AGUA OU ESGOTO (NBR 15561)</v>
          </cell>
          <cell r="C11811" t="str">
            <v xml:space="preserve">M     </v>
          </cell>
          <cell r="D11811">
            <v>2194.34</v>
          </cell>
        </row>
        <row r="11812">
          <cell r="A11812">
            <v>25885</v>
          </cell>
          <cell r="B11812" t="str">
            <v>TUBO DE POLIETILENO DE ALTA DENSIDADE, PEAD, PE-80, DE= 630 MM X 57,3 MM PAREDE (SDR 11 - PN 12,5 ) PARA REDE DE AGUA OU ESGOTO (NBR 15561)</v>
          </cell>
          <cell r="C11812" t="str">
            <v xml:space="preserve">M     </v>
          </cell>
          <cell r="D11812">
            <v>3263.61</v>
          </cell>
        </row>
        <row r="11813">
          <cell r="A11813">
            <v>25889</v>
          </cell>
          <cell r="B11813" t="str">
            <v>TUBO DE POLIETILENO DE ALTA DENSIDADE, PEAD, PE-80, DE= 730 MM X 34,1 MM PAREDE, ( SDR 21 - PN 06 ) PARA REDE DE AGUA OU ESGOTO (NBR 15561)</v>
          </cell>
          <cell r="C11813" t="str">
            <v xml:space="preserve">M     </v>
          </cell>
          <cell r="D11813">
            <v>1636.62</v>
          </cell>
        </row>
        <row r="11814">
          <cell r="A11814">
            <v>25886</v>
          </cell>
          <cell r="B11814" t="str">
            <v>TUBO DE POLIETILENO DE ALTA DENSIDADE, PEAD, PE-80, DE= 75 MM X 6,9 MM PAREDE, ( SRD 11 - PN 12,5 ) PARA REDE DE AGUA OU ESGOTO (NBR 15561)</v>
          </cell>
          <cell r="C11814" t="str">
            <v xml:space="preserve">M     </v>
          </cell>
          <cell r="D11814">
            <v>45.09</v>
          </cell>
        </row>
        <row r="11815">
          <cell r="A11815">
            <v>25875</v>
          </cell>
          <cell r="B11815" t="str">
            <v>TUBO DE POLIETILENO DE ALTA DENSIDADE, PEAD, PE-80, DE= 800 MM X 30,8 MM PAREDE, ( SDR 26 - PN 05 ) PARA REDE DE AGUA OU ESGOTO (NBR 15561)</v>
          </cell>
          <cell r="C11815" t="str">
            <v xml:space="preserve">M     </v>
          </cell>
          <cell r="D11815">
            <v>2135.23</v>
          </cell>
        </row>
        <row r="11816">
          <cell r="A11816">
            <v>9876</v>
          </cell>
          <cell r="B11816" t="str">
            <v>TUBO DE PVC, PBL, TIPO LEVE, DN = 125 MM,  PARA VENTILACAO</v>
          </cell>
          <cell r="C11816" t="str">
            <v xml:space="preserve">M     </v>
          </cell>
          <cell r="D11816">
            <v>18.54</v>
          </cell>
        </row>
        <row r="11817">
          <cell r="A11817">
            <v>9877</v>
          </cell>
          <cell r="B11817" t="str">
            <v>TUBO DE PVC, PBL, TIPO LEVE, DN = 250 MM,  PARA VENTILACAO</v>
          </cell>
          <cell r="C11817" t="str">
            <v xml:space="preserve">M     </v>
          </cell>
          <cell r="D11817">
            <v>64.94</v>
          </cell>
        </row>
        <row r="11818">
          <cell r="A11818">
            <v>9878</v>
          </cell>
          <cell r="B11818" t="str">
            <v>TUBO DE PVC, PBL, TIPO LEVE, DN = 300 MM,  PARA VENTILACAO</v>
          </cell>
          <cell r="C11818" t="str">
            <v xml:space="preserve">M     </v>
          </cell>
          <cell r="D11818">
            <v>84.59</v>
          </cell>
        </row>
        <row r="11819">
          <cell r="A11819">
            <v>9879</v>
          </cell>
          <cell r="B11819" t="str">
            <v>TUBO DE PVC, PBL, TIPO LEVE, DN = 400 MM,  PARA VENTILACAO</v>
          </cell>
          <cell r="C11819" t="str">
            <v xml:space="preserve">M     </v>
          </cell>
          <cell r="D11819">
            <v>201.91</v>
          </cell>
        </row>
        <row r="11820">
          <cell r="A11820">
            <v>42001</v>
          </cell>
          <cell r="B11820" t="str">
            <v>TUBO DE REVESTIMENTO, EM ACO, CORPO SCHEDULE 40, PONTEIRA SCHEDULE 80, ROSQUEAVEL E SEGMENTADO PARA PERFURACAO,  DIAMETRO 6'' (200 MM) (COLETADO CAIXA)</v>
          </cell>
          <cell r="C11820" t="str">
            <v xml:space="preserve">M     </v>
          </cell>
          <cell r="D11820">
            <v>568.79999999999995</v>
          </cell>
        </row>
        <row r="11821">
          <cell r="A11821">
            <v>41986</v>
          </cell>
          <cell r="B11821" t="str">
            <v>TUBO DE REVESTIMENTO, EM ACO, CORPO SCHEDULE 40, PONTEIRA SCHEDULE 80, ROSQUEAVEL E SEGMENTADO PARA PERFURACAO, DIAMETRO 10'' (310 MM)</v>
          </cell>
          <cell r="C11821" t="str">
            <v xml:space="preserve">M     </v>
          </cell>
          <cell r="D11821">
            <v>2547.3200000000002</v>
          </cell>
        </row>
        <row r="11822">
          <cell r="A11822">
            <v>43422</v>
          </cell>
          <cell r="B11822" t="str">
            <v>TUBO DE REVESTIMENTO, EM ACO, CORPO SCHEDULE 40, PONTEIRA SCHEDULE 80, ROSQUEAVEL E SEGMENTADO PARA PERFURACAO, DIAMETRO 12" (320 MM)</v>
          </cell>
          <cell r="C11822" t="str">
            <v xml:space="preserve">M     </v>
          </cell>
          <cell r="D11822">
            <v>3124.04</v>
          </cell>
        </row>
        <row r="11823">
          <cell r="A11823">
            <v>41987</v>
          </cell>
          <cell r="B11823" t="str">
            <v>TUBO DE REVESTIMENTO, EM ACO, CORPO SCHEDULE 40, PONTEIRA SCHEDULE 80, ROSQUEAVEL E SEGMENTADO PARA PERFURACAO, DIAMETRO 14'' (400 MM)</v>
          </cell>
          <cell r="C11823" t="str">
            <v xml:space="preserve">M     </v>
          </cell>
          <cell r="D11823">
            <v>3621.02</v>
          </cell>
        </row>
        <row r="11824">
          <cell r="A11824">
            <v>41988</v>
          </cell>
          <cell r="B11824" t="str">
            <v>TUBO DE REVESTIMENTO, EM ACO, CORPO SCHEDULE 40, PONTEIRA SCHEDULE 80, ROSQUEAVEL E SEGMENTADO PARA PERFURACAO, DIAMETRO 16'' (450 MM)</v>
          </cell>
          <cell r="C11824" t="str">
            <v xml:space="preserve">M     </v>
          </cell>
          <cell r="D11824">
            <v>4782.8599999999997</v>
          </cell>
        </row>
        <row r="11825">
          <cell r="A11825">
            <v>41697</v>
          </cell>
          <cell r="B11825" t="str">
            <v>TUBO DE REVESTIMENTO, EM ACO, CORPO SCHEDULE 40, PONTEIRA SCHEDULE 80, ROSQUEAVEL E SEGMENTADO PARA PERFURACAO, DIAMETRO 4'' (450 MM)</v>
          </cell>
          <cell r="C11825" t="str">
            <v xml:space="preserve">M     </v>
          </cell>
          <cell r="D11825">
            <v>847.74</v>
          </cell>
        </row>
        <row r="11826">
          <cell r="A11826">
            <v>41985</v>
          </cell>
          <cell r="B11826" t="str">
            <v>TUBO DE REVESTIMENTO, EM ACO, CORPO SCHEDULE 40, PONTEIRA SCHEDULE 80, ROSQUEAVEL E SEGMENTADO PARA PERFURACAO, DIAMETRO 6'' (200 MM)</v>
          </cell>
          <cell r="C11826" t="str">
            <v xml:space="preserve">M     </v>
          </cell>
          <cell r="D11826">
            <v>1180.68</v>
          </cell>
        </row>
        <row r="11827">
          <cell r="A11827">
            <v>41699</v>
          </cell>
          <cell r="B11827" t="str">
            <v>TUBO DE REVESTIMENTO, EM ACO, CORPO SCHEDULE 40, PONTEIRA SCHEDULE 80, ROSQUEAVEL E SEGMENTADO PARA PERFURACAO, DIAMETRO 8'' (450 MM)</v>
          </cell>
          <cell r="C11827" t="str">
            <v xml:space="preserve">M     </v>
          </cell>
          <cell r="D11827">
            <v>1681.23</v>
          </cell>
        </row>
        <row r="11828">
          <cell r="A11828">
            <v>38053</v>
          </cell>
          <cell r="B11828" t="str">
            <v>TUBO DRENO, CORRUGADO, ESPIRALADO, FLEXIVEL, PERFURADO, EM POLIETILENO DE ALTA DENSIDADE (PEAD), DN *160* MM, (6") PARA DRENAGEM - EM BARRA (NORMA DNIT 093/2006 - EM)</v>
          </cell>
          <cell r="C11828" t="str">
            <v xml:space="preserve">M     </v>
          </cell>
          <cell r="D11828">
            <v>18.3</v>
          </cell>
        </row>
        <row r="11829">
          <cell r="A11829">
            <v>38054</v>
          </cell>
          <cell r="B11829" t="str">
            <v>TUBO DRENO, CORRUGADO, ESPIRALADO, FLEXIVEL, PERFURADO, EM POLIETILENO DE ALTA DENSIDADE (PEAD), DN *200* MM, (8") PARA DRENAGEM - EM BARRA (NORMA DNIT 093/2006 - EM)</v>
          </cell>
          <cell r="C11829" t="str">
            <v xml:space="preserve">M     </v>
          </cell>
          <cell r="D11829">
            <v>31.45</v>
          </cell>
        </row>
        <row r="11830">
          <cell r="A11830">
            <v>38052</v>
          </cell>
          <cell r="B11830" t="str">
            <v>TUBO DRENO, CORRUGADO, ESPIRALADO, FLEXIVEL, PERFURADO, EM POLIETILENO DE ALTA DENSIDADE (PEAD), DN 100 MM, (4") PARA DRENAGEM - EM ROLO (NORMA DNIT 093/2006 - E.M)</v>
          </cell>
          <cell r="C11830" t="str">
            <v xml:space="preserve">M     </v>
          </cell>
          <cell r="D11830">
            <v>8.86</v>
          </cell>
        </row>
        <row r="11831">
          <cell r="A11831">
            <v>38051</v>
          </cell>
          <cell r="B11831" t="str">
            <v>TUBO DRENO, CORRUGADO, ESPIRALADO, FLEXIVEL, PERFURADO, EM POLIETILENO DE ALTA DENSIDADE (PEAD), DN 65 MM, (2 1/2") PARA DRENAGEM - EM ROLO (NORMA DNIT 093/2006 - EM)</v>
          </cell>
          <cell r="C11831" t="str">
            <v xml:space="preserve">M     </v>
          </cell>
          <cell r="D11831">
            <v>5.52</v>
          </cell>
        </row>
        <row r="11832">
          <cell r="A11832">
            <v>38787</v>
          </cell>
          <cell r="B11832" t="str">
            <v>TUBO MONOCAMADA PEX, DN 16 MM</v>
          </cell>
          <cell r="C11832" t="str">
            <v xml:space="preserve">M     </v>
          </cell>
          <cell r="D11832">
            <v>5.17</v>
          </cell>
        </row>
        <row r="11833">
          <cell r="A11833">
            <v>38825</v>
          </cell>
          <cell r="B11833" t="str">
            <v>TUBO MONOCAMADA PEX, DN 20 MM</v>
          </cell>
          <cell r="C11833" t="str">
            <v xml:space="preserve">M     </v>
          </cell>
          <cell r="D11833">
            <v>6.77</v>
          </cell>
        </row>
        <row r="11834">
          <cell r="A11834">
            <v>38826</v>
          </cell>
          <cell r="B11834" t="str">
            <v>TUBO MONOCAMADA PEX, DN 25 MM</v>
          </cell>
          <cell r="C11834" t="str">
            <v xml:space="preserve">M     </v>
          </cell>
          <cell r="D11834">
            <v>10.039999999999999</v>
          </cell>
        </row>
        <row r="11835">
          <cell r="A11835">
            <v>38827</v>
          </cell>
          <cell r="B11835" t="str">
            <v>TUBO MONOCAMADA PEX, DN 32 MM</v>
          </cell>
          <cell r="C11835" t="str">
            <v xml:space="preserve">M     </v>
          </cell>
          <cell r="D11835">
            <v>16.12</v>
          </cell>
        </row>
        <row r="11836">
          <cell r="A11836">
            <v>38830</v>
          </cell>
          <cell r="B11836" t="str">
            <v>TUBO MULTICAMADA PEX, DN *26* MM, PARA INSTALACOES A GAS (AMARELO)</v>
          </cell>
          <cell r="C11836" t="str">
            <v xml:space="preserve">M     </v>
          </cell>
          <cell r="D11836">
            <v>22.58</v>
          </cell>
        </row>
        <row r="11837">
          <cell r="A11837">
            <v>38828</v>
          </cell>
          <cell r="B11837" t="str">
            <v>TUBO MULTICAMADA PEX, DN 16 MM, PARA INSTALACOES A GAS (AMARELO)</v>
          </cell>
          <cell r="C11837" t="str">
            <v xml:space="preserve">M     </v>
          </cell>
          <cell r="D11837">
            <v>9.9600000000000009</v>
          </cell>
        </row>
        <row r="11838">
          <cell r="A11838">
            <v>38829</v>
          </cell>
          <cell r="B11838" t="str">
            <v>TUBO MULTICAMADA PEX, DN 20 MM, PARA INSTALACOES A GAS (AMARELO)</v>
          </cell>
          <cell r="C11838" t="str">
            <v xml:space="preserve">M     </v>
          </cell>
          <cell r="D11838">
            <v>16.309999999999999</v>
          </cell>
        </row>
        <row r="11839">
          <cell r="A11839">
            <v>38831</v>
          </cell>
          <cell r="B11839" t="str">
            <v>TUBO MULTICAMADA PEX, DN 32 MM, PARA INSTALACOES A GAS (AMARELO)</v>
          </cell>
          <cell r="C11839" t="str">
            <v xml:space="preserve">M     </v>
          </cell>
          <cell r="D11839">
            <v>31.49</v>
          </cell>
        </row>
        <row r="11840">
          <cell r="A11840">
            <v>36274</v>
          </cell>
          <cell r="B11840" t="str">
            <v>TUBO PPR PN 20, DN 20 MM, PARA AGUA QUENTE PREDIAL</v>
          </cell>
          <cell r="C11840" t="str">
            <v xml:space="preserve">M     </v>
          </cell>
          <cell r="D11840">
            <v>7.62</v>
          </cell>
        </row>
        <row r="11841">
          <cell r="A11841">
            <v>36278</v>
          </cell>
          <cell r="B11841" t="str">
            <v>TUBO PPR PN 20, DN 25 MM, PARA AGUA QUENTE PREDIAL</v>
          </cell>
          <cell r="C11841" t="str">
            <v xml:space="preserve">M     </v>
          </cell>
          <cell r="D11841">
            <v>10.34</v>
          </cell>
        </row>
        <row r="11842">
          <cell r="A11842">
            <v>38977</v>
          </cell>
          <cell r="B11842" t="str">
            <v>TUBO PPR, CLASSE PN 12, DN 110 MM</v>
          </cell>
          <cell r="C11842" t="str">
            <v xml:space="preserve">M     </v>
          </cell>
          <cell r="D11842">
            <v>157.30000000000001</v>
          </cell>
        </row>
        <row r="11843">
          <cell r="A11843">
            <v>38971</v>
          </cell>
          <cell r="B11843" t="str">
            <v>TUBO PPR, CLASSE PN 12, DN 32 MM</v>
          </cell>
          <cell r="C11843" t="str">
            <v xml:space="preserve">M     </v>
          </cell>
          <cell r="D11843">
            <v>12.96</v>
          </cell>
        </row>
        <row r="11844">
          <cell r="A11844">
            <v>38972</v>
          </cell>
          <cell r="B11844" t="str">
            <v>TUBO PPR, CLASSE PN 12, DN 40 MM</v>
          </cell>
          <cell r="C11844" t="str">
            <v xml:space="preserve">M     </v>
          </cell>
          <cell r="D11844">
            <v>19.73</v>
          </cell>
        </row>
        <row r="11845">
          <cell r="A11845">
            <v>38973</v>
          </cell>
          <cell r="B11845" t="str">
            <v>TUBO PPR, CLASSE PN 12, DN 50 MM</v>
          </cell>
          <cell r="C11845" t="str">
            <v xml:space="preserve">M     </v>
          </cell>
          <cell r="D11845">
            <v>26.11</v>
          </cell>
        </row>
        <row r="11846">
          <cell r="A11846">
            <v>38974</v>
          </cell>
          <cell r="B11846" t="str">
            <v>TUBO PPR, CLASSE PN 12, DN 63 MM</v>
          </cell>
          <cell r="C11846" t="str">
            <v xml:space="preserve">M     </v>
          </cell>
          <cell r="D11846">
            <v>38.07</v>
          </cell>
        </row>
        <row r="11847">
          <cell r="A11847">
            <v>38975</v>
          </cell>
          <cell r="B11847" t="str">
            <v>TUBO PPR, CLASSE PN 12, DN 75 MM</v>
          </cell>
          <cell r="C11847" t="str">
            <v xml:space="preserve">M     </v>
          </cell>
          <cell r="D11847">
            <v>63.45</v>
          </cell>
        </row>
        <row r="11848">
          <cell r="A11848">
            <v>38976</v>
          </cell>
          <cell r="B11848" t="str">
            <v>TUBO PPR, CLASSE PN 12, DN 90 MM</v>
          </cell>
          <cell r="C11848" t="str">
            <v xml:space="preserve">M     </v>
          </cell>
          <cell r="D11848">
            <v>88.99</v>
          </cell>
        </row>
        <row r="11849">
          <cell r="A11849">
            <v>38986</v>
          </cell>
          <cell r="B11849" t="str">
            <v>TUBO PPR, CLASSE PN 25, DN 110 MM, PARA AGUA QUENTE E FRIA PREDIAL</v>
          </cell>
          <cell r="C11849" t="str">
            <v xml:space="preserve">M     </v>
          </cell>
          <cell r="D11849">
            <v>179.08</v>
          </cell>
        </row>
        <row r="11850">
          <cell r="A11850">
            <v>38978</v>
          </cell>
          <cell r="B11850" t="str">
            <v>TUBO PPR, CLASSE PN 25, DN 20 MM, PARA AGUA QUENTE E FRIA PREDIAL</v>
          </cell>
          <cell r="C11850" t="str">
            <v xml:space="preserve">M     </v>
          </cell>
          <cell r="D11850">
            <v>7.62</v>
          </cell>
        </row>
        <row r="11851">
          <cell r="A11851">
            <v>38979</v>
          </cell>
          <cell r="B11851" t="str">
            <v>TUBO PPR, CLASSE PN 25, DN 25 MM, PARA AGUA QUENTE E FRIA PREDIAL</v>
          </cell>
          <cell r="C11851" t="str">
            <v xml:space="preserve">M     </v>
          </cell>
          <cell r="D11851">
            <v>10.34</v>
          </cell>
        </row>
        <row r="11852">
          <cell r="A11852">
            <v>38980</v>
          </cell>
          <cell r="B11852" t="str">
            <v>TUBO PPR, CLASSE PN 25, DN 32 MM, PARA AGUA QUENTE E FRIA PREDIAL</v>
          </cell>
          <cell r="C11852" t="str">
            <v xml:space="preserve">M     </v>
          </cell>
          <cell r="D11852">
            <v>17.28</v>
          </cell>
        </row>
        <row r="11853">
          <cell r="A11853">
            <v>38981</v>
          </cell>
          <cell r="B11853" t="str">
            <v>TUBO PPR, CLASSE PN 25, DN 40 MM, PARA AGUA QUENTE E FRIA PREDIAL</v>
          </cell>
          <cell r="C11853" t="str">
            <v xml:space="preserve">M     </v>
          </cell>
          <cell r="D11853">
            <v>23.93</v>
          </cell>
        </row>
        <row r="11854">
          <cell r="A11854">
            <v>38982</v>
          </cell>
          <cell r="B11854" t="str">
            <v>TUBO PPR, CLASSE PN 25, DN 50 MM, PARA AGUA QUENTE E FRIA PREDIAL</v>
          </cell>
          <cell r="C11854" t="str">
            <v xml:space="preserve">M     </v>
          </cell>
          <cell r="D11854">
            <v>34.82</v>
          </cell>
        </row>
        <row r="11855">
          <cell r="A11855">
            <v>38983</v>
          </cell>
          <cell r="B11855" t="str">
            <v>TUBO PPR, CLASSE PN 25, DN 63 MM, PARA AGUA QUENTE E FRIA PREDIAL</v>
          </cell>
          <cell r="C11855" t="str">
            <v xml:space="preserve">M     </v>
          </cell>
          <cell r="D11855">
            <v>46.16</v>
          </cell>
        </row>
        <row r="11856">
          <cell r="A11856">
            <v>38984</v>
          </cell>
          <cell r="B11856" t="str">
            <v>TUBO PPR, CLASSE PN 25, DN 75 MM, PARA AGUA QUENTE E FRIA PREDIAL</v>
          </cell>
          <cell r="C11856" t="str">
            <v xml:space="preserve">M     </v>
          </cell>
          <cell r="D11856">
            <v>89.04</v>
          </cell>
        </row>
        <row r="11857">
          <cell r="A11857">
            <v>38985</v>
          </cell>
          <cell r="B11857" t="str">
            <v>TUBO PPR, CLASSE PN 25, DN 90 MM, PARA AGUA QUENTE E FRIA PREDIAL</v>
          </cell>
          <cell r="C11857" t="str">
            <v xml:space="preserve">M     </v>
          </cell>
          <cell r="D11857">
            <v>131.82</v>
          </cell>
        </row>
        <row r="11858">
          <cell r="A11858">
            <v>9836</v>
          </cell>
          <cell r="B11858" t="str">
            <v>TUBO PVC  SERIE NORMAL, DN 100 MM, PARA ESGOTO  PREDIAL (NBR 5688)</v>
          </cell>
          <cell r="C11858" t="str">
            <v xml:space="preserve">M     </v>
          </cell>
          <cell r="D11858">
            <v>12.09</v>
          </cell>
        </row>
        <row r="11859">
          <cell r="A11859">
            <v>20065</v>
          </cell>
          <cell r="B11859" t="str">
            <v>TUBO PVC  SERIE NORMAL, DN 150 MM, PARA ESGOTO  PREDIAL (NBR 5688)</v>
          </cell>
          <cell r="C11859" t="str">
            <v xml:space="preserve">M     </v>
          </cell>
          <cell r="D11859">
            <v>30.93</v>
          </cell>
        </row>
        <row r="11860">
          <cell r="A11860">
            <v>9835</v>
          </cell>
          <cell r="B11860" t="str">
            <v>TUBO PVC  SERIE NORMAL, DN 40 MM, PARA ESGOTO  PREDIAL (NBR 5688)</v>
          </cell>
          <cell r="C11860" t="str">
            <v xml:space="preserve">M     </v>
          </cell>
          <cell r="D11860">
            <v>4.3600000000000003</v>
          </cell>
        </row>
        <row r="11861">
          <cell r="A11861">
            <v>38032</v>
          </cell>
          <cell r="B11861" t="str">
            <v>TUBO PVC CORRUGADO, PAREDE DUPLA, JE, DN 150 MM, REDE COLETORA ESGOTO</v>
          </cell>
          <cell r="C11861" t="str">
            <v xml:space="preserve">M     </v>
          </cell>
          <cell r="D11861">
            <v>45.48</v>
          </cell>
        </row>
        <row r="11862">
          <cell r="A11862">
            <v>38033</v>
          </cell>
          <cell r="B11862" t="str">
            <v>TUBO PVC CORRUGADO, PAREDE DUPLA, JE, DN 200 MM, REDE COLETORA ESGOTO</v>
          </cell>
          <cell r="C11862" t="str">
            <v xml:space="preserve">M     </v>
          </cell>
          <cell r="D11862">
            <v>74.42</v>
          </cell>
        </row>
        <row r="11863">
          <cell r="A11863">
            <v>38034</v>
          </cell>
          <cell r="B11863" t="str">
            <v>TUBO PVC CORRUGADO, PAREDE DUPLA, JE, DN 250 MM, REDE COLETORA ESGOTO</v>
          </cell>
          <cell r="C11863" t="str">
            <v xml:space="preserve">M     </v>
          </cell>
          <cell r="D11863">
            <v>123.11</v>
          </cell>
        </row>
        <row r="11864">
          <cell r="A11864">
            <v>38035</v>
          </cell>
          <cell r="B11864" t="str">
            <v>TUBO PVC CORRUGADO, PAREDE DUPLA, JE, DN 300 MM, REDE COLETORA ESGOTO</v>
          </cell>
          <cell r="C11864" t="str">
            <v xml:space="preserve">M     </v>
          </cell>
          <cell r="D11864">
            <v>171.55</v>
          </cell>
        </row>
        <row r="11865">
          <cell r="A11865">
            <v>38036</v>
          </cell>
          <cell r="B11865" t="str">
            <v>TUBO PVC CORRUGADO, PAREDE DUPLA, JE, DN 350 MM, REDE COLETORA ESGOTO</v>
          </cell>
          <cell r="C11865" t="str">
            <v xml:space="preserve">M     </v>
          </cell>
          <cell r="D11865">
            <v>242.06</v>
          </cell>
        </row>
        <row r="11866">
          <cell r="A11866">
            <v>38037</v>
          </cell>
          <cell r="B11866" t="str">
            <v>TUBO PVC CORRUGADO, PAREDE DUPLA, JE, DN 400 MM, REDE COLETORA ESGOTO</v>
          </cell>
          <cell r="C11866" t="str">
            <v xml:space="preserve">M     </v>
          </cell>
          <cell r="D11866">
            <v>280.67</v>
          </cell>
        </row>
        <row r="11867">
          <cell r="A11867">
            <v>9850</v>
          </cell>
          <cell r="B11867" t="str">
            <v>TUBO PVC DE REVESTIMENTO GEOMECANICO NERVURADO REFORCADO, DN = 150 MM, COMPRIMENTO = 2 M</v>
          </cell>
          <cell r="C11867" t="str">
            <v xml:space="preserve">M     </v>
          </cell>
          <cell r="D11867">
            <v>115.5</v>
          </cell>
        </row>
        <row r="11868">
          <cell r="A11868">
            <v>9853</v>
          </cell>
          <cell r="B11868" t="str">
            <v>TUBO PVC DE REVESTIMENTO GEOMECANICO NERVURADO REFORCADO, DN = 200 MM, COMPRIMENTO = 2 M</v>
          </cell>
          <cell r="C11868" t="str">
            <v xml:space="preserve">M     </v>
          </cell>
          <cell r="D11868">
            <v>205.39</v>
          </cell>
        </row>
        <row r="11869">
          <cell r="A11869">
            <v>9854</v>
          </cell>
          <cell r="B11869" t="str">
            <v>TUBO PVC DE REVESTIMENTO GEOMECANICO NERVURADO STANDARD, DN = 154 MM, COMPRIMENTO = 2 M</v>
          </cell>
          <cell r="C11869" t="str">
            <v xml:space="preserve">M     </v>
          </cell>
          <cell r="D11869">
            <v>89.99</v>
          </cell>
        </row>
        <row r="11870">
          <cell r="A11870">
            <v>9851</v>
          </cell>
          <cell r="B11870" t="str">
            <v>TUBO PVC DE REVESTIMENTO GEOMECANICO NERVURADO STANDARD, DN = 206 MM, COMPRIMENTO = 2 M</v>
          </cell>
          <cell r="C11870" t="str">
            <v xml:space="preserve">M     </v>
          </cell>
          <cell r="D11870">
            <v>156.05000000000001</v>
          </cell>
        </row>
        <row r="11871">
          <cell r="A11871">
            <v>9855</v>
          </cell>
          <cell r="B11871" t="str">
            <v>TUBO PVC DE REVESTIMENTO GEOMECANICO NERVURADO STANDARD, DN = 250 MM, COMPRIMENTO = 2 M</v>
          </cell>
          <cell r="C11871" t="str">
            <v xml:space="preserve">M     </v>
          </cell>
          <cell r="D11871">
            <v>261.01</v>
          </cell>
        </row>
        <row r="11872">
          <cell r="A11872">
            <v>9825</v>
          </cell>
          <cell r="B11872" t="str">
            <v>TUBO PVC DEFOFO, JEI, 1 MPA, DN 100 MM, PARA REDE DE AGUA (NBR 7665)</v>
          </cell>
          <cell r="C11872" t="str">
            <v xml:space="preserve">M     </v>
          </cell>
          <cell r="D11872">
            <v>41.88</v>
          </cell>
        </row>
        <row r="11873">
          <cell r="A11873">
            <v>9828</v>
          </cell>
          <cell r="B11873" t="str">
            <v>TUBO PVC DEFOFO, JEI, 1 MPA, DN 150 MM, PARA REDE DE  AGUA (NBR 7665)</v>
          </cell>
          <cell r="C11873" t="str">
            <v xml:space="preserve">M     </v>
          </cell>
          <cell r="D11873">
            <v>112.7</v>
          </cell>
        </row>
        <row r="11874">
          <cell r="A11874">
            <v>9829</v>
          </cell>
          <cell r="B11874" t="str">
            <v>TUBO PVC DEFOFO, JEI, 1 MPA, DN 200 MM, PARA REDE DE AGUA (NBR 7665)</v>
          </cell>
          <cell r="C11874" t="str">
            <v xml:space="preserve">M     </v>
          </cell>
          <cell r="D11874">
            <v>191</v>
          </cell>
        </row>
        <row r="11875">
          <cell r="A11875">
            <v>9826</v>
          </cell>
          <cell r="B11875" t="str">
            <v>TUBO PVC DEFOFO, JEI, 1 MPA, DN 250 MM, PARA REDE DE AGUA (NBR 7665)</v>
          </cell>
          <cell r="C11875" t="str">
            <v xml:space="preserve">M     </v>
          </cell>
          <cell r="D11875">
            <v>290.77999999999997</v>
          </cell>
        </row>
        <row r="11876">
          <cell r="A11876">
            <v>9827</v>
          </cell>
          <cell r="B11876" t="str">
            <v>TUBO PVC DEFOFO, JEI, 1 MPA, DN 300 MM, PARA REDE DE AGUA (NBR 7665)</v>
          </cell>
          <cell r="C11876" t="str">
            <v xml:space="preserve">M     </v>
          </cell>
          <cell r="D11876">
            <v>412.9</v>
          </cell>
        </row>
        <row r="11877">
          <cell r="A11877">
            <v>36374</v>
          </cell>
          <cell r="B11877" t="str">
            <v>TUBO PVC PBA JEI, CLASSE 12, DN 100 MM, PARA REDE DE AGUA (NBR 5647)</v>
          </cell>
          <cell r="C11877" t="str">
            <v xml:space="preserve">M     </v>
          </cell>
          <cell r="D11877">
            <v>50.19</v>
          </cell>
        </row>
        <row r="11878">
          <cell r="A11878">
            <v>36084</v>
          </cell>
          <cell r="B11878" t="str">
            <v>TUBO PVC PBA JEI, CLASSE 12, DN 50 MM, PARA REDE DE AGUA (NBR 5647)</v>
          </cell>
          <cell r="C11878" t="str">
            <v xml:space="preserve">M     </v>
          </cell>
          <cell r="D11878">
            <v>14.87</v>
          </cell>
        </row>
        <row r="11879">
          <cell r="A11879">
            <v>36373</v>
          </cell>
          <cell r="B11879" t="str">
            <v>TUBO PVC PBA JEI, CLASSE 12, DN 75 MM, PARA REDE DE AGUA (NBR 5647)</v>
          </cell>
          <cell r="C11879" t="str">
            <v xml:space="preserve">M     </v>
          </cell>
          <cell r="D11879">
            <v>30.88</v>
          </cell>
        </row>
        <row r="11880">
          <cell r="A11880">
            <v>36377</v>
          </cell>
          <cell r="B11880" t="str">
            <v>TUBO PVC PBA JEI, CLASSE 15, DN 100 MM, PARA REDE DE AGUA (NBR 5647)</v>
          </cell>
          <cell r="C11880" t="str">
            <v xml:space="preserve">M     </v>
          </cell>
          <cell r="D11880">
            <v>60.21</v>
          </cell>
        </row>
        <row r="11881">
          <cell r="A11881">
            <v>36375</v>
          </cell>
          <cell r="B11881" t="str">
            <v>TUBO PVC PBA JEI, CLASSE 15, DN 50 MM, PARA REDE DE AGUA (NBR 5647)</v>
          </cell>
          <cell r="C11881" t="str">
            <v xml:space="preserve">M     </v>
          </cell>
          <cell r="D11881">
            <v>18.350000000000001</v>
          </cell>
        </row>
        <row r="11882">
          <cell r="A11882">
            <v>36376</v>
          </cell>
          <cell r="B11882" t="str">
            <v>TUBO PVC PBA JEI, CLASSE 15, DN 75 MM, PARA REDE DE AGUA (NBR 5647)</v>
          </cell>
          <cell r="C11882" t="str">
            <v xml:space="preserve">M     </v>
          </cell>
          <cell r="D11882">
            <v>36.03</v>
          </cell>
        </row>
        <row r="11883">
          <cell r="A11883">
            <v>36380</v>
          </cell>
          <cell r="B11883" t="str">
            <v>TUBO PVC PBA JEI, CLASSE 20, DN 100 MM, PARA REDE DE AGUA (NBR 5647)</v>
          </cell>
          <cell r="C11883" t="str">
            <v xml:space="preserve">M     </v>
          </cell>
          <cell r="D11883">
            <v>75.28</v>
          </cell>
        </row>
        <row r="11884">
          <cell r="A11884">
            <v>36378</v>
          </cell>
          <cell r="B11884" t="str">
            <v>TUBO PVC PBA JEI, CLASSE 20, DN 50 MM, PARA REDE DE AGUA (NBR 5647)</v>
          </cell>
          <cell r="C11884" t="str">
            <v xml:space="preserve">M     </v>
          </cell>
          <cell r="D11884">
            <v>22.56</v>
          </cell>
        </row>
        <row r="11885">
          <cell r="A11885">
            <v>36379</v>
          </cell>
          <cell r="B11885" t="str">
            <v>TUBO PVC PBA JEI, CLASSE 20, DN 75 MM, PARA REDE DE AGUA (NBR 5647)</v>
          </cell>
          <cell r="C11885" t="str">
            <v xml:space="preserve">M     </v>
          </cell>
          <cell r="D11885">
            <v>45.47</v>
          </cell>
        </row>
        <row r="11886">
          <cell r="A11886">
            <v>9859</v>
          </cell>
          <cell r="B11886" t="str">
            <v>TUBO PVC ROSCAVEL, 3/4",  AGUA FRIA PREDIAL</v>
          </cell>
          <cell r="C11886" t="str">
            <v xml:space="preserve">M     </v>
          </cell>
          <cell r="D11886">
            <v>10.32</v>
          </cell>
        </row>
        <row r="11887">
          <cell r="A11887">
            <v>9838</v>
          </cell>
          <cell r="B11887" t="str">
            <v>TUBO PVC SERIE NORMAL, DN 50 MM, PARA ESGOTO PREDIAL (NBR 5688)</v>
          </cell>
          <cell r="C11887" t="str">
            <v xml:space="preserve">M     </v>
          </cell>
          <cell r="D11887">
            <v>7.42</v>
          </cell>
        </row>
        <row r="11888">
          <cell r="A11888">
            <v>9837</v>
          </cell>
          <cell r="B11888" t="str">
            <v>TUBO PVC SERIE NORMAL, DN 75 MM, PARA ESGOTO PREDIAL (NBR 5688)</v>
          </cell>
          <cell r="C11888" t="str">
            <v xml:space="preserve">M     </v>
          </cell>
          <cell r="D11888">
            <v>10.71</v>
          </cell>
        </row>
        <row r="11889">
          <cell r="A11889">
            <v>9833</v>
          </cell>
          <cell r="B11889" t="str">
            <v>TUBO PVC, FLEXIVEL, CORRUGADO, PERFURADO, DN 110 MM, PARA DRENAGEM, SISTEMA IRRIGACAO</v>
          </cell>
          <cell r="C11889" t="str">
            <v xml:space="preserve">M     </v>
          </cell>
          <cell r="D11889">
            <v>10.28</v>
          </cell>
        </row>
        <row r="11890">
          <cell r="A11890">
            <v>9830</v>
          </cell>
          <cell r="B11890" t="str">
            <v>TUBO PVC, FLEXIVEL, CORRUGADO, PERFURADO, DN 65 MM, PARA DRENAGEM, SISTEMA IRRIGACAO</v>
          </cell>
          <cell r="C11890" t="str">
            <v xml:space="preserve">M     </v>
          </cell>
          <cell r="D11890">
            <v>5.5</v>
          </cell>
        </row>
        <row r="11891">
          <cell r="A11891">
            <v>9834</v>
          </cell>
          <cell r="B11891" t="str">
            <v>TUBO PVC, RIGIDO, CORRUGADO, PERFURADO, DN 150 MM, PARA DRENAGEM, SISTEMA IRRIGACAO</v>
          </cell>
          <cell r="C11891" t="str">
            <v xml:space="preserve">M     </v>
          </cell>
          <cell r="D11891">
            <v>28.6</v>
          </cell>
        </row>
        <row r="11892">
          <cell r="A11892">
            <v>9863</v>
          </cell>
          <cell r="B11892" t="str">
            <v>TUBO PVC, ROSCAVEL,  2 1/2", AGUA FRIA PREDIAL</v>
          </cell>
          <cell r="C11892" t="str">
            <v xml:space="preserve">M     </v>
          </cell>
          <cell r="D11892">
            <v>74.510000000000005</v>
          </cell>
        </row>
        <row r="11893">
          <cell r="A11893">
            <v>9860</v>
          </cell>
          <cell r="B11893" t="str">
            <v>TUBO PVC, ROSCAVEL,  2", PARA AGUA FRIA PREDIAL</v>
          </cell>
          <cell r="C11893" t="str">
            <v xml:space="preserve">M     </v>
          </cell>
          <cell r="D11893">
            <v>47.84</v>
          </cell>
        </row>
        <row r="11894">
          <cell r="A11894">
            <v>9862</v>
          </cell>
          <cell r="B11894" t="str">
            <v>TUBO PVC, ROSCAVEL, 1 1/2",  AGUA FRIA PREDIAL</v>
          </cell>
          <cell r="C11894" t="str">
            <v xml:space="preserve">M     </v>
          </cell>
          <cell r="D11894">
            <v>33.75</v>
          </cell>
        </row>
        <row r="11895">
          <cell r="A11895">
            <v>9861</v>
          </cell>
          <cell r="B11895" t="str">
            <v>TUBO PVC, ROSCAVEL, 1 1/4", AGUA FRIA PREDIAL</v>
          </cell>
          <cell r="C11895" t="str">
            <v xml:space="preserve">M     </v>
          </cell>
          <cell r="D11895">
            <v>27.13</v>
          </cell>
        </row>
        <row r="11896">
          <cell r="A11896">
            <v>9856</v>
          </cell>
          <cell r="B11896" t="str">
            <v>TUBO PVC, ROSCAVEL, 1/2", AGUA FRIA PREDIAL</v>
          </cell>
          <cell r="C11896" t="str">
            <v xml:space="preserve">M     </v>
          </cell>
          <cell r="D11896">
            <v>7.29</v>
          </cell>
        </row>
        <row r="11897">
          <cell r="A11897">
            <v>9866</v>
          </cell>
          <cell r="B11897" t="str">
            <v>TUBO PVC, ROSCAVEL, 1", AGUA FRIA PREDIAL</v>
          </cell>
          <cell r="C11897" t="str">
            <v xml:space="preserve">M     </v>
          </cell>
          <cell r="D11897">
            <v>20.04</v>
          </cell>
        </row>
        <row r="11898">
          <cell r="A11898">
            <v>9857</v>
          </cell>
          <cell r="B11898" t="str">
            <v>TUBO PVC, ROSCAVEL, 3", AGUA FRIA PREDIAL</v>
          </cell>
          <cell r="C11898" t="str">
            <v xml:space="preserve">M     </v>
          </cell>
          <cell r="D11898">
            <v>96.37</v>
          </cell>
        </row>
        <row r="11899">
          <cell r="A11899">
            <v>9864</v>
          </cell>
          <cell r="B11899" t="str">
            <v>TUBO PVC, ROSCAVEL, 4",  AGUA FRIA PREDIAL</v>
          </cell>
          <cell r="C11899" t="str">
            <v xml:space="preserve">M     </v>
          </cell>
          <cell r="D11899">
            <v>116.34</v>
          </cell>
        </row>
        <row r="11900">
          <cell r="A11900">
            <v>9865</v>
          </cell>
          <cell r="B11900" t="str">
            <v>TUBO PVC, ROSCAVEL, 5",  AGUA FRIA PREDIAL</v>
          </cell>
          <cell r="C11900" t="str">
            <v xml:space="preserve">M     </v>
          </cell>
          <cell r="D11900">
            <v>167.32</v>
          </cell>
        </row>
        <row r="11901">
          <cell r="A11901">
            <v>9858</v>
          </cell>
          <cell r="B11901" t="str">
            <v>TUBO PVC, ROSCAVEL, 6",  AGUA FRIA PREDIAL</v>
          </cell>
          <cell r="C11901" t="str">
            <v xml:space="preserve">M     </v>
          </cell>
          <cell r="D11901">
            <v>175.41</v>
          </cell>
        </row>
        <row r="11902">
          <cell r="A11902">
            <v>9841</v>
          </cell>
          <cell r="B11902" t="str">
            <v>TUBO PVC, SERIE R, DN 100 MM, PARA ESGOTO OU AGUAS PLUVIAIS PREDIAIS (NBR 5688)</v>
          </cell>
          <cell r="C11902" t="str">
            <v xml:space="preserve">M     </v>
          </cell>
          <cell r="D11902">
            <v>29.84</v>
          </cell>
        </row>
        <row r="11903">
          <cell r="A11903">
            <v>9840</v>
          </cell>
          <cell r="B11903" t="str">
            <v>TUBO PVC, SERIE R, DN 150 MM, PARA ESGOTO OU AGUAS PLUVIAIS PREDIAIS (NBR 5688)</v>
          </cell>
          <cell r="C11903" t="str">
            <v xml:space="preserve">M     </v>
          </cell>
          <cell r="D11903">
            <v>60.64</v>
          </cell>
        </row>
        <row r="11904">
          <cell r="A11904">
            <v>20067</v>
          </cell>
          <cell r="B11904" t="str">
            <v>TUBO PVC, SERIE R, DN 40 MM, PARA ESGOTO OU AGUAS PLUVIAIS PREDIAIS (NBR 5688)</v>
          </cell>
          <cell r="C11904" t="str">
            <v xml:space="preserve">M     </v>
          </cell>
          <cell r="D11904">
            <v>10.42</v>
          </cell>
        </row>
        <row r="11905">
          <cell r="A11905">
            <v>20068</v>
          </cell>
          <cell r="B11905" t="str">
            <v>TUBO PVC, SERIE R, DN 50 MM, PARA ESGOTO OU AGUAS PLUVIAIS PREDIAIS (NBR 5688)</v>
          </cell>
          <cell r="C11905" t="str">
            <v xml:space="preserve">M     </v>
          </cell>
          <cell r="D11905">
            <v>12.99</v>
          </cell>
        </row>
        <row r="11906">
          <cell r="A11906">
            <v>9839</v>
          </cell>
          <cell r="B11906" t="str">
            <v>TUBO PVC, SERIE R, DN 75 MM, PARA ESGOTO OU AGUAS PLUVIAIS PREDIAIS (NBR 5688)</v>
          </cell>
          <cell r="C11906" t="str">
            <v xml:space="preserve">M     </v>
          </cell>
          <cell r="D11906">
            <v>17.03</v>
          </cell>
        </row>
        <row r="11907">
          <cell r="A11907">
            <v>9870</v>
          </cell>
          <cell r="B11907" t="str">
            <v>TUBO PVC, SOLDAVEL, DN 110 MM, AGUA FRIA (NBR-5648)</v>
          </cell>
          <cell r="C11907" t="str">
            <v xml:space="preserve">M     </v>
          </cell>
          <cell r="D11907">
            <v>81.25</v>
          </cell>
        </row>
        <row r="11908">
          <cell r="A11908">
            <v>9867</v>
          </cell>
          <cell r="B11908" t="str">
            <v>TUBO PVC, SOLDAVEL, DN 20 MM, AGUA FRIA (NBR-5648)</v>
          </cell>
          <cell r="C11908" t="str">
            <v xml:space="preserve">M     </v>
          </cell>
          <cell r="D11908">
            <v>2.98</v>
          </cell>
        </row>
        <row r="11909">
          <cell r="A11909">
            <v>9868</v>
          </cell>
          <cell r="B11909" t="str">
            <v>TUBO PVC, SOLDAVEL, DN 25 MM, AGUA FRIA (NBR-5648)</v>
          </cell>
          <cell r="C11909" t="str">
            <v xml:space="preserve">M     </v>
          </cell>
          <cell r="D11909">
            <v>3.83</v>
          </cell>
        </row>
        <row r="11910">
          <cell r="A11910">
            <v>9869</v>
          </cell>
          <cell r="B11910" t="str">
            <v>TUBO PVC, SOLDAVEL, DN 32 MM, AGUA FRIA (NBR-5648)</v>
          </cell>
          <cell r="C11910" t="str">
            <v xml:space="preserve">M     </v>
          </cell>
          <cell r="D11910">
            <v>8.6</v>
          </cell>
        </row>
        <row r="11911">
          <cell r="A11911">
            <v>9874</v>
          </cell>
          <cell r="B11911" t="str">
            <v>TUBO PVC, SOLDAVEL, DN 40 MM, AGUA FRIA (NBR-5648)</v>
          </cell>
          <cell r="C11911" t="str">
            <v xml:space="preserve">M     </v>
          </cell>
          <cell r="D11911">
            <v>12.52</v>
          </cell>
        </row>
        <row r="11912">
          <cell r="A11912">
            <v>9875</v>
          </cell>
          <cell r="B11912" t="str">
            <v>TUBO PVC, SOLDAVEL, DN 50 MM, PARA AGUA FRIA (NBR-5648)</v>
          </cell>
          <cell r="C11912" t="str">
            <v xml:space="preserve">M     </v>
          </cell>
          <cell r="D11912">
            <v>14.34</v>
          </cell>
        </row>
        <row r="11913">
          <cell r="A11913">
            <v>9873</v>
          </cell>
          <cell r="B11913" t="str">
            <v>TUBO PVC, SOLDAVEL, DN 60 MM, AGUA FRIA (NBR-5648)</v>
          </cell>
          <cell r="C11913" t="str">
            <v xml:space="preserve">M     </v>
          </cell>
          <cell r="D11913">
            <v>24.2</v>
          </cell>
        </row>
        <row r="11914">
          <cell r="A11914">
            <v>9871</v>
          </cell>
          <cell r="B11914" t="str">
            <v>TUBO PVC, SOLDAVEL, DN 75 MM, AGUA FRIA (NBR-5648)</v>
          </cell>
          <cell r="C11914" t="str">
            <v xml:space="preserve">M     </v>
          </cell>
          <cell r="D11914">
            <v>40.53</v>
          </cell>
        </row>
        <row r="11915">
          <cell r="A11915">
            <v>9872</v>
          </cell>
          <cell r="B11915" t="str">
            <v>TUBO PVC, SOLDAVEL, DN 85 MM, AGUA FRIA (NBR-5648)</v>
          </cell>
          <cell r="C11915" t="str">
            <v xml:space="preserve">M     </v>
          </cell>
          <cell r="D11915">
            <v>50.65</v>
          </cell>
        </row>
        <row r="11916">
          <cell r="A11916">
            <v>7667</v>
          </cell>
          <cell r="B11916" t="str">
            <v>TUBO 26" EM CHAPA PRETA, E= 3/16", 147 KG/6 M</v>
          </cell>
          <cell r="C11916" t="str">
            <v xml:space="preserve">M     </v>
          </cell>
          <cell r="D11916">
            <v>2404.19</v>
          </cell>
        </row>
        <row r="11917">
          <cell r="A11917">
            <v>7660</v>
          </cell>
          <cell r="B11917" t="str">
            <v>TUBO 30" EM CHAPA PRETA, E= 1/4", 175 KG/6 M</v>
          </cell>
          <cell r="C11917" t="str">
            <v xml:space="preserve">M     </v>
          </cell>
          <cell r="D11917">
            <v>3064.77</v>
          </cell>
        </row>
        <row r="11918">
          <cell r="A11918">
            <v>7676</v>
          </cell>
          <cell r="B11918" t="str">
            <v>TUBO 30" EM CHAPA PRETA, E= 3/8", 177 KG/6 M</v>
          </cell>
          <cell r="C11918" t="str">
            <v xml:space="preserve">M     </v>
          </cell>
          <cell r="D11918">
            <v>3099.79</v>
          </cell>
        </row>
        <row r="11919">
          <cell r="A11919">
            <v>12426</v>
          </cell>
          <cell r="B11919" t="str">
            <v>UNIAO COM ASSENTO CONICO DE BRONZE, DIAMETRO 1/2"</v>
          </cell>
          <cell r="C11919" t="str">
            <v xml:space="preserve">UN    </v>
          </cell>
          <cell r="D11919">
            <v>34.270000000000003</v>
          </cell>
        </row>
        <row r="11920">
          <cell r="A11920">
            <v>12425</v>
          </cell>
          <cell r="B11920" t="str">
            <v>UNIAO COM ASSENTO CONICO DE BRONZE, DIAMETRO 1"</v>
          </cell>
          <cell r="C11920" t="str">
            <v xml:space="preserve">UN    </v>
          </cell>
          <cell r="D11920">
            <v>47.08</v>
          </cell>
        </row>
        <row r="11921">
          <cell r="A11921">
            <v>12427</v>
          </cell>
          <cell r="B11921" t="str">
            <v>UNIAO COM ASSENTO CONICO DE BRONZE, DIAMETRO 2 1/2"</v>
          </cell>
          <cell r="C11921" t="str">
            <v xml:space="preserve">UN    </v>
          </cell>
          <cell r="D11921">
            <v>195.41</v>
          </cell>
        </row>
        <row r="11922">
          <cell r="A11922">
            <v>12428</v>
          </cell>
          <cell r="B11922" t="str">
            <v>UNIAO COM ASSENTO CONICO DE BRONZE, DIAMETRO 2'</v>
          </cell>
          <cell r="C11922" t="str">
            <v xml:space="preserve">UN    </v>
          </cell>
          <cell r="D11922">
            <v>125.43</v>
          </cell>
        </row>
        <row r="11923">
          <cell r="A11923">
            <v>12430</v>
          </cell>
          <cell r="B11923" t="str">
            <v>UNIAO COM ASSENTO CONICO DE BRONZE, DIAMETRO 3/4"</v>
          </cell>
          <cell r="C11923" t="str">
            <v xml:space="preserve">UN    </v>
          </cell>
          <cell r="D11923">
            <v>42.01</v>
          </cell>
        </row>
        <row r="11924">
          <cell r="A11924">
            <v>12429</v>
          </cell>
          <cell r="B11924" t="str">
            <v>UNIAO COM ASSENTO CONICO DE BRONZE, DIAMETRO 3"</v>
          </cell>
          <cell r="C11924" t="str">
            <v xml:space="preserve">UN    </v>
          </cell>
          <cell r="D11924">
            <v>315.99</v>
          </cell>
        </row>
        <row r="11925">
          <cell r="A11925">
            <v>12431</v>
          </cell>
          <cell r="B11925" t="str">
            <v>UNIAO COM ASSENTO CONICO DE BRONZE, DIAMETRO 4"</v>
          </cell>
          <cell r="C11925" t="str">
            <v xml:space="preserve">UN    </v>
          </cell>
          <cell r="D11925">
            <v>537.76</v>
          </cell>
        </row>
        <row r="11926">
          <cell r="A11926">
            <v>12432</v>
          </cell>
          <cell r="B11926" t="str">
            <v>UNIAO COM ASSENTO CONICO DE FERRO LONGO (MACHO-FEMEA), DIAMETRO 1 1/2"</v>
          </cell>
          <cell r="C11926" t="str">
            <v xml:space="preserve">UN    </v>
          </cell>
          <cell r="D11926">
            <v>110.6</v>
          </cell>
        </row>
        <row r="11927">
          <cell r="A11927">
            <v>12434</v>
          </cell>
          <cell r="B11927" t="str">
            <v>UNIAO COM ASSENTO CONICO DE FERRO LONGO (MACHO-FEMEA), DIAMETRO 1/2"</v>
          </cell>
          <cell r="C11927" t="str">
            <v xml:space="preserve">UN    </v>
          </cell>
          <cell r="D11927">
            <v>36.04</v>
          </cell>
        </row>
        <row r="11928">
          <cell r="A11928">
            <v>12433</v>
          </cell>
          <cell r="B11928" t="str">
            <v>UNIAO COM ASSENTO CONICO DE FERRO LONGO (MACHO-FEMEA), DIAMETRO 1"</v>
          </cell>
          <cell r="C11928" t="str">
            <v xml:space="preserve">UN    </v>
          </cell>
          <cell r="D11928">
            <v>70.41</v>
          </cell>
        </row>
        <row r="11929">
          <cell r="A11929">
            <v>12435</v>
          </cell>
          <cell r="B11929" t="str">
            <v>UNIAO COM ASSENTO CONICO DE FERRO LONGO (MACHO-FEMEA), DIAMETRO 2 1/2"</v>
          </cell>
          <cell r="C11929" t="str">
            <v xml:space="preserve">UN    </v>
          </cell>
          <cell r="D11929">
            <v>217.9</v>
          </cell>
        </row>
        <row r="11930">
          <cell r="A11930">
            <v>12437</v>
          </cell>
          <cell r="B11930" t="str">
            <v>UNIAO COM ASSENTO CONICO DE FERRO LONGO (MACHO-FEMEA), DIAMETRO 2"</v>
          </cell>
          <cell r="C11930" t="str">
            <v xml:space="preserve">UN    </v>
          </cell>
          <cell r="D11930">
            <v>175.98</v>
          </cell>
        </row>
        <row r="11931">
          <cell r="A11931">
            <v>12439</v>
          </cell>
          <cell r="B11931" t="str">
            <v>UNIAO COM ASSENTO CONICO DE FERRO LONGO (MACHO-FEMEA), DIAMETRO 3/4"</v>
          </cell>
          <cell r="C11931" t="str">
            <v xml:space="preserve">UN    </v>
          </cell>
          <cell r="D11931">
            <v>56.48</v>
          </cell>
        </row>
        <row r="11932">
          <cell r="A11932">
            <v>12438</v>
          </cell>
          <cell r="B11932" t="str">
            <v>UNIAO COM ASSENTO CONICO DE FERRO LONGO (MACHO-FEMEA), DIAMETRO 3'</v>
          </cell>
          <cell r="C11932" t="str">
            <v xml:space="preserve">UN    </v>
          </cell>
          <cell r="D11932">
            <v>318.47000000000003</v>
          </cell>
        </row>
        <row r="11933">
          <cell r="A11933">
            <v>12436</v>
          </cell>
          <cell r="B11933" t="str">
            <v>UNIAO COM ASSENTO CONICO DE FERRO LONGO (MACHO-FEMEA), DIAMETRO 4"</v>
          </cell>
          <cell r="C11933" t="str">
            <v xml:space="preserve">UN    </v>
          </cell>
          <cell r="D11933">
            <v>402.3</v>
          </cell>
        </row>
        <row r="11934">
          <cell r="A11934">
            <v>36357</v>
          </cell>
          <cell r="B11934" t="str">
            <v>UNIAO COM FLANGE PPR, DN 40 MM, PARA AGUA QUENTE PREDIAL</v>
          </cell>
          <cell r="C11934" t="str">
            <v xml:space="preserve">UN    </v>
          </cell>
          <cell r="D11934">
            <v>135.56</v>
          </cell>
        </row>
        <row r="11935">
          <cell r="A11935">
            <v>12424</v>
          </cell>
          <cell r="B11935" t="str">
            <v>UNIAO DE FERRO GALVANIZADO, COM ASSENTO CONICO DE BRONZE, DE 1 1/2"</v>
          </cell>
          <cell r="C11935" t="str">
            <v xml:space="preserve">UN    </v>
          </cell>
          <cell r="D11935">
            <v>72.489999999999995</v>
          </cell>
        </row>
        <row r="11936">
          <cell r="A11936">
            <v>12440</v>
          </cell>
          <cell r="B11936" t="str">
            <v>UNIAO DE FERRO GALVANIZADO, COM ASSENTO CONICO DE BRONZE, DE 1 1/4"</v>
          </cell>
          <cell r="C11936" t="str">
            <v xml:space="preserve">UN    </v>
          </cell>
          <cell r="D11936">
            <v>70.069999999999993</v>
          </cell>
        </row>
        <row r="11937">
          <cell r="A11937">
            <v>9884</v>
          </cell>
          <cell r="B11937" t="str">
            <v>UNIAO DE FERRO GALVANIZADO, COM ROSCA BSP, COM ASSENTO PLANO, DE 1 1/2"</v>
          </cell>
          <cell r="C11937" t="str">
            <v xml:space="preserve">UN    </v>
          </cell>
          <cell r="D11937">
            <v>52.26</v>
          </cell>
        </row>
        <row r="11938">
          <cell r="A11938">
            <v>9888</v>
          </cell>
          <cell r="B11938" t="str">
            <v>UNIAO DE FERRO GALVANIZADO, COM ROSCA BSP, COM ASSENTO PLANO, DE 1 1/4"</v>
          </cell>
          <cell r="C11938" t="str">
            <v xml:space="preserve">UN    </v>
          </cell>
          <cell r="D11938">
            <v>41.99</v>
          </cell>
        </row>
        <row r="11939">
          <cell r="A11939">
            <v>9883</v>
          </cell>
          <cell r="B11939" t="str">
            <v>UNIAO DE FERRO GALVANIZADO, COM ROSCA BSP, COM ASSENTO PLANO, DE 1/2"</v>
          </cell>
          <cell r="C11939" t="str">
            <v xml:space="preserve">UN    </v>
          </cell>
          <cell r="D11939">
            <v>18.32</v>
          </cell>
        </row>
        <row r="11940">
          <cell r="A11940">
            <v>9886</v>
          </cell>
          <cell r="B11940" t="str">
            <v>UNIAO DE FERRO GALVANIZADO, COM ROSCA BSP, COM ASSENTO PLANO, DE 1"</v>
          </cell>
          <cell r="C11940" t="str">
            <v xml:space="preserve">UN    </v>
          </cell>
          <cell r="D11940">
            <v>25.1</v>
          </cell>
        </row>
        <row r="11941">
          <cell r="A11941">
            <v>9889</v>
          </cell>
          <cell r="B11941" t="str">
            <v>UNIAO DE FERRO GALVANIZADO, COM ROSCA BSP, COM ASSENTO PLANO, DE 2 1/2"</v>
          </cell>
          <cell r="C11941" t="str">
            <v xml:space="preserve">UN    </v>
          </cell>
          <cell r="D11941">
            <v>127.15</v>
          </cell>
        </row>
        <row r="11942">
          <cell r="A11942">
            <v>9887</v>
          </cell>
          <cell r="B11942" t="str">
            <v>UNIAO DE FERRO GALVANIZADO, COM ROSCA BSP, COM ASSENTO PLANO, DE 2"</v>
          </cell>
          <cell r="C11942" t="str">
            <v xml:space="preserve">UN    </v>
          </cell>
          <cell r="D11942">
            <v>76.849999999999994</v>
          </cell>
        </row>
        <row r="11943">
          <cell r="A11943">
            <v>9885</v>
          </cell>
          <cell r="B11943" t="str">
            <v>UNIAO DE FERRO GALVANIZADO, COM ROSCA BSP, COM ASSENTO PLANO, DE 3/4"</v>
          </cell>
          <cell r="C11943" t="str">
            <v xml:space="preserve">UN    </v>
          </cell>
          <cell r="D11943">
            <v>24.26</v>
          </cell>
        </row>
        <row r="11944">
          <cell r="A11944">
            <v>9890</v>
          </cell>
          <cell r="B11944" t="str">
            <v>UNIAO DE FERRO GALVANIZADO, COM ROSCA BSP, COM ASSENTO PLANO, DE 3"</v>
          </cell>
          <cell r="C11944" t="str">
            <v xml:space="preserve">UN    </v>
          </cell>
          <cell r="D11944">
            <v>196.99</v>
          </cell>
        </row>
        <row r="11945">
          <cell r="A11945">
            <v>9891</v>
          </cell>
          <cell r="B11945" t="str">
            <v>UNIAO DE FERRO GALVANIZADO, COM ROSCA BSP, COM ASSENTO PLANO, DE 4"</v>
          </cell>
          <cell r="C11945" t="str">
            <v xml:space="preserve">UN    </v>
          </cell>
          <cell r="D11945">
            <v>276.54000000000002</v>
          </cell>
        </row>
        <row r="11946">
          <cell r="A11946">
            <v>39292</v>
          </cell>
          <cell r="B11946" t="str">
            <v>UNIAO DE REDUCAO METALICA, PARA CONEXAO COM ANEL DESLIZANTE EM TUBO PEX, DN 20 X 16 MM</v>
          </cell>
          <cell r="C11946" t="str">
            <v xml:space="preserve">UN    </v>
          </cell>
          <cell r="D11946">
            <v>10.34</v>
          </cell>
        </row>
        <row r="11947">
          <cell r="A11947">
            <v>39293</v>
          </cell>
          <cell r="B11947" t="str">
            <v>UNIAO DE REDUCAO METALICA, PARA CONEXAO COM ANEL DESLIZANTE EM TUBO PEX, DN 25 X 16 MM</v>
          </cell>
          <cell r="C11947" t="str">
            <v xml:space="preserve">UN    </v>
          </cell>
          <cell r="D11947">
            <v>16.690000000000001</v>
          </cell>
        </row>
        <row r="11948">
          <cell r="A11948">
            <v>39294</v>
          </cell>
          <cell r="B11948" t="str">
            <v>UNIAO DE REDUCAO METALICA, PARA CONEXAO COM ANEL DESLIZANTE EM TUBO PEX, DN 25 X 20 MM</v>
          </cell>
          <cell r="C11948" t="str">
            <v xml:space="preserve">UN    </v>
          </cell>
          <cell r="D11948">
            <v>16.690000000000001</v>
          </cell>
        </row>
        <row r="11949">
          <cell r="A11949">
            <v>39295</v>
          </cell>
          <cell r="B11949" t="str">
            <v>UNIAO DE REDUCAO METALICA, PARA CONEXAO COM ANEL DESLIZANTE EM TUBO PEX, DN 32 X 25 MM</v>
          </cell>
          <cell r="C11949" t="str">
            <v xml:space="preserve">UN    </v>
          </cell>
          <cell r="D11949">
            <v>28.46</v>
          </cell>
        </row>
        <row r="11950">
          <cell r="A11950">
            <v>36313</v>
          </cell>
          <cell r="B11950" t="str">
            <v>UNIAO DUPLA PPR DN 20 MM, PARA AGUA QUENTE PREDIAL</v>
          </cell>
          <cell r="C11950" t="str">
            <v xml:space="preserve">UN    </v>
          </cell>
          <cell r="D11950">
            <v>32.14</v>
          </cell>
        </row>
        <row r="11951">
          <cell r="A11951">
            <v>36316</v>
          </cell>
          <cell r="B11951" t="str">
            <v>UNIAO DUPLA PPR DN 25 MM, PARA AGUA QUENTE PREDIAL</v>
          </cell>
          <cell r="C11951" t="str">
            <v xml:space="preserve">UN    </v>
          </cell>
          <cell r="D11951">
            <v>38.97</v>
          </cell>
        </row>
        <row r="11952">
          <cell r="A11952">
            <v>64</v>
          </cell>
          <cell r="B11952" t="str">
            <v>UNIAO EM POLIPROPILENO (PP), PARA TUBO EM PEAD, 20 MM - LIGACAO PREDIAL DE AGUA</v>
          </cell>
          <cell r="C11952" t="str">
            <v xml:space="preserve">UN    </v>
          </cell>
          <cell r="D11952">
            <v>4.34</v>
          </cell>
        </row>
        <row r="11953">
          <cell r="A11953">
            <v>37423</v>
          </cell>
          <cell r="B11953" t="str">
            <v>UNIAO EM POLIPROPILENO (PP), PARA TUBO EM PEAD, 32 MM - LIGACAO PREDIAL DE AGUA</v>
          </cell>
          <cell r="C11953" t="str">
            <v xml:space="preserve">UN    </v>
          </cell>
          <cell r="D11953">
            <v>10.72</v>
          </cell>
        </row>
        <row r="11954">
          <cell r="A11954">
            <v>39296</v>
          </cell>
          <cell r="B11954" t="str">
            <v>UNIAO METALICA, PARA CONEXAO COM ANEL DESLIZANTE EM TUBO PEX, DN 16 MM</v>
          </cell>
          <cell r="C11954" t="str">
            <v xml:space="preserve">UN    </v>
          </cell>
          <cell r="D11954">
            <v>7.99</v>
          </cell>
        </row>
        <row r="11955">
          <cell r="A11955">
            <v>39297</v>
          </cell>
          <cell r="B11955" t="str">
            <v>UNIAO METALICA, PARA CONEXAO COM ANEL DESLIZANTE EM TUBO PEX, DN 20 MM</v>
          </cell>
          <cell r="C11955" t="str">
            <v xml:space="preserve">UN    </v>
          </cell>
          <cell r="D11955">
            <v>11.42</v>
          </cell>
        </row>
        <row r="11956">
          <cell r="A11956">
            <v>39298</v>
          </cell>
          <cell r="B11956" t="str">
            <v>UNIAO METALICA, PARA CONEXAO COM ANEL DESLIZANTE EM TUBO PEX, DN 25 MM</v>
          </cell>
          <cell r="C11956" t="str">
            <v xml:space="preserve">UN    </v>
          </cell>
          <cell r="D11956">
            <v>20.12</v>
          </cell>
        </row>
        <row r="11957">
          <cell r="A11957">
            <v>39299</v>
          </cell>
          <cell r="B11957" t="str">
            <v>UNIAO METALICA, PARA CONEXAO COM ANEL DESLIZANTE EM TUBO PEX, DN 32 MM</v>
          </cell>
          <cell r="C11957" t="str">
            <v xml:space="preserve">UN    </v>
          </cell>
          <cell r="D11957">
            <v>34.24</v>
          </cell>
        </row>
        <row r="11958">
          <cell r="A11958">
            <v>9892</v>
          </cell>
          <cell r="B11958" t="str">
            <v>UNIAO PVC, ROSCAVEL 1/2",  AGUA FRIA PREDIAL</v>
          </cell>
          <cell r="C11958" t="str">
            <v xml:space="preserve">UN    </v>
          </cell>
          <cell r="D11958">
            <v>6.51</v>
          </cell>
        </row>
        <row r="11959">
          <cell r="A11959">
            <v>9893</v>
          </cell>
          <cell r="B11959" t="str">
            <v>UNIAO PVC, ROSCAVEL 2",  AGUA FRIA PREDIAL</v>
          </cell>
          <cell r="C11959" t="str">
            <v xml:space="preserve">UN    </v>
          </cell>
          <cell r="D11959">
            <v>88.38</v>
          </cell>
        </row>
        <row r="11960">
          <cell r="A11960">
            <v>9901</v>
          </cell>
          <cell r="B11960" t="str">
            <v>UNIAO PVC, ROSCAVEL, 1 1/2",  AGUA FRIA PREDIAL</v>
          </cell>
          <cell r="C11960" t="str">
            <v xml:space="preserve">UN    </v>
          </cell>
          <cell r="D11960">
            <v>39.22</v>
          </cell>
        </row>
        <row r="11961">
          <cell r="A11961">
            <v>9896</v>
          </cell>
          <cell r="B11961" t="str">
            <v>UNIAO PVC, ROSCAVEL, 1 1/4",  AGUA FRIA PREDIAL</v>
          </cell>
          <cell r="C11961" t="str">
            <v xml:space="preserve">UN    </v>
          </cell>
          <cell r="D11961">
            <v>35.35</v>
          </cell>
        </row>
        <row r="11962">
          <cell r="A11962">
            <v>9900</v>
          </cell>
          <cell r="B11962" t="str">
            <v>UNIAO PVC, ROSCAVEL, 1",  AGUA FRIA PREDIAL</v>
          </cell>
          <cell r="C11962" t="str">
            <v xml:space="preserve">UN    </v>
          </cell>
          <cell r="D11962">
            <v>21.44</v>
          </cell>
        </row>
        <row r="11963">
          <cell r="A11963">
            <v>9898</v>
          </cell>
          <cell r="B11963" t="str">
            <v>UNIAO PVC, ROSCAVEL, 2 1/2",  AGUA FRIA PREDIAL</v>
          </cell>
          <cell r="C11963" t="str">
            <v xml:space="preserve">UN    </v>
          </cell>
          <cell r="D11963">
            <v>181.73</v>
          </cell>
        </row>
        <row r="11964">
          <cell r="A11964">
            <v>9899</v>
          </cell>
          <cell r="B11964" t="str">
            <v>UNIAO PVC, ROSCAVEL, 3/4",  AGUA FRIA PREDIAL</v>
          </cell>
          <cell r="C11964" t="str">
            <v xml:space="preserve">UN    </v>
          </cell>
          <cell r="D11964">
            <v>11.71</v>
          </cell>
        </row>
        <row r="11965">
          <cell r="A11965">
            <v>9902</v>
          </cell>
          <cell r="B11965" t="str">
            <v>UNIAO PVC, ROSCAVEL, 3",  AGUA FRIA PREDIAL</v>
          </cell>
          <cell r="C11965" t="str">
            <v xml:space="preserve">UN    </v>
          </cell>
          <cell r="D11965">
            <v>230.13</v>
          </cell>
        </row>
        <row r="11966">
          <cell r="A11966">
            <v>9908</v>
          </cell>
          <cell r="B11966" t="str">
            <v>UNIAO PVC, SOLDAVEL, 110 MM,  PARA AGUA FRIA PREDIAL</v>
          </cell>
          <cell r="C11966" t="str">
            <v xml:space="preserve">UN    </v>
          </cell>
          <cell r="D11966">
            <v>458.86</v>
          </cell>
        </row>
        <row r="11967">
          <cell r="A11967">
            <v>9905</v>
          </cell>
          <cell r="B11967" t="str">
            <v>UNIAO PVC, SOLDAVEL, 20 MM,  PARA AGUA FRIA PREDIAL</v>
          </cell>
          <cell r="C11967" t="str">
            <v xml:space="preserve">UN    </v>
          </cell>
          <cell r="D11967">
            <v>7.67</v>
          </cell>
        </row>
        <row r="11968">
          <cell r="A11968">
            <v>9906</v>
          </cell>
          <cell r="B11968" t="str">
            <v>UNIAO PVC, SOLDAVEL, 25 MM,  PARA AGUA FRIA PREDIAL</v>
          </cell>
          <cell r="C11968" t="str">
            <v xml:space="preserve">UN    </v>
          </cell>
          <cell r="D11968">
            <v>9.18</v>
          </cell>
        </row>
        <row r="11969">
          <cell r="A11969">
            <v>9895</v>
          </cell>
          <cell r="B11969" t="str">
            <v>UNIAO PVC, SOLDAVEL, 32 MM,  PARA AGUA FRIA PREDIAL</v>
          </cell>
          <cell r="C11969" t="str">
            <v xml:space="preserve">UN    </v>
          </cell>
          <cell r="D11969">
            <v>15.07</v>
          </cell>
        </row>
        <row r="11970">
          <cell r="A11970">
            <v>9894</v>
          </cell>
          <cell r="B11970" t="str">
            <v>UNIAO PVC, SOLDAVEL, 40 MM,  PARA AGUA FRIA PREDIAL</v>
          </cell>
          <cell r="C11970" t="str">
            <v xml:space="preserve">UN    </v>
          </cell>
          <cell r="D11970">
            <v>29.36</v>
          </cell>
        </row>
        <row r="11971">
          <cell r="A11971">
            <v>9897</v>
          </cell>
          <cell r="B11971" t="str">
            <v>UNIAO PVC, SOLDAVEL, 50 MM,  PARA AGUA FRIA PREDIAL</v>
          </cell>
          <cell r="C11971" t="str">
            <v xml:space="preserve">UN    </v>
          </cell>
          <cell r="D11971">
            <v>31.79</v>
          </cell>
        </row>
        <row r="11972">
          <cell r="A11972">
            <v>9910</v>
          </cell>
          <cell r="B11972" t="str">
            <v>UNIAO PVC, SOLDAVEL, 60 MM,  PARA AGUA FRIA PREDIAL</v>
          </cell>
          <cell r="C11972" t="str">
            <v xml:space="preserve">UN    </v>
          </cell>
          <cell r="D11972">
            <v>80.02</v>
          </cell>
        </row>
        <row r="11973">
          <cell r="A11973">
            <v>9909</v>
          </cell>
          <cell r="B11973" t="str">
            <v>UNIAO PVC, SOLDAVEL, 75 MM,  PARA AGUA FRIA PREDIAL</v>
          </cell>
          <cell r="C11973" t="str">
            <v xml:space="preserve">UN    </v>
          </cell>
          <cell r="D11973">
            <v>161.47999999999999</v>
          </cell>
        </row>
        <row r="11974">
          <cell r="A11974">
            <v>9907</v>
          </cell>
          <cell r="B11974" t="str">
            <v>UNIAO PVC, SOLDAVEL, 85 MM,  PARA AGUA FRIA PREDIAL</v>
          </cell>
          <cell r="C11974" t="str">
            <v xml:space="preserve">UN    </v>
          </cell>
          <cell r="D11974">
            <v>248.28</v>
          </cell>
        </row>
        <row r="11975">
          <cell r="A11975">
            <v>20973</v>
          </cell>
          <cell r="B11975" t="str">
            <v>UNIAO TIPO STORZ, COM EMPATACAO INTERNA TIPO ANEL DE EXPANSAO, ENGATE RAPIDO 1 1/2", PARA MANGUEIRA DE COMBATE A INCENDIO PREDIAL</v>
          </cell>
          <cell r="C11975" t="str">
            <v xml:space="preserve">UN    </v>
          </cell>
          <cell r="D11975">
            <v>125.54</v>
          </cell>
        </row>
        <row r="11976">
          <cell r="A11976">
            <v>20974</v>
          </cell>
          <cell r="B11976" t="str">
            <v>UNIAO TIPO STORZ, COM EMPATACAO INTERNA TIPO ANEL DE EXPANSAO, ENGATE RAPIDO 2 1/2", PARA MANGUEIRA DE COMBATE A INCENDIO PREDIAL</v>
          </cell>
          <cell r="C11976" t="str">
            <v xml:space="preserve">UN    </v>
          </cell>
          <cell r="D11976">
            <v>179.61</v>
          </cell>
        </row>
        <row r="11977">
          <cell r="A11977">
            <v>37989</v>
          </cell>
          <cell r="B11977" t="str">
            <v>UNIAO, CPVC, SOLDAVEL, 15 MM, PARA AGUA QUENTE PREDIAL</v>
          </cell>
          <cell r="C11977" t="str">
            <v xml:space="preserve">UN    </v>
          </cell>
          <cell r="D11977">
            <v>10.6</v>
          </cell>
        </row>
        <row r="11978">
          <cell r="A11978">
            <v>37990</v>
          </cell>
          <cell r="B11978" t="str">
            <v>UNIAO, CPVC, SOLDAVEL, 22 MM, PARA AGUA QUENTE PREDIAL</v>
          </cell>
          <cell r="C11978" t="str">
            <v xml:space="preserve">UN    </v>
          </cell>
          <cell r="D11978">
            <v>12.32</v>
          </cell>
        </row>
        <row r="11979">
          <cell r="A11979">
            <v>37991</v>
          </cell>
          <cell r="B11979" t="str">
            <v>UNIAO, CPVC, SOLDAVEL, 28 MM, PARA AGUA QUENTE PREDIAL</v>
          </cell>
          <cell r="C11979" t="str">
            <v xml:space="preserve">UN    </v>
          </cell>
          <cell r="D11979">
            <v>19.489999999999998</v>
          </cell>
        </row>
        <row r="11980">
          <cell r="A11980">
            <v>37992</v>
          </cell>
          <cell r="B11980" t="str">
            <v>UNIAO, CPVC, SOLDAVEL, 35 MM, PARA AGUA QUENTE PREDIAL</v>
          </cell>
          <cell r="C11980" t="str">
            <v xml:space="preserve">UN    </v>
          </cell>
          <cell r="D11980">
            <v>29.76</v>
          </cell>
        </row>
        <row r="11981">
          <cell r="A11981">
            <v>37993</v>
          </cell>
          <cell r="B11981" t="str">
            <v>UNIAO, CPVC, SOLDAVEL, 42 MM, PARA AGUA QUENTE PREDIAL</v>
          </cell>
          <cell r="C11981" t="str">
            <v xml:space="preserve">UN    </v>
          </cell>
          <cell r="D11981">
            <v>44.18</v>
          </cell>
        </row>
        <row r="11982">
          <cell r="A11982">
            <v>37994</v>
          </cell>
          <cell r="B11982" t="str">
            <v>UNIAO, CPVC, SOLDAVEL, 54 MM, PARA AGUA QUENTE PREDIAL</v>
          </cell>
          <cell r="C11982" t="str">
            <v xml:space="preserve">UN    </v>
          </cell>
          <cell r="D11982">
            <v>106.16</v>
          </cell>
        </row>
        <row r="11983">
          <cell r="A11983">
            <v>37995</v>
          </cell>
          <cell r="B11983" t="str">
            <v>UNIAO, CPVC, SOLDAVEL, 73 MM, PARA AGUA QUENTE PREDIAL</v>
          </cell>
          <cell r="C11983" t="str">
            <v xml:space="preserve">UN    </v>
          </cell>
          <cell r="D11983">
            <v>154.08000000000001</v>
          </cell>
        </row>
        <row r="11984">
          <cell r="A11984">
            <v>37996</v>
          </cell>
          <cell r="B11984" t="str">
            <v>UNIAO, CPVC, SOLDAVEL, 89 MM, PARA AGUA QUENTE PREDIAL</v>
          </cell>
          <cell r="C11984" t="str">
            <v xml:space="preserve">UN    </v>
          </cell>
          <cell r="D11984">
            <v>227.18</v>
          </cell>
        </row>
        <row r="11985">
          <cell r="A11985">
            <v>13883</v>
          </cell>
          <cell r="B11985" t="str">
            <v>USINA DE ASFALTO A FRIO, CAPACIDADE DE 30 A 40 T/H, ELETRICA, POTENCIA DE 30 CV</v>
          </cell>
          <cell r="C11985" t="str">
            <v xml:space="preserve">UN    </v>
          </cell>
          <cell r="D11985">
            <v>81120.800000000003</v>
          </cell>
        </row>
        <row r="11986">
          <cell r="A11986">
            <v>38604</v>
          </cell>
          <cell r="B11986" t="str">
            <v>USINA DE ASFALTO A FRIO, CAPACIDADE DE 40 A 60 T/H, ELETRICA, POTENCIA DE 30 CV</v>
          </cell>
          <cell r="C11986" t="str">
            <v xml:space="preserve">UN    </v>
          </cell>
          <cell r="D11986">
            <v>101034.88</v>
          </cell>
        </row>
        <row r="11987">
          <cell r="A11987">
            <v>10601</v>
          </cell>
          <cell r="B11987" t="str">
            <v>USINA DE ASFALTO A QUENTE, FIXA, TIPO CONTRA FLUXO, CAPACIDADE DE 100 A 140 T/H, POTENCIA DE 280 KW, COM MISTURADOR EXTERNO ROTATIVO</v>
          </cell>
          <cell r="C11987" t="str">
            <v xml:space="preserve">UN    </v>
          </cell>
          <cell r="D11987">
            <v>1965329.92</v>
          </cell>
        </row>
        <row r="11988">
          <cell r="A11988">
            <v>26034</v>
          </cell>
          <cell r="B11988" t="str">
            <v>USINA DE ASFALTO, GRAVIMETRICA, CAPACIDADE DE 150 T/H, POTENCIA DE 400 KW</v>
          </cell>
          <cell r="C11988" t="str">
            <v xml:space="preserve">UN    </v>
          </cell>
          <cell r="D11988">
            <v>5174644.32</v>
          </cell>
        </row>
        <row r="11989">
          <cell r="A11989">
            <v>13894</v>
          </cell>
          <cell r="B11989" t="str">
            <v>USINA DE CONCRETO FIXA, CAPACIDADE NOMINAL DE 40 M3/H, SEM SILO</v>
          </cell>
          <cell r="C11989" t="str">
            <v xml:space="preserve">UN    </v>
          </cell>
          <cell r="D11989">
            <v>392649.25</v>
          </cell>
        </row>
        <row r="11990">
          <cell r="A11990">
            <v>13895</v>
          </cell>
          <cell r="B11990" t="str">
            <v>USINA DE CONCRETO FIXA, CAPACIDADE NOMINAL DE 60 M3/H, SEM SILO</v>
          </cell>
          <cell r="C11990" t="str">
            <v xml:space="preserve">UN    </v>
          </cell>
          <cell r="D11990">
            <v>527982.35</v>
          </cell>
        </row>
        <row r="11991">
          <cell r="A11991">
            <v>13892</v>
          </cell>
          <cell r="B11991" t="str">
            <v>USINA DE CONCRETO FIXA, CAPACIDADE NOMINAL DE 80 M3/H, SEM SILO</v>
          </cell>
          <cell r="C11991" t="str">
            <v xml:space="preserve">UN    </v>
          </cell>
          <cell r="D11991">
            <v>647029.46</v>
          </cell>
        </row>
        <row r="11992">
          <cell r="A11992">
            <v>9914</v>
          </cell>
          <cell r="B11992" t="str">
            <v>USINA DE CONCRETO FIXA, CAPACIDADE NOMINAL DE 90 A 120 M3/H, SEM SILO</v>
          </cell>
          <cell r="C11992" t="str">
            <v xml:space="preserve">UN    </v>
          </cell>
          <cell r="D11992">
            <v>700000</v>
          </cell>
        </row>
        <row r="11993">
          <cell r="A11993">
            <v>36485</v>
          </cell>
          <cell r="B11993" t="str">
            <v>USINA DE LAMA ASFALTICA, PROD 30 A 50 T/H, SILO DE AGREGADO 7 M3, RESERVATORIOS PARA EMULSAO E AGUA DE 2,3 M3 CADA, MISTURADOR TIPO PUGG-MILL A SER MONTADO SOBRE CAMINHAO</v>
          </cell>
          <cell r="C11993" t="str">
            <v xml:space="preserve">UN    </v>
          </cell>
          <cell r="D11993">
            <v>424438.89</v>
          </cell>
        </row>
        <row r="11994">
          <cell r="A11994">
            <v>9912</v>
          </cell>
          <cell r="B11994" t="str">
            <v>USINA DE MISTURAS ASFALTICAS A QUENTE, MOVEL, TIPO CONTRA FLUXO, CAPACIDADE DE 40 A 80 T/H</v>
          </cell>
          <cell r="C11994" t="str">
            <v xml:space="preserve">UN    </v>
          </cell>
          <cell r="D11994">
            <v>1600000</v>
          </cell>
        </row>
        <row r="11995">
          <cell r="A11995">
            <v>9921</v>
          </cell>
          <cell r="B11995" t="str">
            <v>USINA MISTURADORA DE SOLOS,  DOSADORES TRIPLOS, CALHA VIBRATORIA CAPACIDADE DE 200 A 500 T/H, POTENCIA DE 75 KW</v>
          </cell>
          <cell r="C11995" t="str">
            <v xml:space="preserve">UN    </v>
          </cell>
          <cell r="D11995">
            <v>825355.68</v>
          </cell>
        </row>
        <row r="11996">
          <cell r="A11996">
            <v>21112</v>
          </cell>
          <cell r="B11996" t="str">
            <v>VALVULA DE DESCARGA EM METAL CROMADO PARA MICTORIO COM ACIONAMENTO POR PRESSAO E FECHAMENTO AUTOMATICO</v>
          </cell>
          <cell r="C11996" t="str">
            <v xml:space="preserve">UN    </v>
          </cell>
          <cell r="D11996">
            <v>223.62</v>
          </cell>
        </row>
        <row r="11997">
          <cell r="A11997">
            <v>10228</v>
          </cell>
          <cell r="B11997" t="str">
            <v>VALVULA DE DESCARGA METALICA, BASE 1 1/2 " E ACABAMENTO METALICO CROMADO</v>
          </cell>
          <cell r="C11997" t="str">
            <v xml:space="preserve">UN    </v>
          </cell>
          <cell r="D11997">
            <v>259.77999999999997</v>
          </cell>
        </row>
        <row r="11998">
          <cell r="A11998">
            <v>11781</v>
          </cell>
          <cell r="B11998" t="str">
            <v>VALVULA DE DESCARGA METALICA, BASE 1 1/4 " E ACABAMENTO METALICO CROMADO</v>
          </cell>
          <cell r="C11998" t="str">
            <v xml:space="preserve">UN    </v>
          </cell>
          <cell r="D11998">
            <v>210.45</v>
          </cell>
        </row>
        <row r="11999">
          <cell r="A11999">
            <v>11746</v>
          </cell>
          <cell r="B11999" t="str">
            <v>VALVULA DE ESFERA BRUTA EM BRONZE, BITOLA 1 " (REF 1552-B)</v>
          </cell>
          <cell r="C11999" t="str">
            <v xml:space="preserve">UN    </v>
          </cell>
          <cell r="D11999">
            <v>51.88</v>
          </cell>
        </row>
        <row r="12000">
          <cell r="A12000">
            <v>11751</v>
          </cell>
          <cell r="B12000" t="str">
            <v>VALVULA DE ESFERA BRUTA EM BRONZE, BITOLA 1 1/2 " (REF 1552-B)</v>
          </cell>
          <cell r="C12000" t="str">
            <v xml:space="preserve">UN    </v>
          </cell>
          <cell r="D12000">
            <v>93.17</v>
          </cell>
        </row>
        <row r="12001">
          <cell r="A12001">
            <v>11750</v>
          </cell>
          <cell r="B12001" t="str">
            <v>VALVULA DE ESFERA BRUTA EM BRONZE, BITOLA 1 1/4 " (REF 1552-B)</v>
          </cell>
          <cell r="C12001" t="str">
            <v xml:space="preserve">UN    </v>
          </cell>
          <cell r="D12001">
            <v>77.319999999999993</v>
          </cell>
        </row>
        <row r="12002">
          <cell r="A12002">
            <v>11748</v>
          </cell>
          <cell r="B12002" t="str">
            <v>VALVULA DE ESFERA BRUTA EM BRONZE, BITOLA 1/2 " (REF 1552-B)</v>
          </cell>
          <cell r="C12002" t="str">
            <v xml:space="preserve">UN    </v>
          </cell>
          <cell r="D12002">
            <v>33.29</v>
          </cell>
        </row>
        <row r="12003">
          <cell r="A12003">
            <v>11747</v>
          </cell>
          <cell r="B12003" t="str">
            <v>VALVULA DE ESFERA BRUTA EM BRONZE, BITOLA 2 " (REF 1552-B)</v>
          </cell>
          <cell r="C12003" t="str">
            <v xml:space="preserve">UN    </v>
          </cell>
          <cell r="D12003">
            <v>143.68</v>
          </cell>
        </row>
        <row r="12004">
          <cell r="A12004">
            <v>11749</v>
          </cell>
          <cell r="B12004" t="str">
            <v>VALVULA DE ESFERA BRUTA EM BRONZE, BITOLA 3/4 " (REF 1552-B)</v>
          </cell>
          <cell r="C12004" t="str">
            <v xml:space="preserve">UN    </v>
          </cell>
          <cell r="D12004">
            <v>38.42</v>
          </cell>
        </row>
        <row r="12005">
          <cell r="A12005">
            <v>10236</v>
          </cell>
          <cell r="B12005" t="str">
            <v>VALVULA DE RETENCAO DE BRONZE, PE COM CRIVOS, EXTREMIDADE COM ROSCA, DE 1 1/2", PARA FUNDO DE POCO</v>
          </cell>
          <cell r="C12005" t="str">
            <v xml:space="preserve">UN    </v>
          </cell>
          <cell r="D12005">
            <v>85.49</v>
          </cell>
        </row>
        <row r="12006">
          <cell r="A12006">
            <v>10233</v>
          </cell>
          <cell r="B12006" t="str">
            <v>VALVULA DE RETENCAO DE BRONZE, PE COM CRIVOS, EXTREMIDADE COM ROSCA, DE 1 1/4", PARA FUNDO DE POCO</v>
          </cell>
          <cell r="C12006" t="str">
            <v xml:space="preserve">UN    </v>
          </cell>
          <cell r="D12006">
            <v>80.11</v>
          </cell>
        </row>
        <row r="12007">
          <cell r="A12007">
            <v>10234</v>
          </cell>
          <cell r="B12007" t="str">
            <v>VALVULA DE RETENCAO DE BRONZE, PE COM CRIVOS, EXTREMIDADE COM ROSCA, DE 1", PARA FUNDO DE POCO</v>
          </cell>
          <cell r="C12007" t="str">
            <v xml:space="preserve">UN    </v>
          </cell>
          <cell r="D12007">
            <v>50.46</v>
          </cell>
        </row>
        <row r="12008">
          <cell r="A12008">
            <v>10231</v>
          </cell>
          <cell r="B12008" t="str">
            <v>VALVULA DE RETENCAO DE BRONZE, PE COM CRIVOS, EXTREMIDADE COM ROSCA, DE 2 1/2", PARA FUNDO DE POCO</v>
          </cell>
          <cell r="C12008" t="str">
            <v xml:space="preserve">UN    </v>
          </cell>
          <cell r="D12008">
            <v>231.42</v>
          </cell>
        </row>
        <row r="12009">
          <cell r="A12009">
            <v>10232</v>
          </cell>
          <cell r="B12009" t="str">
            <v>VALVULA DE RETENCAO DE BRONZE, PE COM CRIVOS, EXTREMIDADE COM ROSCA, DE 2", PARA FUNDO DE POCO</v>
          </cell>
          <cell r="C12009" t="str">
            <v xml:space="preserve">UN    </v>
          </cell>
          <cell r="D12009">
            <v>129.5</v>
          </cell>
        </row>
        <row r="12010">
          <cell r="A12010">
            <v>10229</v>
          </cell>
          <cell r="B12010" t="str">
            <v>VALVULA DE RETENCAO DE BRONZE, PE COM CRIVOS, EXTREMIDADE COM ROSCA, DE 3/4", PARA FUNDO DE POCO</v>
          </cell>
          <cell r="C12010" t="str">
            <v xml:space="preserve">UN    </v>
          </cell>
          <cell r="D12010">
            <v>45.64</v>
          </cell>
        </row>
        <row r="12011">
          <cell r="A12011">
            <v>10235</v>
          </cell>
          <cell r="B12011" t="str">
            <v>VALVULA DE RETENCAO DE BRONZE, PE COM CRIVOS, EXTREMIDADE COM ROSCA, DE 3", PARA FUNDO DE POCO</v>
          </cell>
          <cell r="C12011" t="str">
            <v xml:space="preserve">UN    </v>
          </cell>
          <cell r="D12011">
            <v>317.25</v>
          </cell>
        </row>
        <row r="12012">
          <cell r="A12012">
            <v>10230</v>
          </cell>
          <cell r="B12012" t="str">
            <v>VALVULA DE RETENCAO DE BRONZE, PE COM CRIVOS, EXTREMIDADE COM ROSCA, DE 4", PARA FUNDO DE POCO</v>
          </cell>
          <cell r="C12012" t="str">
            <v xml:space="preserve">UN    </v>
          </cell>
          <cell r="D12012">
            <v>558.33000000000004</v>
          </cell>
        </row>
        <row r="12013">
          <cell r="A12013">
            <v>10409</v>
          </cell>
          <cell r="B12013" t="str">
            <v>VALVULA DE RETENCAO HORIZONTAL, DE BRONZE (PN-25), 1 1/2", 400 PSI, TAMPA DE PORCA DE UNIAO, EXTREMIDADES COM ROSCA</v>
          </cell>
          <cell r="C12013" t="str">
            <v xml:space="preserve">UN    </v>
          </cell>
          <cell r="D12013">
            <v>165.87</v>
          </cell>
        </row>
        <row r="12014">
          <cell r="A12014">
            <v>10411</v>
          </cell>
          <cell r="B12014" t="str">
            <v>VALVULA DE RETENCAO HORIZONTAL, DE BRONZE (PN-25), 1 1/4", 400 PSI, TAMPA DE PORCA DE UNIAO, EXTREMIDADES COM ROSCA</v>
          </cell>
          <cell r="C12014" t="str">
            <v xml:space="preserve">UN    </v>
          </cell>
          <cell r="D12014">
            <v>148.41999999999999</v>
          </cell>
        </row>
        <row r="12015">
          <cell r="A12015">
            <v>10404</v>
          </cell>
          <cell r="B12015" t="str">
            <v>VALVULA DE RETENCAO HORIZONTAL, DE BRONZE (PN-25), 1/2", 400 PSI, TAMPA DE PORCA DE UNIAO, EXTREMIDADES COM ROSCA</v>
          </cell>
          <cell r="C12015" t="str">
            <v xml:space="preserve">UN    </v>
          </cell>
          <cell r="D12015">
            <v>60.19</v>
          </cell>
        </row>
        <row r="12016">
          <cell r="A12016">
            <v>10410</v>
          </cell>
          <cell r="B12016" t="str">
            <v>VALVULA DE RETENCAO HORIZONTAL, DE BRONZE (PN-25), 1", 400 PSI, TAMPA DE PORCA DE UNIAO, EXTREMIDADES COM ROSCA</v>
          </cell>
          <cell r="C12016" t="str">
            <v xml:space="preserve">UN    </v>
          </cell>
          <cell r="D12016">
            <v>99.14</v>
          </cell>
        </row>
        <row r="12017">
          <cell r="A12017">
            <v>10405</v>
          </cell>
          <cell r="B12017" t="str">
            <v>VALVULA DE RETENCAO HORIZONTAL, DE BRONZE (PN-25), 2 1/2", 400 PSI, TAMPA DE PORCA DE UNIAO, EXTREMIDADES COM ROSCA</v>
          </cell>
          <cell r="C12017" t="str">
            <v xml:space="preserve">UN    </v>
          </cell>
          <cell r="D12017">
            <v>332.33</v>
          </cell>
        </row>
        <row r="12018">
          <cell r="A12018">
            <v>10408</v>
          </cell>
          <cell r="B12018" t="str">
            <v>VALVULA DE RETENCAO HORIZONTAL, DE BRONZE (PN-25), 2", 400 PSI, TAMPA DE PORCA DE UNIAO, EXTREMIDADES COM ROSCA</v>
          </cell>
          <cell r="C12018" t="str">
            <v xml:space="preserve">UN    </v>
          </cell>
          <cell r="D12018">
            <v>232.39</v>
          </cell>
        </row>
        <row r="12019">
          <cell r="A12019">
            <v>10412</v>
          </cell>
          <cell r="B12019" t="str">
            <v>VALVULA DE RETENCAO HORIZONTAL, DE BRONZE (PN-25), 3/4", 400 PSI, TAMPA DE PORCA DE UNIAO, EXTREMIDADES COM ROSCA</v>
          </cell>
          <cell r="C12019" t="str">
            <v xml:space="preserve">UN    </v>
          </cell>
          <cell r="D12019">
            <v>72.95</v>
          </cell>
        </row>
        <row r="12020">
          <cell r="A12020">
            <v>10406</v>
          </cell>
          <cell r="B12020" t="str">
            <v>VALVULA DE RETENCAO HORIZONTAL, DE BRONZE (PN-25), 3", 400 PSI, TAMPA DE PORCA DE UNIAO, EXTREMIDADES COM ROSCA</v>
          </cell>
          <cell r="C12020" t="str">
            <v xml:space="preserve">UN    </v>
          </cell>
          <cell r="D12020">
            <v>459.01</v>
          </cell>
        </row>
        <row r="12021">
          <cell r="A12021">
            <v>10407</v>
          </cell>
          <cell r="B12021" t="str">
            <v>VALVULA DE RETENCAO HORIZONTAL, DE BRONZE (PN-25), 4", 400 PSI, TAMPA DE PORCA DE UNIAO, EXTREMIDADES COM ROSCA</v>
          </cell>
          <cell r="C12021" t="str">
            <v xml:space="preserve">UN    </v>
          </cell>
          <cell r="D12021">
            <v>711.93</v>
          </cell>
        </row>
        <row r="12022">
          <cell r="A12022">
            <v>10416</v>
          </cell>
          <cell r="B12022" t="str">
            <v>VALVULA DE RETENCAO VERTICAL, DE BRONZE (PN-16), 1 1/2", 200 PSI, EXTREMIDADES COM ROSCA</v>
          </cell>
          <cell r="C12022" t="str">
            <v xml:space="preserve">UN    </v>
          </cell>
          <cell r="D12022">
            <v>88.3</v>
          </cell>
        </row>
        <row r="12023">
          <cell r="A12023">
            <v>10419</v>
          </cell>
          <cell r="B12023" t="str">
            <v>VALVULA DE RETENCAO VERTICAL, DE BRONZE (PN-16), 1 1/4", 200 PSI, EXTREMIDADES COM ROSCA</v>
          </cell>
          <cell r="C12023" t="str">
            <v xml:space="preserve">UN    </v>
          </cell>
          <cell r="D12023">
            <v>76.650000000000006</v>
          </cell>
        </row>
        <row r="12024">
          <cell r="A12024">
            <v>21092</v>
          </cell>
          <cell r="B12024" t="str">
            <v>VALVULA DE RETENCAO VERTICAL, DE BRONZE (PN-16), 1/2", 200 PSI, EXTREMIDADES COM ROSCA</v>
          </cell>
          <cell r="C12024" t="str">
            <v xml:space="preserve">UN    </v>
          </cell>
          <cell r="D12024">
            <v>43.82</v>
          </cell>
        </row>
        <row r="12025">
          <cell r="A12025">
            <v>10418</v>
          </cell>
          <cell r="B12025" t="str">
            <v>VALVULA DE RETENCAO VERTICAL, DE BRONZE (PN-16), 1", 200 PSI, EXTREMIDADES COM ROSCA</v>
          </cell>
          <cell r="C12025" t="str">
            <v xml:space="preserve">UN    </v>
          </cell>
          <cell r="D12025">
            <v>51.09</v>
          </cell>
        </row>
        <row r="12026">
          <cell r="A12026">
            <v>12657</v>
          </cell>
          <cell r="B12026" t="str">
            <v>VALVULA DE RETENCAO VERTICAL, DE BRONZE (PN-16), 2 1/2", 200 PSI, EXTREMIDADES COM ROSCA</v>
          </cell>
          <cell r="C12026" t="str">
            <v xml:space="preserve">UN    </v>
          </cell>
          <cell r="D12026">
            <v>206.18</v>
          </cell>
        </row>
        <row r="12027">
          <cell r="A12027">
            <v>10417</v>
          </cell>
          <cell r="B12027" t="str">
            <v>VALVULA DE RETENCAO VERTICAL, DE BRONZE (PN-16), 2", 200 PSI, EXTREMIDADES COM ROSCA</v>
          </cell>
          <cell r="C12027" t="str">
            <v xml:space="preserve">UN    </v>
          </cell>
          <cell r="D12027">
            <v>128.66999999999999</v>
          </cell>
        </row>
        <row r="12028">
          <cell r="A12028">
            <v>10413</v>
          </cell>
          <cell r="B12028" t="str">
            <v>VALVULA DE RETENCAO VERTICAL, DE BRONZE (PN-16), 3/4", 200 PSI, EXTREMIDADES COM ROSCA</v>
          </cell>
          <cell r="C12028" t="str">
            <v xml:space="preserve">UN    </v>
          </cell>
          <cell r="D12028">
            <v>46.76</v>
          </cell>
        </row>
        <row r="12029">
          <cell r="A12029">
            <v>10414</v>
          </cell>
          <cell r="B12029" t="str">
            <v>VALVULA DE RETENCAO VERTICAL, DE BRONZE (PN-16), 3", 200 PSI, EXTREMIDADES COM ROSCA</v>
          </cell>
          <cell r="C12029" t="str">
            <v xml:space="preserve">UN    </v>
          </cell>
          <cell r="D12029">
            <v>281.55</v>
          </cell>
        </row>
        <row r="12030">
          <cell r="A12030">
            <v>10415</v>
          </cell>
          <cell r="B12030" t="str">
            <v>VALVULA DE RETENCAO VERTICAL, DE BRONZE (PN-16), 4", 200 PSI, EXTREMIDADES COM ROSCA</v>
          </cell>
          <cell r="C12030" t="str">
            <v xml:space="preserve">UN    </v>
          </cell>
          <cell r="D12030">
            <v>488.65</v>
          </cell>
        </row>
        <row r="12031">
          <cell r="A12031">
            <v>38643</v>
          </cell>
          <cell r="B12031" t="str">
            <v>VALVULA EM METAL CROMADO PARA LAVATORIO, 1 " SEM LADRAO</v>
          </cell>
          <cell r="C12031" t="str">
            <v xml:space="preserve">UN    </v>
          </cell>
          <cell r="D12031">
            <v>32.47</v>
          </cell>
        </row>
        <row r="12032">
          <cell r="A12032">
            <v>6157</v>
          </cell>
          <cell r="B12032" t="str">
            <v>VALVULA EM METAL CROMADO PARA PIA AMERICANA 3.1/2 X 1.1/2 "</v>
          </cell>
          <cell r="C12032" t="str">
            <v xml:space="preserve">UN    </v>
          </cell>
          <cell r="D12032">
            <v>44.36</v>
          </cell>
        </row>
        <row r="12033">
          <cell r="A12033">
            <v>37588</v>
          </cell>
          <cell r="B12033" t="str">
            <v>VALVULA EM METAL CROMADO PARA TANQUE, 1.1/2 " SEM LADRAO</v>
          </cell>
          <cell r="C12033" t="str">
            <v xml:space="preserve">UN    </v>
          </cell>
          <cell r="D12033">
            <v>22.14</v>
          </cell>
        </row>
        <row r="12034">
          <cell r="A12034">
            <v>6152</v>
          </cell>
          <cell r="B12034" t="str">
            <v>VALVULA EM PLASTICO BRANCO COM SAIDA LISA PARA TANQUE 1.1/4 " X 1.1/2 "</v>
          </cell>
          <cell r="C12034" t="str">
            <v xml:space="preserve">UN    </v>
          </cell>
          <cell r="D12034">
            <v>3.03</v>
          </cell>
        </row>
        <row r="12035">
          <cell r="A12035">
            <v>6158</v>
          </cell>
          <cell r="B12035" t="str">
            <v>VALVULA EM PLASTICO BRANCO PARA LAVATORIO 1 ", SEM UNHO, COM LADRAO</v>
          </cell>
          <cell r="C12035" t="str">
            <v xml:space="preserve">UN    </v>
          </cell>
          <cell r="D12035">
            <v>3.65</v>
          </cell>
        </row>
        <row r="12036">
          <cell r="A12036">
            <v>6153</v>
          </cell>
          <cell r="B12036" t="str">
            <v>VALVULA EM PLASTICO BRANCO PARA TANQUE OU LAVATORIO 1 ", SEM UNHO E SEM LADRAO</v>
          </cell>
          <cell r="C12036" t="str">
            <v xml:space="preserve">UN    </v>
          </cell>
          <cell r="D12036">
            <v>2.85</v>
          </cell>
        </row>
        <row r="12037">
          <cell r="A12037">
            <v>6156</v>
          </cell>
          <cell r="B12037" t="str">
            <v>VALVULA EM PLASTICO BRANCO PARA TANQUE 1.1/4 " X 1.1/2 ", SEM UNHO E SEM LADRAO</v>
          </cell>
          <cell r="C12037" t="str">
            <v xml:space="preserve">UN    </v>
          </cell>
          <cell r="D12037">
            <v>3.6</v>
          </cell>
        </row>
        <row r="12038">
          <cell r="A12038">
            <v>6154</v>
          </cell>
          <cell r="B12038" t="str">
            <v>VALVULA EM PLASTICO CROMADO PARA LAVATORIO 1 ", SEM UNHO, COM LADRAO</v>
          </cell>
          <cell r="C12038" t="str">
            <v xml:space="preserve">UN    </v>
          </cell>
          <cell r="D12038">
            <v>6.79</v>
          </cell>
        </row>
        <row r="12039">
          <cell r="A12039">
            <v>6155</v>
          </cell>
          <cell r="B12039" t="str">
            <v>VALVULA EM PLASTICO CROMADO TIPO AMERICANA PARA PIA DE COZINHA 3.1/2 " X 1.1/2 ", SEM ADAPTADOR</v>
          </cell>
          <cell r="C12039" t="str">
            <v xml:space="preserve">UN    </v>
          </cell>
          <cell r="D12039">
            <v>14.06</v>
          </cell>
        </row>
        <row r="12040">
          <cell r="A12040">
            <v>43595</v>
          </cell>
          <cell r="B12040" t="str">
            <v>VARA FINA PARA CREMONA, EM FERRO ZINCADO BRANCO, COM DIAMETRO DE APROX 10 MM E COMPRIMENTO DE 1,20 M</v>
          </cell>
          <cell r="C12040" t="str">
            <v xml:space="preserve">UN    </v>
          </cell>
          <cell r="D12040">
            <v>15.77</v>
          </cell>
        </row>
        <row r="12041">
          <cell r="A12041">
            <v>43596</v>
          </cell>
          <cell r="B12041" t="str">
            <v>VARA FINA PARA CREMONA, EM FERRO ZINCADO BRANCO, COM DIAMETRO DE APROX 10 MM E COMPRIMENTO DE 1,50 M</v>
          </cell>
          <cell r="C12041" t="str">
            <v xml:space="preserve">UN    </v>
          </cell>
          <cell r="D12041">
            <v>18.23</v>
          </cell>
        </row>
        <row r="12042">
          <cell r="A12042">
            <v>38108</v>
          </cell>
          <cell r="B12042" t="str">
            <v>VARIADOR DE LUMINOSIDADE ROTATIVO (DIMMER) 127 V, 300 W (APENAS MODULO)</v>
          </cell>
          <cell r="C12042" t="str">
            <v xml:space="preserve">UN    </v>
          </cell>
          <cell r="D12042">
            <v>46.35</v>
          </cell>
        </row>
        <row r="12043">
          <cell r="A12043">
            <v>38087</v>
          </cell>
          <cell r="B12043" t="str">
            <v>VARIADOR DE LUMINOSIDADE ROTATIVO (DIMMER) 127V, 300W, CONJUNTO MONTADO PARA EMBUTIR 4" X 2" (PLACA + SUPORTE + MODULO)</v>
          </cell>
          <cell r="C12043" t="str">
            <v xml:space="preserve">UN    </v>
          </cell>
          <cell r="D12043">
            <v>59.61</v>
          </cell>
        </row>
        <row r="12044">
          <cell r="A12044">
            <v>38109</v>
          </cell>
          <cell r="B12044" t="str">
            <v>VARIADOR DE LUMINOSIDADE ROTATIVO (DIMMER) 220 V, 600 W (APENAS MODULO)</v>
          </cell>
          <cell r="C12044" t="str">
            <v xml:space="preserve">UN    </v>
          </cell>
          <cell r="D12044">
            <v>74.08</v>
          </cell>
        </row>
        <row r="12045">
          <cell r="A12045">
            <v>38088</v>
          </cell>
          <cell r="B12045" t="str">
            <v>VARIADOR DE LUMINOSIDADE ROTATIVO (DIMMER) 220V, 600W, CONJUNTO MONTADO PARA EMBUTIR 4" X 2" (PLACA + SUPORTE + MODULO)</v>
          </cell>
          <cell r="C12045" t="str">
            <v xml:space="preserve">UN    </v>
          </cell>
          <cell r="D12045">
            <v>77.89</v>
          </cell>
        </row>
        <row r="12046">
          <cell r="A12046">
            <v>38110</v>
          </cell>
          <cell r="B12046" t="str">
            <v>VARIADOR DE VELOCIDADE PARA VENTILADOR 127 V, 150 W (APENAS MODULO)</v>
          </cell>
          <cell r="C12046" t="str">
            <v xml:space="preserve">UN    </v>
          </cell>
          <cell r="D12046">
            <v>28.49</v>
          </cell>
        </row>
        <row r="12047">
          <cell r="A12047">
            <v>38089</v>
          </cell>
          <cell r="B12047" t="str">
            <v>VARIADOR DE VELOCIDADE PARA VENTILADOR 127V, 150W + 2 INTERRUPTORES PARALELOS, PARA REVERSAO E LAMPADA, CONJUNTO MONTADO PARA EMBUTIR 4" X 2" (PLACA + SUPORTE + MODULOS)</v>
          </cell>
          <cell r="C12047" t="str">
            <v xml:space="preserve">UN    </v>
          </cell>
          <cell r="D12047">
            <v>49.65</v>
          </cell>
        </row>
        <row r="12048">
          <cell r="A12048">
            <v>38111</v>
          </cell>
          <cell r="B12048" t="str">
            <v>VARIADOR DE VELOCIDADE PARA VENTILADOR 220 V, 250 W (APENAS MODULO)</v>
          </cell>
          <cell r="C12048" t="str">
            <v xml:space="preserve">UN    </v>
          </cell>
          <cell r="D12048">
            <v>31.87</v>
          </cell>
        </row>
        <row r="12049">
          <cell r="A12049">
            <v>38090</v>
          </cell>
          <cell r="B12049" t="str">
            <v>VARIADOR DE VELOCIDADE PARA VENTILADOR 220V, 250W + 2 INTERRUPTORES PARALELOS, PARA REVERSAO E LAMPADA, CONJUNTO MONTADO PARA EMBUTIR 4" X 2" (PLACA + SUPORTE + MODULOS)</v>
          </cell>
          <cell r="C12049" t="str">
            <v xml:space="preserve">UN    </v>
          </cell>
          <cell r="D12049">
            <v>51.32</v>
          </cell>
        </row>
        <row r="12050">
          <cell r="A12050">
            <v>11786</v>
          </cell>
          <cell r="B12050" t="str">
            <v>VASO SANITARIO SIFONADO INFANTIL LOUCA BRANCA</v>
          </cell>
          <cell r="C12050" t="str">
            <v xml:space="preserve">UN    </v>
          </cell>
          <cell r="D12050">
            <v>256.77</v>
          </cell>
        </row>
        <row r="12051">
          <cell r="A12051">
            <v>13726</v>
          </cell>
          <cell r="B12051" t="str">
            <v>VASSOURA MECANICA REBOCAVEL COM ESCOVA CILINDRICA LARGURA UTIL DE VARRIMENTO = 2,44M</v>
          </cell>
          <cell r="C12051" t="str">
            <v xml:space="preserve">UN    </v>
          </cell>
          <cell r="D12051">
            <v>40561.22</v>
          </cell>
        </row>
        <row r="12052">
          <cell r="A12052">
            <v>38400</v>
          </cell>
          <cell r="B12052" t="str">
            <v>VASSOURA 40 CM COM CABO</v>
          </cell>
          <cell r="C12052" t="str">
            <v xml:space="preserve">UN    </v>
          </cell>
          <cell r="D12052">
            <v>14.35</v>
          </cell>
        </row>
        <row r="12053">
          <cell r="A12053">
            <v>12627</v>
          </cell>
          <cell r="B12053" t="str">
            <v>VEDACAO DE CALHA, EM BORRACHA COR PRETA, MEDIDA ENTRE 119 E 170 MM, PARA DRENAGEM PLUVIAL PREDIAL</v>
          </cell>
          <cell r="C12053" t="str">
            <v xml:space="preserve">UN    </v>
          </cell>
          <cell r="D12053">
            <v>0.42</v>
          </cell>
        </row>
        <row r="12054">
          <cell r="A12054">
            <v>6138</v>
          </cell>
          <cell r="B12054" t="str">
            <v>VEDACAO PVC, 100 MM, PARA SAIDA VASO SANITARIO</v>
          </cell>
          <cell r="C12054" t="str">
            <v xml:space="preserve">UN    </v>
          </cell>
          <cell r="D12054">
            <v>2.67</v>
          </cell>
        </row>
        <row r="12055">
          <cell r="A12055">
            <v>39996</v>
          </cell>
          <cell r="B12055" t="str">
            <v>VERGALHAO ZINCADO ROSCA TOTAL, 1/4 " (6,3 MM)</v>
          </cell>
          <cell r="C12055" t="str">
            <v xml:space="preserve">M     </v>
          </cell>
          <cell r="D12055">
            <v>2.76</v>
          </cell>
        </row>
        <row r="12056">
          <cell r="A12056">
            <v>10478</v>
          </cell>
          <cell r="B12056" t="str">
            <v>VERNIZ POLIURETANO BRILHANTE PARA MADEIRA, COM FILTRO SOLAR, USO INTERNO E EXTERNO</v>
          </cell>
          <cell r="C12056" t="str">
            <v xml:space="preserve">L     </v>
          </cell>
          <cell r="D12056">
            <v>26.96</v>
          </cell>
        </row>
        <row r="12057">
          <cell r="A12057">
            <v>10475</v>
          </cell>
          <cell r="B12057" t="str">
            <v>VERNIZ SINTETICO BRILHANTE PARA MADEIRA TIPO COPAL, USO INTERNO</v>
          </cell>
          <cell r="C12057" t="str">
            <v xml:space="preserve">L     </v>
          </cell>
          <cell r="D12057">
            <v>23.72</v>
          </cell>
        </row>
        <row r="12058">
          <cell r="A12058">
            <v>10481</v>
          </cell>
          <cell r="B12058" t="str">
            <v>VERNIZ SINTETICO BRILHANTE PARA MADEIRA, COM FILTRO SOLAR, USO INTERNO E EXTERNO (BASE SOLVENTE)</v>
          </cell>
          <cell r="C12058" t="str">
            <v xml:space="preserve">L     </v>
          </cell>
          <cell r="D12058">
            <v>25.86</v>
          </cell>
        </row>
        <row r="12059">
          <cell r="A12059">
            <v>4031</v>
          </cell>
          <cell r="B12059" t="str">
            <v>VEU DE VIDRO/VEU DE SUPERFICIE 30 A 35 G/M2</v>
          </cell>
          <cell r="C12059" t="str">
            <v xml:space="preserve">M2    </v>
          </cell>
          <cell r="D12059">
            <v>21.7</v>
          </cell>
        </row>
        <row r="12060">
          <cell r="A12060">
            <v>4030</v>
          </cell>
          <cell r="B12060" t="str">
            <v>VEU POLIESTER</v>
          </cell>
          <cell r="C12060" t="str">
            <v xml:space="preserve">M2    </v>
          </cell>
          <cell r="D12060">
            <v>4.6100000000000003</v>
          </cell>
        </row>
        <row r="12061">
          <cell r="A12061">
            <v>39399</v>
          </cell>
          <cell r="B12061" t="str">
            <v>VIBRADOR DE IMERSAO, COM PONTEIRA DE *35* MM, MANGOTE DE 5 M, SEM MOTOR</v>
          </cell>
          <cell r="C12061" t="str">
            <v xml:space="preserve">UN    </v>
          </cell>
          <cell r="D12061">
            <v>1067.4000000000001</v>
          </cell>
        </row>
        <row r="12062">
          <cell r="A12062">
            <v>39400</v>
          </cell>
          <cell r="B12062" t="str">
            <v>VIBRADOR DE IMERSAO, COM PONTEIRA DE *45* MM, MANGOTE DE 5 M, SEM MOTOR.</v>
          </cell>
          <cell r="C12062" t="str">
            <v xml:space="preserve">UN    </v>
          </cell>
          <cell r="D12062">
            <v>1160.22</v>
          </cell>
        </row>
        <row r="12063">
          <cell r="A12063">
            <v>39401</v>
          </cell>
          <cell r="B12063" t="str">
            <v>VIBRADOR DE IMERSAO, COM PONTEIRA DE *60* MM, MANGOTE DE 5 M, SEM MOTOR.</v>
          </cell>
          <cell r="C12063" t="str">
            <v xml:space="preserve">UN    </v>
          </cell>
          <cell r="D12063">
            <v>1301.48</v>
          </cell>
        </row>
        <row r="12064">
          <cell r="A12064">
            <v>11652</v>
          </cell>
          <cell r="B12064" t="str">
            <v>VIBRADOR DE IMERSAO, DIAMETRO DA PONTEIRA DE *35* MM, COM MOTOR 4 TEMPOS A GASOLINA DE 5,5 HP (5,5 CV)</v>
          </cell>
          <cell r="C12064" t="str">
            <v xml:space="preserve">UN    </v>
          </cell>
          <cell r="D12064">
            <v>2800</v>
          </cell>
        </row>
        <row r="12065">
          <cell r="A12065">
            <v>13896</v>
          </cell>
          <cell r="B12065" t="str">
            <v>VIBRADOR DE IMERSAO, DIAMETRO DA PONTEIRA DE *45* MM, COM MOTOR ELETRICO TRIFASICO DE 2 HP (2 CV)</v>
          </cell>
          <cell r="C12065" t="str">
            <v xml:space="preserve">UN    </v>
          </cell>
          <cell r="D12065">
            <v>2511.84</v>
          </cell>
        </row>
        <row r="12066">
          <cell r="A12066">
            <v>13475</v>
          </cell>
          <cell r="B12066" t="str">
            <v>VIBRADOR DE IMERSAO, DIAMETRO DA PONTEIRA DE *45* MM, COM MOTOR 4 TEMPOS A GASOLINA DE 5,5 HP (5,5 CV)</v>
          </cell>
          <cell r="C12066" t="str">
            <v xml:space="preserve">UN    </v>
          </cell>
          <cell r="D12066">
            <v>3059.73</v>
          </cell>
        </row>
        <row r="12067">
          <cell r="A12067">
            <v>25971</v>
          </cell>
          <cell r="B12067" t="str">
            <v>VIBROACABADORA DE ASFALTO SOBRE ESTEIRAS, LARG. PAVIM. MAX. 8,00 M, POT. 100 KW/ 134 HP, CAP. 600 T/ H</v>
          </cell>
          <cell r="C12067" t="str">
            <v xml:space="preserve">UN    </v>
          </cell>
          <cell r="D12067">
            <v>2680407.33</v>
          </cell>
        </row>
        <row r="12068">
          <cell r="A12068">
            <v>25970</v>
          </cell>
          <cell r="B12068" t="str">
            <v>VIBROACABADORA DE ASFALTO SOBRE ESTEIRAS, LARG. PAVIM. 2,13 M A 4,55 M, POT. 74 KW/ 100 HP, CAP. 400 T/ H</v>
          </cell>
          <cell r="C12068" t="str">
            <v xml:space="preserve">UN    </v>
          </cell>
          <cell r="D12068">
            <v>1128420.3700000001</v>
          </cell>
        </row>
        <row r="12069">
          <cell r="A12069">
            <v>13476</v>
          </cell>
          <cell r="B12069" t="str">
            <v>VIBROACABADORA DE ASFALTO SOBRE ESTEIRAS, LARG. PAVIM. 2,60 M A 5,75 M, POT. 110 HP, CAP. 450 T/ H</v>
          </cell>
          <cell r="C12069" t="str">
            <v xml:space="preserve">UN    </v>
          </cell>
          <cell r="D12069">
            <v>1136597.4099999999</v>
          </cell>
        </row>
        <row r="12070">
          <cell r="A12070">
            <v>10488</v>
          </cell>
          <cell r="B12070" t="str">
            <v>VIBROACABADORA DE ASFALTO SOBRE ESTEIRAS, LARG. PAVIMENT. 1,90 A 5,3 M, POT. 78 KW/105 HP, CAP. 450 T/H</v>
          </cell>
          <cell r="C12070" t="str">
            <v xml:space="preserve">UN    </v>
          </cell>
          <cell r="D12070">
            <v>1377000</v>
          </cell>
        </row>
        <row r="12071">
          <cell r="A12071">
            <v>13606</v>
          </cell>
          <cell r="B12071" t="str">
            <v>VIBROACABADORA DE ASFALTO SOBRE RODAS, LARGURA DE PAVIMENTACAO DE 1,70 A 4,20 M, POTENCIA 78 KW/105 HP, CAPACIDADE 300 T/H</v>
          </cell>
          <cell r="C12071" t="str">
            <v xml:space="preserve">UN    </v>
          </cell>
          <cell r="D12071">
            <v>1220002.3</v>
          </cell>
        </row>
        <row r="12072">
          <cell r="A12072">
            <v>10489</v>
          </cell>
          <cell r="B12072" t="str">
            <v>VIDRACEIRO</v>
          </cell>
          <cell r="C12072" t="str">
            <v xml:space="preserve">H     </v>
          </cell>
          <cell r="D12072">
            <v>10.24</v>
          </cell>
        </row>
        <row r="12073">
          <cell r="A12073">
            <v>41073</v>
          </cell>
          <cell r="B12073" t="str">
            <v>VIDRACEIRO (MENSALISTA)</v>
          </cell>
          <cell r="C12073" t="str">
            <v xml:space="preserve">MES   </v>
          </cell>
          <cell r="D12073">
            <v>1794.12</v>
          </cell>
        </row>
        <row r="12074">
          <cell r="A12074">
            <v>34391</v>
          </cell>
          <cell r="B12074" t="str">
            <v>VIDRO COMUM LAMINADO LISO INCOLOR DUPLO, ESPESSURA TOTAL 8 MM (CADA CAMADA DE 4 MM) - COLOCADO</v>
          </cell>
          <cell r="C12074" t="str">
            <v xml:space="preserve">M2    </v>
          </cell>
          <cell r="D12074">
            <v>583.96</v>
          </cell>
        </row>
        <row r="12075">
          <cell r="A12075">
            <v>10496</v>
          </cell>
          <cell r="B12075" t="str">
            <v>VIDRO COMUM LAMINADO, LISO, INCOLOR, DUPLO, ESPESSURA TOTAL 6 MM (CADA CAMADA E= 3 MM) - COLOCADO</v>
          </cell>
          <cell r="C12075" t="str">
            <v xml:space="preserve">M2    </v>
          </cell>
          <cell r="D12075">
            <v>508.33</v>
          </cell>
        </row>
        <row r="12076">
          <cell r="A12076">
            <v>10497</v>
          </cell>
          <cell r="B12076" t="str">
            <v>VIDRO COMUM LAMINADO, LISO, INCOLOR, TRIPLO, ESPESSURA TOTAL 12 MM (CADA CAMADA E=  4 MM) - COLOCADO</v>
          </cell>
          <cell r="C12076" t="str">
            <v xml:space="preserve">M2    </v>
          </cell>
          <cell r="D12076">
            <v>1321.66</v>
          </cell>
        </row>
        <row r="12077">
          <cell r="A12077">
            <v>10504</v>
          </cell>
          <cell r="B12077" t="str">
            <v>VIDRO COMUM LAMINADO, LISO, INCOLOR, TRIPLO, ESPESSURA TOTAL 15 MM (CADA CAMADA E = 5 MM) - COLOCADO</v>
          </cell>
          <cell r="C12077" t="str">
            <v xml:space="preserve">M2    </v>
          </cell>
          <cell r="D12077">
            <v>1545.33</v>
          </cell>
        </row>
        <row r="12078">
          <cell r="A12078">
            <v>34390</v>
          </cell>
          <cell r="B12078" t="str">
            <v>VIDRO CRISTAL COLORIDO, 10 MM, PINTADO NA COR BRANCA</v>
          </cell>
          <cell r="C12078" t="str">
            <v xml:space="preserve">M2    </v>
          </cell>
          <cell r="D12078">
            <v>455.46</v>
          </cell>
        </row>
        <row r="12079">
          <cell r="A12079">
            <v>34389</v>
          </cell>
          <cell r="B12079" t="str">
            <v>VIDRO CRISTAL COLORIDO, 4 MM, PINTADO NA COR BRANCA</v>
          </cell>
          <cell r="C12079" t="str">
            <v xml:space="preserve">M2    </v>
          </cell>
          <cell r="D12079">
            <v>142.33000000000001</v>
          </cell>
        </row>
        <row r="12080">
          <cell r="A12080">
            <v>34388</v>
          </cell>
          <cell r="B12080" t="str">
            <v>VIDRO CRISTAL COLORIDO, 6 MM, PINTADO NA COR BRANCA</v>
          </cell>
          <cell r="C12080" t="str">
            <v xml:space="preserve">M2    </v>
          </cell>
          <cell r="D12080">
            <v>202.28</v>
          </cell>
        </row>
        <row r="12081">
          <cell r="A12081">
            <v>34387</v>
          </cell>
          <cell r="B12081" t="str">
            <v>VIDRO CRISTAL COLORIDO, 8 MM, PINTADO NA COR BRANCA</v>
          </cell>
          <cell r="C12081" t="str">
            <v xml:space="preserve">M2    </v>
          </cell>
          <cell r="D12081">
            <v>328.38</v>
          </cell>
        </row>
        <row r="12082">
          <cell r="A12082">
            <v>11188</v>
          </cell>
          <cell r="B12082" t="str">
            <v>VIDRO LISO FUME E = 4MM - SEM COLOCACAO</v>
          </cell>
          <cell r="C12082" t="str">
            <v xml:space="preserve">M2    </v>
          </cell>
          <cell r="D12082">
            <v>162.66</v>
          </cell>
        </row>
        <row r="12083">
          <cell r="A12083">
            <v>11189</v>
          </cell>
          <cell r="B12083" t="str">
            <v>VIDRO LISO FUME E = 6MM - SEM COLOCACAO</v>
          </cell>
          <cell r="C12083" t="str">
            <v xml:space="preserve">M2    </v>
          </cell>
          <cell r="D12083">
            <v>244</v>
          </cell>
        </row>
        <row r="12084">
          <cell r="A12084">
            <v>21107</v>
          </cell>
          <cell r="B12084" t="str">
            <v>VIDRO LISO FUME, E = 5 MM - SEM COLOCACAO</v>
          </cell>
          <cell r="C12084" t="str">
            <v xml:space="preserve">M2    </v>
          </cell>
          <cell r="D12084">
            <v>175.58</v>
          </cell>
        </row>
        <row r="12085">
          <cell r="A12085">
            <v>34386</v>
          </cell>
          <cell r="B12085" t="str">
            <v>VIDRO LISO INCOLOR 10 MM - SEM COLOCACAO</v>
          </cell>
          <cell r="C12085" t="str">
            <v xml:space="preserve">M2    </v>
          </cell>
          <cell r="D12085">
            <v>304.99</v>
          </cell>
        </row>
        <row r="12086">
          <cell r="A12086">
            <v>10490</v>
          </cell>
          <cell r="B12086" t="str">
            <v>VIDRO LISO INCOLOR 2 A 3 MM - SEM COLOCACAO</v>
          </cell>
          <cell r="C12086" t="str">
            <v xml:space="preserve">M2    </v>
          </cell>
          <cell r="D12086">
            <v>91.5</v>
          </cell>
        </row>
        <row r="12087">
          <cell r="A12087">
            <v>10492</v>
          </cell>
          <cell r="B12087" t="str">
            <v>VIDRO LISO INCOLOR 4MM - SEM COLOCACAO</v>
          </cell>
          <cell r="C12087" t="str">
            <v xml:space="preserve">M2    </v>
          </cell>
          <cell r="D12087">
            <v>121.99</v>
          </cell>
        </row>
        <row r="12088">
          <cell r="A12088">
            <v>10493</v>
          </cell>
          <cell r="B12088" t="str">
            <v>VIDRO LISO INCOLOR 5MM - SEM COLOCACAO</v>
          </cell>
          <cell r="C12088" t="str">
            <v xml:space="preserve">M2    </v>
          </cell>
          <cell r="D12088">
            <v>142.33000000000001</v>
          </cell>
        </row>
        <row r="12089">
          <cell r="A12089">
            <v>10491</v>
          </cell>
          <cell r="B12089" t="str">
            <v>VIDRO LISO INCOLOR 6 MM - SEM COLOCACAO</v>
          </cell>
          <cell r="C12089" t="str">
            <v xml:space="preserve">M2    </v>
          </cell>
          <cell r="D12089">
            <v>172.83</v>
          </cell>
        </row>
        <row r="12090">
          <cell r="A12090">
            <v>34385</v>
          </cell>
          <cell r="B12090" t="str">
            <v>VIDRO LISO INCOLOR 8MM  -  SEM COLOCACAO</v>
          </cell>
          <cell r="C12090" t="str">
            <v xml:space="preserve">M2    </v>
          </cell>
          <cell r="D12090">
            <v>252.13</v>
          </cell>
        </row>
        <row r="12091">
          <cell r="A12091">
            <v>10499</v>
          </cell>
          <cell r="B12091" t="str">
            <v>VIDRO MARTELADO OU CANELADO, 4 MM - SEM COLOCACAO</v>
          </cell>
          <cell r="C12091" t="str">
            <v xml:space="preserve">M2    </v>
          </cell>
          <cell r="D12091">
            <v>101.66</v>
          </cell>
        </row>
        <row r="12092">
          <cell r="A12092">
            <v>34384</v>
          </cell>
          <cell r="B12092" t="str">
            <v>VIDRO PLANO ARAMADO E = 6 MM - SEM COLOCACAO</v>
          </cell>
          <cell r="C12092" t="str">
            <v xml:space="preserve">M2    </v>
          </cell>
          <cell r="D12092">
            <v>304.99</v>
          </cell>
        </row>
        <row r="12093">
          <cell r="A12093">
            <v>11185</v>
          </cell>
          <cell r="B12093" t="str">
            <v>VIDRO PLANO ARMADO E = 7MM - SEM COLOCACAO</v>
          </cell>
          <cell r="C12093" t="str">
            <v xml:space="preserve">M2    </v>
          </cell>
          <cell r="D12093">
            <v>315.16000000000003</v>
          </cell>
        </row>
        <row r="12094">
          <cell r="A12094">
            <v>10507</v>
          </cell>
          <cell r="B12094" t="str">
            <v>VIDRO TEMPERADO INCOLOR E = 10 MM, SEM COLOCACAO</v>
          </cell>
          <cell r="C12094" t="str">
            <v xml:space="preserve">M2    </v>
          </cell>
          <cell r="D12094">
            <v>274.58999999999997</v>
          </cell>
        </row>
        <row r="12095">
          <cell r="A12095">
            <v>10505</v>
          </cell>
          <cell r="B12095" t="str">
            <v>VIDRO TEMPERADO INCOLOR E = 6 MM, SEM COLOCACAO</v>
          </cell>
          <cell r="C12095" t="str">
            <v xml:space="preserve">M2    </v>
          </cell>
          <cell r="D12095">
            <v>162.03</v>
          </cell>
        </row>
        <row r="12096">
          <cell r="A12096">
            <v>10506</v>
          </cell>
          <cell r="B12096" t="str">
            <v>VIDRO TEMPERADO INCOLOR E = 8 MM, SEM COLOCACAO</v>
          </cell>
          <cell r="C12096" t="str">
            <v xml:space="preserve">M2    </v>
          </cell>
          <cell r="D12096">
            <v>211.51</v>
          </cell>
        </row>
        <row r="12097">
          <cell r="A12097">
            <v>5031</v>
          </cell>
          <cell r="B12097" t="str">
            <v>VIDRO TEMPERADO INCOLOR PARA PORTA DE ABRIR, E = 10 MM (SEM FERRAGENS E SEM COLOCACAO)</v>
          </cell>
          <cell r="C12097" t="str">
            <v xml:space="preserve">M2    </v>
          </cell>
          <cell r="D12097">
            <v>297</v>
          </cell>
        </row>
        <row r="12098">
          <cell r="A12098">
            <v>10502</v>
          </cell>
          <cell r="B12098" t="str">
            <v>VIDRO TEMPERADO VERDE E = 10 MM, SEM COLOCACAO</v>
          </cell>
          <cell r="C12098" t="str">
            <v xml:space="preserve">M2    </v>
          </cell>
          <cell r="D12098">
            <v>346.07</v>
          </cell>
        </row>
        <row r="12099">
          <cell r="A12099">
            <v>10501</v>
          </cell>
          <cell r="B12099" t="str">
            <v>VIDRO TEMPERADO VERDE E = 6 MM, SEM COLOCACAO</v>
          </cell>
          <cell r="C12099" t="str">
            <v xml:space="preserve">M2    </v>
          </cell>
          <cell r="D12099">
            <v>195.52</v>
          </cell>
        </row>
        <row r="12100">
          <cell r="A12100">
            <v>10503</v>
          </cell>
          <cell r="B12100" t="str">
            <v>VIDRO TEMPERADO VERDE E = 8 MM, SEM COLOCACAO</v>
          </cell>
          <cell r="C12100" t="str">
            <v xml:space="preserve">M2    </v>
          </cell>
          <cell r="D12100">
            <v>264.14999999999998</v>
          </cell>
        </row>
        <row r="12101">
          <cell r="A12101">
            <v>4500</v>
          </cell>
          <cell r="B12101" t="str">
            <v>VIGA *7,5 X 10* CM EM PINUS, MISTA OU EQUIVALENTE DA REGIAO - BRUTA</v>
          </cell>
          <cell r="C12101" t="str">
            <v xml:space="preserve">M     </v>
          </cell>
          <cell r="D12101">
            <v>16.3</v>
          </cell>
        </row>
        <row r="12102">
          <cell r="A12102">
            <v>4448</v>
          </cell>
          <cell r="B12102" t="str">
            <v>VIGA *7,5 X 15 CM EM PINUS, MISTA OU EQUIVALENTE DA REGIAO - BRUTA</v>
          </cell>
          <cell r="C12102" t="str">
            <v xml:space="preserve">M     </v>
          </cell>
          <cell r="D12102">
            <v>22.39</v>
          </cell>
        </row>
        <row r="12103">
          <cell r="A12103">
            <v>20213</v>
          </cell>
          <cell r="B12103" t="str">
            <v>VIGA APARELHADA  *6 X 12* CM, EM MACARANDUBA, ANGELIM OU EQUIVALENTE DA REGIAO</v>
          </cell>
          <cell r="C12103" t="str">
            <v xml:space="preserve">M     </v>
          </cell>
          <cell r="D12103">
            <v>13.52</v>
          </cell>
        </row>
        <row r="12104">
          <cell r="A12104">
            <v>20211</v>
          </cell>
          <cell r="B12104" t="str">
            <v>VIGA APARELHADA *6 X 16* CM, EM MACARANDUBA, ANGELIM OU EQUIVALENTE DA REGIAO</v>
          </cell>
          <cell r="C12104" t="str">
            <v xml:space="preserve">M     </v>
          </cell>
          <cell r="D12104">
            <v>17.91</v>
          </cell>
        </row>
        <row r="12105">
          <cell r="A12105">
            <v>40270</v>
          </cell>
          <cell r="B12105" t="str">
            <v>VIGA DE ESCORAMAENTO H20, DE MADEIRA, PESO DE 5,00 A 5,20 KG/M, COM EXTREMIDADES PLASTICAS</v>
          </cell>
          <cell r="C12105" t="str">
            <v xml:space="preserve">M     </v>
          </cell>
          <cell r="D12105">
            <v>65.900000000000006</v>
          </cell>
        </row>
        <row r="12106">
          <cell r="A12106">
            <v>4425</v>
          </cell>
          <cell r="B12106" t="str">
            <v>VIGA NAO APARELHADA  *6 X 12* CM, EM MACARANDUBA, ANGELIM OU EQUIVALENTE DA REGIAO - BRUTA</v>
          </cell>
          <cell r="C12106" t="str">
            <v xml:space="preserve">M     </v>
          </cell>
          <cell r="D12106">
            <v>14.8</v>
          </cell>
        </row>
        <row r="12107">
          <cell r="A12107">
            <v>4472</v>
          </cell>
          <cell r="B12107" t="str">
            <v>VIGA NAO APARELHADA *6 X 16* CM, EM MACARANDUBA, ANGELIM OU EQUIVALENTE DA REGIAO -  BRUTA</v>
          </cell>
          <cell r="C12107" t="str">
            <v xml:space="preserve">M     </v>
          </cell>
          <cell r="D12107">
            <v>18.489999999999998</v>
          </cell>
        </row>
        <row r="12108">
          <cell r="A12108">
            <v>35272</v>
          </cell>
          <cell r="B12108" t="str">
            <v>VIGA NAO APARELHADA *6 X 20* CM, EM MACARANDUBA, ANGELIM OU EQUIVALENTE DA REGIAO - BRUTA</v>
          </cell>
          <cell r="C12108" t="str">
            <v xml:space="preserve">M     </v>
          </cell>
          <cell r="D12108">
            <v>26.73</v>
          </cell>
        </row>
        <row r="12109">
          <cell r="A12109">
            <v>4481</v>
          </cell>
          <cell r="B12109" t="str">
            <v>VIGA NAO APARELHADA *8 X 16* CM EM MACARANDUBA, ANGELIM OU EQUIVALENTE DA REGIAO -  BRUTA</v>
          </cell>
          <cell r="C12109" t="str">
            <v xml:space="preserve">M     </v>
          </cell>
          <cell r="D12109">
            <v>28.62</v>
          </cell>
        </row>
        <row r="12110">
          <cell r="A12110">
            <v>34345</v>
          </cell>
          <cell r="B12110" t="str">
            <v>VIGIA DIURNO</v>
          </cell>
          <cell r="C12110" t="str">
            <v xml:space="preserve">H     </v>
          </cell>
          <cell r="D12110">
            <v>10.54</v>
          </cell>
        </row>
        <row r="12111">
          <cell r="A12111">
            <v>41096</v>
          </cell>
          <cell r="B12111" t="str">
            <v>VIGIA DIURNO (MENSALISTA)</v>
          </cell>
          <cell r="C12111" t="str">
            <v xml:space="preserve">MES   </v>
          </cell>
          <cell r="D12111">
            <v>1845.72</v>
          </cell>
        </row>
        <row r="12112">
          <cell r="A12112">
            <v>41776</v>
          </cell>
          <cell r="B12112" t="str">
            <v>VIGIA NOTURNO, HORA EFETIVAMENTE TRABALHADA DE 22 H AS 5 H (COM ADICIONAL NOTURNO)</v>
          </cell>
          <cell r="C12112" t="str">
            <v xml:space="preserve">H     </v>
          </cell>
          <cell r="D12112">
            <v>14.45</v>
          </cell>
        </row>
        <row r="12113">
          <cell r="A12113">
            <v>11157</v>
          </cell>
          <cell r="B12113" t="str">
            <v>WASH PRIMER PARA TINTA AUTOMOTIVA</v>
          </cell>
          <cell r="C12113" t="str">
            <v xml:space="preserve">GL    </v>
          </cell>
          <cell r="D12113">
            <v>151.24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moveisbrasil.com.br/moveis-de-demolicao/banco-2-m-em-madeira-demolicao-e-ferro" TargetMode="External"/><Relationship Id="rId2" Type="http://schemas.openxmlformats.org/officeDocument/2006/relationships/hyperlink" Target="https://produto.mercadolivre.com.br/MLB-1606971960-banco-industrial-em-madeira-e-ferro-190x50-_JM" TargetMode="External"/><Relationship Id="rId1" Type="http://schemas.openxmlformats.org/officeDocument/2006/relationships/hyperlink" Target="https://www.casasbahia.com.br/banco-mineapolis-mdeira-macica-mdf-mel-preto-1564814944/p/1564814944?utm_medium=Cpc&amp;utm_source=google_freelisting&amp;IdSku=1564814944&amp;idLojista=10798&amp;tipoLojista=3P&amp;srsltid=AfmBOopBT0evZeehHAkpufdRrbFbSkS04DTj-GieCpkcfcBbM8ELAqsu3ek" TargetMode="External"/><Relationship Id="rId5" Type="http://schemas.openxmlformats.org/officeDocument/2006/relationships/drawing" Target="../drawings/drawing10.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0266D-12AC-49EE-8D30-B5A25EC81998}">
  <dimension ref="A2:G13466"/>
  <sheetViews>
    <sheetView view="pageBreakPreview" topLeftCell="A7363" zoomScaleNormal="100" zoomScaleSheetLayoutView="100" workbookViewId="0">
      <selection activeCell="B7367" sqref="B7367"/>
    </sheetView>
  </sheetViews>
  <sheetFormatPr defaultRowHeight="15"/>
  <cols>
    <col min="1" max="1" width="14.140625" style="31" customWidth="1"/>
    <col min="2" max="2" width="65.140625" style="32" customWidth="1"/>
    <col min="3" max="3" width="8.140625" style="31" customWidth="1"/>
    <col min="4" max="4" width="17.140625" style="309" customWidth="1"/>
    <col min="5" max="5" width="9.140625" style="70" customWidth="1"/>
    <col min="6" max="6" width="21.140625" customWidth="1"/>
  </cols>
  <sheetData>
    <row r="2" spans="1:7">
      <c r="A2" s="31" t="s">
        <v>0</v>
      </c>
      <c r="B2" s="32" t="s">
        <v>1</v>
      </c>
    </row>
    <row r="5" spans="1:7">
      <c r="A5" s="18" t="s">
        <v>2</v>
      </c>
      <c r="B5" s="535" t="s">
        <v>3</v>
      </c>
      <c r="C5" s="18" t="s">
        <v>4</v>
      </c>
      <c r="D5" s="536" t="s">
        <v>5</v>
      </c>
      <c r="E5" s="310" t="s">
        <v>6</v>
      </c>
      <c r="F5" s="536" t="s">
        <v>5</v>
      </c>
    </row>
    <row r="6" spans="1:7">
      <c r="D6" s="536" t="s">
        <v>7</v>
      </c>
      <c r="F6" s="536" t="s">
        <v>8</v>
      </c>
    </row>
    <row r="7" spans="1:7" ht="54">
      <c r="A7" s="707">
        <v>97141</v>
      </c>
      <c r="B7" s="692" t="s">
        <v>9</v>
      </c>
      <c r="C7" s="18" t="s">
        <v>10</v>
      </c>
      <c r="D7" s="18">
        <v>4.6100000000000003</v>
      </c>
      <c r="E7" s="310" t="str">
        <f>+$G$7</f>
        <v>SINAPI 07/2024</v>
      </c>
      <c r="F7" s="18">
        <v>4.96</v>
      </c>
      <c r="G7" s="310" t="s">
        <v>11</v>
      </c>
    </row>
    <row r="8" spans="1:7" ht="54">
      <c r="A8" s="707">
        <v>97142</v>
      </c>
      <c r="B8" s="692" t="s">
        <v>12</v>
      </c>
      <c r="C8" s="18" t="s">
        <v>10</v>
      </c>
      <c r="D8" s="18">
        <v>5.28</v>
      </c>
      <c r="E8" s="310" t="str">
        <f t="shared" ref="E8:E71" si="0">+$G$7</f>
        <v>SINAPI 07/2024</v>
      </c>
      <c r="F8" s="18">
        <v>5.72</v>
      </c>
    </row>
    <row r="9" spans="1:7" ht="54">
      <c r="A9" s="707">
        <v>97143</v>
      </c>
      <c r="B9" s="692" t="s">
        <v>13</v>
      </c>
      <c r="C9" s="18" t="s">
        <v>10</v>
      </c>
      <c r="D9" s="18">
        <v>6.94</v>
      </c>
      <c r="E9" s="310" t="str">
        <f t="shared" si="0"/>
        <v>SINAPI 07/2024</v>
      </c>
      <c r="F9" s="18">
        <v>7.54</v>
      </c>
    </row>
    <row r="10" spans="1:7" ht="54">
      <c r="A10" s="707">
        <v>97144</v>
      </c>
      <c r="B10" s="692" t="s">
        <v>14</v>
      </c>
      <c r="C10" s="18" t="s">
        <v>10</v>
      </c>
      <c r="D10" s="18">
        <v>8.6199999999999992</v>
      </c>
      <c r="E10" s="310" t="str">
        <f t="shared" si="0"/>
        <v>SINAPI 07/2024</v>
      </c>
      <c r="F10" s="18">
        <v>9.3800000000000008</v>
      </c>
    </row>
    <row r="11" spans="1:7" ht="54">
      <c r="A11" s="707">
        <v>97145</v>
      </c>
      <c r="B11" s="692" t="s">
        <v>15</v>
      </c>
      <c r="C11" s="18" t="s">
        <v>10</v>
      </c>
      <c r="D11" s="18">
        <v>10.31</v>
      </c>
      <c r="E11" s="310" t="str">
        <f t="shared" si="0"/>
        <v>SINAPI 07/2024</v>
      </c>
      <c r="F11" s="18">
        <v>11.23</v>
      </c>
    </row>
    <row r="12" spans="1:7" ht="54">
      <c r="A12" s="707">
        <v>97146</v>
      </c>
      <c r="B12" s="692" t="s">
        <v>16</v>
      </c>
      <c r="C12" s="18" t="s">
        <v>10</v>
      </c>
      <c r="D12" s="18">
        <v>12</v>
      </c>
      <c r="E12" s="310" t="str">
        <f t="shared" si="0"/>
        <v>SINAPI 07/2024</v>
      </c>
      <c r="F12" s="18">
        <v>13.07</v>
      </c>
    </row>
    <row r="13" spans="1:7" ht="54">
      <c r="A13" s="707">
        <v>97147</v>
      </c>
      <c r="B13" s="692" t="s">
        <v>17</v>
      </c>
      <c r="C13" s="18" t="s">
        <v>10</v>
      </c>
      <c r="D13" s="18">
        <v>13.7</v>
      </c>
      <c r="E13" s="310" t="str">
        <f t="shared" si="0"/>
        <v>SINAPI 07/2024</v>
      </c>
      <c r="F13" s="18">
        <v>14.93</v>
      </c>
    </row>
    <row r="14" spans="1:7" ht="54">
      <c r="A14" s="707">
        <v>97148</v>
      </c>
      <c r="B14" s="692" t="s">
        <v>18</v>
      </c>
      <c r="C14" s="18" t="s">
        <v>10</v>
      </c>
      <c r="D14" s="18">
        <v>15.38</v>
      </c>
      <c r="E14" s="310" t="str">
        <f t="shared" si="0"/>
        <v>SINAPI 07/2024</v>
      </c>
      <c r="F14" s="18">
        <v>16.78</v>
      </c>
    </row>
    <row r="15" spans="1:7" ht="54">
      <c r="A15" s="707">
        <v>97149</v>
      </c>
      <c r="B15" s="692" t="s">
        <v>19</v>
      </c>
      <c r="C15" s="18" t="s">
        <v>10</v>
      </c>
      <c r="D15" s="18">
        <v>17.09</v>
      </c>
      <c r="E15" s="310" t="str">
        <f t="shared" si="0"/>
        <v>SINAPI 07/2024</v>
      </c>
      <c r="F15" s="18">
        <v>18.66</v>
      </c>
    </row>
    <row r="16" spans="1:7" ht="54">
      <c r="A16" s="707">
        <v>97150</v>
      </c>
      <c r="B16" s="692" t="s">
        <v>20</v>
      </c>
      <c r="C16" s="18" t="s">
        <v>10</v>
      </c>
      <c r="D16" s="18">
        <v>21.91</v>
      </c>
      <c r="E16" s="310" t="str">
        <f t="shared" si="0"/>
        <v>SINAPI 07/2024</v>
      </c>
      <c r="F16" s="18">
        <v>23.65</v>
      </c>
    </row>
    <row r="17" spans="1:6" ht="54">
      <c r="A17" s="707">
        <v>97151</v>
      </c>
      <c r="B17" s="692" t="s">
        <v>21</v>
      </c>
      <c r="C17" s="18" t="s">
        <v>10</v>
      </c>
      <c r="D17" s="18">
        <v>25.8</v>
      </c>
      <c r="E17" s="310" t="str">
        <f t="shared" si="0"/>
        <v>SINAPI 07/2024</v>
      </c>
      <c r="F17" s="18">
        <v>27.86</v>
      </c>
    </row>
    <row r="18" spans="1:6" ht="54">
      <c r="A18" s="707">
        <v>97152</v>
      </c>
      <c r="B18" s="692" t="s">
        <v>22</v>
      </c>
      <c r="C18" s="18" t="s">
        <v>10</v>
      </c>
      <c r="D18" s="18">
        <v>29.44</v>
      </c>
      <c r="E18" s="310" t="str">
        <f t="shared" si="0"/>
        <v>SINAPI 07/2024</v>
      </c>
      <c r="F18" s="18">
        <v>31.82</v>
      </c>
    </row>
    <row r="19" spans="1:6" ht="54">
      <c r="A19" s="707">
        <v>97153</v>
      </c>
      <c r="B19" s="692" t="s">
        <v>23</v>
      </c>
      <c r="C19" s="18" t="s">
        <v>10</v>
      </c>
      <c r="D19" s="18">
        <v>33.26</v>
      </c>
      <c r="E19" s="310" t="str">
        <f t="shared" si="0"/>
        <v>SINAPI 07/2024</v>
      </c>
      <c r="F19" s="18">
        <v>35.96</v>
      </c>
    </row>
    <row r="20" spans="1:6" ht="54">
      <c r="A20" s="707">
        <v>97154</v>
      </c>
      <c r="B20" s="692" t="s">
        <v>24</v>
      </c>
      <c r="C20" s="18" t="s">
        <v>10</v>
      </c>
      <c r="D20" s="18">
        <v>37.090000000000003</v>
      </c>
      <c r="E20" s="310" t="str">
        <f t="shared" si="0"/>
        <v>SINAPI 07/2024</v>
      </c>
      <c r="F20" s="18">
        <v>40.119999999999997</v>
      </c>
    </row>
    <row r="21" spans="1:6" ht="54">
      <c r="A21" s="707">
        <v>97155</v>
      </c>
      <c r="B21" s="692" t="s">
        <v>25</v>
      </c>
      <c r="C21" s="18" t="s">
        <v>10</v>
      </c>
      <c r="D21" s="18">
        <v>40.94</v>
      </c>
      <c r="E21" s="310" t="str">
        <f t="shared" si="0"/>
        <v>SINAPI 07/2024</v>
      </c>
      <c r="F21" s="18">
        <v>44.28</v>
      </c>
    </row>
    <row r="22" spans="1:6" ht="54">
      <c r="A22" s="707">
        <v>97156</v>
      </c>
      <c r="B22" s="692" t="s">
        <v>26</v>
      </c>
      <c r="C22" s="18" t="s">
        <v>10</v>
      </c>
      <c r="D22" s="18">
        <v>48.97</v>
      </c>
      <c r="E22" s="310" t="str">
        <f t="shared" si="0"/>
        <v>SINAPI 07/2024</v>
      </c>
      <c r="F22" s="18">
        <v>52.97</v>
      </c>
    </row>
    <row r="23" spans="1:6" ht="54">
      <c r="A23" s="707">
        <v>97157</v>
      </c>
      <c r="B23" s="692" t="s">
        <v>27</v>
      </c>
      <c r="C23" s="18" t="s">
        <v>10</v>
      </c>
      <c r="D23" s="18">
        <v>3.47</v>
      </c>
      <c r="E23" s="310" t="str">
        <f t="shared" si="0"/>
        <v>SINAPI 07/2024</v>
      </c>
      <c r="F23" s="18">
        <v>3.73</v>
      </c>
    </row>
    <row r="24" spans="1:6" ht="54">
      <c r="A24" s="707">
        <v>97158</v>
      </c>
      <c r="B24" s="692" t="s">
        <v>28</v>
      </c>
      <c r="C24" s="18" t="s">
        <v>10</v>
      </c>
      <c r="D24" s="18">
        <v>4.0199999999999996</v>
      </c>
      <c r="E24" s="310" t="str">
        <f t="shared" si="0"/>
        <v>SINAPI 07/2024</v>
      </c>
      <c r="F24" s="18">
        <v>4.3499999999999996</v>
      </c>
    </row>
    <row r="25" spans="1:6" ht="54">
      <c r="A25" s="707">
        <v>97159</v>
      </c>
      <c r="B25" s="692" t="s">
        <v>29</v>
      </c>
      <c r="C25" s="18" t="s">
        <v>10</v>
      </c>
      <c r="D25" s="18">
        <v>5.39</v>
      </c>
      <c r="E25" s="310" t="str">
        <f t="shared" si="0"/>
        <v>SINAPI 07/2024</v>
      </c>
      <c r="F25" s="18">
        <v>5.85</v>
      </c>
    </row>
    <row r="26" spans="1:6" ht="54">
      <c r="A26" s="707">
        <v>97160</v>
      </c>
      <c r="B26" s="692" t="s">
        <v>30</v>
      </c>
      <c r="C26" s="18" t="s">
        <v>10</v>
      </c>
      <c r="D26" s="18">
        <v>6.75</v>
      </c>
      <c r="E26" s="310" t="str">
        <f t="shared" si="0"/>
        <v>SINAPI 07/2024</v>
      </c>
      <c r="F26" s="18">
        <v>7.36</v>
      </c>
    </row>
    <row r="27" spans="1:6" ht="54">
      <c r="A27" s="707">
        <v>97161</v>
      </c>
      <c r="B27" s="692" t="s">
        <v>31</v>
      </c>
      <c r="C27" s="18" t="s">
        <v>10</v>
      </c>
      <c r="D27" s="18">
        <v>8.14</v>
      </c>
      <c r="E27" s="310" t="str">
        <f t="shared" si="0"/>
        <v>SINAPI 07/2024</v>
      </c>
      <c r="F27" s="18">
        <v>8.8800000000000008</v>
      </c>
    </row>
    <row r="28" spans="1:6" ht="54">
      <c r="A28" s="707">
        <v>97162</v>
      </c>
      <c r="B28" s="692" t="s">
        <v>32</v>
      </c>
      <c r="C28" s="18" t="s">
        <v>10</v>
      </c>
      <c r="D28" s="18">
        <v>9.5299999999999994</v>
      </c>
      <c r="E28" s="310" t="str">
        <f t="shared" si="0"/>
        <v>SINAPI 07/2024</v>
      </c>
      <c r="F28" s="18">
        <v>10.4</v>
      </c>
    </row>
    <row r="29" spans="1:6" ht="54">
      <c r="A29" s="707">
        <v>97163</v>
      </c>
      <c r="B29" s="692" t="s">
        <v>33</v>
      </c>
      <c r="C29" s="18" t="s">
        <v>10</v>
      </c>
      <c r="D29" s="18">
        <v>10.93</v>
      </c>
      <c r="E29" s="310" t="str">
        <f t="shared" si="0"/>
        <v>SINAPI 07/2024</v>
      </c>
      <c r="F29" s="18">
        <v>11.94</v>
      </c>
    </row>
    <row r="30" spans="1:6" ht="54">
      <c r="A30" s="707">
        <v>97164</v>
      </c>
      <c r="B30" s="692" t="s">
        <v>34</v>
      </c>
      <c r="C30" s="18" t="s">
        <v>10</v>
      </c>
      <c r="D30" s="18">
        <v>12.32</v>
      </c>
      <c r="E30" s="310" t="str">
        <f t="shared" si="0"/>
        <v>SINAPI 07/2024</v>
      </c>
      <c r="F30" s="18">
        <v>13.47</v>
      </c>
    </row>
    <row r="31" spans="1:6" ht="54">
      <c r="A31" s="707">
        <v>97165</v>
      </c>
      <c r="B31" s="692" t="s">
        <v>35</v>
      </c>
      <c r="C31" s="18" t="s">
        <v>10</v>
      </c>
      <c r="D31" s="18">
        <v>13.72</v>
      </c>
      <c r="E31" s="310" t="str">
        <f t="shared" si="0"/>
        <v>SINAPI 07/2024</v>
      </c>
      <c r="F31" s="18">
        <v>15</v>
      </c>
    </row>
    <row r="32" spans="1:6" ht="54">
      <c r="A32" s="707">
        <v>97166</v>
      </c>
      <c r="B32" s="692" t="s">
        <v>36</v>
      </c>
      <c r="C32" s="18" t="s">
        <v>10</v>
      </c>
      <c r="D32" s="18">
        <v>17.22</v>
      </c>
      <c r="E32" s="310" t="str">
        <f t="shared" si="0"/>
        <v>SINAPI 07/2024</v>
      </c>
      <c r="F32" s="18">
        <v>18.64</v>
      </c>
    </row>
    <row r="33" spans="1:6" ht="54">
      <c r="A33" s="707">
        <v>97167</v>
      </c>
      <c r="B33" s="692" t="s">
        <v>37</v>
      </c>
      <c r="C33" s="18" t="s">
        <v>10</v>
      </c>
      <c r="D33" s="18">
        <v>20.36</v>
      </c>
      <c r="E33" s="310" t="str">
        <f t="shared" si="0"/>
        <v>SINAPI 07/2024</v>
      </c>
      <c r="F33" s="18">
        <v>22.05</v>
      </c>
    </row>
    <row r="34" spans="1:6" ht="54">
      <c r="A34" s="707">
        <v>97168</v>
      </c>
      <c r="B34" s="692" t="s">
        <v>38</v>
      </c>
      <c r="C34" s="18" t="s">
        <v>10</v>
      </c>
      <c r="D34" s="18">
        <v>23.25</v>
      </c>
      <c r="E34" s="310" t="str">
        <f t="shared" si="0"/>
        <v>SINAPI 07/2024</v>
      </c>
      <c r="F34" s="18">
        <v>25.21</v>
      </c>
    </row>
    <row r="35" spans="1:6" ht="54">
      <c r="A35" s="707">
        <v>97169</v>
      </c>
      <c r="B35" s="692" t="s">
        <v>39</v>
      </c>
      <c r="C35" s="18" t="s">
        <v>10</v>
      </c>
      <c r="D35" s="18">
        <v>26.3</v>
      </c>
      <c r="E35" s="310" t="str">
        <f t="shared" si="0"/>
        <v>SINAPI 07/2024</v>
      </c>
      <c r="F35" s="18">
        <v>28.55</v>
      </c>
    </row>
    <row r="36" spans="1:6" ht="54">
      <c r="A36" s="707">
        <v>97170</v>
      </c>
      <c r="B36" s="692" t="s">
        <v>40</v>
      </c>
      <c r="C36" s="18" t="s">
        <v>10</v>
      </c>
      <c r="D36" s="18">
        <v>29.37</v>
      </c>
      <c r="E36" s="310" t="str">
        <f t="shared" si="0"/>
        <v>SINAPI 07/2024</v>
      </c>
      <c r="F36" s="18">
        <v>31.89</v>
      </c>
    </row>
    <row r="37" spans="1:6" ht="54">
      <c r="A37" s="707">
        <v>97171</v>
      </c>
      <c r="B37" s="692" t="s">
        <v>41</v>
      </c>
      <c r="C37" s="18" t="s">
        <v>10</v>
      </c>
      <c r="D37" s="18">
        <v>32.47</v>
      </c>
      <c r="E37" s="310" t="str">
        <f t="shared" si="0"/>
        <v>SINAPI 07/2024</v>
      </c>
      <c r="F37" s="18">
        <v>35.25</v>
      </c>
    </row>
    <row r="38" spans="1:6" ht="54">
      <c r="A38" s="707">
        <v>97172</v>
      </c>
      <c r="B38" s="692" t="s">
        <v>42</v>
      </c>
      <c r="C38" s="18" t="s">
        <v>10</v>
      </c>
      <c r="D38" s="18">
        <v>39</v>
      </c>
      <c r="E38" s="310" t="str">
        <f t="shared" si="0"/>
        <v>SINAPI 07/2024</v>
      </c>
      <c r="F38" s="18">
        <v>42.33</v>
      </c>
    </row>
    <row r="39" spans="1:6" ht="54">
      <c r="A39" s="707">
        <v>105249</v>
      </c>
      <c r="B39" s="692" t="s">
        <v>43</v>
      </c>
      <c r="C39" s="18" t="s">
        <v>44</v>
      </c>
      <c r="D39" s="18">
        <v>108.38</v>
      </c>
      <c r="E39" s="310" t="str">
        <f t="shared" si="0"/>
        <v>SINAPI 07/2024</v>
      </c>
      <c r="F39" s="18">
        <v>116.6</v>
      </c>
    </row>
    <row r="40" spans="1:6" ht="54">
      <c r="A40" s="707">
        <v>105250</v>
      </c>
      <c r="B40" s="692" t="s">
        <v>45</v>
      </c>
      <c r="C40" s="18" t="s">
        <v>44</v>
      </c>
      <c r="D40" s="18">
        <v>14.56</v>
      </c>
      <c r="E40" s="310" t="str">
        <f t="shared" si="0"/>
        <v>SINAPI 07/2024</v>
      </c>
      <c r="F40" s="18">
        <v>15.66</v>
      </c>
    </row>
    <row r="41" spans="1:6" ht="54">
      <c r="A41" s="707">
        <v>105251</v>
      </c>
      <c r="B41" s="692" t="s">
        <v>46</v>
      </c>
      <c r="C41" s="18" t="s">
        <v>44</v>
      </c>
      <c r="D41" s="18">
        <v>16.68</v>
      </c>
      <c r="E41" s="310" t="str">
        <f t="shared" si="0"/>
        <v>SINAPI 07/2024</v>
      </c>
      <c r="F41" s="18">
        <v>18.010000000000002</v>
      </c>
    </row>
    <row r="42" spans="1:6" ht="54">
      <c r="A42" s="707">
        <v>105252</v>
      </c>
      <c r="B42" s="692" t="s">
        <v>47</v>
      </c>
      <c r="C42" s="18" t="s">
        <v>44</v>
      </c>
      <c r="D42" s="18">
        <v>21.94</v>
      </c>
      <c r="E42" s="310" t="str">
        <f t="shared" si="0"/>
        <v>SINAPI 07/2024</v>
      </c>
      <c r="F42" s="18">
        <v>23.75</v>
      </c>
    </row>
    <row r="43" spans="1:6" ht="54">
      <c r="A43" s="707">
        <v>105253</v>
      </c>
      <c r="B43" s="692" t="s">
        <v>48</v>
      </c>
      <c r="C43" s="18" t="s">
        <v>44</v>
      </c>
      <c r="D43" s="18">
        <v>27.18</v>
      </c>
      <c r="E43" s="310" t="str">
        <f t="shared" si="0"/>
        <v>SINAPI 07/2024</v>
      </c>
      <c r="F43" s="18">
        <v>29.51</v>
      </c>
    </row>
    <row r="44" spans="1:6" ht="54">
      <c r="A44" s="707">
        <v>105254</v>
      </c>
      <c r="B44" s="692" t="s">
        <v>49</v>
      </c>
      <c r="C44" s="18" t="s">
        <v>44</v>
      </c>
      <c r="D44" s="18">
        <v>32.590000000000003</v>
      </c>
      <c r="E44" s="310" t="str">
        <f t="shared" si="0"/>
        <v>SINAPI 07/2024</v>
      </c>
      <c r="F44" s="18">
        <v>35.39</v>
      </c>
    </row>
    <row r="45" spans="1:6" ht="54">
      <c r="A45" s="707">
        <v>105255</v>
      </c>
      <c r="B45" s="692" t="s">
        <v>50</v>
      </c>
      <c r="C45" s="18" t="s">
        <v>44</v>
      </c>
      <c r="D45" s="18">
        <v>37.97</v>
      </c>
      <c r="E45" s="310" t="str">
        <f t="shared" si="0"/>
        <v>SINAPI 07/2024</v>
      </c>
      <c r="F45" s="18">
        <v>41.29</v>
      </c>
    </row>
    <row r="46" spans="1:6" ht="54">
      <c r="A46" s="707">
        <v>105256</v>
      </c>
      <c r="B46" s="692" t="s">
        <v>51</v>
      </c>
      <c r="C46" s="18" t="s">
        <v>44</v>
      </c>
      <c r="D46" s="18">
        <v>43.34</v>
      </c>
      <c r="E46" s="310" t="str">
        <f t="shared" si="0"/>
        <v>SINAPI 07/2024</v>
      </c>
      <c r="F46" s="18">
        <v>47.15</v>
      </c>
    </row>
    <row r="47" spans="1:6" ht="54">
      <c r="A47" s="707">
        <v>105257</v>
      </c>
      <c r="B47" s="692" t="s">
        <v>52</v>
      </c>
      <c r="C47" s="18" t="s">
        <v>44</v>
      </c>
      <c r="D47" s="18">
        <v>48.7</v>
      </c>
      <c r="E47" s="310" t="str">
        <f t="shared" si="0"/>
        <v>SINAPI 07/2024</v>
      </c>
      <c r="F47" s="18">
        <v>53.01</v>
      </c>
    </row>
    <row r="48" spans="1:6" ht="54">
      <c r="A48" s="707">
        <v>105258</v>
      </c>
      <c r="B48" s="692" t="s">
        <v>53</v>
      </c>
      <c r="C48" s="18" t="s">
        <v>44</v>
      </c>
      <c r="D48" s="18">
        <v>27.08</v>
      </c>
      <c r="E48" s="310" t="str">
        <f t="shared" si="0"/>
        <v>SINAPI 07/2024</v>
      </c>
      <c r="F48" s="18">
        <v>29.44</v>
      </c>
    </row>
    <row r="49" spans="1:6" ht="54">
      <c r="A49" s="707">
        <v>105259</v>
      </c>
      <c r="B49" s="692" t="s">
        <v>54</v>
      </c>
      <c r="C49" s="18" t="s">
        <v>44</v>
      </c>
      <c r="D49" s="18">
        <v>17.63</v>
      </c>
      <c r="E49" s="310" t="str">
        <f t="shared" si="0"/>
        <v>SINAPI 07/2024</v>
      </c>
      <c r="F49" s="18">
        <v>18.98</v>
      </c>
    </row>
    <row r="50" spans="1:6" ht="54">
      <c r="A50" s="707">
        <v>105261</v>
      </c>
      <c r="B50" s="692" t="s">
        <v>55</v>
      </c>
      <c r="C50" s="18" t="s">
        <v>44</v>
      </c>
      <c r="D50" s="18">
        <v>30.28</v>
      </c>
      <c r="E50" s="310" t="str">
        <f t="shared" si="0"/>
        <v>SINAPI 07/2024</v>
      </c>
      <c r="F50" s="18">
        <v>32.92</v>
      </c>
    </row>
    <row r="51" spans="1:6" ht="54">
      <c r="A51" s="707">
        <v>105262</v>
      </c>
      <c r="B51" s="692" t="s">
        <v>56</v>
      </c>
      <c r="C51" s="18" t="s">
        <v>44</v>
      </c>
      <c r="D51" s="18">
        <v>37.76</v>
      </c>
      <c r="E51" s="310" t="str">
        <f t="shared" si="0"/>
        <v>SINAPI 07/2024</v>
      </c>
      <c r="F51" s="18">
        <v>40.68</v>
      </c>
    </row>
    <row r="52" spans="1:6" ht="54">
      <c r="A52" s="707">
        <v>105263</v>
      </c>
      <c r="B52" s="692" t="s">
        <v>57</v>
      </c>
      <c r="C52" s="18" t="s">
        <v>44</v>
      </c>
      <c r="D52" s="18">
        <v>44.81</v>
      </c>
      <c r="E52" s="310" t="str">
        <f t="shared" si="0"/>
        <v>SINAPI 07/2024</v>
      </c>
      <c r="F52" s="18">
        <v>48.28</v>
      </c>
    </row>
    <row r="53" spans="1:6" ht="54">
      <c r="A53" s="707">
        <v>105264</v>
      </c>
      <c r="B53" s="692" t="s">
        <v>58</v>
      </c>
      <c r="C53" s="18" t="s">
        <v>44</v>
      </c>
      <c r="D53" s="18">
        <v>51.19</v>
      </c>
      <c r="E53" s="310" t="str">
        <f t="shared" si="0"/>
        <v>SINAPI 07/2024</v>
      </c>
      <c r="F53" s="18">
        <v>55.23</v>
      </c>
    </row>
    <row r="54" spans="1:6" ht="54">
      <c r="A54" s="707">
        <v>105265</v>
      </c>
      <c r="B54" s="692" t="s">
        <v>59</v>
      </c>
      <c r="C54" s="18" t="s">
        <v>44</v>
      </c>
      <c r="D54" s="18">
        <v>57.81</v>
      </c>
      <c r="E54" s="310" t="str">
        <f t="shared" si="0"/>
        <v>SINAPI 07/2024</v>
      </c>
      <c r="F54" s="18">
        <v>62.4</v>
      </c>
    </row>
    <row r="55" spans="1:6" ht="54">
      <c r="A55" s="707">
        <v>105266</v>
      </c>
      <c r="B55" s="692" t="s">
        <v>60</v>
      </c>
      <c r="C55" s="18" t="s">
        <v>44</v>
      </c>
      <c r="D55" s="18">
        <v>64.63</v>
      </c>
      <c r="E55" s="310" t="str">
        <f t="shared" si="0"/>
        <v>SINAPI 07/2024</v>
      </c>
      <c r="F55" s="18">
        <v>69.78</v>
      </c>
    </row>
    <row r="56" spans="1:6" ht="54">
      <c r="A56" s="707">
        <v>105267</v>
      </c>
      <c r="B56" s="692" t="s">
        <v>61</v>
      </c>
      <c r="C56" s="18" t="s">
        <v>44</v>
      </c>
      <c r="D56" s="18">
        <v>71.540000000000006</v>
      </c>
      <c r="E56" s="310" t="str">
        <f t="shared" si="0"/>
        <v>SINAPI 07/2024</v>
      </c>
      <c r="F56" s="18">
        <v>77.239999999999995</v>
      </c>
    </row>
    <row r="57" spans="1:6" ht="54">
      <c r="A57" s="707">
        <v>105268</v>
      </c>
      <c r="B57" s="692" t="s">
        <v>62</v>
      </c>
      <c r="C57" s="18" t="s">
        <v>44</v>
      </c>
      <c r="D57" s="18">
        <v>87.93</v>
      </c>
      <c r="E57" s="310" t="str">
        <f t="shared" si="0"/>
        <v>SINAPI 07/2024</v>
      </c>
      <c r="F57" s="18">
        <v>94.75</v>
      </c>
    </row>
    <row r="58" spans="1:6" ht="54">
      <c r="A58" s="707">
        <v>105269</v>
      </c>
      <c r="B58" s="692" t="s">
        <v>63</v>
      </c>
      <c r="C58" s="18" t="s">
        <v>44</v>
      </c>
      <c r="D58" s="18">
        <v>11.05</v>
      </c>
      <c r="E58" s="310" t="str">
        <f t="shared" si="0"/>
        <v>SINAPI 07/2024</v>
      </c>
      <c r="F58" s="18">
        <v>11.89</v>
      </c>
    </row>
    <row r="59" spans="1:6" ht="54">
      <c r="A59" s="707">
        <v>105270</v>
      </c>
      <c r="B59" s="692" t="s">
        <v>64</v>
      </c>
      <c r="C59" s="18" t="s">
        <v>44</v>
      </c>
      <c r="D59" s="18">
        <v>54.2</v>
      </c>
      <c r="E59" s="310" t="str">
        <f t="shared" si="0"/>
        <v>SINAPI 07/2024</v>
      </c>
      <c r="F59" s="18">
        <v>59.01</v>
      </c>
    </row>
    <row r="60" spans="1:6" ht="54">
      <c r="A60" s="707">
        <v>105271</v>
      </c>
      <c r="B60" s="692" t="s">
        <v>65</v>
      </c>
      <c r="C60" s="18" t="s">
        <v>44</v>
      </c>
      <c r="D60" s="18">
        <v>69.25</v>
      </c>
      <c r="E60" s="310" t="str">
        <f t="shared" si="0"/>
        <v>SINAPI 07/2024</v>
      </c>
      <c r="F60" s="18">
        <v>74.569999999999993</v>
      </c>
    </row>
    <row r="61" spans="1:6" ht="54">
      <c r="A61" s="707">
        <v>105272</v>
      </c>
      <c r="B61" s="692" t="s">
        <v>66</v>
      </c>
      <c r="C61" s="18" t="s">
        <v>44</v>
      </c>
      <c r="D61" s="18">
        <v>81.67</v>
      </c>
      <c r="E61" s="310" t="str">
        <f t="shared" si="0"/>
        <v>SINAPI 07/2024</v>
      </c>
      <c r="F61" s="18">
        <v>87.99</v>
      </c>
    </row>
    <row r="62" spans="1:6" ht="54">
      <c r="A62" s="707">
        <v>105273</v>
      </c>
      <c r="B62" s="692" t="s">
        <v>67</v>
      </c>
      <c r="C62" s="18" t="s">
        <v>44</v>
      </c>
      <c r="D62" s="18">
        <v>93.41</v>
      </c>
      <c r="E62" s="310" t="str">
        <f t="shared" si="0"/>
        <v>SINAPI 07/2024</v>
      </c>
      <c r="F62" s="18">
        <v>100.73</v>
      </c>
    </row>
    <row r="63" spans="1:6" ht="54">
      <c r="A63" s="707">
        <v>105274</v>
      </c>
      <c r="B63" s="692" t="s">
        <v>68</v>
      </c>
      <c r="C63" s="18" t="s">
        <v>44</v>
      </c>
      <c r="D63" s="18">
        <v>105.41</v>
      </c>
      <c r="E63" s="310" t="str">
        <f t="shared" si="0"/>
        <v>SINAPI 07/2024</v>
      </c>
      <c r="F63" s="18">
        <v>113.74</v>
      </c>
    </row>
    <row r="64" spans="1:6" ht="54">
      <c r="A64" s="707">
        <v>105275</v>
      </c>
      <c r="B64" s="692" t="s">
        <v>69</v>
      </c>
      <c r="C64" s="18" t="s">
        <v>44</v>
      </c>
      <c r="D64" s="18">
        <v>117.58</v>
      </c>
      <c r="E64" s="310" t="str">
        <f t="shared" si="0"/>
        <v>SINAPI 07/2024</v>
      </c>
      <c r="F64" s="18">
        <v>126.91</v>
      </c>
    </row>
    <row r="65" spans="1:6" ht="54">
      <c r="A65" s="707">
        <v>105276</v>
      </c>
      <c r="B65" s="692" t="s">
        <v>70</v>
      </c>
      <c r="C65" s="18" t="s">
        <v>44</v>
      </c>
      <c r="D65" s="18">
        <v>129.87</v>
      </c>
      <c r="E65" s="310" t="str">
        <f t="shared" si="0"/>
        <v>SINAPI 07/2024</v>
      </c>
      <c r="F65" s="18">
        <v>140.19</v>
      </c>
    </row>
    <row r="66" spans="1:6" ht="54">
      <c r="A66" s="707">
        <v>105277</v>
      </c>
      <c r="B66" s="692" t="s">
        <v>71</v>
      </c>
      <c r="C66" s="18" t="s">
        <v>44</v>
      </c>
      <c r="D66" s="18">
        <v>157</v>
      </c>
      <c r="E66" s="310" t="str">
        <f t="shared" si="0"/>
        <v>SINAPI 07/2024</v>
      </c>
      <c r="F66" s="18">
        <v>169.32</v>
      </c>
    </row>
    <row r="67" spans="1:6" ht="54">
      <c r="A67" s="707">
        <v>105278</v>
      </c>
      <c r="B67" s="692" t="s">
        <v>72</v>
      </c>
      <c r="C67" s="18" t="s">
        <v>44</v>
      </c>
      <c r="D67" s="18">
        <v>19.87</v>
      </c>
      <c r="E67" s="310" t="str">
        <f t="shared" si="0"/>
        <v>SINAPI 07/2024</v>
      </c>
      <c r="F67" s="18">
        <v>21.35</v>
      </c>
    </row>
    <row r="68" spans="1:6" ht="54">
      <c r="A68" s="707">
        <v>105279</v>
      </c>
      <c r="B68" s="692" t="s">
        <v>73</v>
      </c>
      <c r="C68" s="18" t="s">
        <v>44</v>
      </c>
      <c r="D68" s="18">
        <v>22.8</v>
      </c>
      <c r="E68" s="310" t="str">
        <f t="shared" si="0"/>
        <v>SINAPI 07/2024</v>
      </c>
      <c r="F68" s="18">
        <v>24.55</v>
      </c>
    </row>
    <row r="69" spans="1:6" ht="54">
      <c r="A69" s="707">
        <v>105280</v>
      </c>
      <c r="B69" s="692" t="s">
        <v>74</v>
      </c>
      <c r="C69" s="18" t="s">
        <v>44</v>
      </c>
      <c r="D69" s="18">
        <v>29.96</v>
      </c>
      <c r="E69" s="310" t="str">
        <f t="shared" si="0"/>
        <v>SINAPI 07/2024</v>
      </c>
      <c r="F69" s="18">
        <v>32.380000000000003</v>
      </c>
    </row>
    <row r="70" spans="1:6" ht="54">
      <c r="A70" s="707">
        <v>105281</v>
      </c>
      <c r="B70" s="692" t="s">
        <v>75</v>
      </c>
      <c r="C70" s="18" t="s">
        <v>44</v>
      </c>
      <c r="D70" s="18">
        <v>37.119999999999997</v>
      </c>
      <c r="E70" s="310" t="str">
        <f t="shared" si="0"/>
        <v>SINAPI 07/2024</v>
      </c>
      <c r="F70" s="18">
        <v>40.200000000000003</v>
      </c>
    </row>
    <row r="71" spans="1:6" ht="54">
      <c r="A71" s="707">
        <v>105282</v>
      </c>
      <c r="B71" s="692" t="s">
        <v>76</v>
      </c>
      <c r="C71" s="18" t="s">
        <v>44</v>
      </c>
      <c r="D71" s="18">
        <v>12.81</v>
      </c>
      <c r="E71" s="310" t="str">
        <f t="shared" si="0"/>
        <v>SINAPI 07/2024</v>
      </c>
      <c r="F71" s="18">
        <v>13.83</v>
      </c>
    </row>
    <row r="72" spans="1:6" ht="54">
      <c r="A72" s="707">
        <v>105283</v>
      </c>
      <c r="B72" s="692" t="s">
        <v>77</v>
      </c>
      <c r="C72" s="18" t="s">
        <v>44</v>
      </c>
      <c r="D72" s="18">
        <v>23.55</v>
      </c>
      <c r="E72" s="310" t="str">
        <f t="shared" ref="E72:E135" si="1">+$G$7</f>
        <v>SINAPI 07/2024</v>
      </c>
      <c r="F72" s="18">
        <v>25.46</v>
      </c>
    </row>
    <row r="73" spans="1:6" ht="54">
      <c r="A73" s="707">
        <v>105284</v>
      </c>
      <c r="B73" s="692" t="s">
        <v>78</v>
      </c>
      <c r="C73" s="18" t="s">
        <v>44</v>
      </c>
      <c r="D73" s="18">
        <v>44.57</v>
      </c>
      <c r="E73" s="310" t="str">
        <f t="shared" si="1"/>
        <v>SINAPI 07/2024</v>
      </c>
      <c r="F73" s="18">
        <v>48.31</v>
      </c>
    </row>
    <row r="74" spans="1:6" ht="54">
      <c r="A74" s="707">
        <v>105297</v>
      </c>
      <c r="B74" s="692" t="s">
        <v>79</v>
      </c>
      <c r="C74" s="18" t="s">
        <v>44</v>
      </c>
      <c r="D74" s="18">
        <v>9.92</v>
      </c>
      <c r="E74" s="310" t="str">
        <f t="shared" si="1"/>
        <v>SINAPI 07/2024</v>
      </c>
      <c r="F74" s="18">
        <v>10.66</v>
      </c>
    </row>
    <row r="75" spans="1:6" ht="54">
      <c r="A75" s="707">
        <v>105298</v>
      </c>
      <c r="B75" s="692" t="s">
        <v>80</v>
      </c>
      <c r="C75" s="18" t="s">
        <v>44</v>
      </c>
      <c r="D75" s="18">
        <v>17.12</v>
      </c>
      <c r="E75" s="310" t="str">
        <f t="shared" si="1"/>
        <v>SINAPI 07/2024</v>
      </c>
      <c r="F75" s="18">
        <v>18.559999999999999</v>
      </c>
    </row>
    <row r="76" spans="1:6" ht="54">
      <c r="A76" s="707">
        <v>105299</v>
      </c>
      <c r="B76" s="692" t="s">
        <v>81</v>
      </c>
      <c r="C76" s="18" t="s">
        <v>44</v>
      </c>
      <c r="D76" s="18">
        <v>21.45</v>
      </c>
      <c r="E76" s="310" t="str">
        <f t="shared" si="1"/>
        <v>SINAPI 07/2024</v>
      </c>
      <c r="F76" s="18">
        <v>23.29</v>
      </c>
    </row>
    <row r="77" spans="1:6" ht="54">
      <c r="A77" s="707">
        <v>105300</v>
      </c>
      <c r="B77" s="692" t="s">
        <v>82</v>
      </c>
      <c r="C77" s="18" t="s">
        <v>44</v>
      </c>
      <c r="D77" s="18">
        <v>25.91</v>
      </c>
      <c r="E77" s="310" t="str">
        <f t="shared" si="1"/>
        <v>SINAPI 07/2024</v>
      </c>
      <c r="F77" s="18">
        <v>28.18</v>
      </c>
    </row>
    <row r="78" spans="1:6" ht="54">
      <c r="A78" s="707">
        <v>105301</v>
      </c>
      <c r="B78" s="692" t="s">
        <v>83</v>
      </c>
      <c r="C78" s="18" t="s">
        <v>44</v>
      </c>
      <c r="D78" s="18">
        <v>30.38</v>
      </c>
      <c r="E78" s="310" t="str">
        <f t="shared" si="1"/>
        <v>SINAPI 07/2024</v>
      </c>
      <c r="F78" s="18">
        <v>33.07</v>
      </c>
    </row>
    <row r="79" spans="1:6" ht="54">
      <c r="A79" s="707">
        <v>105302</v>
      </c>
      <c r="B79" s="692" t="s">
        <v>84</v>
      </c>
      <c r="C79" s="18" t="s">
        <v>44</v>
      </c>
      <c r="D79" s="18">
        <v>34.82</v>
      </c>
      <c r="E79" s="310" t="str">
        <f t="shared" si="1"/>
        <v>SINAPI 07/2024</v>
      </c>
      <c r="F79" s="18">
        <v>37.93</v>
      </c>
    </row>
    <row r="80" spans="1:6" ht="54">
      <c r="A80" s="707">
        <v>105303</v>
      </c>
      <c r="B80" s="692" t="s">
        <v>85</v>
      </c>
      <c r="C80" s="18" t="s">
        <v>44</v>
      </c>
      <c r="D80" s="18">
        <v>39.26</v>
      </c>
      <c r="E80" s="310" t="str">
        <f t="shared" si="1"/>
        <v>SINAPI 07/2024</v>
      </c>
      <c r="F80" s="18">
        <v>42.78</v>
      </c>
    </row>
    <row r="81" spans="1:6" ht="54">
      <c r="A81" s="707">
        <v>105304</v>
      </c>
      <c r="B81" s="692" t="s">
        <v>86</v>
      </c>
      <c r="C81" s="18" t="s">
        <v>44</v>
      </c>
      <c r="D81" s="18">
        <v>43.83</v>
      </c>
      <c r="E81" s="310" t="str">
        <f t="shared" si="1"/>
        <v>SINAPI 07/2024</v>
      </c>
      <c r="F81" s="18">
        <v>47.77</v>
      </c>
    </row>
    <row r="82" spans="1:6" ht="54">
      <c r="A82" s="707">
        <v>105305</v>
      </c>
      <c r="B82" s="692" t="s">
        <v>87</v>
      </c>
      <c r="C82" s="18" t="s">
        <v>44</v>
      </c>
      <c r="D82" s="18">
        <v>54.84</v>
      </c>
      <c r="E82" s="310" t="str">
        <f t="shared" si="1"/>
        <v>SINAPI 07/2024</v>
      </c>
      <c r="F82" s="18">
        <v>59.21</v>
      </c>
    </row>
    <row r="83" spans="1:6" ht="54">
      <c r="A83" s="707">
        <v>105306</v>
      </c>
      <c r="B83" s="692" t="s">
        <v>88</v>
      </c>
      <c r="C83" s="18" t="s">
        <v>44</v>
      </c>
      <c r="D83" s="18">
        <v>64.930000000000007</v>
      </c>
      <c r="E83" s="310" t="str">
        <f t="shared" si="1"/>
        <v>SINAPI 07/2024</v>
      </c>
      <c r="F83" s="18">
        <v>70.14</v>
      </c>
    </row>
    <row r="84" spans="1:6" ht="54">
      <c r="A84" s="707">
        <v>105307</v>
      </c>
      <c r="B84" s="692" t="s">
        <v>89</v>
      </c>
      <c r="C84" s="18" t="s">
        <v>44</v>
      </c>
      <c r="D84" s="18">
        <v>74.33</v>
      </c>
      <c r="E84" s="310" t="str">
        <f t="shared" si="1"/>
        <v>SINAPI 07/2024</v>
      </c>
      <c r="F84" s="18">
        <v>80.39</v>
      </c>
    </row>
    <row r="85" spans="1:6" ht="54">
      <c r="A85" s="707">
        <v>105317</v>
      </c>
      <c r="B85" s="692" t="s">
        <v>90</v>
      </c>
      <c r="C85" s="18" t="s">
        <v>44</v>
      </c>
      <c r="D85" s="18">
        <v>20.93</v>
      </c>
      <c r="E85" s="310" t="str">
        <f t="shared" si="1"/>
        <v>SINAPI 07/2024</v>
      </c>
      <c r="F85" s="18">
        <v>22.71</v>
      </c>
    </row>
    <row r="86" spans="1:6" ht="54">
      <c r="A86" s="707">
        <v>105318</v>
      </c>
      <c r="B86" s="692" t="s">
        <v>91</v>
      </c>
      <c r="C86" s="18" t="s">
        <v>44</v>
      </c>
      <c r="D86" s="18">
        <v>24</v>
      </c>
      <c r="E86" s="310" t="str">
        <f t="shared" si="1"/>
        <v>SINAPI 07/2024</v>
      </c>
      <c r="F86" s="18">
        <v>26.07</v>
      </c>
    </row>
    <row r="87" spans="1:6" ht="54">
      <c r="A87" s="707">
        <v>105319</v>
      </c>
      <c r="B87" s="692" t="s">
        <v>92</v>
      </c>
      <c r="C87" s="18" t="s">
        <v>44</v>
      </c>
      <c r="D87" s="18">
        <v>29.48</v>
      </c>
      <c r="E87" s="310" t="str">
        <f t="shared" si="1"/>
        <v>SINAPI 07/2024</v>
      </c>
      <c r="F87" s="18">
        <v>31.93</v>
      </c>
    </row>
    <row r="88" spans="1:6" ht="54">
      <c r="A88" s="707">
        <v>105320</v>
      </c>
      <c r="B88" s="692" t="s">
        <v>93</v>
      </c>
      <c r="C88" s="18" t="s">
        <v>44</v>
      </c>
      <c r="D88" s="18">
        <v>35.69</v>
      </c>
      <c r="E88" s="310" t="str">
        <f t="shared" si="1"/>
        <v>SINAPI 07/2024</v>
      </c>
      <c r="F88" s="18">
        <v>38.71</v>
      </c>
    </row>
    <row r="89" spans="1:6" ht="54">
      <c r="A89" s="707">
        <v>105321</v>
      </c>
      <c r="B89" s="692" t="s">
        <v>94</v>
      </c>
      <c r="C89" s="18" t="s">
        <v>44</v>
      </c>
      <c r="D89" s="18">
        <v>41.87</v>
      </c>
      <c r="E89" s="310" t="str">
        <f t="shared" si="1"/>
        <v>SINAPI 07/2024</v>
      </c>
      <c r="F89" s="18">
        <v>45.45</v>
      </c>
    </row>
    <row r="90" spans="1:6" ht="54">
      <c r="A90" s="707">
        <v>105322</v>
      </c>
      <c r="B90" s="692" t="s">
        <v>95</v>
      </c>
      <c r="C90" s="18" t="s">
        <v>44</v>
      </c>
      <c r="D90" s="18">
        <v>48.03</v>
      </c>
      <c r="E90" s="310" t="str">
        <f t="shared" si="1"/>
        <v>SINAPI 07/2024</v>
      </c>
      <c r="F90" s="18">
        <v>52.18</v>
      </c>
    </row>
    <row r="91" spans="1:6" ht="54">
      <c r="A91" s="707">
        <v>105323</v>
      </c>
      <c r="B91" s="692" t="s">
        <v>96</v>
      </c>
      <c r="C91" s="18" t="s">
        <v>44</v>
      </c>
      <c r="D91" s="18">
        <v>54.21</v>
      </c>
      <c r="E91" s="310" t="str">
        <f t="shared" si="1"/>
        <v>SINAPI 07/2024</v>
      </c>
      <c r="F91" s="18">
        <v>58.91</v>
      </c>
    </row>
    <row r="92" spans="1:6" ht="54">
      <c r="A92" s="707">
        <v>105324</v>
      </c>
      <c r="B92" s="692" t="s">
        <v>97</v>
      </c>
      <c r="C92" s="18" t="s">
        <v>44</v>
      </c>
      <c r="D92" s="18">
        <v>60.62</v>
      </c>
      <c r="E92" s="310" t="str">
        <f t="shared" si="1"/>
        <v>SINAPI 07/2024</v>
      </c>
      <c r="F92" s="18">
        <v>65.89</v>
      </c>
    </row>
    <row r="93" spans="1:6" ht="54">
      <c r="A93" s="707">
        <v>105325</v>
      </c>
      <c r="B93" s="692" t="s">
        <v>98</v>
      </c>
      <c r="C93" s="18" t="s">
        <v>44</v>
      </c>
      <c r="D93" s="18">
        <v>75.55</v>
      </c>
      <c r="E93" s="310" t="str">
        <f t="shared" si="1"/>
        <v>SINAPI 07/2024</v>
      </c>
      <c r="F93" s="18">
        <v>81.38</v>
      </c>
    </row>
    <row r="94" spans="1:6" ht="54">
      <c r="A94" s="707">
        <v>105326</v>
      </c>
      <c r="B94" s="692" t="s">
        <v>99</v>
      </c>
      <c r="C94" s="18" t="s">
        <v>44</v>
      </c>
      <c r="D94" s="18">
        <v>89.66</v>
      </c>
      <c r="E94" s="310" t="str">
        <f t="shared" si="1"/>
        <v>SINAPI 07/2024</v>
      </c>
      <c r="F94" s="18">
        <v>96.59</v>
      </c>
    </row>
    <row r="95" spans="1:6" ht="54">
      <c r="A95" s="707">
        <v>105340</v>
      </c>
      <c r="B95" s="692" t="s">
        <v>100</v>
      </c>
      <c r="C95" s="18" t="s">
        <v>44</v>
      </c>
      <c r="D95" s="18">
        <v>84.02</v>
      </c>
      <c r="E95" s="310" t="str">
        <f t="shared" si="1"/>
        <v>SINAPI 07/2024</v>
      </c>
      <c r="F95" s="18">
        <v>90.91</v>
      </c>
    </row>
    <row r="96" spans="1:6" ht="54">
      <c r="A96" s="707">
        <v>105341</v>
      </c>
      <c r="B96" s="692" t="s">
        <v>101</v>
      </c>
      <c r="C96" s="18" t="s">
        <v>44</v>
      </c>
      <c r="D96" s="18">
        <v>103.83</v>
      </c>
      <c r="E96" s="310" t="str">
        <f t="shared" si="1"/>
        <v>SINAPI 07/2024</v>
      </c>
      <c r="F96" s="18">
        <v>112.39</v>
      </c>
    </row>
    <row r="97" spans="1:6" ht="54">
      <c r="A97" s="707">
        <v>105342</v>
      </c>
      <c r="B97" s="692" t="s">
        <v>102</v>
      </c>
      <c r="C97" s="18" t="s">
        <v>44</v>
      </c>
      <c r="D97" s="18">
        <v>126.31</v>
      </c>
      <c r="E97" s="310" t="str">
        <f t="shared" si="1"/>
        <v>SINAPI 07/2024</v>
      </c>
      <c r="F97" s="18">
        <v>136.56</v>
      </c>
    </row>
    <row r="98" spans="1:6" ht="54">
      <c r="A98" s="707">
        <v>105343</v>
      </c>
      <c r="B98" s="692" t="s">
        <v>103</v>
      </c>
      <c r="C98" s="18" t="s">
        <v>44</v>
      </c>
      <c r="D98" s="18">
        <v>15.19</v>
      </c>
      <c r="E98" s="310" t="str">
        <f t="shared" si="1"/>
        <v>SINAPI 07/2024</v>
      </c>
      <c r="F98" s="18">
        <v>16.309999999999999</v>
      </c>
    </row>
    <row r="99" spans="1:6" ht="54">
      <c r="A99" s="707">
        <v>105344</v>
      </c>
      <c r="B99" s="692" t="s">
        <v>104</v>
      </c>
      <c r="C99" s="18" t="s">
        <v>44</v>
      </c>
      <c r="D99" s="18">
        <v>102.4</v>
      </c>
      <c r="E99" s="310" t="str">
        <f t="shared" si="1"/>
        <v>SINAPI 07/2024</v>
      </c>
      <c r="F99" s="18">
        <v>110.46</v>
      </c>
    </row>
    <row r="100" spans="1:6" ht="54">
      <c r="A100" s="707">
        <v>105345</v>
      </c>
      <c r="B100" s="692" t="s">
        <v>105</v>
      </c>
      <c r="C100" s="18" t="s">
        <v>44</v>
      </c>
      <c r="D100" s="18">
        <v>129.25</v>
      </c>
      <c r="E100" s="310" t="str">
        <f t="shared" si="1"/>
        <v>SINAPI 07/2024</v>
      </c>
      <c r="F100" s="18">
        <v>139.55000000000001</v>
      </c>
    </row>
    <row r="101" spans="1:6" ht="54">
      <c r="A101" s="707">
        <v>105346</v>
      </c>
      <c r="B101" s="692" t="s">
        <v>106</v>
      </c>
      <c r="C101" s="18" t="s">
        <v>44</v>
      </c>
      <c r="D101" s="18">
        <v>143.09</v>
      </c>
      <c r="E101" s="310" t="str">
        <f t="shared" si="1"/>
        <v>SINAPI 07/2024</v>
      </c>
      <c r="F101" s="18">
        <v>154.5</v>
      </c>
    </row>
    <row r="102" spans="1:6" ht="54">
      <c r="A102" s="707">
        <v>105347</v>
      </c>
      <c r="B102" s="692" t="s">
        <v>107</v>
      </c>
      <c r="C102" s="18" t="s">
        <v>44</v>
      </c>
      <c r="D102" s="18">
        <v>175.87</v>
      </c>
      <c r="E102" s="310" t="str">
        <f t="shared" si="1"/>
        <v>SINAPI 07/2024</v>
      </c>
      <c r="F102" s="18">
        <v>189.5</v>
      </c>
    </row>
    <row r="103" spans="1:6" ht="54">
      <c r="A103" s="707">
        <v>105348</v>
      </c>
      <c r="B103" s="692" t="s">
        <v>108</v>
      </c>
      <c r="C103" s="18" t="s">
        <v>44</v>
      </c>
      <c r="D103" s="18">
        <v>51.99</v>
      </c>
      <c r="E103" s="310" t="str">
        <f t="shared" si="1"/>
        <v>SINAPI 07/2024</v>
      </c>
      <c r="F103" s="18">
        <v>56.4</v>
      </c>
    </row>
    <row r="104" spans="1:6" ht="54">
      <c r="A104" s="707">
        <v>105349</v>
      </c>
      <c r="B104" s="692" t="s">
        <v>109</v>
      </c>
      <c r="C104" s="18" t="s">
        <v>44</v>
      </c>
      <c r="D104" s="18">
        <v>59.4</v>
      </c>
      <c r="E104" s="310" t="str">
        <f t="shared" si="1"/>
        <v>SINAPI 07/2024</v>
      </c>
      <c r="F104" s="18">
        <v>64.48</v>
      </c>
    </row>
    <row r="105" spans="1:6" ht="54">
      <c r="A105" s="707">
        <v>105350</v>
      </c>
      <c r="B105" s="692" t="s">
        <v>110</v>
      </c>
      <c r="C105" s="18" t="s">
        <v>44</v>
      </c>
      <c r="D105" s="18">
        <v>66.81</v>
      </c>
      <c r="E105" s="310" t="str">
        <f t="shared" si="1"/>
        <v>SINAPI 07/2024</v>
      </c>
      <c r="F105" s="18">
        <v>72.56</v>
      </c>
    </row>
    <row r="106" spans="1:6" ht="54">
      <c r="A106" s="707">
        <v>105351</v>
      </c>
      <c r="B106" s="692" t="s">
        <v>111</v>
      </c>
      <c r="C106" s="18" t="s">
        <v>44</v>
      </c>
      <c r="D106" s="18">
        <v>74.45</v>
      </c>
      <c r="E106" s="310" t="str">
        <f t="shared" si="1"/>
        <v>SINAPI 07/2024</v>
      </c>
      <c r="F106" s="18">
        <v>80.88</v>
      </c>
    </row>
    <row r="107" spans="1:6" ht="54">
      <c r="A107" s="707">
        <v>105352</v>
      </c>
      <c r="B107" s="692" t="s">
        <v>112</v>
      </c>
      <c r="C107" s="18" t="s">
        <v>44</v>
      </c>
      <c r="D107" s="18">
        <v>94.78</v>
      </c>
      <c r="E107" s="310" t="str">
        <f t="shared" si="1"/>
        <v>SINAPI 07/2024</v>
      </c>
      <c r="F107" s="18">
        <v>101.87</v>
      </c>
    </row>
    <row r="108" spans="1:6" ht="54">
      <c r="A108" s="707">
        <v>105353</v>
      </c>
      <c r="B108" s="692" t="s">
        <v>113</v>
      </c>
      <c r="C108" s="18" t="s">
        <v>44</v>
      </c>
      <c r="D108" s="18">
        <v>111.98</v>
      </c>
      <c r="E108" s="310" t="str">
        <f t="shared" si="1"/>
        <v>SINAPI 07/2024</v>
      </c>
      <c r="F108" s="18">
        <v>120.4</v>
      </c>
    </row>
    <row r="109" spans="1:6" ht="54">
      <c r="A109" s="707">
        <v>105354</v>
      </c>
      <c r="B109" s="692" t="s">
        <v>114</v>
      </c>
      <c r="C109" s="18" t="s">
        <v>44</v>
      </c>
      <c r="D109" s="18">
        <v>127.83</v>
      </c>
      <c r="E109" s="310" t="str">
        <f t="shared" si="1"/>
        <v>SINAPI 07/2024</v>
      </c>
      <c r="F109" s="18">
        <v>137.58000000000001</v>
      </c>
    </row>
    <row r="110" spans="1:6" ht="54">
      <c r="A110" s="707">
        <v>105355</v>
      </c>
      <c r="B110" s="692" t="s">
        <v>115</v>
      </c>
      <c r="C110" s="18" t="s">
        <v>44</v>
      </c>
      <c r="D110" s="18">
        <v>144.16</v>
      </c>
      <c r="E110" s="310" t="str">
        <f t="shared" si="1"/>
        <v>SINAPI 07/2024</v>
      </c>
      <c r="F110" s="18">
        <v>155.25</v>
      </c>
    </row>
    <row r="111" spans="1:6" ht="54">
      <c r="A111" s="707">
        <v>105356</v>
      </c>
      <c r="B111" s="692" t="s">
        <v>116</v>
      </c>
      <c r="C111" s="18" t="s">
        <v>44</v>
      </c>
      <c r="D111" s="18">
        <v>160.88</v>
      </c>
      <c r="E111" s="310" t="str">
        <f t="shared" si="1"/>
        <v>SINAPI 07/2024</v>
      </c>
      <c r="F111" s="18">
        <v>173.29</v>
      </c>
    </row>
    <row r="112" spans="1:6" ht="54">
      <c r="A112" s="707">
        <v>105357</v>
      </c>
      <c r="B112" s="692" t="s">
        <v>117</v>
      </c>
      <c r="C112" s="18" t="s">
        <v>44</v>
      </c>
      <c r="D112" s="18">
        <v>177.82</v>
      </c>
      <c r="E112" s="310" t="str">
        <f t="shared" si="1"/>
        <v>SINAPI 07/2024</v>
      </c>
      <c r="F112" s="18">
        <v>191.57</v>
      </c>
    </row>
    <row r="113" spans="1:6" ht="54">
      <c r="A113" s="707">
        <v>105358</v>
      </c>
      <c r="B113" s="692" t="s">
        <v>118</v>
      </c>
      <c r="C113" s="18" t="s">
        <v>44</v>
      </c>
      <c r="D113" s="18">
        <v>216.78</v>
      </c>
      <c r="E113" s="310" t="str">
        <f t="shared" si="1"/>
        <v>SINAPI 07/2024</v>
      </c>
      <c r="F113" s="18">
        <v>233.2</v>
      </c>
    </row>
    <row r="114" spans="1:6" ht="54">
      <c r="A114" s="707">
        <v>105369</v>
      </c>
      <c r="B114" s="692" t="s">
        <v>119</v>
      </c>
      <c r="C114" s="18" t="s">
        <v>44</v>
      </c>
      <c r="D114" s="18">
        <v>65.84</v>
      </c>
      <c r="E114" s="310" t="str">
        <f t="shared" si="1"/>
        <v>SINAPI 07/2024</v>
      </c>
      <c r="F114" s="18">
        <v>67.319999999999993</v>
      </c>
    </row>
    <row r="115" spans="1:6" ht="54">
      <c r="A115" s="707">
        <v>105377</v>
      </c>
      <c r="B115" s="692" t="s">
        <v>120</v>
      </c>
      <c r="C115" s="18" t="s">
        <v>44</v>
      </c>
      <c r="D115" s="18">
        <v>41.98</v>
      </c>
      <c r="E115" s="310" t="str">
        <f t="shared" si="1"/>
        <v>SINAPI 07/2024</v>
      </c>
      <c r="F115" s="18">
        <v>43.08</v>
      </c>
    </row>
    <row r="116" spans="1:6" ht="54">
      <c r="A116" s="707">
        <v>105378</v>
      </c>
      <c r="B116" s="692" t="s">
        <v>121</v>
      </c>
      <c r="C116" s="18" t="s">
        <v>44</v>
      </c>
      <c r="D116" s="18">
        <v>11.39</v>
      </c>
      <c r="E116" s="310" t="str">
        <f t="shared" si="1"/>
        <v>SINAPI 07/2024</v>
      </c>
      <c r="F116" s="18">
        <v>12.27</v>
      </c>
    </row>
    <row r="117" spans="1:6" ht="54">
      <c r="A117" s="707">
        <v>105379</v>
      </c>
      <c r="B117" s="692" t="s">
        <v>122</v>
      </c>
      <c r="C117" s="18" t="s">
        <v>44</v>
      </c>
      <c r="D117" s="18">
        <v>14.96</v>
      </c>
      <c r="E117" s="310" t="str">
        <f t="shared" si="1"/>
        <v>SINAPI 07/2024</v>
      </c>
      <c r="F117" s="18">
        <v>16.18</v>
      </c>
    </row>
    <row r="118" spans="1:6" ht="54">
      <c r="A118" s="707">
        <v>105380</v>
      </c>
      <c r="B118" s="692" t="s">
        <v>123</v>
      </c>
      <c r="C118" s="18" t="s">
        <v>44</v>
      </c>
      <c r="D118" s="18">
        <v>88.89</v>
      </c>
      <c r="E118" s="310" t="str">
        <f t="shared" si="1"/>
        <v>SINAPI 07/2024</v>
      </c>
      <c r="F118" s="18">
        <v>95.77</v>
      </c>
    </row>
    <row r="119" spans="1:6" ht="54">
      <c r="A119" s="707">
        <v>105388</v>
      </c>
      <c r="B119" s="692" t="s">
        <v>124</v>
      </c>
      <c r="C119" s="18" t="s">
        <v>44</v>
      </c>
      <c r="D119" s="18">
        <v>11.75</v>
      </c>
      <c r="E119" s="310" t="str">
        <f t="shared" si="1"/>
        <v>SINAPI 07/2024</v>
      </c>
      <c r="F119" s="18">
        <v>12.72</v>
      </c>
    </row>
    <row r="120" spans="1:6" ht="54">
      <c r="A120" s="707">
        <v>105389</v>
      </c>
      <c r="B120" s="692" t="s">
        <v>125</v>
      </c>
      <c r="C120" s="18" t="s">
        <v>44</v>
      </c>
      <c r="D120" s="18">
        <v>14.72</v>
      </c>
      <c r="E120" s="310" t="str">
        <f t="shared" si="1"/>
        <v>SINAPI 07/2024</v>
      </c>
      <c r="F120" s="18">
        <v>15.96</v>
      </c>
    </row>
    <row r="121" spans="1:6" ht="54">
      <c r="A121" s="707">
        <v>105390</v>
      </c>
      <c r="B121" s="692" t="s">
        <v>126</v>
      </c>
      <c r="C121" s="18" t="s">
        <v>44</v>
      </c>
      <c r="D121" s="18">
        <v>93.87</v>
      </c>
      <c r="E121" s="310" t="str">
        <f t="shared" si="1"/>
        <v>SINAPI 07/2024</v>
      </c>
      <c r="F121" s="18">
        <v>101.59</v>
      </c>
    </row>
    <row r="122" spans="1:6" ht="54">
      <c r="A122" s="707">
        <v>105391</v>
      </c>
      <c r="B122" s="692" t="s">
        <v>127</v>
      </c>
      <c r="C122" s="18" t="s">
        <v>44</v>
      </c>
      <c r="D122" s="18">
        <v>115.63</v>
      </c>
      <c r="E122" s="310" t="str">
        <f t="shared" si="1"/>
        <v>SINAPI 07/2024</v>
      </c>
      <c r="F122" s="18">
        <v>124.81</v>
      </c>
    </row>
    <row r="123" spans="1:6" ht="54">
      <c r="A123" s="707">
        <v>105392</v>
      </c>
      <c r="B123" s="692" t="s">
        <v>128</v>
      </c>
      <c r="C123" s="18" t="s">
        <v>44</v>
      </c>
      <c r="D123" s="18">
        <v>18.54</v>
      </c>
      <c r="E123" s="310" t="str">
        <f t="shared" si="1"/>
        <v>SINAPI 07/2024</v>
      </c>
      <c r="F123" s="18">
        <v>20.09</v>
      </c>
    </row>
    <row r="124" spans="1:6" ht="54">
      <c r="A124" s="707">
        <v>105393</v>
      </c>
      <c r="B124" s="692" t="s">
        <v>129</v>
      </c>
      <c r="C124" s="18" t="s">
        <v>44</v>
      </c>
      <c r="D124" s="18">
        <v>22.27</v>
      </c>
      <c r="E124" s="310" t="str">
        <f t="shared" si="1"/>
        <v>SINAPI 07/2024</v>
      </c>
      <c r="F124" s="18">
        <v>24.14</v>
      </c>
    </row>
    <row r="125" spans="1:6" ht="54">
      <c r="A125" s="707">
        <v>105394</v>
      </c>
      <c r="B125" s="692" t="s">
        <v>130</v>
      </c>
      <c r="C125" s="18" t="s">
        <v>44</v>
      </c>
      <c r="D125" s="18">
        <v>25.98</v>
      </c>
      <c r="E125" s="310" t="str">
        <f t="shared" si="1"/>
        <v>SINAPI 07/2024</v>
      </c>
      <c r="F125" s="18">
        <v>28.18</v>
      </c>
    </row>
    <row r="126" spans="1:6" ht="54">
      <c r="A126" s="707">
        <v>105395</v>
      </c>
      <c r="B126" s="692" t="s">
        <v>131</v>
      </c>
      <c r="C126" s="18" t="s">
        <v>44</v>
      </c>
      <c r="D126" s="18">
        <v>29.68</v>
      </c>
      <c r="E126" s="310" t="str">
        <f t="shared" si="1"/>
        <v>SINAPI 07/2024</v>
      </c>
      <c r="F126" s="18">
        <v>32.22</v>
      </c>
    </row>
    <row r="127" spans="1:6" ht="54">
      <c r="A127" s="707">
        <v>105396</v>
      </c>
      <c r="B127" s="692" t="s">
        <v>132</v>
      </c>
      <c r="C127" s="18" t="s">
        <v>44</v>
      </c>
      <c r="D127" s="18">
        <v>33.39</v>
      </c>
      <c r="E127" s="310" t="str">
        <f t="shared" si="1"/>
        <v>SINAPI 07/2024</v>
      </c>
      <c r="F127" s="18">
        <v>36.270000000000003</v>
      </c>
    </row>
    <row r="128" spans="1:6" ht="54">
      <c r="A128" s="707">
        <v>105397</v>
      </c>
      <c r="B128" s="692" t="s">
        <v>133</v>
      </c>
      <c r="C128" s="18" t="s">
        <v>44</v>
      </c>
      <c r="D128" s="18">
        <v>37.21</v>
      </c>
      <c r="E128" s="310" t="str">
        <f t="shared" si="1"/>
        <v>SINAPI 07/2024</v>
      </c>
      <c r="F128" s="18">
        <v>40.42</v>
      </c>
    </row>
    <row r="129" spans="1:6" ht="54">
      <c r="A129" s="707">
        <v>105398</v>
      </c>
      <c r="B129" s="692" t="s">
        <v>134</v>
      </c>
      <c r="C129" s="18" t="s">
        <v>44</v>
      </c>
      <c r="D129" s="18">
        <v>47.38</v>
      </c>
      <c r="E129" s="310" t="str">
        <f t="shared" si="1"/>
        <v>SINAPI 07/2024</v>
      </c>
      <c r="F129" s="18">
        <v>50.92</v>
      </c>
    </row>
    <row r="130" spans="1:6" ht="54">
      <c r="A130" s="707">
        <v>105399</v>
      </c>
      <c r="B130" s="692" t="s">
        <v>135</v>
      </c>
      <c r="C130" s="18" t="s">
        <v>44</v>
      </c>
      <c r="D130" s="18">
        <v>55.97</v>
      </c>
      <c r="E130" s="310" t="str">
        <f t="shared" si="1"/>
        <v>SINAPI 07/2024</v>
      </c>
      <c r="F130" s="18">
        <v>60.18</v>
      </c>
    </row>
    <row r="131" spans="1:6" ht="54">
      <c r="A131" s="707">
        <v>105400</v>
      </c>
      <c r="B131" s="692" t="s">
        <v>136</v>
      </c>
      <c r="C131" s="18" t="s">
        <v>44</v>
      </c>
      <c r="D131" s="18">
        <v>63.91</v>
      </c>
      <c r="E131" s="310" t="str">
        <f t="shared" si="1"/>
        <v>SINAPI 07/2024</v>
      </c>
      <c r="F131" s="18">
        <v>68.790000000000006</v>
      </c>
    </row>
    <row r="132" spans="1:6" ht="54">
      <c r="A132" s="707">
        <v>105401</v>
      </c>
      <c r="B132" s="692" t="s">
        <v>137</v>
      </c>
      <c r="C132" s="18" t="s">
        <v>44</v>
      </c>
      <c r="D132" s="18">
        <v>72.069999999999993</v>
      </c>
      <c r="E132" s="310" t="str">
        <f t="shared" si="1"/>
        <v>SINAPI 07/2024</v>
      </c>
      <c r="F132" s="18">
        <v>77.62</v>
      </c>
    </row>
    <row r="133" spans="1:6" ht="54">
      <c r="A133" s="707">
        <v>105402</v>
      </c>
      <c r="B133" s="692" t="s">
        <v>138</v>
      </c>
      <c r="C133" s="18" t="s">
        <v>44</v>
      </c>
      <c r="D133" s="18">
        <v>80.44</v>
      </c>
      <c r="E133" s="310" t="str">
        <f t="shared" si="1"/>
        <v>SINAPI 07/2024</v>
      </c>
      <c r="F133" s="18">
        <v>86.66</v>
      </c>
    </row>
    <row r="134" spans="1:6" ht="54">
      <c r="A134" s="707">
        <v>97173</v>
      </c>
      <c r="B134" s="692" t="s">
        <v>139</v>
      </c>
      <c r="C134" s="18" t="s">
        <v>10</v>
      </c>
      <c r="D134" s="18">
        <v>35.69</v>
      </c>
      <c r="E134" s="310" t="str">
        <f t="shared" si="1"/>
        <v>SINAPI 07/2024</v>
      </c>
      <c r="F134" s="18">
        <v>38.49</v>
      </c>
    </row>
    <row r="135" spans="1:6" ht="54">
      <c r="A135" s="707">
        <v>97174</v>
      </c>
      <c r="B135" s="692" t="s">
        <v>140</v>
      </c>
      <c r="C135" s="18" t="s">
        <v>10</v>
      </c>
      <c r="D135" s="18">
        <v>42.5</v>
      </c>
      <c r="E135" s="310" t="str">
        <f t="shared" si="1"/>
        <v>SINAPI 07/2024</v>
      </c>
      <c r="F135" s="18">
        <v>45.89</v>
      </c>
    </row>
    <row r="136" spans="1:6" ht="54">
      <c r="A136" s="707">
        <v>97175</v>
      </c>
      <c r="B136" s="692" t="s">
        <v>141</v>
      </c>
      <c r="C136" s="18" t="s">
        <v>10</v>
      </c>
      <c r="D136" s="18">
        <v>49.31</v>
      </c>
      <c r="E136" s="310" t="str">
        <f t="shared" ref="E136:E199" si="2">+$G$7</f>
        <v>SINAPI 07/2024</v>
      </c>
      <c r="F136" s="18">
        <v>53.32</v>
      </c>
    </row>
    <row r="137" spans="1:6" ht="54">
      <c r="A137" s="707">
        <v>97176</v>
      </c>
      <c r="B137" s="692" t="s">
        <v>142</v>
      </c>
      <c r="C137" s="18" t="s">
        <v>10</v>
      </c>
      <c r="D137" s="18">
        <v>56.16</v>
      </c>
      <c r="E137" s="310" t="str">
        <f t="shared" si="2"/>
        <v>SINAPI 07/2024</v>
      </c>
      <c r="F137" s="18">
        <v>60.75</v>
      </c>
    </row>
    <row r="138" spans="1:6" ht="54">
      <c r="A138" s="707">
        <v>97177</v>
      </c>
      <c r="B138" s="692" t="s">
        <v>143</v>
      </c>
      <c r="C138" s="18" t="s">
        <v>10</v>
      </c>
      <c r="D138" s="18">
        <v>62.99</v>
      </c>
      <c r="E138" s="310" t="str">
        <f t="shared" si="2"/>
        <v>SINAPI 07/2024</v>
      </c>
      <c r="F138" s="18">
        <v>68.180000000000007</v>
      </c>
    </row>
    <row r="139" spans="1:6" ht="54">
      <c r="A139" s="707">
        <v>97178</v>
      </c>
      <c r="B139" s="692" t="s">
        <v>144</v>
      </c>
      <c r="C139" s="18" t="s">
        <v>10</v>
      </c>
      <c r="D139" s="18">
        <v>76.62</v>
      </c>
      <c r="E139" s="310" t="str">
        <f t="shared" si="2"/>
        <v>SINAPI 07/2024</v>
      </c>
      <c r="F139" s="18">
        <v>83.02</v>
      </c>
    </row>
    <row r="140" spans="1:6" ht="54">
      <c r="A140" s="707">
        <v>97179</v>
      </c>
      <c r="B140" s="692" t="s">
        <v>145</v>
      </c>
      <c r="C140" s="18" t="s">
        <v>10</v>
      </c>
      <c r="D140" s="18">
        <v>90.28</v>
      </c>
      <c r="E140" s="310" t="str">
        <f t="shared" si="2"/>
        <v>SINAPI 07/2024</v>
      </c>
      <c r="F140" s="18">
        <v>97.89</v>
      </c>
    </row>
    <row r="141" spans="1:6" ht="54">
      <c r="A141" s="707">
        <v>97180</v>
      </c>
      <c r="B141" s="692" t="s">
        <v>146</v>
      </c>
      <c r="C141" s="18" t="s">
        <v>10</v>
      </c>
      <c r="D141" s="18">
        <v>103.92</v>
      </c>
      <c r="E141" s="310" t="str">
        <f t="shared" si="2"/>
        <v>SINAPI 07/2024</v>
      </c>
      <c r="F141" s="18">
        <v>112.73</v>
      </c>
    </row>
    <row r="142" spans="1:6" ht="54">
      <c r="A142" s="707">
        <v>97181</v>
      </c>
      <c r="B142" s="692" t="s">
        <v>147</v>
      </c>
      <c r="C142" s="18" t="s">
        <v>10</v>
      </c>
      <c r="D142" s="18">
        <v>117.57</v>
      </c>
      <c r="E142" s="310" t="str">
        <f t="shared" si="2"/>
        <v>SINAPI 07/2024</v>
      </c>
      <c r="F142" s="18">
        <v>127.58</v>
      </c>
    </row>
    <row r="143" spans="1:6" ht="54">
      <c r="A143" s="707">
        <v>97182</v>
      </c>
      <c r="B143" s="692" t="s">
        <v>148</v>
      </c>
      <c r="C143" s="18" t="s">
        <v>10</v>
      </c>
      <c r="D143" s="18">
        <v>135.12</v>
      </c>
      <c r="E143" s="310" t="str">
        <f t="shared" si="2"/>
        <v>SINAPI 07/2024</v>
      </c>
      <c r="F143" s="18">
        <v>146.34</v>
      </c>
    </row>
    <row r="144" spans="1:6" ht="54">
      <c r="A144" s="707">
        <v>97183</v>
      </c>
      <c r="B144" s="692" t="s">
        <v>149</v>
      </c>
      <c r="C144" s="18" t="s">
        <v>10</v>
      </c>
      <c r="D144" s="18">
        <v>31.24</v>
      </c>
      <c r="E144" s="310" t="str">
        <f t="shared" si="2"/>
        <v>SINAPI 07/2024</v>
      </c>
      <c r="F144" s="18">
        <v>33.770000000000003</v>
      </c>
    </row>
    <row r="145" spans="1:6" ht="54">
      <c r="A145" s="707">
        <v>97184</v>
      </c>
      <c r="B145" s="692" t="s">
        <v>150</v>
      </c>
      <c r="C145" s="18" t="s">
        <v>10</v>
      </c>
      <c r="D145" s="18">
        <v>37.29</v>
      </c>
      <c r="E145" s="310" t="str">
        <f t="shared" si="2"/>
        <v>SINAPI 07/2024</v>
      </c>
      <c r="F145" s="18">
        <v>40.380000000000003</v>
      </c>
    </row>
    <row r="146" spans="1:6" ht="54">
      <c r="A146" s="707">
        <v>97185</v>
      </c>
      <c r="B146" s="692" t="s">
        <v>151</v>
      </c>
      <c r="C146" s="18" t="s">
        <v>10</v>
      </c>
      <c r="D146" s="18">
        <v>43.36</v>
      </c>
      <c r="E146" s="310" t="str">
        <f t="shared" si="2"/>
        <v>SINAPI 07/2024</v>
      </c>
      <c r="F146" s="18">
        <v>46.99</v>
      </c>
    </row>
    <row r="147" spans="1:6" ht="54">
      <c r="A147" s="707">
        <v>97186</v>
      </c>
      <c r="B147" s="692" t="s">
        <v>152</v>
      </c>
      <c r="C147" s="18" t="s">
        <v>10</v>
      </c>
      <c r="D147" s="18">
        <v>49.44</v>
      </c>
      <c r="E147" s="310" t="str">
        <f t="shared" si="2"/>
        <v>SINAPI 07/2024</v>
      </c>
      <c r="F147" s="18">
        <v>53.61</v>
      </c>
    </row>
    <row r="148" spans="1:6" ht="54">
      <c r="A148" s="707">
        <v>97187</v>
      </c>
      <c r="B148" s="692" t="s">
        <v>153</v>
      </c>
      <c r="C148" s="18" t="s">
        <v>10</v>
      </c>
      <c r="D148" s="18">
        <v>55.51</v>
      </c>
      <c r="E148" s="310" t="str">
        <f t="shared" si="2"/>
        <v>SINAPI 07/2024</v>
      </c>
      <c r="F148" s="18">
        <v>60.23</v>
      </c>
    </row>
    <row r="149" spans="1:6" ht="54">
      <c r="A149" s="707">
        <v>97188</v>
      </c>
      <c r="B149" s="692" t="s">
        <v>154</v>
      </c>
      <c r="C149" s="18" t="s">
        <v>10</v>
      </c>
      <c r="D149" s="18">
        <v>67.650000000000006</v>
      </c>
      <c r="E149" s="310" t="str">
        <f t="shared" si="2"/>
        <v>SINAPI 07/2024</v>
      </c>
      <c r="F149" s="18">
        <v>73.48</v>
      </c>
    </row>
    <row r="150" spans="1:6" ht="54">
      <c r="A150" s="707">
        <v>97189</v>
      </c>
      <c r="B150" s="692" t="s">
        <v>155</v>
      </c>
      <c r="C150" s="18" t="s">
        <v>10</v>
      </c>
      <c r="D150" s="18">
        <v>79.8</v>
      </c>
      <c r="E150" s="310" t="str">
        <f t="shared" si="2"/>
        <v>SINAPI 07/2024</v>
      </c>
      <c r="F150" s="18">
        <v>86.71</v>
      </c>
    </row>
    <row r="151" spans="1:6" ht="54">
      <c r="A151" s="707">
        <v>97190</v>
      </c>
      <c r="B151" s="692" t="s">
        <v>156</v>
      </c>
      <c r="C151" s="18" t="s">
        <v>10</v>
      </c>
      <c r="D151" s="18">
        <v>91.91</v>
      </c>
      <c r="E151" s="310" t="str">
        <f t="shared" si="2"/>
        <v>SINAPI 07/2024</v>
      </c>
      <c r="F151" s="18">
        <v>99.94</v>
      </c>
    </row>
    <row r="152" spans="1:6" ht="54">
      <c r="A152" s="707">
        <v>97191</v>
      </c>
      <c r="B152" s="692" t="s">
        <v>157</v>
      </c>
      <c r="C152" s="18" t="s">
        <v>10</v>
      </c>
      <c r="D152" s="18">
        <v>104.06</v>
      </c>
      <c r="E152" s="310" t="str">
        <f t="shared" si="2"/>
        <v>SINAPI 07/2024</v>
      </c>
      <c r="F152" s="18">
        <v>113.17</v>
      </c>
    </row>
    <row r="153" spans="1:6" ht="54">
      <c r="A153" s="707">
        <v>97192</v>
      </c>
      <c r="B153" s="692" t="s">
        <v>158</v>
      </c>
      <c r="C153" s="18" t="s">
        <v>10</v>
      </c>
      <c r="D153" s="18">
        <v>119.24</v>
      </c>
      <c r="E153" s="310" t="str">
        <f t="shared" si="2"/>
        <v>SINAPI 07/2024</v>
      </c>
      <c r="F153" s="18">
        <v>129.46</v>
      </c>
    </row>
    <row r="154" spans="1:6" ht="40.5">
      <c r="A154" s="707">
        <v>90694</v>
      </c>
      <c r="B154" s="692" t="s">
        <v>159</v>
      </c>
      <c r="C154" s="18" t="s">
        <v>10</v>
      </c>
      <c r="D154" s="18">
        <v>35.1</v>
      </c>
      <c r="E154" s="310" t="str">
        <f t="shared" si="2"/>
        <v>SINAPI 07/2024</v>
      </c>
      <c r="F154" s="18">
        <v>35.47</v>
      </c>
    </row>
    <row r="155" spans="1:6" ht="40.5">
      <c r="A155" s="707">
        <v>90695</v>
      </c>
      <c r="B155" s="692" t="s">
        <v>160</v>
      </c>
      <c r="C155" s="18" t="s">
        <v>10</v>
      </c>
      <c r="D155" s="18">
        <v>66.45</v>
      </c>
      <c r="E155" s="310" t="str">
        <f t="shared" si="2"/>
        <v>SINAPI 07/2024</v>
      </c>
      <c r="F155" s="18">
        <v>66.88</v>
      </c>
    </row>
    <row r="156" spans="1:6" ht="40.5">
      <c r="A156" s="707">
        <v>90696</v>
      </c>
      <c r="B156" s="692" t="s">
        <v>161</v>
      </c>
      <c r="C156" s="18" t="s">
        <v>10</v>
      </c>
      <c r="D156" s="18">
        <v>110.8</v>
      </c>
      <c r="E156" s="310" t="str">
        <f t="shared" si="2"/>
        <v>SINAPI 07/2024</v>
      </c>
      <c r="F156" s="18">
        <v>111.3</v>
      </c>
    </row>
    <row r="157" spans="1:6" ht="40.5">
      <c r="A157" s="707">
        <v>90697</v>
      </c>
      <c r="B157" s="692" t="s">
        <v>162</v>
      </c>
      <c r="C157" s="18" t="s">
        <v>10</v>
      </c>
      <c r="D157" s="18">
        <v>171.71</v>
      </c>
      <c r="E157" s="310" t="str">
        <f t="shared" si="2"/>
        <v>SINAPI 07/2024</v>
      </c>
      <c r="F157" s="18">
        <v>172.28</v>
      </c>
    </row>
    <row r="158" spans="1:6" ht="40.5">
      <c r="A158" s="707">
        <v>90698</v>
      </c>
      <c r="B158" s="692" t="s">
        <v>163</v>
      </c>
      <c r="C158" s="18" t="s">
        <v>10</v>
      </c>
      <c r="D158" s="18">
        <v>262.24</v>
      </c>
      <c r="E158" s="310" t="str">
        <f t="shared" si="2"/>
        <v>SINAPI 07/2024</v>
      </c>
      <c r="F158" s="18">
        <v>262.86</v>
      </c>
    </row>
    <row r="159" spans="1:6" ht="40.5">
      <c r="A159" s="707">
        <v>90699</v>
      </c>
      <c r="B159" s="692" t="s">
        <v>164</v>
      </c>
      <c r="C159" s="18" t="s">
        <v>10</v>
      </c>
      <c r="D159" s="18">
        <v>368.89</v>
      </c>
      <c r="E159" s="310" t="str">
        <f t="shared" si="2"/>
        <v>SINAPI 07/2024</v>
      </c>
      <c r="F159" s="18">
        <v>369.59</v>
      </c>
    </row>
    <row r="160" spans="1:6" ht="40.5">
      <c r="A160" s="707">
        <v>90700</v>
      </c>
      <c r="B160" s="692" t="s">
        <v>165</v>
      </c>
      <c r="C160" s="18" t="s">
        <v>10</v>
      </c>
      <c r="D160" s="18">
        <v>431.92</v>
      </c>
      <c r="E160" s="310" t="str">
        <f t="shared" si="2"/>
        <v>SINAPI 07/2024</v>
      </c>
      <c r="F160" s="18">
        <v>432.55</v>
      </c>
    </row>
    <row r="161" spans="1:6" ht="40.5">
      <c r="A161" s="707">
        <v>90701</v>
      </c>
      <c r="B161" s="692" t="s">
        <v>166</v>
      </c>
      <c r="C161" s="18" t="s">
        <v>10</v>
      </c>
      <c r="D161" s="18">
        <v>53.38</v>
      </c>
      <c r="E161" s="310" t="str">
        <f t="shared" si="2"/>
        <v>SINAPI 07/2024</v>
      </c>
      <c r="F161" s="18">
        <v>53.87</v>
      </c>
    </row>
    <row r="162" spans="1:6" ht="40.5">
      <c r="A162" s="707">
        <v>90702</v>
      </c>
      <c r="B162" s="692" t="s">
        <v>167</v>
      </c>
      <c r="C162" s="18" t="s">
        <v>10</v>
      </c>
      <c r="D162" s="18">
        <v>87.99</v>
      </c>
      <c r="E162" s="310" t="str">
        <f t="shared" si="2"/>
        <v>SINAPI 07/2024</v>
      </c>
      <c r="F162" s="18">
        <v>88.54</v>
      </c>
    </row>
    <row r="163" spans="1:6" ht="40.5">
      <c r="A163" s="707">
        <v>90703</v>
      </c>
      <c r="B163" s="692" t="s">
        <v>168</v>
      </c>
      <c r="C163" s="18" t="s">
        <v>10</v>
      </c>
      <c r="D163" s="18">
        <v>139.11000000000001</v>
      </c>
      <c r="E163" s="310" t="str">
        <f t="shared" si="2"/>
        <v>SINAPI 07/2024</v>
      </c>
      <c r="F163" s="18">
        <v>139.72</v>
      </c>
    </row>
    <row r="164" spans="1:6" ht="40.5">
      <c r="A164" s="707">
        <v>90704</v>
      </c>
      <c r="B164" s="692" t="s">
        <v>169</v>
      </c>
      <c r="C164" s="18" t="s">
        <v>10</v>
      </c>
      <c r="D164" s="18">
        <v>209.48</v>
      </c>
      <c r="E164" s="310" t="str">
        <f t="shared" si="2"/>
        <v>SINAPI 07/2024</v>
      </c>
      <c r="F164" s="18">
        <v>210.15</v>
      </c>
    </row>
    <row r="165" spans="1:6" ht="40.5">
      <c r="A165" s="707">
        <v>90705</v>
      </c>
      <c r="B165" s="692" t="s">
        <v>170</v>
      </c>
      <c r="C165" s="18" t="s">
        <v>10</v>
      </c>
      <c r="D165" s="18">
        <v>268.52999999999997</v>
      </c>
      <c r="E165" s="310" t="str">
        <f t="shared" si="2"/>
        <v>SINAPI 07/2024</v>
      </c>
      <c r="F165" s="18">
        <v>269.29000000000002</v>
      </c>
    </row>
    <row r="166" spans="1:6" ht="40.5">
      <c r="A166" s="707">
        <v>90706</v>
      </c>
      <c r="B166" s="692" t="s">
        <v>171</v>
      </c>
      <c r="C166" s="18" t="s">
        <v>10</v>
      </c>
      <c r="D166" s="18">
        <v>357.47</v>
      </c>
      <c r="E166" s="310" t="str">
        <f t="shared" si="2"/>
        <v>SINAPI 07/2024</v>
      </c>
      <c r="F166" s="18">
        <v>358.18</v>
      </c>
    </row>
    <row r="167" spans="1:6" ht="40.5">
      <c r="A167" s="707">
        <v>90708</v>
      </c>
      <c r="B167" s="692" t="s">
        <v>172</v>
      </c>
      <c r="C167" s="18" t="s">
        <v>10</v>
      </c>
      <c r="D167" s="18">
        <v>772.86</v>
      </c>
      <c r="E167" s="310" t="str">
        <f t="shared" si="2"/>
        <v>SINAPI 07/2024</v>
      </c>
      <c r="F167" s="18">
        <v>773.8</v>
      </c>
    </row>
    <row r="168" spans="1:6" ht="40.5">
      <c r="A168" s="707">
        <v>90724</v>
      </c>
      <c r="B168" s="692" t="s">
        <v>173</v>
      </c>
      <c r="C168" s="18" t="s">
        <v>44</v>
      </c>
      <c r="D168" s="18">
        <v>20.78</v>
      </c>
      <c r="E168" s="310" t="str">
        <f t="shared" si="2"/>
        <v>SINAPI 07/2024</v>
      </c>
      <c r="F168" s="18">
        <v>23.26</v>
      </c>
    </row>
    <row r="169" spans="1:6" ht="40.5">
      <c r="A169" s="707">
        <v>90725</v>
      </c>
      <c r="B169" s="692" t="s">
        <v>174</v>
      </c>
      <c r="C169" s="18" t="s">
        <v>44</v>
      </c>
      <c r="D169" s="18">
        <v>25.58</v>
      </c>
      <c r="E169" s="310" t="str">
        <f t="shared" si="2"/>
        <v>SINAPI 07/2024</v>
      </c>
      <c r="F169" s="18">
        <v>28.63</v>
      </c>
    </row>
    <row r="170" spans="1:6" ht="40.5">
      <c r="A170" s="707">
        <v>90726</v>
      </c>
      <c r="B170" s="692" t="s">
        <v>175</v>
      </c>
      <c r="C170" s="18" t="s">
        <v>44</v>
      </c>
      <c r="D170" s="18">
        <v>30.45</v>
      </c>
      <c r="E170" s="310" t="str">
        <f t="shared" si="2"/>
        <v>SINAPI 07/2024</v>
      </c>
      <c r="F170" s="18">
        <v>34.07</v>
      </c>
    </row>
    <row r="171" spans="1:6" ht="40.5">
      <c r="A171" s="707">
        <v>90727</v>
      </c>
      <c r="B171" s="692" t="s">
        <v>176</v>
      </c>
      <c r="C171" s="18" t="s">
        <v>44</v>
      </c>
      <c r="D171" s="18">
        <v>35.26</v>
      </c>
      <c r="E171" s="310" t="str">
        <f t="shared" si="2"/>
        <v>SINAPI 07/2024</v>
      </c>
      <c r="F171" s="18">
        <v>39.43</v>
      </c>
    </row>
    <row r="172" spans="1:6" ht="40.5">
      <c r="A172" s="707">
        <v>90728</v>
      </c>
      <c r="B172" s="692" t="s">
        <v>177</v>
      </c>
      <c r="C172" s="18" t="s">
        <v>44</v>
      </c>
      <c r="D172" s="18">
        <v>40.07</v>
      </c>
      <c r="E172" s="310" t="str">
        <f t="shared" si="2"/>
        <v>SINAPI 07/2024</v>
      </c>
      <c r="F172" s="18">
        <v>44.8</v>
      </c>
    </row>
    <row r="173" spans="1:6" ht="40.5">
      <c r="A173" s="707">
        <v>90729</v>
      </c>
      <c r="B173" s="692" t="s">
        <v>178</v>
      </c>
      <c r="C173" s="18" t="s">
        <v>44</v>
      </c>
      <c r="D173" s="18">
        <v>44.88</v>
      </c>
      <c r="E173" s="310" t="str">
        <f t="shared" si="2"/>
        <v>SINAPI 07/2024</v>
      </c>
      <c r="F173" s="18">
        <v>50.17</v>
      </c>
    </row>
    <row r="174" spans="1:6" ht="40.5">
      <c r="A174" s="707">
        <v>90730</v>
      </c>
      <c r="B174" s="692" t="s">
        <v>179</v>
      </c>
      <c r="C174" s="18" t="s">
        <v>44</v>
      </c>
      <c r="D174" s="18">
        <v>49.69</v>
      </c>
      <c r="E174" s="310" t="str">
        <f t="shared" si="2"/>
        <v>SINAPI 07/2024</v>
      </c>
      <c r="F174" s="18">
        <v>55.54</v>
      </c>
    </row>
    <row r="175" spans="1:6" ht="40.5">
      <c r="A175" s="707">
        <v>90731</v>
      </c>
      <c r="B175" s="692" t="s">
        <v>180</v>
      </c>
      <c r="C175" s="18" t="s">
        <v>44</v>
      </c>
      <c r="D175" s="18">
        <v>54.49</v>
      </c>
      <c r="E175" s="310" t="str">
        <f t="shared" si="2"/>
        <v>SINAPI 07/2024</v>
      </c>
      <c r="F175" s="18">
        <v>60.91</v>
      </c>
    </row>
    <row r="176" spans="1:6" ht="40.5">
      <c r="A176" s="707">
        <v>90732</v>
      </c>
      <c r="B176" s="692" t="s">
        <v>181</v>
      </c>
      <c r="C176" s="18" t="s">
        <v>44</v>
      </c>
      <c r="D176" s="18">
        <v>68.930000000000007</v>
      </c>
      <c r="E176" s="310" t="str">
        <f t="shared" si="2"/>
        <v>SINAPI 07/2024</v>
      </c>
      <c r="F176" s="18">
        <v>77.02</v>
      </c>
    </row>
    <row r="177" spans="1:6" ht="40.5">
      <c r="A177" s="707">
        <v>90733</v>
      </c>
      <c r="B177" s="692" t="s">
        <v>182</v>
      </c>
      <c r="C177" s="18" t="s">
        <v>10</v>
      </c>
      <c r="D177" s="18">
        <v>2.9</v>
      </c>
      <c r="E177" s="310" t="str">
        <f t="shared" si="2"/>
        <v>SINAPI 07/2024</v>
      </c>
      <c r="F177" s="18">
        <v>3.27</v>
      </c>
    </row>
    <row r="178" spans="1:6" ht="40.5">
      <c r="A178" s="707">
        <v>90734</v>
      </c>
      <c r="B178" s="692" t="s">
        <v>183</v>
      </c>
      <c r="C178" s="18" t="s">
        <v>10</v>
      </c>
      <c r="D178" s="18">
        <v>3.44</v>
      </c>
      <c r="E178" s="310" t="str">
        <f t="shared" si="2"/>
        <v>SINAPI 07/2024</v>
      </c>
      <c r="F178" s="18">
        <v>3.87</v>
      </c>
    </row>
    <row r="179" spans="1:6" ht="40.5">
      <c r="A179" s="707">
        <v>90735</v>
      </c>
      <c r="B179" s="692" t="s">
        <v>184</v>
      </c>
      <c r="C179" s="18" t="s">
        <v>10</v>
      </c>
      <c r="D179" s="18">
        <v>3.97</v>
      </c>
      <c r="E179" s="310" t="str">
        <f t="shared" si="2"/>
        <v>SINAPI 07/2024</v>
      </c>
      <c r="F179" s="18">
        <v>4.47</v>
      </c>
    </row>
    <row r="180" spans="1:6" ht="40.5">
      <c r="A180" s="707">
        <v>90736</v>
      </c>
      <c r="B180" s="692" t="s">
        <v>185</v>
      </c>
      <c r="C180" s="18" t="s">
        <v>10</v>
      </c>
      <c r="D180" s="18">
        <v>4.51</v>
      </c>
      <c r="E180" s="310" t="str">
        <f t="shared" si="2"/>
        <v>SINAPI 07/2024</v>
      </c>
      <c r="F180" s="18">
        <v>5.08</v>
      </c>
    </row>
    <row r="181" spans="1:6" ht="40.5">
      <c r="A181" s="707">
        <v>90737</v>
      </c>
      <c r="B181" s="692" t="s">
        <v>186</v>
      </c>
      <c r="C181" s="18" t="s">
        <v>10</v>
      </c>
      <c r="D181" s="18">
        <v>5.0599999999999996</v>
      </c>
      <c r="E181" s="310" t="str">
        <f t="shared" si="2"/>
        <v>SINAPI 07/2024</v>
      </c>
      <c r="F181" s="18">
        <v>5.68</v>
      </c>
    </row>
    <row r="182" spans="1:6" ht="40.5">
      <c r="A182" s="707">
        <v>90738</v>
      </c>
      <c r="B182" s="692" t="s">
        <v>187</v>
      </c>
      <c r="C182" s="18" t="s">
        <v>10</v>
      </c>
      <c r="D182" s="18">
        <v>5.59</v>
      </c>
      <c r="E182" s="310" t="str">
        <f t="shared" si="2"/>
        <v>SINAPI 07/2024</v>
      </c>
      <c r="F182" s="18">
        <v>6.29</v>
      </c>
    </row>
    <row r="183" spans="1:6" ht="40.5">
      <c r="A183" s="707">
        <v>90739</v>
      </c>
      <c r="B183" s="692" t="s">
        <v>188</v>
      </c>
      <c r="C183" s="18" t="s">
        <v>10</v>
      </c>
      <c r="D183" s="18">
        <v>8.83</v>
      </c>
      <c r="E183" s="310" t="str">
        <f t="shared" si="2"/>
        <v>SINAPI 07/2024</v>
      </c>
      <c r="F183" s="18">
        <v>9.4600000000000009</v>
      </c>
    </row>
    <row r="184" spans="1:6" ht="40.5">
      <c r="A184" s="707">
        <v>90740</v>
      </c>
      <c r="B184" s="692" t="s">
        <v>189</v>
      </c>
      <c r="C184" s="18" t="s">
        <v>10</v>
      </c>
      <c r="D184" s="18">
        <v>3.83</v>
      </c>
      <c r="E184" s="310" t="str">
        <f t="shared" si="2"/>
        <v>SINAPI 07/2024</v>
      </c>
      <c r="F184" s="18">
        <v>4.32</v>
      </c>
    </row>
    <row r="185" spans="1:6" ht="40.5">
      <c r="A185" s="707">
        <v>90741</v>
      </c>
      <c r="B185" s="692" t="s">
        <v>190</v>
      </c>
      <c r="C185" s="18" t="s">
        <v>10</v>
      </c>
      <c r="D185" s="18">
        <v>4.37</v>
      </c>
      <c r="E185" s="310" t="str">
        <f t="shared" si="2"/>
        <v>SINAPI 07/2024</v>
      </c>
      <c r="F185" s="18">
        <v>4.92</v>
      </c>
    </row>
    <row r="186" spans="1:6" ht="40.5">
      <c r="A186" s="707">
        <v>90742</v>
      </c>
      <c r="B186" s="692" t="s">
        <v>191</v>
      </c>
      <c r="C186" s="18" t="s">
        <v>10</v>
      </c>
      <c r="D186" s="18">
        <v>4.91</v>
      </c>
      <c r="E186" s="310" t="str">
        <f t="shared" si="2"/>
        <v>SINAPI 07/2024</v>
      </c>
      <c r="F186" s="18">
        <v>5.52</v>
      </c>
    </row>
    <row r="187" spans="1:6" ht="40.5">
      <c r="A187" s="707">
        <v>90743</v>
      </c>
      <c r="B187" s="692" t="s">
        <v>192</v>
      </c>
      <c r="C187" s="18" t="s">
        <v>10</v>
      </c>
      <c r="D187" s="18">
        <v>5.45</v>
      </c>
      <c r="E187" s="310" t="str">
        <f t="shared" si="2"/>
        <v>SINAPI 07/2024</v>
      </c>
      <c r="F187" s="18">
        <v>6.12</v>
      </c>
    </row>
    <row r="188" spans="1:6" ht="40.5">
      <c r="A188" s="707">
        <v>90744</v>
      </c>
      <c r="B188" s="692" t="s">
        <v>193</v>
      </c>
      <c r="C188" s="18" t="s">
        <v>10</v>
      </c>
      <c r="D188" s="18">
        <v>5.98</v>
      </c>
      <c r="E188" s="310" t="str">
        <f t="shared" si="2"/>
        <v>SINAPI 07/2024</v>
      </c>
      <c r="F188" s="18">
        <v>6.74</v>
      </c>
    </row>
    <row r="189" spans="1:6" ht="40.5">
      <c r="A189" s="707">
        <v>90745</v>
      </c>
      <c r="B189" s="692" t="s">
        <v>194</v>
      </c>
      <c r="C189" s="18" t="s">
        <v>10</v>
      </c>
      <c r="D189" s="18">
        <v>9.85</v>
      </c>
      <c r="E189" s="310" t="str">
        <f t="shared" si="2"/>
        <v>SINAPI 07/2024</v>
      </c>
      <c r="F189" s="18">
        <v>10.56</v>
      </c>
    </row>
    <row r="190" spans="1:6" ht="54">
      <c r="A190" s="707">
        <v>90746</v>
      </c>
      <c r="B190" s="692" t="s">
        <v>195</v>
      </c>
      <c r="C190" s="18" t="s">
        <v>10</v>
      </c>
      <c r="D190" s="18">
        <v>3.14</v>
      </c>
      <c r="E190" s="310" t="str">
        <f t="shared" si="2"/>
        <v>SINAPI 07/2024</v>
      </c>
      <c r="F190" s="18">
        <v>3.53</v>
      </c>
    </row>
    <row r="191" spans="1:6" ht="54">
      <c r="A191" s="707">
        <v>90747</v>
      </c>
      <c r="B191" s="692" t="s">
        <v>196</v>
      </c>
      <c r="C191" s="18" t="s">
        <v>10</v>
      </c>
      <c r="D191" s="18">
        <v>16.47</v>
      </c>
      <c r="E191" s="310" t="str">
        <f t="shared" si="2"/>
        <v>SINAPI 07/2024</v>
      </c>
      <c r="F191" s="18">
        <v>17.41</v>
      </c>
    </row>
    <row r="192" spans="1:6" ht="40.5">
      <c r="A192" s="707">
        <v>94869</v>
      </c>
      <c r="B192" s="692" t="s">
        <v>197</v>
      </c>
      <c r="C192" s="18" t="s">
        <v>10</v>
      </c>
      <c r="D192" s="18">
        <v>136.16</v>
      </c>
      <c r="E192" s="310" t="str">
        <f t="shared" si="2"/>
        <v>SINAPI 07/2024</v>
      </c>
      <c r="F192" s="18">
        <v>136.26</v>
      </c>
    </row>
    <row r="193" spans="1:6" ht="54">
      <c r="A193" s="707">
        <v>94870</v>
      </c>
      <c r="B193" s="692" t="s">
        <v>198</v>
      </c>
      <c r="C193" s="18" t="s">
        <v>10</v>
      </c>
      <c r="D193" s="18">
        <v>1.69</v>
      </c>
      <c r="E193" s="310" t="str">
        <f t="shared" si="2"/>
        <v>SINAPI 07/2024</v>
      </c>
      <c r="F193" s="18">
        <v>1.79</v>
      </c>
    </row>
    <row r="194" spans="1:6" ht="40.5">
      <c r="A194" s="707">
        <v>94871</v>
      </c>
      <c r="B194" s="692" t="s">
        <v>199</v>
      </c>
      <c r="C194" s="18" t="s">
        <v>10</v>
      </c>
      <c r="D194" s="18">
        <v>213.04</v>
      </c>
      <c r="E194" s="310" t="str">
        <f t="shared" si="2"/>
        <v>SINAPI 07/2024</v>
      </c>
      <c r="F194" s="18">
        <v>213.21</v>
      </c>
    </row>
    <row r="195" spans="1:6" ht="54">
      <c r="A195" s="707">
        <v>94872</v>
      </c>
      <c r="B195" s="692" t="s">
        <v>200</v>
      </c>
      <c r="C195" s="18" t="s">
        <v>10</v>
      </c>
      <c r="D195" s="18">
        <v>2.36</v>
      </c>
      <c r="E195" s="310" t="str">
        <f t="shared" si="2"/>
        <v>SINAPI 07/2024</v>
      </c>
      <c r="F195" s="18">
        <v>2.5299999999999998</v>
      </c>
    </row>
    <row r="196" spans="1:6" ht="40.5">
      <c r="A196" s="707">
        <v>94875</v>
      </c>
      <c r="B196" s="692" t="s">
        <v>201</v>
      </c>
      <c r="C196" s="18" t="s">
        <v>10</v>
      </c>
      <c r="D196" s="311">
        <v>1255.03</v>
      </c>
      <c r="E196" s="310" t="str">
        <f t="shared" si="2"/>
        <v>SINAPI 07/2024</v>
      </c>
      <c r="F196" s="311">
        <v>1256.45</v>
      </c>
    </row>
    <row r="197" spans="1:6" ht="54">
      <c r="A197" s="707">
        <v>94876</v>
      </c>
      <c r="B197" s="692" t="s">
        <v>202</v>
      </c>
      <c r="C197" s="18" t="s">
        <v>10</v>
      </c>
      <c r="D197" s="18">
        <v>27.49</v>
      </c>
      <c r="E197" s="310" t="str">
        <f t="shared" si="2"/>
        <v>SINAPI 07/2024</v>
      </c>
      <c r="F197" s="18">
        <v>28.91</v>
      </c>
    </row>
    <row r="198" spans="1:6" ht="54">
      <c r="A198" s="707">
        <v>94878</v>
      </c>
      <c r="B198" s="692" t="s">
        <v>203</v>
      </c>
      <c r="C198" s="18" t="s">
        <v>10</v>
      </c>
      <c r="D198" s="18">
        <v>31.82</v>
      </c>
      <c r="E198" s="310" t="str">
        <f t="shared" si="2"/>
        <v>SINAPI 07/2024</v>
      </c>
      <c r="F198" s="18">
        <v>33.49</v>
      </c>
    </row>
    <row r="199" spans="1:6" ht="40.5">
      <c r="A199" s="707">
        <v>94879</v>
      </c>
      <c r="B199" s="692" t="s">
        <v>204</v>
      </c>
      <c r="C199" s="18" t="s">
        <v>10</v>
      </c>
      <c r="D199" s="311">
        <v>1931.95</v>
      </c>
      <c r="E199" s="310" t="str">
        <f t="shared" si="2"/>
        <v>SINAPI 07/2024</v>
      </c>
      <c r="F199" s="311">
        <v>1933.99</v>
      </c>
    </row>
    <row r="200" spans="1:6" ht="54">
      <c r="A200" s="707">
        <v>94880</v>
      </c>
      <c r="B200" s="692" t="s">
        <v>205</v>
      </c>
      <c r="C200" s="18" t="s">
        <v>10</v>
      </c>
      <c r="D200" s="18">
        <v>40.950000000000003</v>
      </c>
      <c r="E200" s="310" t="str">
        <f t="shared" ref="E200:E263" si="3">+$G$7</f>
        <v>SINAPI 07/2024</v>
      </c>
      <c r="F200" s="18">
        <v>42.99</v>
      </c>
    </row>
    <row r="201" spans="1:6" ht="40.5">
      <c r="A201" s="707">
        <v>94881</v>
      </c>
      <c r="B201" s="692" t="s">
        <v>206</v>
      </c>
      <c r="C201" s="18" t="s">
        <v>10</v>
      </c>
      <c r="D201" s="311">
        <v>2661.12</v>
      </c>
      <c r="E201" s="310" t="str">
        <f t="shared" si="3"/>
        <v>SINAPI 07/2024</v>
      </c>
      <c r="F201" s="311">
        <v>2663.53</v>
      </c>
    </row>
    <row r="202" spans="1:6" ht="54">
      <c r="A202" s="707">
        <v>94882</v>
      </c>
      <c r="B202" s="692" t="s">
        <v>207</v>
      </c>
      <c r="C202" s="18" t="s">
        <v>10</v>
      </c>
      <c r="D202" s="18">
        <v>47.63</v>
      </c>
      <c r="E202" s="310" t="str">
        <f t="shared" si="3"/>
        <v>SINAPI 07/2024</v>
      </c>
      <c r="F202" s="18">
        <v>50.04</v>
      </c>
    </row>
    <row r="203" spans="1:6" ht="54">
      <c r="A203" s="707">
        <v>94884</v>
      </c>
      <c r="B203" s="692" t="s">
        <v>208</v>
      </c>
      <c r="C203" s="18" t="s">
        <v>10</v>
      </c>
      <c r="D203" s="18">
        <v>61.16</v>
      </c>
      <c r="E203" s="310" t="str">
        <f t="shared" si="3"/>
        <v>SINAPI 07/2024</v>
      </c>
      <c r="F203" s="18">
        <v>64.349999999999994</v>
      </c>
    </row>
    <row r="204" spans="1:6" ht="54">
      <c r="A204" s="707">
        <v>97121</v>
      </c>
      <c r="B204" s="692" t="s">
        <v>209</v>
      </c>
      <c r="C204" s="18" t="s">
        <v>10</v>
      </c>
      <c r="D204" s="18">
        <v>2.57</v>
      </c>
      <c r="E204" s="310" t="str">
        <f t="shared" si="3"/>
        <v>SINAPI 07/2024</v>
      </c>
      <c r="F204" s="18">
        <v>2.87</v>
      </c>
    </row>
    <row r="205" spans="1:6" ht="54">
      <c r="A205" s="707">
        <v>97122</v>
      </c>
      <c r="B205" s="692" t="s">
        <v>210</v>
      </c>
      <c r="C205" s="18" t="s">
        <v>10</v>
      </c>
      <c r="D205" s="18">
        <v>3.09</v>
      </c>
      <c r="E205" s="310" t="str">
        <f t="shared" si="3"/>
        <v>SINAPI 07/2024</v>
      </c>
      <c r="F205" s="18">
        <v>3.45</v>
      </c>
    </row>
    <row r="206" spans="1:6" ht="54">
      <c r="A206" s="707">
        <v>97123</v>
      </c>
      <c r="B206" s="692" t="s">
        <v>211</v>
      </c>
      <c r="C206" s="18" t="s">
        <v>10</v>
      </c>
      <c r="D206" s="18">
        <v>3.6</v>
      </c>
      <c r="E206" s="310" t="str">
        <f t="shared" si="3"/>
        <v>SINAPI 07/2024</v>
      </c>
      <c r="F206" s="18">
        <v>4.01</v>
      </c>
    </row>
    <row r="207" spans="1:6" ht="54">
      <c r="A207" s="707">
        <v>97124</v>
      </c>
      <c r="B207" s="692" t="s">
        <v>212</v>
      </c>
      <c r="C207" s="18" t="s">
        <v>10</v>
      </c>
      <c r="D207" s="18">
        <v>2.1</v>
      </c>
      <c r="E207" s="310" t="str">
        <f t="shared" si="3"/>
        <v>SINAPI 07/2024</v>
      </c>
      <c r="F207" s="18">
        <v>2.35</v>
      </c>
    </row>
    <row r="208" spans="1:6" ht="54">
      <c r="A208" s="707">
        <v>97125</v>
      </c>
      <c r="B208" s="692" t="s">
        <v>213</v>
      </c>
      <c r="C208" s="18" t="s">
        <v>10</v>
      </c>
      <c r="D208" s="18">
        <v>2.5299999999999998</v>
      </c>
      <c r="E208" s="310" t="str">
        <f t="shared" si="3"/>
        <v>SINAPI 07/2024</v>
      </c>
      <c r="F208" s="18">
        <v>2.83</v>
      </c>
    </row>
    <row r="209" spans="1:6" ht="54">
      <c r="A209" s="707">
        <v>97126</v>
      </c>
      <c r="B209" s="692" t="s">
        <v>214</v>
      </c>
      <c r="C209" s="18" t="s">
        <v>10</v>
      </c>
      <c r="D209" s="18">
        <v>2.95</v>
      </c>
      <c r="E209" s="310" t="str">
        <f t="shared" si="3"/>
        <v>SINAPI 07/2024</v>
      </c>
      <c r="F209" s="18">
        <v>3.29</v>
      </c>
    </row>
    <row r="210" spans="1:6" ht="40.5">
      <c r="A210" s="707">
        <v>102264</v>
      </c>
      <c r="B210" s="692" t="s">
        <v>215</v>
      </c>
      <c r="C210" s="18" t="s">
        <v>10</v>
      </c>
      <c r="D210" s="18">
        <v>15.74</v>
      </c>
      <c r="E210" s="310" t="str">
        <f t="shared" si="3"/>
        <v>SINAPI 07/2024</v>
      </c>
      <c r="F210" s="18">
        <v>16.11</v>
      </c>
    </row>
    <row r="211" spans="1:6" ht="40.5">
      <c r="A211" s="707">
        <v>102265</v>
      </c>
      <c r="B211" s="692" t="s">
        <v>216</v>
      </c>
      <c r="C211" s="18" t="s">
        <v>44</v>
      </c>
      <c r="D211" s="18">
        <v>88.16</v>
      </c>
      <c r="E211" s="310" t="str">
        <f t="shared" si="3"/>
        <v>SINAPI 07/2024</v>
      </c>
      <c r="F211" s="18">
        <v>98.48</v>
      </c>
    </row>
    <row r="212" spans="1:6" ht="40.5">
      <c r="A212" s="707">
        <v>102266</v>
      </c>
      <c r="B212" s="692" t="s">
        <v>217</v>
      </c>
      <c r="C212" s="18" t="s">
        <v>44</v>
      </c>
      <c r="D212" s="18">
        <v>97.77</v>
      </c>
      <c r="E212" s="310" t="str">
        <f t="shared" si="3"/>
        <v>SINAPI 07/2024</v>
      </c>
      <c r="F212" s="18">
        <v>109.21</v>
      </c>
    </row>
    <row r="213" spans="1:6" ht="40.5">
      <c r="A213" s="707">
        <v>102267</v>
      </c>
      <c r="B213" s="692" t="s">
        <v>218</v>
      </c>
      <c r="C213" s="18" t="s">
        <v>44</v>
      </c>
      <c r="D213" s="18">
        <v>112.26</v>
      </c>
      <c r="E213" s="310" t="str">
        <f t="shared" si="3"/>
        <v>SINAPI 07/2024</v>
      </c>
      <c r="F213" s="18">
        <v>125.39</v>
      </c>
    </row>
    <row r="214" spans="1:6" ht="40.5">
      <c r="A214" s="707">
        <v>102268</v>
      </c>
      <c r="B214" s="692" t="s">
        <v>219</v>
      </c>
      <c r="C214" s="18" t="s">
        <v>44</v>
      </c>
      <c r="D214" s="18">
        <v>126.68</v>
      </c>
      <c r="E214" s="310" t="str">
        <f t="shared" si="3"/>
        <v>SINAPI 07/2024</v>
      </c>
      <c r="F214" s="18">
        <v>141.49</v>
      </c>
    </row>
    <row r="215" spans="1:6" ht="40.5">
      <c r="A215" s="707">
        <v>102269</v>
      </c>
      <c r="B215" s="692" t="s">
        <v>220</v>
      </c>
      <c r="C215" s="18" t="s">
        <v>44</v>
      </c>
      <c r="D215" s="18">
        <v>155.53</v>
      </c>
      <c r="E215" s="310" t="str">
        <f t="shared" si="3"/>
        <v>SINAPI 07/2024</v>
      </c>
      <c r="F215" s="18">
        <v>173.7</v>
      </c>
    </row>
    <row r="216" spans="1:6" ht="54">
      <c r="A216" s="707">
        <v>105260</v>
      </c>
      <c r="B216" s="692" t="s">
        <v>221</v>
      </c>
      <c r="C216" s="18" t="s">
        <v>44</v>
      </c>
      <c r="D216" s="18">
        <v>18.78</v>
      </c>
      <c r="E216" s="310" t="str">
        <f t="shared" si="3"/>
        <v>SINAPI 07/2024</v>
      </c>
      <c r="F216" s="18">
        <v>19.079999999999998</v>
      </c>
    </row>
    <row r="217" spans="1:6" ht="54">
      <c r="A217" s="707">
        <v>105285</v>
      </c>
      <c r="B217" s="692" t="s">
        <v>222</v>
      </c>
      <c r="C217" s="18" t="s">
        <v>44</v>
      </c>
      <c r="D217" s="18">
        <v>18.309999999999999</v>
      </c>
      <c r="E217" s="310" t="str">
        <f t="shared" si="3"/>
        <v>SINAPI 07/2024</v>
      </c>
      <c r="F217" s="18">
        <v>18.559999999999999</v>
      </c>
    </row>
    <row r="218" spans="1:6" ht="54">
      <c r="A218" s="707">
        <v>105286</v>
      </c>
      <c r="B218" s="692" t="s">
        <v>223</v>
      </c>
      <c r="C218" s="18" t="s">
        <v>44</v>
      </c>
      <c r="D218" s="18">
        <v>23.32</v>
      </c>
      <c r="E218" s="310" t="str">
        <f t="shared" si="3"/>
        <v>SINAPI 07/2024</v>
      </c>
      <c r="F218" s="18">
        <v>24.57</v>
      </c>
    </row>
    <row r="219" spans="1:6" ht="54">
      <c r="A219" s="707">
        <v>105287</v>
      </c>
      <c r="B219" s="692" t="s">
        <v>224</v>
      </c>
      <c r="C219" s="18" t="s">
        <v>44</v>
      </c>
      <c r="D219" s="18">
        <v>21.43</v>
      </c>
      <c r="E219" s="310" t="str">
        <f t="shared" si="3"/>
        <v>SINAPI 07/2024</v>
      </c>
      <c r="F219" s="18">
        <v>22.45</v>
      </c>
    </row>
    <row r="220" spans="1:6" ht="54">
      <c r="A220" s="707">
        <v>105288</v>
      </c>
      <c r="B220" s="692" t="s">
        <v>225</v>
      </c>
      <c r="C220" s="18" t="s">
        <v>44</v>
      </c>
      <c r="D220" s="18">
        <v>37.42</v>
      </c>
      <c r="E220" s="310" t="str">
        <f t="shared" si="3"/>
        <v>SINAPI 07/2024</v>
      </c>
      <c r="F220" s="18">
        <v>38.89</v>
      </c>
    </row>
    <row r="221" spans="1:6" ht="54">
      <c r="A221" s="707">
        <v>105289</v>
      </c>
      <c r="B221" s="692" t="s">
        <v>226</v>
      </c>
      <c r="C221" s="18" t="s">
        <v>44</v>
      </c>
      <c r="D221" s="18">
        <v>35.19</v>
      </c>
      <c r="E221" s="310" t="str">
        <f t="shared" si="3"/>
        <v>SINAPI 07/2024</v>
      </c>
      <c r="F221" s="18">
        <v>36.380000000000003</v>
      </c>
    </row>
    <row r="222" spans="1:6" ht="54">
      <c r="A222" s="707">
        <v>105290</v>
      </c>
      <c r="B222" s="692" t="s">
        <v>227</v>
      </c>
      <c r="C222" s="18" t="s">
        <v>44</v>
      </c>
      <c r="D222" s="18">
        <v>49.82</v>
      </c>
      <c r="E222" s="310" t="str">
        <f t="shared" si="3"/>
        <v>SINAPI 07/2024</v>
      </c>
      <c r="F222" s="18">
        <v>51.52</v>
      </c>
    </row>
    <row r="223" spans="1:6" ht="54">
      <c r="A223" s="707">
        <v>105291</v>
      </c>
      <c r="B223" s="692" t="s">
        <v>228</v>
      </c>
      <c r="C223" s="18" t="s">
        <v>44</v>
      </c>
      <c r="D223" s="18">
        <v>47.25</v>
      </c>
      <c r="E223" s="310" t="str">
        <f t="shared" si="3"/>
        <v>SINAPI 07/2024</v>
      </c>
      <c r="F223" s="18">
        <v>48.63</v>
      </c>
    </row>
    <row r="224" spans="1:6" ht="54">
      <c r="A224" s="707">
        <v>105292</v>
      </c>
      <c r="B224" s="692" t="s">
        <v>229</v>
      </c>
      <c r="C224" s="18" t="s">
        <v>44</v>
      </c>
      <c r="D224" s="18">
        <v>38.42</v>
      </c>
      <c r="E224" s="310" t="str">
        <f t="shared" si="3"/>
        <v>SINAPI 07/2024</v>
      </c>
      <c r="F224" s="18">
        <v>40.299999999999997</v>
      </c>
    </row>
    <row r="225" spans="1:6" ht="54">
      <c r="A225" s="707">
        <v>105293</v>
      </c>
      <c r="B225" s="692" t="s">
        <v>230</v>
      </c>
      <c r="C225" s="18" t="s">
        <v>44</v>
      </c>
      <c r="D225" s="18">
        <v>35.590000000000003</v>
      </c>
      <c r="E225" s="310" t="str">
        <f t="shared" si="3"/>
        <v>SINAPI 07/2024</v>
      </c>
      <c r="F225" s="18">
        <v>37.11</v>
      </c>
    </row>
    <row r="226" spans="1:6" ht="54">
      <c r="A226" s="707">
        <v>105294</v>
      </c>
      <c r="B226" s="692" t="s">
        <v>231</v>
      </c>
      <c r="C226" s="18" t="s">
        <v>44</v>
      </c>
      <c r="D226" s="18">
        <v>75.11</v>
      </c>
      <c r="E226" s="310" t="str">
        <f t="shared" si="3"/>
        <v>SINAPI 07/2024</v>
      </c>
      <c r="F226" s="18">
        <v>77.33</v>
      </c>
    </row>
    <row r="227" spans="1:6" ht="54">
      <c r="A227" s="707">
        <v>105295</v>
      </c>
      <c r="B227" s="692" t="s">
        <v>232</v>
      </c>
      <c r="C227" s="18" t="s">
        <v>44</v>
      </c>
      <c r="D227" s="18">
        <v>71.760000000000005</v>
      </c>
      <c r="E227" s="310" t="str">
        <f t="shared" si="3"/>
        <v>SINAPI 07/2024</v>
      </c>
      <c r="F227" s="18">
        <v>73.56</v>
      </c>
    </row>
    <row r="228" spans="1:6" ht="54">
      <c r="A228" s="707">
        <v>105296</v>
      </c>
      <c r="B228" s="692" t="s">
        <v>233</v>
      </c>
      <c r="C228" s="18" t="s">
        <v>44</v>
      </c>
      <c r="D228" s="18">
        <v>126.37</v>
      </c>
      <c r="E228" s="310" t="str">
        <f t="shared" si="3"/>
        <v>SINAPI 07/2024</v>
      </c>
      <c r="F228" s="18">
        <v>128.93</v>
      </c>
    </row>
    <row r="229" spans="1:6" ht="54">
      <c r="A229" s="707">
        <v>105308</v>
      </c>
      <c r="B229" s="692" t="s">
        <v>234</v>
      </c>
      <c r="C229" s="18" t="s">
        <v>10</v>
      </c>
      <c r="D229" s="18">
        <v>4.1399999999999997</v>
      </c>
      <c r="E229" s="310" t="str">
        <f t="shared" si="3"/>
        <v>SINAPI 07/2024</v>
      </c>
      <c r="F229" s="18">
        <v>4.62</v>
      </c>
    </row>
    <row r="230" spans="1:6" ht="54">
      <c r="A230" s="707">
        <v>105309</v>
      </c>
      <c r="B230" s="692" t="s">
        <v>235</v>
      </c>
      <c r="C230" s="18" t="s">
        <v>10</v>
      </c>
      <c r="D230" s="18">
        <v>4.47</v>
      </c>
      <c r="E230" s="310" t="str">
        <f t="shared" si="3"/>
        <v>SINAPI 07/2024</v>
      </c>
      <c r="F230" s="18">
        <v>4.97</v>
      </c>
    </row>
    <row r="231" spans="1:6" ht="54">
      <c r="A231" s="707">
        <v>105310</v>
      </c>
      <c r="B231" s="692" t="s">
        <v>236</v>
      </c>
      <c r="C231" s="18" t="s">
        <v>10</v>
      </c>
      <c r="D231" s="18">
        <v>5.26</v>
      </c>
      <c r="E231" s="310" t="str">
        <f t="shared" si="3"/>
        <v>SINAPI 07/2024</v>
      </c>
      <c r="F231" s="18">
        <v>5.86</v>
      </c>
    </row>
    <row r="232" spans="1:6" ht="54">
      <c r="A232" s="707">
        <v>105311</v>
      </c>
      <c r="B232" s="692" t="s">
        <v>237</v>
      </c>
      <c r="C232" s="18" t="s">
        <v>10</v>
      </c>
      <c r="D232" s="18">
        <v>3.34</v>
      </c>
      <c r="E232" s="310" t="str">
        <f t="shared" si="3"/>
        <v>SINAPI 07/2024</v>
      </c>
      <c r="F232" s="18">
        <v>3.73</v>
      </c>
    </row>
    <row r="233" spans="1:6" ht="54">
      <c r="A233" s="707">
        <v>105312</v>
      </c>
      <c r="B233" s="692" t="s">
        <v>238</v>
      </c>
      <c r="C233" s="18" t="s">
        <v>10</v>
      </c>
      <c r="D233" s="18">
        <v>3.42</v>
      </c>
      <c r="E233" s="310" t="str">
        <f t="shared" si="3"/>
        <v>SINAPI 07/2024</v>
      </c>
      <c r="F233" s="18">
        <v>3.81</v>
      </c>
    </row>
    <row r="234" spans="1:6" ht="54">
      <c r="A234" s="707">
        <v>105313</v>
      </c>
      <c r="B234" s="692" t="s">
        <v>239</v>
      </c>
      <c r="C234" s="18" t="s">
        <v>10</v>
      </c>
      <c r="D234" s="18">
        <v>3.69</v>
      </c>
      <c r="E234" s="310" t="str">
        <f t="shared" si="3"/>
        <v>SINAPI 07/2024</v>
      </c>
      <c r="F234" s="18">
        <v>4.0999999999999996</v>
      </c>
    </row>
    <row r="235" spans="1:6" ht="54">
      <c r="A235" s="707">
        <v>105314</v>
      </c>
      <c r="B235" s="692" t="s">
        <v>240</v>
      </c>
      <c r="C235" s="18" t="s">
        <v>10</v>
      </c>
      <c r="D235" s="18">
        <v>4.3499999999999996</v>
      </c>
      <c r="E235" s="310" t="str">
        <f t="shared" si="3"/>
        <v>SINAPI 07/2024</v>
      </c>
      <c r="F235" s="18">
        <v>4.84</v>
      </c>
    </row>
    <row r="236" spans="1:6" ht="54">
      <c r="A236" s="707">
        <v>105315</v>
      </c>
      <c r="B236" s="692" t="s">
        <v>241</v>
      </c>
      <c r="C236" s="18" t="s">
        <v>44</v>
      </c>
      <c r="D236" s="18">
        <v>8.7100000000000009</v>
      </c>
      <c r="E236" s="310" t="str">
        <f t="shared" si="3"/>
        <v>SINAPI 07/2024</v>
      </c>
      <c r="F236" s="18">
        <v>9.73</v>
      </c>
    </row>
    <row r="237" spans="1:6" ht="54">
      <c r="A237" s="707">
        <v>105316</v>
      </c>
      <c r="B237" s="692" t="s">
        <v>242</v>
      </c>
      <c r="C237" s="18" t="s">
        <v>44</v>
      </c>
      <c r="D237" s="18">
        <v>17.829999999999998</v>
      </c>
      <c r="E237" s="310" t="str">
        <f t="shared" si="3"/>
        <v>SINAPI 07/2024</v>
      </c>
      <c r="F237" s="18">
        <v>19.34</v>
      </c>
    </row>
    <row r="238" spans="1:6" ht="54">
      <c r="A238" s="707">
        <v>105327</v>
      </c>
      <c r="B238" s="692" t="s">
        <v>243</v>
      </c>
      <c r="C238" s="18" t="s">
        <v>44</v>
      </c>
      <c r="D238" s="18">
        <v>34.93</v>
      </c>
      <c r="E238" s="310" t="str">
        <f t="shared" si="3"/>
        <v>SINAPI 07/2024</v>
      </c>
      <c r="F238" s="18">
        <v>35.29</v>
      </c>
    </row>
    <row r="239" spans="1:6" ht="54">
      <c r="A239" s="707">
        <v>105328</v>
      </c>
      <c r="B239" s="692" t="s">
        <v>244</v>
      </c>
      <c r="C239" s="18" t="s">
        <v>44</v>
      </c>
      <c r="D239" s="18">
        <v>34.369999999999997</v>
      </c>
      <c r="E239" s="310" t="str">
        <f t="shared" si="3"/>
        <v>SINAPI 07/2024</v>
      </c>
      <c r="F239" s="18">
        <v>34.67</v>
      </c>
    </row>
    <row r="240" spans="1:6" ht="54">
      <c r="A240" s="707">
        <v>105329</v>
      </c>
      <c r="B240" s="692" t="s">
        <v>245</v>
      </c>
      <c r="C240" s="18" t="s">
        <v>44</v>
      </c>
      <c r="D240" s="18">
        <v>56.8</v>
      </c>
      <c r="E240" s="310" t="str">
        <f t="shared" si="3"/>
        <v>SINAPI 07/2024</v>
      </c>
      <c r="F240" s="18">
        <v>57.21</v>
      </c>
    </row>
    <row r="241" spans="1:6" ht="54">
      <c r="A241" s="707">
        <v>105330</v>
      </c>
      <c r="B241" s="692" t="s">
        <v>246</v>
      </c>
      <c r="C241" s="18" t="s">
        <v>44</v>
      </c>
      <c r="D241" s="18">
        <v>56.15</v>
      </c>
      <c r="E241" s="310" t="str">
        <f t="shared" si="3"/>
        <v>SINAPI 07/2024</v>
      </c>
      <c r="F241" s="18">
        <v>56.49</v>
      </c>
    </row>
    <row r="242" spans="1:6" ht="54">
      <c r="A242" s="707">
        <v>105331</v>
      </c>
      <c r="B242" s="692" t="s">
        <v>247</v>
      </c>
      <c r="C242" s="18" t="s">
        <v>10</v>
      </c>
      <c r="D242" s="18">
        <v>40.35</v>
      </c>
      <c r="E242" s="310" t="str">
        <f t="shared" si="3"/>
        <v>SINAPI 07/2024</v>
      </c>
      <c r="F242" s="18">
        <v>40.74</v>
      </c>
    </row>
    <row r="243" spans="1:6" ht="54">
      <c r="A243" s="707">
        <v>105332</v>
      </c>
      <c r="B243" s="692" t="s">
        <v>248</v>
      </c>
      <c r="C243" s="18" t="s">
        <v>10</v>
      </c>
      <c r="D243" s="18">
        <v>39.770000000000003</v>
      </c>
      <c r="E243" s="310" t="str">
        <f t="shared" si="3"/>
        <v>SINAPI 07/2024</v>
      </c>
      <c r="F243" s="18">
        <v>40.07</v>
      </c>
    </row>
    <row r="244" spans="1:6" ht="54">
      <c r="A244" s="707">
        <v>105333</v>
      </c>
      <c r="B244" s="692" t="s">
        <v>249</v>
      </c>
      <c r="C244" s="18" t="s">
        <v>10</v>
      </c>
      <c r="D244" s="18">
        <v>177.91</v>
      </c>
      <c r="E244" s="310" t="str">
        <f t="shared" si="3"/>
        <v>SINAPI 07/2024</v>
      </c>
      <c r="F244" s="18">
        <v>178.74</v>
      </c>
    </row>
    <row r="245" spans="1:6" ht="54">
      <c r="A245" s="707">
        <v>105334</v>
      </c>
      <c r="B245" s="692" t="s">
        <v>250</v>
      </c>
      <c r="C245" s="18" t="s">
        <v>10</v>
      </c>
      <c r="D245" s="18">
        <v>175.71</v>
      </c>
      <c r="E245" s="310" t="str">
        <f t="shared" si="3"/>
        <v>SINAPI 07/2024</v>
      </c>
      <c r="F245" s="18">
        <v>176.34</v>
      </c>
    </row>
    <row r="246" spans="1:6" ht="54">
      <c r="A246" s="707">
        <v>105335</v>
      </c>
      <c r="B246" s="692" t="s">
        <v>251</v>
      </c>
      <c r="C246" s="18" t="s">
        <v>10</v>
      </c>
      <c r="D246" s="18">
        <v>267.75</v>
      </c>
      <c r="E246" s="310" t="str">
        <f t="shared" si="3"/>
        <v>SINAPI 07/2024</v>
      </c>
      <c r="F246" s="18">
        <v>268.74</v>
      </c>
    </row>
    <row r="247" spans="1:6" ht="54">
      <c r="A247" s="707">
        <v>105336</v>
      </c>
      <c r="B247" s="692" t="s">
        <v>252</v>
      </c>
      <c r="C247" s="18" t="s">
        <v>10</v>
      </c>
      <c r="D247" s="18">
        <v>265.17</v>
      </c>
      <c r="E247" s="310" t="str">
        <f t="shared" si="3"/>
        <v>SINAPI 07/2024</v>
      </c>
      <c r="F247" s="18">
        <v>265.91000000000003</v>
      </c>
    </row>
    <row r="248" spans="1:6" ht="54">
      <c r="A248" s="707">
        <v>105337</v>
      </c>
      <c r="B248" s="692" t="s">
        <v>253</v>
      </c>
      <c r="C248" s="18" t="s">
        <v>10</v>
      </c>
      <c r="D248" s="18">
        <v>377.37</v>
      </c>
      <c r="E248" s="310" t="str">
        <f t="shared" si="3"/>
        <v>SINAPI 07/2024</v>
      </c>
      <c r="F248" s="18">
        <v>378.5</v>
      </c>
    </row>
    <row r="249" spans="1:6" ht="54">
      <c r="A249" s="707">
        <v>105338</v>
      </c>
      <c r="B249" s="692" t="s">
        <v>254</v>
      </c>
      <c r="C249" s="18" t="s">
        <v>10</v>
      </c>
      <c r="D249" s="18">
        <v>374.38</v>
      </c>
      <c r="E249" s="310" t="str">
        <f t="shared" si="3"/>
        <v>SINAPI 07/2024</v>
      </c>
      <c r="F249" s="18">
        <v>375.24</v>
      </c>
    </row>
    <row r="250" spans="1:6" ht="54">
      <c r="A250" s="707">
        <v>105339</v>
      </c>
      <c r="B250" s="692" t="s">
        <v>255</v>
      </c>
      <c r="C250" s="18" t="s">
        <v>10</v>
      </c>
      <c r="D250" s="18">
        <v>2.76</v>
      </c>
      <c r="E250" s="310" t="str">
        <f t="shared" si="3"/>
        <v>SINAPI 07/2024</v>
      </c>
      <c r="F250" s="18">
        <v>3.06</v>
      </c>
    </row>
    <row r="251" spans="1:6" ht="54">
      <c r="A251" s="707">
        <v>105359</v>
      </c>
      <c r="B251" s="692" t="s">
        <v>256</v>
      </c>
      <c r="C251" s="18" t="s">
        <v>44</v>
      </c>
      <c r="D251" s="18">
        <v>10.6</v>
      </c>
      <c r="E251" s="310" t="str">
        <f t="shared" si="3"/>
        <v>SINAPI 07/2024</v>
      </c>
      <c r="F251" s="18">
        <v>11.85</v>
      </c>
    </row>
    <row r="252" spans="1:6" ht="54">
      <c r="A252" s="707">
        <v>105360</v>
      </c>
      <c r="B252" s="692" t="s">
        <v>257</v>
      </c>
      <c r="C252" s="18" t="s">
        <v>44</v>
      </c>
      <c r="D252" s="18">
        <v>12.88</v>
      </c>
      <c r="E252" s="310" t="str">
        <f t="shared" si="3"/>
        <v>SINAPI 07/2024</v>
      </c>
      <c r="F252" s="18">
        <v>14.35</v>
      </c>
    </row>
    <row r="253" spans="1:6" ht="54">
      <c r="A253" s="707">
        <v>105361</v>
      </c>
      <c r="B253" s="692" t="s">
        <v>258</v>
      </c>
      <c r="C253" s="18" t="s">
        <v>44</v>
      </c>
      <c r="D253" s="18">
        <v>15</v>
      </c>
      <c r="E253" s="310" t="str">
        <f t="shared" si="3"/>
        <v>SINAPI 07/2024</v>
      </c>
      <c r="F253" s="18">
        <v>16.7</v>
      </c>
    </row>
    <row r="254" spans="1:6" ht="54">
      <c r="A254" s="707">
        <v>105362</v>
      </c>
      <c r="B254" s="692" t="s">
        <v>259</v>
      </c>
      <c r="C254" s="18" t="s">
        <v>44</v>
      </c>
      <c r="D254" s="18">
        <v>15.6</v>
      </c>
      <c r="E254" s="310" t="str">
        <f t="shared" si="3"/>
        <v>SINAPI 07/2024</v>
      </c>
      <c r="F254" s="18">
        <v>17.48</v>
      </c>
    </row>
    <row r="255" spans="1:6" ht="54">
      <c r="A255" s="707">
        <v>105363</v>
      </c>
      <c r="B255" s="692" t="s">
        <v>260</v>
      </c>
      <c r="C255" s="18" t="s">
        <v>44</v>
      </c>
      <c r="D255" s="18">
        <v>18.78</v>
      </c>
      <c r="E255" s="310" t="str">
        <f t="shared" si="3"/>
        <v>SINAPI 07/2024</v>
      </c>
      <c r="F255" s="18">
        <v>21</v>
      </c>
    </row>
    <row r="256" spans="1:6" ht="54">
      <c r="A256" s="707">
        <v>105364</v>
      </c>
      <c r="B256" s="692" t="s">
        <v>261</v>
      </c>
      <c r="C256" s="18" t="s">
        <v>44</v>
      </c>
      <c r="D256" s="18">
        <v>21.81</v>
      </c>
      <c r="E256" s="310" t="str">
        <f t="shared" si="3"/>
        <v>SINAPI 07/2024</v>
      </c>
      <c r="F256" s="18">
        <v>24.37</v>
      </c>
    </row>
    <row r="257" spans="1:6" ht="54">
      <c r="A257" s="707">
        <v>105365</v>
      </c>
      <c r="B257" s="692" t="s">
        <v>262</v>
      </c>
      <c r="C257" s="18" t="s">
        <v>44</v>
      </c>
      <c r="D257" s="18">
        <v>21.22</v>
      </c>
      <c r="E257" s="310" t="str">
        <f t="shared" si="3"/>
        <v>SINAPI 07/2024</v>
      </c>
      <c r="F257" s="18">
        <v>23.72</v>
      </c>
    </row>
    <row r="258" spans="1:6" ht="54">
      <c r="A258" s="707">
        <v>105366</v>
      </c>
      <c r="B258" s="692" t="s">
        <v>263</v>
      </c>
      <c r="C258" s="18" t="s">
        <v>44</v>
      </c>
      <c r="D258" s="18">
        <v>25.77</v>
      </c>
      <c r="E258" s="310" t="str">
        <f t="shared" si="3"/>
        <v>SINAPI 07/2024</v>
      </c>
      <c r="F258" s="18">
        <v>28.72</v>
      </c>
    </row>
    <row r="259" spans="1:6" ht="54">
      <c r="A259" s="707">
        <v>105367</v>
      </c>
      <c r="B259" s="692" t="s">
        <v>264</v>
      </c>
      <c r="C259" s="18" t="s">
        <v>44</v>
      </c>
      <c r="D259" s="18">
        <v>30.01</v>
      </c>
      <c r="E259" s="310" t="str">
        <f t="shared" si="3"/>
        <v>SINAPI 07/2024</v>
      </c>
      <c r="F259" s="18">
        <v>33.409999999999997</v>
      </c>
    </row>
    <row r="260" spans="1:6" ht="54">
      <c r="A260" s="707">
        <v>105368</v>
      </c>
      <c r="B260" s="692" t="s">
        <v>265</v>
      </c>
      <c r="C260" s="18" t="s">
        <v>44</v>
      </c>
      <c r="D260" s="18">
        <v>38.47</v>
      </c>
      <c r="E260" s="310" t="str">
        <f t="shared" si="3"/>
        <v>SINAPI 07/2024</v>
      </c>
      <c r="F260" s="18">
        <v>39.31</v>
      </c>
    </row>
    <row r="261" spans="1:6" ht="54">
      <c r="A261" s="707">
        <v>105370</v>
      </c>
      <c r="B261" s="692" t="s">
        <v>266</v>
      </c>
      <c r="C261" s="18" t="s">
        <v>44</v>
      </c>
      <c r="D261" s="18">
        <v>61.16</v>
      </c>
      <c r="E261" s="310" t="str">
        <f t="shared" si="3"/>
        <v>SINAPI 07/2024</v>
      </c>
      <c r="F261" s="18">
        <v>62.28</v>
      </c>
    </row>
    <row r="262" spans="1:6" ht="54">
      <c r="A262" s="707">
        <v>105371</v>
      </c>
      <c r="B262" s="692" t="s">
        <v>267</v>
      </c>
      <c r="C262" s="18" t="s">
        <v>44</v>
      </c>
      <c r="D262" s="18">
        <v>24.87</v>
      </c>
      <c r="E262" s="310" t="str">
        <f t="shared" si="3"/>
        <v>SINAPI 07/2024</v>
      </c>
      <c r="F262" s="18">
        <v>27.63</v>
      </c>
    </row>
    <row r="263" spans="1:6" ht="54">
      <c r="A263" s="707">
        <v>105372</v>
      </c>
      <c r="B263" s="692" t="s">
        <v>268</v>
      </c>
      <c r="C263" s="18" t="s">
        <v>44</v>
      </c>
      <c r="D263" s="18">
        <v>7.58</v>
      </c>
      <c r="E263" s="310" t="str">
        <f t="shared" si="3"/>
        <v>SINAPI 07/2024</v>
      </c>
      <c r="F263" s="18">
        <v>8.14</v>
      </c>
    </row>
    <row r="264" spans="1:6" ht="54">
      <c r="A264" s="707">
        <v>105373</v>
      </c>
      <c r="B264" s="692" t="s">
        <v>269</v>
      </c>
      <c r="C264" s="18" t="s">
        <v>44</v>
      </c>
      <c r="D264" s="18">
        <v>8.8000000000000007</v>
      </c>
      <c r="E264" s="310" t="str">
        <f t="shared" ref="E264:E327" si="4">+$G$7</f>
        <v>SINAPI 07/2024</v>
      </c>
      <c r="F264" s="18">
        <v>9.48</v>
      </c>
    </row>
    <row r="265" spans="1:6" ht="54">
      <c r="A265" s="707">
        <v>105374</v>
      </c>
      <c r="B265" s="692" t="s">
        <v>270</v>
      </c>
      <c r="C265" s="18" t="s">
        <v>44</v>
      </c>
      <c r="D265" s="18">
        <v>122.52</v>
      </c>
      <c r="E265" s="310" t="str">
        <f t="shared" si="4"/>
        <v>SINAPI 07/2024</v>
      </c>
      <c r="F265" s="18">
        <v>124.59</v>
      </c>
    </row>
    <row r="266" spans="1:6" ht="67.5">
      <c r="A266" s="707">
        <v>105375</v>
      </c>
      <c r="B266" s="692" t="s">
        <v>271</v>
      </c>
      <c r="C266" s="18" t="s">
        <v>44</v>
      </c>
      <c r="D266" s="18">
        <v>100.81</v>
      </c>
      <c r="E266" s="310" t="str">
        <f t="shared" si="4"/>
        <v>SINAPI 07/2024</v>
      </c>
      <c r="F266" s="18">
        <v>104.21</v>
      </c>
    </row>
    <row r="267" spans="1:6" ht="67.5">
      <c r="A267" s="707">
        <v>105376</v>
      </c>
      <c r="B267" s="692" t="s">
        <v>272</v>
      </c>
      <c r="C267" s="18" t="s">
        <v>44</v>
      </c>
      <c r="D267" s="18">
        <v>95.67</v>
      </c>
      <c r="E267" s="310" t="str">
        <f t="shared" si="4"/>
        <v>SINAPI 07/2024</v>
      </c>
      <c r="F267" s="18">
        <v>98.43</v>
      </c>
    </row>
    <row r="268" spans="1:6" ht="54">
      <c r="A268" s="707">
        <v>105381</v>
      </c>
      <c r="B268" s="692" t="s">
        <v>273</v>
      </c>
      <c r="C268" s="18" t="s">
        <v>44</v>
      </c>
      <c r="D268" s="18">
        <v>10.65</v>
      </c>
      <c r="E268" s="310" t="str">
        <f t="shared" si="4"/>
        <v>SINAPI 07/2024</v>
      </c>
      <c r="F268" s="18">
        <v>11.84</v>
      </c>
    </row>
    <row r="269" spans="1:6" ht="54">
      <c r="A269" s="707">
        <v>105382</v>
      </c>
      <c r="B269" s="692" t="s">
        <v>274</v>
      </c>
      <c r="C269" s="18" t="s">
        <v>44</v>
      </c>
      <c r="D269" s="18">
        <v>12.43</v>
      </c>
      <c r="E269" s="310" t="str">
        <f t="shared" si="4"/>
        <v>SINAPI 07/2024</v>
      </c>
      <c r="F269" s="18">
        <v>13.81</v>
      </c>
    </row>
    <row r="270" spans="1:6" ht="54">
      <c r="A270" s="707">
        <v>105383</v>
      </c>
      <c r="B270" s="692" t="s">
        <v>275</v>
      </c>
      <c r="C270" s="18" t="s">
        <v>44</v>
      </c>
      <c r="D270" s="18">
        <v>12.77</v>
      </c>
      <c r="E270" s="310" t="str">
        <f t="shared" si="4"/>
        <v>SINAPI 07/2024</v>
      </c>
      <c r="F270" s="18">
        <v>14.29</v>
      </c>
    </row>
    <row r="271" spans="1:6" ht="54">
      <c r="A271" s="707">
        <v>105384</v>
      </c>
      <c r="B271" s="692" t="s">
        <v>276</v>
      </c>
      <c r="C271" s="18" t="s">
        <v>44</v>
      </c>
      <c r="D271" s="18">
        <v>15.43</v>
      </c>
      <c r="E271" s="310" t="str">
        <f t="shared" si="4"/>
        <v>SINAPI 07/2024</v>
      </c>
      <c r="F271" s="18">
        <v>17.23</v>
      </c>
    </row>
    <row r="272" spans="1:6" ht="54">
      <c r="A272" s="707">
        <v>105385</v>
      </c>
      <c r="B272" s="692" t="s">
        <v>277</v>
      </c>
      <c r="C272" s="18" t="s">
        <v>44</v>
      </c>
      <c r="D272" s="18">
        <v>17.96</v>
      </c>
      <c r="E272" s="310" t="str">
        <f t="shared" si="4"/>
        <v>SINAPI 07/2024</v>
      </c>
      <c r="F272" s="18">
        <v>20.03</v>
      </c>
    </row>
    <row r="273" spans="1:6" ht="54">
      <c r="A273" s="707">
        <v>105386</v>
      </c>
      <c r="B273" s="692" t="s">
        <v>278</v>
      </c>
      <c r="C273" s="18" t="s">
        <v>44</v>
      </c>
      <c r="D273" s="18">
        <v>17.440000000000001</v>
      </c>
      <c r="E273" s="310" t="str">
        <f t="shared" si="4"/>
        <v>SINAPI 07/2024</v>
      </c>
      <c r="F273" s="18">
        <v>19.47</v>
      </c>
    </row>
    <row r="274" spans="1:6" ht="54">
      <c r="A274" s="707">
        <v>105387</v>
      </c>
      <c r="B274" s="692" t="s">
        <v>279</v>
      </c>
      <c r="C274" s="18" t="s">
        <v>44</v>
      </c>
      <c r="D274" s="18">
        <v>21.32</v>
      </c>
      <c r="E274" s="310" t="str">
        <f t="shared" si="4"/>
        <v>SINAPI 07/2024</v>
      </c>
      <c r="F274" s="18">
        <v>23.71</v>
      </c>
    </row>
    <row r="275" spans="1:6" ht="54">
      <c r="A275" s="707">
        <v>92833</v>
      </c>
      <c r="B275" s="692" t="s">
        <v>280</v>
      </c>
      <c r="C275" s="18" t="s">
        <v>10</v>
      </c>
      <c r="D275" s="18">
        <v>178.22</v>
      </c>
      <c r="E275" s="310" t="str">
        <f t="shared" si="4"/>
        <v>SINAPI 07/2024</v>
      </c>
      <c r="F275" s="18">
        <v>178.93</v>
      </c>
    </row>
    <row r="276" spans="1:6" ht="54">
      <c r="A276" s="707">
        <v>92834</v>
      </c>
      <c r="B276" s="692" t="s">
        <v>281</v>
      </c>
      <c r="C276" s="18" t="s">
        <v>10</v>
      </c>
      <c r="D276" s="18">
        <v>22.11</v>
      </c>
      <c r="E276" s="310" t="str">
        <f t="shared" si="4"/>
        <v>SINAPI 07/2024</v>
      </c>
      <c r="F276" s="18">
        <v>22.82</v>
      </c>
    </row>
    <row r="277" spans="1:6" ht="54">
      <c r="A277" s="707">
        <v>92835</v>
      </c>
      <c r="B277" s="692" t="s">
        <v>282</v>
      </c>
      <c r="C277" s="18" t="s">
        <v>10</v>
      </c>
      <c r="D277" s="18">
        <v>188.92</v>
      </c>
      <c r="E277" s="310" t="str">
        <f t="shared" si="4"/>
        <v>SINAPI 07/2024</v>
      </c>
      <c r="F277" s="18">
        <v>189.95</v>
      </c>
    </row>
    <row r="278" spans="1:6" ht="54">
      <c r="A278" s="707">
        <v>92836</v>
      </c>
      <c r="B278" s="692" t="s">
        <v>283</v>
      </c>
      <c r="C278" s="18" t="s">
        <v>10</v>
      </c>
      <c r="D278" s="18">
        <v>28.8</v>
      </c>
      <c r="E278" s="310" t="str">
        <f t="shared" si="4"/>
        <v>SINAPI 07/2024</v>
      </c>
      <c r="F278" s="18">
        <v>29.83</v>
      </c>
    </row>
    <row r="279" spans="1:6" ht="54">
      <c r="A279" s="707">
        <v>92837</v>
      </c>
      <c r="B279" s="692" t="s">
        <v>284</v>
      </c>
      <c r="C279" s="18" t="s">
        <v>10</v>
      </c>
      <c r="D279" s="18">
        <v>332.17</v>
      </c>
      <c r="E279" s="310" t="str">
        <f t="shared" si="4"/>
        <v>SINAPI 07/2024</v>
      </c>
      <c r="F279" s="18">
        <v>333.51</v>
      </c>
    </row>
    <row r="280" spans="1:6" ht="54">
      <c r="A280" s="707">
        <v>92838</v>
      </c>
      <c r="B280" s="692" t="s">
        <v>285</v>
      </c>
      <c r="C280" s="18" t="s">
        <v>10</v>
      </c>
      <c r="D280" s="18">
        <v>35.950000000000003</v>
      </c>
      <c r="E280" s="310" t="str">
        <f t="shared" si="4"/>
        <v>SINAPI 07/2024</v>
      </c>
      <c r="F280" s="18">
        <v>37.29</v>
      </c>
    </row>
    <row r="281" spans="1:6" ht="54">
      <c r="A281" s="707">
        <v>92839</v>
      </c>
      <c r="B281" s="692" t="s">
        <v>286</v>
      </c>
      <c r="C281" s="18" t="s">
        <v>10</v>
      </c>
      <c r="D281" s="18">
        <v>406.96</v>
      </c>
      <c r="E281" s="310" t="str">
        <f t="shared" si="4"/>
        <v>SINAPI 07/2024</v>
      </c>
      <c r="F281" s="18">
        <v>408.59</v>
      </c>
    </row>
    <row r="282" spans="1:6" ht="54">
      <c r="A282" s="707">
        <v>92840</v>
      </c>
      <c r="B282" s="692" t="s">
        <v>287</v>
      </c>
      <c r="C282" s="18" t="s">
        <v>10</v>
      </c>
      <c r="D282" s="18">
        <v>43.49</v>
      </c>
      <c r="E282" s="310" t="str">
        <f t="shared" si="4"/>
        <v>SINAPI 07/2024</v>
      </c>
      <c r="F282" s="18">
        <v>45.12</v>
      </c>
    </row>
    <row r="283" spans="1:6" ht="54">
      <c r="A283" s="707">
        <v>92841</v>
      </c>
      <c r="B283" s="692" t="s">
        <v>288</v>
      </c>
      <c r="C283" s="18" t="s">
        <v>10</v>
      </c>
      <c r="D283" s="18">
        <v>529.87</v>
      </c>
      <c r="E283" s="310" t="str">
        <f t="shared" si="4"/>
        <v>SINAPI 07/2024</v>
      </c>
      <c r="F283" s="18">
        <v>531.83000000000004</v>
      </c>
    </row>
    <row r="284" spans="1:6" ht="54">
      <c r="A284" s="707">
        <v>92842</v>
      </c>
      <c r="B284" s="692" t="s">
        <v>289</v>
      </c>
      <c r="C284" s="18" t="s">
        <v>10</v>
      </c>
      <c r="D284" s="18">
        <v>55.11</v>
      </c>
      <c r="E284" s="310" t="str">
        <f t="shared" si="4"/>
        <v>SINAPI 07/2024</v>
      </c>
      <c r="F284" s="18">
        <v>57.07</v>
      </c>
    </row>
    <row r="285" spans="1:6" ht="54">
      <c r="A285" s="707">
        <v>92843</v>
      </c>
      <c r="B285" s="692" t="s">
        <v>290</v>
      </c>
      <c r="C285" s="18" t="s">
        <v>10</v>
      </c>
      <c r="D285" s="18">
        <v>551.08000000000004</v>
      </c>
      <c r="E285" s="310" t="str">
        <f t="shared" si="4"/>
        <v>SINAPI 07/2024</v>
      </c>
      <c r="F285" s="18">
        <v>553.33000000000004</v>
      </c>
    </row>
    <row r="286" spans="1:6" ht="54">
      <c r="A286" s="707">
        <v>92844</v>
      </c>
      <c r="B286" s="692" t="s">
        <v>291</v>
      </c>
      <c r="C286" s="18" t="s">
        <v>10</v>
      </c>
      <c r="D286" s="18">
        <v>65.83</v>
      </c>
      <c r="E286" s="310" t="str">
        <f t="shared" si="4"/>
        <v>SINAPI 07/2024</v>
      </c>
      <c r="F286" s="18">
        <v>68.08</v>
      </c>
    </row>
    <row r="287" spans="1:6" ht="54">
      <c r="A287" s="707">
        <v>92845</v>
      </c>
      <c r="B287" s="692" t="s">
        <v>292</v>
      </c>
      <c r="C287" s="18" t="s">
        <v>10</v>
      </c>
      <c r="D287" s="18">
        <v>811.38</v>
      </c>
      <c r="E287" s="310" t="str">
        <f t="shared" si="4"/>
        <v>SINAPI 07/2024</v>
      </c>
      <c r="F287" s="18">
        <v>813.93</v>
      </c>
    </row>
    <row r="288" spans="1:6" ht="54">
      <c r="A288" s="707">
        <v>92846</v>
      </c>
      <c r="B288" s="692" t="s">
        <v>293</v>
      </c>
      <c r="C288" s="18" t="s">
        <v>10</v>
      </c>
      <c r="D288" s="18">
        <v>75.61</v>
      </c>
      <c r="E288" s="310" t="str">
        <f t="shared" si="4"/>
        <v>SINAPI 07/2024</v>
      </c>
      <c r="F288" s="18">
        <v>78.16</v>
      </c>
    </row>
    <row r="289" spans="1:6" ht="54">
      <c r="A289" s="707">
        <v>92847</v>
      </c>
      <c r="B289" s="692" t="s">
        <v>294</v>
      </c>
      <c r="C289" s="18" t="s">
        <v>10</v>
      </c>
      <c r="D289" s="18">
        <v>836.11</v>
      </c>
      <c r="E289" s="310" t="str">
        <f t="shared" si="4"/>
        <v>SINAPI 07/2024</v>
      </c>
      <c r="F289" s="18">
        <v>838.98</v>
      </c>
    </row>
    <row r="290" spans="1:6" ht="54">
      <c r="A290" s="707">
        <v>92848</v>
      </c>
      <c r="B290" s="692" t="s">
        <v>295</v>
      </c>
      <c r="C290" s="18" t="s">
        <v>10</v>
      </c>
      <c r="D290" s="18">
        <v>89.93</v>
      </c>
      <c r="E290" s="310" t="str">
        <f t="shared" si="4"/>
        <v>SINAPI 07/2024</v>
      </c>
      <c r="F290" s="18">
        <v>92.8</v>
      </c>
    </row>
    <row r="291" spans="1:6" ht="54">
      <c r="A291" s="707">
        <v>92849</v>
      </c>
      <c r="B291" s="692" t="s">
        <v>296</v>
      </c>
      <c r="C291" s="18" t="s">
        <v>10</v>
      </c>
      <c r="D291" s="18">
        <v>180.54</v>
      </c>
      <c r="E291" s="310" t="str">
        <f t="shared" si="4"/>
        <v>SINAPI 07/2024</v>
      </c>
      <c r="F291" s="18">
        <v>181.42</v>
      </c>
    </row>
    <row r="292" spans="1:6" ht="54">
      <c r="A292" s="707">
        <v>92850</v>
      </c>
      <c r="B292" s="692" t="s">
        <v>297</v>
      </c>
      <c r="C292" s="18" t="s">
        <v>10</v>
      </c>
      <c r="D292" s="18">
        <v>24.43</v>
      </c>
      <c r="E292" s="310" t="str">
        <f t="shared" si="4"/>
        <v>SINAPI 07/2024</v>
      </c>
      <c r="F292" s="18">
        <v>25.31</v>
      </c>
    </row>
    <row r="293" spans="1:6" ht="54">
      <c r="A293" s="707">
        <v>92851</v>
      </c>
      <c r="B293" s="692" t="s">
        <v>298</v>
      </c>
      <c r="C293" s="18" t="s">
        <v>10</v>
      </c>
      <c r="D293" s="18">
        <v>192.23</v>
      </c>
      <c r="E293" s="310" t="str">
        <f t="shared" si="4"/>
        <v>SINAPI 07/2024</v>
      </c>
      <c r="F293" s="18">
        <v>193.47</v>
      </c>
    </row>
    <row r="294" spans="1:6" ht="54">
      <c r="A294" s="707">
        <v>92852</v>
      </c>
      <c r="B294" s="692" t="s">
        <v>299</v>
      </c>
      <c r="C294" s="18" t="s">
        <v>10</v>
      </c>
      <c r="D294" s="18">
        <v>32.11</v>
      </c>
      <c r="E294" s="310" t="str">
        <f t="shared" si="4"/>
        <v>SINAPI 07/2024</v>
      </c>
      <c r="F294" s="18">
        <v>33.35</v>
      </c>
    </row>
    <row r="295" spans="1:6" ht="54">
      <c r="A295" s="707">
        <v>92853</v>
      </c>
      <c r="B295" s="692" t="s">
        <v>300</v>
      </c>
      <c r="C295" s="18" t="s">
        <v>10</v>
      </c>
      <c r="D295" s="18">
        <v>336.46</v>
      </c>
      <c r="E295" s="310" t="str">
        <f t="shared" si="4"/>
        <v>SINAPI 07/2024</v>
      </c>
      <c r="F295" s="18">
        <v>338.08</v>
      </c>
    </row>
    <row r="296" spans="1:6" ht="54">
      <c r="A296" s="707">
        <v>92854</v>
      </c>
      <c r="B296" s="692" t="s">
        <v>301</v>
      </c>
      <c r="C296" s="18" t="s">
        <v>10</v>
      </c>
      <c r="D296" s="18">
        <v>40.24</v>
      </c>
      <c r="E296" s="310" t="str">
        <f t="shared" si="4"/>
        <v>SINAPI 07/2024</v>
      </c>
      <c r="F296" s="18">
        <v>41.86</v>
      </c>
    </row>
    <row r="297" spans="1:6" ht="54">
      <c r="A297" s="707">
        <v>92855</v>
      </c>
      <c r="B297" s="692" t="s">
        <v>302</v>
      </c>
      <c r="C297" s="18" t="s">
        <v>10</v>
      </c>
      <c r="D297" s="18">
        <v>412.21</v>
      </c>
      <c r="E297" s="310" t="str">
        <f t="shared" si="4"/>
        <v>SINAPI 07/2024</v>
      </c>
      <c r="F297" s="18">
        <v>414.23</v>
      </c>
    </row>
    <row r="298" spans="1:6" ht="54">
      <c r="A298" s="707">
        <v>92856</v>
      </c>
      <c r="B298" s="692" t="s">
        <v>303</v>
      </c>
      <c r="C298" s="18" t="s">
        <v>10</v>
      </c>
      <c r="D298" s="18">
        <v>48.74</v>
      </c>
      <c r="E298" s="310" t="str">
        <f t="shared" si="4"/>
        <v>SINAPI 07/2024</v>
      </c>
      <c r="F298" s="18">
        <v>50.76</v>
      </c>
    </row>
    <row r="299" spans="1:6" ht="54">
      <c r="A299" s="707">
        <v>92857</v>
      </c>
      <c r="B299" s="692" t="s">
        <v>304</v>
      </c>
      <c r="C299" s="18" t="s">
        <v>10</v>
      </c>
      <c r="D299" s="18">
        <v>536.14</v>
      </c>
      <c r="E299" s="310" t="str">
        <f t="shared" si="4"/>
        <v>SINAPI 07/2024</v>
      </c>
      <c r="F299" s="18">
        <v>538.52</v>
      </c>
    </row>
    <row r="300" spans="1:6" ht="54">
      <c r="A300" s="707">
        <v>92858</v>
      </c>
      <c r="B300" s="692" t="s">
        <v>305</v>
      </c>
      <c r="C300" s="18" t="s">
        <v>10</v>
      </c>
      <c r="D300" s="18">
        <v>61.38</v>
      </c>
      <c r="E300" s="310" t="str">
        <f t="shared" si="4"/>
        <v>SINAPI 07/2024</v>
      </c>
      <c r="F300" s="18">
        <v>63.76</v>
      </c>
    </row>
    <row r="301" spans="1:6" ht="54">
      <c r="A301" s="707">
        <v>92859</v>
      </c>
      <c r="B301" s="692" t="s">
        <v>306</v>
      </c>
      <c r="C301" s="18" t="s">
        <v>10</v>
      </c>
      <c r="D301" s="18">
        <v>558.33000000000004</v>
      </c>
      <c r="E301" s="310" t="str">
        <f t="shared" si="4"/>
        <v>SINAPI 07/2024</v>
      </c>
      <c r="F301" s="18">
        <v>561.09</v>
      </c>
    </row>
    <row r="302" spans="1:6" ht="54">
      <c r="A302" s="707">
        <v>92860</v>
      </c>
      <c r="B302" s="692" t="s">
        <v>307</v>
      </c>
      <c r="C302" s="18" t="s">
        <v>10</v>
      </c>
      <c r="D302" s="18">
        <v>73.08</v>
      </c>
      <c r="E302" s="310" t="str">
        <f t="shared" si="4"/>
        <v>SINAPI 07/2024</v>
      </c>
      <c r="F302" s="18">
        <v>75.84</v>
      </c>
    </row>
    <row r="303" spans="1:6" ht="54">
      <c r="A303" s="707">
        <v>92861</v>
      </c>
      <c r="B303" s="692" t="s">
        <v>308</v>
      </c>
      <c r="C303" s="18" t="s">
        <v>10</v>
      </c>
      <c r="D303" s="18">
        <v>819.61</v>
      </c>
      <c r="E303" s="310" t="str">
        <f t="shared" si="4"/>
        <v>SINAPI 07/2024</v>
      </c>
      <c r="F303" s="18">
        <v>822.74</v>
      </c>
    </row>
    <row r="304" spans="1:6" ht="54">
      <c r="A304" s="707">
        <v>92862</v>
      </c>
      <c r="B304" s="692" t="s">
        <v>309</v>
      </c>
      <c r="C304" s="18" t="s">
        <v>10</v>
      </c>
      <c r="D304" s="18">
        <v>83.84</v>
      </c>
      <c r="E304" s="310" t="str">
        <f t="shared" si="4"/>
        <v>SINAPI 07/2024</v>
      </c>
      <c r="F304" s="18">
        <v>86.97</v>
      </c>
    </row>
    <row r="305" spans="1:6" ht="54">
      <c r="A305" s="707">
        <v>92863</v>
      </c>
      <c r="B305" s="692" t="s">
        <v>310</v>
      </c>
      <c r="C305" s="18" t="s">
        <v>10</v>
      </c>
      <c r="D305" s="18">
        <v>845.35</v>
      </c>
      <c r="E305" s="310" t="str">
        <f t="shared" si="4"/>
        <v>SINAPI 07/2024</v>
      </c>
      <c r="F305" s="18">
        <v>848.84</v>
      </c>
    </row>
    <row r="306" spans="1:6" ht="54">
      <c r="A306" s="707">
        <v>92864</v>
      </c>
      <c r="B306" s="692" t="s">
        <v>311</v>
      </c>
      <c r="C306" s="18" t="s">
        <v>10</v>
      </c>
      <c r="D306" s="18">
        <v>99.17</v>
      </c>
      <c r="E306" s="310" t="str">
        <f t="shared" si="4"/>
        <v>SINAPI 07/2024</v>
      </c>
      <c r="F306" s="18">
        <v>102.66</v>
      </c>
    </row>
    <row r="307" spans="1:6" ht="54">
      <c r="A307" s="707">
        <v>92210</v>
      </c>
      <c r="B307" s="692" t="s">
        <v>312</v>
      </c>
      <c r="C307" s="18" t="s">
        <v>10</v>
      </c>
      <c r="D307" s="18">
        <v>130.59</v>
      </c>
      <c r="E307" s="310" t="str">
        <f t="shared" si="4"/>
        <v>SINAPI 07/2024</v>
      </c>
      <c r="F307" s="18">
        <v>132.78</v>
      </c>
    </row>
    <row r="308" spans="1:6" ht="54">
      <c r="A308" s="707">
        <v>92211</v>
      </c>
      <c r="B308" s="692" t="s">
        <v>313</v>
      </c>
      <c r="C308" s="18" t="s">
        <v>10</v>
      </c>
      <c r="D308" s="18">
        <v>159.15</v>
      </c>
      <c r="E308" s="310" t="str">
        <f t="shared" si="4"/>
        <v>SINAPI 07/2024</v>
      </c>
      <c r="F308" s="18">
        <v>161.96</v>
      </c>
    </row>
    <row r="309" spans="1:6" ht="54">
      <c r="A309" s="707">
        <v>92212</v>
      </c>
      <c r="B309" s="692" t="s">
        <v>314</v>
      </c>
      <c r="C309" s="18" t="s">
        <v>10</v>
      </c>
      <c r="D309" s="18">
        <v>241.55</v>
      </c>
      <c r="E309" s="310" t="str">
        <f t="shared" si="4"/>
        <v>SINAPI 07/2024</v>
      </c>
      <c r="F309" s="18">
        <v>244.98</v>
      </c>
    </row>
    <row r="310" spans="1:6" ht="54">
      <c r="A310" s="707">
        <v>92213</v>
      </c>
      <c r="B310" s="692" t="s">
        <v>315</v>
      </c>
      <c r="C310" s="18" t="s">
        <v>10</v>
      </c>
      <c r="D310" s="18">
        <v>320.5</v>
      </c>
      <c r="E310" s="310" t="str">
        <f t="shared" si="4"/>
        <v>SINAPI 07/2024</v>
      </c>
      <c r="F310" s="18">
        <v>324.55</v>
      </c>
    </row>
    <row r="311" spans="1:6" ht="54">
      <c r="A311" s="707">
        <v>92214</v>
      </c>
      <c r="B311" s="692" t="s">
        <v>316</v>
      </c>
      <c r="C311" s="18" t="s">
        <v>10</v>
      </c>
      <c r="D311" s="18">
        <v>387.83</v>
      </c>
      <c r="E311" s="310" t="str">
        <f t="shared" si="4"/>
        <v>SINAPI 07/2024</v>
      </c>
      <c r="F311" s="18">
        <v>392.52</v>
      </c>
    </row>
    <row r="312" spans="1:6" ht="54">
      <c r="A312" s="707">
        <v>92215</v>
      </c>
      <c r="B312" s="692" t="s">
        <v>317</v>
      </c>
      <c r="C312" s="18" t="s">
        <v>10</v>
      </c>
      <c r="D312" s="18">
        <v>445.32</v>
      </c>
      <c r="E312" s="310" t="str">
        <f t="shared" si="4"/>
        <v>SINAPI 07/2024</v>
      </c>
      <c r="F312" s="18">
        <v>450.66</v>
      </c>
    </row>
    <row r="313" spans="1:6" ht="54">
      <c r="A313" s="707">
        <v>92216</v>
      </c>
      <c r="B313" s="692" t="s">
        <v>318</v>
      </c>
      <c r="C313" s="18" t="s">
        <v>10</v>
      </c>
      <c r="D313" s="18">
        <v>462.99</v>
      </c>
      <c r="E313" s="310" t="str">
        <f t="shared" si="4"/>
        <v>SINAPI 07/2024</v>
      </c>
      <c r="F313" s="18">
        <v>468.98</v>
      </c>
    </row>
    <row r="314" spans="1:6" ht="54">
      <c r="A314" s="707">
        <v>92219</v>
      </c>
      <c r="B314" s="692" t="s">
        <v>319</v>
      </c>
      <c r="C314" s="18" t="s">
        <v>10</v>
      </c>
      <c r="D314" s="18">
        <v>133.88</v>
      </c>
      <c r="E314" s="310" t="str">
        <f t="shared" si="4"/>
        <v>SINAPI 07/2024</v>
      </c>
      <c r="F314" s="18">
        <v>136.31</v>
      </c>
    </row>
    <row r="315" spans="1:6" ht="54">
      <c r="A315" s="707">
        <v>92220</v>
      </c>
      <c r="B315" s="692" t="s">
        <v>320</v>
      </c>
      <c r="C315" s="18" t="s">
        <v>10</v>
      </c>
      <c r="D315" s="18">
        <v>163.44</v>
      </c>
      <c r="E315" s="310" t="str">
        <f t="shared" si="4"/>
        <v>SINAPI 07/2024</v>
      </c>
      <c r="F315" s="18">
        <v>166.55</v>
      </c>
    </row>
    <row r="316" spans="1:6" ht="54">
      <c r="A316" s="707">
        <v>92221</v>
      </c>
      <c r="B316" s="692" t="s">
        <v>321</v>
      </c>
      <c r="C316" s="18" t="s">
        <v>10</v>
      </c>
      <c r="D316" s="18">
        <v>246.81</v>
      </c>
      <c r="E316" s="310" t="str">
        <f t="shared" si="4"/>
        <v>SINAPI 07/2024</v>
      </c>
      <c r="F316" s="18">
        <v>250.6</v>
      </c>
    </row>
    <row r="317" spans="1:6" ht="54">
      <c r="A317" s="707">
        <v>92222</v>
      </c>
      <c r="B317" s="692" t="s">
        <v>322</v>
      </c>
      <c r="C317" s="18" t="s">
        <v>10</v>
      </c>
      <c r="D317" s="18">
        <v>326.75</v>
      </c>
      <c r="E317" s="310" t="str">
        <f t="shared" si="4"/>
        <v>SINAPI 07/2024</v>
      </c>
      <c r="F317" s="18">
        <v>331.22</v>
      </c>
    </row>
    <row r="318" spans="1:6" ht="54">
      <c r="A318" s="707">
        <v>92223</v>
      </c>
      <c r="B318" s="692" t="s">
        <v>323</v>
      </c>
      <c r="C318" s="18" t="s">
        <v>10</v>
      </c>
      <c r="D318" s="18">
        <v>395.07</v>
      </c>
      <c r="E318" s="310" t="str">
        <f t="shared" si="4"/>
        <v>SINAPI 07/2024</v>
      </c>
      <c r="F318" s="18">
        <v>400.26</v>
      </c>
    </row>
    <row r="319" spans="1:6" ht="54">
      <c r="A319" s="707">
        <v>92224</v>
      </c>
      <c r="B319" s="692" t="s">
        <v>324</v>
      </c>
      <c r="C319" s="18" t="s">
        <v>10</v>
      </c>
      <c r="D319" s="18">
        <v>453.58</v>
      </c>
      <c r="E319" s="310" t="str">
        <f t="shared" si="4"/>
        <v>SINAPI 07/2024</v>
      </c>
      <c r="F319" s="18">
        <v>459.49</v>
      </c>
    </row>
    <row r="320" spans="1:6" ht="54">
      <c r="A320" s="707">
        <v>92226</v>
      </c>
      <c r="B320" s="692" t="s">
        <v>325</v>
      </c>
      <c r="C320" s="18" t="s">
        <v>10</v>
      </c>
      <c r="D320" s="18">
        <v>472.22</v>
      </c>
      <c r="E320" s="310" t="str">
        <f t="shared" si="4"/>
        <v>SINAPI 07/2024</v>
      </c>
      <c r="F320" s="18">
        <v>478.85</v>
      </c>
    </row>
    <row r="321" spans="1:6" ht="54">
      <c r="A321" s="707">
        <v>92808</v>
      </c>
      <c r="B321" s="692" t="s">
        <v>326</v>
      </c>
      <c r="C321" s="18" t="s">
        <v>10</v>
      </c>
      <c r="D321" s="18">
        <v>23.11</v>
      </c>
      <c r="E321" s="310" t="str">
        <f t="shared" si="4"/>
        <v>SINAPI 07/2024</v>
      </c>
      <c r="F321" s="18">
        <v>24.67</v>
      </c>
    </row>
    <row r="322" spans="1:6" ht="54">
      <c r="A322" s="707">
        <v>92809</v>
      </c>
      <c r="B322" s="692" t="s">
        <v>327</v>
      </c>
      <c r="C322" s="18" t="s">
        <v>10</v>
      </c>
      <c r="D322" s="18">
        <v>32.130000000000003</v>
      </c>
      <c r="E322" s="310" t="str">
        <f t="shared" si="4"/>
        <v>SINAPI 07/2024</v>
      </c>
      <c r="F322" s="18">
        <v>34.32</v>
      </c>
    </row>
    <row r="323" spans="1:6" ht="54">
      <c r="A323" s="707">
        <v>92810</v>
      </c>
      <c r="B323" s="692" t="s">
        <v>328</v>
      </c>
      <c r="C323" s="18" t="s">
        <v>10</v>
      </c>
      <c r="D323" s="18">
        <v>41.47</v>
      </c>
      <c r="E323" s="310" t="str">
        <f t="shared" si="4"/>
        <v>SINAPI 07/2024</v>
      </c>
      <c r="F323" s="18">
        <v>44.28</v>
      </c>
    </row>
    <row r="324" spans="1:6" ht="54">
      <c r="A324" s="707">
        <v>92811</v>
      </c>
      <c r="B324" s="692" t="s">
        <v>329</v>
      </c>
      <c r="C324" s="18" t="s">
        <v>10</v>
      </c>
      <c r="D324" s="18">
        <v>51</v>
      </c>
      <c r="E324" s="310" t="str">
        <f t="shared" si="4"/>
        <v>SINAPI 07/2024</v>
      </c>
      <c r="F324" s="18">
        <v>54.43</v>
      </c>
    </row>
    <row r="325" spans="1:6" ht="54">
      <c r="A325" s="707">
        <v>92812</v>
      </c>
      <c r="B325" s="692" t="s">
        <v>330</v>
      </c>
      <c r="C325" s="18" t="s">
        <v>10</v>
      </c>
      <c r="D325" s="18">
        <v>60.79</v>
      </c>
      <c r="E325" s="310" t="str">
        <f t="shared" si="4"/>
        <v>SINAPI 07/2024</v>
      </c>
      <c r="F325" s="18">
        <v>64.84</v>
      </c>
    </row>
    <row r="326" spans="1:6" ht="54">
      <c r="A326" s="707">
        <v>92813</v>
      </c>
      <c r="B326" s="692" t="s">
        <v>331</v>
      </c>
      <c r="C326" s="18" t="s">
        <v>10</v>
      </c>
      <c r="D326" s="18">
        <v>70.790000000000006</v>
      </c>
      <c r="E326" s="310" t="str">
        <f t="shared" si="4"/>
        <v>SINAPI 07/2024</v>
      </c>
      <c r="F326" s="18">
        <v>75.48</v>
      </c>
    </row>
    <row r="327" spans="1:6" ht="54">
      <c r="A327" s="707">
        <v>92814</v>
      </c>
      <c r="B327" s="692" t="s">
        <v>332</v>
      </c>
      <c r="C327" s="18" t="s">
        <v>10</v>
      </c>
      <c r="D327" s="18">
        <v>81.040000000000006</v>
      </c>
      <c r="E327" s="310" t="str">
        <f t="shared" si="4"/>
        <v>SINAPI 07/2024</v>
      </c>
      <c r="F327" s="18">
        <v>86.38</v>
      </c>
    </row>
    <row r="328" spans="1:6" ht="54">
      <c r="A328" s="707">
        <v>92815</v>
      </c>
      <c r="B328" s="692" t="s">
        <v>333</v>
      </c>
      <c r="C328" s="18" t="s">
        <v>10</v>
      </c>
      <c r="D328" s="18">
        <v>91.5</v>
      </c>
      <c r="E328" s="310" t="str">
        <f t="shared" ref="E328:E391" si="5">+$G$7</f>
        <v>SINAPI 07/2024</v>
      </c>
      <c r="F328" s="18">
        <v>97.49</v>
      </c>
    </row>
    <row r="329" spans="1:6" ht="54">
      <c r="A329" s="707">
        <v>92816</v>
      </c>
      <c r="B329" s="692" t="s">
        <v>334</v>
      </c>
      <c r="C329" s="18" t="s">
        <v>10</v>
      </c>
      <c r="D329" s="18">
        <v>667.99</v>
      </c>
      <c r="E329" s="310" t="str">
        <f t="shared" si="5"/>
        <v>SINAPI 07/2024</v>
      </c>
      <c r="F329" s="18">
        <v>675.29</v>
      </c>
    </row>
    <row r="330" spans="1:6" ht="54">
      <c r="A330" s="707">
        <v>92817</v>
      </c>
      <c r="B330" s="692" t="s">
        <v>335</v>
      </c>
      <c r="C330" s="18" t="s">
        <v>10</v>
      </c>
      <c r="D330" s="18">
        <v>113.16</v>
      </c>
      <c r="E330" s="310" t="str">
        <f t="shared" si="5"/>
        <v>SINAPI 07/2024</v>
      </c>
      <c r="F330" s="18">
        <v>120.46</v>
      </c>
    </row>
    <row r="331" spans="1:6" ht="54">
      <c r="A331" s="707">
        <v>92818</v>
      </c>
      <c r="B331" s="692" t="s">
        <v>336</v>
      </c>
      <c r="C331" s="18" t="s">
        <v>10</v>
      </c>
      <c r="D331" s="18">
        <v>951.18</v>
      </c>
      <c r="E331" s="310" t="str">
        <f t="shared" si="5"/>
        <v>SINAPI 07/2024</v>
      </c>
      <c r="F331" s="18">
        <v>960.51</v>
      </c>
    </row>
    <row r="332" spans="1:6" ht="54">
      <c r="A332" s="707">
        <v>92819</v>
      </c>
      <c r="B332" s="692" t="s">
        <v>337</v>
      </c>
      <c r="C332" s="18" t="s">
        <v>10</v>
      </c>
      <c r="D332" s="18">
        <v>147.35</v>
      </c>
      <c r="E332" s="310" t="str">
        <f t="shared" si="5"/>
        <v>SINAPI 07/2024</v>
      </c>
      <c r="F332" s="18">
        <v>156.68</v>
      </c>
    </row>
    <row r="333" spans="1:6" ht="54">
      <c r="A333" s="707">
        <v>92820</v>
      </c>
      <c r="B333" s="692" t="s">
        <v>338</v>
      </c>
      <c r="C333" s="18" t="s">
        <v>10</v>
      </c>
      <c r="D333" s="18">
        <v>25.43</v>
      </c>
      <c r="E333" s="310" t="str">
        <f t="shared" si="5"/>
        <v>SINAPI 07/2024</v>
      </c>
      <c r="F333" s="18">
        <v>27.17</v>
      </c>
    </row>
    <row r="334" spans="1:6" ht="54">
      <c r="A334" s="707">
        <v>92821</v>
      </c>
      <c r="B334" s="692" t="s">
        <v>339</v>
      </c>
      <c r="C334" s="18" t="s">
        <v>10</v>
      </c>
      <c r="D334" s="18">
        <v>35.42</v>
      </c>
      <c r="E334" s="310" t="str">
        <f t="shared" si="5"/>
        <v>SINAPI 07/2024</v>
      </c>
      <c r="F334" s="18">
        <v>37.85</v>
      </c>
    </row>
    <row r="335" spans="1:6" ht="54">
      <c r="A335" s="707">
        <v>92822</v>
      </c>
      <c r="B335" s="692" t="s">
        <v>340</v>
      </c>
      <c r="C335" s="18" t="s">
        <v>10</v>
      </c>
      <c r="D335" s="18">
        <v>45.76</v>
      </c>
      <c r="E335" s="310" t="str">
        <f t="shared" si="5"/>
        <v>SINAPI 07/2024</v>
      </c>
      <c r="F335" s="18">
        <v>48.87</v>
      </c>
    </row>
    <row r="336" spans="1:6" ht="54">
      <c r="A336" s="707">
        <v>92824</v>
      </c>
      <c r="B336" s="692" t="s">
        <v>341</v>
      </c>
      <c r="C336" s="18" t="s">
        <v>10</v>
      </c>
      <c r="D336" s="18">
        <v>56.26</v>
      </c>
      <c r="E336" s="310" t="str">
        <f t="shared" si="5"/>
        <v>SINAPI 07/2024</v>
      </c>
      <c r="F336" s="18">
        <v>60.05</v>
      </c>
    </row>
    <row r="337" spans="1:6" ht="54">
      <c r="A337" s="707">
        <v>92825</v>
      </c>
      <c r="B337" s="692" t="s">
        <v>342</v>
      </c>
      <c r="C337" s="18" t="s">
        <v>10</v>
      </c>
      <c r="D337" s="18">
        <v>67.040000000000006</v>
      </c>
      <c r="E337" s="310" t="str">
        <f t="shared" si="5"/>
        <v>SINAPI 07/2024</v>
      </c>
      <c r="F337" s="18">
        <v>71.510000000000005</v>
      </c>
    </row>
    <row r="338" spans="1:6" ht="54">
      <c r="A338" s="707">
        <v>92826</v>
      </c>
      <c r="B338" s="692" t="s">
        <v>343</v>
      </c>
      <c r="C338" s="18" t="s">
        <v>10</v>
      </c>
      <c r="D338" s="18">
        <v>78.03</v>
      </c>
      <c r="E338" s="310" t="str">
        <f t="shared" si="5"/>
        <v>SINAPI 07/2024</v>
      </c>
      <c r="F338" s="18">
        <v>83.22</v>
      </c>
    </row>
    <row r="339" spans="1:6" ht="54">
      <c r="A339" s="707">
        <v>92827</v>
      </c>
      <c r="B339" s="692" t="s">
        <v>344</v>
      </c>
      <c r="C339" s="18" t="s">
        <v>10</v>
      </c>
      <c r="D339" s="18">
        <v>89.3</v>
      </c>
      <c r="E339" s="310" t="str">
        <f t="shared" si="5"/>
        <v>SINAPI 07/2024</v>
      </c>
      <c r="F339" s="18">
        <v>95.21</v>
      </c>
    </row>
    <row r="340" spans="1:6" ht="54">
      <c r="A340" s="707">
        <v>92828</v>
      </c>
      <c r="B340" s="692" t="s">
        <v>345</v>
      </c>
      <c r="C340" s="18" t="s">
        <v>10</v>
      </c>
      <c r="D340" s="18">
        <v>100.73</v>
      </c>
      <c r="E340" s="310" t="str">
        <f t="shared" si="5"/>
        <v>SINAPI 07/2024</v>
      </c>
      <c r="F340" s="18">
        <v>107.36</v>
      </c>
    </row>
    <row r="341" spans="1:6" ht="54">
      <c r="A341" s="707">
        <v>92829</v>
      </c>
      <c r="B341" s="692" t="s">
        <v>346</v>
      </c>
      <c r="C341" s="18" t="s">
        <v>10</v>
      </c>
      <c r="D341" s="18">
        <v>679.19</v>
      </c>
      <c r="E341" s="310" t="str">
        <f t="shared" si="5"/>
        <v>SINAPI 07/2024</v>
      </c>
      <c r="F341" s="18">
        <v>687.27</v>
      </c>
    </row>
    <row r="342" spans="1:6" ht="54">
      <c r="A342" s="707">
        <v>92830</v>
      </c>
      <c r="B342" s="692" t="s">
        <v>347</v>
      </c>
      <c r="C342" s="18" t="s">
        <v>10</v>
      </c>
      <c r="D342" s="18">
        <v>124.36</v>
      </c>
      <c r="E342" s="310" t="str">
        <f t="shared" si="5"/>
        <v>SINAPI 07/2024</v>
      </c>
      <c r="F342" s="18">
        <v>132.44</v>
      </c>
    </row>
    <row r="343" spans="1:6" ht="54">
      <c r="A343" s="707">
        <v>92831</v>
      </c>
      <c r="B343" s="692" t="s">
        <v>348</v>
      </c>
      <c r="C343" s="18" t="s">
        <v>10</v>
      </c>
      <c r="D343" s="18">
        <v>965.34</v>
      </c>
      <c r="E343" s="310" t="str">
        <f t="shared" si="5"/>
        <v>SINAPI 07/2024</v>
      </c>
      <c r="F343" s="18">
        <v>975.65</v>
      </c>
    </row>
    <row r="344" spans="1:6" ht="54">
      <c r="A344" s="707">
        <v>92832</v>
      </c>
      <c r="B344" s="692" t="s">
        <v>349</v>
      </c>
      <c r="C344" s="18" t="s">
        <v>10</v>
      </c>
      <c r="D344" s="18">
        <v>161.51</v>
      </c>
      <c r="E344" s="310" t="str">
        <f t="shared" si="5"/>
        <v>SINAPI 07/2024</v>
      </c>
      <c r="F344" s="18">
        <v>171.82</v>
      </c>
    </row>
    <row r="345" spans="1:6" ht="54">
      <c r="A345" s="707">
        <v>95565</v>
      </c>
      <c r="B345" s="692" t="s">
        <v>350</v>
      </c>
      <c r="C345" s="18" t="s">
        <v>10</v>
      </c>
      <c r="D345" s="18">
        <v>110.37</v>
      </c>
      <c r="E345" s="310" t="str">
        <f t="shared" si="5"/>
        <v>SINAPI 07/2024</v>
      </c>
      <c r="F345" s="18">
        <v>111.93</v>
      </c>
    </row>
    <row r="346" spans="1:6" ht="54">
      <c r="A346" s="707">
        <v>95566</v>
      </c>
      <c r="B346" s="692" t="s">
        <v>351</v>
      </c>
      <c r="C346" s="18" t="s">
        <v>10</v>
      </c>
      <c r="D346" s="18">
        <v>112.69</v>
      </c>
      <c r="E346" s="310" t="str">
        <f t="shared" si="5"/>
        <v>SINAPI 07/2024</v>
      </c>
      <c r="F346" s="18">
        <v>114.43</v>
      </c>
    </row>
    <row r="347" spans="1:6" ht="54">
      <c r="A347" s="707">
        <v>95567</v>
      </c>
      <c r="B347" s="692" t="s">
        <v>352</v>
      </c>
      <c r="C347" s="18" t="s">
        <v>10</v>
      </c>
      <c r="D347" s="18">
        <v>86.97</v>
      </c>
      <c r="E347" s="310" t="str">
        <f t="shared" si="5"/>
        <v>SINAPI 07/2024</v>
      </c>
      <c r="F347" s="18">
        <v>88.53</v>
      </c>
    </row>
    <row r="348" spans="1:6" ht="54">
      <c r="A348" s="707">
        <v>95568</v>
      </c>
      <c r="B348" s="692" t="s">
        <v>353</v>
      </c>
      <c r="C348" s="18" t="s">
        <v>10</v>
      </c>
      <c r="D348" s="18">
        <v>107.58</v>
      </c>
      <c r="E348" s="310" t="str">
        <f t="shared" si="5"/>
        <v>SINAPI 07/2024</v>
      </c>
      <c r="F348" s="18">
        <v>109.77</v>
      </c>
    </row>
    <row r="349" spans="1:6" ht="54">
      <c r="A349" s="707">
        <v>95569</v>
      </c>
      <c r="B349" s="692" t="s">
        <v>354</v>
      </c>
      <c r="C349" s="18" t="s">
        <v>10</v>
      </c>
      <c r="D349" s="18">
        <v>153.78</v>
      </c>
      <c r="E349" s="310" t="str">
        <f t="shared" si="5"/>
        <v>SINAPI 07/2024</v>
      </c>
      <c r="F349" s="18">
        <v>156.59</v>
      </c>
    </row>
    <row r="350" spans="1:6" ht="54">
      <c r="A350" s="707">
        <v>95570</v>
      </c>
      <c r="B350" s="692" t="s">
        <v>355</v>
      </c>
      <c r="C350" s="18" t="s">
        <v>10</v>
      </c>
      <c r="D350" s="18">
        <v>89.29</v>
      </c>
      <c r="E350" s="310" t="str">
        <f t="shared" si="5"/>
        <v>SINAPI 07/2024</v>
      </c>
      <c r="F350" s="18">
        <v>91.03</v>
      </c>
    </row>
    <row r="351" spans="1:6" ht="54">
      <c r="A351" s="707">
        <v>95571</v>
      </c>
      <c r="B351" s="692" t="s">
        <v>356</v>
      </c>
      <c r="C351" s="18" t="s">
        <v>10</v>
      </c>
      <c r="D351" s="18">
        <v>110.87</v>
      </c>
      <c r="E351" s="310" t="str">
        <f t="shared" si="5"/>
        <v>SINAPI 07/2024</v>
      </c>
      <c r="F351" s="18">
        <v>113.3</v>
      </c>
    </row>
    <row r="352" spans="1:6" ht="54">
      <c r="A352" s="707">
        <v>95572</v>
      </c>
      <c r="B352" s="692" t="s">
        <v>357</v>
      </c>
      <c r="C352" s="18" t="s">
        <v>10</v>
      </c>
      <c r="D352" s="18">
        <v>158.07</v>
      </c>
      <c r="E352" s="310" t="str">
        <f t="shared" si="5"/>
        <v>SINAPI 07/2024</v>
      </c>
      <c r="F352" s="18">
        <v>161.18</v>
      </c>
    </row>
    <row r="353" spans="1:6" ht="54">
      <c r="A353" s="707">
        <v>97127</v>
      </c>
      <c r="B353" s="692" t="s">
        <v>358</v>
      </c>
      <c r="C353" s="18" t="s">
        <v>10</v>
      </c>
      <c r="D353" s="18">
        <v>4.3600000000000003</v>
      </c>
      <c r="E353" s="310" t="str">
        <f t="shared" si="5"/>
        <v>SINAPI 07/2024</v>
      </c>
      <c r="F353" s="18">
        <v>4.8600000000000003</v>
      </c>
    </row>
    <row r="354" spans="1:6" ht="54">
      <c r="A354" s="707">
        <v>97128</v>
      </c>
      <c r="B354" s="692" t="s">
        <v>359</v>
      </c>
      <c r="C354" s="18" t="s">
        <v>10</v>
      </c>
      <c r="D354" s="18">
        <v>9.1300000000000008</v>
      </c>
      <c r="E354" s="310" t="str">
        <f t="shared" si="5"/>
        <v>SINAPI 07/2024</v>
      </c>
      <c r="F354" s="18">
        <v>9.9600000000000009</v>
      </c>
    </row>
    <row r="355" spans="1:6" ht="54">
      <c r="A355" s="707">
        <v>97129</v>
      </c>
      <c r="B355" s="692" t="s">
        <v>360</v>
      </c>
      <c r="C355" s="18" t="s">
        <v>10</v>
      </c>
      <c r="D355" s="18">
        <v>10.8</v>
      </c>
      <c r="E355" s="310" t="str">
        <f t="shared" si="5"/>
        <v>SINAPI 07/2024</v>
      </c>
      <c r="F355" s="18">
        <v>11.79</v>
      </c>
    </row>
    <row r="356" spans="1:6" ht="54">
      <c r="A356" s="707">
        <v>97130</v>
      </c>
      <c r="B356" s="692" t="s">
        <v>361</v>
      </c>
      <c r="C356" s="18" t="s">
        <v>10</v>
      </c>
      <c r="D356" s="18">
        <v>12.5</v>
      </c>
      <c r="E356" s="310" t="str">
        <f t="shared" si="5"/>
        <v>SINAPI 07/2024</v>
      </c>
      <c r="F356" s="18">
        <v>13.63</v>
      </c>
    </row>
    <row r="357" spans="1:6" ht="54">
      <c r="A357" s="707">
        <v>97131</v>
      </c>
      <c r="B357" s="692" t="s">
        <v>362</v>
      </c>
      <c r="C357" s="18" t="s">
        <v>10</v>
      </c>
      <c r="D357" s="18">
        <v>14.19</v>
      </c>
      <c r="E357" s="310" t="str">
        <f t="shared" si="5"/>
        <v>SINAPI 07/2024</v>
      </c>
      <c r="F357" s="18">
        <v>15.47</v>
      </c>
    </row>
    <row r="358" spans="1:6" ht="54">
      <c r="A358" s="707">
        <v>97132</v>
      </c>
      <c r="B358" s="692" t="s">
        <v>363</v>
      </c>
      <c r="C358" s="18" t="s">
        <v>10</v>
      </c>
      <c r="D358" s="18">
        <v>15.89</v>
      </c>
      <c r="E358" s="310" t="str">
        <f t="shared" si="5"/>
        <v>SINAPI 07/2024</v>
      </c>
      <c r="F358" s="18">
        <v>17.32</v>
      </c>
    </row>
    <row r="359" spans="1:6" ht="54">
      <c r="A359" s="707">
        <v>97133</v>
      </c>
      <c r="B359" s="692" t="s">
        <v>364</v>
      </c>
      <c r="C359" s="18" t="s">
        <v>10</v>
      </c>
      <c r="D359" s="18">
        <v>19.25</v>
      </c>
      <c r="E359" s="310" t="str">
        <f t="shared" si="5"/>
        <v>SINAPI 07/2024</v>
      </c>
      <c r="F359" s="18">
        <v>20.99</v>
      </c>
    </row>
    <row r="360" spans="1:6" ht="54">
      <c r="A360" s="707">
        <v>97134</v>
      </c>
      <c r="B360" s="692" t="s">
        <v>365</v>
      </c>
      <c r="C360" s="18" t="s">
        <v>10</v>
      </c>
      <c r="D360" s="18">
        <v>3.6</v>
      </c>
      <c r="E360" s="310" t="str">
        <f t="shared" si="5"/>
        <v>SINAPI 07/2024</v>
      </c>
      <c r="F360" s="18">
        <v>4.01</v>
      </c>
    </row>
    <row r="361" spans="1:6" ht="54">
      <c r="A361" s="707">
        <v>97135</v>
      </c>
      <c r="B361" s="692" t="s">
        <v>366</v>
      </c>
      <c r="C361" s="18" t="s">
        <v>10</v>
      </c>
      <c r="D361" s="18">
        <v>6.93</v>
      </c>
      <c r="E361" s="310" t="str">
        <f t="shared" si="5"/>
        <v>SINAPI 07/2024</v>
      </c>
      <c r="F361" s="18">
        <v>7.56</v>
      </c>
    </row>
    <row r="362" spans="1:6" ht="54">
      <c r="A362" s="707">
        <v>97136</v>
      </c>
      <c r="B362" s="692" t="s">
        <v>367</v>
      </c>
      <c r="C362" s="18" t="s">
        <v>10</v>
      </c>
      <c r="D362" s="18">
        <v>8.2200000000000006</v>
      </c>
      <c r="E362" s="310" t="str">
        <f t="shared" si="5"/>
        <v>SINAPI 07/2024</v>
      </c>
      <c r="F362" s="18">
        <v>8.9600000000000009</v>
      </c>
    </row>
    <row r="363" spans="1:6" ht="54">
      <c r="A363" s="707">
        <v>97137</v>
      </c>
      <c r="B363" s="692" t="s">
        <v>368</v>
      </c>
      <c r="C363" s="18" t="s">
        <v>10</v>
      </c>
      <c r="D363" s="18">
        <v>9.51</v>
      </c>
      <c r="E363" s="310" t="str">
        <f t="shared" si="5"/>
        <v>SINAPI 07/2024</v>
      </c>
      <c r="F363" s="18">
        <v>10.37</v>
      </c>
    </row>
    <row r="364" spans="1:6" ht="54">
      <c r="A364" s="707">
        <v>97138</v>
      </c>
      <c r="B364" s="692" t="s">
        <v>369</v>
      </c>
      <c r="C364" s="18" t="s">
        <v>10</v>
      </c>
      <c r="D364" s="18">
        <v>10.82</v>
      </c>
      <c r="E364" s="310" t="str">
        <f t="shared" si="5"/>
        <v>SINAPI 07/2024</v>
      </c>
      <c r="F364" s="18">
        <v>11.77</v>
      </c>
    </row>
    <row r="365" spans="1:6" ht="54">
      <c r="A365" s="707">
        <v>97139</v>
      </c>
      <c r="B365" s="692" t="s">
        <v>370</v>
      </c>
      <c r="C365" s="18" t="s">
        <v>10</v>
      </c>
      <c r="D365" s="18">
        <v>12.1</v>
      </c>
      <c r="E365" s="310" t="str">
        <f t="shared" si="5"/>
        <v>SINAPI 07/2024</v>
      </c>
      <c r="F365" s="18">
        <v>13.18</v>
      </c>
    </row>
    <row r="366" spans="1:6" ht="54">
      <c r="A366" s="707">
        <v>97140</v>
      </c>
      <c r="B366" s="692" t="s">
        <v>371</v>
      </c>
      <c r="C366" s="18" t="s">
        <v>10</v>
      </c>
      <c r="D366" s="18">
        <v>14.67</v>
      </c>
      <c r="E366" s="310" t="str">
        <f t="shared" si="5"/>
        <v>SINAPI 07/2024</v>
      </c>
      <c r="F366" s="18">
        <v>15.97</v>
      </c>
    </row>
    <row r="367" spans="1:6" ht="40.5">
      <c r="A367" s="707">
        <v>103089</v>
      </c>
      <c r="B367" s="692" t="s">
        <v>372</v>
      </c>
      <c r="C367" s="18" t="s">
        <v>10</v>
      </c>
      <c r="D367" s="18">
        <v>10.73</v>
      </c>
      <c r="E367" s="310" t="str">
        <f t="shared" si="5"/>
        <v>SINAPI 07/2024</v>
      </c>
      <c r="F367" s="18">
        <v>11.35</v>
      </c>
    </row>
    <row r="368" spans="1:6" ht="40.5">
      <c r="A368" s="707">
        <v>103090</v>
      </c>
      <c r="B368" s="692" t="s">
        <v>373</v>
      </c>
      <c r="C368" s="18" t="s">
        <v>10</v>
      </c>
      <c r="D368" s="18">
        <v>12.8</v>
      </c>
      <c r="E368" s="310" t="str">
        <f t="shared" si="5"/>
        <v>SINAPI 07/2024</v>
      </c>
      <c r="F368" s="18">
        <v>13.57</v>
      </c>
    </row>
    <row r="369" spans="1:6" ht="40.5">
      <c r="A369" s="707">
        <v>103091</v>
      </c>
      <c r="B369" s="692" t="s">
        <v>374</v>
      </c>
      <c r="C369" s="18" t="s">
        <v>10</v>
      </c>
      <c r="D369" s="18">
        <v>17.96</v>
      </c>
      <c r="E369" s="310" t="str">
        <f t="shared" si="5"/>
        <v>SINAPI 07/2024</v>
      </c>
      <c r="F369" s="18">
        <v>19.059999999999999</v>
      </c>
    </row>
    <row r="370" spans="1:6" ht="40.5">
      <c r="A370" s="707">
        <v>103092</v>
      </c>
      <c r="B370" s="692" t="s">
        <v>375</v>
      </c>
      <c r="C370" s="18" t="s">
        <v>10</v>
      </c>
      <c r="D370" s="18">
        <v>23.11</v>
      </c>
      <c r="E370" s="310" t="str">
        <f t="shared" si="5"/>
        <v>SINAPI 07/2024</v>
      </c>
      <c r="F370" s="18">
        <v>24.54</v>
      </c>
    </row>
    <row r="371" spans="1:6" ht="40.5">
      <c r="A371" s="707">
        <v>103093</v>
      </c>
      <c r="B371" s="692" t="s">
        <v>376</v>
      </c>
      <c r="C371" s="18" t="s">
        <v>10</v>
      </c>
      <c r="D371" s="18">
        <v>35.340000000000003</v>
      </c>
      <c r="E371" s="310" t="str">
        <f t="shared" si="5"/>
        <v>SINAPI 07/2024</v>
      </c>
      <c r="F371" s="18">
        <v>37.53</v>
      </c>
    </row>
    <row r="372" spans="1:6" ht="40.5">
      <c r="A372" s="707">
        <v>103094</v>
      </c>
      <c r="B372" s="692" t="s">
        <v>377</v>
      </c>
      <c r="C372" s="18" t="s">
        <v>10</v>
      </c>
      <c r="D372" s="18">
        <v>40.53</v>
      </c>
      <c r="E372" s="310" t="str">
        <f t="shared" si="5"/>
        <v>SINAPI 07/2024</v>
      </c>
      <c r="F372" s="18">
        <v>43.07</v>
      </c>
    </row>
    <row r="373" spans="1:6" ht="40.5">
      <c r="A373" s="707">
        <v>103095</v>
      </c>
      <c r="B373" s="692" t="s">
        <v>378</v>
      </c>
      <c r="C373" s="18" t="s">
        <v>10</v>
      </c>
      <c r="D373" s="18">
        <v>52.72</v>
      </c>
      <c r="E373" s="310" t="str">
        <f t="shared" si="5"/>
        <v>SINAPI 07/2024</v>
      </c>
      <c r="F373" s="18">
        <v>56.02</v>
      </c>
    </row>
    <row r="374" spans="1:6" ht="40.5">
      <c r="A374" s="707">
        <v>103096</v>
      </c>
      <c r="B374" s="692" t="s">
        <v>379</v>
      </c>
      <c r="C374" s="18" t="s">
        <v>10</v>
      </c>
      <c r="D374" s="18">
        <v>57.91</v>
      </c>
      <c r="E374" s="310" t="str">
        <f t="shared" si="5"/>
        <v>SINAPI 07/2024</v>
      </c>
      <c r="F374" s="18">
        <v>61.55</v>
      </c>
    </row>
    <row r="375" spans="1:6" ht="40.5">
      <c r="A375" s="707">
        <v>103097</v>
      </c>
      <c r="B375" s="692" t="s">
        <v>380</v>
      </c>
      <c r="C375" s="18" t="s">
        <v>10</v>
      </c>
      <c r="D375" s="18">
        <v>70.11</v>
      </c>
      <c r="E375" s="310" t="str">
        <f t="shared" si="5"/>
        <v>SINAPI 07/2024</v>
      </c>
      <c r="F375" s="18">
        <v>74.510000000000005</v>
      </c>
    </row>
    <row r="376" spans="1:6" ht="40.5">
      <c r="A376" s="707">
        <v>103098</v>
      </c>
      <c r="B376" s="692" t="s">
        <v>381</v>
      </c>
      <c r="C376" s="18" t="s">
        <v>10</v>
      </c>
      <c r="D376" s="18">
        <v>75.3</v>
      </c>
      <c r="E376" s="310" t="str">
        <f t="shared" si="5"/>
        <v>SINAPI 07/2024</v>
      </c>
      <c r="F376" s="18">
        <v>80.03</v>
      </c>
    </row>
    <row r="377" spans="1:6" ht="40.5">
      <c r="A377" s="707">
        <v>103099</v>
      </c>
      <c r="B377" s="692" t="s">
        <v>382</v>
      </c>
      <c r="C377" s="18" t="s">
        <v>10</v>
      </c>
      <c r="D377" s="18">
        <v>85.62</v>
      </c>
      <c r="E377" s="310" t="str">
        <f t="shared" si="5"/>
        <v>SINAPI 07/2024</v>
      </c>
      <c r="F377" s="18">
        <v>91.03</v>
      </c>
    </row>
    <row r="378" spans="1:6" ht="40.5">
      <c r="A378" s="707">
        <v>103100</v>
      </c>
      <c r="B378" s="692" t="s">
        <v>383</v>
      </c>
      <c r="C378" s="18" t="s">
        <v>10</v>
      </c>
      <c r="D378" s="18">
        <v>91.33</v>
      </c>
      <c r="E378" s="310" t="str">
        <f t="shared" si="5"/>
        <v>SINAPI 07/2024</v>
      </c>
      <c r="F378" s="18">
        <v>97.12</v>
      </c>
    </row>
    <row r="379" spans="1:6" ht="40.5">
      <c r="A379" s="707">
        <v>103101</v>
      </c>
      <c r="B379" s="692" t="s">
        <v>384</v>
      </c>
      <c r="C379" s="18" t="s">
        <v>10</v>
      </c>
      <c r="D379" s="18">
        <v>100.56</v>
      </c>
      <c r="E379" s="310" t="str">
        <f t="shared" si="5"/>
        <v>SINAPI 07/2024</v>
      </c>
      <c r="F379" s="18">
        <v>106.96</v>
      </c>
    </row>
    <row r="380" spans="1:6" ht="40.5">
      <c r="A380" s="707">
        <v>103102</v>
      </c>
      <c r="B380" s="692" t="s">
        <v>385</v>
      </c>
      <c r="C380" s="18" t="s">
        <v>10</v>
      </c>
      <c r="D380" s="18">
        <v>115.81</v>
      </c>
      <c r="E380" s="310" t="str">
        <f t="shared" si="5"/>
        <v>SINAPI 07/2024</v>
      </c>
      <c r="F380" s="18">
        <v>123.18</v>
      </c>
    </row>
    <row r="381" spans="1:6" ht="40.5">
      <c r="A381" s="707">
        <v>103103</v>
      </c>
      <c r="B381" s="692" t="s">
        <v>386</v>
      </c>
      <c r="C381" s="18" t="s">
        <v>10</v>
      </c>
      <c r="D381" s="18">
        <v>125.05</v>
      </c>
      <c r="E381" s="310" t="str">
        <f t="shared" si="5"/>
        <v>SINAPI 07/2024</v>
      </c>
      <c r="F381" s="18">
        <v>133.01</v>
      </c>
    </row>
    <row r="382" spans="1:6" ht="40.5">
      <c r="A382" s="707">
        <v>103104</v>
      </c>
      <c r="B382" s="692" t="s">
        <v>387</v>
      </c>
      <c r="C382" s="18" t="s">
        <v>10</v>
      </c>
      <c r="D382" s="18">
        <v>149.53</v>
      </c>
      <c r="E382" s="310" t="str">
        <f t="shared" si="5"/>
        <v>SINAPI 07/2024</v>
      </c>
      <c r="F382" s="18">
        <v>159.08000000000001</v>
      </c>
    </row>
    <row r="383" spans="1:6" ht="40.5">
      <c r="A383" s="707">
        <v>103105</v>
      </c>
      <c r="B383" s="692" t="s">
        <v>388</v>
      </c>
      <c r="C383" s="18" t="s">
        <v>44</v>
      </c>
      <c r="D383" s="18">
        <v>45.89</v>
      </c>
      <c r="E383" s="310" t="str">
        <f t="shared" si="5"/>
        <v>SINAPI 07/2024</v>
      </c>
      <c r="F383" s="18">
        <v>48.02</v>
      </c>
    </row>
    <row r="384" spans="1:6" ht="40.5">
      <c r="A384" s="707">
        <v>103106</v>
      </c>
      <c r="B384" s="692" t="s">
        <v>389</v>
      </c>
      <c r="C384" s="18" t="s">
        <v>44</v>
      </c>
      <c r="D384" s="18">
        <v>54.61</v>
      </c>
      <c r="E384" s="310" t="str">
        <f t="shared" si="5"/>
        <v>SINAPI 07/2024</v>
      </c>
      <c r="F384" s="18">
        <v>57.26</v>
      </c>
    </row>
    <row r="385" spans="1:6" ht="40.5">
      <c r="A385" s="707">
        <v>103107</v>
      </c>
      <c r="B385" s="692" t="s">
        <v>390</v>
      </c>
      <c r="C385" s="18" t="s">
        <v>44</v>
      </c>
      <c r="D385" s="18">
        <v>76.36</v>
      </c>
      <c r="E385" s="310" t="str">
        <f t="shared" si="5"/>
        <v>SINAPI 07/2024</v>
      </c>
      <c r="F385" s="18">
        <v>80.34</v>
      </c>
    </row>
    <row r="386" spans="1:6" ht="40.5">
      <c r="A386" s="707">
        <v>103108</v>
      </c>
      <c r="B386" s="692" t="s">
        <v>391</v>
      </c>
      <c r="C386" s="18" t="s">
        <v>44</v>
      </c>
      <c r="D386" s="18">
        <v>98.12</v>
      </c>
      <c r="E386" s="310" t="str">
        <f t="shared" si="5"/>
        <v>SINAPI 07/2024</v>
      </c>
      <c r="F386" s="18">
        <v>103.42</v>
      </c>
    </row>
    <row r="387" spans="1:6" ht="40.5">
      <c r="A387" s="707">
        <v>103109</v>
      </c>
      <c r="B387" s="692" t="s">
        <v>392</v>
      </c>
      <c r="C387" s="18" t="s">
        <v>44</v>
      </c>
      <c r="D387" s="18">
        <v>160.75</v>
      </c>
      <c r="E387" s="310" t="str">
        <f t="shared" si="5"/>
        <v>SINAPI 07/2024</v>
      </c>
      <c r="F387" s="18">
        <v>169.85</v>
      </c>
    </row>
    <row r="388" spans="1:6" ht="40.5">
      <c r="A388" s="707">
        <v>103110</v>
      </c>
      <c r="B388" s="692" t="s">
        <v>393</v>
      </c>
      <c r="C388" s="18" t="s">
        <v>44</v>
      </c>
      <c r="D388" s="18">
        <v>182.49</v>
      </c>
      <c r="E388" s="310" t="str">
        <f t="shared" si="5"/>
        <v>SINAPI 07/2024</v>
      </c>
      <c r="F388" s="18">
        <v>192.92</v>
      </c>
    </row>
    <row r="389" spans="1:6" ht="40.5">
      <c r="A389" s="707">
        <v>103111</v>
      </c>
      <c r="B389" s="692" t="s">
        <v>394</v>
      </c>
      <c r="C389" s="18" t="s">
        <v>44</v>
      </c>
      <c r="D389" s="18">
        <v>245.14</v>
      </c>
      <c r="E389" s="310" t="str">
        <f t="shared" si="5"/>
        <v>SINAPI 07/2024</v>
      </c>
      <c r="F389" s="18">
        <v>259.35000000000002</v>
      </c>
    </row>
    <row r="390" spans="1:6" ht="40.5">
      <c r="A390" s="707">
        <v>103112</v>
      </c>
      <c r="B390" s="692" t="s">
        <v>395</v>
      </c>
      <c r="C390" s="18" t="s">
        <v>44</v>
      </c>
      <c r="D390" s="18">
        <v>266.89</v>
      </c>
      <c r="E390" s="310" t="str">
        <f t="shared" si="5"/>
        <v>SINAPI 07/2024</v>
      </c>
      <c r="F390" s="18">
        <v>282.43</v>
      </c>
    </row>
    <row r="391" spans="1:6" ht="40.5">
      <c r="A391" s="707">
        <v>103113</v>
      </c>
      <c r="B391" s="692" t="s">
        <v>396</v>
      </c>
      <c r="C391" s="18" t="s">
        <v>44</v>
      </c>
      <c r="D391" s="18">
        <v>329.53</v>
      </c>
      <c r="E391" s="310" t="str">
        <f t="shared" si="5"/>
        <v>SINAPI 07/2024</v>
      </c>
      <c r="F391" s="18">
        <v>348.87</v>
      </c>
    </row>
    <row r="392" spans="1:6" ht="40.5">
      <c r="A392" s="707">
        <v>103114</v>
      </c>
      <c r="B392" s="692" t="s">
        <v>397</v>
      </c>
      <c r="C392" s="18" t="s">
        <v>44</v>
      </c>
      <c r="D392" s="18">
        <v>351.28</v>
      </c>
      <c r="E392" s="310" t="str">
        <f t="shared" ref="E392:E455" si="6">+$G$7</f>
        <v>SINAPI 07/2024</v>
      </c>
      <c r="F392" s="18">
        <v>371.93</v>
      </c>
    </row>
    <row r="393" spans="1:6" ht="40.5">
      <c r="A393" s="707">
        <v>103115</v>
      </c>
      <c r="B393" s="692" t="s">
        <v>398</v>
      </c>
      <c r="C393" s="18" t="s">
        <v>44</v>
      </c>
      <c r="D393" s="18">
        <v>394.78</v>
      </c>
      <c r="E393" s="310" t="str">
        <f t="shared" si="6"/>
        <v>SINAPI 07/2024</v>
      </c>
      <c r="F393" s="18">
        <v>418.09</v>
      </c>
    </row>
    <row r="394" spans="1:6" ht="40.5">
      <c r="A394" s="707">
        <v>103116</v>
      </c>
      <c r="B394" s="692" t="s">
        <v>399</v>
      </c>
      <c r="C394" s="18" t="s">
        <v>44</v>
      </c>
      <c r="D394" s="18">
        <v>479.17</v>
      </c>
      <c r="E394" s="310" t="str">
        <f t="shared" si="6"/>
        <v>SINAPI 07/2024</v>
      </c>
      <c r="F394" s="18">
        <v>507.6</v>
      </c>
    </row>
    <row r="395" spans="1:6" ht="40.5">
      <c r="A395" s="707">
        <v>103117</v>
      </c>
      <c r="B395" s="692" t="s">
        <v>400</v>
      </c>
      <c r="C395" s="18" t="s">
        <v>44</v>
      </c>
      <c r="D395" s="18">
        <v>522.69000000000005</v>
      </c>
      <c r="E395" s="310" t="str">
        <f t="shared" si="6"/>
        <v>SINAPI 07/2024</v>
      </c>
      <c r="F395" s="18">
        <v>553.75</v>
      </c>
    </row>
    <row r="396" spans="1:6" ht="40.5">
      <c r="A396" s="707">
        <v>103118</v>
      </c>
      <c r="B396" s="692" t="s">
        <v>401</v>
      </c>
      <c r="C396" s="18" t="s">
        <v>44</v>
      </c>
      <c r="D396" s="18">
        <v>607.07000000000005</v>
      </c>
      <c r="E396" s="310" t="str">
        <f t="shared" si="6"/>
        <v>SINAPI 07/2024</v>
      </c>
      <c r="F396" s="18">
        <v>643.25</v>
      </c>
    </row>
    <row r="397" spans="1:6" ht="40.5">
      <c r="A397" s="707">
        <v>103119</v>
      </c>
      <c r="B397" s="692" t="s">
        <v>402</v>
      </c>
      <c r="C397" s="18" t="s">
        <v>44</v>
      </c>
      <c r="D397" s="18">
        <v>650.58000000000004</v>
      </c>
      <c r="E397" s="310" t="str">
        <f t="shared" si="6"/>
        <v>SINAPI 07/2024</v>
      </c>
      <c r="F397" s="18">
        <v>689.4</v>
      </c>
    </row>
    <row r="398" spans="1:6" ht="40.5">
      <c r="A398" s="707">
        <v>103120</v>
      </c>
      <c r="B398" s="692" t="s">
        <v>403</v>
      </c>
      <c r="C398" s="18" t="s">
        <v>44</v>
      </c>
      <c r="D398" s="18">
        <v>778.49</v>
      </c>
      <c r="E398" s="310" t="str">
        <f t="shared" si="6"/>
        <v>SINAPI 07/2024</v>
      </c>
      <c r="F398" s="18">
        <v>825.05</v>
      </c>
    </row>
    <row r="399" spans="1:6" ht="40.5">
      <c r="A399" s="707">
        <v>103121</v>
      </c>
      <c r="B399" s="692" t="s">
        <v>404</v>
      </c>
      <c r="C399" s="18" t="s">
        <v>44</v>
      </c>
      <c r="D399" s="18">
        <v>59.99</v>
      </c>
      <c r="E399" s="310" t="str">
        <f t="shared" si="6"/>
        <v>SINAPI 07/2024</v>
      </c>
      <c r="F399" s="18">
        <v>62.97</v>
      </c>
    </row>
    <row r="400" spans="1:6" ht="40.5">
      <c r="A400" s="707">
        <v>103122</v>
      </c>
      <c r="B400" s="692" t="s">
        <v>405</v>
      </c>
      <c r="C400" s="18" t="s">
        <v>44</v>
      </c>
      <c r="D400" s="18">
        <v>73.040000000000006</v>
      </c>
      <c r="E400" s="310" t="str">
        <f t="shared" si="6"/>
        <v>SINAPI 07/2024</v>
      </c>
      <c r="F400" s="18">
        <v>76.81</v>
      </c>
    </row>
    <row r="401" spans="1:6" ht="40.5">
      <c r="A401" s="707">
        <v>103123</v>
      </c>
      <c r="B401" s="692" t="s">
        <v>406</v>
      </c>
      <c r="C401" s="18" t="s">
        <v>44</v>
      </c>
      <c r="D401" s="18">
        <v>105.68</v>
      </c>
      <c r="E401" s="310" t="str">
        <f t="shared" si="6"/>
        <v>SINAPI 07/2024</v>
      </c>
      <c r="F401" s="18">
        <v>111.44</v>
      </c>
    </row>
    <row r="402" spans="1:6" ht="40.5">
      <c r="A402" s="707">
        <v>103124</v>
      </c>
      <c r="B402" s="692" t="s">
        <v>407</v>
      </c>
      <c r="C402" s="18" t="s">
        <v>44</v>
      </c>
      <c r="D402" s="18">
        <v>138.30000000000001</v>
      </c>
      <c r="E402" s="310" t="str">
        <f t="shared" si="6"/>
        <v>SINAPI 07/2024</v>
      </c>
      <c r="F402" s="18">
        <v>146.04</v>
      </c>
    </row>
    <row r="403" spans="1:6" ht="40.5">
      <c r="A403" s="707">
        <v>103125</v>
      </c>
      <c r="B403" s="692" t="s">
        <v>408</v>
      </c>
      <c r="C403" s="18" t="s">
        <v>44</v>
      </c>
      <c r="D403" s="18">
        <v>232.26</v>
      </c>
      <c r="E403" s="310" t="str">
        <f t="shared" si="6"/>
        <v>SINAPI 07/2024</v>
      </c>
      <c r="F403" s="18">
        <v>245.7</v>
      </c>
    </row>
    <row r="404" spans="1:6" ht="40.5">
      <c r="A404" s="707">
        <v>103126</v>
      </c>
      <c r="B404" s="692" t="s">
        <v>409</v>
      </c>
      <c r="C404" s="18" t="s">
        <v>44</v>
      </c>
      <c r="D404" s="18">
        <v>264.89</v>
      </c>
      <c r="E404" s="310" t="str">
        <f t="shared" si="6"/>
        <v>SINAPI 07/2024</v>
      </c>
      <c r="F404" s="18">
        <v>280.3</v>
      </c>
    </row>
    <row r="405" spans="1:6" ht="40.5">
      <c r="A405" s="707">
        <v>103127</v>
      </c>
      <c r="B405" s="692" t="s">
        <v>410</v>
      </c>
      <c r="C405" s="18" t="s">
        <v>44</v>
      </c>
      <c r="D405" s="18">
        <v>358.83</v>
      </c>
      <c r="E405" s="310" t="str">
        <f t="shared" si="6"/>
        <v>SINAPI 07/2024</v>
      </c>
      <c r="F405" s="18">
        <v>379.96</v>
      </c>
    </row>
    <row r="406" spans="1:6" ht="40.5">
      <c r="A406" s="707">
        <v>103128</v>
      </c>
      <c r="B406" s="692" t="s">
        <v>411</v>
      </c>
      <c r="C406" s="18" t="s">
        <v>44</v>
      </c>
      <c r="D406" s="18">
        <v>391.47</v>
      </c>
      <c r="E406" s="310" t="str">
        <f t="shared" si="6"/>
        <v>SINAPI 07/2024</v>
      </c>
      <c r="F406" s="18">
        <v>414.57</v>
      </c>
    </row>
    <row r="407" spans="1:6" ht="40.5">
      <c r="A407" s="707">
        <v>103129</v>
      </c>
      <c r="B407" s="692" t="s">
        <v>412</v>
      </c>
      <c r="C407" s="18" t="s">
        <v>44</v>
      </c>
      <c r="D407" s="18">
        <v>485.43</v>
      </c>
      <c r="E407" s="310" t="str">
        <f t="shared" si="6"/>
        <v>SINAPI 07/2024</v>
      </c>
      <c r="F407" s="18">
        <v>514.23</v>
      </c>
    </row>
    <row r="408" spans="1:6" ht="40.5">
      <c r="A408" s="707">
        <v>103130</v>
      </c>
      <c r="B408" s="692" t="s">
        <v>413</v>
      </c>
      <c r="C408" s="18" t="s">
        <v>44</v>
      </c>
      <c r="D408" s="18">
        <v>518.04</v>
      </c>
      <c r="E408" s="310" t="str">
        <f t="shared" si="6"/>
        <v>SINAPI 07/2024</v>
      </c>
      <c r="F408" s="18">
        <v>548.82000000000005</v>
      </c>
    </row>
    <row r="409" spans="1:6" ht="40.5">
      <c r="A409" s="707">
        <v>103131</v>
      </c>
      <c r="B409" s="692" t="s">
        <v>414</v>
      </c>
      <c r="C409" s="18" t="s">
        <v>44</v>
      </c>
      <c r="D409" s="18">
        <v>583.32000000000005</v>
      </c>
      <c r="E409" s="310" t="str">
        <f t="shared" si="6"/>
        <v>SINAPI 07/2024</v>
      </c>
      <c r="F409" s="18">
        <v>618.04999999999995</v>
      </c>
    </row>
    <row r="410" spans="1:6" ht="40.5">
      <c r="A410" s="707">
        <v>103132</v>
      </c>
      <c r="B410" s="692" t="s">
        <v>415</v>
      </c>
      <c r="C410" s="18" t="s">
        <v>44</v>
      </c>
      <c r="D410" s="18">
        <v>709.89</v>
      </c>
      <c r="E410" s="310" t="str">
        <f t="shared" si="6"/>
        <v>SINAPI 07/2024</v>
      </c>
      <c r="F410" s="18">
        <v>752.3</v>
      </c>
    </row>
    <row r="411" spans="1:6" ht="40.5">
      <c r="A411" s="707">
        <v>103133</v>
      </c>
      <c r="B411" s="692" t="s">
        <v>416</v>
      </c>
      <c r="C411" s="18" t="s">
        <v>44</v>
      </c>
      <c r="D411" s="18">
        <v>775.16</v>
      </c>
      <c r="E411" s="310" t="str">
        <f t="shared" si="6"/>
        <v>SINAPI 07/2024</v>
      </c>
      <c r="F411" s="18">
        <v>821.52</v>
      </c>
    </row>
    <row r="412" spans="1:6" ht="40.5">
      <c r="A412" s="707">
        <v>103134</v>
      </c>
      <c r="B412" s="692" t="s">
        <v>417</v>
      </c>
      <c r="C412" s="18" t="s">
        <v>44</v>
      </c>
      <c r="D412" s="18">
        <v>901.75</v>
      </c>
      <c r="E412" s="310" t="str">
        <f t="shared" si="6"/>
        <v>SINAPI 07/2024</v>
      </c>
      <c r="F412" s="18">
        <v>955.79</v>
      </c>
    </row>
    <row r="413" spans="1:6" ht="40.5">
      <c r="A413" s="707">
        <v>103135</v>
      </c>
      <c r="B413" s="692" t="s">
        <v>418</v>
      </c>
      <c r="C413" s="18" t="s">
        <v>44</v>
      </c>
      <c r="D413" s="18">
        <v>967.02</v>
      </c>
      <c r="E413" s="310" t="str">
        <f t="shared" si="6"/>
        <v>SINAPI 07/2024</v>
      </c>
      <c r="F413" s="311">
        <v>1025.02</v>
      </c>
    </row>
    <row r="414" spans="1:6" ht="40.5">
      <c r="A414" s="707">
        <v>103136</v>
      </c>
      <c r="B414" s="692" t="s">
        <v>419</v>
      </c>
      <c r="C414" s="18" t="s">
        <v>44</v>
      </c>
      <c r="D414" s="311">
        <v>1158.8599999999999</v>
      </c>
      <c r="E414" s="310" t="str">
        <f t="shared" si="6"/>
        <v>SINAPI 07/2024</v>
      </c>
      <c r="F414" s="311">
        <v>1228.49</v>
      </c>
    </row>
    <row r="415" spans="1:6" ht="40.5">
      <c r="A415" s="707">
        <v>103137</v>
      </c>
      <c r="B415" s="692" t="s">
        <v>420</v>
      </c>
      <c r="C415" s="18" t="s">
        <v>44</v>
      </c>
      <c r="D415" s="18">
        <v>31.83</v>
      </c>
      <c r="E415" s="310" t="str">
        <f t="shared" si="6"/>
        <v>SINAPI 07/2024</v>
      </c>
      <c r="F415" s="18">
        <v>33.11</v>
      </c>
    </row>
    <row r="416" spans="1:6" ht="40.5">
      <c r="A416" s="707">
        <v>103138</v>
      </c>
      <c r="B416" s="692" t="s">
        <v>421</v>
      </c>
      <c r="C416" s="18" t="s">
        <v>44</v>
      </c>
      <c r="D416" s="18">
        <v>36.17</v>
      </c>
      <c r="E416" s="310" t="str">
        <f t="shared" si="6"/>
        <v>SINAPI 07/2024</v>
      </c>
      <c r="F416" s="18">
        <v>37.71</v>
      </c>
    </row>
    <row r="417" spans="1:6" ht="40.5">
      <c r="A417" s="707">
        <v>103139</v>
      </c>
      <c r="B417" s="692" t="s">
        <v>422</v>
      </c>
      <c r="C417" s="18" t="s">
        <v>44</v>
      </c>
      <c r="D417" s="18">
        <v>47.06</v>
      </c>
      <c r="E417" s="310" t="str">
        <f t="shared" si="6"/>
        <v>SINAPI 07/2024</v>
      </c>
      <c r="F417" s="18">
        <v>49.27</v>
      </c>
    </row>
    <row r="418" spans="1:6" ht="40.5">
      <c r="A418" s="707">
        <v>103140</v>
      </c>
      <c r="B418" s="692" t="s">
        <v>423</v>
      </c>
      <c r="C418" s="18" t="s">
        <v>44</v>
      </c>
      <c r="D418" s="18">
        <v>57.92</v>
      </c>
      <c r="E418" s="310" t="str">
        <f t="shared" si="6"/>
        <v>SINAPI 07/2024</v>
      </c>
      <c r="F418" s="18">
        <v>60.8</v>
      </c>
    </row>
    <row r="419" spans="1:6" ht="40.5">
      <c r="A419" s="707">
        <v>103141</v>
      </c>
      <c r="B419" s="692" t="s">
        <v>424</v>
      </c>
      <c r="C419" s="18" t="s">
        <v>44</v>
      </c>
      <c r="D419" s="18">
        <v>89.25</v>
      </c>
      <c r="E419" s="310" t="str">
        <f t="shared" si="6"/>
        <v>SINAPI 07/2024</v>
      </c>
      <c r="F419" s="18">
        <v>94.03</v>
      </c>
    </row>
    <row r="420" spans="1:6" ht="40.5">
      <c r="A420" s="707">
        <v>103142</v>
      </c>
      <c r="B420" s="692" t="s">
        <v>425</v>
      </c>
      <c r="C420" s="18" t="s">
        <v>44</v>
      </c>
      <c r="D420" s="18">
        <v>100.12</v>
      </c>
      <c r="E420" s="310" t="str">
        <f t="shared" si="6"/>
        <v>SINAPI 07/2024</v>
      </c>
      <c r="F420" s="18">
        <v>105.55</v>
      </c>
    </row>
    <row r="421" spans="1:6" ht="40.5">
      <c r="A421" s="707">
        <v>103143</v>
      </c>
      <c r="B421" s="692" t="s">
        <v>426</v>
      </c>
      <c r="C421" s="18" t="s">
        <v>44</v>
      </c>
      <c r="D421" s="18">
        <v>131.44</v>
      </c>
      <c r="E421" s="310" t="str">
        <f t="shared" si="6"/>
        <v>SINAPI 07/2024</v>
      </c>
      <c r="F421" s="18">
        <v>138.77000000000001</v>
      </c>
    </row>
    <row r="422" spans="1:6" ht="40.5">
      <c r="A422" s="707">
        <v>103144</v>
      </c>
      <c r="B422" s="692" t="s">
        <v>427</v>
      </c>
      <c r="C422" s="18" t="s">
        <v>44</v>
      </c>
      <c r="D422" s="18">
        <v>142.31</v>
      </c>
      <c r="E422" s="310" t="str">
        <f t="shared" si="6"/>
        <v>SINAPI 07/2024</v>
      </c>
      <c r="F422" s="18">
        <v>150.30000000000001</v>
      </c>
    </row>
    <row r="423" spans="1:6" ht="40.5">
      <c r="A423" s="707">
        <v>103145</v>
      </c>
      <c r="B423" s="692" t="s">
        <v>428</v>
      </c>
      <c r="C423" s="18" t="s">
        <v>44</v>
      </c>
      <c r="D423" s="18">
        <v>173.64</v>
      </c>
      <c r="E423" s="310" t="str">
        <f t="shared" si="6"/>
        <v>SINAPI 07/2024</v>
      </c>
      <c r="F423" s="18">
        <v>183.53</v>
      </c>
    </row>
    <row r="424" spans="1:6" ht="40.5">
      <c r="A424" s="707">
        <v>103146</v>
      </c>
      <c r="B424" s="692" t="s">
        <v>429</v>
      </c>
      <c r="C424" s="18" t="s">
        <v>44</v>
      </c>
      <c r="D424" s="18">
        <v>184.5</v>
      </c>
      <c r="E424" s="310" t="str">
        <f t="shared" si="6"/>
        <v>SINAPI 07/2024</v>
      </c>
      <c r="F424" s="18">
        <v>195.06</v>
      </c>
    </row>
    <row r="425" spans="1:6" ht="40.5">
      <c r="A425" s="707">
        <v>103147</v>
      </c>
      <c r="B425" s="692" t="s">
        <v>430</v>
      </c>
      <c r="C425" s="18" t="s">
        <v>44</v>
      </c>
      <c r="D425" s="18">
        <v>206.27</v>
      </c>
      <c r="E425" s="310" t="str">
        <f t="shared" si="6"/>
        <v>SINAPI 07/2024</v>
      </c>
      <c r="F425" s="18">
        <v>218.13</v>
      </c>
    </row>
    <row r="426" spans="1:6" ht="40.5">
      <c r="A426" s="707">
        <v>103148</v>
      </c>
      <c r="B426" s="692" t="s">
        <v>431</v>
      </c>
      <c r="C426" s="18" t="s">
        <v>44</v>
      </c>
      <c r="D426" s="18">
        <v>248.45</v>
      </c>
      <c r="E426" s="310" t="str">
        <f t="shared" si="6"/>
        <v>SINAPI 07/2024</v>
      </c>
      <c r="F426" s="18">
        <v>262.88</v>
      </c>
    </row>
    <row r="427" spans="1:6" ht="40.5">
      <c r="A427" s="707">
        <v>103149</v>
      </c>
      <c r="B427" s="692" t="s">
        <v>432</v>
      </c>
      <c r="C427" s="18" t="s">
        <v>44</v>
      </c>
      <c r="D427" s="18">
        <v>270.20999999999998</v>
      </c>
      <c r="E427" s="310" t="str">
        <f t="shared" si="6"/>
        <v>SINAPI 07/2024</v>
      </c>
      <c r="F427" s="18">
        <v>285.95</v>
      </c>
    </row>
    <row r="428" spans="1:6" ht="40.5">
      <c r="A428" s="707">
        <v>103150</v>
      </c>
      <c r="B428" s="692" t="s">
        <v>433</v>
      </c>
      <c r="C428" s="18" t="s">
        <v>44</v>
      </c>
      <c r="D428" s="18">
        <v>312.35000000000002</v>
      </c>
      <c r="E428" s="310" t="str">
        <f t="shared" si="6"/>
        <v>SINAPI 07/2024</v>
      </c>
      <c r="F428" s="18">
        <v>330.66</v>
      </c>
    </row>
    <row r="429" spans="1:6" ht="40.5">
      <c r="A429" s="707">
        <v>103151</v>
      </c>
      <c r="B429" s="692" t="s">
        <v>434</v>
      </c>
      <c r="C429" s="18" t="s">
        <v>44</v>
      </c>
      <c r="D429" s="18">
        <v>334.17</v>
      </c>
      <c r="E429" s="310" t="str">
        <f t="shared" si="6"/>
        <v>SINAPI 07/2024</v>
      </c>
      <c r="F429" s="18">
        <v>353.77</v>
      </c>
    </row>
    <row r="430" spans="1:6" ht="40.5">
      <c r="A430" s="707">
        <v>103152</v>
      </c>
      <c r="B430" s="692" t="s">
        <v>435</v>
      </c>
      <c r="C430" s="18" t="s">
        <v>44</v>
      </c>
      <c r="D430" s="18">
        <v>398.12</v>
      </c>
      <c r="E430" s="310" t="str">
        <f t="shared" si="6"/>
        <v>SINAPI 07/2024</v>
      </c>
      <c r="F430" s="18">
        <v>421.61</v>
      </c>
    </row>
    <row r="431" spans="1:6" ht="40.5">
      <c r="A431" s="707">
        <v>103372</v>
      </c>
      <c r="B431" s="692" t="s">
        <v>436</v>
      </c>
      <c r="C431" s="18" t="s">
        <v>10</v>
      </c>
      <c r="D431" s="18">
        <v>5.29</v>
      </c>
      <c r="E431" s="310" t="str">
        <f t="shared" si="6"/>
        <v>SINAPI 07/2024</v>
      </c>
      <c r="F431" s="18">
        <v>5.32</v>
      </c>
    </row>
    <row r="432" spans="1:6" ht="40.5">
      <c r="A432" s="707">
        <v>103373</v>
      </c>
      <c r="B432" s="692" t="s">
        <v>437</v>
      </c>
      <c r="C432" s="18" t="s">
        <v>10</v>
      </c>
      <c r="D432" s="18">
        <v>10.39</v>
      </c>
      <c r="E432" s="310" t="str">
        <f t="shared" si="6"/>
        <v>SINAPI 07/2024</v>
      </c>
      <c r="F432" s="18">
        <v>10.43</v>
      </c>
    </row>
    <row r="433" spans="1:6" ht="40.5">
      <c r="A433" s="707">
        <v>103376</v>
      </c>
      <c r="B433" s="692" t="s">
        <v>438</v>
      </c>
      <c r="C433" s="18" t="s">
        <v>10</v>
      </c>
      <c r="D433" s="18">
        <v>124.12</v>
      </c>
      <c r="E433" s="310" t="str">
        <f t="shared" si="6"/>
        <v>SINAPI 07/2024</v>
      </c>
      <c r="F433" s="18">
        <v>124.26</v>
      </c>
    </row>
    <row r="434" spans="1:6" ht="40.5">
      <c r="A434" s="707">
        <v>103377</v>
      </c>
      <c r="B434" s="692" t="s">
        <v>439</v>
      </c>
      <c r="C434" s="18" t="s">
        <v>10</v>
      </c>
      <c r="D434" s="18">
        <v>265.70999999999998</v>
      </c>
      <c r="E434" s="310" t="str">
        <f t="shared" si="6"/>
        <v>SINAPI 07/2024</v>
      </c>
      <c r="F434" s="18">
        <v>265.89999999999998</v>
      </c>
    </row>
    <row r="435" spans="1:6" ht="40.5">
      <c r="A435" s="707">
        <v>103379</v>
      </c>
      <c r="B435" s="692" t="s">
        <v>440</v>
      </c>
      <c r="C435" s="18" t="s">
        <v>10</v>
      </c>
      <c r="D435" s="18">
        <v>413.73</v>
      </c>
      <c r="E435" s="310" t="str">
        <f t="shared" si="6"/>
        <v>SINAPI 07/2024</v>
      </c>
      <c r="F435" s="18">
        <v>413.97</v>
      </c>
    </row>
    <row r="436" spans="1:6" ht="40.5">
      <c r="A436" s="707">
        <v>103383</v>
      </c>
      <c r="B436" s="692" t="s">
        <v>441</v>
      </c>
      <c r="C436" s="18" t="s">
        <v>10</v>
      </c>
      <c r="D436" s="311">
        <v>1014.86</v>
      </c>
      <c r="E436" s="310" t="str">
        <f t="shared" si="6"/>
        <v>SINAPI 07/2024</v>
      </c>
      <c r="F436" s="311">
        <v>1015.09</v>
      </c>
    </row>
    <row r="437" spans="1:6" ht="40.5">
      <c r="A437" s="707">
        <v>103385</v>
      </c>
      <c r="B437" s="692" t="s">
        <v>442</v>
      </c>
      <c r="C437" s="18" t="s">
        <v>10</v>
      </c>
      <c r="D437" s="311">
        <v>1636.34</v>
      </c>
      <c r="E437" s="310" t="str">
        <f t="shared" si="6"/>
        <v>SINAPI 07/2024</v>
      </c>
      <c r="F437" s="311">
        <v>1636.77</v>
      </c>
    </row>
    <row r="438" spans="1:6" ht="40.5">
      <c r="A438" s="707">
        <v>103387</v>
      </c>
      <c r="B438" s="692" t="s">
        <v>443</v>
      </c>
      <c r="C438" s="18" t="s">
        <v>10</v>
      </c>
      <c r="D438" s="311">
        <v>2870.66</v>
      </c>
      <c r="E438" s="310" t="str">
        <f t="shared" si="6"/>
        <v>SINAPI 07/2024</v>
      </c>
      <c r="F438" s="311">
        <v>2871.36</v>
      </c>
    </row>
    <row r="439" spans="1:6" ht="40.5">
      <c r="A439" s="707">
        <v>103389</v>
      </c>
      <c r="B439" s="692" t="s">
        <v>444</v>
      </c>
      <c r="C439" s="18" t="s">
        <v>10</v>
      </c>
      <c r="D439" s="311">
        <v>4269.1499999999996</v>
      </c>
      <c r="E439" s="310" t="str">
        <f t="shared" si="6"/>
        <v>SINAPI 07/2024</v>
      </c>
      <c r="F439" s="311">
        <v>4270.16</v>
      </c>
    </row>
    <row r="440" spans="1:6" ht="40.5">
      <c r="A440" s="707">
        <v>103391</v>
      </c>
      <c r="B440" s="692" t="s">
        <v>445</v>
      </c>
      <c r="C440" s="18" t="s">
        <v>10</v>
      </c>
      <c r="D440" s="311">
        <v>2812.67</v>
      </c>
      <c r="E440" s="310" t="str">
        <f t="shared" si="6"/>
        <v>SINAPI 07/2024</v>
      </c>
      <c r="F440" s="311">
        <v>2814.1</v>
      </c>
    </row>
    <row r="441" spans="1:6" ht="40.5">
      <c r="A441" s="707">
        <v>103392</v>
      </c>
      <c r="B441" s="692" t="s">
        <v>446</v>
      </c>
      <c r="C441" s="18" t="s">
        <v>10</v>
      </c>
      <c r="D441" s="311">
        <v>4597.01</v>
      </c>
      <c r="E441" s="310" t="str">
        <f t="shared" si="6"/>
        <v>SINAPI 07/2024</v>
      </c>
      <c r="F441" s="311">
        <v>4598.68</v>
      </c>
    </row>
    <row r="442" spans="1:6" ht="40.5">
      <c r="A442" s="707">
        <v>103393</v>
      </c>
      <c r="B442" s="692" t="s">
        <v>447</v>
      </c>
      <c r="C442" s="18" t="s">
        <v>10</v>
      </c>
      <c r="D442" s="311">
        <v>5070.3100000000004</v>
      </c>
      <c r="E442" s="310" t="str">
        <f t="shared" si="6"/>
        <v>SINAPI 07/2024</v>
      </c>
      <c r="F442" s="311">
        <v>5072.24</v>
      </c>
    </row>
    <row r="443" spans="1:6" ht="54">
      <c r="A443" s="707">
        <v>103397</v>
      </c>
      <c r="B443" s="692" t="s">
        <v>448</v>
      </c>
      <c r="C443" s="18" t="s">
        <v>44</v>
      </c>
      <c r="D443" s="18">
        <v>3.31</v>
      </c>
      <c r="E443" s="310" t="str">
        <f t="shared" si="6"/>
        <v>SINAPI 07/2024</v>
      </c>
      <c r="F443" s="18">
        <v>3.72</v>
      </c>
    </row>
    <row r="444" spans="1:6" ht="54">
      <c r="A444" s="707">
        <v>103398</v>
      </c>
      <c r="B444" s="692" t="s">
        <v>449</v>
      </c>
      <c r="C444" s="18" t="s">
        <v>44</v>
      </c>
      <c r="D444" s="18">
        <v>5.3</v>
      </c>
      <c r="E444" s="310" t="str">
        <f t="shared" si="6"/>
        <v>SINAPI 07/2024</v>
      </c>
      <c r="F444" s="18">
        <v>5.96</v>
      </c>
    </row>
    <row r="445" spans="1:6" ht="54">
      <c r="A445" s="707">
        <v>103399</v>
      </c>
      <c r="B445" s="692" t="s">
        <v>450</v>
      </c>
      <c r="C445" s="18" t="s">
        <v>44</v>
      </c>
      <c r="D445" s="18">
        <v>10.45</v>
      </c>
      <c r="E445" s="310" t="str">
        <f t="shared" si="6"/>
        <v>SINAPI 07/2024</v>
      </c>
      <c r="F445" s="18">
        <v>11.73</v>
      </c>
    </row>
    <row r="446" spans="1:6" ht="54">
      <c r="A446" s="707">
        <v>103400</v>
      </c>
      <c r="B446" s="692" t="s">
        <v>451</v>
      </c>
      <c r="C446" s="18" t="s">
        <v>44</v>
      </c>
      <c r="D446" s="18">
        <v>14.93</v>
      </c>
      <c r="E446" s="310" t="str">
        <f t="shared" si="6"/>
        <v>SINAPI 07/2024</v>
      </c>
      <c r="F446" s="18">
        <v>16.760000000000002</v>
      </c>
    </row>
    <row r="447" spans="1:6" ht="54">
      <c r="A447" s="707">
        <v>103401</v>
      </c>
      <c r="B447" s="692" t="s">
        <v>452</v>
      </c>
      <c r="C447" s="18" t="s">
        <v>44</v>
      </c>
      <c r="D447" s="18">
        <v>18.25</v>
      </c>
      <c r="E447" s="310" t="str">
        <f t="shared" si="6"/>
        <v>SINAPI 07/2024</v>
      </c>
      <c r="F447" s="18">
        <v>20.49</v>
      </c>
    </row>
    <row r="448" spans="1:6" ht="54">
      <c r="A448" s="707">
        <v>103402</v>
      </c>
      <c r="B448" s="692" t="s">
        <v>453</v>
      </c>
      <c r="C448" s="18" t="s">
        <v>44</v>
      </c>
      <c r="D448" s="18">
        <v>26.55</v>
      </c>
      <c r="E448" s="310" t="str">
        <f t="shared" si="6"/>
        <v>SINAPI 07/2024</v>
      </c>
      <c r="F448" s="18">
        <v>29.81</v>
      </c>
    </row>
    <row r="449" spans="1:6" ht="54">
      <c r="A449" s="707">
        <v>103403</v>
      </c>
      <c r="B449" s="692" t="s">
        <v>454</v>
      </c>
      <c r="C449" s="18" t="s">
        <v>44</v>
      </c>
      <c r="D449" s="18">
        <v>29.86</v>
      </c>
      <c r="E449" s="310" t="str">
        <f t="shared" si="6"/>
        <v>SINAPI 07/2024</v>
      </c>
      <c r="F449" s="18">
        <v>33.54</v>
      </c>
    </row>
    <row r="450" spans="1:6" ht="54">
      <c r="A450" s="707">
        <v>103404</v>
      </c>
      <c r="B450" s="692" t="s">
        <v>455</v>
      </c>
      <c r="C450" s="18" t="s">
        <v>44</v>
      </c>
      <c r="D450" s="18">
        <v>33.18</v>
      </c>
      <c r="E450" s="310" t="str">
        <f t="shared" si="6"/>
        <v>SINAPI 07/2024</v>
      </c>
      <c r="F450" s="18">
        <v>37.270000000000003</v>
      </c>
    </row>
    <row r="451" spans="1:6" ht="54">
      <c r="A451" s="707">
        <v>103405</v>
      </c>
      <c r="B451" s="692" t="s">
        <v>456</v>
      </c>
      <c r="C451" s="18" t="s">
        <v>44</v>
      </c>
      <c r="D451" s="18">
        <v>37.340000000000003</v>
      </c>
      <c r="E451" s="310" t="str">
        <f t="shared" si="6"/>
        <v>SINAPI 07/2024</v>
      </c>
      <c r="F451" s="18">
        <v>41.93</v>
      </c>
    </row>
    <row r="452" spans="1:6" ht="54">
      <c r="A452" s="707">
        <v>103406</v>
      </c>
      <c r="B452" s="692" t="s">
        <v>457</v>
      </c>
      <c r="C452" s="18" t="s">
        <v>44</v>
      </c>
      <c r="D452" s="18">
        <v>41.49</v>
      </c>
      <c r="E452" s="310" t="str">
        <f t="shared" si="6"/>
        <v>SINAPI 07/2024</v>
      </c>
      <c r="F452" s="18">
        <v>46.59</v>
      </c>
    </row>
    <row r="453" spans="1:6" ht="54">
      <c r="A453" s="707">
        <v>103407</v>
      </c>
      <c r="B453" s="692" t="s">
        <v>458</v>
      </c>
      <c r="C453" s="18" t="s">
        <v>44</v>
      </c>
      <c r="D453" s="18">
        <v>46.46</v>
      </c>
      <c r="E453" s="310" t="str">
        <f t="shared" si="6"/>
        <v>SINAPI 07/2024</v>
      </c>
      <c r="F453" s="18">
        <v>52.18</v>
      </c>
    </row>
    <row r="454" spans="1:6" ht="54">
      <c r="A454" s="707">
        <v>103408</v>
      </c>
      <c r="B454" s="692" t="s">
        <v>459</v>
      </c>
      <c r="C454" s="18" t="s">
        <v>44</v>
      </c>
      <c r="D454" s="18">
        <v>52.27</v>
      </c>
      <c r="E454" s="310" t="str">
        <f t="shared" si="6"/>
        <v>SINAPI 07/2024</v>
      </c>
      <c r="F454" s="18">
        <v>58.71</v>
      </c>
    </row>
    <row r="455" spans="1:6" ht="54">
      <c r="A455" s="707">
        <v>103409</v>
      </c>
      <c r="B455" s="692" t="s">
        <v>460</v>
      </c>
      <c r="C455" s="18" t="s">
        <v>44</v>
      </c>
      <c r="D455" s="18">
        <v>58.92</v>
      </c>
      <c r="E455" s="310" t="str">
        <f t="shared" si="6"/>
        <v>SINAPI 07/2024</v>
      </c>
      <c r="F455" s="18">
        <v>66.16</v>
      </c>
    </row>
    <row r="456" spans="1:6" ht="54">
      <c r="A456" s="707">
        <v>103410</v>
      </c>
      <c r="B456" s="692" t="s">
        <v>461</v>
      </c>
      <c r="C456" s="18" t="s">
        <v>44</v>
      </c>
      <c r="D456" s="18">
        <v>66.39</v>
      </c>
      <c r="E456" s="310" t="str">
        <f t="shared" ref="E456:E519" si="7">+$G$7</f>
        <v>SINAPI 07/2024</v>
      </c>
      <c r="F456" s="18">
        <v>74.55</v>
      </c>
    </row>
    <row r="457" spans="1:6" ht="54">
      <c r="A457" s="707">
        <v>103411</v>
      </c>
      <c r="B457" s="692" t="s">
        <v>462</v>
      </c>
      <c r="C457" s="18" t="s">
        <v>44</v>
      </c>
      <c r="D457" s="18">
        <v>6.63</v>
      </c>
      <c r="E457" s="310" t="str">
        <f t="shared" si="7"/>
        <v>SINAPI 07/2024</v>
      </c>
      <c r="F457" s="18">
        <v>7.45</v>
      </c>
    </row>
    <row r="458" spans="1:6" ht="54">
      <c r="A458" s="707">
        <v>103412</v>
      </c>
      <c r="B458" s="692" t="s">
        <v>463</v>
      </c>
      <c r="C458" s="18" t="s">
        <v>44</v>
      </c>
      <c r="D458" s="18">
        <v>10.62</v>
      </c>
      <c r="E458" s="310" t="str">
        <f t="shared" si="7"/>
        <v>SINAPI 07/2024</v>
      </c>
      <c r="F458" s="18">
        <v>11.92</v>
      </c>
    </row>
    <row r="459" spans="1:6" ht="54">
      <c r="A459" s="707">
        <v>103413</v>
      </c>
      <c r="B459" s="692" t="s">
        <v>464</v>
      </c>
      <c r="C459" s="18" t="s">
        <v>44</v>
      </c>
      <c r="D459" s="18">
        <v>20.91</v>
      </c>
      <c r="E459" s="310" t="str">
        <f t="shared" si="7"/>
        <v>SINAPI 07/2024</v>
      </c>
      <c r="F459" s="18">
        <v>23.48</v>
      </c>
    </row>
    <row r="460" spans="1:6" ht="54">
      <c r="A460" s="707">
        <v>103414</v>
      </c>
      <c r="B460" s="692" t="s">
        <v>465</v>
      </c>
      <c r="C460" s="18" t="s">
        <v>44</v>
      </c>
      <c r="D460" s="18">
        <v>29.86</v>
      </c>
      <c r="E460" s="310" t="str">
        <f t="shared" si="7"/>
        <v>SINAPI 07/2024</v>
      </c>
      <c r="F460" s="18">
        <v>33.54</v>
      </c>
    </row>
    <row r="461" spans="1:6" ht="54">
      <c r="A461" s="707">
        <v>103415</v>
      </c>
      <c r="B461" s="692" t="s">
        <v>466</v>
      </c>
      <c r="C461" s="18" t="s">
        <v>44</v>
      </c>
      <c r="D461" s="18">
        <v>36.51</v>
      </c>
      <c r="E461" s="310" t="str">
        <f t="shared" si="7"/>
        <v>SINAPI 07/2024</v>
      </c>
      <c r="F461" s="18">
        <v>41</v>
      </c>
    </row>
    <row r="462" spans="1:6" ht="54">
      <c r="A462" s="707">
        <v>103416</v>
      </c>
      <c r="B462" s="692" t="s">
        <v>467</v>
      </c>
      <c r="C462" s="18" t="s">
        <v>44</v>
      </c>
      <c r="D462" s="18">
        <v>53.11</v>
      </c>
      <c r="E462" s="310" t="str">
        <f t="shared" si="7"/>
        <v>SINAPI 07/2024</v>
      </c>
      <c r="F462" s="18">
        <v>59.64</v>
      </c>
    </row>
    <row r="463" spans="1:6" ht="54">
      <c r="A463" s="707">
        <v>103417</v>
      </c>
      <c r="B463" s="692" t="s">
        <v>468</v>
      </c>
      <c r="C463" s="18" t="s">
        <v>44</v>
      </c>
      <c r="D463" s="18">
        <v>59.75</v>
      </c>
      <c r="E463" s="310" t="str">
        <f t="shared" si="7"/>
        <v>SINAPI 07/2024</v>
      </c>
      <c r="F463" s="18">
        <v>67.099999999999994</v>
      </c>
    </row>
    <row r="464" spans="1:6" ht="54">
      <c r="A464" s="707">
        <v>103418</v>
      </c>
      <c r="B464" s="692" t="s">
        <v>469</v>
      </c>
      <c r="C464" s="18" t="s">
        <v>44</v>
      </c>
      <c r="D464" s="18">
        <v>66.39</v>
      </c>
      <c r="E464" s="310" t="str">
        <f t="shared" si="7"/>
        <v>SINAPI 07/2024</v>
      </c>
      <c r="F464" s="18">
        <v>74.55</v>
      </c>
    </row>
    <row r="465" spans="1:6" ht="54">
      <c r="A465" s="707">
        <v>103419</v>
      </c>
      <c r="B465" s="692" t="s">
        <v>470</v>
      </c>
      <c r="C465" s="18" t="s">
        <v>44</v>
      </c>
      <c r="D465" s="18">
        <v>74.69</v>
      </c>
      <c r="E465" s="310" t="str">
        <f t="shared" si="7"/>
        <v>SINAPI 07/2024</v>
      </c>
      <c r="F465" s="18">
        <v>83.88</v>
      </c>
    </row>
    <row r="466" spans="1:6" ht="54">
      <c r="A466" s="707">
        <v>103420</v>
      </c>
      <c r="B466" s="692" t="s">
        <v>471</v>
      </c>
      <c r="C466" s="18" t="s">
        <v>44</v>
      </c>
      <c r="D466" s="18">
        <v>82.99</v>
      </c>
      <c r="E466" s="310" t="str">
        <f t="shared" si="7"/>
        <v>SINAPI 07/2024</v>
      </c>
      <c r="F466" s="18">
        <v>93.19</v>
      </c>
    </row>
    <row r="467" spans="1:6" ht="54">
      <c r="A467" s="707">
        <v>103421</v>
      </c>
      <c r="B467" s="692" t="s">
        <v>472</v>
      </c>
      <c r="C467" s="18" t="s">
        <v>44</v>
      </c>
      <c r="D467" s="18">
        <v>92.94</v>
      </c>
      <c r="E467" s="310" t="str">
        <f t="shared" si="7"/>
        <v>SINAPI 07/2024</v>
      </c>
      <c r="F467" s="18">
        <v>104.38</v>
      </c>
    </row>
    <row r="468" spans="1:6" ht="54">
      <c r="A468" s="707">
        <v>103422</v>
      </c>
      <c r="B468" s="692" t="s">
        <v>473</v>
      </c>
      <c r="C468" s="18" t="s">
        <v>44</v>
      </c>
      <c r="D468" s="18">
        <v>104.56</v>
      </c>
      <c r="E468" s="310" t="str">
        <f t="shared" si="7"/>
        <v>SINAPI 07/2024</v>
      </c>
      <c r="F468" s="18">
        <v>117.42</v>
      </c>
    </row>
    <row r="469" spans="1:6" ht="54">
      <c r="A469" s="707">
        <v>103423</v>
      </c>
      <c r="B469" s="692" t="s">
        <v>474</v>
      </c>
      <c r="C469" s="18" t="s">
        <v>44</v>
      </c>
      <c r="D469" s="18">
        <v>117.84</v>
      </c>
      <c r="E469" s="310" t="str">
        <f t="shared" si="7"/>
        <v>SINAPI 07/2024</v>
      </c>
      <c r="F469" s="18">
        <v>132.34</v>
      </c>
    </row>
    <row r="470" spans="1:6" ht="54">
      <c r="A470" s="707">
        <v>103424</v>
      </c>
      <c r="B470" s="692" t="s">
        <v>475</v>
      </c>
      <c r="C470" s="18" t="s">
        <v>44</v>
      </c>
      <c r="D470" s="18">
        <v>132.79</v>
      </c>
      <c r="E470" s="310" t="str">
        <f t="shared" si="7"/>
        <v>SINAPI 07/2024</v>
      </c>
      <c r="F470" s="18">
        <v>149.11000000000001</v>
      </c>
    </row>
    <row r="471" spans="1:6" ht="40.5">
      <c r="A471" s="707">
        <v>103425</v>
      </c>
      <c r="B471" s="692" t="s">
        <v>476</v>
      </c>
      <c r="C471" s="18" t="s">
        <v>44</v>
      </c>
      <c r="D471" s="18">
        <v>14.89</v>
      </c>
      <c r="E471" s="310" t="str">
        <f t="shared" si="7"/>
        <v>SINAPI 07/2024</v>
      </c>
      <c r="F471" s="18">
        <v>15.3</v>
      </c>
    </row>
    <row r="472" spans="1:6" ht="40.5">
      <c r="A472" s="707">
        <v>103426</v>
      </c>
      <c r="B472" s="692" t="s">
        <v>477</v>
      </c>
      <c r="C472" s="18" t="s">
        <v>44</v>
      </c>
      <c r="D472" s="18">
        <v>17.78</v>
      </c>
      <c r="E472" s="310" t="str">
        <f t="shared" si="7"/>
        <v>SINAPI 07/2024</v>
      </c>
      <c r="F472" s="18">
        <v>18.440000000000001</v>
      </c>
    </row>
    <row r="473" spans="1:6" ht="40.5">
      <c r="A473" s="707">
        <v>103427</v>
      </c>
      <c r="B473" s="692" t="s">
        <v>478</v>
      </c>
      <c r="C473" s="18" t="s">
        <v>44</v>
      </c>
      <c r="D473" s="18">
        <v>35.65</v>
      </c>
      <c r="E473" s="310" t="str">
        <f t="shared" si="7"/>
        <v>SINAPI 07/2024</v>
      </c>
      <c r="F473" s="18">
        <v>36.93</v>
      </c>
    </row>
    <row r="474" spans="1:6" ht="40.5">
      <c r="A474" s="707">
        <v>103428</v>
      </c>
      <c r="B474" s="692" t="s">
        <v>479</v>
      </c>
      <c r="C474" s="18" t="s">
        <v>44</v>
      </c>
      <c r="D474" s="18">
        <v>240.35</v>
      </c>
      <c r="E474" s="310" t="str">
        <f t="shared" si="7"/>
        <v>SINAPI 07/2024</v>
      </c>
      <c r="F474" s="18">
        <v>244.44</v>
      </c>
    </row>
    <row r="475" spans="1:6" ht="40.5">
      <c r="A475" s="707">
        <v>103429</v>
      </c>
      <c r="B475" s="692" t="s">
        <v>480</v>
      </c>
      <c r="C475" s="18" t="s">
        <v>44</v>
      </c>
      <c r="D475" s="311">
        <v>2686.21</v>
      </c>
      <c r="E475" s="310" t="str">
        <f t="shared" si="7"/>
        <v>SINAPI 07/2024</v>
      </c>
      <c r="F475" s="311">
        <v>2694.37</v>
      </c>
    </row>
    <row r="476" spans="1:6" ht="54">
      <c r="A476" s="707">
        <v>103430</v>
      </c>
      <c r="B476" s="692" t="s">
        <v>481</v>
      </c>
      <c r="C476" s="18" t="s">
        <v>44</v>
      </c>
      <c r="D476" s="18">
        <v>32.119999999999997</v>
      </c>
      <c r="E476" s="310" t="str">
        <f t="shared" si="7"/>
        <v>SINAPI 07/2024</v>
      </c>
      <c r="F476" s="18">
        <v>32.78</v>
      </c>
    </row>
    <row r="477" spans="1:6" ht="54">
      <c r="A477" s="707">
        <v>103431</v>
      </c>
      <c r="B477" s="692" t="s">
        <v>482</v>
      </c>
      <c r="C477" s="18" t="s">
        <v>44</v>
      </c>
      <c r="D477" s="18">
        <v>56.23</v>
      </c>
      <c r="E477" s="310" t="str">
        <f t="shared" si="7"/>
        <v>SINAPI 07/2024</v>
      </c>
      <c r="F477" s="18">
        <v>57.51</v>
      </c>
    </row>
    <row r="478" spans="1:6" ht="54">
      <c r="A478" s="707">
        <v>103432</v>
      </c>
      <c r="B478" s="692" t="s">
        <v>483</v>
      </c>
      <c r="C478" s="18" t="s">
        <v>44</v>
      </c>
      <c r="D478" s="311">
        <v>1525.23</v>
      </c>
      <c r="E478" s="310" t="str">
        <f t="shared" si="7"/>
        <v>SINAPI 07/2024</v>
      </c>
      <c r="F478" s="311">
        <v>1529.32</v>
      </c>
    </row>
    <row r="479" spans="1:6" ht="54">
      <c r="A479" s="707">
        <v>103433</v>
      </c>
      <c r="B479" s="692" t="s">
        <v>484</v>
      </c>
      <c r="C479" s="18" t="s">
        <v>44</v>
      </c>
      <c r="D479" s="18">
        <v>31.91</v>
      </c>
      <c r="E479" s="310" t="str">
        <f t="shared" si="7"/>
        <v>SINAPI 07/2024</v>
      </c>
      <c r="F479" s="18">
        <v>32.32</v>
      </c>
    </row>
    <row r="480" spans="1:6" ht="54">
      <c r="A480" s="707">
        <v>103434</v>
      </c>
      <c r="B480" s="692" t="s">
        <v>485</v>
      </c>
      <c r="C480" s="18" t="s">
        <v>44</v>
      </c>
      <c r="D480" s="18">
        <v>44.09</v>
      </c>
      <c r="E480" s="310" t="str">
        <f t="shared" si="7"/>
        <v>SINAPI 07/2024</v>
      </c>
      <c r="F480" s="18">
        <v>44.75</v>
      </c>
    </row>
    <row r="481" spans="1:6" ht="54">
      <c r="A481" s="707">
        <v>103435</v>
      </c>
      <c r="B481" s="692" t="s">
        <v>486</v>
      </c>
      <c r="C481" s="18" t="s">
        <v>44</v>
      </c>
      <c r="D481" s="18">
        <v>82.01</v>
      </c>
      <c r="E481" s="310" t="str">
        <f t="shared" si="7"/>
        <v>SINAPI 07/2024</v>
      </c>
      <c r="F481" s="18">
        <v>83.29</v>
      </c>
    </row>
    <row r="482" spans="1:6" ht="54">
      <c r="A482" s="707">
        <v>103436</v>
      </c>
      <c r="B482" s="692" t="s">
        <v>487</v>
      </c>
      <c r="C482" s="18" t="s">
        <v>44</v>
      </c>
      <c r="D482" s="311">
        <v>2161.04</v>
      </c>
      <c r="E482" s="310" t="str">
        <f t="shared" si="7"/>
        <v>SINAPI 07/2024</v>
      </c>
      <c r="F482" s="311">
        <v>2165.13</v>
      </c>
    </row>
    <row r="483" spans="1:6" ht="54">
      <c r="A483" s="707">
        <v>103437</v>
      </c>
      <c r="B483" s="692" t="s">
        <v>488</v>
      </c>
      <c r="C483" s="18" t="s">
        <v>44</v>
      </c>
      <c r="D483" s="18">
        <v>170.2</v>
      </c>
      <c r="E483" s="310" t="str">
        <f t="shared" si="7"/>
        <v>SINAPI 07/2024</v>
      </c>
      <c r="F483" s="18">
        <v>172.77</v>
      </c>
    </row>
    <row r="484" spans="1:6" ht="54">
      <c r="A484" s="707">
        <v>103438</v>
      </c>
      <c r="B484" s="692" t="s">
        <v>489</v>
      </c>
      <c r="C484" s="18" t="s">
        <v>44</v>
      </c>
      <c r="D484" s="18">
        <v>170.2</v>
      </c>
      <c r="E484" s="310" t="str">
        <f t="shared" si="7"/>
        <v>SINAPI 07/2024</v>
      </c>
      <c r="F484" s="18">
        <v>172.77</v>
      </c>
    </row>
    <row r="485" spans="1:6" ht="54">
      <c r="A485" s="707">
        <v>103439</v>
      </c>
      <c r="B485" s="692" t="s">
        <v>490</v>
      </c>
      <c r="C485" s="18" t="s">
        <v>44</v>
      </c>
      <c r="D485" s="18">
        <v>200.73</v>
      </c>
      <c r="E485" s="310" t="str">
        <f t="shared" si="7"/>
        <v>SINAPI 07/2024</v>
      </c>
      <c r="F485" s="18">
        <v>203.3</v>
      </c>
    </row>
    <row r="486" spans="1:6" ht="54">
      <c r="A486" s="707">
        <v>103440</v>
      </c>
      <c r="B486" s="692" t="s">
        <v>491</v>
      </c>
      <c r="C486" s="18" t="s">
        <v>44</v>
      </c>
      <c r="D486" s="18">
        <v>382.47</v>
      </c>
      <c r="E486" s="310" t="str">
        <f t="shared" si="7"/>
        <v>SINAPI 07/2024</v>
      </c>
      <c r="F486" s="18">
        <v>390.63</v>
      </c>
    </row>
    <row r="487" spans="1:6" ht="54">
      <c r="A487" s="707">
        <v>103441</v>
      </c>
      <c r="B487" s="692" t="s">
        <v>492</v>
      </c>
      <c r="C487" s="18" t="s">
        <v>44</v>
      </c>
      <c r="D487" s="18">
        <v>387.41</v>
      </c>
      <c r="E487" s="310" t="str">
        <f t="shared" si="7"/>
        <v>SINAPI 07/2024</v>
      </c>
      <c r="F487" s="18">
        <v>395.57</v>
      </c>
    </row>
    <row r="488" spans="1:6" ht="54">
      <c r="A488" s="707">
        <v>103442</v>
      </c>
      <c r="B488" s="692" t="s">
        <v>493</v>
      </c>
      <c r="C488" s="18" t="s">
        <v>44</v>
      </c>
      <c r="D488" s="18">
        <v>506.72</v>
      </c>
      <c r="E488" s="310" t="str">
        <f t="shared" si="7"/>
        <v>SINAPI 07/2024</v>
      </c>
      <c r="F488" s="18">
        <v>514.88</v>
      </c>
    </row>
    <row r="489" spans="1:6" ht="40.5">
      <c r="A489" s="707">
        <v>98441</v>
      </c>
      <c r="B489" s="692" t="s">
        <v>494</v>
      </c>
      <c r="C489" s="18" t="s">
        <v>495</v>
      </c>
      <c r="D489" s="18">
        <v>91.16</v>
      </c>
      <c r="E489" s="310" t="str">
        <f t="shared" si="7"/>
        <v>SINAPI 07/2024</v>
      </c>
      <c r="F489" s="18">
        <v>95.27</v>
      </c>
    </row>
    <row r="490" spans="1:6" ht="40.5">
      <c r="A490" s="707">
        <v>98443</v>
      </c>
      <c r="B490" s="692" t="s">
        <v>496</v>
      </c>
      <c r="C490" s="18" t="s">
        <v>495</v>
      </c>
      <c r="D490" s="18">
        <v>73.28</v>
      </c>
      <c r="E490" s="310" t="str">
        <f t="shared" si="7"/>
        <v>SINAPI 07/2024</v>
      </c>
      <c r="F490" s="18">
        <v>75.510000000000005</v>
      </c>
    </row>
    <row r="491" spans="1:6" ht="40.5">
      <c r="A491" s="707">
        <v>98445</v>
      </c>
      <c r="B491" s="692" t="s">
        <v>497</v>
      </c>
      <c r="C491" s="18" t="s">
        <v>495</v>
      </c>
      <c r="D491" s="18">
        <v>107.11</v>
      </c>
      <c r="E491" s="310" t="str">
        <f t="shared" si="7"/>
        <v>SINAPI 07/2024</v>
      </c>
      <c r="F491" s="18">
        <v>112.31</v>
      </c>
    </row>
    <row r="492" spans="1:6" ht="40.5">
      <c r="A492" s="707">
        <v>98446</v>
      </c>
      <c r="B492" s="692" t="s">
        <v>498</v>
      </c>
      <c r="C492" s="18" t="s">
        <v>495</v>
      </c>
      <c r="D492" s="18">
        <v>135.61000000000001</v>
      </c>
      <c r="E492" s="310" t="str">
        <f t="shared" si="7"/>
        <v>SINAPI 07/2024</v>
      </c>
      <c r="F492" s="18">
        <v>143.08000000000001</v>
      </c>
    </row>
    <row r="493" spans="1:6" ht="40.5">
      <c r="A493" s="707">
        <v>98447</v>
      </c>
      <c r="B493" s="692" t="s">
        <v>499</v>
      </c>
      <c r="C493" s="18" t="s">
        <v>495</v>
      </c>
      <c r="D493" s="18">
        <v>86.44</v>
      </c>
      <c r="E493" s="310" t="str">
        <f t="shared" si="7"/>
        <v>SINAPI 07/2024</v>
      </c>
      <c r="F493" s="18">
        <v>89.44</v>
      </c>
    </row>
    <row r="494" spans="1:6" ht="40.5">
      <c r="A494" s="707">
        <v>98448</v>
      </c>
      <c r="B494" s="692" t="s">
        <v>500</v>
      </c>
      <c r="C494" s="18" t="s">
        <v>495</v>
      </c>
      <c r="D494" s="18">
        <v>110.23</v>
      </c>
      <c r="E494" s="310" t="str">
        <f t="shared" si="7"/>
        <v>SINAPI 07/2024</v>
      </c>
      <c r="F494" s="18">
        <v>114.82</v>
      </c>
    </row>
    <row r="495" spans="1:6" ht="40.5">
      <c r="A495" s="707">
        <v>98449</v>
      </c>
      <c r="B495" s="692" t="s">
        <v>501</v>
      </c>
      <c r="C495" s="18" t="s">
        <v>495</v>
      </c>
      <c r="D495" s="18">
        <v>127.27</v>
      </c>
      <c r="E495" s="310" t="str">
        <f t="shared" si="7"/>
        <v>SINAPI 07/2024</v>
      </c>
      <c r="F495" s="18">
        <v>131.87</v>
      </c>
    </row>
    <row r="496" spans="1:6" ht="40.5">
      <c r="A496" s="707">
        <v>98451</v>
      </c>
      <c r="B496" s="692" t="s">
        <v>502</v>
      </c>
      <c r="C496" s="18" t="s">
        <v>495</v>
      </c>
      <c r="D496" s="18">
        <v>107.09</v>
      </c>
      <c r="E496" s="310" t="str">
        <f t="shared" si="7"/>
        <v>SINAPI 07/2024</v>
      </c>
      <c r="F496" s="18">
        <v>109.5</v>
      </c>
    </row>
    <row r="497" spans="1:6" ht="40.5">
      <c r="A497" s="707">
        <v>98453</v>
      </c>
      <c r="B497" s="692" t="s">
        <v>503</v>
      </c>
      <c r="C497" s="18" t="s">
        <v>495</v>
      </c>
      <c r="D497" s="18">
        <v>146.57</v>
      </c>
      <c r="E497" s="310" t="str">
        <f t="shared" si="7"/>
        <v>SINAPI 07/2024</v>
      </c>
      <c r="F497" s="18">
        <v>152.63</v>
      </c>
    </row>
    <row r="498" spans="1:6" ht="40.5">
      <c r="A498" s="707">
        <v>98454</v>
      </c>
      <c r="B498" s="692" t="s">
        <v>504</v>
      </c>
      <c r="C498" s="18" t="s">
        <v>495</v>
      </c>
      <c r="D498" s="18">
        <v>181.44</v>
      </c>
      <c r="E498" s="310" t="str">
        <f t="shared" si="7"/>
        <v>SINAPI 07/2024</v>
      </c>
      <c r="F498" s="18">
        <v>190.55</v>
      </c>
    </row>
    <row r="499" spans="1:6" ht="40.5">
      <c r="A499" s="707">
        <v>98455</v>
      </c>
      <c r="B499" s="692" t="s">
        <v>505</v>
      </c>
      <c r="C499" s="18" t="s">
        <v>495</v>
      </c>
      <c r="D499" s="18">
        <v>122.92</v>
      </c>
      <c r="E499" s="310" t="str">
        <f t="shared" si="7"/>
        <v>SINAPI 07/2024</v>
      </c>
      <c r="F499" s="18">
        <v>126.4</v>
      </c>
    </row>
    <row r="500" spans="1:6" ht="40.5">
      <c r="A500" s="707">
        <v>98456</v>
      </c>
      <c r="B500" s="692" t="s">
        <v>506</v>
      </c>
      <c r="C500" s="18" t="s">
        <v>495</v>
      </c>
      <c r="D500" s="18">
        <v>153.44</v>
      </c>
      <c r="E500" s="310" t="str">
        <f t="shared" si="7"/>
        <v>SINAPI 07/2024</v>
      </c>
      <c r="F500" s="18">
        <v>159.32</v>
      </c>
    </row>
    <row r="501" spans="1:6" ht="27">
      <c r="A501" s="707">
        <v>98458</v>
      </c>
      <c r="B501" s="692" t="s">
        <v>507</v>
      </c>
      <c r="C501" s="18" t="s">
        <v>495</v>
      </c>
      <c r="D501" s="18">
        <v>92.21</v>
      </c>
      <c r="E501" s="310" t="str">
        <f t="shared" si="7"/>
        <v>SINAPI 07/2024</v>
      </c>
      <c r="F501" s="18">
        <v>95.99</v>
      </c>
    </row>
    <row r="502" spans="1:6" ht="27">
      <c r="A502" s="707">
        <v>98459</v>
      </c>
      <c r="B502" s="692" t="s">
        <v>508</v>
      </c>
      <c r="C502" s="18" t="s">
        <v>495</v>
      </c>
      <c r="D502" s="18">
        <v>84.74</v>
      </c>
      <c r="E502" s="310" t="str">
        <f t="shared" si="7"/>
        <v>SINAPI 07/2024</v>
      </c>
      <c r="F502" s="18">
        <v>88.28</v>
      </c>
    </row>
    <row r="503" spans="1:6" ht="27">
      <c r="A503" s="707">
        <v>98460</v>
      </c>
      <c r="B503" s="692" t="s">
        <v>509</v>
      </c>
      <c r="C503" s="18" t="s">
        <v>495</v>
      </c>
      <c r="D503" s="18">
        <v>75.19</v>
      </c>
      <c r="E503" s="310" t="str">
        <f t="shared" si="7"/>
        <v>SINAPI 07/2024</v>
      </c>
      <c r="F503" s="18">
        <v>77.95</v>
      </c>
    </row>
    <row r="504" spans="1:6" ht="27">
      <c r="A504" s="707">
        <v>98461</v>
      </c>
      <c r="B504" s="692" t="s">
        <v>510</v>
      </c>
      <c r="C504" s="18" t="s">
        <v>44</v>
      </c>
      <c r="D504" s="311">
        <v>6178.28</v>
      </c>
      <c r="E504" s="310" t="str">
        <f t="shared" si="7"/>
        <v>SINAPI 07/2024</v>
      </c>
      <c r="F504" s="311">
        <v>6344.86</v>
      </c>
    </row>
    <row r="505" spans="1:6" ht="27">
      <c r="A505" s="707">
        <v>98462</v>
      </c>
      <c r="B505" s="692" t="s">
        <v>511</v>
      </c>
      <c r="C505" s="18" t="s">
        <v>44</v>
      </c>
      <c r="D505" s="311">
        <v>10430.6</v>
      </c>
      <c r="E505" s="310" t="str">
        <f t="shared" si="7"/>
        <v>SINAPI 07/2024</v>
      </c>
      <c r="F505" s="311">
        <v>10719.33</v>
      </c>
    </row>
    <row r="506" spans="1:6" ht="27">
      <c r="A506" s="707">
        <v>105113</v>
      </c>
      <c r="B506" s="692" t="s">
        <v>512</v>
      </c>
      <c r="C506" s="18" t="s">
        <v>44</v>
      </c>
      <c r="D506" s="311">
        <v>8129.78</v>
      </c>
      <c r="E506" s="310" t="str">
        <f t="shared" si="7"/>
        <v>SINAPI 07/2024</v>
      </c>
      <c r="F506" s="311">
        <v>8351.2900000000009</v>
      </c>
    </row>
    <row r="507" spans="1:6" ht="27">
      <c r="A507" s="707">
        <v>105114</v>
      </c>
      <c r="B507" s="692" t="s">
        <v>513</v>
      </c>
      <c r="C507" s="18" t="s">
        <v>514</v>
      </c>
      <c r="D507" s="311">
        <v>1635.06</v>
      </c>
      <c r="E507" s="310" t="str">
        <f t="shared" si="7"/>
        <v>SINAPI 07/2024</v>
      </c>
      <c r="F507" s="311">
        <v>1743.92</v>
      </c>
    </row>
    <row r="508" spans="1:6" ht="27">
      <c r="A508" s="707">
        <v>105115</v>
      </c>
      <c r="B508" s="692" t="s">
        <v>515</v>
      </c>
      <c r="C508" s="18" t="s">
        <v>44</v>
      </c>
      <c r="D508" s="18">
        <v>116.08</v>
      </c>
      <c r="E508" s="310" t="str">
        <f t="shared" si="7"/>
        <v>SINAPI 07/2024</v>
      </c>
      <c r="F508" s="18">
        <v>123.1</v>
      </c>
    </row>
    <row r="509" spans="1:6" ht="27">
      <c r="A509" s="707">
        <v>105116</v>
      </c>
      <c r="B509" s="692" t="s">
        <v>516</v>
      </c>
      <c r="C509" s="18" t="s">
        <v>44</v>
      </c>
      <c r="D509" s="18">
        <v>9.74</v>
      </c>
      <c r="E509" s="310" t="str">
        <f t="shared" si="7"/>
        <v>SINAPI 07/2024</v>
      </c>
      <c r="F509" s="18">
        <v>10.96</v>
      </c>
    </row>
    <row r="510" spans="1:6" ht="27">
      <c r="A510" s="707">
        <v>105126</v>
      </c>
      <c r="B510" s="692" t="s">
        <v>517</v>
      </c>
      <c r="C510" s="18" t="s">
        <v>10</v>
      </c>
      <c r="D510" s="18">
        <v>28.7</v>
      </c>
      <c r="E510" s="310" t="str">
        <f t="shared" si="7"/>
        <v>SINAPI 07/2024</v>
      </c>
      <c r="F510" s="18">
        <v>29.24</v>
      </c>
    </row>
    <row r="511" spans="1:6" ht="27">
      <c r="A511" s="707">
        <v>105127</v>
      </c>
      <c r="B511" s="692" t="s">
        <v>518</v>
      </c>
      <c r="C511" s="18" t="s">
        <v>10</v>
      </c>
      <c r="D511" s="18">
        <v>26.66</v>
      </c>
      <c r="E511" s="310" t="str">
        <f t="shared" si="7"/>
        <v>SINAPI 07/2024</v>
      </c>
      <c r="F511" s="18">
        <v>27.1</v>
      </c>
    </row>
    <row r="512" spans="1:6" ht="27">
      <c r="A512" s="707">
        <v>105128</v>
      </c>
      <c r="B512" s="692" t="s">
        <v>519</v>
      </c>
      <c r="C512" s="18" t="s">
        <v>10</v>
      </c>
      <c r="D512" s="18">
        <v>83.96</v>
      </c>
      <c r="E512" s="310" t="str">
        <f t="shared" si="7"/>
        <v>SINAPI 07/2024</v>
      </c>
      <c r="F512" s="18">
        <v>86.45</v>
      </c>
    </row>
    <row r="513" spans="1:6" ht="27">
      <c r="A513" s="707">
        <v>105130</v>
      </c>
      <c r="B513" s="692" t="s">
        <v>520</v>
      </c>
      <c r="C513" s="18" t="s">
        <v>10</v>
      </c>
      <c r="D513" s="18">
        <v>27.46</v>
      </c>
      <c r="E513" s="310" t="str">
        <f t="shared" si="7"/>
        <v>SINAPI 07/2024</v>
      </c>
      <c r="F513" s="18">
        <v>29.34</v>
      </c>
    </row>
    <row r="514" spans="1:6" ht="40.5">
      <c r="A514" s="707">
        <v>5631</v>
      </c>
      <c r="B514" s="692" t="s">
        <v>521</v>
      </c>
      <c r="C514" s="18" t="s">
        <v>522</v>
      </c>
      <c r="D514" s="18">
        <v>215.47</v>
      </c>
      <c r="E514" s="310" t="str">
        <f t="shared" si="7"/>
        <v>SINAPI 07/2024</v>
      </c>
      <c r="F514" s="18">
        <v>219.99</v>
      </c>
    </row>
    <row r="515" spans="1:6" ht="67.5">
      <c r="A515" s="707">
        <v>5678</v>
      </c>
      <c r="B515" s="692" t="s">
        <v>523</v>
      </c>
      <c r="C515" s="18" t="s">
        <v>522</v>
      </c>
      <c r="D515" s="18">
        <v>152.4</v>
      </c>
      <c r="E515" s="310" t="str">
        <f t="shared" si="7"/>
        <v>SINAPI 07/2024</v>
      </c>
      <c r="F515" s="18">
        <v>156.91999999999999</v>
      </c>
    </row>
    <row r="516" spans="1:6" ht="67.5">
      <c r="A516" s="707">
        <v>5680</v>
      </c>
      <c r="B516" s="692" t="s">
        <v>524</v>
      </c>
      <c r="C516" s="18" t="s">
        <v>522</v>
      </c>
      <c r="D516" s="18">
        <v>139.53</v>
      </c>
      <c r="E516" s="310" t="str">
        <f t="shared" si="7"/>
        <v>SINAPI 07/2024</v>
      </c>
      <c r="F516" s="18">
        <v>144.05000000000001</v>
      </c>
    </row>
    <row r="517" spans="1:6" ht="54">
      <c r="A517" s="707">
        <v>5684</v>
      </c>
      <c r="B517" s="692" t="s">
        <v>525</v>
      </c>
      <c r="C517" s="18" t="s">
        <v>522</v>
      </c>
      <c r="D517" s="18">
        <v>168.33</v>
      </c>
      <c r="E517" s="310" t="str">
        <f t="shared" si="7"/>
        <v>SINAPI 07/2024</v>
      </c>
      <c r="F517" s="18">
        <v>172.32</v>
      </c>
    </row>
    <row r="518" spans="1:6" ht="40.5">
      <c r="A518" s="707">
        <v>5689</v>
      </c>
      <c r="B518" s="692" t="s">
        <v>526</v>
      </c>
      <c r="C518" s="18" t="s">
        <v>522</v>
      </c>
      <c r="D518" s="18">
        <v>6.48</v>
      </c>
      <c r="E518" s="310" t="str">
        <f t="shared" si="7"/>
        <v>SINAPI 07/2024</v>
      </c>
      <c r="F518" s="18">
        <v>6.48</v>
      </c>
    </row>
    <row r="519" spans="1:6" ht="27">
      <c r="A519" s="707">
        <v>5795</v>
      </c>
      <c r="B519" s="692" t="s">
        <v>527</v>
      </c>
      <c r="C519" s="18" t="s">
        <v>522</v>
      </c>
      <c r="D519" s="18">
        <v>28.67</v>
      </c>
      <c r="E519" s="310" t="str">
        <f t="shared" si="7"/>
        <v>SINAPI 07/2024</v>
      </c>
      <c r="F519" s="18">
        <v>32.020000000000003</v>
      </c>
    </row>
    <row r="520" spans="1:6" ht="54">
      <c r="A520" s="707">
        <v>5811</v>
      </c>
      <c r="B520" s="692" t="s">
        <v>528</v>
      </c>
      <c r="C520" s="18" t="s">
        <v>522</v>
      </c>
      <c r="D520" s="18">
        <v>203.08</v>
      </c>
      <c r="E520" s="310" t="str">
        <f t="shared" ref="E520:E583" si="8">+$G$7</f>
        <v>SINAPI 07/2024</v>
      </c>
      <c r="F520" s="18">
        <v>206.11</v>
      </c>
    </row>
    <row r="521" spans="1:6" ht="27">
      <c r="A521" s="707">
        <v>5823</v>
      </c>
      <c r="B521" s="692" t="s">
        <v>529</v>
      </c>
      <c r="C521" s="18" t="s">
        <v>522</v>
      </c>
      <c r="D521" s="18">
        <v>211.01</v>
      </c>
      <c r="E521" s="310" t="str">
        <f t="shared" si="8"/>
        <v>SINAPI 07/2024</v>
      </c>
      <c r="F521" s="18">
        <v>224.94</v>
      </c>
    </row>
    <row r="522" spans="1:6" ht="67.5">
      <c r="A522" s="707">
        <v>5824</v>
      </c>
      <c r="B522" s="692" t="s">
        <v>530</v>
      </c>
      <c r="C522" s="18" t="s">
        <v>522</v>
      </c>
      <c r="D522" s="18">
        <v>215.6</v>
      </c>
      <c r="E522" s="310" t="str">
        <f t="shared" si="8"/>
        <v>SINAPI 07/2024</v>
      </c>
      <c r="F522" s="18">
        <v>218.53</v>
      </c>
    </row>
    <row r="523" spans="1:6" ht="40.5">
      <c r="A523" s="707">
        <v>5835</v>
      </c>
      <c r="B523" s="692" t="s">
        <v>531</v>
      </c>
      <c r="C523" s="18" t="s">
        <v>522</v>
      </c>
      <c r="D523" s="18">
        <v>372.53</v>
      </c>
      <c r="E523" s="310" t="str">
        <f t="shared" si="8"/>
        <v>SINAPI 07/2024</v>
      </c>
      <c r="F523" s="18">
        <v>376.67</v>
      </c>
    </row>
    <row r="524" spans="1:6" ht="40.5">
      <c r="A524" s="707">
        <v>5839</v>
      </c>
      <c r="B524" s="692" t="s">
        <v>532</v>
      </c>
      <c r="C524" s="18" t="s">
        <v>522</v>
      </c>
      <c r="D524" s="18">
        <v>9.56</v>
      </c>
      <c r="E524" s="310" t="str">
        <f t="shared" si="8"/>
        <v>SINAPI 07/2024</v>
      </c>
      <c r="F524" s="18">
        <v>9.56</v>
      </c>
    </row>
    <row r="525" spans="1:6" ht="27">
      <c r="A525" s="707">
        <v>5843</v>
      </c>
      <c r="B525" s="692" t="s">
        <v>533</v>
      </c>
      <c r="C525" s="18" t="s">
        <v>522</v>
      </c>
      <c r="D525" s="18">
        <v>173.04</v>
      </c>
      <c r="E525" s="310" t="str">
        <f t="shared" si="8"/>
        <v>SINAPI 07/2024</v>
      </c>
      <c r="F525" s="18">
        <v>177</v>
      </c>
    </row>
    <row r="526" spans="1:6" ht="27">
      <c r="A526" s="707">
        <v>5847</v>
      </c>
      <c r="B526" s="692" t="s">
        <v>534</v>
      </c>
      <c r="C526" s="18" t="s">
        <v>522</v>
      </c>
      <c r="D526" s="18">
        <v>265.83</v>
      </c>
      <c r="E526" s="310" t="str">
        <f t="shared" si="8"/>
        <v>SINAPI 07/2024</v>
      </c>
      <c r="F526" s="18">
        <v>269.79000000000002</v>
      </c>
    </row>
    <row r="527" spans="1:6" ht="40.5">
      <c r="A527" s="707">
        <v>5851</v>
      </c>
      <c r="B527" s="692" t="s">
        <v>535</v>
      </c>
      <c r="C527" s="18" t="s">
        <v>522</v>
      </c>
      <c r="D527" s="18">
        <v>253.53</v>
      </c>
      <c r="E527" s="310" t="str">
        <f t="shared" si="8"/>
        <v>SINAPI 07/2024</v>
      </c>
      <c r="F527" s="18">
        <v>257.49</v>
      </c>
    </row>
    <row r="528" spans="1:6" ht="27">
      <c r="A528" s="707">
        <v>5855</v>
      </c>
      <c r="B528" s="692" t="s">
        <v>536</v>
      </c>
      <c r="C528" s="18" t="s">
        <v>522</v>
      </c>
      <c r="D528" s="18">
        <v>671.3</v>
      </c>
      <c r="E528" s="310" t="str">
        <f t="shared" si="8"/>
        <v>SINAPI 07/2024</v>
      </c>
      <c r="F528" s="18">
        <v>675.26</v>
      </c>
    </row>
    <row r="529" spans="1:6" ht="54">
      <c r="A529" s="707">
        <v>5863</v>
      </c>
      <c r="B529" s="692" t="s">
        <v>537</v>
      </c>
      <c r="C529" s="18" t="s">
        <v>522</v>
      </c>
      <c r="D529" s="18">
        <v>24.11</v>
      </c>
      <c r="E529" s="310" t="str">
        <f t="shared" si="8"/>
        <v>SINAPI 07/2024</v>
      </c>
      <c r="F529" s="18">
        <v>24.11</v>
      </c>
    </row>
    <row r="530" spans="1:6" ht="40.5">
      <c r="A530" s="707">
        <v>5867</v>
      </c>
      <c r="B530" s="692" t="s">
        <v>538</v>
      </c>
      <c r="C530" s="18" t="s">
        <v>522</v>
      </c>
      <c r="D530" s="18">
        <v>169.51</v>
      </c>
      <c r="E530" s="310" t="str">
        <f t="shared" si="8"/>
        <v>SINAPI 07/2024</v>
      </c>
      <c r="F530" s="18">
        <v>173.5</v>
      </c>
    </row>
    <row r="531" spans="1:6" ht="67.5">
      <c r="A531" s="707">
        <v>5875</v>
      </c>
      <c r="B531" s="692" t="s">
        <v>539</v>
      </c>
      <c r="C531" s="18" t="s">
        <v>522</v>
      </c>
      <c r="D531" s="18">
        <v>140.34</v>
      </c>
      <c r="E531" s="310" t="str">
        <f t="shared" si="8"/>
        <v>SINAPI 07/2024</v>
      </c>
      <c r="F531" s="18">
        <v>144.86000000000001</v>
      </c>
    </row>
    <row r="532" spans="1:6" ht="54">
      <c r="A532" s="707">
        <v>5879</v>
      </c>
      <c r="B532" s="692" t="s">
        <v>540</v>
      </c>
      <c r="C532" s="18" t="s">
        <v>522</v>
      </c>
      <c r="D532" s="18">
        <v>150.35</v>
      </c>
      <c r="E532" s="310" t="str">
        <f t="shared" si="8"/>
        <v>SINAPI 07/2024</v>
      </c>
      <c r="F532" s="18">
        <v>154.34</v>
      </c>
    </row>
    <row r="533" spans="1:6" ht="54">
      <c r="A533" s="707">
        <v>5882</v>
      </c>
      <c r="B533" s="692" t="s">
        <v>541</v>
      </c>
      <c r="C533" s="18" t="s">
        <v>522</v>
      </c>
      <c r="D533" s="18">
        <v>122.64</v>
      </c>
      <c r="E533" s="310" t="str">
        <f t="shared" si="8"/>
        <v>SINAPI 07/2024</v>
      </c>
      <c r="F533" s="18">
        <v>124.88</v>
      </c>
    </row>
    <row r="534" spans="1:6" ht="54">
      <c r="A534" s="707">
        <v>5890</v>
      </c>
      <c r="B534" s="692" t="s">
        <v>542</v>
      </c>
      <c r="C534" s="18" t="s">
        <v>522</v>
      </c>
      <c r="D534" s="18">
        <v>202.48</v>
      </c>
      <c r="E534" s="310" t="str">
        <f t="shared" si="8"/>
        <v>SINAPI 07/2024</v>
      </c>
      <c r="F534" s="18">
        <v>205.41</v>
      </c>
    </row>
    <row r="535" spans="1:6" ht="54">
      <c r="A535" s="707">
        <v>5894</v>
      </c>
      <c r="B535" s="692" t="s">
        <v>543</v>
      </c>
      <c r="C535" s="18" t="s">
        <v>522</v>
      </c>
      <c r="D535" s="18">
        <v>211.05</v>
      </c>
      <c r="E535" s="310" t="str">
        <f t="shared" si="8"/>
        <v>SINAPI 07/2024</v>
      </c>
      <c r="F535" s="18">
        <v>213.98</v>
      </c>
    </row>
    <row r="536" spans="1:6" ht="67.5">
      <c r="A536" s="707">
        <v>5901</v>
      </c>
      <c r="B536" s="692" t="s">
        <v>544</v>
      </c>
      <c r="C536" s="18" t="s">
        <v>522</v>
      </c>
      <c r="D536" s="18">
        <v>320.35000000000002</v>
      </c>
      <c r="E536" s="310" t="str">
        <f t="shared" si="8"/>
        <v>SINAPI 07/2024</v>
      </c>
      <c r="F536" s="18">
        <v>323.27999999999997</v>
      </c>
    </row>
    <row r="537" spans="1:6" ht="40.5">
      <c r="A537" s="707">
        <v>5909</v>
      </c>
      <c r="B537" s="692" t="s">
        <v>545</v>
      </c>
      <c r="C537" s="18" t="s">
        <v>522</v>
      </c>
      <c r="D537" s="18">
        <v>31.67</v>
      </c>
      <c r="E537" s="310" t="str">
        <f t="shared" si="8"/>
        <v>SINAPI 07/2024</v>
      </c>
      <c r="F537" s="18">
        <v>33.909999999999997</v>
      </c>
    </row>
    <row r="538" spans="1:6" ht="27">
      <c r="A538" s="707">
        <v>5921</v>
      </c>
      <c r="B538" s="692" t="s">
        <v>546</v>
      </c>
      <c r="C538" s="18" t="s">
        <v>522</v>
      </c>
      <c r="D538" s="18">
        <v>5.07</v>
      </c>
      <c r="E538" s="310" t="str">
        <f t="shared" si="8"/>
        <v>SINAPI 07/2024</v>
      </c>
      <c r="F538" s="18">
        <v>5.07</v>
      </c>
    </row>
    <row r="539" spans="1:6" ht="54">
      <c r="A539" s="707">
        <v>5928</v>
      </c>
      <c r="B539" s="692" t="s">
        <v>547</v>
      </c>
      <c r="C539" s="18" t="s">
        <v>522</v>
      </c>
      <c r="D539" s="18">
        <v>277.97000000000003</v>
      </c>
      <c r="E539" s="310" t="str">
        <f t="shared" si="8"/>
        <v>SINAPI 07/2024</v>
      </c>
      <c r="F539" s="18">
        <v>281.29000000000002</v>
      </c>
    </row>
    <row r="540" spans="1:6" ht="40.5">
      <c r="A540" s="707">
        <v>5932</v>
      </c>
      <c r="B540" s="692" t="s">
        <v>548</v>
      </c>
      <c r="C540" s="18" t="s">
        <v>522</v>
      </c>
      <c r="D540" s="18">
        <v>270.27999999999997</v>
      </c>
      <c r="E540" s="310" t="str">
        <f t="shared" si="8"/>
        <v>SINAPI 07/2024</v>
      </c>
      <c r="F540" s="18">
        <v>275.25</v>
      </c>
    </row>
    <row r="541" spans="1:6" ht="40.5">
      <c r="A541" s="707">
        <v>5940</v>
      </c>
      <c r="B541" s="692" t="s">
        <v>549</v>
      </c>
      <c r="C541" s="18" t="s">
        <v>522</v>
      </c>
      <c r="D541" s="18">
        <v>183.31</v>
      </c>
      <c r="E541" s="310" t="str">
        <f t="shared" si="8"/>
        <v>SINAPI 07/2024</v>
      </c>
      <c r="F541" s="18">
        <v>187.45</v>
      </c>
    </row>
    <row r="542" spans="1:6" ht="40.5">
      <c r="A542" s="707">
        <v>5944</v>
      </c>
      <c r="B542" s="692" t="s">
        <v>550</v>
      </c>
      <c r="C542" s="18" t="s">
        <v>522</v>
      </c>
      <c r="D542" s="18">
        <v>224.25</v>
      </c>
      <c r="E542" s="310" t="str">
        <f t="shared" si="8"/>
        <v>SINAPI 07/2024</v>
      </c>
      <c r="F542" s="18">
        <v>228.39</v>
      </c>
    </row>
    <row r="543" spans="1:6" ht="40.5">
      <c r="A543" s="707">
        <v>5953</v>
      </c>
      <c r="B543" s="692" t="s">
        <v>551</v>
      </c>
      <c r="C543" s="18" t="s">
        <v>522</v>
      </c>
      <c r="D543" s="18">
        <v>62.66</v>
      </c>
      <c r="E543" s="310" t="str">
        <f t="shared" si="8"/>
        <v>SINAPI 07/2024</v>
      </c>
      <c r="F543" s="18">
        <v>62.66</v>
      </c>
    </row>
    <row r="544" spans="1:6" ht="54">
      <c r="A544" s="707">
        <v>6259</v>
      </c>
      <c r="B544" s="692" t="s">
        <v>552</v>
      </c>
      <c r="C544" s="18" t="s">
        <v>522</v>
      </c>
      <c r="D544" s="18">
        <v>256.97000000000003</v>
      </c>
      <c r="E544" s="310" t="str">
        <f t="shared" si="8"/>
        <v>SINAPI 07/2024</v>
      </c>
      <c r="F544" s="18">
        <v>259.89999999999998</v>
      </c>
    </row>
    <row r="545" spans="1:6" ht="40.5">
      <c r="A545" s="707">
        <v>6879</v>
      </c>
      <c r="B545" s="692" t="s">
        <v>553</v>
      </c>
      <c r="C545" s="18" t="s">
        <v>522</v>
      </c>
      <c r="D545" s="18">
        <v>220.95</v>
      </c>
      <c r="E545" s="310" t="str">
        <f t="shared" si="8"/>
        <v>SINAPI 07/2024</v>
      </c>
      <c r="F545" s="18">
        <v>224.94</v>
      </c>
    </row>
    <row r="546" spans="1:6" ht="27">
      <c r="A546" s="707">
        <v>7030</v>
      </c>
      <c r="B546" s="692" t="s">
        <v>554</v>
      </c>
      <c r="C546" s="18" t="s">
        <v>522</v>
      </c>
      <c r="D546" s="18">
        <v>280.23</v>
      </c>
      <c r="E546" s="310" t="str">
        <f t="shared" si="8"/>
        <v>SINAPI 07/2024</v>
      </c>
      <c r="F546" s="18">
        <v>280.23</v>
      </c>
    </row>
    <row r="547" spans="1:6" ht="54">
      <c r="A547" s="707">
        <v>7042</v>
      </c>
      <c r="B547" s="692" t="s">
        <v>555</v>
      </c>
      <c r="C547" s="18" t="s">
        <v>522</v>
      </c>
      <c r="D547" s="18">
        <v>25.8</v>
      </c>
      <c r="E547" s="310" t="str">
        <f t="shared" si="8"/>
        <v>SINAPI 07/2024</v>
      </c>
      <c r="F547" s="18">
        <v>25.8</v>
      </c>
    </row>
    <row r="548" spans="1:6" ht="54">
      <c r="A548" s="707">
        <v>7049</v>
      </c>
      <c r="B548" s="692" t="s">
        <v>556</v>
      </c>
      <c r="C548" s="18" t="s">
        <v>522</v>
      </c>
      <c r="D548" s="18">
        <v>232.89</v>
      </c>
      <c r="E548" s="310" t="str">
        <f t="shared" si="8"/>
        <v>SINAPI 07/2024</v>
      </c>
      <c r="F548" s="18">
        <v>236.88</v>
      </c>
    </row>
    <row r="549" spans="1:6" ht="54">
      <c r="A549" s="707">
        <v>67826</v>
      </c>
      <c r="B549" s="692" t="s">
        <v>557</v>
      </c>
      <c r="C549" s="18" t="s">
        <v>522</v>
      </c>
      <c r="D549" s="18">
        <v>184.97</v>
      </c>
      <c r="E549" s="310" t="str">
        <f t="shared" si="8"/>
        <v>SINAPI 07/2024</v>
      </c>
      <c r="F549" s="18">
        <v>188</v>
      </c>
    </row>
    <row r="550" spans="1:6" ht="27">
      <c r="A550" s="707">
        <v>73417</v>
      </c>
      <c r="B550" s="692" t="s">
        <v>558</v>
      </c>
      <c r="C550" s="18" t="s">
        <v>522</v>
      </c>
      <c r="D550" s="18">
        <v>200.03</v>
      </c>
      <c r="E550" s="310" t="str">
        <f t="shared" si="8"/>
        <v>SINAPI 07/2024</v>
      </c>
      <c r="F550" s="18">
        <v>200.03</v>
      </c>
    </row>
    <row r="551" spans="1:6" ht="54">
      <c r="A551" s="707">
        <v>73436</v>
      </c>
      <c r="B551" s="692" t="s">
        <v>559</v>
      </c>
      <c r="C551" s="18" t="s">
        <v>522</v>
      </c>
      <c r="D551" s="18">
        <v>171.56</v>
      </c>
      <c r="E551" s="310" t="str">
        <f t="shared" si="8"/>
        <v>SINAPI 07/2024</v>
      </c>
      <c r="F551" s="18">
        <v>175.55</v>
      </c>
    </row>
    <row r="552" spans="1:6" ht="67.5">
      <c r="A552" s="707">
        <v>73467</v>
      </c>
      <c r="B552" s="692" t="s">
        <v>560</v>
      </c>
      <c r="C552" s="18" t="s">
        <v>522</v>
      </c>
      <c r="D552" s="18">
        <v>249.35</v>
      </c>
      <c r="E552" s="310" t="str">
        <f t="shared" si="8"/>
        <v>SINAPI 07/2024</v>
      </c>
      <c r="F552" s="18">
        <v>252.28</v>
      </c>
    </row>
    <row r="553" spans="1:6" ht="54">
      <c r="A553" s="707">
        <v>73536</v>
      </c>
      <c r="B553" s="692" t="s">
        <v>561</v>
      </c>
      <c r="C553" s="18" t="s">
        <v>522</v>
      </c>
      <c r="D553" s="18">
        <v>21.83</v>
      </c>
      <c r="E553" s="310" t="str">
        <f t="shared" si="8"/>
        <v>SINAPI 07/2024</v>
      </c>
      <c r="F553" s="18">
        <v>21.83</v>
      </c>
    </row>
    <row r="554" spans="1:6" ht="54">
      <c r="A554" s="707">
        <v>83362</v>
      </c>
      <c r="B554" s="692" t="s">
        <v>562</v>
      </c>
      <c r="C554" s="18" t="s">
        <v>522</v>
      </c>
      <c r="D554" s="18">
        <v>276.23</v>
      </c>
      <c r="E554" s="310" t="str">
        <f t="shared" si="8"/>
        <v>SINAPI 07/2024</v>
      </c>
      <c r="F554" s="18">
        <v>279.16000000000003</v>
      </c>
    </row>
    <row r="555" spans="1:6" ht="40.5">
      <c r="A555" s="707">
        <v>83765</v>
      </c>
      <c r="B555" s="692" t="s">
        <v>563</v>
      </c>
      <c r="C555" s="18" t="s">
        <v>522</v>
      </c>
      <c r="D555" s="18">
        <v>98.41</v>
      </c>
      <c r="E555" s="310" t="str">
        <f t="shared" si="8"/>
        <v>SINAPI 07/2024</v>
      </c>
      <c r="F555" s="18">
        <v>101.35</v>
      </c>
    </row>
    <row r="556" spans="1:6" ht="40.5">
      <c r="A556" s="707">
        <v>87445</v>
      </c>
      <c r="B556" s="692" t="s">
        <v>564</v>
      </c>
      <c r="C556" s="18" t="s">
        <v>522</v>
      </c>
      <c r="D556" s="18">
        <v>5.55</v>
      </c>
      <c r="E556" s="310" t="str">
        <f t="shared" si="8"/>
        <v>SINAPI 07/2024</v>
      </c>
      <c r="F556" s="18">
        <v>5.55</v>
      </c>
    </row>
    <row r="557" spans="1:6" ht="40.5">
      <c r="A557" s="707">
        <v>88386</v>
      </c>
      <c r="B557" s="692" t="s">
        <v>565</v>
      </c>
      <c r="C557" s="18" t="s">
        <v>522</v>
      </c>
      <c r="D557" s="18">
        <v>5.0599999999999996</v>
      </c>
      <c r="E557" s="310" t="str">
        <f t="shared" si="8"/>
        <v>SINAPI 07/2024</v>
      </c>
      <c r="F557" s="18">
        <v>5.0599999999999996</v>
      </c>
    </row>
    <row r="558" spans="1:6" ht="40.5">
      <c r="A558" s="707">
        <v>88393</v>
      </c>
      <c r="B558" s="692" t="s">
        <v>566</v>
      </c>
      <c r="C558" s="18" t="s">
        <v>522</v>
      </c>
      <c r="D558" s="18">
        <v>6.96</v>
      </c>
      <c r="E558" s="310" t="str">
        <f t="shared" si="8"/>
        <v>SINAPI 07/2024</v>
      </c>
      <c r="F558" s="18">
        <v>6.96</v>
      </c>
    </row>
    <row r="559" spans="1:6" ht="40.5">
      <c r="A559" s="707">
        <v>88399</v>
      </c>
      <c r="B559" s="692" t="s">
        <v>567</v>
      </c>
      <c r="C559" s="18" t="s">
        <v>522</v>
      </c>
      <c r="D559" s="18">
        <v>3.75</v>
      </c>
      <c r="E559" s="310" t="str">
        <f t="shared" si="8"/>
        <v>SINAPI 07/2024</v>
      </c>
      <c r="F559" s="18">
        <v>3.75</v>
      </c>
    </row>
    <row r="560" spans="1:6" ht="40.5">
      <c r="A560" s="707">
        <v>88418</v>
      </c>
      <c r="B560" s="692" t="s">
        <v>568</v>
      </c>
      <c r="C560" s="18" t="s">
        <v>522</v>
      </c>
      <c r="D560" s="18">
        <v>14.98</v>
      </c>
      <c r="E560" s="310" t="str">
        <f t="shared" si="8"/>
        <v>SINAPI 07/2024</v>
      </c>
      <c r="F560" s="18">
        <v>14.98</v>
      </c>
    </row>
    <row r="561" spans="1:6" ht="40.5">
      <c r="A561" s="707">
        <v>88433</v>
      </c>
      <c r="B561" s="692" t="s">
        <v>569</v>
      </c>
      <c r="C561" s="18" t="s">
        <v>522</v>
      </c>
      <c r="D561" s="18">
        <v>19.52</v>
      </c>
      <c r="E561" s="310" t="str">
        <f t="shared" si="8"/>
        <v>SINAPI 07/2024</v>
      </c>
      <c r="F561" s="18">
        <v>19.52</v>
      </c>
    </row>
    <row r="562" spans="1:6" ht="40.5">
      <c r="A562" s="707">
        <v>88830</v>
      </c>
      <c r="B562" s="692" t="s">
        <v>570</v>
      </c>
      <c r="C562" s="18" t="s">
        <v>522</v>
      </c>
      <c r="D562" s="18">
        <v>1.96</v>
      </c>
      <c r="E562" s="310" t="str">
        <f t="shared" si="8"/>
        <v>SINAPI 07/2024</v>
      </c>
      <c r="F562" s="18">
        <v>1.96</v>
      </c>
    </row>
    <row r="563" spans="1:6" ht="27">
      <c r="A563" s="707">
        <v>88843</v>
      </c>
      <c r="B563" s="692" t="s">
        <v>571</v>
      </c>
      <c r="C563" s="18" t="s">
        <v>522</v>
      </c>
      <c r="D563" s="18">
        <v>212.72</v>
      </c>
      <c r="E563" s="310" t="str">
        <f t="shared" si="8"/>
        <v>SINAPI 07/2024</v>
      </c>
      <c r="F563" s="18">
        <v>216.68</v>
      </c>
    </row>
    <row r="564" spans="1:6" ht="40.5">
      <c r="A564" s="707">
        <v>88907</v>
      </c>
      <c r="B564" s="692" t="s">
        <v>572</v>
      </c>
      <c r="C564" s="18" t="s">
        <v>522</v>
      </c>
      <c r="D564" s="18">
        <v>255.18</v>
      </c>
      <c r="E564" s="310" t="str">
        <f t="shared" si="8"/>
        <v>SINAPI 07/2024</v>
      </c>
      <c r="F564" s="18">
        <v>259.7</v>
      </c>
    </row>
    <row r="565" spans="1:6" ht="54">
      <c r="A565" s="707">
        <v>89021</v>
      </c>
      <c r="B565" s="692" t="s">
        <v>573</v>
      </c>
      <c r="C565" s="18" t="s">
        <v>522</v>
      </c>
      <c r="D565" s="18">
        <v>2.4</v>
      </c>
      <c r="E565" s="310" t="str">
        <f t="shared" si="8"/>
        <v>SINAPI 07/2024</v>
      </c>
      <c r="F565" s="18">
        <v>2.4</v>
      </c>
    </row>
    <row r="566" spans="1:6" ht="27">
      <c r="A566" s="707">
        <v>89028</v>
      </c>
      <c r="B566" s="692" t="s">
        <v>574</v>
      </c>
      <c r="C566" s="18" t="s">
        <v>522</v>
      </c>
      <c r="D566" s="18">
        <v>188.55</v>
      </c>
      <c r="E566" s="310" t="str">
        <f t="shared" si="8"/>
        <v>SINAPI 07/2024</v>
      </c>
      <c r="F566" s="18">
        <v>188.55</v>
      </c>
    </row>
    <row r="567" spans="1:6" ht="27">
      <c r="A567" s="707">
        <v>89032</v>
      </c>
      <c r="B567" s="692" t="s">
        <v>575</v>
      </c>
      <c r="C567" s="18" t="s">
        <v>522</v>
      </c>
      <c r="D567" s="18">
        <v>191.74</v>
      </c>
      <c r="E567" s="310" t="str">
        <f t="shared" si="8"/>
        <v>SINAPI 07/2024</v>
      </c>
      <c r="F567" s="18">
        <v>195.7</v>
      </c>
    </row>
    <row r="568" spans="1:6" ht="27">
      <c r="A568" s="707">
        <v>89035</v>
      </c>
      <c r="B568" s="692" t="s">
        <v>576</v>
      </c>
      <c r="C568" s="18" t="s">
        <v>522</v>
      </c>
      <c r="D568" s="18">
        <v>130.72999999999999</v>
      </c>
      <c r="E568" s="310" t="str">
        <f t="shared" si="8"/>
        <v>SINAPI 07/2024</v>
      </c>
      <c r="F568" s="18">
        <v>134.69</v>
      </c>
    </row>
    <row r="569" spans="1:6" ht="40.5">
      <c r="A569" s="707">
        <v>89225</v>
      </c>
      <c r="B569" s="692" t="s">
        <v>577</v>
      </c>
      <c r="C569" s="18" t="s">
        <v>522</v>
      </c>
      <c r="D569" s="18">
        <v>5.56</v>
      </c>
      <c r="E569" s="310" t="str">
        <f t="shared" si="8"/>
        <v>SINAPI 07/2024</v>
      </c>
      <c r="F569" s="18">
        <v>5.56</v>
      </c>
    </row>
    <row r="570" spans="1:6" ht="40.5">
      <c r="A570" s="707">
        <v>89234</v>
      </c>
      <c r="B570" s="692" t="s">
        <v>578</v>
      </c>
      <c r="C570" s="18" t="s">
        <v>522</v>
      </c>
      <c r="D570" s="18">
        <v>568.17999999999995</v>
      </c>
      <c r="E570" s="310" t="str">
        <f t="shared" si="8"/>
        <v>SINAPI 07/2024</v>
      </c>
      <c r="F570" s="18">
        <v>572.32000000000005</v>
      </c>
    </row>
    <row r="571" spans="1:6" ht="40.5">
      <c r="A571" s="707">
        <v>89242</v>
      </c>
      <c r="B571" s="692" t="s">
        <v>579</v>
      </c>
      <c r="C571" s="18" t="s">
        <v>522</v>
      </c>
      <c r="D571" s="311">
        <v>1341.68</v>
      </c>
      <c r="E571" s="310" t="str">
        <f t="shared" si="8"/>
        <v>SINAPI 07/2024</v>
      </c>
      <c r="F571" s="311">
        <v>1345.82</v>
      </c>
    </row>
    <row r="572" spans="1:6" ht="40.5">
      <c r="A572" s="707">
        <v>89250</v>
      </c>
      <c r="B572" s="692" t="s">
        <v>580</v>
      </c>
      <c r="C572" s="18" t="s">
        <v>522</v>
      </c>
      <c r="D572" s="311">
        <v>1162.07</v>
      </c>
      <c r="E572" s="310" t="str">
        <f t="shared" si="8"/>
        <v>SINAPI 07/2024</v>
      </c>
      <c r="F572" s="311">
        <v>1166.21</v>
      </c>
    </row>
    <row r="573" spans="1:6" ht="40.5">
      <c r="A573" s="707">
        <v>89257</v>
      </c>
      <c r="B573" s="692" t="s">
        <v>581</v>
      </c>
      <c r="C573" s="18" t="s">
        <v>522</v>
      </c>
      <c r="D573" s="18">
        <v>323</v>
      </c>
      <c r="E573" s="310" t="str">
        <f t="shared" si="8"/>
        <v>SINAPI 07/2024</v>
      </c>
      <c r="F573" s="18">
        <v>327.14</v>
      </c>
    </row>
    <row r="574" spans="1:6" ht="40.5">
      <c r="A574" s="707">
        <v>89272</v>
      </c>
      <c r="B574" s="692" t="s">
        <v>582</v>
      </c>
      <c r="C574" s="18" t="s">
        <v>522</v>
      </c>
      <c r="D574" s="18">
        <v>229.74</v>
      </c>
      <c r="E574" s="310" t="str">
        <f t="shared" si="8"/>
        <v>SINAPI 07/2024</v>
      </c>
      <c r="F574" s="18">
        <v>235.13</v>
      </c>
    </row>
    <row r="575" spans="1:6" ht="40.5">
      <c r="A575" s="707">
        <v>89278</v>
      </c>
      <c r="B575" s="692" t="s">
        <v>583</v>
      </c>
      <c r="C575" s="18" t="s">
        <v>522</v>
      </c>
      <c r="D575" s="18">
        <v>12.99</v>
      </c>
      <c r="E575" s="310" t="str">
        <f t="shared" si="8"/>
        <v>SINAPI 07/2024</v>
      </c>
      <c r="F575" s="18">
        <v>12.99</v>
      </c>
    </row>
    <row r="576" spans="1:6" ht="27">
      <c r="A576" s="707">
        <v>89843</v>
      </c>
      <c r="B576" s="692" t="s">
        <v>584</v>
      </c>
      <c r="C576" s="18" t="s">
        <v>522</v>
      </c>
      <c r="D576" s="18">
        <v>213.96</v>
      </c>
      <c r="E576" s="310" t="str">
        <f t="shared" si="8"/>
        <v>SINAPI 07/2024</v>
      </c>
      <c r="F576" s="18">
        <v>220.66</v>
      </c>
    </row>
    <row r="577" spans="1:6" ht="54">
      <c r="A577" s="707">
        <v>89876</v>
      </c>
      <c r="B577" s="692" t="s">
        <v>585</v>
      </c>
      <c r="C577" s="18" t="s">
        <v>522</v>
      </c>
      <c r="D577" s="18">
        <v>333.53</v>
      </c>
      <c r="E577" s="310" t="str">
        <f t="shared" si="8"/>
        <v>SINAPI 07/2024</v>
      </c>
      <c r="F577" s="18">
        <v>336.56</v>
      </c>
    </row>
    <row r="578" spans="1:6" ht="54">
      <c r="A578" s="707">
        <v>89883</v>
      </c>
      <c r="B578" s="692" t="s">
        <v>586</v>
      </c>
      <c r="C578" s="18" t="s">
        <v>522</v>
      </c>
      <c r="D578" s="18">
        <v>369.75</v>
      </c>
      <c r="E578" s="310" t="str">
        <f t="shared" si="8"/>
        <v>SINAPI 07/2024</v>
      </c>
      <c r="F578" s="18">
        <v>372.78</v>
      </c>
    </row>
    <row r="579" spans="1:6" ht="40.5">
      <c r="A579" s="707">
        <v>90586</v>
      </c>
      <c r="B579" s="692" t="s">
        <v>587</v>
      </c>
      <c r="C579" s="18" t="s">
        <v>522</v>
      </c>
      <c r="D579" s="18">
        <v>1.22</v>
      </c>
      <c r="E579" s="310" t="str">
        <f t="shared" si="8"/>
        <v>SINAPI 07/2024</v>
      </c>
      <c r="F579" s="18">
        <v>1.22</v>
      </c>
    </row>
    <row r="580" spans="1:6" ht="27">
      <c r="A580" s="707">
        <v>90625</v>
      </c>
      <c r="B580" s="692" t="s">
        <v>588</v>
      </c>
      <c r="C580" s="18" t="s">
        <v>522</v>
      </c>
      <c r="D580" s="18">
        <v>8.35</v>
      </c>
      <c r="E580" s="310" t="str">
        <f t="shared" si="8"/>
        <v>SINAPI 07/2024</v>
      </c>
      <c r="F580" s="18">
        <v>8.35</v>
      </c>
    </row>
    <row r="581" spans="1:6" ht="40.5">
      <c r="A581" s="707">
        <v>90631</v>
      </c>
      <c r="B581" s="692" t="s">
        <v>589</v>
      </c>
      <c r="C581" s="18" t="s">
        <v>522</v>
      </c>
      <c r="D581" s="18">
        <v>148.34</v>
      </c>
      <c r="E581" s="310" t="str">
        <f t="shared" si="8"/>
        <v>SINAPI 07/2024</v>
      </c>
      <c r="F581" s="18">
        <v>152.30000000000001</v>
      </c>
    </row>
    <row r="582" spans="1:6" ht="54">
      <c r="A582" s="707">
        <v>90637</v>
      </c>
      <c r="B582" s="692" t="s">
        <v>590</v>
      </c>
      <c r="C582" s="18" t="s">
        <v>522</v>
      </c>
      <c r="D582" s="18">
        <v>16.07</v>
      </c>
      <c r="E582" s="310" t="str">
        <f t="shared" si="8"/>
        <v>SINAPI 07/2024</v>
      </c>
      <c r="F582" s="18">
        <v>16.07</v>
      </c>
    </row>
    <row r="583" spans="1:6" ht="40.5">
      <c r="A583" s="707">
        <v>90643</v>
      </c>
      <c r="B583" s="692" t="s">
        <v>591</v>
      </c>
      <c r="C583" s="18" t="s">
        <v>522</v>
      </c>
      <c r="D583" s="18">
        <v>28.17</v>
      </c>
      <c r="E583" s="310" t="str">
        <f t="shared" si="8"/>
        <v>SINAPI 07/2024</v>
      </c>
      <c r="F583" s="18">
        <v>28.17</v>
      </c>
    </row>
    <row r="584" spans="1:6" ht="54">
      <c r="A584" s="707">
        <v>90650</v>
      </c>
      <c r="B584" s="692" t="s">
        <v>592</v>
      </c>
      <c r="C584" s="18" t="s">
        <v>522</v>
      </c>
      <c r="D584" s="18">
        <v>10.88</v>
      </c>
      <c r="E584" s="310" t="str">
        <f t="shared" ref="E584:E647" si="9">+$G$7</f>
        <v>SINAPI 07/2024</v>
      </c>
      <c r="F584" s="18">
        <v>10.88</v>
      </c>
    </row>
    <row r="585" spans="1:6" ht="27">
      <c r="A585" s="707">
        <v>90656</v>
      </c>
      <c r="B585" s="692" t="s">
        <v>593</v>
      </c>
      <c r="C585" s="18" t="s">
        <v>522</v>
      </c>
      <c r="D585" s="18">
        <v>15.91</v>
      </c>
      <c r="E585" s="310" t="str">
        <f t="shared" si="9"/>
        <v>SINAPI 07/2024</v>
      </c>
      <c r="F585" s="18">
        <v>15.91</v>
      </c>
    </row>
    <row r="586" spans="1:6" ht="27">
      <c r="A586" s="707">
        <v>90662</v>
      </c>
      <c r="B586" s="692" t="s">
        <v>594</v>
      </c>
      <c r="C586" s="18" t="s">
        <v>522</v>
      </c>
      <c r="D586" s="18">
        <v>16.61</v>
      </c>
      <c r="E586" s="310" t="str">
        <f t="shared" si="9"/>
        <v>SINAPI 07/2024</v>
      </c>
      <c r="F586" s="18">
        <v>16.61</v>
      </c>
    </row>
    <row r="587" spans="1:6" ht="54">
      <c r="A587" s="707">
        <v>90668</v>
      </c>
      <c r="B587" s="692" t="s">
        <v>595</v>
      </c>
      <c r="C587" s="18" t="s">
        <v>522</v>
      </c>
      <c r="D587" s="18">
        <v>34</v>
      </c>
      <c r="E587" s="310" t="str">
        <f t="shared" si="9"/>
        <v>SINAPI 07/2024</v>
      </c>
      <c r="F587" s="18">
        <v>34</v>
      </c>
    </row>
    <row r="588" spans="1:6" ht="67.5">
      <c r="A588" s="707">
        <v>90674</v>
      </c>
      <c r="B588" s="692" t="s">
        <v>596</v>
      </c>
      <c r="C588" s="18" t="s">
        <v>522</v>
      </c>
      <c r="D588" s="18">
        <v>697.34</v>
      </c>
      <c r="E588" s="310" t="str">
        <f t="shared" si="9"/>
        <v>SINAPI 07/2024</v>
      </c>
      <c r="F588" s="18">
        <v>701.3</v>
      </c>
    </row>
    <row r="589" spans="1:6" ht="67.5">
      <c r="A589" s="707">
        <v>90680</v>
      </c>
      <c r="B589" s="692" t="s">
        <v>597</v>
      </c>
      <c r="C589" s="18" t="s">
        <v>522</v>
      </c>
      <c r="D589" s="18">
        <v>420.51</v>
      </c>
      <c r="E589" s="310" t="str">
        <f t="shared" si="9"/>
        <v>SINAPI 07/2024</v>
      </c>
      <c r="F589" s="18">
        <v>424.47</v>
      </c>
    </row>
    <row r="590" spans="1:6" ht="40.5">
      <c r="A590" s="707">
        <v>90686</v>
      </c>
      <c r="B590" s="692" t="s">
        <v>598</v>
      </c>
      <c r="C590" s="18" t="s">
        <v>522</v>
      </c>
      <c r="D590" s="18">
        <v>149.30000000000001</v>
      </c>
      <c r="E590" s="310" t="str">
        <f t="shared" si="9"/>
        <v>SINAPI 07/2024</v>
      </c>
      <c r="F590" s="18">
        <v>153.44</v>
      </c>
    </row>
    <row r="591" spans="1:6" ht="40.5">
      <c r="A591" s="707">
        <v>90692</v>
      </c>
      <c r="B591" s="692" t="s">
        <v>599</v>
      </c>
      <c r="C591" s="18" t="s">
        <v>522</v>
      </c>
      <c r="D591" s="18">
        <v>131</v>
      </c>
      <c r="E591" s="310" t="str">
        <f t="shared" si="9"/>
        <v>SINAPI 07/2024</v>
      </c>
      <c r="F591" s="18">
        <v>135.13999999999999</v>
      </c>
    </row>
    <row r="592" spans="1:6" ht="40.5">
      <c r="A592" s="707">
        <v>90964</v>
      </c>
      <c r="B592" s="692" t="s">
        <v>600</v>
      </c>
      <c r="C592" s="18" t="s">
        <v>522</v>
      </c>
      <c r="D592" s="18">
        <v>33.46</v>
      </c>
      <c r="E592" s="310" t="str">
        <f t="shared" si="9"/>
        <v>SINAPI 07/2024</v>
      </c>
      <c r="F592" s="18">
        <v>33.46</v>
      </c>
    </row>
    <row r="593" spans="1:6" ht="40.5">
      <c r="A593" s="707">
        <v>90972</v>
      </c>
      <c r="B593" s="692" t="s">
        <v>601</v>
      </c>
      <c r="C593" s="18" t="s">
        <v>522</v>
      </c>
      <c r="D593" s="18">
        <v>81.28</v>
      </c>
      <c r="E593" s="310" t="str">
        <f t="shared" si="9"/>
        <v>SINAPI 07/2024</v>
      </c>
      <c r="F593" s="18">
        <v>81.28</v>
      </c>
    </row>
    <row r="594" spans="1:6" ht="40.5">
      <c r="A594" s="707">
        <v>90979</v>
      </c>
      <c r="B594" s="692" t="s">
        <v>602</v>
      </c>
      <c r="C594" s="18" t="s">
        <v>522</v>
      </c>
      <c r="D594" s="18">
        <v>209.9</v>
      </c>
      <c r="E594" s="310" t="str">
        <f t="shared" si="9"/>
        <v>SINAPI 07/2024</v>
      </c>
      <c r="F594" s="18">
        <v>209.9</v>
      </c>
    </row>
    <row r="595" spans="1:6" ht="40.5">
      <c r="A595" s="707">
        <v>90991</v>
      </c>
      <c r="B595" s="692" t="s">
        <v>603</v>
      </c>
      <c r="C595" s="18" t="s">
        <v>522</v>
      </c>
      <c r="D595" s="18">
        <v>209.5</v>
      </c>
      <c r="E595" s="310" t="str">
        <f t="shared" si="9"/>
        <v>SINAPI 07/2024</v>
      </c>
      <c r="F595" s="18">
        <v>214.02</v>
      </c>
    </row>
    <row r="596" spans="1:6" ht="40.5">
      <c r="A596" s="707">
        <v>90999</v>
      </c>
      <c r="B596" s="692" t="s">
        <v>604</v>
      </c>
      <c r="C596" s="18" t="s">
        <v>522</v>
      </c>
      <c r="D596" s="18">
        <v>107.32</v>
      </c>
      <c r="E596" s="310" t="str">
        <f t="shared" si="9"/>
        <v>SINAPI 07/2024</v>
      </c>
      <c r="F596" s="18">
        <v>107.32</v>
      </c>
    </row>
    <row r="597" spans="1:6" ht="54">
      <c r="A597" s="707">
        <v>91031</v>
      </c>
      <c r="B597" s="692" t="s">
        <v>605</v>
      </c>
      <c r="C597" s="18" t="s">
        <v>522</v>
      </c>
      <c r="D597" s="18">
        <v>260.01</v>
      </c>
      <c r="E597" s="310" t="str">
        <f t="shared" si="9"/>
        <v>SINAPI 07/2024</v>
      </c>
      <c r="F597" s="18">
        <v>262.94</v>
      </c>
    </row>
    <row r="598" spans="1:6" ht="40.5">
      <c r="A598" s="707">
        <v>91277</v>
      </c>
      <c r="B598" s="692" t="s">
        <v>606</v>
      </c>
      <c r="C598" s="18" t="s">
        <v>522</v>
      </c>
      <c r="D598" s="18">
        <v>10.36</v>
      </c>
      <c r="E598" s="310" t="str">
        <f t="shared" si="9"/>
        <v>SINAPI 07/2024</v>
      </c>
      <c r="F598" s="18">
        <v>10.36</v>
      </c>
    </row>
    <row r="599" spans="1:6" ht="54">
      <c r="A599" s="707">
        <v>91283</v>
      </c>
      <c r="B599" s="692" t="s">
        <v>607</v>
      </c>
      <c r="C599" s="18" t="s">
        <v>522</v>
      </c>
      <c r="D599" s="18">
        <v>10.98</v>
      </c>
      <c r="E599" s="310" t="str">
        <f t="shared" si="9"/>
        <v>SINAPI 07/2024</v>
      </c>
      <c r="F599" s="18">
        <v>10.98</v>
      </c>
    </row>
    <row r="600" spans="1:6" ht="54">
      <c r="A600" s="707">
        <v>91386</v>
      </c>
      <c r="B600" s="692" t="s">
        <v>608</v>
      </c>
      <c r="C600" s="18" t="s">
        <v>522</v>
      </c>
      <c r="D600" s="18">
        <v>268.86</v>
      </c>
      <c r="E600" s="310" t="str">
        <f t="shared" si="9"/>
        <v>SINAPI 07/2024</v>
      </c>
      <c r="F600" s="18">
        <v>271.89</v>
      </c>
    </row>
    <row r="601" spans="1:6" ht="40.5">
      <c r="A601" s="707">
        <v>91533</v>
      </c>
      <c r="B601" s="692" t="s">
        <v>609</v>
      </c>
      <c r="C601" s="18" t="s">
        <v>522</v>
      </c>
      <c r="D601" s="18">
        <v>36.909999999999997</v>
      </c>
      <c r="E601" s="310" t="str">
        <f t="shared" si="9"/>
        <v>SINAPI 07/2024</v>
      </c>
      <c r="F601" s="18">
        <v>40.869999999999997</v>
      </c>
    </row>
    <row r="602" spans="1:6" ht="54">
      <c r="A602" s="707">
        <v>91634</v>
      </c>
      <c r="B602" s="692" t="s">
        <v>610</v>
      </c>
      <c r="C602" s="18" t="s">
        <v>522</v>
      </c>
      <c r="D602" s="18">
        <v>234.77</v>
      </c>
      <c r="E602" s="310" t="str">
        <f t="shared" si="9"/>
        <v>SINAPI 07/2024</v>
      </c>
      <c r="F602" s="18">
        <v>238.09</v>
      </c>
    </row>
    <row r="603" spans="1:6" ht="67.5">
      <c r="A603" s="707">
        <v>91645</v>
      </c>
      <c r="B603" s="692" t="s">
        <v>611</v>
      </c>
      <c r="C603" s="18" t="s">
        <v>522</v>
      </c>
      <c r="D603" s="18">
        <v>478.38</v>
      </c>
      <c r="E603" s="310" t="str">
        <f t="shared" si="9"/>
        <v>SINAPI 07/2024</v>
      </c>
      <c r="F603" s="18">
        <v>482.01</v>
      </c>
    </row>
    <row r="604" spans="1:6" ht="40.5">
      <c r="A604" s="707">
        <v>91692</v>
      </c>
      <c r="B604" s="692" t="s">
        <v>612</v>
      </c>
      <c r="C604" s="18" t="s">
        <v>522</v>
      </c>
      <c r="D604" s="18">
        <v>29.9</v>
      </c>
      <c r="E604" s="310" t="str">
        <f t="shared" si="9"/>
        <v>SINAPI 07/2024</v>
      </c>
      <c r="F604" s="18">
        <v>33.86</v>
      </c>
    </row>
    <row r="605" spans="1:6" ht="40.5">
      <c r="A605" s="707">
        <v>92043</v>
      </c>
      <c r="B605" s="692" t="s">
        <v>613</v>
      </c>
      <c r="C605" s="18" t="s">
        <v>522</v>
      </c>
      <c r="D605" s="18">
        <v>13.19</v>
      </c>
      <c r="E605" s="310" t="str">
        <f t="shared" si="9"/>
        <v>SINAPI 07/2024</v>
      </c>
      <c r="F605" s="18">
        <v>13.19</v>
      </c>
    </row>
    <row r="606" spans="1:6" ht="67.5">
      <c r="A606" s="707">
        <v>92106</v>
      </c>
      <c r="B606" s="692" t="s">
        <v>614</v>
      </c>
      <c r="C606" s="18" t="s">
        <v>522</v>
      </c>
      <c r="D606" s="18">
        <v>339.89</v>
      </c>
      <c r="E606" s="310" t="str">
        <f t="shared" si="9"/>
        <v>SINAPI 07/2024</v>
      </c>
      <c r="F606" s="18">
        <v>342.82</v>
      </c>
    </row>
    <row r="607" spans="1:6" ht="40.5">
      <c r="A607" s="707">
        <v>92112</v>
      </c>
      <c r="B607" s="692" t="s">
        <v>615</v>
      </c>
      <c r="C607" s="18" t="s">
        <v>522</v>
      </c>
      <c r="D607" s="18">
        <v>3.64</v>
      </c>
      <c r="E607" s="310" t="str">
        <f t="shared" si="9"/>
        <v>SINAPI 07/2024</v>
      </c>
      <c r="F607" s="18">
        <v>3.64</v>
      </c>
    </row>
    <row r="608" spans="1:6" ht="27">
      <c r="A608" s="707">
        <v>92118</v>
      </c>
      <c r="B608" s="692" t="s">
        <v>616</v>
      </c>
      <c r="C608" s="18" t="s">
        <v>522</v>
      </c>
      <c r="D608" s="18">
        <v>0.47</v>
      </c>
      <c r="E608" s="310" t="str">
        <f t="shared" si="9"/>
        <v>SINAPI 07/2024</v>
      </c>
      <c r="F608" s="18">
        <v>0.47</v>
      </c>
    </row>
    <row r="609" spans="1:6" ht="27">
      <c r="A609" s="707">
        <v>92138</v>
      </c>
      <c r="B609" s="692" t="s">
        <v>617</v>
      </c>
      <c r="C609" s="18" t="s">
        <v>522</v>
      </c>
      <c r="D609" s="18">
        <v>91.62</v>
      </c>
      <c r="E609" s="310" t="str">
        <f t="shared" si="9"/>
        <v>SINAPI 07/2024</v>
      </c>
      <c r="F609" s="18">
        <v>94.07</v>
      </c>
    </row>
    <row r="610" spans="1:6" ht="40.5">
      <c r="A610" s="707">
        <v>92145</v>
      </c>
      <c r="B610" s="692" t="s">
        <v>618</v>
      </c>
      <c r="C610" s="18" t="s">
        <v>522</v>
      </c>
      <c r="D610" s="18">
        <v>73.72</v>
      </c>
      <c r="E610" s="310" t="str">
        <f t="shared" si="9"/>
        <v>SINAPI 07/2024</v>
      </c>
      <c r="F610" s="18">
        <v>76.17</v>
      </c>
    </row>
    <row r="611" spans="1:6" ht="67.5">
      <c r="A611" s="707">
        <v>92242</v>
      </c>
      <c r="B611" s="692" t="s">
        <v>619</v>
      </c>
      <c r="C611" s="18" t="s">
        <v>522</v>
      </c>
      <c r="D611" s="18">
        <v>414.7</v>
      </c>
      <c r="E611" s="310" t="str">
        <f t="shared" si="9"/>
        <v>SINAPI 07/2024</v>
      </c>
      <c r="F611" s="18">
        <v>418.33</v>
      </c>
    </row>
    <row r="612" spans="1:6" ht="40.5">
      <c r="A612" s="707">
        <v>92716</v>
      </c>
      <c r="B612" s="692" t="s">
        <v>620</v>
      </c>
      <c r="C612" s="18" t="s">
        <v>522</v>
      </c>
      <c r="D612" s="18">
        <v>93.65</v>
      </c>
      <c r="E612" s="310" t="str">
        <f t="shared" si="9"/>
        <v>SINAPI 07/2024</v>
      </c>
      <c r="F612" s="18">
        <v>93.65</v>
      </c>
    </row>
    <row r="613" spans="1:6" ht="40.5">
      <c r="A613" s="707">
        <v>92960</v>
      </c>
      <c r="B613" s="692" t="s">
        <v>621</v>
      </c>
      <c r="C613" s="18" t="s">
        <v>522</v>
      </c>
      <c r="D613" s="18">
        <v>19.690000000000001</v>
      </c>
      <c r="E613" s="310" t="str">
        <f t="shared" si="9"/>
        <v>SINAPI 07/2024</v>
      </c>
      <c r="F613" s="18">
        <v>19.690000000000001</v>
      </c>
    </row>
    <row r="614" spans="1:6" ht="27">
      <c r="A614" s="707">
        <v>92966</v>
      </c>
      <c r="B614" s="692" t="s">
        <v>622</v>
      </c>
      <c r="C614" s="18" t="s">
        <v>522</v>
      </c>
      <c r="D614" s="18">
        <v>28.78</v>
      </c>
      <c r="E614" s="310" t="str">
        <f t="shared" si="9"/>
        <v>SINAPI 07/2024</v>
      </c>
      <c r="F614" s="18">
        <v>32.130000000000003</v>
      </c>
    </row>
    <row r="615" spans="1:6" ht="67.5">
      <c r="A615" s="707">
        <v>93224</v>
      </c>
      <c r="B615" s="692" t="s">
        <v>623</v>
      </c>
      <c r="C615" s="18" t="s">
        <v>522</v>
      </c>
      <c r="D615" s="311">
        <v>1037.42</v>
      </c>
      <c r="E615" s="310" t="str">
        <f t="shared" si="9"/>
        <v>SINAPI 07/2024</v>
      </c>
      <c r="F615" s="311">
        <v>1041.3800000000001</v>
      </c>
    </row>
    <row r="616" spans="1:6" ht="40.5">
      <c r="A616" s="707">
        <v>93233</v>
      </c>
      <c r="B616" s="692" t="s">
        <v>624</v>
      </c>
      <c r="C616" s="18" t="s">
        <v>522</v>
      </c>
      <c r="D616" s="18">
        <v>5.84</v>
      </c>
      <c r="E616" s="310" t="str">
        <f t="shared" si="9"/>
        <v>SINAPI 07/2024</v>
      </c>
      <c r="F616" s="18">
        <v>5.84</v>
      </c>
    </row>
    <row r="617" spans="1:6" ht="27">
      <c r="A617" s="707">
        <v>93272</v>
      </c>
      <c r="B617" s="692" t="s">
        <v>625</v>
      </c>
      <c r="C617" s="18" t="s">
        <v>522</v>
      </c>
      <c r="D617" s="18">
        <v>116.15</v>
      </c>
      <c r="E617" s="310" t="str">
        <f t="shared" si="9"/>
        <v>SINAPI 07/2024</v>
      </c>
      <c r="F617" s="18">
        <v>121.54</v>
      </c>
    </row>
    <row r="618" spans="1:6" ht="40.5">
      <c r="A618" s="707">
        <v>93281</v>
      </c>
      <c r="B618" s="692" t="s">
        <v>626</v>
      </c>
      <c r="C618" s="18" t="s">
        <v>522</v>
      </c>
      <c r="D618" s="18">
        <v>26.42</v>
      </c>
      <c r="E618" s="310" t="str">
        <f t="shared" si="9"/>
        <v>SINAPI 07/2024</v>
      </c>
      <c r="F618" s="18">
        <v>29.81</v>
      </c>
    </row>
    <row r="619" spans="1:6" ht="40.5">
      <c r="A619" s="707">
        <v>93287</v>
      </c>
      <c r="B619" s="692" t="s">
        <v>627</v>
      </c>
      <c r="C619" s="18" t="s">
        <v>522</v>
      </c>
      <c r="D619" s="18">
        <v>361.4</v>
      </c>
      <c r="E619" s="310" t="str">
        <f t="shared" si="9"/>
        <v>SINAPI 07/2024</v>
      </c>
      <c r="F619" s="18">
        <v>366.79</v>
      </c>
    </row>
    <row r="620" spans="1:6" ht="54">
      <c r="A620" s="707">
        <v>93402</v>
      </c>
      <c r="B620" s="692" t="s">
        <v>628</v>
      </c>
      <c r="C620" s="18" t="s">
        <v>522</v>
      </c>
      <c r="D620" s="18">
        <v>271.92</v>
      </c>
      <c r="E620" s="310" t="str">
        <f t="shared" si="9"/>
        <v>SINAPI 07/2024</v>
      </c>
      <c r="F620" s="18">
        <v>275.24</v>
      </c>
    </row>
    <row r="621" spans="1:6" ht="67.5">
      <c r="A621" s="707">
        <v>93408</v>
      </c>
      <c r="B621" s="692" t="s">
        <v>629</v>
      </c>
      <c r="C621" s="18" t="s">
        <v>522</v>
      </c>
      <c r="D621" s="18">
        <v>94.85</v>
      </c>
      <c r="E621" s="310" t="str">
        <f t="shared" si="9"/>
        <v>SINAPI 07/2024</v>
      </c>
      <c r="F621" s="18">
        <v>98.5</v>
      </c>
    </row>
    <row r="622" spans="1:6" ht="40.5">
      <c r="A622" s="707">
        <v>93415</v>
      </c>
      <c r="B622" s="692" t="s">
        <v>630</v>
      </c>
      <c r="C622" s="18" t="s">
        <v>522</v>
      </c>
      <c r="D622" s="18">
        <v>16.25</v>
      </c>
      <c r="E622" s="310" t="str">
        <f t="shared" si="9"/>
        <v>SINAPI 07/2024</v>
      </c>
      <c r="F622" s="18">
        <v>16.25</v>
      </c>
    </row>
    <row r="623" spans="1:6" ht="27">
      <c r="A623" s="707">
        <v>93421</v>
      </c>
      <c r="B623" s="692" t="s">
        <v>631</v>
      </c>
      <c r="C623" s="18" t="s">
        <v>522</v>
      </c>
      <c r="D623" s="18">
        <v>80.36</v>
      </c>
      <c r="E623" s="310" t="str">
        <f t="shared" si="9"/>
        <v>SINAPI 07/2024</v>
      </c>
      <c r="F623" s="18">
        <v>80.36</v>
      </c>
    </row>
    <row r="624" spans="1:6" ht="27">
      <c r="A624" s="707">
        <v>93427</v>
      </c>
      <c r="B624" s="692" t="s">
        <v>632</v>
      </c>
      <c r="C624" s="18" t="s">
        <v>522</v>
      </c>
      <c r="D624" s="18">
        <v>182.13</v>
      </c>
      <c r="E624" s="310" t="str">
        <f t="shared" si="9"/>
        <v>SINAPI 07/2024</v>
      </c>
      <c r="F624" s="18">
        <v>182.13</v>
      </c>
    </row>
    <row r="625" spans="1:6" ht="27">
      <c r="A625" s="707">
        <v>93433</v>
      </c>
      <c r="B625" s="692" t="s">
        <v>633</v>
      </c>
      <c r="C625" s="18" t="s">
        <v>522</v>
      </c>
      <c r="D625" s="311">
        <v>2791.28</v>
      </c>
      <c r="E625" s="310" t="str">
        <f t="shared" si="9"/>
        <v>SINAPI 07/2024</v>
      </c>
      <c r="F625" s="311">
        <v>2805.21</v>
      </c>
    </row>
    <row r="626" spans="1:6" ht="40.5">
      <c r="A626" s="707">
        <v>93439</v>
      </c>
      <c r="B626" s="692" t="s">
        <v>634</v>
      </c>
      <c r="C626" s="18" t="s">
        <v>522</v>
      </c>
      <c r="D626" s="18">
        <v>251.94</v>
      </c>
      <c r="E626" s="310" t="str">
        <f t="shared" si="9"/>
        <v>SINAPI 07/2024</v>
      </c>
      <c r="F626" s="18">
        <v>265.87</v>
      </c>
    </row>
    <row r="627" spans="1:6" ht="27">
      <c r="A627" s="707">
        <v>95121</v>
      </c>
      <c r="B627" s="692" t="s">
        <v>635</v>
      </c>
      <c r="C627" s="18" t="s">
        <v>522</v>
      </c>
      <c r="D627" s="18">
        <v>363.72</v>
      </c>
      <c r="E627" s="310" t="str">
        <f t="shared" si="9"/>
        <v>SINAPI 07/2024</v>
      </c>
      <c r="F627" s="18">
        <v>377.65</v>
      </c>
    </row>
    <row r="628" spans="1:6" ht="27">
      <c r="A628" s="707">
        <v>95127</v>
      </c>
      <c r="B628" s="692" t="s">
        <v>636</v>
      </c>
      <c r="C628" s="18" t="s">
        <v>522</v>
      </c>
      <c r="D628" s="18">
        <v>225.43</v>
      </c>
      <c r="E628" s="310" t="str">
        <f t="shared" si="9"/>
        <v>SINAPI 07/2024</v>
      </c>
      <c r="F628" s="18">
        <v>229.39</v>
      </c>
    </row>
    <row r="629" spans="1:6" ht="27">
      <c r="A629" s="707">
        <v>95133</v>
      </c>
      <c r="B629" s="692" t="s">
        <v>637</v>
      </c>
      <c r="C629" s="18" t="s">
        <v>522</v>
      </c>
      <c r="D629" s="18">
        <v>184.98</v>
      </c>
      <c r="E629" s="310" t="str">
        <f t="shared" si="9"/>
        <v>SINAPI 07/2024</v>
      </c>
      <c r="F629" s="18">
        <v>189.12</v>
      </c>
    </row>
    <row r="630" spans="1:6" ht="27">
      <c r="A630" s="707">
        <v>95139</v>
      </c>
      <c r="B630" s="692" t="s">
        <v>638</v>
      </c>
      <c r="C630" s="18" t="s">
        <v>522</v>
      </c>
      <c r="D630" s="18">
        <v>0.08</v>
      </c>
      <c r="E630" s="310" t="str">
        <f t="shared" si="9"/>
        <v>SINAPI 07/2024</v>
      </c>
      <c r="F630" s="18">
        <v>0.08</v>
      </c>
    </row>
    <row r="631" spans="1:6" ht="27">
      <c r="A631" s="707">
        <v>95212</v>
      </c>
      <c r="B631" s="692" t="s">
        <v>639</v>
      </c>
      <c r="C631" s="18" t="s">
        <v>522</v>
      </c>
      <c r="D631" s="18">
        <v>126.53</v>
      </c>
      <c r="E631" s="310" t="str">
        <f t="shared" si="9"/>
        <v>SINAPI 07/2024</v>
      </c>
      <c r="F631" s="18">
        <v>131.91999999999999</v>
      </c>
    </row>
    <row r="632" spans="1:6" ht="27">
      <c r="A632" s="707">
        <v>95258</v>
      </c>
      <c r="B632" s="692" t="s">
        <v>640</v>
      </c>
      <c r="C632" s="18" t="s">
        <v>522</v>
      </c>
      <c r="D632" s="18">
        <v>28.23</v>
      </c>
      <c r="E632" s="310" t="str">
        <f t="shared" si="9"/>
        <v>SINAPI 07/2024</v>
      </c>
      <c r="F632" s="18">
        <v>31.58</v>
      </c>
    </row>
    <row r="633" spans="1:6" ht="27">
      <c r="A633" s="707">
        <v>95264</v>
      </c>
      <c r="B633" s="692" t="s">
        <v>641</v>
      </c>
      <c r="C633" s="18" t="s">
        <v>522</v>
      </c>
      <c r="D633" s="18">
        <v>6.51</v>
      </c>
      <c r="E633" s="310" t="str">
        <f t="shared" si="9"/>
        <v>SINAPI 07/2024</v>
      </c>
      <c r="F633" s="18">
        <v>6.51</v>
      </c>
    </row>
    <row r="634" spans="1:6" ht="40.5">
      <c r="A634" s="707">
        <v>95270</v>
      </c>
      <c r="B634" s="692" t="s">
        <v>642</v>
      </c>
      <c r="C634" s="18" t="s">
        <v>522</v>
      </c>
      <c r="D634" s="18">
        <v>9.8800000000000008</v>
      </c>
      <c r="E634" s="310" t="str">
        <f t="shared" si="9"/>
        <v>SINAPI 07/2024</v>
      </c>
      <c r="F634" s="18">
        <v>9.8800000000000008</v>
      </c>
    </row>
    <row r="635" spans="1:6" ht="40.5">
      <c r="A635" s="707">
        <v>95276</v>
      </c>
      <c r="B635" s="692" t="s">
        <v>643</v>
      </c>
      <c r="C635" s="18" t="s">
        <v>522</v>
      </c>
      <c r="D635" s="18">
        <v>3.24</v>
      </c>
      <c r="E635" s="310" t="str">
        <f t="shared" si="9"/>
        <v>SINAPI 07/2024</v>
      </c>
      <c r="F635" s="18">
        <v>3.24</v>
      </c>
    </row>
    <row r="636" spans="1:6" ht="40.5">
      <c r="A636" s="707">
        <v>95282</v>
      </c>
      <c r="B636" s="692" t="s">
        <v>644</v>
      </c>
      <c r="C636" s="18" t="s">
        <v>522</v>
      </c>
      <c r="D636" s="18">
        <v>10.029999999999999</v>
      </c>
      <c r="E636" s="310" t="str">
        <f t="shared" si="9"/>
        <v>SINAPI 07/2024</v>
      </c>
      <c r="F636" s="18">
        <v>10.029999999999999</v>
      </c>
    </row>
    <row r="637" spans="1:6" ht="40.5">
      <c r="A637" s="707">
        <v>95620</v>
      </c>
      <c r="B637" s="692" t="s">
        <v>645</v>
      </c>
      <c r="C637" s="18" t="s">
        <v>522</v>
      </c>
      <c r="D637" s="18">
        <v>27.58</v>
      </c>
      <c r="E637" s="310" t="str">
        <f t="shared" si="9"/>
        <v>SINAPI 07/2024</v>
      </c>
      <c r="F637" s="18">
        <v>30.93</v>
      </c>
    </row>
    <row r="638" spans="1:6" ht="40.5">
      <c r="A638" s="707">
        <v>95631</v>
      </c>
      <c r="B638" s="692" t="s">
        <v>646</v>
      </c>
      <c r="C638" s="18" t="s">
        <v>522</v>
      </c>
      <c r="D638" s="18">
        <v>241.57</v>
      </c>
      <c r="E638" s="310" t="str">
        <f t="shared" si="9"/>
        <v>SINAPI 07/2024</v>
      </c>
      <c r="F638" s="18">
        <v>245.56</v>
      </c>
    </row>
    <row r="639" spans="1:6" ht="40.5">
      <c r="A639" s="707">
        <v>95702</v>
      </c>
      <c r="B639" s="692" t="s">
        <v>647</v>
      </c>
      <c r="C639" s="18" t="s">
        <v>522</v>
      </c>
      <c r="D639" s="18">
        <v>43.3</v>
      </c>
      <c r="E639" s="310" t="str">
        <f t="shared" si="9"/>
        <v>SINAPI 07/2024</v>
      </c>
      <c r="F639" s="18">
        <v>47.26</v>
      </c>
    </row>
    <row r="640" spans="1:6" ht="40.5">
      <c r="A640" s="707">
        <v>95708</v>
      </c>
      <c r="B640" s="692" t="s">
        <v>648</v>
      </c>
      <c r="C640" s="18" t="s">
        <v>522</v>
      </c>
      <c r="D640" s="18">
        <v>145.93</v>
      </c>
      <c r="E640" s="310" t="str">
        <f t="shared" si="9"/>
        <v>SINAPI 07/2024</v>
      </c>
      <c r="F640" s="18">
        <v>149.88999999999999</v>
      </c>
    </row>
    <row r="641" spans="1:6" ht="54">
      <c r="A641" s="707">
        <v>95714</v>
      </c>
      <c r="B641" s="692" t="s">
        <v>649</v>
      </c>
      <c r="C641" s="18" t="s">
        <v>522</v>
      </c>
      <c r="D641" s="18">
        <v>262.16000000000003</v>
      </c>
      <c r="E641" s="310" t="str">
        <f t="shared" si="9"/>
        <v>SINAPI 07/2024</v>
      </c>
      <c r="F641" s="18">
        <v>266.68</v>
      </c>
    </row>
    <row r="642" spans="1:6" ht="54">
      <c r="A642" s="707">
        <v>95720</v>
      </c>
      <c r="B642" s="692" t="s">
        <v>650</v>
      </c>
      <c r="C642" s="18" t="s">
        <v>522</v>
      </c>
      <c r="D642" s="18">
        <v>257.07</v>
      </c>
      <c r="E642" s="310" t="str">
        <f t="shared" si="9"/>
        <v>SINAPI 07/2024</v>
      </c>
      <c r="F642" s="18">
        <v>261.58999999999997</v>
      </c>
    </row>
    <row r="643" spans="1:6" ht="27">
      <c r="A643" s="707">
        <v>95872</v>
      </c>
      <c r="B643" s="692" t="s">
        <v>651</v>
      </c>
      <c r="C643" s="18" t="s">
        <v>522</v>
      </c>
      <c r="D643" s="18">
        <v>308.77999999999997</v>
      </c>
      <c r="E643" s="310" t="str">
        <f t="shared" si="9"/>
        <v>SINAPI 07/2024</v>
      </c>
      <c r="F643" s="18">
        <v>308.77999999999997</v>
      </c>
    </row>
    <row r="644" spans="1:6" ht="40.5">
      <c r="A644" s="707">
        <v>96013</v>
      </c>
      <c r="B644" s="692" t="s">
        <v>652</v>
      </c>
      <c r="C644" s="18" t="s">
        <v>522</v>
      </c>
      <c r="D644" s="18">
        <v>181.56</v>
      </c>
      <c r="E644" s="310" t="str">
        <f t="shared" si="9"/>
        <v>SINAPI 07/2024</v>
      </c>
      <c r="F644" s="18">
        <v>185.52</v>
      </c>
    </row>
    <row r="645" spans="1:6" ht="27">
      <c r="A645" s="707">
        <v>96020</v>
      </c>
      <c r="B645" s="692" t="s">
        <v>653</v>
      </c>
      <c r="C645" s="18" t="s">
        <v>522</v>
      </c>
      <c r="D645" s="18">
        <v>181.07</v>
      </c>
      <c r="E645" s="310" t="str">
        <f t="shared" si="9"/>
        <v>SINAPI 07/2024</v>
      </c>
      <c r="F645" s="18">
        <v>185.03</v>
      </c>
    </row>
    <row r="646" spans="1:6" ht="27">
      <c r="A646" s="707">
        <v>96028</v>
      </c>
      <c r="B646" s="692" t="s">
        <v>654</v>
      </c>
      <c r="C646" s="18" t="s">
        <v>522</v>
      </c>
      <c r="D646" s="18">
        <v>138.79</v>
      </c>
      <c r="E646" s="310" t="str">
        <f t="shared" si="9"/>
        <v>SINAPI 07/2024</v>
      </c>
      <c r="F646" s="18">
        <v>142.75</v>
      </c>
    </row>
    <row r="647" spans="1:6" ht="40.5">
      <c r="A647" s="707">
        <v>96035</v>
      </c>
      <c r="B647" s="692" t="s">
        <v>655</v>
      </c>
      <c r="C647" s="18" t="s">
        <v>522</v>
      </c>
      <c r="D647" s="18">
        <v>279.3</v>
      </c>
      <c r="E647" s="310" t="str">
        <f t="shared" si="9"/>
        <v>SINAPI 07/2024</v>
      </c>
      <c r="F647" s="18">
        <v>282.33</v>
      </c>
    </row>
    <row r="648" spans="1:6" ht="27">
      <c r="A648" s="707">
        <v>96157</v>
      </c>
      <c r="B648" s="692" t="s">
        <v>656</v>
      </c>
      <c r="C648" s="18" t="s">
        <v>522</v>
      </c>
      <c r="D648" s="18">
        <v>139.28</v>
      </c>
      <c r="E648" s="310" t="str">
        <f t="shared" ref="E648:E711" si="10">+$G$7</f>
        <v>SINAPI 07/2024</v>
      </c>
      <c r="F648" s="18">
        <v>143.24</v>
      </c>
    </row>
    <row r="649" spans="1:6" ht="40.5">
      <c r="A649" s="707">
        <v>96158</v>
      </c>
      <c r="B649" s="692" t="s">
        <v>657</v>
      </c>
      <c r="C649" s="18" t="s">
        <v>522</v>
      </c>
      <c r="D649" s="18">
        <v>144.24</v>
      </c>
      <c r="E649" s="310" t="str">
        <f t="shared" si="10"/>
        <v>SINAPI 07/2024</v>
      </c>
      <c r="F649" s="18">
        <v>148.38</v>
      </c>
    </row>
    <row r="650" spans="1:6" ht="40.5">
      <c r="A650" s="707">
        <v>96245</v>
      </c>
      <c r="B650" s="692" t="s">
        <v>658</v>
      </c>
      <c r="C650" s="18" t="s">
        <v>522</v>
      </c>
      <c r="D650" s="18">
        <v>115.27</v>
      </c>
      <c r="E650" s="310" t="str">
        <f t="shared" si="10"/>
        <v>SINAPI 07/2024</v>
      </c>
      <c r="F650" s="18">
        <v>119.79</v>
      </c>
    </row>
    <row r="651" spans="1:6" ht="40.5">
      <c r="A651" s="707">
        <v>96463</v>
      </c>
      <c r="B651" s="692" t="s">
        <v>659</v>
      </c>
      <c r="C651" s="18" t="s">
        <v>522</v>
      </c>
      <c r="D651" s="18">
        <v>228</v>
      </c>
      <c r="E651" s="310" t="str">
        <f t="shared" si="10"/>
        <v>SINAPI 07/2024</v>
      </c>
      <c r="F651" s="18">
        <v>231.99</v>
      </c>
    </row>
    <row r="652" spans="1:6" ht="40.5">
      <c r="A652" s="707">
        <v>98764</v>
      </c>
      <c r="B652" s="692" t="s">
        <v>660</v>
      </c>
      <c r="C652" s="18" t="s">
        <v>522</v>
      </c>
      <c r="D652" s="18">
        <v>4.5199999999999996</v>
      </c>
      <c r="E652" s="310" t="str">
        <f t="shared" si="10"/>
        <v>SINAPI 07/2024</v>
      </c>
      <c r="F652" s="18">
        <v>4.5199999999999996</v>
      </c>
    </row>
    <row r="653" spans="1:6" ht="40.5">
      <c r="A653" s="707">
        <v>99833</v>
      </c>
      <c r="B653" s="692" t="s">
        <v>661</v>
      </c>
      <c r="C653" s="18" t="s">
        <v>522</v>
      </c>
      <c r="D653" s="18">
        <v>2.0099999999999998</v>
      </c>
      <c r="E653" s="310" t="str">
        <f t="shared" si="10"/>
        <v>SINAPI 07/2024</v>
      </c>
      <c r="F653" s="18">
        <v>2.0099999999999998</v>
      </c>
    </row>
    <row r="654" spans="1:6" ht="40.5">
      <c r="A654" s="707">
        <v>100641</v>
      </c>
      <c r="B654" s="692" t="s">
        <v>662</v>
      </c>
      <c r="C654" s="18" t="s">
        <v>522</v>
      </c>
      <c r="D654" s="311">
        <v>5091.09</v>
      </c>
      <c r="E654" s="310" t="str">
        <f t="shared" si="10"/>
        <v>SINAPI 07/2024</v>
      </c>
      <c r="F654" s="311">
        <v>5096.0600000000004</v>
      </c>
    </row>
    <row r="655" spans="1:6" ht="27">
      <c r="A655" s="707">
        <v>100647</v>
      </c>
      <c r="B655" s="692" t="s">
        <v>663</v>
      </c>
      <c r="C655" s="18" t="s">
        <v>522</v>
      </c>
      <c r="D655" s="311">
        <v>6970.65</v>
      </c>
      <c r="E655" s="310" t="str">
        <f t="shared" si="10"/>
        <v>SINAPI 07/2024</v>
      </c>
      <c r="F655" s="311">
        <v>6975.62</v>
      </c>
    </row>
    <row r="656" spans="1:6" ht="40.5">
      <c r="A656" s="707">
        <v>102275</v>
      </c>
      <c r="B656" s="692" t="s">
        <v>664</v>
      </c>
      <c r="C656" s="18" t="s">
        <v>522</v>
      </c>
      <c r="D656" s="18">
        <v>28.04</v>
      </c>
      <c r="E656" s="310" t="str">
        <f t="shared" si="10"/>
        <v>SINAPI 07/2024</v>
      </c>
      <c r="F656" s="18">
        <v>31.39</v>
      </c>
    </row>
    <row r="657" spans="1:6" ht="40.5">
      <c r="A657" s="707">
        <v>104091</v>
      </c>
      <c r="B657" s="692" t="s">
        <v>665</v>
      </c>
      <c r="C657" s="18" t="s">
        <v>522</v>
      </c>
      <c r="D657" s="18">
        <v>0.79</v>
      </c>
      <c r="E657" s="310" t="str">
        <f t="shared" si="10"/>
        <v>SINAPI 07/2024</v>
      </c>
      <c r="F657" s="18">
        <v>0.79</v>
      </c>
    </row>
    <row r="658" spans="1:6" ht="40.5">
      <c r="A658" s="707">
        <v>104097</v>
      </c>
      <c r="B658" s="692" t="s">
        <v>666</v>
      </c>
      <c r="C658" s="18" t="s">
        <v>522</v>
      </c>
      <c r="D658" s="18">
        <v>1.1100000000000001</v>
      </c>
      <c r="E658" s="310" t="str">
        <f t="shared" si="10"/>
        <v>SINAPI 07/2024</v>
      </c>
      <c r="F658" s="18">
        <v>1.1100000000000001</v>
      </c>
    </row>
    <row r="659" spans="1:6" ht="40.5">
      <c r="A659" s="707">
        <v>5632</v>
      </c>
      <c r="B659" s="692" t="s">
        <v>667</v>
      </c>
      <c r="C659" s="18" t="s">
        <v>668</v>
      </c>
      <c r="D659" s="18">
        <v>90.3</v>
      </c>
      <c r="E659" s="310" t="str">
        <f t="shared" si="10"/>
        <v>SINAPI 07/2024</v>
      </c>
      <c r="F659" s="18">
        <v>94.82</v>
      </c>
    </row>
    <row r="660" spans="1:6" ht="67.5">
      <c r="A660" s="707">
        <v>5679</v>
      </c>
      <c r="B660" s="692" t="s">
        <v>669</v>
      </c>
      <c r="C660" s="18" t="s">
        <v>668</v>
      </c>
      <c r="D660" s="18">
        <v>65.64</v>
      </c>
      <c r="E660" s="310" t="str">
        <f t="shared" si="10"/>
        <v>SINAPI 07/2024</v>
      </c>
      <c r="F660" s="18">
        <v>70.16</v>
      </c>
    </row>
    <row r="661" spans="1:6" ht="67.5">
      <c r="A661" s="707">
        <v>5681</v>
      </c>
      <c r="B661" s="692" t="s">
        <v>670</v>
      </c>
      <c r="C661" s="18" t="s">
        <v>668</v>
      </c>
      <c r="D661" s="18">
        <v>61.9</v>
      </c>
      <c r="E661" s="310" t="str">
        <f t="shared" si="10"/>
        <v>SINAPI 07/2024</v>
      </c>
      <c r="F661" s="18">
        <v>66.42</v>
      </c>
    </row>
    <row r="662" spans="1:6" ht="54">
      <c r="A662" s="707">
        <v>5685</v>
      </c>
      <c r="B662" s="692" t="s">
        <v>671</v>
      </c>
      <c r="C662" s="18" t="s">
        <v>668</v>
      </c>
      <c r="D662" s="18">
        <v>68.86</v>
      </c>
      <c r="E662" s="310" t="str">
        <f t="shared" si="10"/>
        <v>SINAPI 07/2024</v>
      </c>
      <c r="F662" s="18">
        <v>72.849999999999994</v>
      </c>
    </row>
    <row r="663" spans="1:6" ht="40.5">
      <c r="A663" s="707">
        <v>5690</v>
      </c>
      <c r="B663" s="692" t="s">
        <v>672</v>
      </c>
      <c r="C663" s="18" t="s">
        <v>668</v>
      </c>
      <c r="D663" s="18">
        <v>4.1900000000000004</v>
      </c>
      <c r="E663" s="310" t="str">
        <f t="shared" si="10"/>
        <v>SINAPI 07/2024</v>
      </c>
      <c r="F663" s="18">
        <v>4.1900000000000004</v>
      </c>
    </row>
    <row r="664" spans="1:6" ht="54">
      <c r="A664" s="707">
        <v>5806</v>
      </c>
      <c r="B664" s="692" t="s">
        <v>673</v>
      </c>
      <c r="C664" s="18" t="s">
        <v>668</v>
      </c>
      <c r="D664" s="18">
        <v>0.23</v>
      </c>
      <c r="E664" s="310" t="str">
        <f t="shared" si="10"/>
        <v>SINAPI 07/2024</v>
      </c>
      <c r="F664" s="18">
        <v>0.23</v>
      </c>
    </row>
    <row r="665" spans="1:6" ht="67.5">
      <c r="A665" s="707">
        <v>5826</v>
      </c>
      <c r="B665" s="692" t="s">
        <v>674</v>
      </c>
      <c r="C665" s="18" t="s">
        <v>668</v>
      </c>
      <c r="D665" s="18">
        <v>55.05</v>
      </c>
      <c r="E665" s="310" t="str">
        <f t="shared" si="10"/>
        <v>SINAPI 07/2024</v>
      </c>
      <c r="F665" s="18">
        <v>57.98</v>
      </c>
    </row>
    <row r="666" spans="1:6" ht="27">
      <c r="A666" s="707">
        <v>5829</v>
      </c>
      <c r="B666" s="692" t="s">
        <v>675</v>
      </c>
      <c r="C666" s="18" t="s">
        <v>668</v>
      </c>
      <c r="D666" s="18">
        <v>152.55000000000001</v>
      </c>
      <c r="E666" s="310" t="str">
        <f t="shared" si="10"/>
        <v>SINAPI 07/2024</v>
      </c>
      <c r="F666" s="18">
        <v>166.48</v>
      </c>
    </row>
    <row r="667" spans="1:6" ht="40.5">
      <c r="A667" s="707">
        <v>5837</v>
      </c>
      <c r="B667" s="692" t="s">
        <v>676</v>
      </c>
      <c r="C667" s="18" t="s">
        <v>668</v>
      </c>
      <c r="D667" s="18">
        <v>143.72999999999999</v>
      </c>
      <c r="E667" s="310" t="str">
        <f t="shared" si="10"/>
        <v>SINAPI 07/2024</v>
      </c>
      <c r="F667" s="18">
        <v>147.87</v>
      </c>
    </row>
    <row r="668" spans="1:6" ht="40.5">
      <c r="A668" s="707">
        <v>5841</v>
      </c>
      <c r="B668" s="692" t="s">
        <v>677</v>
      </c>
      <c r="C668" s="18" t="s">
        <v>668</v>
      </c>
      <c r="D668" s="18">
        <v>4.8</v>
      </c>
      <c r="E668" s="310" t="str">
        <f t="shared" si="10"/>
        <v>SINAPI 07/2024</v>
      </c>
      <c r="F668" s="18">
        <v>4.8</v>
      </c>
    </row>
    <row r="669" spans="1:6" ht="27">
      <c r="A669" s="707">
        <v>5845</v>
      </c>
      <c r="B669" s="692" t="s">
        <v>678</v>
      </c>
      <c r="C669" s="18" t="s">
        <v>668</v>
      </c>
      <c r="D669" s="18">
        <v>51.78</v>
      </c>
      <c r="E669" s="310" t="str">
        <f t="shared" si="10"/>
        <v>SINAPI 07/2024</v>
      </c>
      <c r="F669" s="18">
        <v>55.74</v>
      </c>
    </row>
    <row r="670" spans="1:6" ht="27">
      <c r="A670" s="707">
        <v>5849</v>
      </c>
      <c r="B670" s="692" t="s">
        <v>679</v>
      </c>
      <c r="C670" s="18" t="s">
        <v>668</v>
      </c>
      <c r="D670" s="18">
        <v>84.76</v>
      </c>
      <c r="E670" s="310" t="str">
        <f t="shared" si="10"/>
        <v>SINAPI 07/2024</v>
      </c>
      <c r="F670" s="18">
        <v>88.72</v>
      </c>
    </row>
    <row r="671" spans="1:6" ht="40.5">
      <c r="A671" s="707">
        <v>5853</v>
      </c>
      <c r="B671" s="692" t="s">
        <v>680</v>
      </c>
      <c r="C671" s="18" t="s">
        <v>668</v>
      </c>
      <c r="D671" s="18">
        <v>85.11</v>
      </c>
      <c r="E671" s="310" t="str">
        <f t="shared" si="10"/>
        <v>SINAPI 07/2024</v>
      </c>
      <c r="F671" s="18">
        <v>89.07</v>
      </c>
    </row>
    <row r="672" spans="1:6" ht="27">
      <c r="A672" s="707">
        <v>5857</v>
      </c>
      <c r="B672" s="692" t="s">
        <v>681</v>
      </c>
      <c r="C672" s="18" t="s">
        <v>668</v>
      </c>
      <c r="D672" s="18">
        <v>214.06</v>
      </c>
      <c r="E672" s="310" t="str">
        <f t="shared" si="10"/>
        <v>SINAPI 07/2024</v>
      </c>
      <c r="F672" s="18">
        <v>218.02</v>
      </c>
    </row>
    <row r="673" spans="1:6" ht="54">
      <c r="A673" s="707">
        <v>5865</v>
      </c>
      <c r="B673" s="692" t="s">
        <v>682</v>
      </c>
      <c r="C673" s="18" t="s">
        <v>668</v>
      </c>
      <c r="D673" s="18">
        <v>12.13</v>
      </c>
      <c r="E673" s="310" t="str">
        <f t="shared" si="10"/>
        <v>SINAPI 07/2024</v>
      </c>
      <c r="F673" s="18">
        <v>12.13</v>
      </c>
    </row>
    <row r="674" spans="1:6" ht="40.5">
      <c r="A674" s="707">
        <v>5869</v>
      </c>
      <c r="B674" s="692" t="s">
        <v>683</v>
      </c>
      <c r="C674" s="18" t="s">
        <v>668</v>
      </c>
      <c r="D674" s="18">
        <v>78.03</v>
      </c>
      <c r="E674" s="310" t="str">
        <f t="shared" si="10"/>
        <v>SINAPI 07/2024</v>
      </c>
      <c r="F674" s="18">
        <v>82.02</v>
      </c>
    </row>
    <row r="675" spans="1:6" ht="67.5">
      <c r="A675" s="707">
        <v>5877</v>
      </c>
      <c r="B675" s="692" t="s">
        <v>684</v>
      </c>
      <c r="C675" s="18" t="s">
        <v>668</v>
      </c>
      <c r="D675" s="18">
        <v>64.45</v>
      </c>
      <c r="E675" s="310" t="str">
        <f t="shared" si="10"/>
        <v>SINAPI 07/2024</v>
      </c>
      <c r="F675" s="18">
        <v>68.97</v>
      </c>
    </row>
    <row r="676" spans="1:6" ht="54">
      <c r="A676" s="707">
        <v>5881</v>
      </c>
      <c r="B676" s="692" t="s">
        <v>685</v>
      </c>
      <c r="C676" s="18" t="s">
        <v>668</v>
      </c>
      <c r="D676" s="18">
        <v>83.6</v>
      </c>
      <c r="E676" s="310" t="str">
        <f t="shared" si="10"/>
        <v>SINAPI 07/2024</v>
      </c>
      <c r="F676" s="18">
        <v>87.59</v>
      </c>
    </row>
    <row r="677" spans="1:6" ht="54">
      <c r="A677" s="707">
        <v>5884</v>
      </c>
      <c r="B677" s="692" t="s">
        <v>686</v>
      </c>
      <c r="C677" s="18" t="s">
        <v>668</v>
      </c>
      <c r="D677" s="18">
        <v>51.01</v>
      </c>
      <c r="E677" s="310" t="str">
        <f t="shared" si="10"/>
        <v>SINAPI 07/2024</v>
      </c>
      <c r="F677" s="18">
        <v>53.25</v>
      </c>
    </row>
    <row r="678" spans="1:6" ht="54">
      <c r="A678" s="707">
        <v>5892</v>
      </c>
      <c r="B678" s="692" t="s">
        <v>687</v>
      </c>
      <c r="C678" s="18" t="s">
        <v>668</v>
      </c>
      <c r="D678" s="18">
        <v>49.94</v>
      </c>
      <c r="E678" s="310" t="str">
        <f t="shared" si="10"/>
        <v>SINAPI 07/2024</v>
      </c>
      <c r="F678" s="18">
        <v>52.87</v>
      </c>
    </row>
    <row r="679" spans="1:6" ht="54">
      <c r="A679" s="707">
        <v>5896</v>
      </c>
      <c r="B679" s="692" t="s">
        <v>688</v>
      </c>
      <c r="C679" s="18" t="s">
        <v>668</v>
      </c>
      <c r="D679" s="18">
        <v>52.68</v>
      </c>
      <c r="E679" s="310" t="str">
        <f t="shared" si="10"/>
        <v>SINAPI 07/2024</v>
      </c>
      <c r="F679" s="18">
        <v>55.61</v>
      </c>
    </row>
    <row r="680" spans="1:6" ht="67.5">
      <c r="A680" s="707">
        <v>5903</v>
      </c>
      <c r="B680" s="692" t="s">
        <v>689</v>
      </c>
      <c r="C680" s="18" t="s">
        <v>668</v>
      </c>
      <c r="D680" s="18">
        <v>67.12</v>
      </c>
      <c r="E680" s="310" t="str">
        <f t="shared" si="10"/>
        <v>SINAPI 07/2024</v>
      </c>
      <c r="F680" s="18">
        <v>70.05</v>
      </c>
    </row>
    <row r="681" spans="1:6" ht="40.5">
      <c r="A681" s="707">
        <v>5911</v>
      </c>
      <c r="B681" s="692" t="s">
        <v>690</v>
      </c>
      <c r="C681" s="18" t="s">
        <v>668</v>
      </c>
      <c r="D681" s="18">
        <v>24.05</v>
      </c>
      <c r="E681" s="310" t="str">
        <f t="shared" si="10"/>
        <v>SINAPI 07/2024</v>
      </c>
      <c r="F681" s="18">
        <v>26.29</v>
      </c>
    </row>
    <row r="682" spans="1:6" ht="27">
      <c r="A682" s="707">
        <v>5923</v>
      </c>
      <c r="B682" s="692" t="s">
        <v>691</v>
      </c>
      <c r="C682" s="18" t="s">
        <v>668</v>
      </c>
      <c r="D682" s="18">
        <v>3.28</v>
      </c>
      <c r="E682" s="310" t="str">
        <f t="shared" si="10"/>
        <v>SINAPI 07/2024</v>
      </c>
      <c r="F682" s="18">
        <v>3.28</v>
      </c>
    </row>
    <row r="683" spans="1:6" ht="54">
      <c r="A683" s="707">
        <v>5930</v>
      </c>
      <c r="B683" s="692" t="s">
        <v>692</v>
      </c>
      <c r="C683" s="18" t="s">
        <v>668</v>
      </c>
      <c r="D683" s="18">
        <v>66.05</v>
      </c>
      <c r="E683" s="310" t="str">
        <f t="shared" si="10"/>
        <v>SINAPI 07/2024</v>
      </c>
      <c r="F683" s="18">
        <v>69.37</v>
      </c>
    </row>
    <row r="684" spans="1:6" ht="40.5">
      <c r="A684" s="707">
        <v>5934</v>
      </c>
      <c r="B684" s="692" t="s">
        <v>693</v>
      </c>
      <c r="C684" s="18" t="s">
        <v>668</v>
      </c>
      <c r="D684" s="18">
        <v>102.34</v>
      </c>
      <c r="E684" s="310" t="str">
        <f t="shared" si="10"/>
        <v>SINAPI 07/2024</v>
      </c>
      <c r="F684" s="18">
        <v>107.31</v>
      </c>
    </row>
    <row r="685" spans="1:6" ht="40.5">
      <c r="A685" s="707">
        <v>5942</v>
      </c>
      <c r="B685" s="692" t="s">
        <v>694</v>
      </c>
      <c r="C685" s="18" t="s">
        <v>668</v>
      </c>
      <c r="D685" s="18">
        <v>73.489999999999995</v>
      </c>
      <c r="E685" s="310" t="str">
        <f t="shared" si="10"/>
        <v>SINAPI 07/2024</v>
      </c>
      <c r="F685" s="18">
        <v>77.63</v>
      </c>
    </row>
    <row r="686" spans="1:6" ht="40.5">
      <c r="A686" s="707">
        <v>5946</v>
      </c>
      <c r="B686" s="692" t="s">
        <v>695</v>
      </c>
      <c r="C686" s="18" t="s">
        <v>668</v>
      </c>
      <c r="D686" s="18">
        <v>90.46</v>
      </c>
      <c r="E686" s="310" t="str">
        <f t="shared" si="10"/>
        <v>SINAPI 07/2024</v>
      </c>
      <c r="F686" s="18">
        <v>94.6</v>
      </c>
    </row>
    <row r="687" spans="1:6" ht="27">
      <c r="A687" s="707">
        <v>5952</v>
      </c>
      <c r="B687" s="692" t="s">
        <v>696</v>
      </c>
      <c r="C687" s="18" t="s">
        <v>668</v>
      </c>
      <c r="D687" s="18">
        <v>26.65</v>
      </c>
      <c r="E687" s="310" t="str">
        <f t="shared" si="10"/>
        <v>SINAPI 07/2024</v>
      </c>
      <c r="F687" s="18">
        <v>30</v>
      </c>
    </row>
    <row r="688" spans="1:6" ht="40.5">
      <c r="A688" s="707">
        <v>5954</v>
      </c>
      <c r="B688" s="692" t="s">
        <v>697</v>
      </c>
      <c r="C688" s="18" t="s">
        <v>668</v>
      </c>
      <c r="D688" s="18">
        <v>6.71</v>
      </c>
      <c r="E688" s="310" t="str">
        <f t="shared" si="10"/>
        <v>SINAPI 07/2024</v>
      </c>
      <c r="F688" s="18">
        <v>6.71</v>
      </c>
    </row>
    <row r="689" spans="1:6" ht="54">
      <c r="A689" s="707">
        <v>5961</v>
      </c>
      <c r="B689" s="692" t="s">
        <v>698</v>
      </c>
      <c r="C689" s="18" t="s">
        <v>668</v>
      </c>
      <c r="D689" s="18">
        <v>56.96</v>
      </c>
      <c r="E689" s="310" t="str">
        <f t="shared" si="10"/>
        <v>SINAPI 07/2024</v>
      </c>
      <c r="F689" s="18">
        <v>59.99</v>
      </c>
    </row>
    <row r="690" spans="1:6" ht="54">
      <c r="A690" s="707">
        <v>6260</v>
      </c>
      <c r="B690" s="692" t="s">
        <v>699</v>
      </c>
      <c r="C690" s="18" t="s">
        <v>668</v>
      </c>
      <c r="D690" s="18">
        <v>54.43</v>
      </c>
      <c r="E690" s="310" t="str">
        <f t="shared" si="10"/>
        <v>SINAPI 07/2024</v>
      </c>
      <c r="F690" s="18">
        <v>57.36</v>
      </c>
    </row>
    <row r="691" spans="1:6" ht="40.5">
      <c r="A691" s="707">
        <v>6880</v>
      </c>
      <c r="B691" s="692" t="s">
        <v>700</v>
      </c>
      <c r="C691" s="18" t="s">
        <v>668</v>
      </c>
      <c r="D691" s="18">
        <v>91.5</v>
      </c>
      <c r="E691" s="310" t="str">
        <f t="shared" si="10"/>
        <v>SINAPI 07/2024</v>
      </c>
      <c r="F691" s="18">
        <v>95.49</v>
      </c>
    </row>
    <row r="692" spans="1:6" ht="27">
      <c r="A692" s="707">
        <v>7031</v>
      </c>
      <c r="B692" s="692" t="s">
        <v>701</v>
      </c>
      <c r="C692" s="18" t="s">
        <v>668</v>
      </c>
      <c r="D692" s="18">
        <v>6.04</v>
      </c>
      <c r="E692" s="310" t="str">
        <f t="shared" si="10"/>
        <v>SINAPI 07/2024</v>
      </c>
      <c r="F692" s="18">
        <v>6.04</v>
      </c>
    </row>
    <row r="693" spans="1:6" ht="54">
      <c r="A693" s="707">
        <v>7043</v>
      </c>
      <c r="B693" s="692" t="s">
        <v>702</v>
      </c>
      <c r="C693" s="18" t="s">
        <v>668</v>
      </c>
      <c r="D693" s="18">
        <v>0.28999999999999998</v>
      </c>
      <c r="E693" s="310" t="str">
        <f t="shared" si="10"/>
        <v>SINAPI 07/2024</v>
      </c>
      <c r="F693" s="18">
        <v>0.28999999999999998</v>
      </c>
    </row>
    <row r="694" spans="1:6" ht="54">
      <c r="A694" s="707">
        <v>7050</v>
      </c>
      <c r="B694" s="692" t="s">
        <v>703</v>
      </c>
      <c r="C694" s="18" t="s">
        <v>668</v>
      </c>
      <c r="D694" s="18">
        <v>84.48</v>
      </c>
      <c r="E694" s="310" t="str">
        <f t="shared" si="10"/>
        <v>SINAPI 07/2024</v>
      </c>
      <c r="F694" s="18">
        <v>88.47</v>
      </c>
    </row>
    <row r="695" spans="1:6" ht="54">
      <c r="A695" s="707">
        <v>67827</v>
      </c>
      <c r="B695" s="692" t="s">
        <v>704</v>
      </c>
      <c r="C695" s="18" t="s">
        <v>668</v>
      </c>
      <c r="D695" s="18">
        <v>58.18</v>
      </c>
      <c r="E695" s="310" t="str">
        <f t="shared" si="10"/>
        <v>SINAPI 07/2024</v>
      </c>
      <c r="F695" s="18">
        <v>61.21</v>
      </c>
    </row>
    <row r="696" spans="1:6" ht="27">
      <c r="A696" s="707">
        <v>73395</v>
      </c>
      <c r="B696" s="692" t="s">
        <v>705</v>
      </c>
      <c r="C696" s="18" t="s">
        <v>668</v>
      </c>
      <c r="D696" s="18">
        <v>9.76</v>
      </c>
      <c r="E696" s="310" t="str">
        <f t="shared" si="10"/>
        <v>SINAPI 07/2024</v>
      </c>
      <c r="F696" s="18">
        <v>9.76</v>
      </c>
    </row>
    <row r="697" spans="1:6" ht="40.5">
      <c r="A697" s="707">
        <v>83766</v>
      </c>
      <c r="B697" s="692" t="s">
        <v>706</v>
      </c>
      <c r="C697" s="18" t="s">
        <v>668</v>
      </c>
      <c r="D697" s="18">
        <v>37.299999999999997</v>
      </c>
      <c r="E697" s="310" t="str">
        <f t="shared" si="10"/>
        <v>SINAPI 07/2024</v>
      </c>
      <c r="F697" s="18">
        <v>40.24</v>
      </c>
    </row>
    <row r="698" spans="1:6" ht="40.5">
      <c r="A698" s="707">
        <v>84013</v>
      </c>
      <c r="B698" s="692" t="s">
        <v>707</v>
      </c>
      <c r="C698" s="18" t="s">
        <v>668</v>
      </c>
      <c r="D698" s="18">
        <v>87.61</v>
      </c>
      <c r="E698" s="310" t="str">
        <f t="shared" si="10"/>
        <v>SINAPI 07/2024</v>
      </c>
      <c r="F698" s="18">
        <v>92.13</v>
      </c>
    </row>
    <row r="699" spans="1:6" ht="40.5">
      <c r="A699" s="707">
        <v>87446</v>
      </c>
      <c r="B699" s="692" t="s">
        <v>708</v>
      </c>
      <c r="C699" s="18" t="s">
        <v>668</v>
      </c>
      <c r="D699" s="18">
        <v>0.54</v>
      </c>
      <c r="E699" s="310" t="str">
        <f t="shared" si="10"/>
        <v>SINAPI 07/2024</v>
      </c>
      <c r="F699" s="18">
        <v>0.54</v>
      </c>
    </row>
    <row r="700" spans="1:6" ht="40.5">
      <c r="A700" s="707">
        <v>88392</v>
      </c>
      <c r="B700" s="692" t="s">
        <v>709</v>
      </c>
      <c r="C700" s="18" t="s">
        <v>668</v>
      </c>
      <c r="D700" s="18">
        <v>1.06</v>
      </c>
      <c r="E700" s="310" t="str">
        <f t="shared" si="10"/>
        <v>SINAPI 07/2024</v>
      </c>
      <c r="F700" s="18">
        <v>1.06</v>
      </c>
    </row>
    <row r="701" spans="1:6" ht="40.5">
      <c r="A701" s="707">
        <v>88398</v>
      </c>
      <c r="B701" s="692" t="s">
        <v>710</v>
      </c>
      <c r="C701" s="18" t="s">
        <v>668</v>
      </c>
      <c r="D701" s="18">
        <v>1.27</v>
      </c>
      <c r="E701" s="310" t="str">
        <f t="shared" si="10"/>
        <v>SINAPI 07/2024</v>
      </c>
      <c r="F701" s="18">
        <v>1.27</v>
      </c>
    </row>
    <row r="702" spans="1:6" ht="40.5">
      <c r="A702" s="707">
        <v>88404</v>
      </c>
      <c r="B702" s="692" t="s">
        <v>711</v>
      </c>
      <c r="C702" s="18" t="s">
        <v>668</v>
      </c>
      <c r="D702" s="18">
        <v>1.01</v>
      </c>
      <c r="E702" s="310" t="str">
        <f t="shared" si="10"/>
        <v>SINAPI 07/2024</v>
      </c>
      <c r="F702" s="18">
        <v>1.01</v>
      </c>
    </row>
    <row r="703" spans="1:6" ht="40.5">
      <c r="A703" s="707">
        <v>88430</v>
      </c>
      <c r="B703" s="692" t="s">
        <v>712</v>
      </c>
      <c r="C703" s="18" t="s">
        <v>668</v>
      </c>
      <c r="D703" s="18">
        <v>6.93</v>
      </c>
      <c r="E703" s="310" t="str">
        <f t="shared" si="10"/>
        <v>SINAPI 07/2024</v>
      </c>
      <c r="F703" s="18">
        <v>6.93</v>
      </c>
    </row>
    <row r="704" spans="1:6" ht="40.5">
      <c r="A704" s="707">
        <v>88438</v>
      </c>
      <c r="B704" s="692" t="s">
        <v>713</v>
      </c>
      <c r="C704" s="18" t="s">
        <v>668</v>
      </c>
      <c r="D704" s="18">
        <v>9.18</v>
      </c>
      <c r="E704" s="310" t="str">
        <f t="shared" si="10"/>
        <v>SINAPI 07/2024</v>
      </c>
      <c r="F704" s="18">
        <v>9.18</v>
      </c>
    </row>
    <row r="705" spans="1:6" ht="40.5">
      <c r="A705" s="707">
        <v>88831</v>
      </c>
      <c r="B705" s="692" t="s">
        <v>714</v>
      </c>
      <c r="C705" s="18" t="s">
        <v>668</v>
      </c>
      <c r="D705" s="18">
        <v>0.39</v>
      </c>
      <c r="E705" s="310" t="str">
        <f t="shared" si="10"/>
        <v>SINAPI 07/2024</v>
      </c>
      <c r="F705" s="18">
        <v>0.39</v>
      </c>
    </row>
    <row r="706" spans="1:6" ht="27">
      <c r="A706" s="707">
        <v>88844</v>
      </c>
      <c r="B706" s="692" t="s">
        <v>715</v>
      </c>
      <c r="C706" s="18" t="s">
        <v>668</v>
      </c>
      <c r="D706" s="18">
        <v>74.19</v>
      </c>
      <c r="E706" s="310" t="str">
        <f t="shared" si="10"/>
        <v>SINAPI 07/2024</v>
      </c>
      <c r="F706" s="18">
        <v>78.150000000000006</v>
      </c>
    </row>
    <row r="707" spans="1:6" ht="40.5">
      <c r="A707" s="707">
        <v>88908</v>
      </c>
      <c r="B707" s="692" t="s">
        <v>716</v>
      </c>
      <c r="C707" s="18" t="s">
        <v>668</v>
      </c>
      <c r="D707" s="18">
        <v>96.86</v>
      </c>
      <c r="E707" s="310" t="str">
        <f t="shared" si="10"/>
        <v>SINAPI 07/2024</v>
      </c>
      <c r="F707" s="18">
        <v>101.38</v>
      </c>
    </row>
    <row r="708" spans="1:6" ht="54">
      <c r="A708" s="707">
        <v>89022</v>
      </c>
      <c r="B708" s="692" t="s">
        <v>717</v>
      </c>
      <c r="C708" s="18" t="s">
        <v>668</v>
      </c>
      <c r="D708" s="18">
        <v>0.28999999999999998</v>
      </c>
      <c r="E708" s="310" t="str">
        <f t="shared" si="10"/>
        <v>SINAPI 07/2024</v>
      </c>
      <c r="F708" s="18">
        <v>0.28999999999999998</v>
      </c>
    </row>
    <row r="709" spans="1:6" ht="27">
      <c r="A709" s="707">
        <v>89027</v>
      </c>
      <c r="B709" s="692" t="s">
        <v>718</v>
      </c>
      <c r="C709" s="18" t="s">
        <v>668</v>
      </c>
      <c r="D709" s="18">
        <v>4.9000000000000004</v>
      </c>
      <c r="E709" s="310" t="str">
        <f t="shared" si="10"/>
        <v>SINAPI 07/2024</v>
      </c>
      <c r="F709" s="18">
        <v>4.9000000000000004</v>
      </c>
    </row>
    <row r="710" spans="1:6" ht="27">
      <c r="A710" s="707">
        <v>89031</v>
      </c>
      <c r="B710" s="692" t="s">
        <v>719</v>
      </c>
      <c r="C710" s="18" t="s">
        <v>668</v>
      </c>
      <c r="D710" s="18">
        <v>72.14</v>
      </c>
      <c r="E710" s="310" t="str">
        <f t="shared" si="10"/>
        <v>SINAPI 07/2024</v>
      </c>
      <c r="F710" s="18">
        <v>76.099999999999994</v>
      </c>
    </row>
    <row r="711" spans="1:6" ht="27">
      <c r="A711" s="707">
        <v>89036</v>
      </c>
      <c r="B711" s="692" t="s">
        <v>720</v>
      </c>
      <c r="C711" s="18" t="s">
        <v>668</v>
      </c>
      <c r="D711" s="18">
        <v>45.52</v>
      </c>
      <c r="E711" s="310" t="str">
        <f t="shared" si="10"/>
        <v>SINAPI 07/2024</v>
      </c>
      <c r="F711" s="18">
        <v>49.48</v>
      </c>
    </row>
    <row r="712" spans="1:6" ht="27">
      <c r="A712" s="707">
        <v>89218</v>
      </c>
      <c r="B712" s="692" t="s">
        <v>721</v>
      </c>
      <c r="C712" s="18" t="s">
        <v>668</v>
      </c>
      <c r="D712" s="18">
        <v>88.65</v>
      </c>
      <c r="E712" s="310" t="str">
        <f t="shared" ref="E712:E775" si="11">+$G$7</f>
        <v>SINAPI 07/2024</v>
      </c>
      <c r="F712" s="18">
        <v>95.35</v>
      </c>
    </row>
    <row r="713" spans="1:6" ht="40.5">
      <c r="A713" s="707">
        <v>89226</v>
      </c>
      <c r="B713" s="692" t="s">
        <v>722</v>
      </c>
      <c r="C713" s="18" t="s">
        <v>668</v>
      </c>
      <c r="D713" s="18">
        <v>1.63</v>
      </c>
      <c r="E713" s="310" t="str">
        <f t="shared" si="11"/>
        <v>SINAPI 07/2024</v>
      </c>
      <c r="F713" s="18">
        <v>1.63</v>
      </c>
    </row>
    <row r="714" spans="1:6" ht="40.5">
      <c r="A714" s="707">
        <v>89235</v>
      </c>
      <c r="B714" s="692" t="s">
        <v>723</v>
      </c>
      <c r="C714" s="18" t="s">
        <v>668</v>
      </c>
      <c r="D714" s="18">
        <v>183.36</v>
      </c>
      <c r="E714" s="310" t="str">
        <f t="shared" si="11"/>
        <v>SINAPI 07/2024</v>
      </c>
      <c r="F714" s="18">
        <v>187.5</v>
      </c>
    </row>
    <row r="715" spans="1:6" ht="40.5">
      <c r="A715" s="707">
        <v>89243</v>
      </c>
      <c r="B715" s="692" t="s">
        <v>724</v>
      </c>
      <c r="C715" s="18" t="s">
        <v>668</v>
      </c>
      <c r="D715" s="18">
        <v>388.8</v>
      </c>
      <c r="E715" s="310" t="str">
        <f t="shared" si="11"/>
        <v>SINAPI 07/2024</v>
      </c>
      <c r="F715" s="18">
        <v>392.94</v>
      </c>
    </row>
    <row r="716" spans="1:6" ht="40.5">
      <c r="A716" s="707">
        <v>89251</v>
      </c>
      <c r="B716" s="692" t="s">
        <v>725</v>
      </c>
      <c r="C716" s="18" t="s">
        <v>668</v>
      </c>
      <c r="D716" s="18">
        <v>341.72</v>
      </c>
      <c r="E716" s="310" t="str">
        <f t="shared" si="11"/>
        <v>SINAPI 07/2024</v>
      </c>
      <c r="F716" s="18">
        <v>345.86</v>
      </c>
    </row>
    <row r="717" spans="1:6" ht="40.5">
      <c r="A717" s="707">
        <v>89258</v>
      </c>
      <c r="B717" s="692" t="s">
        <v>726</v>
      </c>
      <c r="C717" s="18" t="s">
        <v>668</v>
      </c>
      <c r="D717" s="18">
        <v>123.13</v>
      </c>
      <c r="E717" s="310" t="str">
        <f t="shared" si="11"/>
        <v>SINAPI 07/2024</v>
      </c>
      <c r="F717" s="18">
        <v>127.27</v>
      </c>
    </row>
    <row r="718" spans="1:6" ht="40.5">
      <c r="A718" s="707">
        <v>89273</v>
      </c>
      <c r="B718" s="692" t="s">
        <v>727</v>
      </c>
      <c r="C718" s="18" t="s">
        <v>668</v>
      </c>
      <c r="D718" s="18">
        <v>115.44</v>
      </c>
      <c r="E718" s="310" t="str">
        <f t="shared" si="11"/>
        <v>SINAPI 07/2024</v>
      </c>
      <c r="F718" s="18">
        <v>120.83</v>
      </c>
    </row>
    <row r="719" spans="1:6" ht="40.5">
      <c r="A719" s="707">
        <v>89279</v>
      </c>
      <c r="B719" s="692" t="s">
        <v>728</v>
      </c>
      <c r="C719" s="18" t="s">
        <v>668</v>
      </c>
      <c r="D719" s="18">
        <v>1.99</v>
      </c>
      <c r="E719" s="310" t="str">
        <f t="shared" si="11"/>
        <v>SINAPI 07/2024</v>
      </c>
      <c r="F719" s="18">
        <v>1.99</v>
      </c>
    </row>
    <row r="720" spans="1:6" ht="54">
      <c r="A720" s="707">
        <v>89877</v>
      </c>
      <c r="B720" s="692" t="s">
        <v>729</v>
      </c>
      <c r="C720" s="18" t="s">
        <v>668</v>
      </c>
      <c r="D720" s="18">
        <v>81.599999999999994</v>
      </c>
      <c r="E720" s="310" t="str">
        <f t="shared" si="11"/>
        <v>SINAPI 07/2024</v>
      </c>
      <c r="F720" s="18">
        <v>84.63</v>
      </c>
    </row>
    <row r="721" spans="1:6" ht="54">
      <c r="A721" s="707">
        <v>89884</v>
      </c>
      <c r="B721" s="692" t="s">
        <v>730</v>
      </c>
      <c r="C721" s="18" t="s">
        <v>668</v>
      </c>
      <c r="D721" s="18">
        <v>85.41</v>
      </c>
      <c r="E721" s="310" t="str">
        <f t="shared" si="11"/>
        <v>SINAPI 07/2024</v>
      </c>
      <c r="F721" s="18">
        <v>88.44</v>
      </c>
    </row>
    <row r="722" spans="1:6" ht="40.5">
      <c r="A722" s="707">
        <v>90587</v>
      </c>
      <c r="B722" s="692" t="s">
        <v>731</v>
      </c>
      <c r="C722" s="18" t="s">
        <v>668</v>
      </c>
      <c r="D722" s="18">
        <v>0.45</v>
      </c>
      <c r="E722" s="310" t="str">
        <f t="shared" si="11"/>
        <v>SINAPI 07/2024</v>
      </c>
      <c r="F722" s="18">
        <v>0.45</v>
      </c>
    </row>
    <row r="723" spans="1:6" ht="27">
      <c r="A723" s="707">
        <v>90626</v>
      </c>
      <c r="B723" s="692" t="s">
        <v>732</v>
      </c>
      <c r="C723" s="18" t="s">
        <v>668</v>
      </c>
      <c r="D723" s="18">
        <v>2.65</v>
      </c>
      <c r="E723" s="310" t="str">
        <f t="shared" si="11"/>
        <v>SINAPI 07/2024</v>
      </c>
      <c r="F723" s="18">
        <v>2.65</v>
      </c>
    </row>
    <row r="724" spans="1:6" ht="40.5">
      <c r="A724" s="707">
        <v>90632</v>
      </c>
      <c r="B724" s="692" t="s">
        <v>733</v>
      </c>
      <c r="C724" s="18" t="s">
        <v>668</v>
      </c>
      <c r="D724" s="18">
        <v>88.07</v>
      </c>
      <c r="E724" s="310" t="str">
        <f t="shared" si="11"/>
        <v>SINAPI 07/2024</v>
      </c>
      <c r="F724" s="18">
        <v>92.03</v>
      </c>
    </row>
    <row r="725" spans="1:6" ht="54">
      <c r="A725" s="707">
        <v>90638</v>
      </c>
      <c r="B725" s="692" t="s">
        <v>734</v>
      </c>
      <c r="C725" s="18" t="s">
        <v>668</v>
      </c>
      <c r="D725" s="18">
        <v>5.33</v>
      </c>
      <c r="E725" s="310" t="str">
        <f t="shared" si="11"/>
        <v>SINAPI 07/2024</v>
      </c>
      <c r="F725" s="18">
        <v>5.33</v>
      </c>
    </row>
    <row r="726" spans="1:6" ht="40.5">
      <c r="A726" s="707">
        <v>90644</v>
      </c>
      <c r="B726" s="692" t="s">
        <v>735</v>
      </c>
      <c r="C726" s="18" t="s">
        <v>668</v>
      </c>
      <c r="D726" s="18">
        <v>7.96</v>
      </c>
      <c r="E726" s="310" t="str">
        <f t="shared" si="11"/>
        <v>SINAPI 07/2024</v>
      </c>
      <c r="F726" s="18">
        <v>7.96</v>
      </c>
    </row>
    <row r="727" spans="1:6" ht="54">
      <c r="A727" s="707">
        <v>90651</v>
      </c>
      <c r="B727" s="692" t="s">
        <v>736</v>
      </c>
      <c r="C727" s="18" t="s">
        <v>668</v>
      </c>
      <c r="D727" s="18">
        <v>0.83</v>
      </c>
      <c r="E727" s="310" t="str">
        <f t="shared" si="11"/>
        <v>SINAPI 07/2024</v>
      </c>
      <c r="F727" s="18">
        <v>0.83</v>
      </c>
    </row>
    <row r="728" spans="1:6" ht="27">
      <c r="A728" s="707">
        <v>90657</v>
      </c>
      <c r="B728" s="692" t="s">
        <v>737</v>
      </c>
      <c r="C728" s="18" t="s">
        <v>668</v>
      </c>
      <c r="D728" s="18">
        <v>5.18</v>
      </c>
      <c r="E728" s="310" t="str">
        <f t="shared" si="11"/>
        <v>SINAPI 07/2024</v>
      </c>
      <c r="F728" s="18">
        <v>5.18</v>
      </c>
    </row>
    <row r="729" spans="1:6" ht="27">
      <c r="A729" s="707">
        <v>90663</v>
      </c>
      <c r="B729" s="692" t="s">
        <v>738</v>
      </c>
      <c r="C729" s="18" t="s">
        <v>668</v>
      </c>
      <c r="D729" s="18">
        <v>5.55</v>
      </c>
      <c r="E729" s="310" t="str">
        <f t="shared" si="11"/>
        <v>SINAPI 07/2024</v>
      </c>
      <c r="F729" s="18">
        <v>5.55</v>
      </c>
    </row>
    <row r="730" spans="1:6" ht="54">
      <c r="A730" s="707">
        <v>90669</v>
      </c>
      <c r="B730" s="692" t="s">
        <v>739</v>
      </c>
      <c r="C730" s="18" t="s">
        <v>668</v>
      </c>
      <c r="D730" s="18">
        <v>9</v>
      </c>
      <c r="E730" s="310" t="str">
        <f t="shared" si="11"/>
        <v>SINAPI 07/2024</v>
      </c>
      <c r="F730" s="18">
        <v>9</v>
      </c>
    </row>
    <row r="731" spans="1:6" ht="67.5">
      <c r="A731" s="707">
        <v>90675</v>
      </c>
      <c r="B731" s="692" t="s">
        <v>740</v>
      </c>
      <c r="C731" s="18" t="s">
        <v>668</v>
      </c>
      <c r="D731" s="18">
        <v>302.14999999999998</v>
      </c>
      <c r="E731" s="310" t="str">
        <f t="shared" si="11"/>
        <v>SINAPI 07/2024</v>
      </c>
      <c r="F731" s="18">
        <v>306.11</v>
      </c>
    </row>
    <row r="732" spans="1:6" ht="67.5">
      <c r="A732" s="707">
        <v>90681</v>
      </c>
      <c r="B732" s="692" t="s">
        <v>741</v>
      </c>
      <c r="C732" s="18" t="s">
        <v>668</v>
      </c>
      <c r="D732" s="18">
        <v>178.19</v>
      </c>
      <c r="E732" s="310" t="str">
        <f t="shared" si="11"/>
        <v>SINAPI 07/2024</v>
      </c>
      <c r="F732" s="18">
        <v>182.15</v>
      </c>
    </row>
    <row r="733" spans="1:6" ht="40.5">
      <c r="A733" s="707">
        <v>90687</v>
      </c>
      <c r="B733" s="692" t="s">
        <v>742</v>
      </c>
      <c r="C733" s="18" t="s">
        <v>668</v>
      </c>
      <c r="D733" s="18">
        <v>60.68</v>
      </c>
      <c r="E733" s="310" t="str">
        <f t="shared" si="11"/>
        <v>SINAPI 07/2024</v>
      </c>
      <c r="F733" s="18">
        <v>64.819999999999993</v>
      </c>
    </row>
    <row r="734" spans="1:6" ht="40.5">
      <c r="A734" s="707">
        <v>90693</v>
      </c>
      <c r="B734" s="692" t="s">
        <v>743</v>
      </c>
      <c r="C734" s="18" t="s">
        <v>668</v>
      </c>
      <c r="D734" s="18">
        <v>58.81</v>
      </c>
      <c r="E734" s="310" t="str">
        <f t="shared" si="11"/>
        <v>SINAPI 07/2024</v>
      </c>
      <c r="F734" s="18">
        <v>62.95</v>
      </c>
    </row>
    <row r="735" spans="1:6" ht="40.5">
      <c r="A735" s="707">
        <v>90965</v>
      </c>
      <c r="B735" s="692" t="s">
        <v>744</v>
      </c>
      <c r="C735" s="18" t="s">
        <v>668</v>
      </c>
      <c r="D735" s="18">
        <v>8.9600000000000009</v>
      </c>
      <c r="E735" s="310" t="str">
        <f t="shared" si="11"/>
        <v>SINAPI 07/2024</v>
      </c>
      <c r="F735" s="18">
        <v>8.9600000000000009</v>
      </c>
    </row>
    <row r="736" spans="1:6" ht="40.5">
      <c r="A736" s="707">
        <v>90973</v>
      </c>
      <c r="B736" s="692" t="s">
        <v>745</v>
      </c>
      <c r="C736" s="18" t="s">
        <v>668</v>
      </c>
      <c r="D736" s="18">
        <v>8.99</v>
      </c>
      <c r="E736" s="310" t="str">
        <f t="shared" si="11"/>
        <v>SINAPI 07/2024</v>
      </c>
      <c r="F736" s="18">
        <v>8.99</v>
      </c>
    </row>
    <row r="737" spans="1:6" ht="40.5">
      <c r="A737" s="707">
        <v>90982</v>
      </c>
      <c r="B737" s="692" t="s">
        <v>746</v>
      </c>
      <c r="C737" s="18" t="s">
        <v>668</v>
      </c>
      <c r="D737" s="18">
        <v>22.84</v>
      </c>
      <c r="E737" s="310" t="str">
        <f t="shared" si="11"/>
        <v>SINAPI 07/2024</v>
      </c>
      <c r="F737" s="18">
        <v>22.84</v>
      </c>
    </row>
    <row r="738" spans="1:6" ht="40.5">
      <c r="A738" s="707">
        <v>91001</v>
      </c>
      <c r="B738" s="692" t="s">
        <v>747</v>
      </c>
      <c r="C738" s="18" t="s">
        <v>668</v>
      </c>
      <c r="D738" s="18">
        <v>10.66</v>
      </c>
      <c r="E738" s="310" t="str">
        <f t="shared" si="11"/>
        <v>SINAPI 07/2024</v>
      </c>
      <c r="F738" s="18">
        <v>10.66</v>
      </c>
    </row>
    <row r="739" spans="1:6" ht="54">
      <c r="A739" s="707">
        <v>91032</v>
      </c>
      <c r="B739" s="692" t="s">
        <v>748</v>
      </c>
      <c r="C739" s="18" t="s">
        <v>668</v>
      </c>
      <c r="D739" s="18">
        <v>60.88</v>
      </c>
      <c r="E739" s="310" t="str">
        <f t="shared" si="11"/>
        <v>SINAPI 07/2024</v>
      </c>
      <c r="F739" s="18">
        <v>63.81</v>
      </c>
    </row>
    <row r="740" spans="1:6" ht="40.5">
      <c r="A740" s="707">
        <v>91278</v>
      </c>
      <c r="B740" s="692" t="s">
        <v>749</v>
      </c>
      <c r="C740" s="18" t="s">
        <v>668</v>
      </c>
      <c r="D740" s="18">
        <v>0.71</v>
      </c>
      <c r="E740" s="310" t="str">
        <f t="shared" si="11"/>
        <v>SINAPI 07/2024</v>
      </c>
      <c r="F740" s="18">
        <v>0.71</v>
      </c>
    </row>
    <row r="741" spans="1:6" ht="54">
      <c r="A741" s="707">
        <v>91285</v>
      </c>
      <c r="B741" s="692" t="s">
        <v>750</v>
      </c>
      <c r="C741" s="18" t="s">
        <v>668</v>
      </c>
      <c r="D741" s="18">
        <v>0.97</v>
      </c>
      <c r="E741" s="310" t="str">
        <f t="shared" si="11"/>
        <v>SINAPI 07/2024</v>
      </c>
      <c r="F741" s="18">
        <v>0.97</v>
      </c>
    </row>
    <row r="742" spans="1:6" ht="54">
      <c r="A742" s="707">
        <v>91387</v>
      </c>
      <c r="B742" s="692" t="s">
        <v>751</v>
      </c>
      <c r="C742" s="18" t="s">
        <v>668</v>
      </c>
      <c r="D742" s="18">
        <v>67.78</v>
      </c>
      <c r="E742" s="310" t="str">
        <f t="shared" si="11"/>
        <v>SINAPI 07/2024</v>
      </c>
      <c r="F742" s="18">
        <v>70.81</v>
      </c>
    </row>
    <row r="743" spans="1:6" ht="67.5">
      <c r="A743" s="707">
        <v>91395</v>
      </c>
      <c r="B743" s="692" t="s">
        <v>752</v>
      </c>
      <c r="C743" s="18" t="s">
        <v>668</v>
      </c>
      <c r="D743" s="18">
        <v>52.15</v>
      </c>
      <c r="E743" s="310" t="str">
        <f t="shared" si="11"/>
        <v>SINAPI 07/2024</v>
      </c>
      <c r="F743" s="18">
        <v>55.08</v>
      </c>
    </row>
    <row r="744" spans="1:6" ht="54">
      <c r="A744" s="707">
        <v>91486</v>
      </c>
      <c r="B744" s="692" t="s">
        <v>753</v>
      </c>
      <c r="C744" s="18" t="s">
        <v>668</v>
      </c>
      <c r="D744" s="18">
        <v>62.5</v>
      </c>
      <c r="E744" s="310" t="str">
        <f t="shared" si="11"/>
        <v>SINAPI 07/2024</v>
      </c>
      <c r="F744" s="18">
        <v>65.430000000000007</v>
      </c>
    </row>
    <row r="745" spans="1:6" ht="40.5">
      <c r="A745" s="707">
        <v>91534</v>
      </c>
      <c r="B745" s="692" t="s">
        <v>754</v>
      </c>
      <c r="C745" s="18" t="s">
        <v>668</v>
      </c>
      <c r="D745" s="18">
        <v>29.48</v>
      </c>
      <c r="E745" s="310" t="str">
        <f t="shared" si="11"/>
        <v>SINAPI 07/2024</v>
      </c>
      <c r="F745" s="18">
        <v>33.44</v>
      </c>
    </row>
    <row r="746" spans="1:6" ht="54">
      <c r="A746" s="707">
        <v>91635</v>
      </c>
      <c r="B746" s="692" t="s">
        <v>755</v>
      </c>
      <c r="C746" s="18" t="s">
        <v>668</v>
      </c>
      <c r="D746" s="18">
        <v>57.53</v>
      </c>
      <c r="E746" s="310" t="str">
        <f t="shared" si="11"/>
        <v>SINAPI 07/2024</v>
      </c>
      <c r="F746" s="18">
        <v>60.85</v>
      </c>
    </row>
    <row r="747" spans="1:6" ht="67.5">
      <c r="A747" s="707">
        <v>91646</v>
      </c>
      <c r="B747" s="692" t="s">
        <v>756</v>
      </c>
      <c r="C747" s="18" t="s">
        <v>668</v>
      </c>
      <c r="D747" s="18">
        <v>90.05</v>
      </c>
      <c r="E747" s="310" t="str">
        <f t="shared" si="11"/>
        <v>SINAPI 07/2024</v>
      </c>
      <c r="F747" s="18">
        <v>93.68</v>
      </c>
    </row>
    <row r="748" spans="1:6" ht="40.5">
      <c r="A748" s="707">
        <v>91693</v>
      </c>
      <c r="B748" s="692" t="s">
        <v>757</v>
      </c>
      <c r="C748" s="18" t="s">
        <v>668</v>
      </c>
      <c r="D748" s="18">
        <v>28.54</v>
      </c>
      <c r="E748" s="310" t="str">
        <f t="shared" si="11"/>
        <v>SINAPI 07/2024</v>
      </c>
      <c r="F748" s="18">
        <v>32.5</v>
      </c>
    </row>
    <row r="749" spans="1:6" ht="40.5">
      <c r="A749" s="707">
        <v>92044</v>
      </c>
      <c r="B749" s="692" t="s">
        <v>758</v>
      </c>
      <c r="C749" s="18" t="s">
        <v>668</v>
      </c>
      <c r="D749" s="18">
        <v>7.8</v>
      </c>
      <c r="E749" s="310" t="str">
        <f t="shared" si="11"/>
        <v>SINAPI 07/2024</v>
      </c>
      <c r="F749" s="18">
        <v>7.8</v>
      </c>
    </row>
    <row r="750" spans="1:6" ht="67.5">
      <c r="A750" s="707">
        <v>92107</v>
      </c>
      <c r="B750" s="692" t="s">
        <v>759</v>
      </c>
      <c r="C750" s="18" t="s">
        <v>668</v>
      </c>
      <c r="D750" s="18">
        <v>87.36</v>
      </c>
      <c r="E750" s="310" t="str">
        <f t="shared" si="11"/>
        <v>SINAPI 07/2024</v>
      </c>
      <c r="F750" s="18">
        <v>90.29</v>
      </c>
    </row>
    <row r="751" spans="1:6" ht="40.5">
      <c r="A751" s="707">
        <v>92113</v>
      </c>
      <c r="B751" s="692" t="s">
        <v>760</v>
      </c>
      <c r="C751" s="18" t="s">
        <v>668</v>
      </c>
      <c r="D751" s="18">
        <v>1.18</v>
      </c>
      <c r="E751" s="310" t="str">
        <f t="shared" si="11"/>
        <v>SINAPI 07/2024</v>
      </c>
      <c r="F751" s="18">
        <v>1.18</v>
      </c>
    </row>
    <row r="752" spans="1:6" ht="27">
      <c r="A752" s="707">
        <v>92119</v>
      </c>
      <c r="B752" s="692" t="s">
        <v>761</v>
      </c>
      <c r="C752" s="18" t="s">
        <v>668</v>
      </c>
      <c r="D752" s="18">
        <v>0.3</v>
      </c>
      <c r="E752" s="310" t="str">
        <f t="shared" si="11"/>
        <v>SINAPI 07/2024</v>
      </c>
      <c r="F752" s="18">
        <v>0.3</v>
      </c>
    </row>
    <row r="753" spans="1:6" ht="27">
      <c r="A753" s="707">
        <v>92139</v>
      </c>
      <c r="B753" s="692" t="s">
        <v>762</v>
      </c>
      <c r="C753" s="18" t="s">
        <v>668</v>
      </c>
      <c r="D753" s="18">
        <v>38.1</v>
      </c>
      <c r="E753" s="310" t="str">
        <f t="shared" si="11"/>
        <v>SINAPI 07/2024</v>
      </c>
      <c r="F753" s="18">
        <v>40.549999999999997</v>
      </c>
    </row>
    <row r="754" spans="1:6" ht="40.5">
      <c r="A754" s="707">
        <v>92146</v>
      </c>
      <c r="B754" s="692" t="s">
        <v>763</v>
      </c>
      <c r="C754" s="18" t="s">
        <v>668</v>
      </c>
      <c r="D754" s="18">
        <v>26.01</v>
      </c>
      <c r="E754" s="310" t="str">
        <f t="shared" si="11"/>
        <v>SINAPI 07/2024</v>
      </c>
      <c r="F754" s="18">
        <v>28.46</v>
      </c>
    </row>
    <row r="755" spans="1:6" ht="67.5">
      <c r="A755" s="707">
        <v>92243</v>
      </c>
      <c r="B755" s="692" t="s">
        <v>764</v>
      </c>
      <c r="C755" s="18" t="s">
        <v>668</v>
      </c>
      <c r="D755" s="18">
        <v>72.73</v>
      </c>
      <c r="E755" s="310" t="str">
        <f t="shared" si="11"/>
        <v>SINAPI 07/2024</v>
      </c>
      <c r="F755" s="18">
        <v>76.36</v>
      </c>
    </row>
    <row r="756" spans="1:6" ht="40.5">
      <c r="A756" s="707">
        <v>92717</v>
      </c>
      <c r="B756" s="692" t="s">
        <v>765</v>
      </c>
      <c r="C756" s="18" t="s">
        <v>668</v>
      </c>
      <c r="D756" s="18">
        <v>0.15</v>
      </c>
      <c r="E756" s="310" t="str">
        <f t="shared" si="11"/>
        <v>SINAPI 07/2024</v>
      </c>
      <c r="F756" s="18">
        <v>0.15</v>
      </c>
    </row>
    <row r="757" spans="1:6" ht="40.5">
      <c r="A757" s="707">
        <v>92961</v>
      </c>
      <c r="B757" s="692" t="s">
        <v>766</v>
      </c>
      <c r="C757" s="18" t="s">
        <v>668</v>
      </c>
      <c r="D757" s="18">
        <v>5.29</v>
      </c>
      <c r="E757" s="310" t="str">
        <f t="shared" si="11"/>
        <v>SINAPI 07/2024</v>
      </c>
      <c r="F757" s="18">
        <v>5.29</v>
      </c>
    </row>
    <row r="758" spans="1:6" ht="27">
      <c r="A758" s="707">
        <v>92967</v>
      </c>
      <c r="B758" s="692" t="s">
        <v>767</v>
      </c>
      <c r="C758" s="18" t="s">
        <v>668</v>
      </c>
      <c r="D758" s="18">
        <v>26.7</v>
      </c>
      <c r="E758" s="310" t="str">
        <f t="shared" si="11"/>
        <v>SINAPI 07/2024</v>
      </c>
      <c r="F758" s="18">
        <v>30.05</v>
      </c>
    </row>
    <row r="759" spans="1:6" ht="67.5">
      <c r="A759" s="707">
        <v>93225</v>
      </c>
      <c r="B759" s="692" t="s">
        <v>768</v>
      </c>
      <c r="C759" s="18" t="s">
        <v>668</v>
      </c>
      <c r="D759" s="18">
        <v>454.04</v>
      </c>
      <c r="E759" s="310" t="str">
        <f t="shared" si="11"/>
        <v>SINAPI 07/2024</v>
      </c>
      <c r="F759" s="18">
        <v>458</v>
      </c>
    </row>
    <row r="760" spans="1:6" ht="40.5">
      <c r="A760" s="707">
        <v>93234</v>
      </c>
      <c r="B760" s="692" t="s">
        <v>769</v>
      </c>
      <c r="C760" s="18" t="s">
        <v>668</v>
      </c>
      <c r="D760" s="18">
        <v>0.52</v>
      </c>
      <c r="E760" s="310" t="str">
        <f t="shared" si="11"/>
        <v>SINAPI 07/2024</v>
      </c>
      <c r="F760" s="18">
        <v>0.52</v>
      </c>
    </row>
    <row r="761" spans="1:6" ht="54">
      <c r="A761" s="707">
        <v>93244</v>
      </c>
      <c r="B761" s="692" t="s">
        <v>770</v>
      </c>
      <c r="C761" s="18" t="s">
        <v>668</v>
      </c>
      <c r="D761" s="18">
        <v>70.52</v>
      </c>
      <c r="E761" s="310" t="str">
        <f t="shared" si="11"/>
        <v>SINAPI 07/2024</v>
      </c>
      <c r="F761" s="18">
        <v>74.510000000000005</v>
      </c>
    </row>
    <row r="762" spans="1:6" ht="27">
      <c r="A762" s="707">
        <v>93274</v>
      </c>
      <c r="B762" s="692" t="s">
        <v>771</v>
      </c>
      <c r="C762" s="18" t="s">
        <v>668</v>
      </c>
      <c r="D762" s="18">
        <v>77.319999999999993</v>
      </c>
      <c r="E762" s="310" t="str">
        <f t="shared" si="11"/>
        <v>SINAPI 07/2024</v>
      </c>
      <c r="F762" s="18">
        <v>82.71</v>
      </c>
    </row>
    <row r="763" spans="1:6" ht="40.5">
      <c r="A763" s="707">
        <v>93282</v>
      </c>
      <c r="B763" s="692" t="s">
        <v>772</v>
      </c>
      <c r="C763" s="18" t="s">
        <v>668</v>
      </c>
      <c r="D763" s="18">
        <v>25.32</v>
      </c>
      <c r="E763" s="310" t="str">
        <f t="shared" si="11"/>
        <v>SINAPI 07/2024</v>
      </c>
      <c r="F763" s="18">
        <v>28.71</v>
      </c>
    </row>
    <row r="764" spans="1:6" ht="40.5">
      <c r="A764" s="707">
        <v>93288</v>
      </c>
      <c r="B764" s="692" t="s">
        <v>773</v>
      </c>
      <c r="C764" s="18" t="s">
        <v>668</v>
      </c>
      <c r="D764" s="18">
        <v>187.5</v>
      </c>
      <c r="E764" s="310" t="str">
        <f t="shared" si="11"/>
        <v>SINAPI 07/2024</v>
      </c>
      <c r="F764" s="18">
        <v>192.89</v>
      </c>
    </row>
    <row r="765" spans="1:6" ht="54">
      <c r="A765" s="707">
        <v>93403</v>
      </c>
      <c r="B765" s="692" t="s">
        <v>774</v>
      </c>
      <c r="C765" s="18" t="s">
        <v>668</v>
      </c>
      <c r="D765" s="18">
        <v>62.89</v>
      </c>
      <c r="E765" s="310" t="str">
        <f t="shared" si="11"/>
        <v>SINAPI 07/2024</v>
      </c>
      <c r="F765" s="18">
        <v>66.209999999999994</v>
      </c>
    </row>
    <row r="766" spans="1:6" ht="67.5">
      <c r="A766" s="707">
        <v>93409</v>
      </c>
      <c r="B766" s="692" t="s">
        <v>775</v>
      </c>
      <c r="C766" s="18" t="s">
        <v>668</v>
      </c>
      <c r="D766" s="18">
        <v>35.81</v>
      </c>
      <c r="E766" s="310" t="str">
        <f t="shared" si="11"/>
        <v>SINAPI 07/2024</v>
      </c>
      <c r="F766" s="18">
        <v>39.46</v>
      </c>
    </row>
    <row r="767" spans="1:6" ht="40.5">
      <c r="A767" s="707">
        <v>93416</v>
      </c>
      <c r="B767" s="692" t="s">
        <v>776</v>
      </c>
      <c r="C767" s="18" t="s">
        <v>668</v>
      </c>
      <c r="D767" s="18">
        <v>0.46</v>
      </c>
      <c r="E767" s="310" t="str">
        <f t="shared" si="11"/>
        <v>SINAPI 07/2024</v>
      </c>
      <c r="F767" s="18">
        <v>0.46</v>
      </c>
    </row>
    <row r="768" spans="1:6" ht="27">
      <c r="A768" s="707">
        <v>93422</v>
      </c>
      <c r="B768" s="692" t="s">
        <v>777</v>
      </c>
      <c r="C768" s="18" t="s">
        <v>668</v>
      </c>
      <c r="D768" s="18">
        <v>6.14</v>
      </c>
      <c r="E768" s="310" t="str">
        <f t="shared" si="11"/>
        <v>SINAPI 07/2024</v>
      </c>
      <c r="F768" s="18">
        <v>6.14</v>
      </c>
    </row>
    <row r="769" spans="1:6" ht="27">
      <c r="A769" s="707">
        <v>93428</v>
      </c>
      <c r="B769" s="692" t="s">
        <v>778</v>
      </c>
      <c r="C769" s="18" t="s">
        <v>668</v>
      </c>
      <c r="D769" s="18">
        <v>8.69</v>
      </c>
      <c r="E769" s="310" t="str">
        <f t="shared" si="11"/>
        <v>SINAPI 07/2024</v>
      </c>
      <c r="F769" s="18">
        <v>8.69</v>
      </c>
    </row>
    <row r="770" spans="1:6" ht="27">
      <c r="A770" s="707">
        <v>93434</v>
      </c>
      <c r="B770" s="692" t="s">
        <v>779</v>
      </c>
      <c r="C770" s="18" t="s">
        <v>668</v>
      </c>
      <c r="D770" s="18">
        <v>333.68</v>
      </c>
      <c r="E770" s="310" t="str">
        <f t="shared" si="11"/>
        <v>SINAPI 07/2024</v>
      </c>
      <c r="F770" s="18">
        <v>347.61</v>
      </c>
    </row>
    <row r="771" spans="1:6" ht="40.5">
      <c r="A771" s="707">
        <v>93440</v>
      </c>
      <c r="B771" s="692" t="s">
        <v>780</v>
      </c>
      <c r="C771" s="18" t="s">
        <v>668</v>
      </c>
      <c r="D771" s="18">
        <v>123.71</v>
      </c>
      <c r="E771" s="310" t="str">
        <f t="shared" si="11"/>
        <v>SINAPI 07/2024</v>
      </c>
      <c r="F771" s="18">
        <v>137.63999999999999</v>
      </c>
    </row>
    <row r="772" spans="1:6" ht="27">
      <c r="A772" s="707">
        <v>95122</v>
      </c>
      <c r="B772" s="692" t="s">
        <v>781</v>
      </c>
      <c r="C772" s="18" t="s">
        <v>668</v>
      </c>
      <c r="D772" s="18">
        <v>214.83</v>
      </c>
      <c r="E772" s="310" t="str">
        <f t="shared" si="11"/>
        <v>SINAPI 07/2024</v>
      </c>
      <c r="F772" s="18">
        <v>228.76</v>
      </c>
    </row>
    <row r="773" spans="1:6" ht="27">
      <c r="A773" s="707">
        <v>95128</v>
      </c>
      <c r="B773" s="692" t="s">
        <v>782</v>
      </c>
      <c r="C773" s="18" t="s">
        <v>668</v>
      </c>
      <c r="D773" s="18">
        <v>51.82</v>
      </c>
      <c r="E773" s="310" t="str">
        <f t="shared" si="11"/>
        <v>SINAPI 07/2024</v>
      </c>
      <c r="F773" s="18">
        <v>55.78</v>
      </c>
    </row>
    <row r="774" spans="1:6" ht="27">
      <c r="A774" s="707">
        <v>95140</v>
      </c>
      <c r="B774" s="692" t="s">
        <v>783</v>
      </c>
      <c r="C774" s="18" t="s">
        <v>668</v>
      </c>
      <c r="D774" s="18">
        <v>0.05</v>
      </c>
      <c r="E774" s="310" t="str">
        <f t="shared" si="11"/>
        <v>SINAPI 07/2024</v>
      </c>
      <c r="F774" s="18">
        <v>0.05</v>
      </c>
    </row>
    <row r="775" spans="1:6" ht="27">
      <c r="A775" s="707">
        <v>95213</v>
      </c>
      <c r="B775" s="692" t="s">
        <v>784</v>
      </c>
      <c r="C775" s="18" t="s">
        <v>668</v>
      </c>
      <c r="D775" s="18">
        <v>83.73</v>
      </c>
      <c r="E775" s="310" t="str">
        <f t="shared" si="11"/>
        <v>SINAPI 07/2024</v>
      </c>
      <c r="F775" s="18">
        <v>89.12</v>
      </c>
    </row>
    <row r="776" spans="1:6" ht="27">
      <c r="A776" s="707">
        <v>95259</v>
      </c>
      <c r="B776" s="692" t="s">
        <v>785</v>
      </c>
      <c r="C776" s="18" t="s">
        <v>668</v>
      </c>
      <c r="D776" s="18">
        <v>26.43</v>
      </c>
      <c r="E776" s="310" t="str">
        <f t="shared" ref="E776:E839" si="12">+$G$7</f>
        <v>SINAPI 07/2024</v>
      </c>
      <c r="F776" s="18">
        <v>29.78</v>
      </c>
    </row>
    <row r="777" spans="1:6" ht="27">
      <c r="A777" s="707">
        <v>95265</v>
      </c>
      <c r="B777" s="692" t="s">
        <v>786</v>
      </c>
      <c r="C777" s="18" t="s">
        <v>668</v>
      </c>
      <c r="D777" s="18">
        <v>0.83</v>
      </c>
      <c r="E777" s="310" t="str">
        <f t="shared" si="12"/>
        <v>SINAPI 07/2024</v>
      </c>
      <c r="F777" s="18">
        <v>0.83</v>
      </c>
    </row>
    <row r="778" spans="1:6" ht="40.5">
      <c r="A778" s="707">
        <v>95271</v>
      </c>
      <c r="B778" s="692" t="s">
        <v>787</v>
      </c>
      <c r="C778" s="18" t="s">
        <v>668</v>
      </c>
      <c r="D778" s="18">
        <v>0.51</v>
      </c>
      <c r="E778" s="310" t="str">
        <f t="shared" si="12"/>
        <v>SINAPI 07/2024</v>
      </c>
      <c r="F778" s="18">
        <v>0.51</v>
      </c>
    </row>
    <row r="779" spans="1:6" ht="40.5">
      <c r="A779" s="707">
        <v>95277</v>
      </c>
      <c r="B779" s="692" t="s">
        <v>788</v>
      </c>
      <c r="C779" s="18" t="s">
        <v>668</v>
      </c>
      <c r="D779" s="18">
        <v>0.48</v>
      </c>
      <c r="E779" s="310" t="str">
        <f t="shared" si="12"/>
        <v>SINAPI 07/2024</v>
      </c>
      <c r="F779" s="18">
        <v>0.48</v>
      </c>
    </row>
    <row r="780" spans="1:6" ht="40.5">
      <c r="A780" s="707">
        <v>95283</v>
      </c>
      <c r="B780" s="692" t="s">
        <v>789</v>
      </c>
      <c r="C780" s="18" t="s">
        <v>668</v>
      </c>
      <c r="D780" s="18">
        <v>0.6</v>
      </c>
      <c r="E780" s="310" t="str">
        <f t="shared" si="12"/>
        <v>SINAPI 07/2024</v>
      </c>
      <c r="F780" s="18">
        <v>0.6</v>
      </c>
    </row>
    <row r="781" spans="1:6" ht="40.5">
      <c r="A781" s="707">
        <v>95621</v>
      </c>
      <c r="B781" s="692" t="s">
        <v>790</v>
      </c>
      <c r="C781" s="18" t="s">
        <v>668</v>
      </c>
      <c r="D781" s="18">
        <v>26.11</v>
      </c>
      <c r="E781" s="310" t="str">
        <f t="shared" si="12"/>
        <v>SINAPI 07/2024</v>
      </c>
      <c r="F781" s="18">
        <v>29.46</v>
      </c>
    </row>
    <row r="782" spans="1:6" ht="40.5">
      <c r="A782" s="707">
        <v>95632</v>
      </c>
      <c r="B782" s="692" t="s">
        <v>791</v>
      </c>
      <c r="C782" s="18" t="s">
        <v>668</v>
      </c>
      <c r="D782" s="18">
        <v>88.81</v>
      </c>
      <c r="E782" s="310" t="str">
        <f t="shared" si="12"/>
        <v>SINAPI 07/2024</v>
      </c>
      <c r="F782" s="18">
        <v>92.8</v>
      </c>
    </row>
    <row r="783" spans="1:6" ht="40.5">
      <c r="A783" s="707">
        <v>95703</v>
      </c>
      <c r="B783" s="692" t="s">
        <v>792</v>
      </c>
      <c r="C783" s="18" t="s">
        <v>668</v>
      </c>
      <c r="D783" s="18">
        <v>34.32</v>
      </c>
      <c r="E783" s="310" t="str">
        <f t="shared" si="12"/>
        <v>SINAPI 07/2024</v>
      </c>
      <c r="F783" s="18">
        <v>38.28</v>
      </c>
    </row>
    <row r="784" spans="1:6" ht="40.5">
      <c r="A784" s="707">
        <v>95709</v>
      </c>
      <c r="B784" s="692" t="s">
        <v>793</v>
      </c>
      <c r="C784" s="18" t="s">
        <v>668</v>
      </c>
      <c r="D784" s="18">
        <v>85.6</v>
      </c>
      <c r="E784" s="310" t="str">
        <f t="shared" si="12"/>
        <v>SINAPI 07/2024</v>
      </c>
      <c r="F784" s="18">
        <v>89.56</v>
      </c>
    </row>
    <row r="785" spans="1:6" ht="54">
      <c r="A785" s="707">
        <v>95715</v>
      </c>
      <c r="B785" s="692" t="s">
        <v>794</v>
      </c>
      <c r="C785" s="18" t="s">
        <v>668</v>
      </c>
      <c r="D785" s="18">
        <v>100.37</v>
      </c>
      <c r="E785" s="310" t="str">
        <f t="shared" si="12"/>
        <v>SINAPI 07/2024</v>
      </c>
      <c r="F785" s="18">
        <v>104.89</v>
      </c>
    </row>
    <row r="786" spans="1:6" ht="54">
      <c r="A786" s="707">
        <v>95721</v>
      </c>
      <c r="B786" s="692" t="s">
        <v>795</v>
      </c>
      <c r="C786" s="18" t="s">
        <v>668</v>
      </c>
      <c r="D786" s="18">
        <v>97.81</v>
      </c>
      <c r="E786" s="310" t="str">
        <f t="shared" si="12"/>
        <v>SINAPI 07/2024</v>
      </c>
      <c r="F786" s="18">
        <v>102.33</v>
      </c>
    </row>
    <row r="787" spans="1:6" ht="27">
      <c r="A787" s="707">
        <v>95873</v>
      </c>
      <c r="B787" s="692" t="s">
        <v>796</v>
      </c>
      <c r="C787" s="18" t="s">
        <v>668</v>
      </c>
      <c r="D787" s="18">
        <v>13.9</v>
      </c>
      <c r="E787" s="310" t="str">
        <f t="shared" si="12"/>
        <v>SINAPI 07/2024</v>
      </c>
      <c r="F787" s="18">
        <v>13.9</v>
      </c>
    </row>
    <row r="788" spans="1:6" ht="40.5">
      <c r="A788" s="707">
        <v>96014</v>
      </c>
      <c r="B788" s="692" t="s">
        <v>797</v>
      </c>
      <c r="C788" s="18" t="s">
        <v>668</v>
      </c>
      <c r="D788" s="18">
        <v>56.34</v>
      </c>
      <c r="E788" s="310" t="str">
        <f t="shared" si="12"/>
        <v>SINAPI 07/2024</v>
      </c>
      <c r="F788" s="18">
        <v>60.3</v>
      </c>
    </row>
    <row r="789" spans="1:6" ht="27">
      <c r="A789" s="707">
        <v>96021</v>
      </c>
      <c r="B789" s="692" t="s">
        <v>798</v>
      </c>
      <c r="C789" s="18" t="s">
        <v>668</v>
      </c>
      <c r="D789" s="18">
        <v>56.07</v>
      </c>
      <c r="E789" s="310" t="str">
        <f t="shared" si="12"/>
        <v>SINAPI 07/2024</v>
      </c>
      <c r="F789" s="18">
        <v>60.03</v>
      </c>
    </row>
    <row r="790" spans="1:6" ht="27">
      <c r="A790" s="707">
        <v>96029</v>
      </c>
      <c r="B790" s="692" t="s">
        <v>799</v>
      </c>
      <c r="C790" s="18" t="s">
        <v>668</v>
      </c>
      <c r="D790" s="18">
        <v>49.84</v>
      </c>
      <c r="E790" s="310" t="str">
        <f t="shared" si="12"/>
        <v>SINAPI 07/2024</v>
      </c>
      <c r="F790" s="18">
        <v>53.8</v>
      </c>
    </row>
    <row r="791" spans="1:6" ht="40.5">
      <c r="A791" s="707">
        <v>96036</v>
      </c>
      <c r="B791" s="692" t="s">
        <v>800</v>
      </c>
      <c r="C791" s="18" t="s">
        <v>668</v>
      </c>
      <c r="D791" s="18">
        <v>73.73</v>
      </c>
      <c r="E791" s="310" t="str">
        <f t="shared" si="12"/>
        <v>SINAPI 07/2024</v>
      </c>
      <c r="F791" s="18">
        <v>76.760000000000005</v>
      </c>
    </row>
    <row r="792" spans="1:6" ht="27">
      <c r="A792" s="707">
        <v>96155</v>
      </c>
      <c r="B792" s="692" t="s">
        <v>801</v>
      </c>
      <c r="C792" s="18" t="s">
        <v>668</v>
      </c>
      <c r="D792" s="18">
        <v>50.11</v>
      </c>
      <c r="E792" s="310" t="str">
        <f t="shared" si="12"/>
        <v>SINAPI 07/2024</v>
      </c>
      <c r="F792" s="18">
        <v>54.07</v>
      </c>
    </row>
    <row r="793" spans="1:6" ht="40.5">
      <c r="A793" s="707">
        <v>96156</v>
      </c>
      <c r="B793" s="692" t="s">
        <v>802</v>
      </c>
      <c r="C793" s="18" t="s">
        <v>668</v>
      </c>
      <c r="D793" s="18">
        <v>65.25</v>
      </c>
      <c r="E793" s="310" t="str">
        <f t="shared" si="12"/>
        <v>SINAPI 07/2024</v>
      </c>
      <c r="F793" s="18">
        <v>69.39</v>
      </c>
    </row>
    <row r="794" spans="1:6" ht="27">
      <c r="A794" s="707">
        <v>96159</v>
      </c>
      <c r="B794" s="692" t="s">
        <v>803</v>
      </c>
      <c r="C794" s="18" t="s">
        <v>668</v>
      </c>
      <c r="D794" s="18">
        <v>94.86</v>
      </c>
      <c r="E794" s="310" t="str">
        <f t="shared" si="12"/>
        <v>SINAPI 07/2024</v>
      </c>
      <c r="F794" s="18">
        <v>99</v>
      </c>
    </row>
    <row r="795" spans="1:6" ht="40.5">
      <c r="A795" s="707">
        <v>96246</v>
      </c>
      <c r="B795" s="692" t="s">
        <v>804</v>
      </c>
      <c r="C795" s="18" t="s">
        <v>668</v>
      </c>
      <c r="D795" s="18">
        <v>64.66</v>
      </c>
      <c r="E795" s="310" t="str">
        <f t="shared" si="12"/>
        <v>SINAPI 07/2024</v>
      </c>
      <c r="F795" s="18">
        <v>69.180000000000007</v>
      </c>
    </row>
    <row r="796" spans="1:6" ht="40.5">
      <c r="A796" s="707">
        <v>96464</v>
      </c>
      <c r="B796" s="692" t="s">
        <v>805</v>
      </c>
      <c r="C796" s="18" t="s">
        <v>668</v>
      </c>
      <c r="D796" s="18">
        <v>95.37</v>
      </c>
      <c r="E796" s="310" t="str">
        <f t="shared" si="12"/>
        <v>SINAPI 07/2024</v>
      </c>
      <c r="F796" s="18">
        <v>99.36</v>
      </c>
    </row>
    <row r="797" spans="1:6" ht="40.5">
      <c r="A797" s="707">
        <v>98765</v>
      </c>
      <c r="B797" s="692" t="s">
        <v>806</v>
      </c>
      <c r="C797" s="18" t="s">
        <v>668</v>
      </c>
      <c r="D797" s="18">
        <v>0.06</v>
      </c>
      <c r="E797" s="310" t="str">
        <f t="shared" si="12"/>
        <v>SINAPI 07/2024</v>
      </c>
      <c r="F797" s="18">
        <v>0.06</v>
      </c>
    </row>
    <row r="798" spans="1:6" ht="40.5">
      <c r="A798" s="707">
        <v>99834</v>
      </c>
      <c r="B798" s="692" t="s">
        <v>807</v>
      </c>
      <c r="C798" s="18" t="s">
        <v>668</v>
      </c>
      <c r="D798" s="18">
        <v>0.13</v>
      </c>
      <c r="E798" s="310" t="str">
        <f t="shared" si="12"/>
        <v>SINAPI 07/2024</v>
      </c>
      <c r="F798" s="18">
        <v>0.13</v>
      </c>
    </row>
    <row r="799" spans="1:6" ht="40.5">
      <c r="A799" s="707">
        <v>100642</v>
      </c>
      <c r="B799" s="692" t="s">
        <v>808</v>
      </c>
      <c r="C799" s="18" t="s">
        <v>668</v>
      </c>
      <c r="D799" s="18">
        <v>315.36</v>
      </c>
      <c r="E799" s="310" t="str">
        <f t="shared" si="12"/>
        <v>SINAPI 07/2024</v>
      </c>
      <c r="F799" s="18">
        <v>320.33</v>
      </c>
    </row>
    <row r="800" spans="1:6" ht="27">
      <c r="A800" s="707">
        <v>100648</v>
      </c>
      <c r="B800" s="692" t="s">
        <v>809</v>
      </c>
      <c r="C800" s="18" t="s">
        <v>668</v>
      </c>
      <c r="D800" s="18">
        <v>629.6</v>
      </c>
      <c r="E800" s="310" t="str">
        <f t="shared" si="12"/>
        <v>SINAPI 07/2024</v>
      </c>
      <c r="F800" s="18">
        <v>634.57000000000005</v>
      </c>
    </row>
    <row r="801" spans="1:6" ht="40.5">
      <c r="A801" s="707">
        <v>102274</v>
      </c>
      <c r="B801" s="692" t="s">
        <v>810</v>
      </c>
      <c r="C801" s="18" t="s">
        <v>668</v>
      </c>
      <c r="D801" s="18">
        <v>25.53</v>
      </c>
      <c r="E801" s="310" t="str">
        <f t="shared" si="12"/>
        <v>SINAPI 07/2024</v>
      </c>
      <c r="F801" s="18">
        <v>28.88</v>
      </c>
    </row>
    <row r="802" spans="1:6" ht="40.5">
      <c r="A802" s="707">
        <v>104092</v>
      </c>
      <c r="B802" s="692" t="s">
        <v>811</v>
      </c>
      <c r="C802" s="18" t="s">
        <v>668</v>
      </c>
      <c r="D802" s="18">
        <v>7.0000000000000007E-2</v>
      </c>
      <c r="E802" s="310" t="str">
        <f t="shared" si="12"/>
        <v>SINAPI 07/2024</v>
      </c>
      <c r="F802" s="18">
        <v>7.0000000000000007E-2</v>
      </c>
    </row>
    <row r="803" spans="1:6" ht="40.5">
      <c r="A803" s="707">
        <v>104098</v>
      </c>
      <c r="B803" s="692" t="s">
        <v>812</v>
      </c>
      <c r="C803" s="18" t="s">
        <v>668</v>
      </c>
      <c r="D803" s="18">
        <v>0.1</v>
      </c>
      <c r="E803" s="310" t="str">
        <f t="shared" si="12"/>
        <v>SINAPI 07/2024</v>
      </c>
      <c r="F803" s="18">
        <v>0.1</v>
      </c>
    </row>
    <row r="804" spans="1:6" ht="54">
      <c r="A804" s="707">
        <v>5089</v>
      </c>
      <c r="B804" s="692" t="s">
        <v>813</v>
      </c>
      <c r="C804" s="18" t="s">
        <v>814</v>
      </c>
      <c r="D804" s="18">
        <v>41.26</v>
      </c>
      <c r="E804" s="310" t="str">
        <f t="shared" si="12"/>
        <v>SINAPI 07/2024</v>
      </c>
      <c r="F804" s="18">
        <v>41.26</v>
      </c>
    </row>
    <row r="805" spans="1:6" ht="40.5">
      <c r="A805" s="707">
        <v>5627</v>
      </c>
      <c r="B805" s="692" t="s">
        <v>815</v>
      </c>
      <c r="C805" s="18" t="s">
        <v>814</v>
      </c>
      <c r="D805" s="18">
        <v>46.2</v>
      </c>
      <c r="E805" s="310" t="str">
        <f t="shared" si="12"/>
        <v>SINAPI 07/2024</v>
      </c>
      <c r="F805" s="18">
        <v>46.2</v>
      </c>
    </row>
    <row r="806" spans="1:6" ht="40.5">
      <c r="A806" s="707">
        <v>5628</v>
      </c>
      <c r="B806" s="692" t="s">
        <v>816</v>
      </c>
      <c r="C806" s="18" t="s">
        <v>814</v>
      </c>
      <c r="D806" s="18">
        <v>12.21</v>
      </c>
      <c r="E806" s="310" t="str">
        <f t="shared" si="12"/>
        <v>SINAPI 07/2024</v>
      </c>
      <c r="F806" s="18">
        <v>12.21</v>
      </c>
    </row>
    <row r="807" spans="1:6" ht="40.5">
      <c r="A807" s="707">
        <v>5629</v>
      </c>
      <c r="B807" s="692" t="s">
        <v>817</v>
      </c>
      <c r="C807" s="18" t="s">
        <v>814</v>
      </c>
      <c r="D807" s="18">
        <v>57.75</v>
      </c>
      <c r="E807" s="310" t="str">
        <f t="shared" si="12"/>
        <v>SINAPI 07/2024</v>
      </c>
      <c r="F807" s="18">
        <v>57.75</v>
      </c>
    </row>
    <row r="808" spans="1:6" ht="40.5">
      <c r="A808" s="707">
        <v>5630</v>
      </c>
      <c r="B808" s="692" t="s">
        <v>818</v>
      </c>
      <c r="C808" s="18" t="s">
        <v>814</v>
      </c>
      <c r="D808" s="18">
        <v>67.42</v>
      </c>
      <c r="E808" s="310" t="str">
        <f t="shared" si="12"/>
        <v>SINAPI 07/2024</v>
      </c>
      <c r="F808" s="18">
        <v>67.42</v>
      </c>
    </row>
    <row r="809" spans="1:6" ht="40.5">
      <c r="A809" s="707">
        <v>5658</v>
      </c>
      <c r="B809" s="692" t="s">
        <v>819</v>
      </c>
      <c r="C809" s="18" t="s">
        <v>814</v>
      </c>
      <c r="D809" s="18">
        <v>2.29</v>
      </c>
      <c r="E809" s="310" t="str">
        <f t="shared" si="12"/>
        <v>SINAPI 07/2024</v>
      </c>
      <c r="F809" s="18">
        <v>2.29</v>
      </c>
    </row>
    <row r="810" spans="1:6" ht="67.5">
      <c r="A810" s="707">
        <v>5664</v>
      </c>
      <c r="B810" s="692" t="s">
        <v>820</v>
      </c>
      <c r="C810" s="18" t="s">
        <v>814</v>
      </c>
      <c r="D810" s="18">
        <v>33.369999999999997</v>
      </c>
      <c r="E810" s="310" t="str">
        <f t="shared" si="12"/>
        <v>SINAPI 07/2024</v>
      </c>
      <c r="F810" s="18">
        <v>33.369999999999997</v>
      </c>
    </row>
    <row r="811" spans="1:6" ht="67.5">
      <c r="A811" s="707">
        <v>5667</v>
      </c>
      <c r="B811" s="692" t="s">
        <v>821</v>
      </c>
      <c r="C811" s="18" t="s">
        <v>814</v>
      </c>
      <c r="D811" s="18">
        <v>29.68</v>
      </c>
      <c r="E811" s="310" t="str">
        <f t="shared" si="12"/>
        <v>SINAPI 07/2024</v>
      </c>
      <c r="F811" s="18">
        <v>29.68</v>
      </c>
    </row>
    <row r="812" spans="1:6" ht="67.5">
      <c r="A812" s="707">
        <v>5668</v>
      </c>
      <c r="B812" s="692" t="s">
        <v>822</v>
      </c>
      <c r="C812" s="18" t="s">
        <v>814</v>
      </c>
      <c r="D812" s="18">
        <v>47.95</v>
      </c>
      <c r="E812" s="310" t="str">
        <f t="shared" si="12"/>
        <v>SINAPI 07/2024</v>
      </c>
      <c r="F812" s="18">
        <v>47.95</v>
      </c>
    </row>
    <row r="813" spans="1:6" ht="54">
      <c r="A813" s="707">
        <v>5674</v>
      </c>
      <c r="B813" s="692" t="s">
        <v>823</v>
      </c>
      <c r="C813" s="18" t="s">
        <v>814</v>
      </c>
      <c r="D813" s="18">
        <v>39.69</v>
      </c>
      <c r="E813" s="310" t="str">
        <f t="shared" si="12"/>
        <v>SINAPI 07/2024</v>
      </c>
      <c r="F813" s="18">
        <v>39.69</v>
      </c>
    </row>
    <row r="814" spans="1:6" ht="54">
      <c r="A814" s="707">
        <v>5692</v>
      </c>
      <c r="B814" s="692" t="s">
        <v>824</v>
      </c>
      <c r="C814" s="18" t="s">
        <v>814</v>
      </c>
      <c r="D814" s="18">
        <v>0.21</v>
      </c>
      <c r="E814" s="310" t="str">
        <f t="shared" si="12"/>
        <v>SINAPI 07/2024</v>
      </c>
      <c r="F814" s="18">
        <v>0.21</v>
      </c>
    </row>
    <row r="815" spans="1:6" ht="54">
      <c r="A815" s="707">
        <v>5693</v>
      </c>
      <c r="B815" s="692" t="s">
        <v>825</v>
      </c>
      <c r="C815" s="18" t="s">
        <v>814</v>
      </c>
      <c r="D815" s="18">
        <v>21.39</v>
      </c>
      <c r="E815" s="310" t="str">
        <f t="shared" si="12"/>
        <v>SINAPI 07/2024</v>
      </c>
      <c r="F815" s="18">
        <v>21.39</v>
      </c>
    </row>
    <row r="816" spans="1:6" ht="54">
      <c r="A816" s="707">
        <v>5695</v>
      </c>
      <c r="B816" s="692" t="s">
        <v>826</v>
      </c>
      <c r="C816" s="18" t="s">
        <v>814</v>
      </c>
      <c r="D816" s="18">
        <v>40.14</v>
      </c>
      <c r="E816" s="310" t="str">
        <f t="shared" si="12"/>
        <v>SINAPI 07/2024</v>
      </c>
      <c r="F816" s="18">
        <v>40.14</v>
      </c>
    </row>
    <row r="817" spans="1:6" ht="27">
      <c r="A817" s="707">
        <v>5703</v>
      </c>
      <c r="B817" s="692" t="s">
        <v>827</v>
      </c>
      <c r="C817" s="18" t="s">
        <v>814</v>
      </c>
      <c r="D817" s="18">
        <v>22.84</v>
      </c>
      <c r="E817" s="310" t="str">
        <f t="shared" si="12"/>
        <v>SINAPI 07/2024</v>
      </c>
      <c r="F817" s="18">
        <v>22.84</v>
      </c>
    </row>
    <row r="818" spans="1:6" ht="67.5">
      <c r="A818" s="707">
        <v>5705</v>
      </c>
      <c r="B818" s="692" t="s">
        <v>828</v>
      </c>
      <c r="C818" s="18" t="s">
        <v>814</v>
      </c>
      <c r="D818" s="18">
        <v>38.67</v>
      </c>
      <c r="E818" s="310" t="str">
        <f t="shared" si="12"/>
        <v>SINAPI 07/2024</v>
      </c>
      <c r="F818" s="18">
        <v>38.67</v>
      </c>
    </row>
    <row r="819" spans="1:6" ht="27">
      <c r="A819" s="707">
        <v>5707</v>
      </c>
      <c r="B819" s="692" t="s">
        <v>829</v>
      </c>
      <c r="C819" s="18" t="s">
        <v>814</v>
      </c>
      <c r="D819" s="18">
        <v>87.69</v>
      </c>
      <c r="E819" s="310" t="str">
        <f t="shared" si="12"/>
        <v>SINAPI 07/2024</v>
      </c>
      <c r="F819" s="18">
        <v>87.69</v>
      </c>
    </row>
    <row r="820" spans="1:6" ht="40.5">
      <c r="A820" s="707">
        <v>5710</v>
      </c>
      <c r="B820" s="692" t="s">
        <v>830</v>
      </c>
      <c r="C820" s="18" t="s">
        <v>814</v>
      </c>
      <c r="D820" s="18">
        <v>135.66</v>
      </c>
      <c r="E820" s="310" t="str">
        <f t="shared" si="12"/>
        <v>SINAPI 07/2024</v>
      </c>
      <c r="F820" s="18">
        <v>135.66</v>
      </c>
    </row>
    <row r="821" spans="1:6" ht="40.5">
      <c r="A821" s="707">
        <v>5711</v>
      </c>
      <c r="B821" s="692" t="s">
        <v>831</v>
      </c>
      <c r="C821" s="18" t="s">
        <v>814</v>
      </c>
      <c r="D821" s="18">
        <v>93.14</v>
      </c>
      <c r="E821" s="310" t="str">
        <f t="shared" si="12"/>
        <v>SINAPI 07/2024</v>
      </c>
      <c r="F821" s="18">
        <v>93.14</v>
      </c>
    </row>
    <row r="822" spans="1:6" ht="27">
      <c r="A822" s="707">
        <v>5714</v>
      </c>
      <c r="B822" s="692" t="s">
        <v>832</v>
      </c>
      <c r="C822" s="18" t="s">
        <v>814</v>
      </c>
      <c r="D822" s="18">
        <v>14.73</v>
      </c>
      <c r="E822" s="310" t="str">
        <f t="shared" si="12"/>
        <v>SINAPI 07/2024</v>
      </c>
      <c r="F822" s="18">
        <v>14.73</v>
      </c>
    </row>
    <row r="823" spans="1:6" ht="27">
      <c r="A823" s="707">
        <v>5715</v>
      </c>
      <c r="B823" s="692" t="s">
        <v>833</v>
      </c>
      <c r="C823" s="18" t="s">
        <v>814</v>
      </c>
      <c r="D823" s="18">
        <v>70.48</v>
      </c>
      <c r="E823" s="310" t="str">
        <f t="shared" si="12"/>
        <v>SINAPI 07/2024</v>
      </c>
      <c r="F823" s="18">
        <v>70.48</v>
      </c>
    </row>
    <row r="824" spans="1:6" ht="40.5">
      <c r="A824" s="707">
        <v>5718</v>
      </c>
      <c r="B824" s="692" t="s">
        <v>834</v>
      </c>
      <c r="C824" s="18" t="s">
        <v>814</v>
      </c>
      <c r="D824" s="18">
        <v>111.17</v>
      </c>
      <c r="E824" s="310" t="str">
        <f t="shared" si="12"/>
        <v>SINAPI 07/2024</v>
      </c>
      <c r="F824" s="18">
        <v>111.17</v>
      </c>
    </row>
    <row r="825" spans="1:6" ht="40.5">
      <c r="A825" s="707">
        <v>5721</v>
      </c>
      <c r="B825" s="692" t="s">
        <v>835</v>
      </c>
      <c r="C825" s="18" t="s">
        <v>814</v>
      </c>
      <c r="D825" s="18">
        <v>98.09</v>
      </c>
      <c r="E825" s="310" t="str">
        <f t="shared" si="12"/>
        <v>SINAPI 07/2024</v>
      </c>
      <c r="F825" s="18">
        <v>98.09</v>
      </c>
    </row>
    <row r="826" spans="1:6" ht="40.5">
      <c r="A826" s="707">
        <v>5722</v>
      </c>
      <c r="B826" s="692" t="s">
        <v>836</v>
      </c>
      <c r="C826" s="18" t="s">
        <v>814</v>
      </c>
      <c r="D826" s="18">
        <v>226.86</v>
      </c>
      <c r="E826" s="310" t="str">
        <f t="shared" si="12"/>
        <v>SINAPI 07/2024</v>
      </c>
      <c r="F826" s="18">
        <v>226.86</v>
      </c>
    </row>
    <row r="827" spans="1:6" ht="27">
      <c r="A827" s="707">
        <v>5724</v>
      </c>
      <c r="B827" s="692" t="s">
        <v>837</v>
      </c>
      <c r="C827" s="18" t="s">
        <v>814</v>
      </c>
      <c r="D827" s="18">
        <v>54.25</v>
      </c>
      <c r="E827" s="310" t="str">
        <f t="shared" si="12"/>
        <v>SINAPI 07/2024</v>
      </c>
      <c r="F827" s="18">
        <v>54.25</v>
      </c>
    </row>
    <row r="828" spans="1:6" ht="54">
      <c r="A828" s="707">
        <v>5727</v>
      </c>
      <c r="B828" s="692" t="s">
        <v>838</v>
      </c>
      <c r="C828" s="18" t="s">
        <v>814</v>
      </c>
      <c r="D828" s="18">
        <v>11.98</v>
      </c>
      <c r="E828" s="310" t="str">
        <f t="shared" si="12"/>
        <v>SINAPI 07/2024</v>
      </c>
      <c r="F828" s="18">
        <v>11.98</v>
      </c>
    </row>
    <row r="829" spans="1:6" ht="40.5">
      <c r="A829" s="707">
        <v>5729</v>
      </c>
      <c r="B829" s="692" t="s">
        <v>839</v>
      </c>
      <c r="C829" s="18" t="s">
        <v>814</v>
      </c>
      <c r="D829" s="18">
        <v>48.73</v>
      </c>
      <c r="E829" s="310" t="str">
        <f t="shared" si="12"/>
        <v>SINAPI 07/2024</v>
      </c>
      <c r="F829" s="18">
        <v>48.73</v>
      </c>
    </row>
    <row r="830" spans="1:6" ht="40.5">
      <c r="A830" s="707">
        <v>5730</v>
      </c>
      <c r="B830" s="692" t="s">
        <v>840</v>
      </c>
      <c r="C830" s="18" t="s">
        <v>814</v>
      </c>
      <c r="D830" s="18">
        <v>42.75</v>
      </c>
      <c r="E830" s="310" t="str">
        <f t="shared" si="12"/>
        <v>SINAPI 07/2024</v>
      </c>
      <c r="F830" s="18">
        <v>42.75</v>
      </c>
    </row>
    <row r="831" spans="1:6" ht="67.5">
      <c r="A831" s="707">
        <v>5735</v>
      </c>
      <c r="B831" s="692" t="s">
        <v>841</v>
      </c>
      <c r="C831" s="18" t="s">
        <v>814</v>
      </c>
      <c r="D831" s="18">
        <v>32.200000000000003</v>
      </c>
      <c r="E831" s="310" t="str">
        <f t="shared" si="12"/>
        <v>SINAPI 07/2024</v>
      </c>
      <c r="F831" s="18">
        <v>32.200000000000003</v>
      </c>
    </row>
    <row r="832" spans="1:6" ht="67.5">
      <c r="A832" s="707">
        <v>5736</v>
      </c>
      <c r="B832" s="692" t="s">
        <v>842</v>
      </c>
      <c r="C832" s="18" t="s">
        <v>814</v>
      </c>
      <c r="D832" s="18">
        <v>43.69</v>
      </c>
      <c r="E832" s="310" t="str">
        <f t="shared" si="12"/>
        <v>SINAPI 07/2024</v>
      </c>
      <c r="F832" s="18">
        <v>43.69</v>
      </c>
    </row>
    <row r="833" spans="1:6" ht="54">
      <c r="A833" s="707">
        <v>5738</v>
      </c>
      <c r="B833" s="692" t="s">
        <v>843</v>
      </c>
      <c r="C833" s="18" t="s">
        <v>814</v>
      </c>
      <c r="D833" s="18">
        <v>43.33</v>
      </c>
      <c r="E833" s="310" t="str">
        <f t="shared" si="12"/>
        <v>SINAPI 07/2024</v>
      </c>
      <c r="F833" s="18">
        <v>43.33</v>
      </c>
    </row>
    <row r="834" spans="1:6" ht="54">
      <c r="A834" s="707">
        <v>5739</v>
      </c>
      <c r="B834" s="692" t="s">
        <v>844</v>
      </c>
      <c r="C834" s="18" t="s">
        <v>814</v>
      </c>
      <c r="D834" s="18">
        <v>54.23</v>
      </c>
      <c r="E834" s="310" t="str">
        <f t="shared" si="12"/>
        <v>SINAPI 07/2024</v>
      </c>
      <c r="F834" s="18">
        <v>54.23</v>
      </c>
    </row>
    <row r="835" spans="1:6" ht="54">
      <c r="A835" s="707">
        <v>5741</v>
      </c>
      <c r="B835" s="692" t="s">
        <v>845</v>
      </c>
      <c r="C835" s="18" t="s">
        <v>814</v>
      </c>
      <c r="D835" s="18">
        <v>42.78</v>
      </c>
      <c r="E835" s="310" t="str">
        <f t="shared" si="12"/>
        <v>SINAPI 07/2024</v>
      </c>
      <c r="F835" s="18">
        <v>42.78</v>
      </c>
    </row>
    <row r="836" spans="1:6" ht="54">
      <c r="A836" s="707">
        <v>5742</v>
      </c>
      <c r="B836" s="692" t="s">
        <v>846</v>
      </c>
      <c r="C836" s="18" t="s">
        <v>814</v>
      </c>
      <c r="D836" s="18">
        <v>28.85</v>
      </c>
      <c r="E836" s="310" t="str">
        <f t="shared" si="12"/>
        <v>SINAPI 07/2024</v>
      </c>
      <c r="F836" s="18">
        <v>28.85</v>
      </c>
    </row>
    <row r="837" spans="1:6" ht="54">
      <c r="A837" s="707">
        <v>5747</v>
      </c>
      <c r="B837" s="692" t="s">
        <v>847</v>
      </c>
      <c r="C837" s="18" t="s">
        <v>814</v>
      </c>
      <c r="D837" s="18">
        <v>165.45</v>
      </c>
      <c r="E837" s="310" t="str">
        <f t="shared" si="12"/>
        <v>SINAPI 07/2024</v>
      </c>
      <c r="F837" s="18">
        <v>165.45</v>
      </c>
    </row>
    <row r="838" spans="1:6" ht="54">
      <c r="A838" s="707">
        <v>5751</v>
      </c>
      <c r="B838" s="692" t="s">
        <v>848</v>
      </c>
      <c r="C838" s="18" t="s">
        <v>814</v>
      </c>
      <c r="D838" s="18">
        <v>33.229999999999997</v>
      </c>
      <c r="E838" s="310" t="str">
        <f t="shared" si="12"/>
        <v>SINAPI 07/2024</v>
      </c>
      <c r="F838" s="18">
        <v>33.229999999999997</v>
      </c>
    </row>
    <row r="839" spans="1:6" ht="54">
      <c r="A839" s="707">
        <v>5754</v>
      </c>
      <c r="B839" s="692" t="s">
        <v>849</v>
      </c>
      <c r="C839" s="18" t="s">
        <v>814</v>
      </c>
      <c r="D839" s="18">
        <v>36.49</v>
      </c>
      <c r="E839" s="310" t="str">
        <f t="shared" si="12"/>
        <v>SINAPI 07/2024</v>
      </c>
      <c r="F839" s="18">
        <v>36.49</v>
      </c>
    </row>
    <row r="840" spans="1:6" ht="67.5">
      <c r="A840" s="707">
        <v>5763</v>
      </c>
      <c r="B840" s="692" t="s">
        <v>850</v>
      </c>
      <c r="C840" s="18" t="s">
        <v>814</v>
      </c>
      <c r="D840" s="18">
        <v>51.91</v>
      </c>
      <c r="E840" s="310" t="str">
        <f t="shared" ref="E840:E903" si="13">+$G$7</f>
        <v>SINAPI 07/2024</v>
      </c>
      <c r="F840" s="18">
        <v>51.91</v>
      </c>
    </row>
    <row r="841" spans="1:6" ht="40.5">
      <c r="A841" s="707">
        <v>5765</v>
      </c>
      <c r="B841" s="692" t="s">
        <v>851</v>
      </c>
      <c r="C841" s="18" t="s">
        <v>814</v>
      </c>
      <c r="D841" s="18">
        <v>4.6399999999999997</v>
      </c>
      <c r="E841" s="310" t="str">
        <f t="shared" si="13"/>
        <v>SINAPI 07/2024</v>
      </c>
      <c r="F841" s="18">
        <v>4.6399999999999997</v>
      </c>
    </row>
    <row r="842" spans="1:6" ht="40.5">
      <c r="A842" s="707">
        <v>5766</v>
      </c>
      <c r="B842" s="692" t="s">
        <v>852</v>
      </c>
      <c r="C842" s="18" t="s">
        <v>814</v>
      </c>
      <c r="D842" s="18">
        <v>2.98</v>
      </c>
      <c r="E842" s="310" t="str">
        <f t="shared" si="13"/>
        <v>SINAPI 07/2024</v>
      </c>
      <c r="F842" s="18">
        <v>2.98</v>
      </c>
    </row>
    <row r="843" spans="1:6" ht="40.5">
      <c r="A843" s="707">
        <v>5779</v>
      </c>
      <c r="B843" s="692" t="s">
        <v>853</v>
      </c>
      <c r="C843" s="18" t="s">
        <v>814</v>
      </c>
      <c r="D843" s="18">
        <v>80.37</v>
      </c>
      <c r="E843" s="310" t="str">
        <f t="shared" si="13"/>
        <v>SINAPI 07/2024</v>
      </c>
      <c r="F843" s="18">
        <v>80.37</v>
      </c>
    </row>
    <row r="844" spans="1:6" ht="40.5">
      <c r="A844" s="707">
        <v>5787</v>
      </c>
      <c r="B844" s="692" t="s">
        <v>854</v>
      </c>
      <c r="C844" s="18" t="s">
        <v>814</v>
      </c>
      <c r="D844" s="18">
        <v>73.61</v>
      </c>
      <c r="E844" s="310" t="str">
        <f t="shared" si="13"/>
        <v>SINAPI 07/2024</v>
      </c>
      <c r="F844" s="18">
        <v>73.61</v>
      </c>
    </row>
    <row r="845" spans="1:6" ht="40.5">
      <c r="A845" s="707">
        <v>5797</v>
      </c>
      <c r="B845" s="692" t="s">
        <v>855</v>
      </c>
      <c r="C845" s="18" t="s">
        <v>814</v>
      </c>
      <c r="D845" s="18">
        <v>6.63</v>
      </c>
      <c r="E845" s="310" t="str">
        <f t="shared" si="13"/>
        <v>SINAPI 07/2024</v>
      </c>
      <c r="F845" s="18">
        <v>6.63</v>
      </c>
    </row>
    <row r="846" spans="1:6" ht="54">
      <c r="A846" s="707">
        <v>5800</v>
      </c>
      <c r="B846" s="692" t="s">
        <v>856</v>
      </c>
      <c r="C846" s="18" t="s">
        <v>814</v>
      </c>
      <c r="D846" s="18">
        <v>0.27</v>
      </c>
      <c r="E846" s="310" t="str">
        <f t="shared" si="13"/>
        <v>SINAPI 07/2024</v>
      </c>
      <c r="F846" s="18">
        <v>0.27</v>
      </c>
    </row>
    <row r="847" spans="1:6" ht="27">
      <c r="A847" s="707">
        <v>7032</v>
      </c>
      <c r="B847" s="692" t="s">
        <v>857</v>
      </c>
      <c r="C847" s="18" t="s">
        <v>814</v>
      </c>
      <c r="D847" s="18">
        <v>4.41</v>
      </c>
      <c r="E847" s="310" t="str">
        <f t="shared" si="13"/>
        <v>SINAPI 07/2024</v>
      </c>
      <c r="F847" s="18">
        <v>4.41</v>
      </c>
    </row>
    <row r="848" spans="1:6" ht="27">
      <c r="A848" s="707">
        <v>7033</v>
      </c>
      <c r="B848" s="692" t="s">
        <v>858</v>
      </c>
      <c r="C848" s="18" t="s">
        <v>814</v>
      </c>
      <c r="D848" s="18">
        <v>1.63</v>
      </c>
      <c r="E848" s="310" t="str">
        <f t="shared" si="13"/>
        <v>SINAPI 07/2024</v>
      </c>
      <c r="F848" s="18">
        <v>1.63</v>
      </c>
    </row>
    <row r="849" spans="1:6" ht="27">
      <c r="A849" s="707">
        <v>7034</v>
      </c>
      <c r="B849" s="692" t="s">
        <v>859</v>
      </c>
      <c r="C849" s="18" t="s">
        <v>814</v>
      </c>
      <c r="D849" s="18">
        <v>5.88</v>
      </c>
      <c r="E849" s="310" t="str">
        <f t="shared" si="13"/>
        <v>SINAPI 07/2024</v>
      </c>
      <c r="F849" s="18">
        <v>5.88</v>
      </c>
    </row>
    <row r="850" spans="1:6" ht="40.5">
      <c r="A850" s="707">
        <v>7035</v>
      </c>
      <c r="B850" s="692" t="s">
        <v>860</v>
      </c>
      <c r="C850" s="18" t="s">
        <v>814</v>
      </c>
      <c r="D850" s="18">
        <v>268.31</v>
      </c>
      <c r="E850" s="310" t="str">
        <f t="shared" si="13"/>
        <v>SINAPI 07/2024</v>
      </c>
      <c r="F850" s="18">
        <v>268.31</v>
      </c>
    </row>
    <row r="851" spans="1:6" ht="40.5">
      <c r="A851" s="707">
        <v>7038</v>
      </c>
      <c r="B851" s="692" t="s">
        <v>861</v>
      </c>
      <c r="C851" s="18" t="s">
        <v>814</v>
      </c>
      <c r="D851" s="18">
        <v>49.56</v>
      </c>
      <c r="E851" s="310" t="str">
        <f t="shared" si="13"/>
        <v>SINAPI 07/2024</v>
      </c>
      <c r="F851" s="18">
        <v>49.56</v>
      </c>
    </row>
    <row r="852" spans="1:6" ht="40.5">
      <c r="A852" s="707">
        <v>7039</v>
      </c>
      <c r="B852" s="692" t="s">
        <v>862</v>
      </c>
      <c r="C852" s="18" t="s">
        <v>814</v>
      </c>
      <c r="D852" s="18">
        <v>13.29</v>
      </c>
      <c r="E852" s="310" t="str">
        <f t="shared" si="13"/>
        <v>SINAPI 07/2024</v>
      </c>
      <c r="F852" s="18">
        <v>13.29</v>
      </c>
    </row>
    <row r="853" spans="1:6" ht="40.5">
      <c r="A853" s="707">
        <v>7040</v>
      </c>
      <c r="B853" s="692" t="s">
        <v>863</v>
      </c>
      <c r="C853" s="18" t="s">
        <v>814</v>
      </c>
      <c r="D853" s="18">
        <v>62.03</v>
      </c>
      <c r="E853" s="310" t="str">
        <f t="shared" si="13"/>
        <v>SINAPI 07/2024</v>
      </c>
      <c r="F853" s="18">
        <v>62.03</v>
      </c>
    </row>
    <row r="854" spans="1:6" ht="54">
      <c r="A854" s="707">
        <v>7044</v>
      </c>
      <c r="B854" s="692" t="s">
        <v>864</v>
      </c>
      <c r="C854" s="18" t="s">
        <v>814</v>
      </c>
      <c r="D854" s="18">
        <v>0.24</v>
      </c>
      <c r="E854" s="310" t="str">
        <f t="shared" si="13"/>
        <v>SINAPI 07/2024</v>
      </c>
      <c r="F854" s="18">
        <v>0.24</v>
      </c>
    </row>
    <row r="855" spans="1:6" ht="54">
      <c r="A855" s="707">
        <v>7045</v>
      </c>
      <c r="B855" s="692" t="s">
        <v>865</v>
      </c>
      <c r="C855" s="18" t="s">
        <v>814</v>
      </c>
      <c r="D855" s="18">
        <v>0.05</v>
      </c>
      <c r="E855" s="310" t="str">
        <f t="shared" si="13"/>
        <v>SINAPI 07/2024</v>
      </c>
      <c r="F855" s="18">
        <v>0.05</v>
      </c>
    </row>
    <row r="856" spans="1:6" ht="54">
      <c r="A856" s="707">
        <v>7046</v>
      </c>
      <c r="B856" s="692" t="s">
        <v>866</v>
      </c>
      <c r="C856" s="18" t="s">
        <v>814</v>
      </c>
      <c r="D856" s="18">
        <v>0.26</v>
      </c>
      <c r="E856" s="310" t="str">
        <f t="shared" si="13"/>
        <v>SINAPI 07/2024</v>
      </c>
      <c r="F856" s="18">
        <v>0.26</v>
      </c>
    </row>
    <row r="857" spans="1:6" ht="54">
      <c r="A857" s="707">
        <v>7047</v>
      </c>
      <c r="B857" s="692" t="s">
        <v>867</v>
      </c>
      <c r="C857" s="18" t="s">
        <v>814</v>
      </c>
      <c r="D857" s="18">
        <v>25.25</v>
      </c>
      <c r="E857" s="310" t="str">
        <f t="shared" si="13"/>
        <v>SINAPI 07/2024</v>
      </c>
      <c r="F857" s="18">
        <v>25.25</v>
      </c>
    </row>
    <row r="858" spans="1:6" ht="54">
      <c r="A858" s="707">
        <v>7051</v>
      </c>
      <c r="B858" s="692" t="s">
        <v>868</v>
      </c>
      <c r="C858" s="18" t="s">
        <v>814</v>
      </c>
      <c r="D858" s="18">
        <v>43.96</v>
      </c>
      <c r="E858" s="310" t="str">
        <f t="shared" si="13"/>
        <v>SINAPI 07/2024</v>
      </c>
      <c r="F858" s="18">
        <v>43.96</v>
      </c>
    </row>
    <row r="859" spans="1:6" ht="54">
      <c r="A859" s="707">
        <v>7052</v>
      </c>
      <c r="B859" s="692" t="s">
        <v>869</v>
      </c>
      <c r="C859" s="18" t="s">
        <v>814</v>
      </c>
      <c r="D859" s="18">
        <v>11.87</v>
      </c>
      <c r="E859" s="310" t="str">
        <f t="shared" si="13"/>
        <v>SINAPI 07/2024</v>
      </c>
      <c r="F859" s="18">
        <v>11.87</v>
      </c>
    </row>
    <row r="860" spans="1:6" ht="54">
      <c r="A860" s="707">
        <v>7053</v>
      </c>
      <c r="B860" s="692" t="s">
        <v>870</v>
      </c>
      <c r="C860" s="18" t="s">
        <v>814</v>
      </c>
      <c r="D860" s="18">
        <v>55.02</v>
      </c>
      <c r="E860" s="310" t="str">
        <f t="shared" si="13"/>
        <v>SINAPI 07/2024</v>
      </c>
      <c r="F860" s="18">
        <v>55.02</v>
      </c>
    </row>
    <row r="861" spans="1:6" ht="54">
      <c r="A861" s="707">
        <v>7054</v>
      </c>
      <c r="B861" s="692" t="s">
        <v>871</v>
      </c>
      <c r="C861" s="18" t="s">
        <v>814</v>
      </c>
      <c r="D861" s="18">
        <v>93.39</v>
      </c>
      <c r="E861" s="310" t="str">
        <f t="shared" si="13"/>
        <v>SINAPI 07/2024</v>
      </c>
      <c r="F861" s="18">
        <v>93.39</v>
      </c>
    </row>
    <row r="862" spans="1:6" ht="54">
      <c r="A862" s="707">
        <v>7058</v>
      </c>
      <c r="B862" s="692" t="s">
        <v>872</v>
      </c>
      <c r="C862" s="18" t="s">
        <v>814</v>
      </c>
      <c r="D862" s="18">
        <v>23.03</v>
      </c>
      <c r="E862" s="310" t="str">
        <f t="shared" si="13"/>
        <v>SINAPI 07/2024</v>
      </c>
      <c r="F862" s="18">
        <v>23.03</v>
      </c>
    </row>
    <row r="863" spans="1:6" ht="54">
      <c r="A863" s="707">
        <v>7059</v>
      </c>
      <c r="B863" s="692" t="s">
        <v>873</v>
      </c>
      <c r="C863" s="18" t="s">
        <v>814</v>
      </c>
      <c r="D863" s="18">
        <v>8.8699999999999992</v>
      </c>
      <c r="E863" s="310" t="str">
        <f t="shared" si="13"/>
        <v>SINAPI 07/2024</v>
      </c>
      <c r="F863" s="18">
        <v>8.8699999999999992</v>
      </c>
    </row>
    <row r="864" spans="1:6" ht="54">
      <c r="A864" s="707">
        <v>7060</v>
      </c>
      <c r="B864" s="692" t="s">
        <v>874</v>
      </c>
      <c r="C864" s="18" t="s">
        <v>814</v>
      </c>
      <c r="D864" s="18">
        <v>41.53</v>
      </c>
      <c r="E864" s="310" t="str">
        <f t="shared" si="13"/>
        <v>SINAPI 07/2024</v>
      </c>
      <c r="F864" s="18">
        <v>41.53</v>
      </c>
    </row>
    <row r="865" spans="1:6" ht="54">
      <c r="A865" s="707">
        <v>7061</v>
      </c>
      <c r="B865" s="692" t="s">
        <v>875</v>
      </c>
      <c r="C865" s="18" t="s">
        <v>814</v>
      </c>
      <c r="D865" s="18">
        <v>85.26</v>
      </c>
      <c r="E865" s="310" t="str">
        <f t="shared" si="13"/>
        <v>SINAPI 07/2024</v>
      </c>
      <c r="F865" s="18">
        <v>85.26</v>
      </c>
    </row>
    <row r="866" spans="1:6" ht="27">
      <c r="A866" s="707">
        <v>7063</v>
      </c>
      <c r="B866" s="692" t="s">
        <v>876</v>
      </c>
      <c r="C866" s="18" t="s">
        <v>814</v>
      </c>
      <c r="D866" s="18">
        <v>18.38</v>
      </c>
      <c r="E866" s="310" t="str">
        <f t="shared" si="13"/>
        <v>SINAPI 07/2024</v>
      </c>
      <c r="F866" s="18">
        <v>18.38</v>
      </c>
    </row>
    <row r="867" spans="1:6" ht="27">
      <c r="A867" s="707">
        <v>7064</v>
      </c>
      <c r="B867" s="692" t="s">
        <v>877</v>
      </c>
      <c r="C867" s="18" t="s">
        <v>814</v>
      </c>
      <c r="D867" s="18">
        <v>4.96</v>
      </c>
      <c r="E867" s="310" t="str">
        <f t="shared" si="13"/>
        <v>SINAPI 07/2024</v>
      </c>
      <c r="F867" s="18">
        <v>4.96</v>
      </c>
    </row>
    <row r="868" spans="1:6" ht="27">
      <c r="A868" s="707">
        <v>7065</v>
      </c>
      <c r="B868" s="692" t="s">
        <v>878</v>
      </c>
      <c r="C868" s="18" t="s">
        <v>814</v>
      </c>
      <c r="D868" s="18">
        <v>20.100000000000001</v>
      </c>
      <c r="E868" s="310" t="str">
        <f t="shared" si="13"/>
        <v>SINAPI 07/2024</v>
      </c>
      <c r="F868" s="18">
        <v>20.100000000000001</v>
      </c>
    </row>
    <row r="869" spans="1:6" ht="27">
      <c r="A869" s="707">
        <v>7066</v>
      </c>
      <c r="B869" s="692" t="s">
        <v>879</v>
      </c>
      <c r="C869" s="18" t="s">
        <v>814</v>
      </c>
      <c r="D869" s="18">
        <v>101.16</v>
      </c>
      <c r="E869" s="310" t="str">
        <f t="shared" si="13"/>
        <v>SINAPI 07/2024</v>
      </c>
      <c r="F869" s="18">
        <v>101.16</v>
      </c>
    </row>
    <row r="870" spans="1:6" ht="67.5">
      <c r="A870" s="707">
        <v>53786</v>
      </c>
      <c r="B870" s="692" t="s">
        <v>880</v>
      </c>
      <c r="C870" s="18" t="s">
        <v>814</v>
      </c>
      <c r="D870" s="18">
        <v>53.39</v>
      </c>
      <c r="E870" s="310" t="str">
        <f t="shared" si="13"/>
        <v>SINAPI 07/2024</v>
      </c>
      <c r="F870" s="18">
        <v>53.39</v>
      </c>
    </row>
    <row r="871" spans="1:6" ht="54">
      <c r="A871" s="707">
        <v>53788</v>
      </c>
      <c r="B871" s="692" t="s">
        <v>881</v>
      </c>
      <c r="C871" s="18" t="s">
        <v>814</v>
      </c>
      <c r="D871" s="18">
        <v>59.78</v>
      </c>
      <c r="E871" s="310" t="str">
        <f t="shared" si="13"/>
        <v>SINAPI 07/2024</v>
      </c>
      <c r="F871" s="18">
        <v>59.78</v>
      </c>
    </row>
    <row r="872" spans="1:6" ht="54">
      <c r="A872" s="707">
        <v>53792</v>
      </c>
      <c r="B872" s="692" t="s">
        <v>882</v>
      </c>
      <c r="C872" s="18" t="s">
        <v>814</v>
      </c>
      <c r="D872" s="18">
        <v>105.98</v>
      </c>
      <c r="E872" s="310" t="str">
        <f t="shared" si="13"/>
        <v>SINAPI 07/2024</v>
      </c>
      <c r="F872" s="18">
        <v>105.98</v>
      </c>
    </row>
    <row r="873" spans="1:6" ht="27">
      <c r="A873" s="707">
        <v>53794</v>
      </c>
      <c r="B873" s="692" t="s">
        <v>883</v>
      </c>
      <c r="C873" s="18" t="s">
        <v>814</v>
      </c>
      <c r="D873" s="18">
        <v>35.619999999999997</v>
      </c>
      <c r="E873" s="310" t="str">
        <f t="shared" si="13"/>
        <v>SINAPI 07/2024</v>
      </c>
      <c r="F873" s="18">
        <v>35.619999999999997</v>
      </c>
    </row>
    <row r="874" spans="1:6" ht="67.5">
      <c r="A874" s="707">
        <v>53797</v>
      </c>
      <c r="B874" s="692" t="s">
        <v>884</v>
      </c>
      <c r="C874" s="18" t="s">
        <v>814</v>
      </c>
      <c r="D874" s="18">
        <v>121.88</v>
      </c>
      <c r="E874" s="310" t="str">
        <f t="shared" si="13"/>
        <v>SINAPI 07/2024</v>
      </c>
      <c r="F874" s="18">
        <v>121.88</v>
      </c>
    </row>
    <row r="875" spans="1:6" ht="40.5">
      <c r="A875" s="707">
        <v>53804</v>
      </c>
      <c r="B875" s="692" t="s">
        <v>885</v>
      </c>
      <c r="C875" s="18" t="s">
        <v>814</v>
      </c>
      <c r="D875" s="18">
        <v>4.76</v>
      </c>
      <c r="E875" s="310" t="str">
        <f t="shared" si="13"/>
        <v>SINAPI 07/2024</v>
      </c>
      <c r="F875" s="18">
        <v>4.76</v>
      </c>
    </row>
    <row r="876" spans="1:6" ht="27">
      <c r="A876" s="707">
        <v>53806</v>
      </c>
      <c r="B876" s="692" t="s">
        <v>886</v>
      </c>
      <c r="C876" s="18" t="s">
        <v>814</v>
      </c>
      <c r="D876" s="18">
        <v>69.900000000000006</v>
      </c>
      <c r="E876" s="310" t="str">
        <f t="shared" si="13"/>
        <v>SINAPI 07/2024</v>
      </c>
      <c r="F876" s="18">
        <v>69.900000000000006</v>
      </c>
    </row>
    <row r="877" spans="1:6" ht="40.5">
      <c r="A877" s="707">
        <v>53810</v>
      </c>
      <c r="B877" s="692" t="s">
        <v>887</v>
      </c>
      <c r="C877" s="18" t="s">
        <v>814</v>
      </c>
      <c r="D877" s="18">
        <v>70.33</v>
      </c>
      <c r="E877" s="310" t="str">
        <f t="shared" si="13"/>
        <v>SINAPI 07/2024</v>
      </c>
      <c r="F877" s="18">
        <v>70.33</v>
      </c>
    </row>
    <row r="878" spans="1:6" ht="27">
      <c r="A878" s="707">
        <v>53814</v>
      </c>
      <c r="B878" s="692" t="s">
        <v>888</v>
      </c>
      <c r="C878" s="18" t="s">
        <v>814</v>
      </c>
      <c r="D878" s="18">
        <v>230.38</v>
      </c>
      <c r="E878" s="310" t="str">
        <f t="shared" si="13"/>
        <v>SINAPI 07/2024</v>
      </c>
      <c r="F878" s="18">
        <v>230.38</v>
      </c>
    </row>
    <row r="879" spans="1:6" ht="40.5">
      <c r="A879" s="707">
        <v>53817</v>
      </c>
      <c r="B879" s="692" t="s">
        <v>889</v>
      </c>
      <c r="C879" s="18" t="s">
        <v>814</v>
      </c>
      <c r="D879" s="18">
        <v>65.349999999999994</v>
      </c>
      <c r="E879" s="310" t="str">
        <f t="shared" si="13"/>
        <v>SINAPI 07/2024</v>
      </c>
      <c r="F879" s="18">
        <v>65.349999999999994</v>
      </c>
    </row>
    <row r="880" spans="1:6" ht="54">
      <c r="A880" s="707">
        <v>53818</v>
      </c>
      <c r="B880" s="692" t="s">
        <v>890</v>
      </c>
      <c r="C880" s="18" t="s">
        <v>814</v>
      </c>
      <c r="D880" s="18">
        <v>9.57</v>
      </c>
      <c r="E880" s="310" t="str">
        <f t="shared" si="13"/>
        <v>SINAPI 07/2024</v>
      </c>
      <c r="F880" s="18">
        <v>9.57</v>
      </c>
    </row>
    <row r="881" spans="1:6" ht="54">
      <c r="A881" s="707">
        <v>53827</v>
      </c>
      <c r="B881" s="692" t="s">
        <v>891</v>
      </c>
      <c r="C881" s="18" t="s">
        <v>814</v>
      </c>
      <c r="D881" s="18">
        <v>119.31</v>
      </c>
      <c r="E881" s="310" t="str">
        <f t="shared" si="13"/>
        <v>SINAPI 07/2024</v>
      </c>
      <c r="F881" s="18">
        <v>119.31</v>
      </c>
    </row>
    <row r="882" spans="1:6" ht="54">
      <c r="A882" s="707">
        <v>53829</v>
      </c>
      <c r="B882" s="692" t="s">
        <v>892</v>
      </c>
      <c r="C882" s="18" t="s">
        <v>814</v>
      </c>
      <c r="D882" s="18">
        <v>121.88</v>
      </c>
      <c r="E882" s="310" t="str">
        <f t="shared" si="13"/>
        <v>SINAPI 07/2024</v>
      </c>
      <c r="F882" s="18">
        <v>121.88</v>
      </c>
    </row>
    <row r="883" spans="1:6" ht="67.5">
      <c r="A883" s="707">
        <v>53831</v>
      </c>
      <c r="B883" s="692" t="s">
        <v>893</v>
      </c>
      <c r="C883" s="18" t="s">
        <v>814</v>
      </c>
      <c r="D883" s="18">
        <v>201.32</v>
      </c>
      <c r="E883" s="310" t="str">
        <f t="shared" si="13"/>
        <v>SINAPI 07/2024</v>
      </c>
      <c r="F883" s="18">
        <v>201.32</v>
      </c>
    </row>
    <row r="884" spans="1:6" ht="27">
      <c r="A884" s="707">
        <v>53840</v>
      </c>
      <c r="B884" s="692" t="s">
        <v>894</v>
      </c>
      <c r="C884" s="18" t="s">
        <v>814</v>
      </c>
      <c r="D884" s="18">
        <v>2.58</v>
      </c>
      <c r="E884" s="310" t="str">
        <f t="shared" si="13"/>
        <v>SINAPI 07/2024</v>
      </c>
      <c r="F884" s="18">
        <v>2.58</v>
      </c>
    </row>
    <row r="885" spans="1:6" ht="27">
      <c r="A885" s="707">
        <v>53841</v>
      </c>
      <c r="B885" s="692" t="s">
        <v>895</v>
      </c>
      <c r="C885" s="18" t="s">
        <v>814</v>
      </c>
      <c r="D885" s="18">
        <v>1.79</v>
      </c>
      <c r="E885" s="310" t="str">
        <f t="shared" si="13"/>
        <v>SINAPI 07/2024</v>
      </c>
      <c r="F885" s="18">
        <v>1.79</v>
      </c>
    </row>
    <row r="886" spans="1:6" ht="40.5">
      <c r="A886" s="707">
        <v>53849</v>
      </c>
      <c r="B886" s="692" t="s">
        <v>896</v>
      </c>
      <c r="C886" s="18" t="s">
        <v>814</v>
      </c>
      <c r="D886" s="18">
        <v>87.57</v>
      </c>
      <c r="E886" s="310" t="str">
        <f t="shared" si="13"/>
        <v>SINAPI 07/2024</v>
      </c>
      <c r="F886" s="18">
        <v>87.57</v>
      </c>
    </row>
    <row r="887" spans="1:6" ht="40.5">
      <c r="A887" s="707">
        <v>53857</v>
      </c>
      <c r="B887" s="692" t="s">
        <v>897</v>
      </c>
      <c r="C887" s="18" t="s">
        <v>814</v>
      </c>
      <c r="D887" s="18">
        <v>62</v>
      </c>
      <c r="E887" s="310" t="str">
        <f t="shared" si="13"/>
        <v>SINAPI 07/2024</v>
      </c>
      <c r="F887" s="18">
        <v>62</v>
      </c>
    </row>
    <row r="888" spans="1:6" ht="40.5">
      <c r="A888" s="707">
        <v>53858</v>
      </c>
      <c r="B888" s="692" t="s">
        <v>898</v>
      </c>
      <c r="C888" s="18" t="s">
        <v>814</v>
      </c>
      <c r="D888" s="18">
        <v>47.82</v>
      </c>
      <c r="E888" s="310" t="str">
        <f t="shared" si="13"/>
        <v>SINAPI 07/2024</v>
      </c>
      <c r="F888" s="18">
        <v>47.82</v>
      </c>
    </row>
    <row r="889" spans="1:6" ht="40.5">
      <c r="A889" s="707">
        <v>53861</v>
      </c>
      <c r="B889" s="692" t="s">
        <v>899</v>
      </c>
      <c r="C889" s="18" t="s">
        <v>814</v>
      </c>
      <c r="D889" s="18">
        <v>60.18</v>
      </c>
      <c r="E889" s="310" t="str">
        <f t="shared" si="13"/>
        <v>SINAPI 07/2024</v>
      </c>
      <c r="F889" s="18">
        <v>60.18</v>
      </c>
    </row>
    <row r="890" spans="1:6" ht="27">
      <c r="A890" s="707">
        <v>53863</v>
      </c>
      <c r="B890" s="692" t="s">
        <v>900</v>
      </c>
      <c r="C890" s="18" t="s">
        <v>814</v>
      </c>
      <c r="D890" s="18">
        <v>2.02</v>
      </c>
      <c r="E890" s="310" t="str">
        <f t="shared" si="13"/>
        <v>SINAPI 07/2024</v>
      </c>
      <c r="F890" s="18">
        <v>2.02</v>
      </c>
    </row>
    <row r="891" spans="1:6" ht="40.5">
      <c r="A891" s="707">
        <v>53865</v>
      </c>
      <c r="B891" s="692" t="s">
        <v>901</v>
      </c>
      <c r="C891" s="18" t="s">
        <v>814</v>
      </c>
      <c r="D891" s="18">
        <v>49.32</v>
      </c>
      <c r="E891" s="310" t="str">
        <f t="shared" si="13"/>
        <v>SINAPI 07/2024</v>
      </c>
      <c r="F891" s="18">
        <v>49.32</v>
      </c>
    </row>
    <row r="892" spans="1:6" ht="54">
      <c r="A892" s="707">
        <v>53866</v>
      </c>
      <c r="B892" s="692" t="s">
        <v>902</v>
      </c>
      <c r="C892" s="18" t="s">
        <v>814</v>
      </c>
      <c r="D892" s="18">
        <v>1.84</v>
      </c>
      <c r="E892" s="310" t="str">
        <f t="shared" si="13"/>
        <v>SINAPI 07/2024</v>
      </c>
      <c r="F892" s="18">
        <v>1.84</v>
      </c>
    </row>
    <row r="893" spans="1:6" ht="54">
      <c r="A893" s="707">
        <v>53882</v>
      </c>
      <c r="B893" s="692" t="s">
        <v>903</v>
      </c>
      <c r="C893" s="18" t="s">
        <v>814</v>
      </c>
      <c r="D893" s="18">
        <v>37.090000000000003</v>
      </c>
      <c r="E893" s="310" t="str">
        <f t="shared" si="13"/>
        <v>SINAPI 07/2024</v>
      </c>
      <c r="F893" s="18">
        <v>37.090000000000003</v>
      </c>
    </row>
    <row r="894" spans="1:6" ht="54">
      <c r="A894" s="707">
        <v>55263</v>
      </c>
      <c r="B894" s="692" t="s">
        <v>904</v>
      </c>
      <c r="C894" s="18" t="s">
        <v>814</v>
      </c>
      <c r="D894" s="18">
        <v>67.42</v>
      </c>
      <c r="E894" s="310" t="str">
        <f t="shared" si="13"/>
        <v>SINAPI 07/2024</v>
      </c>
      <c r="F894" s="18">
        <v>67.42</v>
      </c>
    </row>
    <row r="895" spans="1:6" ht="27">
      <c r="A895" s="707">
        <v>73303</v>
      </c>
      <c r="B895" s="692" t="s">
        <v>905</v>
      </c>
      <c r="C895" s="18" t="s">
        <v>814</v>
      </c>
      <c r="D895" s="18">
        <v>7.22</v>
      </c>
      <c r="E895" s="310" t="str">
        <f t="shared" si="13"/>
        <v>SINAPI 07/2024</v>
      </c>
      <c r="F895" s="18">
        <v>7.22</v>
      </c>
    </row>
    <row r="896" spans="1:6" ht="27">
      <c r="A896" s="707">
        <v>73307</v>
      </c>
      <c r="B896" s="692" t="s">
        <v>906</v>
      </c>
      <c r="C896" s="18" t="s">
        <v>814</v>
      </c>
      <c r="D896" s="18">
        <v>6.45</v>
      </c>
      <c r="E896" s="310" t="str">
        <f t="shared" si="13"/>
        <v>SINAPI 07/2024</v>
      </c>
      <c r="F896" s="18">
        <v>6.45</v>
      </c>
    </row>
    <row r="897" spans="1:6" ht="54">
      <c r="A897" s="707">
        <v>73309</v>
      </c>
      <c r="B897" s="692" t="s">
        <v>907</v>
      </c>
      <c r="C897" s="18" t="s">
        <v>814</v>
      </c>
      <c r="D897" s="18">
        <v>32.97</v>
      </c>
      <c r="E897" s="310" t="str">
        <f t="shared" si="13"/>
        <v>SINAPI 07/2024</v>
      </c>
      <c r="F897" s="18">
        <v>32.97</v>
      </c>
    </row>
    <row r="898" spans="1:6" ht="27">
      <c r="A898" s="707">
        <v>73311</v>
      </c>
      <c r="B898" s="692" t="s">
        <v>908</v>
      </c>
      <c r="C898" s="18" t="s">
        <v>814</v>
      </c>
      <c r="D898" s="18">
        <v>186.36</v>
      </c>
      <c r="E898" s="310" t="str">
        <f t="shared" si="13"/>
        <v>SINAPI 07/2024</v>
      </c>
      <c r="F898" s="18">
        <v>186.36</v>
      </c>
    </row>
    <row r="899" spans="1:6" ht="40.5">
      <c r="A899" s="707">
        <v>73313</v>
      </c>
      <c r="B899" s="692" t="s">
        <v>909</v>
      </c>
      <c r="C899" s="18" t="s">
        <v>814</v>
      </c>
      <c r="D899" s="18">
        <v>8.9</v>
      </c>
      <c r="E899" s="310" t="str">
        <f t="shared" si="13"/>
        <v>SINAPI 07/2024</v>
      </c>
      <c r="F899" s="18">
        <v>8.9</v>
      </c>
    </row>
    <row r="900" spans="1:6" ht="54">
      <c r="A900" s="707">
        <v>73315</v>
      </c>
      <c r="B900" s="692" t="s">
        <v>910</v>
      </c>
      <c r="C900" s="18" t="s">
        <v>814</v>
      </c>
      <c r="D900" s="18">
        <v>59.78</v>
      </c>
      <c r="E900" s="310" t="str">
        <f t="shared" si="13"/>
        <v>SINAPI 07/2024</v>
      </c>
      <c r="F900" s="18">
        <v>59.78</v>
      </c>
    </row>
    <row r="901" spans="1:6" ht="67.5">
      <c r="A901" s="707">
        <v>73335</v>
      </c>
      <c r="B901" s="692" t="s">
        <v>911</v>
      </c>
      <c r="C901" s="18" t="s">
        <v>814</v>
      </c>
      <c r="D901" s="18">
        <v>35.26</v>
      </c>
      <c r="E901" s="310" t="str">
        <f t="shared" si="13"/>
        <v>SINAPI 07/2024</v>
      </c>
      <c r="F901" s="18">
        <v>35.26</v>
      </c>
    </row>
    <row r="902" spans="1:6" ht="67.5">
      <c r="A902" s="707">
        <v>73340</v>
      </c>
      <c r="B902" s="692" t="s">
        <v>912</v>
      </c>
      <c r="C902" s="18" t="s">
        <v>814</v>
      </c>
      <c r="D902" s="18">
        <v>161.94</v>
      </c>
      <c r="E902" s="310" t="str">
        <f t="shared" si="13"/>
        <v>SINAPI 07/2024</v>
      </c>
      <c r="F902" s="18">
        <v>161.94</v>
      </c>
    </row>
    <row r="903" spans="1:6" ht="54">
      <c r="A903" s="707">
        <v>83361</v>
      </c>
      <c r="B903" s="692" t="s">
        <v>913</v>
      </c>
      <c r="C903" s="18" t="s">
        <v>814</v>
      </c>
      <c r="D903" s="18">
        <v>43.02</v>
      </c>
      <c r="E903" s="310" t="str">
        <f t="shared" si="13"/>
        <v>SINAPI 07/2024</v>
      </c>
      <c r="F903" s="18">
        <v>43.02</v>
      </c>
    </row>
    <row r="904" spans="1:6" ht="40.5">
      <c r="A904" s="707">
        <v>83761</v>
      </c>
      <c r="B904" s="692" t="s">
        <v>914</v>
      </c>
      <c r="C904" s="18" t="s">
        <v>814</v>
      </c>
      <c r="D904" s="18">
        <v>9.6300000000000008</v>
      </c>
      <c r="E904" s="310" t="str">
        <f t="shared" ref="E904:E967" si="14">+$G$7</f>
        <v>SINAPI 07/2024</v>
      </c>
      <c r="F904" s="18">
        <v>9.6300000000000008</v>
      </c>
    </row>
    <row r="905" spans="1:6" ht="40.5">
      <c r="A905" s="707">
        <v>83762</v>
      </c>
      <c r="B905" s="692" t="s">
        <v>915</v>
      </c>
      <c r="C905" s="18" t="s">
        <v>814</v>
      </c>
      <c r="D905" s="18">
        <v>8.59</v>
      </c>
      <c r="E905" s="310" t="str">
        <f t="shared" si="14"/>
        <v>SINAPI 07/2024</v>
      </c>
      <c r="F905" s="18">
        <v>8.59</v>
      </c>
    </row>
    <row r="906" spans="1:6" ht="40.5">
      <c r="A906" s="707">
        <v>83763</v>
      </c>
      <c r="B906" s="692" t="s">
        <v>916</v>
      </c>
      <c r="C906" s="18" t="s">
        <v>814</v>
      </c>
      <c r="D906" s="18">
        <v>52.52</v>
      </c>
      <c r="E906" s="310" t="str">
        <f t="shared" si="14"/>
        <v>SINAPI 07/2024</v>
      </c>
      <c r="F906" s="18">
        <v>52.52</v>
      </c>
    </row>
    <row r="907" spans="1:6" ht="40.5">
      <c r="A907" s="707">
        <v>83764</v>
      </c>
      <c r="B907" s="692" t="s">
        <v>917</v>
      </c>
      <c r="C907" s="18" t="s">
        <v>814</v>
      </c>
      <c r="D907" s="18">
        <v>3.39</v>
      </c>
      <c r="E907" s="310" t="str">
        <f t="shared" si="14"/>
        <v>SINAPI 07/2024</v>
      </c>
      <c r="F907" s="18">
        <v>3.39</v>
      </c>
    </row>
    <row r="908" spans="1:6" ht="27">
      <c r="A908" s="707">
        <v>87026</v>
      </c>
      <c r="B908" s="692" t="s">
        <v>918</v>
      </c>
      <c r="C908" s="18" t="s">
        <v>814</v>
      </c>
      <c r="D908" s="18">
        <v>0.7</v>
      </c>
      <c r="E908" s="310" t="str">
        <f t="shared" si="14"/>
        <v>SINAPI 07/2024</v>
      </c>
      <c r="F908" s="18">
        <v>0.7</v>
      </c>
    </row>
    <row r="909" spans="1:6" ht="40.5">
      <c r="A909" s="707">
        <v>87441</v>
      </c>
      <c r="B909" s="692" t="s">
        <v>919</v>
      </c>
      <c r="C909" s="18" t="s">
        <v>814</v>
      </c>
      <c r="D909" s="18">
        <v>0.44</v>
      </c>
      <c r="E909" s="310" t="str">
        <f t="shared" si="14"/>
        <v>SINAPI 07/2024</v>
      </c>
      <c r="F909" s="18">
        <v>0.44</v>
      </c>
    </row>
    <row r="910" spans="1:6" ht="40.5">
      <c r="A910" s="707">
        <v>87442</v>
      </c>
      <c r="B910" s="692" t="s">
        <v>920</v>
      </c>
      <c r="C910" s="18" t="s">
        <v>814</v>
      </c>
      <c r="D910" s="18">
        <v>0.1</v>
      </c>
      <c r="E910" s="310" t="str">
        <f t="shared" si="14"/>
        <v>SINAPI 07/2024</v>
      </c>
      <c r="F910" s="18">
        <v>0.1</v>
      </c>
    </row>
    <row r="911" spans="1:6" ht="40.5">
      <c r="A911" s="707">
        <v>87443</v>
      </c>
      <c r="B911" s="692" t="s">
        <v>921</v>
      </c>
      <c r="C911" s="18" t="s">
        <v>814</v>
      </c>
      <c r="D911" s="18">
        <v>0.57999999999999996</v>
      </c>
      <c r="E911" s="310" t="str">
        <f t="shared" si="14"/>
        <v>SINAPI 07/2024</v>
      </c>
      <c r="F911" s="18">
        <v>0.57999999999999996</v>
      </c>
    </row>
    <row r="912" spans="1:6" ht="40.5">
      <c r="A912" s="707">
        <v>87444</v>
      </c>
      <c r="B912" s="692" t="s">
        <v>922</v>
      </c>
      <c r="C912" s="18" t="s">
        <v>814</v>
      </c>
      <c r="D912" s="18">
        <v>4.43</v>
      </c>
      <c r="E912" s="310" t="str">
        <f t="shared" si="14"/>
        <v>SINAPI 07/2024</v>
      </c>
      <c r="F912" s="18">
        <v>4.43</v>
      </c>
    </row>
    <row r="913" spans="1:6" ht="40.5">
      <c r="A913" s="707">
        <v>88387</v>
      </c>
      <c r="B913" s="692" t="s">
        <v>923</v>
      </c>
      <c r="C913" s="18" t="s">
        <v>814</v>
      </c>
      <c r="D913" s="18">
        <v>0.85</v>
      </c>
      <c r="E913" s="310" t="str">
        <f t="shared" si="14"/>
        <v>SINAPI 07/2024</v>
      </c>
      <c r="F913" s="18">
        <v>0.85</v>
      </c>
    </row>
    <row r="914" spans="1:6" ht="40.5">
      <c r="A914" s="707">
        <v>88389</v>
      </c>
      <c r="B914" s="692" t="s">
        <v>924</v>
      </c>
      <c r="C914" s="18" t="s">
        <v>814</v>
      </c>
      <c r="D914" s="18">
        <v>0.21</v>
      </c>
      <c r="E914" s="310" t="str">
        <f t="shared" si="14"/>
        <v>SINAPI 07/2024</v>
      </c>
      <c r="F914" s="18">
        <v>0.21</v>
      </c>
    </row>
    <row r="915" spans="1:6" ht="40.5">
      <c r="A915" s="707">
        <v>88390</v>
      </c>
      <c r="B915" s="692" t="s">
        <v>925</v>
      </c>
      <c r="C915" s="18" t="s">
        <v>814</v>
      </c>
      <c r="D915" s="18">
        <v>1</v>
      </c>
      <c r="E915" s="310" t="str">
        <f t="shared" si="14"/>
        <v>SINAPI 07/2024</v>
      </c>
      <c r="F915" s="18">
        <v>1</v>
      </c>
    </row>
    <row r="916" spans="1:6" ht="40.5">
      <c r="A916" s="707">
        <v>88391</v>
      </c>
      <c r="B916" s="692" t="s">
        <v>926</v>
      </c>
      <c r="C916" s="18" t="s">
        <v>814</v>
      </c>
      <c r="D916" s="18">
        <v>3</v>
      </c>
      <c r="E916" s="310" t="str">
        <f t="shared" si="14"/>
        <v>SINAPI 07/2024</v>
      </c>
      <c r="F916" s="18">
        <v>3</v>
      </c>
    </row>
    <row r="917" spans="1:6" ht="40.5">
      <c r="A917" s="707">
        <v>88394</v>
      </c>
      <c r="B917" s="692" t="s">
        <v>927</v>
      </c>
      <c r="C917" s="18" t="s">
        <v>814</v>
      </c>
      <c r="D917" s="18">
        <v>1.02</v>
      </c>
      <c r="E917" s="310" t="str">
        <f t="shared" si="14"/>
        <v>SINAPI 07/2024</v>
      </c>
      <c r="F917" s="18">
        <v>1.02</v>
      </c>
    </row>
    <row r="918" spans="1:6" ht="40.5">
      <c r="A918" s="707">
        <v>88395</v>
      </c>
      <c r="B918" s="692" t="s">
        <v>928</v>
      </c>
      <c r="C918" s="18" t="s">
        <v>814</v>
      </c>
      <c r="D918" s="18">
        <v>0.25</v>
      </c>
      <c r="E918" s="310" t="str">
        <f t="shared" si="14"/>
        <v>SINAPI 07/2024</v>
      </c>
      <c r="F918" s="18">
        <v>0.25</v>
      </c>
    </row>
    <row r="919" spans="1:6" ht="40.5">
      <c r="A919" s="707">
        <v>88396</v>
      </c>
      <c r="B919" s="692" t="s">
        <v>929</v>
      </c>
      <c r="C919" s="18" t="s">
        <v>814</v>
      </c>
      <c r="D919" s="18">
        <v>1.19</v>
      </c>
      <c r="E919" s="310" t="str">
        <f t="shared" si="14"/>
        <v>SINAPI 07/2024</v>
      </c>
      <c r="F919" s="18">
        <v>1.19</v>
      </c>
    </row>
    <row r="920" spans="1:6" ht="40.5">
      <c r="A920" s="707">
        <v>88397</v>
      </c>
      <c r="B920" s="692" t="s">
        <v>930</v>
      </c>
      <c r="C920" s="18" t="s">
        <v>814</v>
      </c>
      <c r="D920" s="18">
        <v>4.5</v>
      </c>
      <c r="E920" s="310" t="str">
        <f t="shared" si="14"/>
        <v>SINAPI 07/2024</v>
      </c>
      <c r="F920" s="18">
        <v>4.5</v>
      </c>
    </row>
    <row r="921" spans="1:6" ht="40.5">
      <c r="A921" s="707">
        <v>88400</v>
      </c>
      <c r="B921" s="692" t="s">
        <v>931</v>
      </c>
      <c r="C921" s="18" t="s">
        <v>814</v>
      </c>
      <c r="D921" s="18">
        <v>0.81</v>
      </c>
      <c r="E921" s="310" t="str">
        <f t="shared" si="14"/>
        <v>SINAPI 07/2024</v>
      </c>
      <c r="F921" s="18">
        <v>0.81</v>
      </c>
    </row>
    <row r="922" spans="1:6" ht="40.5">
      <c r="A922" s="707">
        <v>88401</v>
      </c>
      <c r="B922" s="692" t="s">
        <v>932</v>
      </c>
      <c r="C922" s="18" t="s">
        <v>814</v>
      </c>
      <c r="D922" s="18">
        <v>0.2</v>
      </c>
      <c r="E922" s="310" t="str">
        <f t="shared" si="14"/>
        <v>SINAPI 07/2024</v>
      </c>
      <c r="F922" s="18">
        <v>0.2</v>
      </c>
    </row>
    <row r="923" spans="1:6" ht="40.5">
      <c r="A923" s="707">
        <v>88402</v>
      </c>
      <c r="B923" s="692" t="s">
        <v>933</v>
      </c>
      <c r="C923" s="18" t="s">
        <v>814</v>
      </c>
      <c r="D923" s="18">
        <v>0.94</v>
      </c>
      <c r="E923" s="310" t="str">
        <f t="shared" si="14"/>
        <v>SINAPI 07/2024</v>
      </c>
      <c r="F923" s="18">
        <v>0.94</v>
      </c>
    </row>
    <row r="924" spans="1:6" ht="40.5">
      <c r="A924" s="707">
        <v>88403</v>
      </c>
      <c r="B924" s="692" t="s">
        <v>934</v>
      </c>
      <c r="C924" s="18" t="s">
        <v>814</v>
      </c>
      <c r="D924" s="18">
        <v>1.8</v>
      </c>
      <c r="E924" s="310" t="str">
        <f t="shared" si="14"/>
        <v>SINAPI 07/2024</v>
      </c>
      <c r="F924" s="18">
        <v>1.8</v>
      </c>
    </row>
    <row r="925" spans="1:6" ht="40.5">
      <c r="A925" s="707">
        <v>88419</v>
      </c>
      <c r="B925" s="692" t="s">
        <v>935</v>
      </c>
      <c r="C925" s="18" t="s">
        <v>814</v>
      </c>
      <c r="D925" s="18">
        <v>5.63</v>
      </c>
      <c r="E925" s="310" t="str">
        <f t="shared" si="14"/>
        <v>SINAPI 07/2024</v>
      </c>
      <c r="F925" s="18">
        <v>5.63</v>
      </c>
    </row>
    <row r="926" spans="1:6" ht="40.5">
      <c r="A926" s="707">
        <v>88422</v>
      </c>
      <c r="B926" s="692" t="s">
        <v>936</v>
      </c>
      <c r="C926" s="18" t="s">
        <v>814</v>
      </c>
      <c r="D926" s="18">
        <v>1.3</v>
      </c>
      <c r="E926" s="310" t="str">
        <f t="shared" si="14"/>
        <v>SINAPI 07/2024</v>
      </c>
      <c r="F926" s="18">
        <v>1.3</v>
      </c>
    </row>
    <row r="927" spans="1:6" ht="40.5">
      <c r="A927" s="707">
        <v>88425</v>
      </c>
      <c r="B927" s="692" t="s">
        <v>937</v>
      </c>
      <c r="C927" s="18" t="s">
        <v>814</v>
      </c>
      <c r="D927" s="18">
        <v>7.04</v>
      </c>
      <c r="E927" s="310" t="str">
        <f t="shared" si="14"/>
        <v>SINAPI 07/2024</v>
      </c>
      <c r="F927" s="18">
        <v>7.04</v>
      </c>
    </row>
    <row r="928" spans="1:6" ht="40.5">
      <c r="A928" s="707">
        <v>88427</v>
      </c>
      <c r="B928" s="692" t="s">
        <v>938</v>
      </c>
      <c r="C928" s="18" t="s">
        <v>814</v>
      </c>
      <c r="D928" s="18">
        <v>1.01</v>
      </c>
      <c r="E928" s="310" t="str">
        <f t="shared" si="14"/>
        <v>SINAPI 07/2024</v>
      </c>
      <c r="F928" s="18">
        <v>1.01</v>
      </c>
    </row>
    <row r="929" spans="1:6" ht="40.5">
      <c r="A929" s="707">
        <v>88434</v>
      </c>
      <c r="B929" s="692" t="s">
        <v>939</v>
      </c>
      <c r="C929" s="18" t="s">
        <v>814</v>
      </c>
      <c r="D929" s="18">
        <v>7.46</v>
      </c>
      <c r="E929" s="310" t="str">
        <f t="shared" si="14"/>
        <v>SINAPI 07/2024</v>
      </c>
      <c r="F929" s="18">
        <v>7.46</v>
      </c>
    </row>
    <row r="930" spans="1:6" ht="40.5">
      <c r="A930" s="707">
        <v>88435</v>
      </c>
      <c r="B930" s="692" t="s">
        <v>940</v>
      </c>
      <c r="C930" s="18" t="s">
        <v>814</v>
      </c>
      <c r="D930" s="18">
        <v>1.72</v>
      </c>
      <c r="E930" s="310" t="str">
        <f t="shared" si="14"/>
        <v>SINAPI 07/2024</v>
      </c>
      <c r="F930" s="18">
        <v>1.72</v>
      </c>
    </row>
    <row r="931" spans="1:6" ht="40.5">
      <c r="A931" s="707">
        <v>88436</v>
      </c>
      <c r="B931" s="692" t="s">
        <v>941</v>
      </c>
      <c r="C931" s="18" t="s">
        <v>814</v>
      </c>
      <c r="D931" s="18">
        <v>9.33</v>
      </c>
      <c r="E931" s="310" t="str">
        <f t="shared" si="14"/>
        <v>SINAPI 07/2024</v>
      </c>
      <c r="F931" s="18">
        <v>9.33</v>
      </c>
    </row>
    <row r="932" spans="1:6" ht="40.5">
      <c r="A932" s="707">
        <v>88437</v>
      </c>
      <c r="B932" s="692" t="s">
        <v>942</v>
      </c>
      <c r="C932" s="18" t="s">
        <v>814</v>
      </c>
      <c r="D932" s="18">
        <v>1.01</v>
      </c>
      <c r="E932" s="310" t="str">
        <f t="shared" si="14"/>
        <v>SINAPI 07/2024</v>
      </c>
      <c r="F932" s="18">
        <v>1.01</v>
      </c>
    </row>
    <row r="933" spans="1:6" ht="40.5">
      <c r="A933" s="707">
        <v>88569</v>
      </c>
      <c r="B933" s="692" t="s">
        <v>943</v>
      </c>
      <c r="C933" s="18" t="s">
        <v>814</v>
      </c>
      <c r="D933" s="18">
        <v>3.96</v>
      </c>
      <c r="E933" s="310" t="str">
        <f t="shared" si="14"/>
        <v>SINAPI 07/2024</v>
      </c>
      <c r="F933" s="18">
        <v>3.96</v>
      </c>
    </row>
    <row r="934" spans="1:6" ht="40.5">
      <c r="A934" s="707">
        <v>88570</v>
      </c>
      <c r="B934" s="692" t="s">
        <v>944</v>
      </c>
      <c r="C934" s="18" t="s">
        <v>814</v>
      </c>
      <c r="D934" s="18">
        <v>1.28</v>
      </c>
      <c r="E934" s="310" t="str">
        <f t="shared" si="14"/>
        <v>SINAPI 07/2024</v>
      </c>
      <c r="F934" s="18">
        <v>1.28</v>
      </c>
    </row>
    <row r="935" spans="1:6" ht="40.5">
      <c r="A935" s="707">
        <v>88826</v>
      </c>
      <c r="B935" s="692" t="s">
        <v>945</v>
      </c>
      <c r="C935" s="18" t="s">
        <v>814</v>
      </c>
      <c r="D935" s="18">
        <v>0.32</v>
      </c>
      <c r="E935" s="310" t="str">
        <f t="shared" si="14"/>
        <v>SINAPI 07/2024</v>
      </c>
      <c r="F935" s="18">
        <v>0.32</v>
      </c>
    </row>
    <row r="936" spans="1:6" ht="40.5">
      <c r="A936" s="707">
        <v>88827</v>
      </c>
      <c r="B936" s="692" t="s">
        <v>946</v>
      </c>
      <c r="C936" s="18" t="s">
        <v>814</v>
      </c>
      <c r="D936" s="18">
        <v>7.0000000000000007E-2</v>
      </c>
      <c r="E936" s="310" t="str">
        <f t="shared" si="14"/>
        <v>SINAPI 07/2024</v>
      </c>
      <c r="F936" s="18">
        <v>7.0000000000000007E-2</v>
      </c>
    </row>
    <row r="937" spans="1:6" ht="40.5">
      <c r="A937" s="707">
        <v>88828</v>
      </c>
      <c r="B937" s="692" t="s">
        <v>947</v>
      </c>
      <c r="C937" s="18" t="s">
        <v>814</v>
      </c>
      <c r="D937" s="18">
        <v>0.37</v>
      </c>
      <c r="E937" s="310" t="str">
        <f t="shared" si="14"/>
        <v>SINAPI 07/2024</v>
      </c>
      <c r="F937" s="18">
        <v>0.37</v>
      </c>
    </row>
    <row r="938" spans="1:6" ht="40.5">
      <c r="A938" s="707">
        <v>88829</v>
      </c>
      <c r="B938" s="692" t="s">
        <v>948</v>
      </c>
      <c r="C938" s="18" t="s">
        <v>814</v>
      </c>
      <c r="D938" s="18">
        <v>1.2</v>
      </c>
      <c r="E938" s="310" t="str">
        <f t="shared" si="14"/>
        <v>SINAPI 07/2024</v>
      </c>
      <c r="F938" s="18">
        <v>1.2</v>
      </c>
    </row>
    <row r="939" spans="1:6" ht="40.5">
      <c r="A939" s="707">
        <v>88832</v>
      </c>
      <c r="B939" s="692" t="s">
        <v>949</v>
      </c>
      <c r="C939" s="18" t="s">
        <v>814</v>
      </c>
      <c r="D939" s="18">
        <v>44.08</v>
      </c>
      <c r="E939" s="310" t="str">
        <f t="shared" si="14"/>
        <v>SINAPI 07/2024</v>
      </c>
      <c r="F939" s="18">
        <v>44.08</v>
      </c>
    </row>
    <row r="940" spans="1:6" ht="40.5">
      <c r="A940" s="707">
        <v>88834</v>
      </c>
      <c r="B940" s="692" t="s">
        <v>950</v>
      </c>
      <c r="C940" s="18" t="s">
        <v>814</v>
      </c>
      <c r="D940" s="18">
        <v>11.64</v>
      </c>
      <c r="E940" s="310" t="str">
        <f t="shared" si="14"/>
        <v>SINAPI 07/2024</v>
      </c>
      <c r="F940" s="18">
        <v>11.64</v>
      </c>
    </row>
    <row r="941" spans="1:6" ht="40.5">
      <c r="A941" s="707">
        <v>88835</v>
      </c>
      <c r="B941" s="692" t="s">
        <v>951</v>
      </c>
      <c r="C941" s="18" t="s">
        <v>814</v>
      </c>
      <c r="D941" s="18">
        <v>55.1</v>
      </c>
      <c r="E941" s="310" t="str">
        <f t="shared" si="14"/>
        <v>SINAPI 07/2024</v>
      </c>
      <c r="F941" s="18">
        <v>55.1</v>
      </c>
    </row>
    <row r="942" spans="1:6" ht="40.5">
      <c r="A942" s="707">
        <v>88836</v>
      </c>
      <c r="B942" s="692" t="s">
        <v>952</v>
      </c>
      <c r="C942" s="18" t="s">
        <v>814</v>
      </c>
      <c r="D942" s="18">
        <v>66.790000000000006</v>
      </c>
      <c r="E942" s="310" t="str">
        <f t="shared" si="14"/>
        <v>SINAPI 07/2024</v>
      </c>
      <c r="F942" s="18">
        <v>66.790000000000006</v>
      </c>
    </row>
    <row r="943" spans="1:6" ht="27">
      <c r="A943" s="707">
        <v>88839</v>
      </c>
      <c r="B943" s="692" t="s">
        <v>953</v>
      </c>
      <c r="C943" s="18" t="s">
        <v>814</v>
      </c>
      <c r="D943" s="18">
        <v>31.76</v>
      </c>
      <c r="E943" s="310" t="str">
        <f t="shared" si="14"/>
        <v>SINAPI 07/2024</v>
      </c>
      <c r="F943" s="18">
        <v>31.76</v>
      </c>
    </row>
    <row r="944" spans="1:6" ht="27">
      <c r="A944" s="707">
        <v>88840</v>
      </c>
      <c r="B944" s="692" t="s">
        <v>954</v>
      </c>
      <c r="C944" s="18" t="s">
        <v>814</v>
      </c>
      <c r="D944" s="18">
        <v>13.99</v>
      </c>
      <c r="E944" s="310" t="str">
        <f t="shared" si="14"/>
        <v>SINAPI 07/2024</v>
      </c>
      <c r="F944" s="18">
        <v>13.99</v>
      </c>
    </row>
    <row r="945" spans="1:6" ht="27">
      <c r="A945" s="707">
        <v>88841</v>
      </c>
      <c r="B945" s="692" t="s">
        <v>955</v>
      </c>
      <c r="C945" s="18" t="s">
        <v>814</v>
      </c>
      <c r="D945" s="18">
        <v>56.78</v>
      </c>
      <c r="E945" s="310" t="str">
        <f t="shared" si="14"/>
        <v>SINAPI 07/2024</v>
      </c>
      <c r="F945" s="18">
        <v>56.78</v>
      </c>
    </row>
    <row r="946" spans="1:6" ht="40.5">
      <c r="A946" s="707">
        <v>88842</v>
      </c>
      <c r="B946" s="692" t="s">
        <v>956</v>
      </c>
      <c r="C946" s="18" t="s">
        <v>814</v>
      </c>
      <c r="D946" s="18">
        <v>81.75</v>
      </c>
      <c r="E946" s="310" t="str">
        <f t="shared" si="14"/>
        <v>SINAPI 07/2024</v>
      </c>
      <c r="F946" s="18">
        <v>81.75</v>
      </c>
    </row>
    <row r="947" spans="1:6" ht="54">
      <c r="A947" s="707">
        <v>88847</v>
      </c>
      <c r="B947" s="692" t="s">
        <v>957</v>
      </c>
      <c r="C947" s="18" t="s">
        <v>814</v>
      </c>
      <c r="D947" s="18">
        <v>22.82</v>
      </c>
      <c r="E947" s="310" t="str">
        <f t="shared" si="14"/>
        <v>SINAPI 07/2024</v>
      </c>
      <c r="F947" s="18">
        <v>22.82</v>
      </c>
    </row>
    <row r="948" spans="1:6" ht="54">
      <c r="A948" s="707">
        <v>88848</v>
      </c>
      <c r="B948" s="692" t="s">
        <v>958</v>
      </c>
      <c r="C948" s="18" t="s">
        <v>814</v>
      </c>
      <c r="D948" s="18">
        <v>9.3800000000000008</v>
      </c>
      <c r="E948" s="310" t="str">
        <f t="shared" si="14"/>
        <v>SINAPI 07/2024</v>
      </c>
      <c r="F948" s="18">
        <v>9.3800000000000008</v>
      </c>
    </row>
    <row r="949" spans="1:6" ht="54">
      <c r="A949" s="707">
        <v>88853</v>
      </c>
      <c r="B949" s="692" t="s">
        <v>959</v>
      </c>
      <c r="C949" s="18" t="s">
        <v>814</v>
      </c>
      <c r="D949" s="18">
        <v>0.19</v>
      </c>
      <c r="E949" s="310" t="str">
        <f t="shared" si="14"/>
        <v>SINAPI 07/2024</v>
      </c>
      <c r="F949" s="18">
        <v>0.19</v>
      </c>
    </row>
    <row r="950" spans="1:6" ht="54">
      <c r="A950" s="707">
        <v>88854</v>
      </c>
      <c r="B950" s="692" t="s">
        <v>960</v>
      </c>
      <c r="C950" s="18" t="s">
        <v>814</v>
      </c>
      <c r="D950" s="18">
        <v>0.04</v>
      </c>
      <c r="E950" s="310" t="str">
        <f t="shared" si="14"/>
        <v>SINAPI 07/2024</v>
      </c>
      <c r="F950" s="18">
        <v>0.04</v>
      </c>
    </row>
    <row r="951" spans="1:6" ht="40.5">
      <c r="A951" s="707">
        <v>88855</v>
      </c>
      <c r="B951" s="692" t="s">
        <v>961</v>
      </c>
      <c r="C951" s="18" t="s">
        <v>814</v>
      </c>
      <c r="D951" s="18">
        <v>3.29</v>
      </c>
      <c r="E951" s="310" t="str">
        <f t="shared" si="14"/>
        <v>SINAPI 07/2024</v>
      </c>
      <c r="F951" s="18">
        <v>3.29</v>
      </c>
    </row>
    <row r="952" spans="1:6" ht="40.5">
      <c r="A952" s="707">
        <v>88856</v>
      </c>
      <c r="B952" s="692" t="s">
        <v>962</v>
      </c>
      <c r="C952" s="18" t="s">
        <v>814</v>
      </c>
      <c r="D952" s="18">
        <v>0.9</v>
      </c>
      <c r="E952" s="310" t="str">
        <f t="shared" si="14"/>
        <v>SINAPI 07/2024</v>
      </c>
      <c r="F952" s="18">
        <v>0.9</v>
      </c>
    </row>
    <row r="953" spans="1:6" ht="67.5">
      <c r="A953" s="707">
        <v>88857</v>
      </c>
      <c r="B953" s="692" t="s">
        <v>963</v>
      </c>
      <c r="C953" s="18" t="s">
        <v>814</v>
      </c>
      <c r="D953" s="18">
        <v>26.7</v>
      </c>
      <c r="E953" s="310" t="str">
        <f t="shared" si="14"/>
        <v>SINAPI 07/2024</v>
      </c>
      <c r="F953" s="18">
        <v>26.7</v>
      </c>
    </row>
    <row r="954" spans="1:6" ht="67.5">
      <c r="A954" s="707">
        <v>88858</v>
      </c>
      <c r="B954" s="692" t="s">
        <v>964</v>
      </c>
      <c r="C954" s="18" t="s">
        <v>814</v>
      </c>
      <c r="D954" s="18">
        <v>7.05</v>
      </c>
      <c r="E954" s="310" t="str">
        <f t="shared" si="14"/>
        <v>SINAPI 07/2024</v>
      </c>
      <c r="F954" s="18">
        <v>7.05</v>
      </c>
    </row>
    <row r="955" spans="1:6" ht="67.5">
      <c r="A955" s="707">
        <v>88859</v>
      </c>
      <c r="B955" s="692" t="s">
        <v>965</v>
      </c>
      <c r="C955" s="18" t="s">
        <v>814</v>
      </c>
      <c r="D955" s="18">
        <v>23.74</v>
      </c>
      <c r="E955" s="310" t="str">
        <f t="shared" si="14"/>
        <v>SINAPI 07/2024</v>
      </c>
      <c r="F955" s="18">
        <v>23.74</v>
      </c>
    </row>
    <row r="956" spans="1:6" ht="67.5">
      <c r="A956" s="707">
        <v>88860</v>
      </c>
      <c r="B956" s="692" t="s">
        <v>966</v>
      </c>
      <c r="C956" s="18" t="s">
        <v>814</v>
      </c>
      <c r="D956" s="18">
        <v>6.27</v>
      </c>
      <c r="E956" s="310" t="str">
        <f t="shared" si="14"/>
        <v>SINAPI 07/2024</v>
      </c>
      <c r="F956" s="18">
        <v>6.27</v>
      </c>
    </row>
    <row r="957" spans="1:6" ht="40.5">
      <c r="A957" s="707">
        <v>88900</v>
      </c>
      <c r="B957" s="692" t="s">
        <v>967</v>
      </c>
      <c r="C957" s="18" t="s">
        <v>814</v>
      </c>
      <c r="D957" s="18">
        <v>51.39</v>
      </c>
      <c r="E957" s="310" t="str">
        <f t="shared" si="14"/>
        <v>SINAPI 07/2024</v>
      </c>
      <c r="F957" s="18">
        <v>51.39</v>
      </c>
    </row>
    <row r="958" spans="1:6" ht="40.5">
      <c r="A958" s="707">
        <v>88902</v>
      </c>
      <c r="B958" s="692" t="s">
        <v>968</v>
      </c>
      <c r="C958" s="18" t="s">
        <v>814</v>
      </c>
      <c r="D958" s="18">
        <v>13.58</v>
      </c>
      <c r="E958" s="310" t="str">
        <f t="shared" si="14"/>
        <v>SINAPI 07/2024</v>
      </c>
      <c r="F958" s="18">
        <v>13.58</v>
      </c>
    </row>
    <row r="959" spans="1:6" ht="40.5">
      <c r="A959" s="707">
        <v>88903</v>
      </c>
      <c r="B959" s="692" t="s">
        <v>969</v>
      </c>
      <c r="C959" s="18" t="s">
        <v>814</v>
      </c>
      <c r="D959" s="18">
        <v>64.239999999999995</v>
      </c>
      <c r="E959" s="310" t="str">
        <f t="shared" si="14"/>
        <v>SINAPI 07/2024</v>
      </c>
      <c r="F959" s="18">
        <v>64.239999999999995</v>
      </c>
    </row>
    <row r="960" spans="1:6" ht="40.5">
      <c r="A960" s="707">
        <v>88904</v>
      </c>
      <c r="B960" s="692" t="s">
        <v>970</v>
      </c>
      <c r="C960" s="18" t="s">
        <v>814</v>
      </c>
      <c r="D960" s="18">
        <v>94.08</v>
      </c>
      <c r="E960" s="310" t="str">
        <f t="shared" si="14"/>
        <v>SINAPI 07/2024</v>
      </c>
      <c r="F960" s="18">
        <v>94.08</v>
      </c>
    </row>
    <row r="961" spans="1:6" ht="40.5">
      <c r="A961" s="707">
        <v>89009</v>
      </c>
      <c r="B961" s="692" t="s">
        <v>971</v>
      </c>
      <c r="C961" s="18" t="s">
        <v>814</v>
      </c>
      <c r="D961" s="18">
        <v>39.340000000000003</v>
      </c>
      <c r="E961" s="310" t="str">
        <f t="shared" si="14"/>
        <v>SINAPI 07/2024</v>
      </c>
      <c r="F961" s="18">
        <v>39.340000000000003</v>
      </c>
    </row>
    <row r="962" spans="1:6" ht="40.5">
      <c r="A962" s="707">
        <v>89010</v>
      </c>
      <c r="B962" s="692" t="s">
        <v>972</v>
      </c>
      <c r="C962" s="18" t="s">
        <v>814</v>
      </c>
      <c r="D962" s="18">
        <v>17.329999999999998</v>
      </c>
      <c r="E962" s="310" t="str">
        <f t="shared" si="14"/>
        <v>SINAPI 07/2024</v>
      </c>
      <c r="F962" s="18">
        <v>17.329999999999998</v>
      </c>
    </row>
    <row r="963" spans="1:6" ht="67.5">
      <c r="A963" s="707">
        <v>89011</v>
      </c>
      <c r="B963" s="692" t="s">
        <v>973</v>
      </c>
      <c r="C963" s="18" t="s">
        <v>814</v>
      </c>
      <c r="D963" s="18">
        <v>25.76</v>
      </c>
      <c r="E963" s="310" t="str">
        <f t="shared" si="14"/>
        <v>SINAPI 07/2024</v>
      </c>
      <c r="F963" s="18">
        <v>25.76</v>
      </c>
    </row>
    <row r="964" spans="1:6" ht="67.5">
      <c r="A964" s="707">
        <v>89012</v>
      </c>
      <c r="B964" s="692" t="s">
        <v>974</v>
      </c>
      <c r="C964" s="18" t="s">
        <v>814</v>
      </c>
      <c r="D964" s="18">
        <v>6.8</v>
      </c>
      <c r="E964" s="310" t="str">
        <f t="shared" si="14"/>
        <v>SINAPI 07/2024</v>
      </c>
      <c r="F964" s="18">
        <v>6.8</v>
      </c>
    </row>
    <row r="965" spans="1:6" ht="27">
      <c r="A965" s="707">
        <v>89013</v>
      </c>
      <c r="B965" s="692" t="s">
        <v>975</v>
      </c>
      <c r="C965" s="18" t="s">
        <v>814</v>
      </c>
      <c r="D965" s="18">
        <v>128.86000000000001</v>
      </c>
      <c r="E965" s="310" t="str">
        <f t="shared" si="14"/>
        <v>SINAPI 07/2024</v>
      </c>
      <c r="F965" s="18">
        <v>128.86000000000001</v>
      </c>
    </row>
    <row r="966" spans="1:6" ht="27">
      <c r="A966" s="707">
        <v>89014</v>
      </c>
      <c r="B966" s="692" t="s">
        <v>976</v>
      </c>
      <c r="C966" s="18" t="s">
        <v>814</v>
      </c>
      <c r="D966" s="18">
        <v>56.76</v>
      </c>
      <c r="E966" s="310" t="str">
        <f t="shared" si="14"/>
        <v>SINAPI 07/2024</v>
      </c>
      <c r="F966" s="18">
        <v>56.76</v>
      </c>
    </row>
    <row r="967" spans="1:6" ht="40.5">
      <c r="A967" s="707">
        <v>89015</v>
      </c>
      <c r="B967" s="692" t="s">
        <v>977</v>
      </c>
      <c r="C967" s="18" t="s">
        <v>814</v>
      </c>
      <c r="D967" s="18">
        <v>3.8</v>
      </c>
      <c r="E967" s="310" t="str">
        <f t="shared" si="14"/>
        <v>SINAPI 07/2024</v>
      </c>
      <c r="F967" s="18">
        <v>3.8</v>
      </c>
    </row>
    <row r="968" spans="1:6" ht="40.5">
      <c r="A968" s="707">
        <v>89016</v>
      </c>
      <c r="B968" s="692" t="s">
        <v>978</v>
      </c>
      <c r="C968" s="18" t="s">
        <v>814</v>
      </c>
      <c r="D968" s="18">
        <v>1</v>
      </c>
      <c r="E968" s="310" t="str">
        <f t="shared" ref="E968:E1031" si="15">+$G$7</f>
        <v>SINAPI 07/2024</v>
      </c>
      <c r="F968" s="18">
        <v>1</v>
      </c>
    </row>
    <row r="969" spans="1:6" ht="27">
      <c r="A969" s="707">
        <v>89017</v>
      </c>
      <c r="B969" s="692" t="s">
        <v>979</v>
      </c>
      <c r="C969" s="18" t="s">
        <v>814</v>
      </c>
      <c r="D969" s="18">
        <v>39.1</v>
      </c>
      <c r="E969" s="310" t="str">
        <f t="shared" si="15"/>
        <v>SINAPI 07/2024</v>
      </c>
      <c r="F969" s="18">
        <v>39.1</v>
      </c>
    </row>
    <row r="970" spans="1:6" ht="27">
      <c r="A970" s="707">
        <v>89018</v>
      </c>
      <c r="B970" s="692" t="s">
        <v>980</v>
      </c>
      <c r="C970" s="18" t="s">
        <v>814</v>
      </c>
      <c r="D970" s="18">
        <v>17.22</v>
      </c>
      <c r="E970" s="310" t="str">
        <f t="shared" si="15"/>
        <v>SINAPI 07/2024</v>
      </c>
      <c r="F970" s="18">
        <v>17.22</v>
      </c>
    </row>
    <row r="971" spans="1:6" ht="54">
      <c r="A971" s="707">
        <v>89019</v>
      </c>
      <c r="B971" s="692" t="s">
        <v>981</v>
      </c>
      <c r="C971" s="18" t="s">
        <v>814</v>
      </c>
      <c r="D971" s="18">
        <v>0.24</v>
      </c>
      <c r="E971" s="310" t="str">
        <f t="shared" si="15"/>
        <v>SINAPI 07/2024</v>
      </c>
      <c r="F971" s="18">
        <v>0.24</v>
      </c>
    </row>
    <row r="972" spans="1:6" ht="54">
      <c r="A972" s="707">
        <v>89020</v>
      </c>
      <c r="B972" s="692" t="s">
        <v>982</v>
      </c>
      <c r="C972" s="18" t="s">
        <v>814</v>
      </c>
      <c r="D972" s="18">
        <v>0.05</v>
      </c>
      <c r="E972" s="310" t="str">
        <f t="shared" si="15"/>
        <v>SINAPI 07/2024</v>
      </c>
      <c r="F972" s="18">
        <v>0.05</v>
      </c>
    </row>
    <row r="973" spans="1:6" ht="27">
      <c r="A973" s="707">
        <v>89023</v>
      </c>
      <c r="B973" s="692" t="s">
        <v>983</v>
      </c>
      <c r="C973" s="18" t="s">
        <v>814</v>
      </c>
      <c r="D973" s="18">
        <v>3.58</v>
      </c>
      <c r="E973" s="310" t="str">
        <f t="shared" si="15"/>
        <v>SINAPI 07/2024</v>
      </c>
      <c r="F973" s="18">
        <v>3.58</v>
      </c>
    </row>
    <row r="974" spans="1:6" ht="27">
      <c r="A974" s="707">
        <v>89024</v>
      </c>
      <c r="B974" s="692" t="s">
        <v>984</v>
      </c>
      <c r="C974" s="18" t="s">
        <v>814</v>
      </c>
      <c r="D974" s="18">
        <v>1.32</v>
      </c>
      <c r="E974" s="310" t="str">
        <f t="shared" si="15"/>
        <v>SINAPI 07/2024</v>
      </c>
      <c r="F974" s="18">
        <v>1.32</v>
      </c>
    </row>
    <row r="975" spans="1:6" ht="27">
      <c r="A975" s="707">
        <v>89025</v>
      </c>
      <c r="B975" s="692" t="s">
        <v>985</v>
      </c>
      <c r="C975" s="18" t="s">
        <v>814</v>
      </c>
      <c r="D975" s="18">
        <v>4.78</v>
      </c>
      <c r="E975" s="310" t="str">
        <f t="shared" si="15"/>
        <v>SINAPI 07/2024</v>
      </c>
      <c r="F975" s="18">
        <v>4.78</v>
      </c>
    </row>
    <row r="976" spans="1:6" ht="40.5">
      <c r="A976" s="707">
        <v>89026</v>
      </c>
      <c r="B976" s="692" t="s">
        <v>986</v>
      </c>
      <c r="C976" s="18" t="s">
        <v>814</v>
      </c>
      <c r="D976" s="18">
        <v>178.87</v>
      </c>
      <c r="E976" s="310" t="str">
        <f t="shared" si="15"/>
        <v>SINAPI 07/2024</v>
      </c>
      <c r="F976" s="18">
        <v>178.87</v>
      </c>
    </row>
    <row r="977" spans="1:6" ht="27">
      <c r="A977" s="707">
        <v>89029</v>
      </c>
      <c r="B977" s="692" t="s">
        <v>987</v>
      </c>
      <c r="C977" s="18" t="s">
        <v>814</v>
      </c>
      <c r="D977" s="18">
        <v>30.34</v>
      </c>
      <c r="E977" s="310" t="str">
        <f t="shared" si="15"/>
        <v>SINAPI 07/2024</v>
      </c>
      <c r="F977" s="18">
        <v>30.34</v>
      </c>
    </row>
    <row r="978" spans="1:6" ht="27">
      <c r="A978" s="707">
        <v>89030</v>
      </c>
      <c r="B978" s="692" t="s">
        <v>988</v>
      </c>
      <c r="C978" s="18" t="s">
        <v>814</v>
      </c>
      <c r="D978" s="18">
        <v>13.36</v>
      </c>
      <c r="E978" s="310" t="str">
        <f t="shared" si="15"/>
        <v>SINAPI 07/2024</v>
      </c>
      <c r="F978" s="18">
        <v>13.36</v>
      </c>
    </row>
    <row r="979" spans="1:6" ht="27">
      <c r="A979" s="707">
        <v>89033</v>
      </c>
      <c r="B979" s="692" t="s">
        <v>989</v>
      </c>
      <c r="C979" s="18" t="s">
        <v>814</v>
      </c>
      <c r="D979" s="18">
        <v>13.47</v>
      </c>
      <c r="E979" s="310" t="str">
        <f t="shared" si="15"/>
        <v>SINAPI 07/2024</v>
      </c>
      <c r="F979" s="18">
        <v>13.47</v>
      </c>
    </row>
    <row r="980" spans="1:6" ht="27">
      <c r="A980" s="707">
        <v>89034</v>
      </c>
      <c r="B980" s="692" t="s">
        <v>990</v>
      </c>
      <c r="C980" s="18" t="s">
        <v>814</v>
      </c>
      <c r="D980" s="18">
        <v>3.61</v>
      </c>
      <c r="E980" s="310" t="str">
        <f t="shared" si="15"/>
        <v>SINAPI 07/2024</v>
      </c>
      <c r="F980" s="18">
        <v>3.61</v>
      </c>
    </row>
    <row r="981" spans="1:6" ht="40.5">
      <c r="A981" s="707">
        <v>89128</v>
      </c>
      <c r="B981" s="692" t="s">
        <v>991</v>
      </c>
      <c r="C981" s="18" t="s">
        <v>814</v>
      </c>
      <c r="D981" s="18">
        <v>34.72</v>
      </c>
      <c r="E981" s="310" t="str">
        <f t="shared" si="15"/>
        <v>SINAPI 07/2024</v>
      </c>
      <c r="F981" s="18">
        <v>34.72</v>
      </c>
    </row>
    <row r="982" spans="1:6" ht="40.5">
      <c r="A982" s="707">
        <v>89129</v>
      </c>
      <c r="B982" s="692" t="s">
        <v>992</v>
      </c>
      <c r="C982" s="18" t="s">
        <v>814</v>
      </c>
      <c r="D982" s="18">
        <v>9.17</v>
      </c>
      <c r="E982" s="310" t="str">
        <f t="shared" si="15"/>
        <v>SINAPI 07/2024</v>
      </c>
      <c r="F982" s="18">
        <v>9.17</v>
      </c>
    </row>
    <row r="983" spans="1:6" ht="40.5">
      <c r="A983" s="707">
        <v>89130</v>
      </c>
      <c r="B983" s="692" t="s">
        <v>993</v>
      </c>
      <c r="C983" s="18" t="s">
        <v>814</v>
      </c>
      <c r="D983" s="18">
        <v>48.14</v>
      </c>
      <c r="E983" s="310" t="str">
        <f t="shared" si="15"/>
        <v>SINAPI 07/2024</v>
      </c>
      <c r="F983" s="18">
        <v>48.14</v>
      </c>
    </row>
    <row r="984" spans="1:6" ht="40.5">
      <c r="A984" s="707">
        <v>89131</v>
      </c>
      <c r="B984" s="692" t="s">
        <v>994</v>
      </c>
      <c r="C984" s="18" t="s">
        <v>814</v>
      </c>
      <c r="D984" s="18">
        <v>12.72</v>
      </c>
      <c r="E984" s="310" t="str">
        <f t="shared" si="15"/>
        <v>SINAPI 07/2024</v>
      </c>
      <c r="F984" s="18">
        <v>12.72</v>
      </c>
    </row>
    <row r="985" spans="1:6" ht="54">
      <c r="A985" s="707">
        <v>89210</v>
      </c>
      <c r="B985" s="692" t="s">
        <v>995</v>
      </c>
      <c r="C985" s="18" t="s">
        <v>814</v>
      </c>
      <c r="D985" s="18">
        <v>31.71</v>
      </c>
      <c r="E985" s="310" t="str">
        <f t="shared" si="15"/>
        <v>SINAPI 07/2024</v>
      </c>
      <c r="F985" s="18">
        <v>31.71</v>
      </c>
    </row>
    <row r="986" spans="1:6" ht="54">
      <c r="A986" s="707">
        <v>89211</v>
      </c>
      <c r="B986" s="692" t="s">
        <v>996</v>
      </c>
      <c r="C986" s="18" t="s">
        <v>814</v>
      </c>
      <c r="D986" s="18">
        <v>8.5</v>
      </c>
      <c r="E986" s="310" t="str">
        <f t="shared" si="15"/>
        <v>SINAPI 07/2024</v>
      </c>
      <c r="F986" s="18">
        <v>8.5</v>
      </c>
    </row>
    <row r="987" spans="1:6" ht="27">
      <c r="A987" s="707">
        <v>89212</v>
      </c>
      <c r="B987" s="692" t="s">
        <v>997</v>
      </c>
      <c r="C987" s="18" t="s">
        <v>814</v>
      </c>
      <c r="D987" s="18">
        <v>30</v>
      </c>
      <c r="E987" s="310" t="str">
        <f t="shared" si="15"/>
        <v>SINAPI 07/2024</v>
      </c>
      <c r="F987" s="18">
        <v>30</v>
      </c>
    </row>
    <row r="988" spans="1:6" ht="27">
      <c r="A988" s="707">
        <v>89213</v>
      </c>
      <c r="B988" s="692" t="s">
        <v>998</v>
      </c>
      <c r="C988" s="18" t="s">
        <v>814</v>
      </c>
      <c r="D988" s="18">
        <v>9.25</v>
      </c>
      <c r="E988" s="310" t="str">
        <f t="shared" si="15"/>
        <v>SINAPI 07/2024</v>
      </c>
      <c r="F988" s="18">
        <v>9.25</v>
      </c>
    </row>
    <row r="989" spans="1:6" ht="27">
      <c r="A989" s="707">
        <v>89214</v>
      </c>
      <c r="B989" s="692" t="s">
        <v>999</v>
      </c>
      <c r="C989" s="18" t="s">
        <v>814</v>
      </c>
      <c r="D989" s="18">
        <v>28.16</v>
      </c>
      <c r="E989" s="310" t="str">
        <f t="shared" si="15"/>
        <v>SINAPI 07/2024</v>
      </c>
      <c r="F989" s="18">
        <v>28.16</v>
      </c>
    </row>
    <row r="990" spans="1:6" ht="40.5">
      <c r="A990" s="707">
        <v>89215</v>
      </c>
      <c r="B990" s="692" t="s">
        <v>1000</v>
      </c>
      <c r="C990" s="18" t="s">
        <v>814</v>
      </c>
      <c r="D990" s="18">
        <v>97.15</v>
      </c>
      <c r="E990" s="310" t="str">
        <f t="shared" si="15"/>
        <v>SINAPI 07/2024</v>
      </c>
      <c r="F990" s="18">
        <v>97.15</v>
      </c>
    </row>
    <row r="991" spans="1:6" ht="40.5">
      <c r="A991" s="707">
        <v>89221</v>
      </c>
      <c r="B991" s="692" t="s">
        <v>1001</v>
      </c>
      <c r="C991" s="18" t="s">
        <v>814</v>
      </c>
      <c r="D991" s="18">
        <v>1.31</v>
      </c>
      <c r="E991" s="310" t="str">
        <f t="shared" si="15"/>
        <v>SINAPI 07/2024</v>
      </c>
      <c r="F991" s="18">
        <v>1.31</v>
      </c>
    </row>
    <row r="992" spans="1:6" ht="40.5">
      <c r="A992" s="707">
        <v>89222</v>
      </c>
      <c r="B992" s="692" t="s">
        <v>1002</v>
      </c>
      <c r="C992" s="18" t="s">
        <v>814</v>
      </c>
      <c r="D992" s="18">
        <v>0.32</v>
      </c>
      <c r="E992" s="310" t="str">
        <f t="shared" si="15"/>
        <v>SINAPI 07/2024</v>
      </c>
      <c r="F992" s="18">
        <v>0.32</v>
      </c>
    </row>
    <row r="993" spans="1:6" ht="40.5">
      <c r="A993" s="707">
        <v>89223</v>
      </c>
      <c r="B993" s="692" t="s">
        <v>1003</v>
      </c>
      <c r="C993" s="18" t="s">
        <v>814</v>
      </c>
      <c r="D993" s="18">
        <v>1.53</v>
      </c>
      <c r="E993" s="310" t="str">
        <f t="shared" si="15"/>
        <v>SINAPI 07/2024</v>
      </c>
      <c r="F993" s="18">
        <v>1.53</v>
      </c>
    </row>
    <row r="994" spans="1:6" ht="40.5">
      <c r="A994" s="707">
        <v>89224</v>
      </c>
      <c r="B994" s="692" t="s">
        <v>1004</v>
      </c>
      <c r="C994" s="18" t="s">
        <v>814</v>
      </c>
      <c r="D994" s="18">
        <v>2.4</v>
      </c>
      <c r="E994" s="310" t="str">
        <f t="shared" si="15"/>
        <v>SINAPI 07/2024</v>
      </c>
      <c r="F994" s="18">
        <v>2.4</v>
      </c>
    </row>
    <row r="995" spans="1:6" ht="40.5">
      <c r="A995" s="707">
        <v>89228</v>
      </c>
      <c r="B995" s="692" t="s">
        <v>1005</v>
      </c>
      <c r="C995" s="18" t="s">
        <v>814</v>
      </c>
      <c r="D995" s="18">
        <v>50</v>
      </c>
      <c r="E995" s="310" t="str">
        <f t="shared" si="15"/>
        <v>SINAPI 07/2024</v>
      </c>
      <c r="F995" s="18">
        <v>50</v>
      </c>
    </row>
    <row r="996" spans="1:6" ht="40.5">
      <c r="A996" s="707">
        <v>89229</v>
      </c>
      <c r="B996" s="692" t="s">
        <v>1006</v>
      </c>
      <c r="C996" s="18" t="s">
        <v>814</v>
      </c>
      <c r="D996" s="18">
        <v>17.62</v>
      </c>
      <c r="E996" s="310" t="str">
        <f t="shared" si="15"/>
        <v>SINAPI 07/2024</v>
      </c>
      <c r="F996" s="18">
        <v>17.62</v>
      </c>
    </row>
    <row r="997" spans="1:6" ht="40.5">
      <c r="A997" s="707">
        <v>89230</v>
      </c>
      <c r="B997" s="692" t="s">
        <v>1007</v>
      </c>
      <c r="C997" s="18" t="s">
        <v>814</v>
      </c>
      <c r="D997" s="18">
        <v>117.72</v>
      </c>
      <c r="E997" s="310" t="str">
        <f t="shared" si="15"/>
        <v>SINAPI 07/2024</v>
      </c>
      <c r="F997" s="18">
        <v>117.72</v>
      </c>
    </row>
    <row r="998" spans="1:6" ht="27">
      <c r="A998" s="707">
        <v>89231</v>
      </c>
      <c r="B998" s="692" t="s">
        <v>1008</v>
      </c>
      <c r="C998" s="18" t="s">
        <v>814</v>
      </c>
      <c r="D998" s="18">
        <v>36.04</v>
      </c>
      <c r="E998" s="310" t="str">
        <f t="shared" si="15"/>
        <v>SINAPI 07/2024</v>
      </c>
      <c r="F998" s="18">
        <v>36.04</v>
      </c>
    </row>
    <row r="999" spans="1:6" ht="40.5">
      <c r="A999" s="707">
        <v>89232</v>
      </c>
      <c r="B999" s="692" t="s">
        <v>1009</v>
      </c>
      <c r="C999" s="18" t="s">
        <v>814</v>
      </c>
      <c r="D999" s="18">
        <v>209.98</v>
      </c>
      <c r="E999" s="310" t="str">
        <f t="shared" si="15"/>
        <v>SINAPI 07/2024</v>
      </c>
      <c r="F999" s="18">
        <v>209.98</v>
      </c>
    </row>
    <row r="1000" spans="1:6" ht="40.5">
      <c r="A1000" s="707">
        <v>89233</v>
      </c>
      <c r="B1000" s="692" t="s">
        <v>1010</v>
      </c>
      <c r="C1000" s="18" t="s">
        <v>814</v>
      </c>
      <c r="D1000" s="18">
        <v>174.84</v>
      </c>
      <c r="E1000" s="310" t="str">
        <f t="shared" si="15"/>
        <v>SINAPI 07/2024</v>
      </c>
      <c r="F1000" s="18">
        <v>174.84</v>
      </c>
    </row>
    <row r="1001" spans="1:6" ht="40.5">
      <c r="A1001" s="707">
        <v>89236</v>
      </c>
      <c r="B1001" s="692" t="s">
        <v>1011</v>
      </c>
      <c r="C1001" s="18" t="s">
        <v>814</v>
      </c>
      <c r="D1001" s="18">
        <v>275</v>
      </c>
      <c r="E1001" s="310" t="str">
        <f t="shared" si="15"/>
        <v>SINAPI 07/2024</v>
      </c>
      <c r="F1001" s="18">
        <v>275</v>
      </c>
    </row>
    <row r="1002" spans="1:6" ht="27">
      <c r="A1002" s="707">
        <v>89237</v>
      </c>
      <c r="B1002" s="692" t="s">
        <v>1012</v>
      </c>
      <c r="C1002" s="18" t="s">
        <v>814</v>
      </c>
      <c r="D1002" s="18">
        <v>84.2</v>
      </c>
      <c r="E1002" s="310" t="str">
        <f t="shared" si="15"/>
        <v>SINAPI 07/2024</v>
      </c>
      <c r="F1002" s="18">
        <v>84.2</v>
      </c>
    </row>
    <row r="1003" spans="1:6" ht="40.5">
      <c r="A1003" s="707">
        <v>89238</v>
      </c>
      <c r="B1003" s="692" t="s">
        <v>1013</v>
      </c>
      <c r="C1003" s="18" t="s">
        <v>814</v>
      </c>
      <c r="D1003" s="18">
        <v>490.52</v>
      </c>
      <c r="E1003" s="310" t="str">
        <f t="shared" si="15"/>
        <v>SINAPI 07/2024</v>
      </c>
      <c r="F1003" s="18">
        <v>490.52</v>
      </c>
    </row>
    <row r="1004" spans="1:6" ht="40.5">
      <c r="A1004" s="707">
        <v>89239</v>
      </c>
      <c r="B1004" s="692" t="s">
        <v>1014</v>
      </c>
      <c r="C1004" s="18" t="s">
        <v>814</v>
      </c>
      <c r="D1004" s="18">
        <v>462.36</v>
      </c>
      <c r="E1004" s="310" t="str">
        <f t="shared" si="15"/>
        <v>SINAPI 07/2024</v>
      </c>
      <c r="F1004" s="18">
        <v>462.36</v>
      </c>
    </row>
    <row r="1005" spans="1:6" ht="40.5">
      <c r="A1005" s="707">
        <v>89240</v>
      </c>
      <c r="B1005" s="692" t="s">
        <v>1015</v>
      </c>
      <c r="C1005" s="18" t="s">
        <v>814</v>
      </c>
      <c r="D1005" s="18">
        <v>84.39</v>
      </c>
      <c r="E1005" s="310" t="str">
        <f t="shared" si="15"/>
        <v>SINAPI 07/2024</v>
      </c>
      <c r="F1005" s="18">
        <v>84.39</v>
      </c>
    </row>
    <row r="1006" spans="1:6" ht="40.5">
      <c r="A1006" s="707">
        <v>89241</v>
      </c>
      <c r="B1006" s="692" t="s">
        <v>1016</v>
      </c>
      <c r="C1006" s="18" t="s">
        <v>814</v>
      </c>
      <c r="D1006" s="18">
        <v>29.74</v>
      </c>
      <c r="E1006" s="310" t="str">
        <f t="shared" si="15"/>
        <v>SINAPI 07/2024</v>
      </c>
      <c r="F1006" s="18">
        <v>29.74</v>
      </c>
    </row>
    <row r="1007" spans="1:6" ht="40.5">
      <c r="A1007" s="707">
        <v>89246</v>
      </c>
      <c r="B1007" s="692" t="s">
        <v>1017</v>
      </c>
      <c r="C1007" s="18" t="s">
        <v>814</v>
      </c>
      <c r="D1007" s="18">
        <v>238.95</v>
      </c>
      <c r="E1007" s="310" t="str">
        <f t="shared" si="15"/>
        <v>SINAPI 07/2024</v>
      </c>
      <c r="F1007" s="18">
        <v>238.95</v>
      </c>
    </row>
    <row r="1008" spans="1:6" ht="27">
      <c r="A1008" s="707">
        <v>89247</v>
      </c>
      <c r="B1008" s="692" t="s">
        <v>1018</v>
      </c>
      <c r="C1008" s="18" t="s">
        <v>814</v>
      </c>
      <c r="D1008" s="18">
        <v>73.17</v>
      </c>
      <c r="E1008" s="310" t="str">
        <f t="shared" si="15"/>
        <v>SINAPI 07/2024</v>
      </c>
      <c r="F1008" s="18">
        <v>73.17</v>
      </c>
    </row>
    <row r="1009" spans="1:6" ht="40.5">
      <c r="A1009" s="707">
        <v>89248</v>
      </c>
      <c r="B1009" s="692" t="s">
        <v>1019</v>
      </c>
      <c r="C1009" s="18" t="s">
        <v>814</v>
      </c>
      <c r="D1009" s="18">
        <v>426.23</v>
      </c>
      <c r="E1009" s="310" t="str">
        <f t="shared" si="15"/>
        <v>SINAPI 07/2024</v>
      </c>
      <c r="F1009" s="18">
        <v>426.23</v>
      </c>
    </row>
    <row r="1010" spans="1:6" ht="40.5">
      <c r="A1010" s="707">
        <v>89249</v>
      </c>
      <c r="B1010" s="692" t="s">
        <v>1020</v>
      </c>
      <c r="C1010" s="18" t="s">
        <v>814</v>
      </c>
      <c r="D1010" s="18">
        <v>394.12</v>
      </c>
      <c r="E1010" s="310" t="str">
        <f t="shared" si="15"/>
        <v>SINAPI 07/2024</v>
      </c>
      <c r="F1010" s="18">
        <v>394.12</v>
      </c>
    </row>
    <row r="1011" spans="1:6" ht="40.5">
      <c r="A1011" s="707">
        <v>89253</v>
      </c>
      <c r="B1011" s="692" t="s">
        <v>1021</v>
      </c>
      <c r="C1011" s="18" t="s">
        <v>814</v>
      </c>
      <c r="D1011" s="18">
        <v>69.16</v>
      </c>
      <c r="E1011" s="310" t="str">
        <f t="shared" si="15"/>
        <v>SINAPI 07/2024</v>
      </c>
      <c r="F1011" s="18">
        <v>69.16</v>
      </c>
    </row>
    <row r="1012" spans="1:6" ht="40.5">
      <c r="A1012" s="707">
        <v>89254</v>
      </c>
      <c r="B1012" s="692" t="s">
        <v>1022</v>
      </c>
      <c r="C1012" s="18" t="s">
        <v>814</v>
      </c>
      <c r="D1012" s="18">
        <v>24.37</v>
      </c>
      <c r="E1012" s="310" t="str">
        <f t="shared" si="15"/>
        <v>SINAPI 07/2024</v>
      </c>
      <c r="F1012" s="18">
        <v>24.37</v>
      </c>
    </row>
    <row r="1013" spans="1:6" ht="40.5">
      <c r="A1013" s="707">
        <v>89255</v>
      </c>
      <c r="B1013" s="692" t="s">
        <v>1023</v>
      </c>
      <c r="C1013" s="18" t="s">
        <v>814</v>
      </c>
      <c r="D1013" s="18">
        <v>111.17</v>
      </c>
      <c r="E1013" s="310" t="str">
        <f t="shared" si="15"/>
        <v>SINAPI 07/2024</v>
      </c>
      <c r="F1013" s="18">
        <v>111.17</v>
      </c>
    </row>
    <row r="1014" spans="1:6" ht="40.5">
      <c r="A1014" s="707">
        <v>89256</v>
      </c>
      <c r="B1014" s="692" t="s">
        <v>1024</v>
      </c>
      <c r="C1014" s="18" t="s">
        <v>814</v>
      </c>
      <c r="D1014" s="18">
        <v>88.7</v>
      </c>
      <c r="E1014" s="310" t="str">
        <f t="shared" si="15"/>
        <v>SINAPI 07/2024</v>
      </c>
      <c r="F1014" s="18">
        <v>88.7</v>
      </c>
    </row>
    <row r="1015" spans="1:6" ht="54">
      <c r="A1015" s="707">
        <v>89259</v>
      </c>
      <c r="B1015" s="692" t="s">
        <v>1025</v>
      </c>
      <c r="C1015" s="18" t="s">
        <v>814</v>
      </c>
      <c r="D1015" s="18">
        <v>27.44</v>
      </c>
      <c r="E1015" s="310" t="str">
        <f t="shared" si="15"/>
        <v>SINAPI 07/2024</v>
      </c>
      <c r="F1015" s="18">
        <v>27.44</v>
      </c>
    </row>
    <row r="1016" spans="1:6" ht="54">
      <c r="A1016" s="707">
        <v>89260</v>
      </c>
      <c r="B1016" s="692" t="s">
        <v>1026</v>
      </c>
      <c r="C1016" s="18" t="s">
        <v>814</v>
      </c>
      <c r="D1016" s="18">
        <v>10.08</v>
      </c>
      <c r="E1016" s="310" t="str">
        <f t="shared" si="15"/>
        <v>SINAPI 07/2024</v>
      </c>
      <c r="F1016" s="18">
        <v>10.08</v>
      </c>
    </row>
    <row r="1017" spans="1:6" ht="54">
      <c r="A1017" s="707">
        <v>89262</v>
      </c>
      <c r="B1017" s="692" t="s">
        <v>1027</v>
      </c>
      <c r="C1017" s="18" t="s">
        <v>814</v>
      </c>
      <c r="D1017" s="18">
        <v>46.47</v>
      </c>
      <c r="E1017" s="310" t="str">
        <f t="shared" si="15"/>
        <v>SINAPI 07/2024</v>
      </c>
      <c r="F1017" s="18">
        <v>46.47</v>
      </c>
    </row>
    <row r="1018" spans="1:6" ht="67.5">
      <c r="A1018" s="707">
        <v>89264</v>
      </c>
      <c r="B1018" s="692" t="s">
        <v>1028</v>
      </c>
      <c r="C1018" s="18" t="s">
        <v>814</v>
      </c>
      <c r="D1018" s="18">
        <v>21.2</v>
      </c>
      <c r="E1018" s="310" t="str">
        <f t="shared" si="15"/>
        <v>SINAPI 07/2024</v>
      </c>
      <c r="F1018" s="18">
        <v>21.2</v>
      </c>
    </row>
    <row r="1019" spans="1:6" ht="67.5">
      <c r="A1019" s="707">
        <v>89265</v>
      </c>
      <c r="B1019" s="692" t="s">
        <v>1029</v>
      </c>
      <c r="C1019" s="18" t="s">
        <v>814</v>
      </c>
      <c r="D1019" s="18">
        <v>8.4499999999999993</v>
      </c>
      <c r="E1019" s="310" t="str">
        <f t="shared" si="15"/>
        <v>SINAPI 07/2024</v>
      </c>
      <c r="F1019" s="18">
        <v>8.4499999999999993</v>
      </c>
    </row>
    <row r="1020" spans="1:6" ht="67.5">
      <c r="A1020" s="707">
        <v>89266</v>
      </c>
      <c r="B1020" s="692" t="s">
        <v>1030</v>
      </c>
      <c r="C1020" s="18" t="s">
        <v>814</v>
      </c>
      <c r="D1020" s="18">
        <v>3.41</v>
      </c>
      <c r="E1020" s="310" t="str">
        <f t="shared" si="15"/>
        <v>SINAPI 07/2024</v>
      </c>
      <c r="F1020" s="18">
        <v>3.41</v>
      </c>
    </row>
    <row r="1021" spans="1:6" ht="40.5">
      <c r="A1021" s="707">
        <v>89267</v>
      </c>
      <c r="B1021" s="692" t="s">
        <v>1031</v>
      </c>
      <c r="C1021" s="18" t="s">
        <v>814</v>
      </c>
      <c r="D1021" s="18">
        <v>52.21</v>
      </c>
      <c r="E1021" s="310" t="str">
        <f t="shared" si="15"/>
        <v>SINAPI 07/2024</v>
      </c>
      <c r="F1021" s="18">
        <v>52.21</v>
      </c>
    </row>
    <row r="1022" spans="1:6" ht="40.5">
      <c r="A1022" s="707">
        <v>89268</v>
      </c>
      <c r="B1022" s="692" t="s">
        <v>1032</v>
      </c>
      <c r="C1022" s="18" t="s">
        <v>814</v>
      </c>
      <c r="D1022" s="18">
        <v>18.399999999999999</v>
      </c>
      <c r="E1022" s="310" t="str">
        <f t="shared" si="15"/>
        <v>SINAPI 07/2024</v>
      </c>
      <c r="F1022" s="18">
        <v>18.399999999999999</v>
      </c>
    </row>
    <row r="1023" spans="1:6" ht="40.5">
      <c r="A1023" s="707">
        <v>89269</v>
      </c>
      <c r="B1023" s="692" t="s">
        <v>1033</v>
      </c>
      <c r="C1023" s="18" t="s">
        <v>814</v>
      </c>
      <c r="D1023" s="18">
        <v>7.44</v>
      </c>
      <c r="E1023" s="310" t="str">
        <f t="shared" si="15"/>
        <v>SINAPI 07/2024</v>
      </c>
      <c r="F1023" s="18">
        <v>7.44</v>
      </c>
    </row>
    <row r="1024" spans="1:6" ht="40.5">
      <c r="A1024" s="707">
        <v>89270</v>
      </c>
      <c r="B1024" s="692" t="s">
        <v>1034</v>
      </c>
      <c r="C1024" s="18" t="s">
        <v>814</v>
      </c>
      <c r="D1024" s="18">
        <v>83.94</v>
      </c>
      <c r="E1024" s="310" t="str">
        <f t="shared" si="15"/>
        <v>SINAPI 07/2024</v>
      </c>
      <c r="F1024" s="18">
        <v>83.94</v>
      </c>
    </row>
    <row r="1025" spans="1:6" ht="54">
      <c r="A1025" s="707">
        <v>89271</v>
      </c>
      <c r="B1025" s="692" t="s">
        <v>1035</v>
      </c>
      <c r="C1025" s="18" t="s">
        <v>814</v>
      </c>
      <c r="D1025" s="18">
        <v>30.36</v>
      </c>
      <c r="E1025" s="310" t="str">
        <f t="shared" si="15"/>
        <v>SINAPI 07/2024</v>
      </c>
      <c r="F1025" s="18">
        <v>30.36</v>
      </c>
    </row>
    <row r="1026" spans="1:6" ht="40.5">
      <c r="A1026" s="707">
        <v>89274</v>
      </c>
      <c r="B1026" s="692" t="s">
        <v>1036</v>
      </c>
      <c r="C1026" s="18" t="s">
        <v>814</v>
      </c>
      <c r="D1026" s="18">
        <v>1.6</v>
      </c>
      <c r="E1026" s="310" t="str">
        <f t="shared" si="15"/>
        <v>SINAPI 07/2024</v>
      </c>
      <c r="F1026" s="18">
        <v>1.6</v>
      </c>
    </row>
    <row r="1027" spans="1:6" ht="40.5">
      <c r="A1027" s="707">
        <v>89275</v>
      </c>
      <c r="B1027" s="692" t="s">
        <v>1037</v>
      </c>
      <c r="C1027" s="18" t="s">
        <v>814</v>
      </c>
      <c r="D1027" s="18">
        <v>0.39</v>
      </c>
      <c r="E1027" s="310" t="str">
        <f t="shared" si="15"/>
        <v>SINAPI 07/2024</v>
      </c>
      <c r="F1027" s="18">
        <v>0.39</v>
      </c>
    </row>
    <row r="1028" spans="1:6" ht="40.5">
      <c r="A1028" s="707">
        <v>89276</v>
      </c>
      <c r="B1028" s="692" t="s">
        <v>1038</v>
      </c>
      <c r="C1028" s="18" t="s">
        <v>814</v>
      </c>
      <c r="D1028" s="18">
        <v>2.13</v>
      </c>
      <c r="E1028" s="310" t="str">
        <f t="shared" si="15"/>
        <v>SINAPI 07/2024</v>
      </c>
      <c r="F1028" s="18">
        <v>2.13</v>
      </c>
    </row>
    <row r="1029" spans="1:6" ht="40.5">
      <c r="A1029" s="707">
        <v>89277</v>
      </c>
      <c r="B1029" s="692" t="s">
        <v>1039</v>
      </c>
      <c r="C1029" s="18" t="s">
        <v>814</v>
      </c>
      <c r="D1029" s="18">
        <v>8.8699999999999992</v>
      </c>
      <c r="E1029" s="310" t="str">
        <f t="shared" si="15"/>
        <v>SINAPI 07/2024</v>
      </c>
      <c r="F1029" s="18">
        <v>8.8699999999999992</v>
      </c>
    </row>
    <row r="1030" spans="1:6" ht="40.5">
      <c r="A1030" s="707">
        <v>89280</v>
      </c>
      <c r="B1030" s="692" t="s">
        <v>1040</v>
      </c>
      <c r="C1030" s="18" t="s">
        <v>814</v>
      </c>
      <c r="D1030" s="18">
        <v>38.94</v>
      </c>
      <c r="E1030" s="310" t="str">
        <f t="shared" si="15"/>
        <v>SINAPI 07/2024</v>
      </c>
      <c r="F1030" s="18">
        <v>38.94</v>
      </c>
    </row>
    <row r="1031" spans="1:6" ht="40.5">
      <c r="A1031" s="707">
        <v>89281</v>
      </c>
      <c r="B1031" s="692" t="s">
        <v>1041</v>
      </c>
      <c r="C1031" s="18" t="s">
        <v>814</v>
      </c>
      <c r="D1031" s="18">
        <v>10.44</v>
      </c>
      <c r="E1031" s="310" t="str">
        <f t="shared" si="15"/>
        <v>SINAPI 07/2024</v>
      </c>
      <c r="F1031" s="18">
        <v>10.44</v>
      </c>
    </row>
    <row r="1032" spans="1:6" ht="54">
      <c r="A1032" s="707">
        <v>89870</v>
      </c>
      <c r="B1032" s="692" t="s">
        <v>1042</v>
      </c>
      <c r="C1032" s="18" t="s">
        <v>814</v>
      </c>
      <c r="D1032" s="18">
        <v>39.44</v>
      </c>
      <c r="E1032" s="310" t="str">
        <f t="shared" ref="E1032:E1095" si="16">+$G$7</f>
        <v>SINAPI 07/2024</v>
      </c>
      <c r="F1032" s="18">
        <v>39.44</v>
      </c>
    </row>
    <row r="1033" spans="1:6" ht="54">
      <c r="A1033" s="707">
        <v>89871</v>
      </c>
      <c r="B1033" s="692" t="s">
        <v>1043</v>
      </c>
      <c r="C1033" s="18" t="s">
        <v>814</v>
      </c>
      <c r="D1033" s="18">
        <v>13.86</v>
      </c>
      <c r="E1033" s="310" t="str">
        <f t="shared" si="16"/>
        <v>SINAPI 07/2024</v>
      </c>
      <c r="F1033" s="18">
        <v>13.86</v>
      </c>
    </row>
    <row r="1034" spans="1:6" ht="54">
      <c r="A1034" s="707">
        <v>89872</v>
      </c>
      <c r="B1034" s="692" t="s">
        <v>1044</v>
      </c>
      <c r="C1034" s="18" t="s">
        <v>814</v>
      </c>
      <c r="D1034" s="18">
        <v>5.6</v>
      </c>
      <c r="E1034" s="310" t="str">
        <f t="shared" si="16"/>
        <v>SINAPI 07/2024</v>
      </c>
      <c r="F1034" s="18">
        <v>5.6</v>
      </c>
    </row>
    <row r="1035" spans="1:6" ht="54">
      <c r="A1035" s="707">
        <v>89873</v>
      </c>
      <c r="B1035" s="692" t="s">
        <v>1045</v>
      </c>
      <c r="C1035" s="18" t="s">
        <v>814</v>
      </c>
      <c r="D1035" s="18">
        <v>67.45</v>
      </c>
      <c r="E1035" s="310" t="str">
        <f t="shared" si="16"/>
        <v>SINAPI 07/2024</v>
      </c>
      <c r="F1035" s="18">
        <v>67.45</v>
      </c>
    </row>
    <row r="1036" spans="1:6" ht="54">
      <c r="A1036" s="707">
        <v>89874</v>
      </c>
      <c r="B1036" s="692" t="s">
        <v>1046</v>
      </c>
      <c r="C1036" s="18" t="s">
        <v>814</v>
      </c>
      <c r="D1036" s="18">
        <v>184.48</v>
      </c>
      <c r="E1036" s="310" t="str">
        <f t="shared" si="16"/>
        <v>SINAPI 07/2024</v>
      </c>
      <c r="F1036" s="18">
        <v>184.48</v>
      </c>
    </row>
    <row r="1037" spans="1:6" ht="54">
      <c r="A1037" s="707">
        <v>89878</v>
      </c>
      <c r="B1037" s="692" t="s">
        <v>1047</v>
      </c>
      <c r="C1037" s="18" t="s">
        <v>814</v>
      </c>
      <c r="D1037" s="18">
        <v>42.23</v>
      </c>
      <c r="E1037" s="310" t="str">
        <f t="shared" si="16"/>
        <v>SINAPI 07/2024</v>
      </c>
      <c r="F1037" s="18">
        <v>42.23</v>
      </c>
    </row>
    <row r="1038" spans="1:6" ht="54">
      <c r="A1038" s="707">
        <v>89879</v>
      </c>
      <c r="B1038" s="692" t="s">
        <v>1048</v>
      </c>
      <c r="C1038" s="18" t="s">
        <v>814</v>
      </c>
      <c r="D1038" s="18">
        <v>14.59</v>
      </c>
      <c r="E1038" s="310" t="str">
        <f t="shared" si="16"/>
        <v>SINAPI 07/2024</v>
      </c>
      <c r="F1038" s="18">
        <v>14.59</v>
      </c>
    </row>
    <row r="1039" spans="1:6" ht="54">
      <c r="A1039" s="707">
        <v>89880</v>
      </c>
      <c r="B1039" s="692" t="s">
        <v>1049</v>
      </c>
      <c r="C1039" s="18" t="s">
        <v>814</v>
      </c>
      <c r="D1039" s="18">
        <v>5.89</v>
      </c>
      <c r="E1039" s="310" t="str">
        <f t="shared" si="16"/>
        <v>SINAPI 07/2024</v>
      </c>
      <c r="F1039" s="18">
        <v>5.89</v>
      </c>
    </row>
    <row r="1040" spans="1:6" ht="54">
      <c r="A1040" s="707">
        <v>89881</v>
      </c>
      <c r="B1040" s="692" t="s">
        <v>1050</v>
      </c>
      <c r="C1040" s="18" t="s">
        <v>814</v>
      </c>
      <c r="D1040" s="18">
        <v>71.5</v>
      </c>
      <c r="E1040" s="310" t="str">
        <f t="shared" si="16"/>
        <v>SINAPI 07/2024</v>
      </c>
      <c r="F1040" s="18">
        <v>71.5</v>
      </c>
    </row>
    <row r="1041" spans="1:6" ht="54">
      <c r="A1041" s="707">
        <v>89882</v>
      </c>
      <c r="B1041" s="692" t="s">
        <v>1051</v>
      </c>
      <c r="C1041" s="18" t="s">
        <v>814</v>
      </c>
      <c r="D1041" s="18">
        <v>212.84</v>
      </c>
      <c r="E1041" s="310" t="str">
        <f t="shared" si="16"/>
        <v>SINAPI 07/2024</v>
      </c>
      <c r="F1041" s="18">
        <v>212.84</v>
      </c>
    </row>
    <row r="1042" spans="1:6" ht="40.5">
      <c r="A1042" s="707">
        <v>90582</v>
      </c>
      <c r="B1042" s="692" t="s">
        <v>1052</v>
      </c>
      <c r="C1042" s="18" t="s">
        <v>814</v>
      </c>
      <c r="D1042" s="18">
        <v>0.37</v>
      </c>
      <c r="E1042" s="310" t="str">
        <f t="shared" si="16"/>
        <v>SINAPI 07/2024</v>
      </c>
      <c r="F1042" s="18">
        <v>0.37</v>
      </c>
    </row>
    <row r="1043" spans="1:6" ht="40.5">
      <c r="A1043" s="707">
        <v>90583</v>
      </c>
      <c r="B1043" s="692" t="s">
        <v>1053</v>
      </c>
      <c r="C1043" s="18" t="s">
        <v>814</v>
      </c>
      <c r="D1043" s="18">
        <v>0.08</v>
      </c>
      <c r="E1043" s="310" t="str">
        <f t="shared" si="16"/>
        <v>SINAPI 07/2024</v>
      </c>
      <c r="F1043" s="18">
        <v>0.08</v>
      </c>
    </row>
    <row r="1044" spans="1:6" ht="40.5">
      <c r="A1044" s="707">
        <v>90584</v>
      </c>
      <c r="B1044" s="692" t="s">
        <v>1054</v>
      </c>
      <c r="C1044" s="18" t="s">
        <v>814</v>
      </c>
      <c r="D1044" s="18">
        <v>0.28000000000000003</v>
      </c>
      <c r="E1044" s="310" t="str">
        <f t="shared" si="16"/>
        <v>SINAPI 07/2024</v>
      </c>
      <c r="F1044" s="18">
        <v>0.28000000000000003</v>
      </c>
    </row>
    <row r="1045" spans="1:6" ht="40.5">
      <c r="A1045" s="707">
        <v>90585</v>
      </c>
      <c r="B1045" s="692" t="s">
        <v>1055</v>
      </c>
      <c r="C1045" s="18" t="s">
        <v>814</v>
      </c>
      <c r="D1045" s="18">
        <v>0.49</v>
      </c>
      <c r="E1045" s="310" t="str">
        <f t="shared" si="16"/>
        <v>SINAPI 07/2024</v>
      </c>
      <c r="F1045" s="18">
        <v>0.49</v>
      </c>
    </row>
    <row r="1046" spans="1:6" ht="27">
      <c r="A1046" s="707">
        <v>90621</v>
      </c>
      <c r="B1046" s="692" t="s">
        <v>1056</v>
      </c>
      <c r="C1046" s="18" t="s">
        <v>814</v>
      </c>
      <c r="D1046" s="18">
        <v>2.16</v>
      </c>
      <c r="E1046" s="310" t="str">
        <f t="shared" si="16"/>
        <v>SINAPI 07/2024</v>
      </c>
      <c r="F1046" s="18">
        <v>2.16</v>
      </c>
    </row>
    <row r="1047" spans="1:6" ht="27">
      <c r="A1047" s="707">
        <v>90622</v>
      </c>
      <c r="B1047" s="692" t="s">
        <v>1057</v>
      </c>
      <c r="C1047" s="18" t="s">
        <v>814</v>
      </c>
      <c r="D1047" s="18">
        <v>0.49</v>
      </c>
      <c r="E1047" s="310" t="str">
        <f t="shared" si="16"/>
        <v>SINAPI 07/2024</v>
      </c>
      <c r="F1047" s="18">
        <v>0.49</v>
      </c>
    </row>
    <row r="1048" spans="1:6" ht="27">
      <c r="A1048" s="707">
        <v>90623</v>
      </c>
      <c r="B1048" s="692" t="s">
        <v>1058</v>
      </c>
      <c r="C1048" s="18" t="s">
        <v>814</v>
      </c>
      <c r="D1048" s="18">
        <v>2.7</v>
      </c>
      <c r="E1048" s="310" t="str">
        <f t="shared" si="16"/>
        <v>SINAPI 07/2024</v>
      </c>
      <c r="F1048" s="18">
        <v>2.7</v>
      </c>
    </row>
    <row r="1049" spans="1:6" ht="40.5">
      <c r="A1049" s="707">
        <v>90624</v>
      </c>
      <c r="B1049" s="692" t="s">
        <v>1059</v>
      </c>
      <c r="C1049" s="18" t="s">
        <v>814</v>
      </c>
      <c r="D1049" s="18">
        <v>3</v>
      </c>
      <c r="E1049" s="310" t="str">
        <f t="shared" si="16"/>
        <v>SINAPI 07/2024</v>
      </c>
      <c r="F1049" s="18">
        <v>3</v>
      </c>
    </row>
    <row r="1050" spans="1:6" ht="40.5">
      <c r="A1050" s="707">
        <v>90627</v>
      </c>
      <c r="B1050" s="692" t="s">
        <v>1060</v>
      </c>
      <c r="C1050" s="18" t="s">
        <v>814</v>
      </c>
      <c r="D1050" s="18">
        <v>47.02</v>
      </c>
      <c r="E1050" s="310" t="str">
        <f t="shared" si="16"/>
        <v>SINAPI 07/2024</v>
      </c>
      <c r="F1050" s="18">
        <v>47.02</v>
      </c>
    </row>
    <row r="1051" spans="1:6" ht="40.5">
      <c r="A1051" s="707">
        <v>90628</v>
      </c>
      <c r="B1051" s="692" t="s">
        <v>1061</v>
      </c>
      <c r="C1051" s="18" t="s">
        <v>814</v>
      </c>
      <c r="D1051" s="18">
        <v>12.61</v>
      </c>
      <c r="E1051" s="310" t="str">
        <f t="shared" si="16"/>
        <v>SINAPI 07/2024</v>
      </c>
      <c r="F1051" s="18">
        <v>12.61</v>
      </c>
    </row>
    <row r="1052" spans="1:6" ht="40.5">
      <c r="A1052" s="707">
        <v>90629</v>
      </c>
      <c r="B1052" s="692" t="s">
        <v>1062</v>
      </c>
      <c r="C1052" s="18" t="s">
        <v>814</v>
      </c>
      <c r="D1052" s="18">
        <v>58.84</v>
      </c>
      <c r="E1052" s="310" t="str">
        <f t="shared" si="16"/>
        <v>SINAPI 07/2024</v>
      </c>
      <c r="F1052" s="18">
        <v>58.84</v>
      </c>
    </row>
    <row r="1053" spans="1:6" ht="40.5">
      <c r="A1053" s="707">
        <v>90630</v>
      </c>
      <c r="B1053" s="692" t="s">
        <v>1063</v>
      </c>
      <c r="C1053" s="18" t="s">
        <v>814</v>
      </c>
      <c r="D1053" s="18">
        <v>1.43</v>
      </c>
      <c r="E1053" s="310" t="str">
        <f t="shared" si="16"/>
        <v>SINAPI 07/2024</v>
      </c>
      <c r="F1053" s="18">
        <v>1.43</v>
      </c>
    </row>
    <row r="1054" spans="1:6" ht="54">
      <c r="A1054" s="707">
        <v>90633</v>
      </c>
      <c r="B1054" s="692" t="s">
        <v>1064</v>
      </c>
      <c r="C1054" s="18" t="s">
        <v>814</v>
      </c>
      <c r="D1054" s="18">
        <v>4.33</v>
      </c>
      <c r="E1054" s="310" t="str">
        <f t="shared" si="16"/>
        <v>SINAPI 07/2024</v>
      </c>
      <c r="F1054" s="18">
        <v>4.33</v>
      </c>
    </row>
    <row r="1055" spans="1:6" ht="54">
      <c r="A1055" s="707">
        <v>90634</v>
      </c>
      <c r="B1055" s="692" t="s">
        <v>1065</v>
      </c>
      <c r="C1055" s="18" t="s">
        <v>814</v>
      </c>
      <c r="D1055" s="18">
        <v>1</v>
      </c>
      <c r="E1055" s="310" t="str">
        <f t="shared" si="16"/>
        <v>SINAPI 07/2024</v>
      </c>
      <c r="F1055" s="18">
        <v>1</v>
      </c>
    </row>
    <row r="1056" spans="1:6" ht="54">
      <c r="A1056" s="707">
        <v>90635</v>
      </c>
      <c r="B1056" s="692" t="s">
        <v>1066</v>
      </c>
      <c r="C1056" s="18" t="s">
        <v>814</v>
      </c>
      <c r="D1056" s="18">
        <v>4.74</v>
      </c>
      <c r="E1056" s="310" t="str">
        <f t="shared" si="16"/>
        <v>SINAPI 07/2024</v>
      </c>
      <c r="F1056" s="18">
        <v>4.74</v>
      </c>
    </row>
    <row r="1057" spans="1:6" ht="54">
      <c r="A1057" s="707">
        <v>90636</v>
      </c>
      <c r="B1057" s="692" t="s">
        <v>1067</v>
      </c>
      <c r="C1057" s="18" t="s">
        <v>814</v>
      </c>
      <c r="D1057" s="18">
        <v>6</v>
      </c>
      <c r="E1057" s="310" t="str">
        <f t="shared" si="16"/>
        <v>SINAPI 07/2024</v>
      </c>
      <c r="F1057" s="18">
        <v>6</v>
      </c>
    </row>
    <row r="1058" spans="1:6" ht="40.5">
      <c r="A1058" s="707">
        <v>90639</v>
      </c>
      <c r="B1058" s="692" t="s">
        <v>1068</v>
      </c>
      <c r="C1058" s="18" t="s">
        <v>814</v>
      </c>
      <c r="D1058" s="18">
        <v>6.47</v>
      </c>
      <c r="E1058" s="310" t="str">
        <f t="shared" si="16"/>
        <v>SINAPI 07/2024</v>
      </c>
      <c r="F1058" s="18">
        <v>6.47</v>
      </c>
    </row>
    <row r="1059" spans="1:6" ht="40.5">
      <c r="A1059" s="707">
        <v>90640</v>
      </c>
      <c r="B1059" s="692" t="s">
        <v>1069</v>
      </c>
      <c r="C1059" s="18" t="s">
        <v>814</v>
      </c>
      <c r="D1059" s="18">
        <v>1.49</v>
      </c>
      <c r="E1059" s="310" t="str">
        <f t="shared" si="16"/>
        <v>SINAPI 07/2024</v>
      </c>
      <c r="F1059" s="18">
        <v>1.49</v>
      </c>
    </row>
    <row r="1060" spans="1:6" ht="40.5">
      <c r="A1060" s="707">
        <v>90641</v>
      </c>
      <c r="B1060" s="692" t="s">
        <v>1070</v>
      </c>
      <c r="C1060" s="18" t="s">
        <v>814</v>
      </c>
      <c r="D1060" s="18">
        <v>7.07</v>
      </c>
      <c r="E1060" s="310" t="str">
        <f t="shared" si="16"/>
        <v>SINAPI 07/2024</v>
      </c>
      <c r="F1060" s="18">
        <v>7.07</v>
      </c>
    </row>
    <row r="1061" spans="1:6" ht="40.5">
      <c r="A1061" s="707">
        <v>90642</v>
      </c>
      <c r="B1061" s="692" t="s">
        <v>1071</v>
      </c>
      <c r="C1061" s="18" t="s">
        <v>814</v>
      </c>
      <c r="D1061" s="18">
        <v>13.14</v>
      </c>
      <c r="E1061" s="310" t="str">
        <f t="shared" si="16"/>
        <v>SINAPI 07/2024</v>
      </c>
      <c r="F1061" s="18">
        <v>13.14</v>
      </c>
    </row>
    <row r="1062" spans="1:6" ht="54">
      <c r="A1062" s="707">
        <v>90646</v>
      </c>
      <c r="B1062" s="692" t="s">
        <v>1072</v>
      </c>
      <c r="C1062" s="18" t="s">
        <v>814</v>
      </c>
      <c r="D1062" s="18">
        <v>0.68</v>
      </c>
      <c r="E1062" s="310" t="str">
        <f t="shared" si="16"/>
        <v>SINAPI 07/2024</v>
      </c>
      <c r="F1062" s="18">
        <v>0.68</v>
      </c>
    </row>
    <row r="1063" spans="1:6" ht="54">
      <c r="A1063" s="707">
        <v>90647</v>
      </c>
      <c r="B1063" s="692" t="s">
        <v>1073</v>
      </c>
      <c r="C1063" s="18" t="s">
        <v>814</v>
      </c>
      <c r="D1063" s="18">
        <v>0.15</v>
      </c>
      <c r="E1063" s="310" t="str">
        <f t="shared" si="16"/>
        <v>SINAPI 07/2024</v>
      </c>
      <c r="F1063" s="18">
        <v>0.15</v>
      </c>
    </row>
    <row r="1064" spans="1:6" ht="54">
      <c r="A1064" s="707">
        <v>90648</v>
      </c>
      <c r="B1064" s="692" t="s">
        <v>1074</v>
      </c>
      <c r="C1064" s="18" t="s">
        <v>814</v>
      </c>
      <c r="D1064" s="18">
        <v>0.74</v>
      </c>
      <c r="E1064" s="310" t="str">
        <f t="shared" si="16"/>
        <v>SINAPI 07/2024</v>
      </c>
      <c r="F1064" s="18">
        <v>0.74</v>
      </c>
    </row>
    <row r="1065" spans="1:6" ht="54">
      <c r="A1065" s="707">
        <v>90649</v>
      </c>
      <c r="B1065" s="692" t="s">
        <v>1075</v>
      </c>
      <c r="C1065" s="18" t="s">
        <v>814</v>
      </c>
      <c r="D1065" s="18">
        <v>9.31</v>
      </c>
      <c r="E1065" s="310" t="str">
        <f t="shared" si="16"/>
        <v>SINAPI 07/2024</v>
      </c>
      <c r="F1065" s="18">
        <v>9.31</v>
      </c>
    </row>
    <row r="1066" spans="1:6" ht="27">
      <c r="A1066" s="707">
        <v>90652</v>
      </c>
      <c r="B1066" s="692" t="s">
        <v>1076</v>
      </c>
      <c r="C1066" s="18" t="s">
        <v>814</v>
      </c>
      <c r="D1066" s="18">
        <v>4.21</v>
      </c>
      <c r="E1066" s="310" t="str">
        <f t="shared" si="16"/>
        <v>SINAPI 07/2024</v>
      </c>
      <c r="F1066" s="18">
        <v>4.21</v>
      </c>
    </row>
    <row r="1067" spans="1:6" ht="27">
      <c r="A1067" s="707">
        <v>90653</v>
      </c>
      <c r="B1067" s="692" t="s">
        <v>1077</v>
      </c>
      <c r="C1067" s="18" t="s">
        <v>814</v>
      </c>
      <c r="D1067" s="18">
        <v>0.97</v>
      </c>
      <c r="E1067" s="310" t="str">
        <f t="shared" si="16"/>
        <v>SINAPI 07/2024</v>
      </c>
      <c r="F1067" s="18">
        <v>0.97</v>
      </c>
    </row>
    <row r="1068" spans="1:6" ht="27">
      <c r="A1068" s="707">
        <v>90654</v>
      </c>
      <c r="B1068" s="692" t="s">
        <v>1078</v>
      </c>
      <c r="C1068" s="18" t="s">
        <v>814</v>
      </c>
      <c r="D1068" s="18">
        <v>4.5999999999999996</v>
      </c>
      <c r="E1068" s="310" t="str">
        <f t="shared" si="16"/>
        <v>SINAPI 07/2024</v>
      </c>
      <c r="F1068" s="18">
        <v>4.5999999999999996</v>
      </c>
    </row>
    <row r="1069" spans="1:6" ht="27">
      <c r="A1069" s="707">
        <v>90655</v>
      </c>
      <c r="B1069" s="692" t="s">
        <v>1079</v>
      </c>
      <c r="C1069" s="18" t="s">
        <v>814</v>
      </c>
      <c r="D1069" s="18">
        <v>6.13</v>
      </c>
      <c r="E1069" s="310" t="str">
        <f t="shared" si="16"/>
        <v>SINAPI 07/2024</v>
      </c>
      <c r="F1069" s="18">
        <v>6.13</v>
      </c>
    </row>
    <row r="1070" spans="1:6" ht="27">
      <c r="A1070" s="707">
        <v>90658</v>
      </c>
      <c r="B1070" s="692" t="s">
        <v>1080</v>
      </c>
      <c r="C1070" s="18" t="s">
        <v>814</v>
      </c>
      <c r="D1070" s="18">
        <v>4.51</v>
      </c>
      <c r="E1070" s="310" t="str">
        <f t="shared" si="16"/>
        <v>SINAPI 07/2024</v>
      </c>
      <c r="F1070" s="18">
        <v>4.51</v>
      </c>
    </row>
    <row r="1071" spans="1:6" ht="27">
      <c r="A1071" s="707">
        <v>90659</v>
      </c>
      <c r="B1071" s="692" t="s">
        <v>1081</v>
      </c>
      <c r="C1071" s="18" t="s">
        <v>814</v>
      </c>
      <c r="D1071" s="18">
        <v>1.04</v>
      </c>
      <c r="E1071" s="310" t="str">
        <f t="shared" si="16"/>
        <v>SINAPI 07/2024</v>
      </c>
      <c r="F1071" s="18">
        <v>1.04</v>
      </c>
    </row>
    <row r="1072" spans="1:6" ht="27">
      <c r="A1072" s="707">
        <v>90660</v>
      </c>
      <c r="B1072" s="692" t="s">
        <v>1082</v>
      </c>
      <c r="C1072" s="18" t="s">
        <v>814</v>
      </c>
      <c r="D1072" s="18">
        <v>4.93</v>
      </c>
      <c r="E1072" s="310" t="str">
        <f t="shared" si="16"/>
        <v>SINAPI 07/2024</v>
      </c>
      <c r="F1072" s="18">
        <v>4.93</v>
      </c>
    </row>
    <row r="1073" spans="1:6" ht="27">
      <c r="A1073" s="707">
        <v>90661</v>
      </c>
      <c r="B1073" s="692" t="s">
        <v>1083</v>
      </c>
      <c r="C1073" s="18" t="s">
        <v>814</v>
      </c>
      <c r="D1073" s="18">
        <v>6.13</v>
      </c>
      <c r="E1073" s="310" t="str">
        <f t="shared" si="16"/>
        <v>SINAPI 07/2024</v>
      </c>
      <c r="F1073" s="18">
        <v>6.13</v>
      </c>
    </row>
    <row r="1074" spans="1:6" ht="54">
      <c r="A1074" s="707">
        <v>90664</v>
      </c>
      <c r="B1074" s="692" t="s">
        <v>1084</v>
      </c>
      <c r="C1074" s="18" t="s">
        <v>814</v>
      </c>
      <c r="D1074" s="18">
        <v>7.11</v>
      </c>
      <c r="E1074" s="310" t="str">
        <f t="shared" si="16"/>
        <v>SINAPI 07/2024</v>
      </c>
      <c r="F1074" s="18">
        <v>7.11</v>
      </c>
    </row>
    <row r="1075" spans="1:6" ht="54">
      <c r="A1075" s="707">
        <v>90665</v>
      </c>
      <c r="B1075" s="692" t="s">
        <v>1085</v>
      </c>
      <c r="C1075" s="18" t="s">
        <v>814</v>
      </c>
      <c r="D1075" s="18">
        <v>1.89</v>
      </c>
      <c r="E1075" s="310" t="str">
        <f t="shared" si="16"/>
        <v>SINAPI 07/2024</v>
      </c>
      <c r="F1075" s="18">
        <v>1.89</v>
      </c>
    </row>
    <row r="1076" spans="1:6" ht="54">
      <c r="A1076" s="707">
        <v>90666</v>
      </c>
      <c r="B1076" s="692" t="s">
        <v>1086</v>
      </c>
      <c r="C1076" s="18" t="s">
        <v>814</v>
      </c>
      <c r="D1076" s="18">
        <v>9.34</v>
      </c>
      <c r="E1076" s="310" t="str">
        <f t="shared" si="16"/>
        <v>SINAPI 07/2024</v>
      </c>
      <c r="F1076" s="18">
        <v>9.34</v>
      </c>
    </row>
    <row r="1077" spans="1:6" ht="54">
      <c r="A1077" s="707">
        <v>90667</v>
      </c>
      <c r="B1077" s="692" t="s">
        <v>1087</v>
      </c>
      <c r="C1077" s="18" t="s">
        <v>814</v>
      </c>
      <c r="D1077" s="18">
        <v>15.66</v>
      </c>
      <c r="E1077" s="310" t="str">
        <f t="shared" si="16"/>
        <v>SINAPI 07/2024</v>
      </c>
      <c r="F1077" s="18">
        <v>15.66</v>
      </c>
    </row>
    <row r="1078" spans="1:6" ht="67.5">
      <c r="A1078" s="707">
        <v>90670</v>
      </c>
      <c r="B1078" s="692" t="s">
        <v>1088</v>
      </c>
      <c r="C1078" s="18" t="s">
        <v>814</v>
      </c>
      <c r="D1078" s="18">
        <v>215.81</v>
      </c>
      <c r="E1078" s="310" t="str">
        <f t="shared" si="16"/>
        <v>SINAPI 07/2024</v>
      </c>
      <c r="F1078" s="18">
        <v>215.81</v>
      </c>
    </row>
    <row r="1079" spans="1:6" ht="67.5">
      <c r="A1079" s="707">
        <v>90671</v>
      </c>
      <c r="B1079" s="692" t="s">
        <v>1089</v>
      </c>
      <c r="C1079" s="18" t="s">
        <v>814</v>
      </c>
      <c r="D1079" s="18">
        <v>57.9</v>
      </c>
      <c r="E1079" s="310" t="str">
        <f t="shared" si="16"/>
        <v>SINAPI 07/2024</v>
      </c>
      <c r="F1079" s="18">
        <v>57.9</v>
      </c>
    </row>
    <row r="1080" spans="1:6" ht="67.5">
      <c r="A1080" s="707">
        <v>90672</v>
      </c>
      <c r="B1080" s="692" t="s">
        <v>1090</v>
      </c>
      <c r="C1080" s="18" t="s">
        <v>814</v>
      </c>
      <c r="D1080" s="18">
        <v>270.06</v>
      </c>
      <c r="E1080" s="310" t="str">
        <f t="shared" si="16"/>
        <v>SINAPI 07/2024</v>
      </c>
      <c r="F1080" s="18">
        <v>270.06</v>
      </c>
    </row>
    <row r="1081" spans="1:6" ht="67.5">
      <c r="A1081" s="707">
        <v>90673</v>
      </c>
      <c r="B1081" s="692" t="s">
        <v>1091</v>
      </c>
      <c r="C1081" s="18" t="s">
        <v>814</v>
      </c>
      <c r="D1081" s="18">
        <v>125.13</v>
      </c>
      <c r="E1081" s="310" t="str">
        <f t="shared" si="16"/>
        <v>SINAPI 07/2024</v>
      </c>
      <c r="F1081" s="18">
        <v>125.13</v>
      </c>
    </row>
    <row r="1082" spans="1:6" ht="67.5">
      <c r="A1082" s="707">
        <v>90676</v>
      </c>
      <c r="B1082" s="692" t="s">
        <v>1092</v>
      </c>
      <c r="C1082" s="18" t="s">
        <v>814</v>
      </c>
      <c r="D1082" s="18">
        <v>105.35</v>
      </c>
      <c r="E1082" s="310" t="str">
        <f t="shared" si="16"/>
        <v>SINAPI 07/2024</v>
      </c>
      <c r="F1082" s="18">
        <v>105.35</v>
      </c>
    </row>
    <row r="1083" spans="1:6" ht="67.5">
      <c r="A1083" s="707">
        <v>90677</v>
      </c>
      <c r="B1083" s="692" t="s">
        <v>1093</v>
      </c>
      <c r="C1083" s="18" t="s">
        <v>814</v>
      </c>
      <c r="D1083" s="18">
        <v>31.6</v>
      </c>
      <c r="E1083" s="310" t="str">
        <f t="shared" si="16"/>
        <v>SINAPI 07/2024</v>
      </c>
      <c r="F1083" s="18">
        <v>31.6</v>
      </c>
    </row>
    <row r="1084" spans="1:6" ht="67.5">
      <c r="A1084" s="707">
        <v>90678</v>
      </c>
      <c r="B1084" s="692" t="s">
        <v>1094</v>
      </c>
      <c r="C1084" s="18" t="s">
        <v>814</v>
      </c>
      <c r="D1084" s="18">
        <v>146.36000000000001</v>
      </c>
      <c r="E1084" s="310" t="str">
        <f t="shared" si="16"/>
        <v>SINAPI 07/2024</v>
      </c>
      <c r="F1084" s="18">
        <v>146.36000000000001</v>
      </c>
    </row>
    <row r="1085" spans="1:6" ht="67.5">
      <c r="A1085" s="707">
        <v>90679</v>
      </c>
      <c r="B1085" s="692" t="s">
        <v>1095</v>
      </c>
      <c r="C1085" s="18" t="s">
        <v>814</v>
      </c>
      <c r="D1085" s="18">
        <v>95.96</v>
      </c>
      <c r="E1085" s="310" t="str">
        <f t="shared" si="16"/>
        <v>SINAPI 07/2024</v>
      </c>
      <c r="F1085" s="18">
        <v>95.96</v>
      </c>
    </row>
    <row r="1086" spans="1:6" ht="40.5">
      <c r="A1086" s="707">
        <v>90682</v>
      </c>
      <c r="B1086" s="692" t="s">
        <v>1096</v>
      </c>
      <c r="C1086" s="18" t="s">
        <v>814</v>
      </c>
      <c r="D1086" s="18">
        <v>24.93</v>
      </c>
      <c r="E1086" s="310" t="str">
        <f t="shared" si="16"/>
        <v>SINAPI 07/2024</v>
      </c>
      <c r="F1086" s="18">
        <v>24.93</v>
      </c>
    </row>
    <row r="1087" spans="1:6" ht="40.5">
      <c r="A1087" s="707">
        <v>90683</v>
      </c>
      <c r="B1087" s="692" t="s">
        <v>1097</v>
      </c>
      <c r="C1087" s="18" t="s">
        <v>814</v>
      </c>
      <c r="D1087" s="18">
        <v>6.15</v>
      </c>
      <c r="E1087" s="310" t="str">
        <f t="shared" si="16"/>
        <v>SINAPI 07/2024</v>
      </c>
      <c r="F1087" s="18">
        <v>6.15</v>
      </c>
    </row>
    <row r="1088" spans="1:6" ht="40.5">
      <c r="A1088" s="707">
        <v>90684</v>
      </c>
      <c r="B1088" s="692" t="s">
        <v>1098</v>
      </c>
      <c r="C1088" s="18" t="s">
        <v>814</v>
      </c>
      <c r="D1088" s="18">
        <v>29.08</v>
      </c>
      <c r="E1088" s="310" t="str">
        <f t="shared" si="16"/>
        <v>SINAPI 07/2024</v>
      </c>
      <c r="F1088" s="18">
        <v>29.08</v>
      </c>
    </row>
    <row r="1089" spans="1:6" ht="40.5">
      <c r="A1089" s="707">
        <v>90685</v>
      </c>
      <c r="B1089" s="692" t="s">
        <v>1099</v>
      </c>
      <c r="C1089" s="18" t="s">
        <v>814</v>
      </c>
      <c r="D1089" s="18">
        <v>59.54</v>
      </c>
      <c r="E1089" s="310" t="str">
        <f t="shared" si="16"/>
        <v>SINAPI 07/2024</v>
      </c>
      <c r="F1089" s="18">
        <v>59.54</v>
      </c>
    </row>
    <row r="1090" spans="1:6" ht="40.5">
      <c r="A1090" s="707">
        <v>90688</v>
      </c>
      <c r="B1090" s="692" t="s">
        <v>1100</v>
      </c>
      <c r="C1090" s="18" t="s">
        <v>814</v>
      </c>
      <c r="D1090" s="18">
        <v>24.4</v>
      </c>
      <c r="E1090" s="310" t="str">
        <f t="shared" si="16"/>
        <v>SINAPI 07/2024</v>
      </c>
      <c r="F1090" s="18">
        <v>24.4</v>
      </c>
    </row>
    <row r="1091" spans="1:6" ht="40.5">
      <c r="A1091" s="707">
        <v>90689</v>
      </c>
      <c r="B1091" s="692" t="s">
        <v>1101</v>
      </c>
      <c r="C1091" s="18" t="s">
        <v>814</v>
      </c>
      <c r="D1091" s="18">
        <v>4.8099999999999996</v>
      </c>
      <c r="E1091" s="310" t="str">
        <f t="shared" si="16"/>
        <v>SINAPI 07/2024</v>
      </c>
      <c r="F1091" s="18">
        <v>4.8099999999999996</v>
      </c>
    </row>
    <row r="1092" spans="1:6" ht="40.5">
      <c r="A1092" s="707">
        <v>90690</v>
      </c>
      <c r="B1092" s="692" t="s">
        <v>1102</v>
      </c>
      <c r="C1092" s="18" t="s">
        <v>814</v>
      </c>
      <c r="D1092" s="18">
        <v>30.5</v>
      </c>
      <c r="E1092" s="310" t="str">
        <f t="shared" si="16"/>
        <v>SINAPI 07/2024</v>
      </c>
      <c r="F1092" s="18">
        <v>30.5</v>
      </c>
    </row>
    <row r="1093" spans="1:6" ht="40.5">
      <c r="A1093" s="707">
        <v>90691</v>
      </c>
      <c r="B1093" s="692" t="s">
        <v>1103</v>
      </c>
      <c r="C1093" s="18" t="s">
        <v>814</v>
      </c>
      <c r="D1093" s="18">
        <v>41.69</v>
      </c>
      <c r="E1093" s="310" t="str">
        <f t="shared" si="16"/>
        <v>SINAPI 07/2024</v>
      </c>
      <c r="F1093" s="18">
        <v>41.69</v>
      </c>
    </row>
    <row r="1094" spans="1:6" ht="40.5">
      <c r="A1094" s="707">
        <v>90957</v>
      </c>
      <c r="B1094" s="692" t="s">
        <v>1104</v>
      </c>
      <c r="C1094" s="18" t="s">
        <v>814</v>
      </c>
      <c r="D1094" s="18">
        <v>5.29</v>
      </c>
      <c r="E1094" s="310" t="str">
        <f t="shared" si="16"/>
        <v>SINAPI 07/2024</v>
      </c>
      <c r="F1094" s="18">
        <v>5.29</v>
      </c>
    </row>
    <row r="1095" spans="1:6" ht="40.5">
      <c r="A1095" s="707">
        <v>90958</v>
      </c>
      <c r="B1095" s="692" t="s">
        <v>1105</v>
      </c>
      <c r="C1095" s="18" t="s">
        <v>814</v>
      </c>
      <c r="D1095" s="18">
        <v>1.42</v>
      </c>
      <c r="E1095" s="310" t="str">
        <f t="shared" si="16"/>
        <v>SINAPI 07/2024</v>
      </c>
      <c r="F1095" s="18">
        <v>1.42</v>
      </c>
    </row>
    <row r="1096" spans="1:6" ht="40.5">
      <c r="A1096" s="707">
        <v>90960</v>
      </c>
      <c r="B1096" s="692" t="s">
        <v>1106</v>
      </c>
      <c r="C1096" s="18" t="s">
        <v>814</v>
      </c>
      <c r="D1096" s="18">
        <v>7.07</v>
      </c>
      <c r="E1096" s="310" t="str">
        <f t="shared" ref="E1096:E1159" si="17">+$G$7</f>
        <v>SINAPI 07/2024</v>
      </c>
      <c r="F1096" s="18">
        <v>7.07</v>
      </c>
    </row>
    <row r="1097" spans="1:6" ht="40.5">
      <c r="A1097" s="707">
        <v>90961</v>
      </c>
      <c r="B1097" s="692" t="s">
        <v>1107</v>
      </c>
      <c r="C1097" s="18" t="s">
        <v>814</v>
      </c>
      <c r="D1097" s="18">
        <v>1.89</v>
      </c>
      <c r="E1097" s="310" t="str">
        <f t="shared" si="17"/>
        <v>SINAPI 07/2024</v>
      </c>
      <c r="F1097" s="18">
        <v>1.89</v>
      </c>
    </row>
    <row r="1098" spans="1:6" ht="40.5">
      <c r="A1098" s="707">
        <v>90962</v>
      </c>
      <c r="B1098" s="692" t="s">
        <v>1108</v>
      </c>
      <c r="C1098" s="18" t="s">
        <v>814</v>
      </c>
      <c r="D1098" s="18">
        <v>8.85</v>
      </c>
      <c r="E1098" s="310" t="str">
        <f t="shared" si="17"/>
        <v>SINAPI 07/2024</v>
      </c>
      <c r="F1098" s="18">
        <v>8.85</v>
      </c>
    </row>
    <row r="1099" spans="1:6" ht="40.5">
      <c r="A1099" s="707">
        <v>90963</v>
      </c>
      <c r="B1099" s="692" t="s">
        <v>1109</v>
      </c>
      <c r="C1099" s="18" t="s">
        <v>814</v>
      </c>
      <c r="D1099" s="18">
        <v>15.65</v>
      </c>
      <c r="E1099" s="310" t="str">
        <f t="shared" si="17"/>
        <v>SINAPI 07/2024</v>
      </c>
      <c r="F1099" s="18">
        <v>15.65</v>
      </c>
    </row>
    <row r="1100" spans="1:6" ht="40.5">
      <c r="A1100" s="707">
        <v>90968</v>
      </c>
      <c r="B1100" s="692" t="s">
        <v>1110</v>
      </c>
      <c r="C1100" s="18" t="s">
        <v>814</v>
      </c>
      <c r="D1100" s="18">
        <v>7.09</v>
      </c>
      <c r="E1100" s="310" t="str">
        <f t="shared" si="17"/>
        <v>SINAPI 07/2024</v>
      </c>
      <c r="F1100" s="18">
        <v>7.09</v>
      </c>
    </row>
    <row r="1101" spans="1:6" ht="40.5">
      <c r="A1101" s="707">
        <v>90969</v>
      </c>
      <c r="B1101" s="692" t="s">
        <v>1111</v>
      </c>
      <c r="C1101" s="18" t="s">
        <v>814</v>
      </c>
      <c r="D1101" s="18">
        <v>1.9</v>
      </c>
      <c r="E1101" s="310" t="str">
        <f t="shared" si="17"/>
        <v>SINAPI 07/2024</v>
      </c>
      <c r="F1101" s="18">
        <v>1.9</v>
      </c>
    </row>
    <row r="1102" spans="1:6" ht="40.5">
      <c r="A1102" s="707">
        <v>90970</v>
      </c>
      <c r="B1102" s="692" t="s">
        <v>1112</v>
      </c>
      <c r="C1102" s="18" t="s">
        <v>814</v>
      </c>
      <c r="D1102" s="18">
        <v>8.8800000000000008</v>
      </c>
      <c r="E1102" s="310" t="str">
        <f t="shared" si="17"/>
        <v>SINAPI 07/2024</v>
      </c>
      <c r="F1102" s="18">
        <v>8.8800000000000008</v>
      </c>
    </row>
    <row r="1103" spans="1:6" ht="40.5">
      <c r="A1103" s="707">
        <v>90971</v>
      </c>
      <c r="B1103" s="692" t="s">
        <v>1113</v>
      </c>
      <c r="C1103" s="18" t="s">
        <v>814</v>
      </c>
      <c r="D1103" s="18">
        <v>63.41</v>
      </c>
      <c r="E1103" s="310" t="str">
        <f t="shared" si="17"/>
        <v>SINAPI 07/2024</v>
      </c>
      <c r="F1103" s="18">
        <v>63.41</v>
      </c>
    </row>
    <row r="1104" spans="1:6" ht="40.5">
      <c r="A1104" s="707">
        <v>90975</v>
      </c>
      <c r="B1104" s="692" t="s">
        <v>1114</v>
      </c>
      <c r="C1104" s="18" t="s">
        <v>814</v>
      </c>
      <c r="D1104" s="18">
        <v>18.010000000000002</v>
      </c>
      <c r="E1104" s="310" t="str">
        <f t="shared" si="17"/>
        <v>SINAPI 07/2024</v>
      </c>
      <c r="F1104" s="18">
        <v>18.010000000000002</v>
      </c>
    </row>
    <row r="1105" spans="1:6" ht="40.5">
      <c r="A1105" s="707">
        <v>90976</v>
      </c>
      <c r="B1105" s="692" t="s">
        <v>1115</v>
      </c>
      <c r="C1105" s="18" t="s">
        <v>814</v>
      </c>
      <c r="D1105" s="18">
        <v>4.83</v>
      </c>
      <c r="E1105" s="310" t="str">
        <f t="shared" si="17"/>
        <v>SINAPI 07/2024</v>
      </c>
      <c r="F1105" s="18">
        <v>4.83</v>
      </c>
    </row>
    <row r="1106" spans="1:6" ht="40.5">
      <c r="A1106" s="707">
        <v>90977</v>
      </c>
      <c r="B1106" s="692" t="s">
        <v>1116</v>
      </c>
      <c r="C1106" s="18" t="s">
        <v>814</v>
      </c>
      <c r="D1106" s="18">
        <v>22.55</v>
      </c>
      <c r="E1106" s="310" t="str">
        <f t="shared" si="17"/>
        <v>SINAPI 07/2024</v>
      </c>
      <c r="F1106" s="18">
        <v>22.55</v>
      </c>
    </row>
    <row r="1107" spans="1:6" ht="40.5">
      <c r="A1107" s="707">
        <v>90978</v>
      </c>
      <c r="B1107" s="692" t="s">
        <v>1117</v>
      </c>
      <c r="C1107" s="18" t="s">
        <v>814</v>
      </c>
      <c r="D1107" s="18">
        <v>164.51</v>
      </c>
      <c r="E1107" s="310" t="str">
        <f t="shared" si="17"/>
        <v>SINAPI 07/2024</v>
      </c>
      <c r="F1107" s="18">
        <v>164.51</v>
      </c>
    </row>
    <row r="1108" spans="1:6" ht="40.5">
      <c r="A1108" s="707">
        <v>90992</v>
      </c>
      <c r="B1108" s="692" t="s">
        <v>1118</v>
      </c>
      <c r="C1108" s="18" t="s">
        <v>814</v>
      </c>
      <c r="D1108" s="18">
        <v>8.41</v>
      </c>
      <c r="E1108" s="310" t="str">
        <f t="shared" si="17"/>
        <v>SINAPI 07/2024</v>
      </c>
      <c r="F1108" s="18">
        <v>8.41</v>
      </c>
    </row>
    <row r="1109" spans="1:6" ht="40.5">
      <c r="A1109" s="707">
        <v>90993</v>
      </c>
      <c r="B1109" s="692" t="s">
        <v>1119</v>
      </c>
      <c r="C1109" s="18" t="s">
        <v>814</v>
      </c>
      <c r="D1109" s="18">
        <v>2.25</v>
      </c>
      <c r="E1109" s="310" t="str">
        <f t="shared" si="17"/>
        <v>SINAPI 07/2024</v>
      </c>
      <c r="F1109" s="18">
        <v>2.25</v>
      </c>
    </row>
    <row r="1110" spans="1:6" ht="40.5">
      <c r="A1110" s="707">
        <v>90994</v>
      </c>
      <c r="B1110" s="692" t="s">
        <v>1120</v>
      </c>
      <c r="C1110" s="18" t="s">
        <v>814</v>
      </c>
      <c r="D1110" s="18">
        <v>10.53</v>
      </c>
      <c r="E1110" s="310" t="str">
        <f t="shared" si="17"/>
        <v>SINAPI 07/2024</v>
      </c>
      <c r="F1110" s="18">
        <v>10.53</v>
      </c>
    </row>
    <row r="1111" spans="1:6" ht="40.5">
      <c r="A1111" s="707">
        <v>90995</v>
      </c>
      <c r="B1111" s="692" t="s">
        <v>1121</v>
      </c>
      <c r="C1111" s="18" t="s">
        <v>814</v>
      </c>
      <c r="D1111" s="18">
        <v>86.13</v>
      </c>
      <c r="E1111" s="310" t="str">
        <f t="shared" si="17"/>
        <v>SINAPI 07/2024</v>
      </c>
      <c r="F1111" s="18">
        <v>86.13</v>
      </c>
    </row>
    <row r="1112" spans="1:6" ht="67.5">
      <c r="A1112" s="707">
        <v>91021</v>
      </c>
      <c r="B1112" s="692" t="s">
        <v>1122</v>
      </c>
      <c r="C1112" s="18" t="s">
        <v>814</v>
      </c>
      <c r="D1112" s="18">
        <v>12.8</v>
      </c>
      <c r="E1112" s="310" t="str">
        <f t="shared" si="17"/>
        <v>SINAPI 07/2024</v>
      </c>
      <c r="F1112" s="18">
        <v>12.8</v>
      </c>
    </row>
    <row r="1113" spans="1:6" ht="54">
      <c r="A1113" s="707">
        <v>91026</v>
      </c>
      <c r="B1113" s="692" t="s">
        <v>1123</v>
      </c>
      <c r="C1113" s="18" t="s">
        <v>814</v>
      </c>
      <c r="D1113" s="18">
        <v>24.88</v>
      </c>
      <c r="E1113" s="310" t="str">
        <f t="shared" si="17"/>
        <v>SINAPI 07/2024</v>
      </c>
      <c r="F1113" s="18">
        <v>24.88</v>
      </c>
    </row>
    <row r="1114" spans="1:6" ht="54">
      <c r="A1114" s="707">
        <v>91027</v>
      </c>
      <c r="B1114" s="692" t="s">
        <v>1124</v>
      </c>
      <c r="C1114" s="18" t="s">
        <v>814</v>
      </c>
      <c r="D1114" s="18">
        <v>9.98</v>
      </c>
      <c r="E1114" s="310" t="str">
        <f t="shared" si="17"/>
        <v>SINAPI 07/2024</v>
      </c>
      <c r="F1114" s="18">
        <v>9.98</v>
      </c>
    </row>
    <row r="1115" spans="1:6" ht="54">
      <c r="A1115" s="707">
        <v>91028</v>
      </c>
      <c r="B1115" s="692" t="s">
        <v>1125</v>
      </c>
      <c r="C1115" s="18" t="s">
        <v>814</v>
      </c>
      <c r="D1115" s="18">
        <v>4.03</v>
      </c>
      <c r="E1115" s="310" t="str">
        <f t="shared" si="17"/>
        <v>SINAPI 07/2024</v>
      </c>
      <c r="F1115" s="18">
        <v>4.03</v>
      </c>
    </row>
    <row r="1116" spans="1:6" ht="54">
      <c r="A1116" s="707">
        <v>91029</v>
      </c>
      <c r="B1116" s="692" t="s">
        <v>1126</v>
      </c>
      <c r="C1116" s="18" t="s">
        <v>814</v>
      </c>
      <c r="D1116" s="18">
        <v>45.64</v>
      </c>
      <c r="E1116" s="310" t="str">
        <f t="shared" si="17"/>
        <v>SINAPI 07/2024</v>
      </c>
      <c r="F1116" s="18">
        <v>45.64</v>
      </c>
    </row>
    <row r="1117" spans="1:6" ht="54">
      <c r="A1117" s="707">
        <v>91030</v>
      </c>
      <c r="B1117" s="692" t="s">
        <v>1127</v>
      </c>
      <c r="C1117" s="18" t="s">
        <v>814</v>
      </c>
      <c r="D1117" s="18">
        <v>153.49</v>
      </c>
      <c r="E1117" s="310" t="str">
        <f t="shared" si="17"/>
        <v>SINAPI 07/2024</v>
      </c>
      <c r="F1117" s="18">
        <v>153.49</v>
      </c>
    </row>
    <row r="1118" spans="1:6" ht="40.5">
      <c r="A1118" s="707">
        <v>91273</v>
      </c>
      <c r="B1118" s="692" t="s">
        <v>1128</v>
      </c>
      <c r="C1118" s="18" t="s">
        <v>814</v>
      </c>
      <c r="D1118" s="18">
        <v>0.56000000000000005</v>
      </c>
      <c r="E1118" s="310" t="str">
        <f t="shared" si="17"/>
        <v>SINAPI 07/2024</v>
      </c>
      <c r="F1118" s="18">
        <v>0.56000000000000005</v>
      </c>
    </row>
    <row r="1119" spans="1:6" ht="40.5">
      <c r="A1119" s="707">
        <v>91274</v>
      </c>
      <c r="B1119" s="692" t="s">
        <v>1129</v>
      </c>
      <c r="C1119" s="18" t="s">
        <v>814</v>
      </c>
      <c r="D1119" s="18">
        <v>0.15</v>
      </c>
      <c r="E1119" s="310" t="str">
        <f t="shared" si="17"/>
        <v>SINAPI 07/2024</v>
      </c>
      <c r="F1119" s="18">
        <v>0.15</v>
      </c>
    </row>
    <row r="1120" spans="1:6" ht="40.5">
      <c r="A1120" s="707">
        <v>91275</v>
      </c>
      <c r="B1120" s="692" t="s">
        <v>1130</v>
      </c>
      <c r="C1120" s="18" t="s">
        <v>814</v>
      </c>
      <c r="D1120" s="18">
        <v>0.7</v>
      </c>
      <c r="E1120" s="310" t="str">
        <f t="shared" si="17"/>
        <v>SINAPI 07/2024</v>
      </c>
      <c r="F1120" s="18">
        <v>0.7</v>
      </c>
    </row>
    <row r="1121" spans="1:6" ht="40.5">
      <c r="A1121" s="707">
        <v>91276</v>
      </c>
      <c r="B1121" s="692" t="s">
        <v>1131</v>
      </c>
      <c r="C1121" s="18" t="s">
        <v>814</v>
      </c>
      <c r="D1121" s="18">
        <v>8.9499999999999993</v>
      </c>
      <c r="E1121" s="310" t="str">
        <f t="shared" si="17"/>
        <v>SINAPI 07/2024</v>
      </c>
      <c r="F1121" s="18">
        <v>8.9499999999999993</v>
      </c>
    </row>
    <row r="1122" spans="1:6" ht="54">
      <c r="A1122" s="707">
        <v>91279</v>
      </c>
      <c r="B1122" s="692" t="s">
        <v>1132</v>
      </c>
      <c r="C1122" s="18" t="s">
        <v>814</v>
      </c>
      <c r="D1122" s="18">
        <v>0.8</v>
      </c>
      <c r="E1122" s="310" t="str">
        <f t="shared" si="17"/>
        <v>SINAPI 07/2024</v>
      </c>
      <c r="F1122" s="18">
        <v>0.8</v>
      </c>
    </row>
    <row r="1123" spans="1:6" ht="54">
      <c r="A1123" s="707">
        <v>91280</v>
      </c>
      <c r="B1123" s="692" t="s">
        <v>1133</v>
      </c>
      <c r="C1123" s="18" t="s">
        <v>814</v>
      </c>
      <c r="D1123" s="18">
        <v>0.17</v>
      </c>
      <c r="E1123" s="310" t="str">
        <f t="shared" si="17"/>
        <v>SINAPI 07/2024</v>
      </c>
      <c r="F1123" s="18">
        <v>0.17</v>
      </c>
    </row>
    <row r="1124" spans="1:6" ht="54">
      <c r="A1124" s="707">
        <v>91281</v>
      </c>
      <c r="B1124" s="692" t="s">
        <v>1134</v>
      </c>
      <c r="C1124" s="18" t="s">
        <v>814</v>
      </c>
      <c r="D1124" s="18">
        <v>1</v>
      </c>
      <c r="E1124" s="310" t="str">
        <f t="shared" si="17"/>
        <v>SINAPI 07/2024</v>
      </c>
      <c r="F1124" s="18">
        <v>1</v>
      </c>
    </row>
    <row r="1125" spans="1:6" ht="54">
      <c r="A1125" s="707">
        <v>91282</v>
      </c>
      <c r="B1125" s="692" t="s">
        <v>1135</v>
      </c>
      <c r="C1125" s="18" t="s">
        <v>814</v>
      </c>
      <c r="D1125" s="18">
        <v>9.01</v>
      </c>
      <c r="E1125" s="310" t="str">
        <f t="shared" si="17"/>
        <v>SINAPI 07/2024</v>
      </c>
      <c r="F1125" s="18">
        <v>9.01</v>
      </c>
    </row>
    <row r="1126" spans="1:6" ht="54">
      <c r="A1126" s="707">
        <v>91354</v>
      </c>
      <c r="B1126" s="692" t="s">
        <v>1136</v>
      </c>
      <c r="C1126" s="18" t="s">
        <v>814</v>
      </c>
      <c r="D1126" s="18">
        <v>17.73</v>
      </c>
      <c r="E1126" s="310" t="str">
        <f t="shared" si="17"/>
        <v>SINAPI 07/2024</v>
      </c>
      <c r="F1126" s="18">
        <v>17.73</v>
      </c>
    </row>
    <row r="1127" spans="1:6" ht="40.5">
      <c r="A1127" s="707">
        <v>91355</v>
      </c>
      <c r="B1127" s="692" t="s">
        <v>1137</v>
      </c>
      <c r="C1127" s="18" t="s">
        <v>814</v>
      </c>
      <c r="D1127" s="18">
        <v>7.28</v>
      </c>
      <c r="E1127" s="310" t="str">
        <f t="shared" si="17"/>
        <v>SINAPI 07/2024</v>
      </c>
      <c r="F1127" s="18">
        <v>7.28</v>
      </c>
    </row>
    <row r="1128" spans="1:6" ht="54">
      <c r="A1128" s="707">
        <v>91356</v>
      </c>
      <c r="B1128" s="692" t="s">
        <v>1138</v>
      </c>
      <c r="C1128" s="18" t="s">
        <v>814</v>
      </c>
      <c r="D1128" s="18">
        <v>2.94</v>
      </c>
      <c r="E1128" s="310" t="str">
        <f t="shared" si="17"/>
        <v>SINAPI 07/2024</v>
      </c>
      <c r="F1128" s="18">
        <v>2.94</v>
      </c>
    </row>
    <row r="1129" spans="1:6" ht="54">
      <c r="A1129" s="707">
        <v>91359</v>
      </c>
      <c r="B1129" s="692" t="s">
        <v>1139</v>
      </c>
      <c r="C1129" s="18" t="s">
        <v>814</v>
      </c>
      <c r="D1129" s="18">
        <v>21.1</v>
      </c>
      <c r="E1129" s="310" t="str">
        <f t="shared" si="17"/>
        <v>SINAPI 07/2024</v>
      </c>
      <c r="F1129" s="18">
        <v>21.1</v>
      </c>
    </row>
    <row r="1130" spans="1:6" ht="54">
      <c r="A1130" s="707">
        <v>91360</v>
      </c>
      <c r="B1130" s="692" t="s">
        <v>1140</v>
      </c>
      <c r="C1130" s="18" t="s">
        <v>814</v>
      </c>
      <c r="D1130" s="18">
        <v>8.08</v>
      </c>
      <c r="E1130" s="310" t="str">
        <f t="shared" si="17"/>
        <v>SINAPI 07/2024</v>
      </c>
      <c r="F1130" s="18">
        <v>8.08</v>
      </c>
    </row>
    <row r="1131" spans="1:6" ht="54">
      <c r="A1131" s="707">
        <v>91361</v>
      </c>
      <c r="B1131" s="692" t="s">
        <v>1141</v>
      </c>
      <c r="C1131" s="18" t="s">
        <v>814</v>
      </c>
      <c r="D1131" s="18">
        <v>3.26</v>
      </c>
      <c r="E1131" s="310" t="str">
        <f t="shared" si="17"/>
        <v>SINAPI 07/2024</v>
      </c>
      <c r="F1131" s="18">
        <v>3.26</v>
      </c>
    </row>
    <row r="1132" spans="1:6" ht="54">
      <c r="A1132" s="707">
        <v>91367</v>
      </c>
      <c r="B1132" s="692" t="s">
        <v>1142</v>
      </c>
      <c r="C1132" s="18" t="s">
        <v>814</v>
      </c>
      <c r="D1132" s="18">
        <v>22.26</v>
      </c>
      <c r="E1132" s="310" t="str">
        <f t="shared" si="17"/>
        <v>SINAPI 07/2024</v>
      </c>
      <c r="F1132" s="18">
        <v>22.26</v>
      </c>
    </row>
    <row r="1133" spans="1:6" ht="54">
      <c r="A1133" s="707">
        <v>91368</v>
      </c>
      <c r="B1133" s="692" t="s">
        <v>1143</v>
      </c>
      <c r="C1133" s="18" t="s">
        <v>814</v>
      </c>
      <c r="D1133" s="18">
        <v>8.5500000000000007</v>
      </c>
      <c r="E1133" s="310" t="str">
        <f t="shared" si="17"/>
        <v>SINAPI 07/2024</v>
      </c>
      <c r="F1133" s="18">
        <v>8.5500000000000007</v>
      </c>
    </row>
    <row r="1134" spans="1:6" ht="54">
      <c r="A1134" s="707">
        <v>91369</v>
      </c>
      <c r="B1134" s="692" t="s">
        <v>1144</v>
      </c>
      <c r="C1134" s="18" t="s">
        <v>814</v>
      </c>
      <c r="D1134" s="18">
        <v>3.45</v>
      </c>
      <c r="E1134" s="310" t="str">
        <f t="shared" si="17"/>
        <v>SINAPI 07/2024</v>
      </c>
      <c r="F1134" s="18">
        <v>3.45</v>
      </c>
    </row>
    <row r="1135" spans="1:6" ht="54">
      <c r="A1135" s="707">
        <v>91375</v>
      </c>
      <c r="B1135" s="692" t="s">
        <v>1145</v>
      </c>
      <c r="C1135" s="18" t="s">
        <v>814</v>
      </c>
      <c r="D1135" s="18">
        <v>19.46</v>
      </c>
      <c r="E1135" s="310" t="str">
        <f t="shared" si="17"/>
        <v>SINAPI 07/2024</v>
      </c>
      <c r="F1135" s="18">
        <v>19.46</v>
      </c>
    </row>
    <row r="1136" spans="1:6" ht="54">
      <c r="A1136" s="707">
        <v>91376</v>
      </c>
      <c r="B1136" s="692" t="s">
        <v>1146</v>
      </c>
      <c r="C1136" s="18" t="s">
        <v>814</v>
      </c>
      <c r="D1136" s="18">
        <v>8</v>
      </c>
      <c r="E1136" s="310" t="str">
        <f t="shared" si="17"/>
        <v>SINAPI 07/2024</v>
      </c>
      <c r="F1136" s="18">
        <v>8</v>
      </c>
    </row>
    <row r="1137" spans="1:6" ht="54">
      <c r="A1137" s="707">
        <v>91377</v>
      </c>
      <c r="B1137" s="692" t="s">
        <v>1147</v>
      </c>
      <c r="C1137" s="18" t="s">
        <v>814</v>
      </c>
      <c r="D1137" s="18">
        <v>3.23</v>
      </c>
      <c r="E1137" s="310" t="str">
        <f t="shared" si="17"/>
        <v>SINAPI 07/2024</v>
      </c>
      <c r="F1137" s="18">
        <v>3.23</v>
      </c>
    </row>
    <row r="1138" spans="1:6" ht="54">
      <c r="A1138" s="707">
        <v>91380</v>
      </c>
      <c r="B1138" s="692" t="s">
        <v>1148</v>
      </c>
      <c r="C1138" s="18" t="s">
        <v>814</v>
      </c>
      <c r="D1138" s="18">
        <v>29.29</v>
      </c>
      <c r="E1138" s="310" t="str">
        <f t="shared" si="17"/>
        <v>SINAPI 07/2024</v>
      </c>
      <c r="F1138" s="18">
        <v>29.29</v>
      </c>
    </row>
    <row r="1139" spans="1:6" ht="54">
      <c r="A1139" s="707">
        <v>91381</v>
      </c>
      <c r="B1139" s="692" t="s">
        <v>1149</v>
      </c>
      <c r="C1139" s="18" t="s">
        <v>814</v>
      </c>
      <c r="D1139" s="18">
        <v>11.25</v>
      </c>
      <c r="E1139" s="310" t="str">
        <f t="shared" si="17"/>
        <v>SINAPI 07/2024</v>
      </c>
      <c r="F1139" s="18">
        <v>11.25</v>
      </c>
    </row>
    <row r="1140" spans="1:6" ht="67.5">
      <c r="A1140" s="707">
        <v>91382</v>
      </c>
      <c r="B1140" s="692" t="s">
        <v>1150</v>
      </c>
      <c r="C1140" s="18" t="s">
        <v>814</v>
      </c>
      <c r="D1140" s="18">
        <v>4.54</v>
      </c>
      <c r="E1140" s="310" t="str">
        <f t="shared" si="17"/>
        <v>SINAPI 07/2024</v>
      </c>
      <c r="F1140" s="18">
        <v>4.54</v>
      </c>
    </row>
    <row r="1141" spans="1:6" ht="54">
      <c r="A1141" s="707">
        <v>91383</v>
      </c>
      <c r="B1141" s="692" t="s">
        <v>1151</v>
      </c>
      <c r="C1141" s="18" t="s">
        <v>814</v>
      </c>
      <c r="D1141" s="18">
        <v>52.72</v>
      </c>
      <c r="E1141" s="310" t="str">
        <f t="shared" si="17"/>
        <v>SINAPI 07/2024</v>
      </c>
      <c r="F1141" s="18">
        <v>52.72</v>
      </c>
    </row>
    <row r="1142" spans="1:6" ht="67.5">
      <c r="A1142" s="707">
        <v>91384</v>
      </c>
      <c r="B1142" s="692" t="s">
        <v>1152</v>
      </c>
      <c r="C1142" s="18" t="s">
        <v>814</v>
      </c>
      <c r="D1142" s="18">
        <v>148.36000000000001</v>
      </c>
      <c r="E1142" s="310" t="str">
        <f t="shared" si="17"/>
        <v>SINAPI 07/2024</v>
      </c>
      <c r="F1142" s="18">
        <v>148.36000000000001</v>
      </c>
    </row>
    <row r="1143" spans="1:6" ht="67.5">
      <c r="A1143" s="707">
        <v>91390</v>
      </c>
      <c r="B1143" s="692" t="s">
        <v>1153</v>
      </c>
      <c r="C1143" s="18" t="s">
        <v>814</v>
      </c>
      <c r="D1143" s="18">
        <v>19.350000000000001</v>
      </c>
      <c r="E1143" s="310" t="str">
        <f t="shared" si="17"/>
        <v>SINAPI 07/2024</v>
      </c>
      <c r="F1143" s="18">
        <v>19.350000000000001</v>
      </c>
    </row>
    <row r="1144" spans="1:6" ht="67.5">
      <c r="A1144" s="707">
        <v>91391</v>
      </c>
      <c r="B1144" s="692" t="s">
        <v>1154</v>
      </c>
      <c r="C1144" s="18" t="s">
        <v>814</v>
      </c>
      <c r="D1144" s="18">
        <v>7.7</v>
      </c>
      <c r="E1144" s="310" t="str">
        <f t="shared" si="17"/>
        <v>SINAPI 07/2024</v>
      </c>
      <c r="F1144" s="18">
        <v>7.7</v>
      </c>
    </row>
    <row r="1145" spans="1:6" ht="67.5">
      <c r="A1145" s="707">
        <v>91392</v>
      </c>
      <c r="B1145" s="692" t="s">
        <v>1155</v>
      </c>
      <c r="C1145" s="18" t="s">
        <v>814</v>
      </c>
      <c r="D1145" s="18">
        <v>3.11</v>
      </c>
      <c r="E1145" s="310" t="str">
        <f t="shared" si="17"/>
        <v>SINAPI 07/2024</v>
      </c>
      <c r="F1145" s="18">
        <v>3.11</v>
      </c>
    </row>
    <row r="1146" spans="1:6" ht="67.5">
      <c r="A1146" s="707">
        <v>91396</v>
      </c>
      <c r="B1146" s="692" t="s">
        <v>1156</v>
      </c>
      <c r="C1146" s="18" t="s">
        <v>814</v>
      </c>
      <c r="D1146" s="18">
        <v>29.26</v>
      </c>
      <c r="E1146" s="310" t="str">
        <f t="shared" si="17"/>
        <v>SINAPI 07/2024</v>
      </c>
      <c r="F1146" s="18">
        <v>29.26</v>
      </c>
    </row>
    <row r="1147" spans="1:6" ht="54">
      <c r="A1147" s="707">
        <v>91397</v>
      </c>
      <c r="B1147" s="692" t="s">
        <v>1157</v>
      </c>
      <c r="C1147" s="18" t="s">
        <v>814</v>
      </c>
      <c r="D1147" s="18">
        <v>11.31</v>
      </c>
      <c r="E1147" s="310" t="str">
        <f t="shared" si="17"/>
        <v>SINAPI 07/2024</v>
      </c>
      <c r="F1147" s="18">
        <v>11.31</v>
      </c>
    </row>
    <row r="1148" spans="1:6" ht="67.5">
      <c r="A1148" s="707">
        <v>91398</v>
      </c>
      <c r="B1148" s="692" t="s">
        <v>1158</v>
      </c>
      <c r="C1148" s="18" t="s">
        <v>814</v>
      </c>
      <c r="D1148" s="18">
        <v>4.5599999999999996</v>
      </c>
      <c r="E1148" s="310" t="str">
        <f t="shared" si="17"/>
        <v>SINAPI 07/2024</v>
      </c>
      <c r="F1148" s="18">
        <v>4.5599999999999996</v>
      </c>
    </row>
    <row r="1149" spans="1:6" ht="54">
      <c r="A1149" s="707">
        <v>91402</v>
      </c>
      <c r="B1149" s="692" t="s">
        <v>1159</v>
      </c>
      <c r="C1149" s="18" t="s">
        <v>814</v>
      </c>
      <c r="D1149" s="18">
        <v>3.58</v>
      </c>
      <c r="E1149" s="310" t="str">
        <f t="shared" si="17"/>
        <v>SINAPI 07/2024</v>
      </c>
      <c r="F1149" s="18">
        <v>3.58</v>
      </c>
    </row>
    <row r="1150" spans="1:6" ht="67.5">
      <c r="A1150" s="707">
        <v>91466</v>
      </c>
      <c r="B1150" s="692" t="s">
        <v>1160</v>
      </c>
      <c r="C1150" s="18" t="s">
        <v>814</v>
      </c>
      <c r="D1150" s="18">
        <v>4.07</v>
      </c>
      <c r="E1150" s="310" t="str">
        <f t="shared" si="17"/>
        <v>SINAPI 07/2024</v>
      </c>
      <c r="F1150" s="18">
        <v>4.07</v>
      </c>
    </row>
    <row r="1151" spans="1:6" ht="67.5">
      <c r="A1151" s="707">
        <v>91467</v>
      </c>
      <c r="B1151" s="692" t="s">
        <v>1161</v>
      </c>
      <c r="C1151" s="18" t="s">
        <v>814</v>
      </c>
      <c r="D1151" s="18">
        <v>165.45</v>
      </c>
      <c r="E1151" s="310" t="str">
        <f t="shared" si="17"/>
        <v>SINAPI 07/2024</v>
      </c>
      <c r="F1151" s="18">
        <v>165.45</v>
      </c>
    </row>
    <row r="1152" spans="1:6" ht="54">
      <c r="A1152" s="707">
        <v>91468</v>
      </c>
      <c r="B1152" s="692" t="s">
        <v>1162</v>
      </c>
      <c r="C1152" s="18" t="s">
        <v>814</v>
      </c>
      <c r="D1152" s="18">
        <v>22.88</v>
      </c>
      <c r="E1152" s="310" t="str">
        <f t="shared" si="17"/>
        <v>SINAPI 07/2024</v>
      </c>
      <c r="F1152" s="18">
        <v>22.88</v>
      </c>
    </row>
    <row r="1153" spans="1:6" ht="54">
      <c r="A1153" s="707">
        <v>91469</v>
      </c>
      <c r="B1153" s="692" t="s">
        <v>1163</v>
      </c>
      <c r="C1153" s="18" t="s">
        <v>814</v>
      </c>
      <c r="D1153" s="18">
        <v>10.01</v>
      </c>
      <c r="E1153" s="310" t="str">
        <f t="shared" si="17"/>
        <v>SINAPI 07/2024</v>
      </c>
      <c r="F1153" s="18">
        <v>10.01</v>
      </c>
    </row>
    <row r="1154" spans="1:6" ht="67.5">
      <c r="A1154" s="707">
        <v>91484</v>
      </c>
      <c r="B1154" s="692" t="s">
        <v>1164</v>
      </c>
      <c r="C1154" s="18" t="s">
        <v>814</v>
      </c>
      <c r="D1154" s="18">
        <v>7.62</v>
      </c>
      <c r="E1154" s="310" t="str">
        <f t="shared" si="17"/>
        <v>SINAPI 07/2024</v>
      </c>
      <c r="F1154" s="18">
        <v>7.62</v>
      </c>
    </row>
    <row r="1155" spans="1:6" ht="67.5">
      <c r="A1155" s="707">
        <v>91485</v>
      </c>
      <c r="B1155" s="692" t="s">
        <v>1165</v>
      </c>
      <c r="C1155" s="18" t="s">
        <v>814</v>
      </c>
      <c r="D1155" s="18">
        <v>170.71</v>
      </c>
      <c r="E1155" s="310" t="str">
        <f t="shared" si="17"/>
        <v>SINAPI 07/2024</v>
      </c>
      <c r="F1155" s="18">
        <v>170.71</v>
      </c>
    </row>
    <row r="1156" spans="1:6" ht="40.5">
      <c r="A1156" s="707">
        <v>91529</v>
      </c>
      <c r="B1156" s="692" t="s">
        <v>1166</v>
      </c>
      <c r="C1156" s="18" t="s">
        <v>814</v>
      </c>
      <c r="D1156" s="18">
        <v>0.82</v>
      </c>
      <c r="E1156" s="310" t="str">
        <f t="shared" si="17"/>
        <v>SINAPI 07/2024</v>
      </c>
      <c r="F1156" s="18">
        <v>0.82</v>
      </c>
    </row>
    <row r="1157" spans="1:6" ht="27">
      <c r="A1157" s="707">
        <v>91530</v>
      </c>
      <c r="B1157" s="692" t="s">
        <v>1167</v>
      </c>
      <c r="C1157" s="18" t="s">
        <v>814</v>
      </c>
      <c r="D1157" s="18">
        <v>0.22</v>
      </c>
      <c r="E1157" s="310" t="str">
        <f t="shared" si="17"/>
        <v>SINAPI 07/2024</v>
      </c>
      <c r="F1157" s="18">
        <v>0.22</v>
      </c>
    </row>
    <row r="1158" spans="1:6" ht="40.5">
      <c r="A1158" s="707">
        <v>91531</v>
      </c>
      <c r="B1158" s="692" t="s">
        <v>1168</v>
      </c>
      <c r="C1158" s="18" t="s">
        <v>814</v>
      </c>
      <c r="D1158" s="18">
        <v>1.03</v>
      </c>
      <c r="E1158" s="310" t="str">
        <f t="shared" si="17"/>
        <v>SINAPI 07/2024</v>
      </c>
      <c r="F1158" s="18">
        <v>1.03</v>
      </c>
    </row>
    <row r="1159" spans="1:6" ht="40.5">
      <c r="A1159" s="707">
        <v>91532</v>
      </c>
      <c r="B1159" s="692" t="s">
        <v>1169</v>
      </c>
      <c r="C1159" s="18" t="s">
        <v>814</v>
      </c>
      <c r="D1159" s="18">
        <v>6.4</v>
      </c>
      <c r="E1159" s="310" t="str">
        <f t="shared" si="17"/>
        <v>SINAPI 07/2024</v>
      </c>
      <c r="F1159" s="18">
        <v>6.4</v>
      </c>
    </row>
    <row r="1160" spans="1:6" ht="54">
      <c r="A1160" s="707">
        <v>91629</v>
      </c>
      <c r="B1160" s="692" t="s">
        <v>1170</v>
      </c>
      <c r="C1160" s="18" t="s">
        <v>814</v>
      </c>
      <c r="D1160" s="18">
        <v>21.73</v>
      </c>
      <c r="E1160" s="310" t="str">
        <f t="shared" ref="E1160:E1223" si="18">+$G$7</f>
        <v>SINAPI 07/2024</v>
      </c>
      <c r="F1160" s="18">
        <v>21.73</v>
      </c>
    </row>
    <row r="1161" spans="1:6" ht="54">
      <c r="A1161" s="707">
        <v>91630</v>
      </c>
      <c r="B1161" s="692" t="s">
        <v>1171</v>
      </c>
      <c r="C1161" s="18" t="s">
        <v>814</v>
      </c>
      <c r="D1161" s="18">
        <v>8.08</v>
      </c>
      <c r="E1161" s="310" t="str">
        <f t="shared" si="18"/>
        <v>SINAPI 07/2024</v>
      </c>
      <c r="F1161" s="18">
        <v>8.08</v>
      </c>
    </row>
    <row r="1162" spans="1:6" ht="67.5">
      <c r="A1162" s="707">
        <v>91631</v>
      </c>
      <c r="B1162" s="692" t="s">
        <v>1172</v>
      </c>
      <c r="C1162" s="18" t="s">
        <v>814</v>
      </c>
      <c r="D1162" s="18">
        <v>3.26</v>
      </c>
      <c r="E1162" s="310" t="str">
        <f t="shared" si="18"/>
        <v>SINAPI 07/2024</v>
      </c>
      <c r="F1162" s="18">
        <v>3.26</v>
      </c>
    </row>
    <row r="1163" spans="1:6" ht="54">
      <c r="A1163" s="707">
        <v>91632</v>
      </c>
      <c r="B1163" s="692" t="s">
        <v>1173</v>
      </c>
      <c r="C1163" s="18" t="s">
        <v>814</v>
      </c>
      <c r="D1163" s="18">
        <v>37.21</v>
      </c>
      <c r="E1163" s="310" t="str">
        <f t="shared" si="18"/>
        <v>SINAPI 07/2024</v>
      </c>
      <c r="F1163" s="18">
        <v>37.21</v>
      </c>
    </row>
    <row r="1164" spans="1:6" ht="67.5">
      <c r="A1164" s="707">
        <v>91633</v>
      </c>
      <c r="B1164" s="692" t="s">
        <v>1174</v>
      </c>
      <c r="C1164" s="18" t="s">
        <v>814</v>
      </c>
      <c r="D1164" s="18">
        <v>140.03</v>
      </c>
      <c r="E1164" s="310" t="str">
        <f t="shared" si="18"/>
        <v>SINAPI 07/2024</v>
      </c>
      <c r="F1164" s="18">
        <v>140.03</v>
      </c>
    </row>
    <row r="1165" spans="1:6" ht="67.5">
      <c r="A1165" s="707">
        <v>91640</v>
      </c>
      <c r="B1165" s="692" t="s">
        <v>1175</v>
      </c>
      <c r="C1165" s="18" t="s">
        <v>814</v>
      </c>
      <c r="D1165" s="18">
        <v>40.61</v>
      </c>
      <c r="E1165" s="310" t="str">
        <f t="shared" si="18"/>
        <v>SINAPI 07/2024</v>
      </c>
      <c r="F1165" s="18">
        <v>40.61</v>
      </c>
    </row>
    <row r="1166" spans="1:6" ht="54">
      <c r="A1166" s="707">
        <v>91641</v>
      </c>
      <c r="B1166" s="692" t="s">
        <v>1176</v>
      </c>
      <c r="C1166" s="18" t="s">
        <v>814</v>
      </c>
      <c r="D1166" s="18">
        <v>16.39</v>
      </c>
      <c r="E1166" s="310" t="str">
        <f t="shared" si="18"/>
        <v>SINAPI 07/2024</v>
      </c>
      <c r="F1166" s="18">
        <v>16.39</v>
      </c>
    </row>
    <row r="1167" spans="1:6" ht="67.5">
      <c r="A1167" s="707">
        <v>91642</v>
      </c>
      <c r="B1167" s="692" t="s">
        <v>1177</v>
      </c>
      <c r="C1167" s="18" t="s">
        <v>814</v>
      </c>
      <c r="D1167" s="18">
        <v>6.62</v>
      </c>
      <c r="E1167" s="310" t="str">
        <f t="shared" si="18"/>
        <v>SINAPI 07/2024</v>
      </c>
      <c r="F1167" s="18">
        <v>6.62</v>
      </c>
    </row>
    <row r="1168" spans="1:6" ht="67.5">
      <c r="A1168" s="707">
        <v>91643</v>
      </c>
      <c r="B1168" s="692" t="s">
        <v>1178</v>
      </c>
      <c r="C1168" s="18" t="s">
        <v>814</v>
      </c>
      <c r="D1168" s="18">
        <v>73.209999999999994</v>
      </c>
      <c r="E1168" s="310" t="str">
        <f t="shared" si="18"/>
        <v>SINAPI 07/2024</v>
      </c>
      <c r="F1168" s="18">
        <v>73.209999999999994</v>
      </c>
    </row>
    <row r="1169" spans="1:6" ht="67.5">
      <c r="A1169" s="707">
        <v>91644</v>
      </c>
      <c r="B1169" s="692" t="s">
        <v>1179</v>
      </c>
      <c r="C1169" s="18" t="s">
        <v>814</v>
      </c>
      <c r="D1169" s="18">
        <v>315.12</v>
      </c>
      <c r="E1169" s="310" t="str">
        <f t="shared" si="18"/>
        <v>SINAPI 07/2024</v>
      </c>
      <c r="F1169" s="18">
        <v>315.12</v>
      </c>
    </row>
    <row r="1170" spans="1:6" ht="40.5">
      <c r="A1170" s="707">
        <v>91688</v>
      </c>
      <c r="B1170" s="692" t="s">
        <v>1180</v>
      </c>
      <c r="C1170" s="18" t="s">
        <v>814</v>
      </c>
      <c r="D1170" s="18">
        <v>0.09</v>
      </c>
      <c r="E1170" s="310" t="str">
        <f t="shared" si="18"/>
        <v>SINAPI 07/2024</v>
      </c>
      <c r="F1170" s="18">
        <v>0.09</v>
      </c>
    </row>
    <row r="1171" spans="1:6" ht="27">
      <c r="A1171" s="707">
        <v>91689</v>
      </c>
      <c r="B1171" s="692" t="s">
        <v>1181</v>
      </c>
      <c r="C1171" s="18" t="s">
        <v>814</v>
      </c>
      <c r="D1171" s="18">
        <v>0.01</v>
      </c>
      <c r="E1171" s="310" t="str">
        <f t="shared" si="18"/>
        <v>SINAPI 07/2024</v>
      </c>
      <c r="F1171" s="18">
        <v>0.01</v>
      </c>
    </row>
    <row r="1172" spans="1:6" ht="40.5">
      <c r="A1172" s="707">
        <v>91690</v>
      </c>
      <c r="B1172" s="692" t="s">
        <v>1182</v>
      </c>
      <c r="C1172" s="18" t="s">
        <v>814</v>
      </c>
      <c r="D1172" s="18">
        <v>0.06</v>
      </c>
      <c r="E1172" s="310" t="str">
        <f t="shared" si="18"/>
        <v>SINAPI 07/2024</v>
      </c>
      <c r="F1172" s="18">
        <v>0.06</v>
      </c>
    </row>
    <row r="1173" spans="1:6" ht="40.5">
      <c r="A1173" s="707">
        <v>91691</v>
      </c>
      <c r="B1173" s="692" t="s">
        <v>1183</v>
      </c>
      <c r="C1173" s="18" t="s">
        <v>814</v>
      </c>
      <c r="D1173" s="18">
        <v>1.3</v>
      </c>
      <c r="E1173" s="310" t="str">
        <f t="shared" si="18"/>
        <v>SINAPI 07/2024</v>
      </c>
      <c r="F1173" s="18">
        <v>1.3</v>
      </c>
    </row>
    <row r="1174" spans="1:6" ht="40.5">
      <c r="A1174" s="707">
        <v>92040</v>
      </c>
      <c r="B1174" s="692" t="s">
        <v>1184</v>
      </c>
      <c r="C1174" s="18" t="s">
        <v>814</v>
      </c>
      <c r="D1174" s="18">
        <v>6.47</v>
      </c>
      <c r="E1174" s="310" t="str">
        <f t="shared" si="18"/>
        <v>SINAPI 07/2024</v>
      </c>
      <c r="F1174" s="18">
        <v>6.47</v>
      </c>
    </row>
    <row r="1175" spans="1:6" ht="27">
      <c r="A1175" s="707">
        <v>92041</v>
      </c>
      <c r="B1175" s="692" t="s">
        <v>1185</v>
      </c>
      <c r="C1175" s="18" t="s">
        <v>814</v>
      </c>
      <c r="D1175" s="18">
        <v>1.33</v>
      </c>
      <c r="E1175" s="310" t="str">
        <f t="shared" si="18"/>
        <v>SINAPI 07/2024</v>
      </c>
      <c r="F1175" s="18">
        <v>1.33</v>
      </c>
    </row>
    <row r="1176" spans="1:6" ht="40.5">
      <c r="A1176" s="707">
        <v>92042</v>
      </c>
      <c r="B1176" s="692" t="s">
        <v>1186</v>
      </c>
      <c r="C1176" s="18" t="s">
        <v>814</v>
      </c>
      <c r="D1176" s="18">
        <v>5.39</v>
      </c>
      <c r="E1176" s="310" t="str">
        <f t="shared" si="18"/>
        <v>SINAPI 07/2024</v>
      </c>
      <c r="F1176" s="18">
        <v>5.39</v>
      </c>
    </row>
    <row r="1177" spans="1:6" ht="67.5">
      <c r="A1177" s="707">
        <v>92101</v>
      </c>
      <c r="B1177" s="692" t="s">
        <v>1187</v>
      </c>
      <c r="C1177" s="18" t="s">
        <v>814</v>
      </c>
      <c r="D1177" s="18">
        <v>41.4</v>
      </c>
      <c r="E1177" s="310" t="str">
        <f t="shared" si="18"/>
        <v>SINAPI 07/2024</v>
      </c>
      <c r="F1177" s="18">
        <v>41.4</v>
      </c>
    </row>
    <row r="1178" spans="1:6" ht="67.5">
      <c r="A1178" s="707">
        <v>92102</v>
      </c>
      <c r="B1178" s="692" t="s">
        <v>1188</v>
      </c>
      <c r="C1178" s="18" t="s">
        <v>814</v>
      </c>
      <c r="D1178" s="18">
        <v>14.11</v>
      </c>
      <c r="E1178" s="310" t="str">
        <f t="shared" si="18"/>
        <v>SINAPI 07/2024</v>
      </c>
      <c r="F1178" s="18">
        <v>14.11</v>
      </c>
    </row>
    <row r="1179" spans="1:6" ht="67.5">
      <c r="A1179" s="707">
        <v>92103</v>
      </c>
      <c r="B1179" s="692" t="s">
        <v>1189</v>
      </c>
      <c r="C1179" s="18" t="s">
        <v>814</v>
      </c>
      <c r="D1179" s="18">
        <v>9.86</v>
      </c>
      <c r="E1179" s="310" t="str">
        <f t="shared" si="18"/>
        <v>SINAPI 07/2024</v>
      </c>
      <c r="F1179" s="18">
        <v>9.86</v>
      </c>
    </row>
    <row r="1180" spans="1:6" ht="67.5">
      <c r="A1180" s="707">
        <v>92104</v>
      </c>
      <c r="B1180" s="692" t="s">
        <v>1190</v>
      </c>
      <c r="C1180" s="18" t="s">
        <v>814</v>
      </c>
      <c r="D1180" s="18">
        <v>68.06</v>
      </c>
      <c r="E1180" s="310" t="str">
        <f t="shared" si="18"/>
        <v>SINAPI 07/2024</v>
      </c>
      <c r="F1180" s="18">
        <v>68.06</v>
      </c>
    </row>
    <row r="1181" spans="1:6" ht="67.5">
      <c r="A1181" s="707">
        <v>92105</v>
      </c>
      <c r="B1181" s="692" t="s">
        <v>1191</v>
      </c>
      <c r="C1181" s="18" t="s">
        <v>814</v>
      </c>
      <c r="D1181" s="18">
        <v>184.47</v>
      </c>
      <c r="E1181" s="310" t="str">
        <f t="shared" si="18"/>
        <v>SINAPI 07/2024</v>
      </c>
      <c r="F1181" s="18">
        <v>184.47</v>
      </c>
    </row>
    <row r="1182" spans="1:6" ht="40.5">
      <c r="A1182" s="707">
        <v>92108</v>
      </c>
      <c r="B1182" s="692" t="s">
        <v>1192</v>
      </c>
      <c r="C1182" s="18" t="s">
        <v>814</v>
      </c>
      <c r="D1182" s="18">
        <v>0.95</v>
      </c>
      <c r="E1182" s="310" t="str">
        <f t="shared" si="18"/>
        <v>SINAPI 07/2024</v>
      </c>
      <c r="F1182" s="18">
        <v>0.95</v>
      </c>
    </row>
    <row r="1183" spans="1:6" ht="40.5">
      <c r="A1183" s="707">
        <v>92109</v>
      </c>
      <c r="B1183" s="692" t="s">
        <v>1193</v>
      </c>
      <c r="C1183" s="18" t="s">
        <v>814</v>
      </c>
      <c r="D1183" s="18">
        <v>0.23</v>
      </c>
      <c r="E1183" s="310" t="str">
        <f t="shared" si="18"/>
        <v>SINAPI 07/2024</v>
      </c>
      <c r="F1183" s="18">
        <v>0.23</v>
      </c>
    </row>
    <row r="1184" spans="1:6" ht="40.5">
      <c r="A1184" s="707">
        <v>92110</v>
      </c>
      <c r="B1184" s="692" t="s">
        <v>1194</v>
      </c>
      <c r="C1184" s="18" t="s">
        <v>814</v>
      </c>
      <c r="D1184" s="18">
        <v>1.26</v>
      </c>
      <c r="E1184" s="310" t="str">
        <f t="shared" si="18"/>
        <v>SINAPI 07/2024</v>
      </c>
      <c r="F1184" s="18">
        <v>1.26</v>
      </c>
    </row>
    <row r="1185" spans="1:6" ht="40.5">
      <c r="A1185" s="707">
        <v>92111</v>
      </c>
      <c r="B1185" s="692" t="s">
        <v>1195</v>
      </c>
      <c r="C1185" s="18" t="s">
        <v>814</v>
      </c>
      <c r="D1185" s="18">
        <v>1.2</v>
      </c>
      <c r="E1185" s="310" t="str">
        <f t="shared" si="18"/>
        <v>SINAPI 07/2024</v>
      </c>
      <c r="F1185" s="18">
        <v>1.2</v>
      </c>
    </row>
    <row r="1186" spans="1:6" ht="27">
      <c r="A1186" s="707">
        <v>92114</v>
      </c>
      <c r="B1186" s="692" t="s">
        <v>1196</v>
      </c>
      <c r="C1186" s="18" t="s">
        <v>814</v>
      </c>
      <c r="D1186" s="18">
        <v>0.25</v>
      </c>
      <c r="E1186" s="310" t="str">
        <f t="shared" si="18"/>
        <v>SINAPI 07/2024</v>
      </c>
      <c r="F1186" s="18">
        <v>0.25</v>
      </c>
    </row>
    <row r="1187" spans="1:6" ht="27">
      <c r="A1187" s="707">
        <v>92115</v>
      </c>
      <c r="B1187" s="692" t="s">
        <v>1197</v>
      </c>
      <c r="C1187" s="18" t="s">
        <v>814</v>
      </c>
      <c r="D1187" s="18">
        <v>0.05</v>
      </c>
      <c r="E1187" s="310" t="str">
        <f t="shared" si="18"/>
        <v>SINAPI 07/2024</v>
      </c>
      <c r="F1187" s="18">
        <v>0.05</v>
      </c>
    </row>
    <row r="1188" spans="1:6" ht="27">
      <c r="A1188" s="707">
        <v>92116</v>
      </c>
      <c r="B1188" s="692" t="s">
        <v>1198</v>
      </c>
      <c r="C1188" s="18" t="s">
        <v>814</v>
      </c>
      <c r="D1188" s="18">
        <v>0.17</v>
      </c>
      <c r="E1188" s="310" t="str">
        <f t="shared" si="18"/>
        <v>SINAPI 07/2024</v>
      </c>
      <c r="F1188" s="18">
        <v>0.17</v>
      </c>
    </row>
    <row r="1189" spans="1:6" ht="27">
      <c r="A1189" s="707">
        <v>92133</v>
      </c>
      <c r="B1189" s="692" t="s">
        <v>1199</v>
      </c>
      <c r="C1189" s="18" t="s">
        <v>814</v>
      </c>
      <c r="D1189" s="18">
        <v>13.32</v>
      </c>
      <c r="E1189" s="310" t="str">
        <f t="shared" si="18"/>
        <v>SINAPI 07/2024</v>
      </c>
      <c r="F1189" s="18">
        <v>13.32</v>
      </c>
    </row>
    <row r="1190" spans="1:6" ht="27">
      <c r="A1190" s="707">
        <v>92134</v>
      </c>
      <c r="B1190" s="692" t="s">
        <v>1200</v>
      </c>
      <c r="C1190" s="18" t="s">
        <v>814</v>
      </c>
      <c r="D1190" s="18">
        <v>4.0999999999999996</v>
      </c>
      <c r="E1190" s="310" t="str">
        <f t="shared" si="18"/>
        <v>SINAPI 07/2024</v>
      </c>
      <c r="F1190" s="18">
        <v>4.0999999999999996</v>
      </c>
    </row>
    <row r="1191" spans="1:6" ht="27">
      <c r="A1191" s="707">
        <v>92135</v>
      </c>
      <c r="B1191" s="692" t="s">
        <v>1201</v>
      </c>
      <c r="C1191" s="18" t="s">
        <v>814</v>
      </c>
      <c r="D1191" s="18">
        <v>1.66</v>
      </c>
      <c r="E1191" s="310" t="str">
        <f t="shared" si="18"/>
        <v>SINAPI 07/2024</v>
      </c>
      <c r="F1191" s="18">
        <v>1.66</v>
      </c>
    </row>
    <row r="1192" spans="1:6" ht="27">
      <c r="A1192" s="707">
        <v>92136</v>
      </c>
      <c r="B1192" s="692" t="s">
        <v>1202</v>
      </c>
      <c r="C1192" s="18" t="s">
        <v>814</v>
      </c>
      <c r="D1192" s="18">
        <v>16.649999999999999</v>
      </c>
      <c r="E1192" s="310" t="str">
        <f t="shared" si="18"/>
        <v>SINAPI 07/2024</v>
      </c>
      <c r="F1192" s="18">
        <v>16.649999999999999</v>
      </c>
    </row>
    <row r="1193" spans="1:6" ht="27">
      <c r="A1193" s="707">
        <v>92137</v>
      </c>
      <c r="B1193" s="692" t="s">
        <v>1203</v>
      </c>
      <c r="C1193" s="18" t="s">
        <v>814</v>
      </c>
      <c r="D1193" s="18">
        <v>36.869999999999997</v>
      </c>
      <c r="E1193" s="310" t="str">
        <f t="shared" si="18"/>
        <v>SINAPI 07/2024</v>
      </c>
      <c r="F1193" s="18">
        <v>36.869999999999997</v>
      </c>
    </row>
    <row r="1194" spans="1:6" ht="40.5">
      <c r="A1194" s="707">
        <v>92140</v>
      </c>
      <c r="B1194" s="692" t="s">
        <v>1204</v>
      </c>
      <c r="C1194" s="18" t="s">
        <v>814</v>
      </c>
      <c r="D1194" s="18">
        <v>4.88</v>
      </c>
      <c r="E1194" s="310" t="str">
        <f t="shared" si="18"/>
        <v>SINAPI 07/2024</v>
      </c>
      <c r="F1194" s="18">
        <v>4.88</v>
      </c>
    </row>
    <row r="1195" spans="1:6" ht="40.5">
      <c r="A1195" s="707">
        <v>92141</v>
      </c>
      <c r="B1195" s="692" t="s">
        <v>1205</v>
      </c>
      <c r="C1195" s="18" t="s">
        <v>814</v>
      </c>
      <c r="D1195" s="18">
        <v>1.5</v>
      </c>
      <c r="E1195" s="310" t="str">
        <f t="shared" si="18"/>
        <v>SINAPI 07/2024</v>
      </c>
      <c r="F1195" s="18">
        <v>1.5</v>
      </c>
    </row>
    <row r="1196" spans="1:6" ht="40.5">
      <c r="A1196" s="707">
        <v>92142</v>
      </c>
      <c r="B1196" s="692" t="s">
        <v>1206</v>
      </c>
      <c r="C1196" s="18" t="s">
        <v>814</v>
      </c>
      <c r="D1196" s="18">
        <v>0.61</v>
      </c>
      <c r="E1196" s="310" t="str">
        <f t="shared" si="18"/>
        <v>SINAPI 07/2024</v>
      </c>
      <c r="F1196" s="18">
        <v>0.61</v>
      </c>
    </row>
    <row r="1197" spans="1:6" ht="40.5">
      <c r="A1197" s="707">
        <v>92143</v>
      </c>
      <c r="B1197" s="692" t="s">
        <v>1207</v>
      </c>
      <c r="C1197" s="18" t="s">
        <v>814</v>
      </c>
      <c r="D1197" s="18">
        <v>6.1</v>
      </c>
      <c r="E1197" s="310" t="str">
        <f t="shared" si="18"/>
        <v>SINAPI 07/2024</v>
      </c>
      <c r="F1197" s="18">
        <v>6.1</v>
      </c>
    </row>
    <row r="1198" spans="1:6" ht="40.5">
      <c r="A1198" s="707">
        <v>92144</v>
      </c>
      <c r="B1198" s="692" t="s">
        <v>1208</v>
      </c>
      <c r="C1198" s="18" t="s">
        <v>814</v>
      </c>
      <c r="D1198" s="18">
        <v>41.61</v>
      </c>
      <c r="E1198" s="310" t="str">
        <f t="shared" si="18"/>
        <v>SINAPI 07/2024</v>
      </c>
      <c r="F1198" s="18">
        <v>41.61</v>
      </c>
    </row>
    <row r="1199" spans="1:6" ht="67.5">
      <c r="A1199" s="707">
        <v>92237</v>
      </c>
      <c r="B1199" s="692" t="s">
        <v>1209</v>
      </c>
      <c r="C1199" s="18" t="s">
        <v>814</v>
      </c>
      <c r="D1199" s="18">
        <v>29.58</v>
      </c>
      <c r="E1199" s="310" t="str">
        <f t="shared" si="18"/>
        <v>SINAPI 07/2024</v>
      </c>
      <c r="F1199" s="18">
        <v>29.58</v>
      </c>
    </row>
    <row r="1200" spans="1:6" ht="54">
      <c r="A1200" s="707">
        <v>92238</v>
      </c>
      <c r="B1200" s="692" t="s">
        <v>1210</v>
      </c>
      <c r="C1200" s="18" t="s">
        <v>814</v>
      </c>
      <c r="D1200" s="18">
        <v>11.91</v>
      </c>
      <c r="E1200" s="310" t="str">
        <f t="shared" si="18"/>
        <v>SINAPI 07/2024</v>
      </c>
      <c r="F1200" s="18">
        <v>11.91</v>
      </c>
    </row>
    <row r="1201" spans="1:6" ht="67.5">
      <c r="A1201" s="707">
        <v>92239</v>
      </c>
      <c r="B1201" s="692" t="s">
        <v>1211</v>
      </c>
      <c r="C1201" s="18" t="s">
        <v>814</v>
      </c>
      <c r="D1201" s="18">
        <v>4.8099999999999996</v>
      </c>
      <c r="E1201" s="310" t="str">
        <f t="shared" si="18"/>
        <v>SINAPI 07/2024</v>
      </c>
      <c r="F1201" s="18">
        <v>4.8099999999999996</v>
      </c>
    </row>
    <row r="1202" spans="1:6" ht="67.5">
      <c r="A1202" s="707">
        <v>92240</v>
      </c>
      <c r="B1202" s="692" t="s">
        <v>1212</v>
      </c>
      <c r="C1202" s="18" t="s">
        <v>814</v>
      </c>
      <c r="D1202" s="18">
        <v>53.08</v>
      </c>
      <c r="E1202" s="310" t="str">
        <f t="shared" si="18"/>
        <v>SINAPI 07/2024</v>
      </c>
      <c r="F1202" s="18">
        <v>53.08</v>
      </c>
    </row>
    <row r="1203" spans="1:6" ht="67.5">
      <c r="A1203" s="707">
        <v>92241</v>
      </c>
      <c r="B1203" s="692" t="s">
        <v>1213</v>
      </c>
      <c r="C1203" s="18" t="s">
        <v>814</v>
      </c>
      <c r="D1203" s="18">
        <v>288.89</v>
      </c>
      <c r="E1203" s="310" t="str">
        <f t="shared" si="18"/>
        <v>SINAPI 07/2024</v>
      </c>
      <c r="F1203" s="18">
        <v>288.89</v>
      </c>
    </row>
    <row r="1204" spans="1:6" ht="40.5">
      <c r="A1204" s="707">
        <v>92712</v>
      </c>
      <c r="B1204" s="692" t="s">
        <v>1214</v>
      </c>
      <c r="C1204" s="18" t="s">
        <v>814</v>
      </c>
      <c r="D1204" s="18">
        <v>0.12</v>
      </c>
      <c r="E1204" s="310" t="str">
        <f t="shared" si="18"/>
        <v>SINAPI 07/2024</v>
      </c>
      <c r="F1204" s="18">
        <v>0.12</v>
      </c>
    </row>
    <row r="1205" spans="1:6" ht="27">
      <c r="A1205" s="707">
        <v>92713</v>
      </c>
      <c r="B1205" s="692" t="s">
        <v>1215</v>
      </c>
      <c r="C1205" s="18" t="s">
        <v>814</v>
      </c>
      <c r="D1205" s="18">
        <v>0.03</v>
      </c>
      <c r="E1205" s="310" t="str">
        <f t="shared" si="18"/>
        <v>SINAPI 07/2024</v>
      </c>
      <c r="F1205" s="18">
        <v>0.03</v>
      </c>
    </row>
    <row r="1206" spans="1:6" ht="40.5">
      <c r="A1206" s="707">
        <v>92714</v>
      </c>
      <c r="B1206" s="692" t="s">
        <v>1216</v>
      </c>
      <c r="C1206" s="18" t="s">
        <v>814</v>
      </c>
      <c r="D1206" s="18">
        <v>0.16</v>
      </c>
      <c r="E1206" s="310" t="str">
        <f t="shared" si="18"/>
        <v>SINAPI 07/2024</v>
      </c>
      <c r="F1206" s="18">
        <v>0.16</v>
      </c>
    </row>
    <row r="1207" spans="1:6" ht="40.5">
      <c r="A1207" s="707">
        <v>92715</v>
      </c>
      <c r="B1207" s="692" t="s">
        <v>1217</v>
      </c>
      <c r="C1207" s="18" t="s">
        <v>814</v>
      </c>
      <c r="D1207" s="18">
        <v>93.34</v>
      </c>
      <c r="E1207" s="310" t="str">
        <f t="shared" si="18"/>
        <v>SINAPI 07/2024</v>
      </c>
      <c r="F1207" s="18">
        <v>93.34</v>
      </c>
    </row>
    <row r="1208" spans="1:6" ht="40.5">
      <c r="A1208" s="707">
        <v>92956</v>
      </c>
      <c r="B1208" s="692" t="s">
        <v>1218</v>
      </c>
      <c r="C1208" s="18" t="s">
        <v>814</v>
      </c>
      <c r="D1208" s="18">
        <v>4.3</v>
      </c>
      <c r="E1208" s="310" t="str">
        <f t="shared" si="18"/>
        <v>SINAPI 07/2024</v>
      </c>
      <c r="F1208" s="18">
        <v>4.3</v>
      </c>
    </row>
    <row r="1209" spans="1:6" ht="27">
      <c r="A1209" s="707">
        <v>92957</v>
      </c>
      <c r="B1209" s="692" t="s">
        <v>1219</v>
      </c>
      <c r="C1209" s="18" t="s">
        <v>814</v>
      </c>
      <c r="D1209" s="18">
        <v>0.99</v>
      </c>
      <c r="E1209" s="310" t="str">
        <f t="shared" si="18"/>
        <v>SINAPI 07/2024</v>
      </c>
      <c r="F1209" s="18">
        <v>0.99</v>
      </c>
    </row>
    <row r="1210" spans="1:6" ht="40.5">
      <c r="A1210" s="707">
        <v>92958</v>
      </c>
      <c r="B1210" s="692" t="s">
        <v>1220</v>
      </c>
      <c r="C1210" s="18" t="s">
        <v>814</v>
      </c>
      <c r="D1210" s="18">
        <v>4.7</v>
      </c>
      <c r="E1210" s="310" t="str">
        <f t="shared" si="18"/>
        <v>SINAPI 07/2024</v>
      </c>
      <c r="F1210" s="18">
        <v>4.7</v>
      </c>
    </row>
    <row r="1211" spans="1:6" ht="40.5">
      <c r="A1211" s="707">
        <v>92959</v>
      </c>
      <c r="B1211" s="692" t="s">
        <v>1221</v>
      </c>
      <c r="C1211" s="18" t="s">
        <v>814</v>
      </c>
      <c r="D1211" s="18">
        <v>9.6999999999999993</v>
      </c>
      <c r="E1211" s="310" t="str">
        <f t="shared" si="18"/>
        <v>SINAPI 07/2024</v>
      </c>
      <c r="F1211" s="18">
        <v>9.6999999999999993</v>
      </c>
    </row>
    <row r="1212" spans="1:6" ht="27">
      <c r="A1212" s="707">
        <v>92963</v>
      </c>
      <c r="B1212" s="692" t="s">
        <v>1222</v>
      </c>
      <c r="C1212" s="18" t="s">
        <v>814</v>
      </c>
      <c r="D1212" s="18">
        <v>1.66</v>
      </c>
      <c r="E1212" s="310" t="str">
        <f t="shared" si="18"/>
        <v>SINAPI 07/2024</v>
      </c>
      <c r="F1212" s="18">
        <v>1.66</v>
      </c>
    </row>
    <row r="1213" spans="1:6" ht="27">
      <c r="A1213" s="707">
        <v>92964</v>
      </c>
      <c r="B1213" s="692" t="s">
        <v>1223</v>
      </c>
      <c r="C1213" s="18" t="s">
        <v>814</v>
      </c>
      <c r="D1213" s="18">
        <v>0.38</v>
      </c>
      <c r="E1213" s="310" t="str">
        <f t="shared" si="18"/>
        <v>SINAPI 07/2024</v>
      </c>
      <c r="F1213" s="18">
        <v>0.38</v>
      </c>
    </row>
    <row r="1214" spans="1:6" ht="27">
      <c r="A1214" s="707">
        <v>92965</v>
      </c>
      <c r="B1214" s="692" t="s">
        <v>1224</v>
      </c>
      <c r="C1214" s="18" t="s">
        <v>814</v>
      </c>
      <c r="D1214" s="18">
        <v>2.08</v>
      </c>
      <c r="E1214" s="310" t="str">
        <f t="shared" si="18"/>
        <v>SINAPI 07/2024</v>
      </c>
      <c r="F1214" s="18">
        <v>2.08</v>
      </c>
    </row>
    <row r="1215" spans="1:6" ht="67.5">
      <c r="A1215" s="707">
        <v>93220</v>
      </c>
      <c r="B1215" s="692" t="s">
        <v>1225</v>
      </c>
      <c r="C1215" s="18" t="s">
        <v>814</v>
      </c>
      <c r="D1215" s="18">
        <v>335.57</v>
      </c>
      <c r="E1215" s="310" t="str">
        <f t="shared" si="18"/>
        <v>SINAPI 07/2024</v>
      </c>
      <c r="F1215" s="18">
        <v>335.57</v>
      </c>
    </row>
    <row r="1216" spans="1:6" ht="67.5">
      <c r="A1216" s="707">
        <v>93221</v>
      </c>
      <c r="B1216" s="692" t="s">
        <v>1226</v>
      </c>
      <c r="C1216" s="18" t="s">
        <v>814</v>
      </c>
      <c r="D1216" s="18">
        <v>90.03</v>
      </c>
      <c r="E1216" s="310" t="str">
        <f t="shared" si="18"/>
        <v>SINAPI 07/2024</v>
      </c>
      <c r="F1216" s="18">
        <v>90.03</v>
      </c>
    </row>
    <row r="1217" spans="1:6" ht="67.5">
      <c r="A1217" s="707">
        <v>93222</v>
      </c>
      <c r="B1217" s="692" t="s">
        <v>1227</v>
      </c>
      <c r="C1217" s="18" t="s">
        <v>814</v>
      </c>
      <c r="D1217" s="18">
        <v>419.94</v>
      </c>
      <c r="E1217" s="310" t="str">
        <f t="shared" si="18"/>
        <v>SINAPI 07/2024</v>
      </c>
      <c r="F1217" s="18">
        <v>419.94</v>
      </c>
    </row>
    <row r="1218" spans="1:6" ht="67.5">
      <c r="A1218" s="707">
        <v>93223</v>
      </c>
      <c r="B1218" s="692" t="s">
        <v>1228</v>
      </c>
      <c r="C1218" s="18" t="s">
        <v>814</v>
      </c>
      <c r="D1218" s="18">
        <v>163.44</v>
      </c>
      <c r="E1218" s="310" t="str">
        <f t="shared" si="18"/>
        <v>SINAPI 07/2024</v>
      </c>
      <c r="F1218" s="18">
        <v>163.44</v>
      </c>
    </row>
    <row r="1219" spans="1:6" ht="40.5">
      <c r="A1219" s="707">
        <v>93229</v>
      </c>
      <c r="B1219" s="692" t="s">
        <v>1229</v>
      </c>
      <c r="C1219" s="18" t="s">
        <v>814</v>
      </c>
      <c r="D1219" s="18">
        <v>0.43</v>
      </c>
      <c r="E1219" s="310" t="str">
        <f t="shared" si="18"/>
        <v>SINAPI 07/2024</v>
      </c>
      <c r="F1219" s="18">
        <v>0.43</v>
      </c>
    </row>
    <row r="1220" spans="1:6" ht="40.5">
      <c r="A1220" s="707">
        <v>93230</v>
      </c>
      <c r="B1220" s="692" t="s">
        <v>1230</v>
      </c>
      <c r="C1220" s="18" t="s">
        <v>814</v>
      </c>
      <c r="D1220" s="18">
        <v>0.09</v>
      </c>
      <c r="E1220" s="310" t="str">
        <f t="shared" si="18"/>
        <v>SINAPI 07/2024</v>
      </c>
      <c r="F1220" s="18">
        <v>0.09</v>
      </c>
    </row>
    <row r="1221" spans="1:6" ht="40.5">
      <c r="A1221" s="707">
        <v>93231</v>
      </c>
      <c r="B1221" s="692" t="s">
        <v>1231</v>
      </c>
      <c r="C1221" s="18" t="s">
        <v>814</v>
      </c>
      <c r="D1221" s="18">
        <v>0.54</v>
      </c>
      <c r="E1221" s="310" t="str">
        <f t="shared" si="18"/>
        <v>SINAPI 07/2024</v>
      </c>
      <c r="F1221" s="18">
        <v>0.54</v>
      </c>
    </row>
    <row r="1222" spans="1:6" ht="40.5">
      <c r="A1222" s="707">
        <v>93232</v>
      </c>
      <c r="B1222" s="692" t="s">
        <v>1232</v>
      </c>
      <c r="C1222" s="18" t="s">
        <v>814</v>
      </c>
      <c r="D1222" s="18">
        <v>4.78</v>
      </c>
      <c r="E1222" s="310" t="str">
        <f t="shared" si="18"/>
        <v>SINAPI 07/2024</v>
      </c>
      <c r="F1222" s="18">
        <v>4.78</v>
      </c>
    </row>
    <row r="1223" spans="1:6" ht="27">
      <c r="A1223" s="707">
        <v>93235</v>
      </c>
      <c r="B1223" s="692" t="s">
        <v>1233</v>
      </c>
      <c r="C1223" s="18" t="s">
        <v>814</v>
      </c>
      <c r="D1223" s="18">
        <v>2.54</v>
      </c>
      <c r="E1223" s="310" t="str">
        <f t="shared" si="18"/>
        <v>SINAPI 07/2024</v>
      </c>
      <c r="F1223" s="18">
        <v>2.54</v>
      </c>
    </row>
    <row r="1224" spans="1:6" ht="54">
      <c r="A1224" s="707">
        <v>93238</v>
      </c>
      <c r="B1224" s="692" t="s">
        <v>1234</v>
      </c>
      <c r="C1224" s="18" t="s">
        <v>814</v>
      </c>
      <c r="D1224" s="18">
        <v>2.56</v>
      </c>
      <c r="E1224" s="310" t="str">
        <f t="shared" ref="E1224:E1287" si="19">+$G$7</f>
        <v>SINAPI 07/2024</v>
      </c>
      <c r="F1224" s="18">
        <v>2.56</v>
      </c>
    </row>
    <row r="1225" spans="1:6" ht="54">
      <c r="A1225" s="707">
        <v>93239</v>
      </c>
      <c r="B1225" s="692" t="s">
        <v>1235</v>
      </c>
      <c r="C1225" s="18" t="s">
        <v>814</v>
      </c>
      <c r="D1225" s="18">
        <v>11.62</v>
      </c>
      <c r="E1225" s="310" t="str">
        <f t="shared" si="19"/>
        <v>SINAPI 07/2024</v>
      </c>
      <c r="F1225" s="18">
        <v>11.62</v>
      </c>
    </row>
    <row r="1226" spans="1:6" ht="54">
      <c r="A1226" s="707">
        <v>93240</v>
      </c>
      <c r="B1226" s="692" t="s">
        <v>1236</v>
      </c>
      <c r="C1226" s="18" t="s">
        <v>814</v>
      </c>
      <c r="D1226" s="18">
        <v>12.52</v>
      </c>
      <c r="E1226" s="310" t="str">
        <f t="shared" si="19"/>
        <v>SINAPI 07/2024</v>
      </c>
      <c r="F1226" s="18">
        <v>12.52</v>
      </c>
    </row>
    <row r="1227" spans="1:6" ht="27">
      <c r="A1227" s="707">
        <v>93267</v>
      </c>
      <c r="B1227" s="692" t="s">
        <v>1237</v>
      </c>
      <c r="C1227" s="18" t="s">
        <v>814</v>
      </c>
      <c r="D1227" s="18">
        <v>29.86</v>
      </c>
      <c r="E1227" s="310" t="str">
        <f t="shared" si="19"/>
        <v>SINAPI 07/2024</v>
      </c>
      <c r="F1227" s="18">
        <v>29.86</v>
      </c>
    </row>
    <row r="1228" spans="1:6" ht="27">
      <c r="A1228" s="707">
        <v>93269</v>
      </c>
      <c r="B1228" s="692" t="s">
        <v>1238</v>
      </c>
      <c r="C1228" s="18" t="s">
        <v>814</v>
      </c>
      <c r="D1228" s="18">
        <v>10.07</v>
      </c>
      <c r="E1228" s="310" t="str">
        <f t="shared" si="19"/>
        <v>SINAPI 07/2024</v>
      </c>
      <c r="F1228" s="18">
        <v>10.07</v>
      </c>
    </row>
    <row r="1229" spans="1:6" ht="27">
      <c r="A1229" s="707">
        <v>93270</v>
      </c>
      <c r="B1229" s="692" t="s">
        <v>1239</v>
      </c>
      <c r="C1229" s="18" t="s">
        <v>814</v>
      </c>
      <c r="D1229" s="18">
        <v>29.86</v>
      </c>
      <c r="E1229" s="310" t="str">
        <f t="shared" si="19"/>
        <v>SINAPI 07/2024</v>
      </c>
      <c r="F1229" s="18">
        <v>29.86</v>
      </c>
    </row>
    <row r="1230" spans="1:6" ht="40.5">
      <c r="A1230" s="707">
        <v>93271</v>
      </c>
      <c r="B1230" s="692" t="s">
        <v>1240</v>
      </c>
      <c r="C1230" s="18" t="s">
        <v>814</v>
      </c>
      <c r="D1230" s="18">
        <v>8.9700000000000006</v>
      </c>
      <c r="E1230" s="310" t="str">
        <f t="shared" si="19"/>
        <v>SINAPI 07/2024</v>
      </c>
      <c r="F1230" s="18">
        <v>8.9700000000000006</v>
      </c>
    </row>
    <row r="1231" spans="1:6" ht="40.5">
      <c r="A1231" s="707">
        <v>93277</v>
      </c>
      <c r="B1231" s="692" t="s">
        <v>1241</v>
      </c>
      <c r="C1231" s="18" t="s">
        <v>814</v>
      </c>
      <c r="D1231" s="18">
        <v>0.38</v>
      </c>
      <c r="E1231" s="310" t="str">
        <f t="shared" si="19"/>
        <v>SINAPI 07/2024</v>
      </c>
      <c r="F1231" s="18">
        <v>0.38</v>
      </c>
    </row>
    <row r="1232" spans="1:6" ht="40.5">
      <c r="A1232" s="707">
        <v>93278</v>
      </c>
      <c r="B1232" s="692" t="s">
        <v>1242</v>
      </c>
      <c r="C1232" s="18" t="s">
        <v>814</v>
      </c>
      <c r="D1232" s="18">
        <v>0.09</v>
      </c>
      <c r="E1232" s="310" t="str">
        <f t="shared" si="19"/>
        <v>SINAPI 07/2024</v>
      </c>
      <c r="F1232" s="18">
        <v>0.09</v>
      </c>
    </row>
    <row r="1233" spans="1:6" ht="40.5">
      <c r="A1233" s="707">
        <v>93279</v>
      </c>
      <c r="B1233" s="692" t="s">
        <v>1243</v>
      </c>
      <c r="C1233" s="18" t="s">
        <v>814</v>
      </c>
      <c r="D1233" s="18">
        <v>0.36</v>
      </c>
      <c r="E1233" s="310" t="str">
        <f t="shared" si="19"/>
        <v>SINAPI 07/2024</v>
      </c>
      <c r="F1233" s="18">
        <v>0.36</v>
      </c>
    </row>
    <row r="1234" spans="1:6" ht="40.5">
      <c r="A1234" s="707">
        <v>93280</v>
      </c>
      <c r="B1234" s="692" t="s">
        <v>1244</v>
      </c>
      <c r="C1234" s="18" t="s">
        <v>814</v>
      </c>
      <c r="D1234" s="18">
        <v>0.74</v>
      </c>
      <c r="E1234" s="310" t="str">
        <f t="shared" si="19"/>
        <v>SINAPI 07/2024</v>
      </c>
      <c r="F1234" s="18">
        <v>0.74</v>
      </c>
    </row>
    <row r="1235" spans="1:6" ht="40.5">
      <c r="A1235" s="707">
        <v>93283</v>
      </c>
      <c r="B1235" s="692" t="s">
        <v>1245</v>
      </c>
      <c r="C1235" s="18" t="s">
        <v>814</v>
      </c>
      <c r="D1235" s="18">
        <v>100.42</v>
      </c>
      <c r="E1235" s="310" t="str">
        <f t="shared" si="19"/>
        <v>SINAPI 07/2024</v>
      </c>
      <c r="F1235" s="18">
        <v>100.42</v>
      </c>
    </row>
    <row r="1236" spans="1:6" ht="40.5">
      <c r="A1236" s="707">
        <v>93284</v>
      </c>
      <c r="B1236" s="692" t="s">
        <v>1246</v>
      </c>
      <c r="C1236" s="18" t="s">
        <v>814</v>
      </c>
      <c r="D1236" s="18">
        <v>35.39</v>
      </c>
      <c r="E1236" s="310" t="str">
        <f t="shared" si="19"/>
        <v>SINAPI 07/2024</v>
      </c>
      <c r="F1236" s="18">
        <v>35.39</v>
      </c>
    </row>
    <row r="1237" spans="1:6" ht="40.5">
      <c r="A1237" s="707">
        <v>93285</v>
      </c>
      <c r="B1237" s="692" t="s">
        <v>1247</v>
      </c>
      <c r="C1237" s="18" t="s">
        <v>814</v>
      </c>
      <c r="D1237" s="18">
        <v>161.41999999999999</v>
      </c>
      <c r="E1237" s="310" t="str">
        <f t="shared" si="19"/>
        <v>SINAPI 07/2024</v>
      </c>
      <c r="F1237" s="18">
        <v>161.41999999999999</v>
      </c>
    </row>
    <row r="1238" spans="1:6" ht="40.5">
      <c r="A1238" s="707">
        <v>93286</v>
      </c>
      <c r="B1238" s="692" t="s">
        <v>1248</v>
      </c>
      <c r="C1238" s="18" t="s">
        <v>814</v>
      </c>
      <c r="D1238" s="18">
        <v>12.48</v>
      </c>
      <c r="E1238" s="310" t="str">
        <f t="shared" si="19"/>
        <v>SINAPI 07/2024</v>
      </c>
      <c r="F1238" s="18">
        <v>12.48</v>
      </c>
    </row>
    <row r="1239" spans="1:6" ht="40.5">
      <c r="A1239" s="707">
        <v>93296</v>
      </c>
      <c r="B1239" s="692" t="s">
        <v>1249</v>
      </c>
      <c r="C1239" s="18" t="s">
        <v>814</v>
      </c>
      <c r="D1239" s="18">
        <v>14.3</v>
      </c>
      <c r="E1239" s="310" t="str">
        <f t="shared" si="19"/>
        <v>SINAPI 07/2024</v>
      </c>
      <c r="F1239" s="18">
        <v>14.3</v>
      </c>
    </row>
    <row r="1240" spans="1:6" ht="54">
      <c r="A1240" s="707">
        <v>93397</v>
      </c>
      <c r="B1240" s="692" t="s">
        <v>1250</v>
      </c>
      <c r="C1240" s="18" t="s">
        <v>814</v>
      </c>
      <c r="D1240" s="18">
        <v>25.13</v>
      </c>
      <c r="E1240" s="310" t="str">
        <f t="shared" si="19"/>
        <v>SINAPI 07/2024</v>
      </c>
      <c r="F1240" s="18">
        <v>25.13</v>
      </c>
    </row>
    <row r="1241" spans="1:6" ht="54">
      <c r="A1241" s="707">
        <v>93398</v>
      </c>
      <c r="B1241" s="692" t="s">
        <v>1251</v>
      </c>
      <c r="C1241" s="18" t="s">
        <v>814</v>
      </c>
      <c r="D1241" s="18">
        <v>9.48</v>
      </c>
      <c r="E1241" s="310" t="str">
        <f t="shared" si="19"/>
        <v>SINAPI 07/2024</v>
      </c>
      <c r="F1241" s="18">
        <v>9.48</v>
      </c>
    </row>
    <row r="1242" spans="1:6" ht="67.5">
      <c r="A1242" s="707">
        <v>93399</v>
      </c>
      <c r="B1242" s="692" t="s">
        <v>1252</v>
      </c>
      <c r="C1242" s="18" t="s">
        <v>814</v>
      </c>
      <c r="D1242" s="18">
        <v>3.82</v>
      </c>
      <c r="E1242" s="310" t="str">
        <f t="shared" si="19"/>
        <v>SINAPI 07/2024</v>
      </c>
      <c r="F1242" s="18">
        <v>3.82</v>
      </c>
    </row>
    <row r="1243" spans="1:6" ht="54">
      <c r="A1243" s="707">
        <v>93400</v>
      </c>
      <c r="B1243" s="692" t="s">
        <v>1253</v>
      </c>
      <c r="C1243" s="18" t="s">
        <v>814</v>
      </c>
      <c r="D1243" s="18">
        <v>43.58</v>
      </c>
      <c r="E1243" s="310" t="str">
        <f t="shared" si="19"/>
        <v>SINAPI 07/2024</v>
      </c>
      <c r="F1243" s="18">
        <v>43.58</v>
      </c>
    </row>
    <row r="1244" spans="1:6" ht="67.5">
      <c r="A1244" s="707">
        <v>93401</v>
      </c>
      <c r="B1244" s="692" t="s">
        <v>1254</v>
      </c>
      <c r="C1244" s="18" t="s">
        <v>814</v>
      </c>
      <c r="D1244" s="18">
        <v>165.45</v>
      </c>
      <c r="E1244" s="310" t="str">
        <f t="shared" si="19"/>
        <v>SINAPI 07/2024</v>
      </c>
      <c r="F1244" s="18">
        <v>165.45</v>
      </c>
    </row>
    <row r="1245" spans="1:6" ht="67.5">
      <c r="A1245" s="707">
        <v>93404</v>
      </c>
      <c r="B1245" s="692" t="s">
        <v>1255</v>
      </c>
      <c r="C1245" s="18" t="s">
        <v>814</v>
      </c>
      <c r="D1245" s="18">
        <v>7.32</v>
      </c>
      <c r="E1245" s="310" t="str">
        <f t="shared" si="19"/>
        <v>SINAPI 07/2024</v>
      </c>
      <c r="F1245" s="18">
        <v>7.32</v>
      </c>
    </row>
    <row r="1246" spans="1:6" ht="67.5">
      <c r="A1246" s="707">
        <v>93405</v>
      </c>
      <c r="B1246" s="692" t="s">
        <v>1256</v>
      </c>
      <c r="C1246" s="18" t="s">
        <v>814</v>
      </c>
      <c r="D1246" s="18">
        <v>2</v>
      </c>
      <c r="E1246" s="310" t="str">
        <f t="shared" si="19"/>
        <v>SINAPI 07/2024</v>
      </c>
      <c r="F1246" s="18">
        <v>2</v>
      </c>
    </row>
    <row r="1247" spans="1:6" ht="67.5">
      <c r="A1247" s="707">
        <v>93406</v>
      </c>
      <c r="B1247" s="692" t="s">
        <v>1257</v>
      </c>
      <c r="C1247" s="18" t="s">
        <v>814</v>
      </c>
      <c r="D1247" s="18">
        <v>9.6999999999999993</v>
      </c>
      <c r="E1247" s="310" t="str">
        <f t="shared" si="19"/>
        <v>SINAPI 07/2024</v>
      </c>
      <c r="F1247" s="18">
        <v>9.6999999999999993</v>
      </c>
    </row>
    <row r="1248" spans="1:6" ht="67.5">
      <c r="A1248" s="707">
        <v>93407</v>
      </c>
      <c r="B1248" s="692" t="s">
        <v>1258</v>
      </c>
      <c r="C1248" s="18" t="s">
        <v>814</v>
      </c>
      <c r="D1248" s="18">
        <v>49.34</v>
      </c>
      <c r="E1248" s="310" t="str">
        <f t="shared" si="19"/>
        <v>SINAPI 07/2024</v>
      </c>
      <c r="F1248" s="18">
        <v>49.34</v>
      </c>
    </row>
    <row r="1249" spans="1:6" ht="40.5">
      <c r="A1249" s="707">
        <v>93411</v>
      </c>
      <c r="B1249" s="692" t="s">
        <v>1259</v>
      </c>
      <c r="C1249" s="18" t="s">
        <v>814</v>
      </c>
      <c r="D1249" s="18">
        <v>0.34</v>
      </c>
      <c r="E1249" s="310" t="str">
        <f t="shared" si="19"/>
        <v>SINAPI 07/2024</v>
      </c>
      <c r="F1249" s="18">
        <v>0.34</v>
      </c>
    </row>
    <row r="1250" spans="1:6" ht="27">
      <c r="A1250" s="707">
        <v>93412</v>
      </c>
      <c r="B1250" s="692" t="s">
        <v>1260</v>
      </c>
      <c r="C1250" s="18" t="s">
        <v>814</v>
      </c>
      <c r="D1250" s="18">
        <v>0.12</v>
      </c>
      <c r="E1250" s="310" t="str">
        <f t="shared" si="19"/>
        <v>SINAPI 07/2024</v>
      </c>
      <c r="F1250" s="18">
        <v>0.12</v>
      </c>
    </row>
    <row r="1251" spans="1:6" ht="40.5">
      <c r="A1251" s="707">
        <v>93413</v>
      </c>
      <c r="B1251" s="692" t="s">
        <v>1261</v>
      </c>
      <c r="C1251" s="18" t="s">
        <v>814</v>
      </c>
      <c r="D1251" s="18">
        <v>0.31</v>
      </c>
      <c r="E1251" s="310" t="str">
        <f t="shared" si="19"/>
        <v>SINAPI 07/2024</v>
      </c>
      <c r="F1251" s="18">
        <v>0.31</v>
      </c>
    </row>
    <row r="1252" spans="1:6" ht="40.5">
      <c r="A1252" s="707">
        <v>93414</v>
      </c>
      <c r="B1252" s="692" t="s">
        <v>1262</v>
      </c>
      <c r="C1252" s="18" t="s">
        <v>814</v>
      </c>
      <c r="D1252" s="18">
        <v>15.48</v>
      </c>
      <c r="E1252" s="310" t="str">
        <f t="shared" si="19"/>
        <v>SINAPI 07/2024</v>
      </c>
      <c r="F1252" s="18">
        <v>15.48</v>
      </c>
    </row>
    <row r="1253" spans="1:6" ht="27">
      <c r="A1253" s="707">
        <v>93417</v>
      </c>
      <c r="B1253" s="692" t="s">
        <v>1263</v>
      </c>
      <c r="C1253" s="18" t="s">
        <v>814</v>
      </c>
      <c r="D1253" s="18">
        <v>4.54</v>
      </c>
      <c r="E1253" s="310" t="str">
        <f t="shared" si="19"/>
        <v>SINAPI 07/2024</v>
      </c>
      <c r="F1253" s="18">
        <v>4.54</v>
      </c>
    </row>
    <row r="1254" spans="1:6" ht="27">
      <c r="A1254" s="707">
        <v>93418</v>
      </c>
      <c r="B1254" s="692" t="s">
        <v>1264</v>
      </c>
      <c r="C1254" s="18" t="s">
        <v>814</v>
      </c>
      <c r="D1254" s="18">
        <v>1.6</v>
      </c>
      <c r="E1254" s="310" t="str">
        <f t="shared" si="19"/>
        <v>SINAPI 07/2024</v>
      </c>
      <c r="F1254" s="18">
        <v>1.6</v>
      </c>
    </row>
    <row r="1255" spans="1:6" ht="27">
      <c r="A1255" s="707">
        <v>93419</v>
      </c>
      <c r="B1255" s="692" t="s">
        <v>1265</v>
      </c>
      <c r="C1255" s="18" t="s">
        <v>814</v>
      </c>
      <c r="D1255" s="18">
        <v>4.05</v>
      </c>
      <c r="E1255" s="310" t="str">
        <f t="shared" si="19"/>
        <v>SINAPI 07/2024</v>
      </c>
      <c r="F1255" s="18">
        <v>4.05</v>
      </c>
    </row>
    <row r="1256" spans="1:6" ht="27">
      <c r="A1256" s="707">
        <v>93420</v>
      </c>
      <c r="B1256" s="692" t="s">
        <v>1266</v>
      </c>
      <c r="C1256" s="18" t="s">
        <v>814</v>
      </c>
      <c r="D1256" s="18">
        <v>70.17</v>
      </c>
      <c r="E1256" s="310" t="str">
        <f t="shared" si="19"/>
        <v>SINAPI 07/2024</v>
      </c>
      <c r="F1256" s="18">
        <v>70.17</v>
      </c>
    </row>
    <row r="1257" spans="1:6" ht="27">
      <c r="A1257" s="707">
        <v>93423</v>
      </c>
      <c r="B1257" s="692" t="s">
        <v>1267</v>
      </c>
      <c r="C1257" s="18" t="s">
        <v>814</v>
      </c>
      <c r="D1257" s="18">
        <v>6.43</v>
      </c>
      <c r="E1257" s="310" t="str">
        <f t="shared" si="19"/>
        <v>SINAPI 07/2024</v>
      </c>
      <c r="F1257" s="18">
        <v>6.43</v>
      </c>
    </row>
    <row r="1258" spans="1:6" ht="27">
      <c r="A1258" s="707">
        <v>93424</v>
      </c>
      <c r="B1258" s="692" t="s">
        <v>1268</v>
      </c>
      <c r="C1258" s="18" t="s">
        <v>814</v>
      </c>
      <c r="D1258" s="18">
        <v>2.2599999999999998</v>
      </c>
      <c r="E1258" s="310" t="str">
        <f t="shared" si="19"/>
        <v>SINAPI 07/2024</v>
      </c>
      <c r="F1258" s="18">
        <v>2.2599999999999998</v>
      </c>
    </row>
    <row r="1259" spans="1:6" ht="27">
      <c r="A1259" s="707">
        <v>93425</v>
      </c>
      <c r="B1259" s="692" t="s">
        <v>1269</v>
      </c>
      <c r="C1259" s="18" t="s">
        <v>814</v>
      </c>
      <c r="D1259" s="18">
        <v>5.74</v>
      </c>
      <c r="E1259" s="310" t="str">
        <f t="shared" si="19"/>
        <v>SINAPI 07/2024</v>
      </c>
      <c r="F1259" s="18">
        <v>5.74</v>
      </c>
    </row>
    <row r="1260" spans="1:6" ht="27">
      <c r="A1260" s="707">
        <v>93426</v>
      </c>
      <c r="B1260" s="692" t="s">
        <v>1270</v>
      </c>
      <c r="C1260" s="18" t="s">
        <v>814</v>
      </c>
      <c r="D1260" s="18">
        <v>167.7</v>
      </c>
      <c r="E1260" s="310" t="str">
        <f t="shared" si="19"/>
        <v>SINAPI 07/2024</v>
      </c>
      <c r="F1260" s="18">
        <v>167.7</v>
      </c>
    </row>
    <row r="1261" spans="1:6" ht="27">
      <c r="A1261" s="707">
        <v>93429</v>
      </c>
      <c r="B1261" s="692" t="s">
        <v>1271</v>
      </c>
      <c r="C1261" s="18" t="s">
        <v>814</v>
      </c>
      <c r="D1261" s="18">
        <v>170</v>
      </c>
      <c r="E1261" s="310" t="str">
        <f t="shared" si="19"/>
        <v>SINAPI 07/2024</v>
      </c>
      <c r="F1261" s="18">
        <v>170</v>
      </c>
    </row>
    <row r="1262" spans="1:6" ht="27">
      <c r="A1262" s="707">
        <v>93430</v>
      </c>
      <c r="B1262" s="692" t="s">
        <v>1272</v>
      </c>
      <c r="C1262" s="18" t="s">
        <v>814</v>
      </c>
      <c r="D1262" s="18">
        <v>53.72</v>
      </c>
      <c r="E1262" s="310" t="str">
        <f t="shared" si="19"/>
        <v>SINAPI 07/2024</v>
      </c>
      <c r="F1262" s="18">
        <v>53.72</v>
      </c>
    </row>
    <row r="1263" spans="1:6" ht="27">
      <c r="A1263" s="707">
        <v>93431</v>
      </c>
      <c r="B1263" s="692" t="s">
        <v>1273</v>
      </c>
      <c r="C1263" s="18" t="s">
        <v>814</v>
      </c>
      <c r="D1263" s="18">
        <v>204</v>
      </c>
      <c r="E1263" s="310" t="str">
        <f t="shared" si="19"/>
        <v>SINAPI 07/2024</v>
      </c>
      <c r="F1263" s="18">
        <v>204</v>
      </c>
    </row>
    <row r="1264" spans="1:6" ht="40.5">
      <c r="A1264" s="707">
        <v>93432</v>
      </c>
      <c r="B1264" s="692" t="s">
        <v>1274</v>
      </c>
      <c r="C1264" s="18" t="s">
        <v>814</v>
      </c>
      <c r="D1264" s="311">
        <v>2253.6</v>
      </c>
      <c r="E1264" s="310" t="str">
        <f t="shared" si="19"/>
        <v>SINAPI 07/2024</v>
      </c>
      <c r="F1264" s="311">
        <v>2253.6</v>
      </c>
    </row>
    <row r="1265" spans="1:6" ht="40.5">
      <c r="A1265" s="707">
        <v>93435</v>
      </c>
      <c r="B1265" s="692" t="s">
        <v>1275</v>
      </c>
      <c r="C1265" s="18" t="s">
        <v>814</v>
      </c>
      <c r="D1265" s="18">
        <v>10.73</v>
      </c>
      <c r="E1265" s="310" t="str">
        <f t="shared" si="19"/>
        <v>SINAPI 07/2024</v>
      </c>
      <c r="F1265" s="18">
        <v>10.73</v>
      </c>
    </row>
    <row r="1266" spans="1:6" ht="27">
      <c r="A1266" s="707">
        <v>93436</v>
      </c>
      <c r="B1266" s="692" t="s">
        <v>1276</v>
      </c>
      <c r="C1266" s="18" t="s">
        <v>814</v>
      </c>
      <c r="D1266" s="18">
        <v>3.02</v>
      </c>
      <c r="E1266" s="310" t="str">
        <f t="shared" si="19"/>
        <v>SINAPI 07/2024</v>
      </c>
      <c r="F1266" s="18">
        <v>3.02</v>
      </c>
    </row>
    <row r="1267" spans="1:6" ht="40.5">
      <c r="A1267" s="707">
        <v>93437</v>
      </c>
      <c r="B1267" s="692" t="s">
        <v>1277</v>
      </c>
      <c r="C1267" s="18" t="s">
        <v>814</v>
      </c>
      <c r="D1267" s="18">
        <v>10.73</v>
      </c>
      <c r="E1267" s="310" t="str">
        <f t="shared" si="19"/>
        <v>SINAPI 07/2024</v>
      </c>
      <c r="F1267" s="18">
        <v>10.73</v>
      </c>
    </row>
    <row r="1268" spans="1:6" ht="40.5">
      <c r="A1268" s="707">
        <v>93438</v>
      </c>
      <c r="B1268" s="692" t="s">
        <v>1278</v>
      </c>
      <c r="C1268" s="18" t="s">
        <v>814</v>
      </c>
      <c r="D1268" s="18">
        <v>117.5</v>
      </c>
      <c r="E1268" s="310" t="str">
        <f t="shared" si="19"/>
        <v>SINAPI 07/2024</v>
      </c>
      <c r="F1268" s="18">
        <v>117.5</v>
      </c>
    </row>
    <row r="1269" spans="1:6" ht="27">
      <c r="A1269" s="707">
        <v>95114</v>
      </c>
      <c r="B1269" s="692" t="s">
        <v>1279</v>
      </c>
      <c r="C1269" s="18" t="s">
        <v>814</v>
      </c>
      <c r="D1269" s="18">
        <v>1.62</v>
      </c>
      <c r="E1269" s="310" t="str">
        <f t="shared" si="19"/>
        <v>SINAPI 07/2024</v>
      </c>
      <c r="F1269" s="18">
        <v>1.62</v>
      </c>
    </row>
    <row r="1270" spans="1:6" ht="27">
      <c r="A1270" s="707">
        <v>95115</v>
      </c>
      <c r="B1270" s="692" t="s">
        <v>1280</v>
      </c>
      <c r="C1270" s="18" t="s">
        <v>814</v>
      </c>
      <c r="D1270" s="18">
        <v>0.37</v>
      </c>
      <c r="E1270" s="310" t="str">
        <f t="shared" si="19"/>
        <v>SINAPI 07/2024</v>
      </c>
      <c r="F1270" s="18">
        <v>0.37</v>
      </c>
    </row>
    <row r="1271" spans="1:6" ht="27">
      <c r="A1271" s="707">
        <v>95116</v>
      </c>
      <c r="B1271" s="692" t="s">
        <v>1281</v>
      </c>
      <c r="C1271" s="18" t="s">
        <v>814</v>
      </c>
      <c r="D1271" s="18">
        <v>32.549999999999997</v>
      </c>
      <c r="E1271" s="310" t="str">
        <f t="shared" si="19"/>
        <v>SINAPI 07/2024</v>
      </c>
      <c r="F1271" s="18">
        <v>32.549999999999997</v>
      </c>
    </row>
    <row r="1272" spans="1:6" ht="27">
      <c r="A1272" s="707">
        <v>95117</v>
      </c>
      <c r="B1272" s="692" t="s">
        <v>1282</v>
      </c>
      <c r="C1272" s="18" t="s">
        <v>814</v>
      </c>
      <c r="D1272" s="18">
        <v>10.039999999999999</v>
      </c>
      <c r="E1272" s="310" t="str">
        <f t="shared" si="19"/>
        <v>SINAPI 07/2024</v>
      </c>
      <c r="F1272" s="18">
        <v>10.039999999999999</v>
      </c>
    </row>
    <row r="1273" spans="1:6" ht="27">
      <c r="A1273" s="707">
        <v>95118</v>
      </c>
      <c r="B1273" s="692" t="s">
        <v>1283</v>
      </c>
      <c r="C1273" s="18" t="s">
        <v>814</v>
      </c>
      <c r="D1273" s="18">
        <v>80.150000000000006</v>
      </c>
      <c r="E1273" s="310" t="str">
        <f t="shared" si="19"/>
        <v>SINAPI 07/2024</v>
      </c>
      <c r="F1273" s="18">
        <v>80.150000000000006</v>
      </c>
    </row>
    <row r="1274" spans="1:6" ht="27">
      <c r="A1274" s="707">
        <v>95119</v>
      </c>
      <c r="B1274" s="692" t="s">
        <v>1284</v>
      </c>
      <c r="C1274" s="18" t="s">
        <v>814</v>
      </c>
      <c r="D1274" s="18">
        <v>24.72</v>
      </c>
      <c r="E1274" s="310" t="str">
        <f t="shared" si="19"/>
        <v>SINAPI 07/2024</v>
      </c>
      <c r="F1274" s="18">
        <v>24.72</v>
      </c>
    </row>
    <row r="1275" spans="1:6" ht="40.5">
      <c r="A1275" s="707">
        <v>95120</v>
      </c>
      <c r="B1275" s="692" t="s">
        <v>1285</v>
      </c>
      <c r="C1275" s="18" t="s">
        <v>814</v>
      </c>
      <c r="D1275" s="18">
        <v>61.2</v>
      </c>
      <c r="E1275" s="310" t="str">
        <f t="shared" si="19"/>
        <v>SINAPI 07/2024</v>
      </c>
      <c r="F1275" s="18">
        <v>61.2</v>
      </c>
    </row>
    <row r="1276" spans="1:6" ht="27">
      <c r="A1276" s="707">
        <v>95123</v>
      </c>
      <c r="B1276" s="692" t="s">
        <v>1286</v>
      </c>
      <c r="C1276" s="18" t="s">
        <v>814</v>
      </c>
      <c r="D1276" s="18">
        <v>17.87</v>
      </c>
      <c r="E1276" s="310" t="str">
        <f t="shared" si="19"/>
        <v>SINAPI 07/2024</v>
      </c>
      <c r="F1276" s="18">
        <v>17.87</v>
      </c>
    </row>
    <row r="1277" spans="1:6" ht="27">
      <c r="A1277" s="707">
        <v>95124</v>
      </c>
      <c r="B1277" s="692" t="s">
        <v>1287</v>
      </c>
      <c r="C1277" s="18" t="s">
        <v>814</v>
      </c>
      <c r="D1277" s="18">
        <v>5.51</v>
      </c>
      <c r="E1277" s="310" t="str">
        <f t="shared" si="19"/>
        <v>SINAPI 07/2024</v>
      </c>
      <c r="F1277" s="18">
        <v>5.51</v>
      </c>
    </row>
    <row r="1278" spans="1:6" ht="27">
      <c r="A1278" s="707">
        <v>95125</v>
      </c>
      <c r="B1278" s="692" t="s">
        <v>1288</v>
      </c>
      <c r="C1278" s="18" t="s">
        <v>814</v>
      </c>
      <c r="D1278" s="18">
        <v>19.559999999999999</v>
      </c>
      <c r="E1278" s="310" t="str">
        <f t="shared" si="19"/>
        <v>SINAPI 07/2024</v>
      </c>
      <c r="F1278" s="18">
        <v>19.559999999999999</v>
      </c>
    </row>
    <row r="1279" spans="1:6" ht="40.5">
      <c r="A1279" s="707">
        <v>95126</v>
      </c>
      <c r="B1279" s="692" t="s">
        <v>1289</v>
      </c>
      <c r="C1279" s="18" t="s">
        <v>814</v>
      </c>
      <c r="D1279" s="18">
        <v>154.05000000000001</v>
      </c>
      <c r="E1279" s="310" t="str">
        <f t="shared" si="19"/>
        <v>SINAPI 07/2024</v>
      </c>
      <c r="F1279" s="18">
        <v>154.05000000000001</v>
      </c>
    </row>
    <row r="1280" spans="1:6" ht="40.5">
      <c r="A1280" s="707">
        <v>95129</v>
      </c>
      <c r="B1280" s="692" t="s">
        <v>1290</v>
      </c>
      <c r="C1280" s="18" t="s">
        <v>814</v>
      </c>
      <c r="D1280" s="18">
        <v>47.9</v>
      </c>
      <c r="E1280" s="310" t="str">
        <f t="shared" si="19"/>
        <v>SINAPI 07/2024</v>
      </c>
      <c r="F1280" s="18">
        <v>47.9</v>
      </c>
    </row>
    <row r="1281" spans="1:6" ht="27">
      <c r="A1281" s="707">
        <v>95130</v>
      </c>
      <c r="B1281" s="692" t="s">
        <v>1291</v>
      </c>
      <c r="C1281" s="18" t="s">
        <v>814</v>
      </c>
      <c r="D1281" s="18">
        <v>17.36</v>
      </c>
      <c r="E1281" s="310" t="str">
        <f t="shared" si="19"/>
        <v>SINAPI 07/2024</v>
      </c>
      <c r="F1281" s="18">
        <v>17.36</v>
      </c>
    </row>
    <row r="1282" spans="1:6" ht="27">
      <c r="A1282" s="707">
        <v>95131</v>
      </c>
      <c r="B1282" s="692" t="s">
        <v>1292</v>
      </c>
      <c r="C1282" s="18" t="s">
        <v>814</v>
      </c>
      <c r="D1282" s="18">
        <v>56.38</v>
      </c>
      <c r="E1282" s="310" t="str">
        <f t="shared" si="19"/>
        <v>SINAPI 07/2024</v>
      </c>
      <c r="F1282" s="18">
        <v>56.38</v>
      </c>
    </row>
    <row r="1283" spans="1:6" ht="40.5">
      <c r="A1283" s="707">
        <v>95132</v>
      </c>
      <c r="B1283" s="692" t="s">
        <v>1293</v>
      </c>
      <c r="C1283" s="18" t="s">
        <v>814</v>
      </c>
      <c r="D1283" s="18">
        <v>33.74</v>
      </c>
      <c r="E1283" s="310" t="str">
        <f t="shared" si="19"/>
        <v>SINAPI 07/2024</v>
      </c>
      <c r="F1283" s="18">
        <v>33.74</v>
      </c>
    </row>
    <row r="1284" spans="1:6" ht="27">
      <c r="A1284" s="707">
        <v>95136</v>
      </c>
      <c r="B1284" s="692" t="s">
        <v>1294</v>
      </c>
      <c r="C1284" s="18" t="s">
        <v>814</v>
      </c>
      <c r="D1284" s="18">
        <v>0.04</v>
      </c>
      <c r="E1284" s="310" t="str">
        <f t="shared" si="19"/>
        <v>SINAPI 07/2024</v>
      </c>
      <c r="F1284" s="18">
        <v>0.04</v>
      </c>
    </row>
    <row r="1285" spans="1:6" ht="27">
      <c r="A1285" s="707">
        <v>95137</v>
      </c>
      <c r="B1285" s="692" t="s">
        <v>1295</v>
      </c>
      <c r="C1285" s="18" t="s">
        <v>814</v>
      </c>
      <c r="D1285" s="18">
        <v>0.01</v>
      </c>
      <c r="E1285" s="310" t="str">
        <f t="shared" si="19"/>
        <v>SINAPI 07/2024</v>
      </c>
      <c r="F1285" s="18">
        <v>0.01</v>
      </c>
    </row>
    <row r="1286" spans="1:6" ht="27">
      <c r="A1286" s="707">
        <v>95138</v>
      </c>
      <c r="B1286" s="692" t="s">
        <v>1296</v>
      </c>
      <c r="C1286" s="18" t="s">
        <v>814</v>
      </c>
      <c r="D1286" s="18">
        <v>0.03</v>
      </c>
      <c r="E1286" s="310" t="str">
        <f t="shared" si="19"/>
        <v>SINAPI 07/2024</v>
      </c>
      <c r="F1286" s="18">
        <v>0.03</v>
      </c>
    </row>
    <row r="1287" spans="1:6" ht="27">
      <c r="A1287" s="707">
        <v>95208</v>
      </c>
      <c r="B1287" s="692" t="s">
        <v>1297</v>
      </c>
      <c r="C1287" s="18" t="s">
        <v>814</v>
      </c>
      <c r="D1287" s="18">
        <v>33.83</v>
      </c>
      <c r="E1287" s="310" t="str">
        <f t="shared" si="19"/>
        <v>SINAPI 07/2024</v>
      </c>
      <c r="F1287" s="18">
        <v>33.83</v>
      </c>
    </row>
    <row r="1288" spans="1:6" ht="27">
      <c r="A1288" s="707">
        <v>95209</v>
      </c>
      <c r="B1288" s="692" t="s">
        <v>1298</v>
      </c>
      <c r="C1288" s="18" t="s">
        <v>814</v>
      </c>
      <c r="D1288" s="18">
        <v>12.51</v>
      </c>
      <c r="E1288" s="310" t="str">
        <f t="shared" ref="E1288:E1351" si="20">+$G$7</f>
        <v>SINAPI 07/2024</v>
      </c>
      <c r="F1288" s="18">
        <v>12.51</v>
      </c>
    </row>
    <row r="1289" spans="1:6" ht="27">
      <c r="A1289" s="707">
        <v>95210</v>
      </c>
      <c r="B1289" s="692" t="s">
        <v>1299</v>
      </c>
      <c r="C1289" s="18" t="s">
        <v>814</v>
      </c>
      <c r="D1289" s="18">
        <v>33.83</v>
      </c>
      <c r="E1289" s="310" t="str">
        <f t="shared" si="20"/>
        <v>SINAPI 07/2024</v>
      </c>
      <c r="F1289" s="18">
        <v>33.83</v>
      </c>
    </row>
    <row r="1290" spans="1:6" ht="40.5">
      <c r="A1290" s="707">
        <v>95211</v>
      </c>
      <c r="B1290" s="692" t="s">
        <v>1300</v>
      </c>
      <c r="C1290" s="18" t="s">
        <v>814</v>
      </c>
      <c r="D1290" s="18">
        <v>8.9700000000000006</v>
      </c>
      <c r="E1290" s="310" t="str">
        <f t="shared" si="20"/>
        <v>SINAPI 07/2024</v>
      </c>
      <c r="F1290" s="18">
        <v>8.9700000000000006</v>
      </c>
    </row>
    <row r="1291" spans="1:6" ht="40.5">
      <c r="A1291" s="707">
        <v>95217</v>
      </c>
      <c r="B1291" s="692" t="s">
        <v>1301</v>
      </c>
      <c r="C1291" s="18" t="s">
        <v>814</v>
      </c>
      <c r="D1291" s="18">
        <v>0.73</v>
      </c>
      <c r="E1291" s="310" t="str">
        <f t="shared" si="20"/>
        <v>SINAPI 07/2024</v>
      </c>
      <c r="F1291" s="18">
        <v>0.73</v>
      </c>
    </row>
    <row r="1292" spans="1:6" ht="27">
      <c r="A1292" s="707">
        <v>95255</v>
      </c>
      <c r="B1292" s="692" t="s">
        <v>1302</v>
      </c>
      <c r="C1292" s="18" t="s">
        <v>814</v>
      </c>
      <c r="D1292" s="18">
        <v>1.44</v>
      </c>
      <c r="E1292" s="310" t="str">
        <f t="shared" si="20"/>
        <v>SINAPI 07/2024</v>
      </c>
      <c r="F1292" s="18">
        <v>1.44</v>
      </c>
    </row>
    <row r="1293" spans="1:6" ht="27">
      <c r="A1293" s="707">
        <v>95256</v>
      </c>
      <c r="B1293" s="692" t="s">
        <v>1303</v>
      </c>
      <c r="C1293" s="18" t="s">
        <v>814</v>
      </c>
      <c r="D1293" s="18">
        <v>0.33</v>
      </c>
      <c r="E1293" s="310" t="str">
        <f t="shared" si="20"/>
        <v>SINAPI 07/2024</v>
      </c>
      <c r="F1293" s="18">
        <v>0.33</v>
      </c>
    </row>
    <row r="1294" spans="1:6" ht="27">
      <c r="A1294" s="707">
        <v>95257</v>
      </c>
      <c r="B1294" s="692" t="s">
        <v>1304</v>
      </c>
      <c r="C1294" s="18" t="s">
        <v>814</v>
      </c>
      <c r="D1294" s="18">
        <v>1.8</v>
      </c>
      <c r="E1294" s="310" t="str">
        <f t="shared" si="20"/>
        <v>SINAPI 07/2024</v>
      </c>
      <c r="F1294" s="18">
        <v>1.8</v>
      </c>
    </row>
    <row r="1295" spans="1:6" ht="27">
      <c r="A1295" s="707">
        <v>95260</v>
      </c>
      <c r="B1295" s="692" t="s">
        <v>1305</v>
      </c>
      <c r="C1295" s="18" t="s">
        <v>814</v>
      </c>
      <c r="D1295" s="18">
        <v>0.66</v>
      </c>
      <c r="E1295" s="310" t="str">
        <f t="shared" si="20"/>
        <v>SINAPI 07/2024</v>
      </c>
      <c r="F1295" s="18">
        <v>0.66</v>
      </c>
    </row>
    <row r="1296" spans="1:6" ht="27">
      <c r="A1296" s="707">
        <v>95261</v>
      </c>
      <c r="B1296" s="692" t="s">
        <v>1306</v>
      </c>
      <c r="C1296" s="18" t="s">
        <v>814</v>
      </c>
      <c r="D1296" s="18">
        <v>0.17</v>
      </c>
      <c r="E1296" s="310" t="str">
        <f t="shared" si="20"/>
        <v>SINAPI 07/2024</v>
      </c>
      <c r="F1296" s="18">
        <v>0.17</v>
      </c>
    </row>
    <row r="1297" spans="1:6" ht="27">
      <c r="A1297" s="707">
        <v>95262</v>
      </c>
      <c r="B1297" s="692" t="s">
        <v>1307</v>
      </c>
      <c r="C1297" s="18" t="s">
        <v>814</v>
      </c>
      <c r="D1297" s="18">
        <v>0.83</v>
      </c>
      <c r="E1297" s="310" t="str">
        <f t="shared" si="20"/>
        <v>SINAPI 07/2024</v>
      </c>
      <c r="F1297" s="18">
        <v>0.83</v>
      </c>
    </row>
    <row r="1298" spans="1:6" ht="40.5">
      <c r="A1298" s="707">
        <v>95263</v>
      </c>
      <c r="B1298" s="692" t="s">
        <v>1308</v>
      </c>
      <c r="C1298" s="18" t="s">
        <v>814</v>
      </c>
      <c r="D1298" s="18">
        <v>4.8499999999999996</v>
      </c>
      <c r="E1298" s="310" t="str">
        <f t="shared" si="20"/>
        <v>SINAPI 07/2024</v>
      </c>
      <c r="F1298" s="18">
        <v>4.8499999999999996</v>
      </c>
    </row>
    <row r="1299" spans="1:6" ht="40.5">
      <c r="A1299" s="707">
        <v>95266</v>
      </c>
      <c r="B1299" s="692" t="s">
        <v>1309</v>
      </c>
      <c r="C1299" s="18" t="s">
        <v>814</v>
      </c>
      <c r="D1299" s="18">
        <v>0.43</v>
      </c>
      <c r="E1299" s="310" t="str">
        <f t="shared" si="20"/>
        <v>SINAPI 07/2024</v>
      </c>
      <c r="F1299" s="18">
        <v>0.43</v>
      </c>
    </row>
    <row r="1300" spans="1:6" ht="40.5">
      <c r="A1300" s="707">
        <v>95267</v>
      </c>
      <c r="B1300" s="692" t="s">
        <v>1310</v>
      </c>
      <c r="C1300" s="18" t="s">
        <v>814</v>
      </c>
      <c r="D1300" s="18">
        <v>0.08</v>
      </c>
      <c r="E1300" s="310" t="str">
        <f t="shared" si="20"/>
        <v>SINAPI 07/2024</v>
      </c>
      <c r="F1300" s="18">
        <v>0.08</v>
      </c>
    </row>
    <row r="1301" spans="1:6" ht="40.5">
      <c r="A1301" s="707">
        <v>95268</v>
      </c>
      <c r="B1301" s="692" t="s">
        <v>1311</v>
      </c>
      <c r="C1301" s="18" t="s">
        <v>814</v>
      </c>
      <c r="D1301" s="18">
        <v>0.42</v>
      </c>
      <c r="E1301" s="310" t="str">
        <f t="shared" si="20"/>
        <v>SINAPI 07/2024</v>
      </c>
      <c r="F1301" s="18">
        <v>0.42</v>
      </c>
    </row>
    <row r="1302" spans="1:6" ht="40.5">
      <c r="A1302" s="707">
        <v>95269</v>
      </c>
      <c r="B1302" s="692" t="s">
        <v>1312</v>
      </c>
      <c r="C1302" s="18" t="s">
        <v>814</v>
      </c>
      <c r="D1302" s="18">
        <v>8.9499999999999993</v>
      </c>
      <c r="E1302" s="310" t="str">
        <f t="shared" si="20"/>
        <v>SINAPI 07/2024</v>
      </c>
      <c r="F1302" s="18">
        <v>8.9499999999999993</v>
      </c>
    </row>
    <row r="1303" spans="1:6" ht="40.5">
      <c r="A1303" s="707">
        <v>95272</v>
      </c>
      <c r="B1303" s="692" t="s">
        <v>1313</v>
      </c>
      <c r="C1303" s="18" t="s">
        <v>814</v>
      </c>
      <c r="D1303" s="18">
        <v>0.39</v>
      </c>
      <c r="E1303" s="310" t="str">
        <f t="shared" si="20"/>
        <v>SINAPI 07/2024</v>
      </c>
      <c r="F1303" s="18">
        <v>0.39</v>
      </c>
    </row>
    <row r="1304" spans="1:6" ht="40.5">
      <c r="A1304" s="707">
        <v>95273</v>
      </c>
      <c r="B1304" s="692" t="s">
        <v>1314</v>
      </c>
      <c r="C1304" s="18" t="s">
        <v>814</v>
      </c>
      <c r="D1304" s="18">
        <v>0.09</v>
      </c>
      <c r="E1304" s="310" t="str">
        <f t="shared" si="20"/>
        <v>SINAPI 07/2024</v>
      </c>
      <c r="F1304" s="18">
        <v>0.09</v>
      </c>
    </row>
    <row r="1305" spans="1:6" ht="40.5">
      <c r="A1305" s="707">
        <v>95274</v>
      </c>
      <c r="B1305" s="692" t="s">
        <v>1315</v>
      </c>
      <c r="C1305" s="18" t="s">
        <v>814</v>
      </c>
      <c r="D1305" s="18">
        <v>0.33</v>
      </c>
      <c r="E1305" s="310" t="str">
        <f t="shared" si="20"/>
        <v>SINAPI 07/2024</v>
      </c>
      <c r="F1305" s="18">
        <v>0.33</v>
      </c>
    </row>
    <row r="1306" spans="1:6" ht="40.5">
      <c r="A1306" s="707">
        <v>95275</v>
      </c>
      <c r="B1306" s="692" t="s">
        <v>1316</v>
      </c>
      <c r="C1306" s="18" t="s">
        <v>814</v>
      </c>
      <c r="D1306" s="18">
        <v>2.4300000000000002</v>
      </c>
      <c r="E1306" s="310" t="str">
        <f t="shared" si="20"/>
        <v>SINAPI 07/2024</v>
      </c>
      <c r="F1306" s="18">
        <v>2.4300000000000002</v>
      </c>
    </row>
    <row r="1307" spans="1:6" ht="40.5">
      <c r="A1307" s="707">
        <v>95278</v>
      </c>
      <c r="B1307" s="692" t="s">
        <v>1317</v>
      </c>
      <c r="C1307" s="18" t="s">
        <v>814</v>
      </c>
      <c r="D1307" s="18">
        <v>0.5</v>
      </c>
      <c r="E1307" s="310" t="str">
        <f t="shared" si="20"/>
        <v>SINAPI 07/2024</v>
      </c>
      <c r="F1307" s="18">
        <v>0.5</v>
      </c>
    </row>
    <row r="1308" spans="1:6" ht="27">
      <c r="A1308" s="707">
        <v>95279</v>
      </c>
      <c r="B1308" s="692" t="s">
        <v>1318</v>
      </c>
      <c r="C1308" s="18" t="s">
        <v>814</v>
      </c>
      <c r="D1308" s="18">
        <v>0.1</v>
      </c>
      <c r="E1308" s="310" t="str">
        <f t="shared" si="20"/>
        <v>SINAPI 07/2024</v>
      </c>
      <c r="F1308" s="18">
        <v>0.1</v>
      </c>
    </row>
    <row r="1309" spans="1:6" ht="40.5">
      <c r="A1309" s="707">
        <v>95280</v>
      </c>
      <c r="B1309" s="692" t="s">
        <v>1319</v>
      </c>
      <c r="C1309" s="18" t="s">
        <v>814</v>
      </c>
      <c r="D1309" s="18">
        <v>0.5</v>
      </c>
      <c r="E1309" s="310" t="str">
        <f t="shared" si="20"/>
        <v>SINAPI 07/2024</v>
      </c>
      <c r="F1309" s="18">
        <v>0.5</v>
      </c>
    </row>
    <row r="1310" spans="1:6" ht="40.5">
      <c r="A1310" s="707">
        <v>95281</v>
      </c>
      <c r="B1310" s="692" t="s">
        <v>1320</v>
      </c>
      <c r="C1310" s="18" t="s">
        <v>814</v>
      </c>
      <c r="D1310" s="18">
        <v>8.93</v>
      </c>
      <c r="E1310" s="310" t="str">
        <f t="shared" si="20"/>
        <v>SINAPI 07/2024</v>
      </c>
      <c r="F1310" s="18">
        <v>8.93</v>
      </c>
    </row>
    <row r="1311" spans="1:6" ht="40.5">
      <c r="A1311" s="707">
        <v>95617</v>
      </c>
      <c r="B1311" s="692" t="s">
        <v>1321</v>
      </c>
      <c r="C1311" s="18" t="s">
        <v>814</v>
      </c>
      <c r="D1311" s="18">
        <v>1.18</v>
      </c>
      <c r="E1311" s="310" t="str">
        <f t="shared" si="20"/>
        <v>SINAPI 07/2024</v>
      </c>
      <c r="F1311" s="18">
        <v>1.18</v>
      </c>
    </row>
    <row r="1312" spans="1:6" ht="40.5">
      <c r="A1312" s="707">
        <v>95618</v>
      </c>
      <c r="B1312" s="692" t="s">
        <v>1322</v>
      </c>
      <c r="C1312" s="18" t="s">
        <v>814</v>
      </c>
      <c r="D1312" s="18">
        <v>0.27</v>
      </c>
      <c r="E1312" s="310" t="str">
        <f t="shared" si="20"/>
        <v>SINAPI 07/2024</v>
      </c>
      <c r="F1312" s="18">
        <v>0.27</v>
      </c>
    </row>
    <row r="1313" spans="1:6" ht="40.5">
      <c r="A1313" s="707">
        <v>95619</v>
      </c>
      <c r="B1313" s="692" t="s">
        <v>1323</v>
      </c>
      <c r="C1313" s="18" t="s">
        <v>814</v>
      </c>
      <c r="D1313" s="18">
        <v>1.47</v>
      </c>
      <c r="E1313" s="310" t="str">
        <f t="shared" si="20"/>
        <v>SINAPI 07/2024</v>
      </c>
      <c r="F1313" s="18">
        <v>1.47</v>
      </c>
    </row>
    <row r="1314" spans="1:6" ht="40.5">
      <c r="A1314" s="707">
        <v>95627</v>
      </c>
      <c r="B1314" s="692" t="s">
        <v>1324</v>
      </c>
      <c r="C1314" s="18" t="s">
        <v>814</v>
      </c>
      <c r="D1314" s="18">
        <v>47.44</v>
      </c>
      <c r="E1314" s="310" t="str">
        <f t="shared" si="20"/>
        <v>SINAPI 07/2024</v>
      </c>
      <c r="F1314" s="18">
        <v>47.44</v>
      </c>
    </row>
    <row r="1315" spans="1:6" ht="40.5">
      <c r="A1315" s="707">
        <v>95628</v>
      </c>
      <c r="B1315" s="692" t="s">
        <v>1325</v>
      </c>
      <c r="C1315" s="18" t="s">
        <v>814</v>
      </c>
      <c r="D1315" s="18">
        <v>12.72</v>
      </c>
      <c r="E1315" s="310" t="str">
        <f t="shared" si="20"/>
        <v>SINAPI 07/2024</v>
      </c>
      <c r="F1315" s="18">
        <v>12.72</v>
      </c>
    </row>
    <row r="1316" spans="1:6" ht="40.5">
      <c r="A1316" s="707">
        <v>95629</v>
      </c>
      <c r="B1316" s="692" t="s">
        <v>1326</v>
      </c>
      <c r="C1316" s="18" t="s">
        <v>814</v>
      </c>
      <c r="D1316" s="18">
        <v>59.37</v>
      </c>
      <c r="E1316" s="310" t="str">
        <f t="shared" si="20"/>
        <v>SINAPI 07/2024</v>
      </c>
      <c r="F1316" s="18">
        <v>59.37</v>
      </c>
    </row>
    <row r="1317" spans="1:6" ht="40.5">
      <c r="A1317" s="707">
        <v>95630</v>
      </c>
      <c r="B1317" s="692" t="s">
        <v>1327</v>
      </c>
      <c r="C1317" s="18" t="s">
        <v>814</v>
      </c>
      <c r="D1317" s="18">
        <v>93.39</v>
      </c>
      <c r="E1317" s="310" t="str">
        <f t="shared" si="20"/>
        <v>SINAPI 07/2024</v>
      </c>
      <c r="F1317" s="18">
        <v>93.39</v>
      </c>
    </row>
    <row r="1318" spans="1:6" ht="40.5">
      <c r="A1318" s="707">
        <v>95698</v>
      </c>
      <c r="B1318" s="692" t="s">
        <v>1328</v>
      </c>
      <c r="C1318" s="18" t="s">
        <v>814</v>
      </c>
      <c r="D1318" s="18">
        <v>4.78</v>
      </c>
      <c r="E1318" s="310" t="str">
        <f t="shared" si="20"/>
        <v>SINAPI 07/2024</v>
      </c>
      <c r="F1318" s="18">
        <v>4.78</v>
      </c>
    </row>
    <row r="1319" spans="1:6" ht="27">
      <c r="A1319" s="707">
        <v>95699</v>
      </c>
      <c r="B1319" s="692" t="s">
        <v>1329</v>
      </c>
      <c r="C1319" s="18" t="s">
        <v>814</v>
      </c>
      <c r="D1319" s="18">
        <v>1.1000000000000001</v>
      </c>
      <c r="E1319" s="310" t="str">
        <f t="shared" si="20"/>
        <v>SINAPI 07/2024</v>
      </c>
      <c r="F1319" s="18">
        <v>1.1000000000000001</v>
      </c>
    </row>
    <row r="1320" spans="1:6" ht="40.5">
      <c r="A1320" s="707">
        <v>95700</v>
      </c>
      <c r="B1320" s="692" t="s">
        <v>1330</v>
      </c>
      <c r="C1320" s="18" t="s">
        <v>814</v>
      </c>
      <c r="D1320" s="18">
        <v>5.98</v>
      </c>
      <c r="E1320" s="310" t="str">
        <f t="shared" si="20"/>
        <v>SINAPI 07/2024</v>
      </c>
      <c r="F1320" s="18">
        <v>5.98</v>
      </c>
    </row>
    <row r="1321" spans="1:6" ht="40.5">
      <c r="A1321" s="707">
        <v>95701</v>
      </c>
      <c r="B1321" s="692" t="s">
        <v>1331</v>
      </c>
      <c r="C1321" s="18" t="s">
        <v>814</v>
      </c>
      <c r="D1321" s="18">
        <v>3</v>
      </c>
      <c r="E1321" s="310" t="str">
        <f t="shared" si="20"/>
        <v>SINAPI 07/2024</v>
      </c>
      <c r="F1321" s="18">
        <v>3</v>
      </c>
    </row>
    <row r="1322" spans="1:6" ht="40.5">
      <c r="A1322" s="707">
        <v>95704</v>
      </c>
      <c r="B1322" s="692" t="s">
        <v>1332</v>
      </c>
      <c r="C1322" s="18" t="s">
        <v>814</v>
      </c>
      <c r="D1322" s="18">
        <v>45.07</v>
      </c>
      <c r="E1322" s="310" t="str">
        <f t="shared" si="20"/>
        <v>SINAPI 07/2024</v>
      </c>
      <c r="F1322" s="18">
        <v>45.07</v>
      </c>
    </row>
    <row r="1323" spans="1:6" ht="40.5">
      <c r="A1323" s="707">
        <v>95705</v>
      </c>
      <c r="B1323" s="692" t="s">
        <v>1333</v>
      </c>
      <c r="C1323" s="18" t="s">
        <v>814</v>
      </c>
      <c r="D1323" s="18">
        <v>12.09</v>
      </c>
      <c r="E1323" s="310" t="str">
        <f t="shared" si="20"/>
        <v>SINAPI 07/2024</v>
      </c>
      <c r="F1323" s="18">
        <v>12.09</v>
      </c>
    </row>
    <row r="1324" spans="1:6" ht="40.5">
      <c r="A1324" s="707">
        <v>95706</v>
      </c>
      <c r="B1324" s="692" t="s">
        <v>1334</v>
      </c>
      <c r="C1324" s="18" t="s">
        <v>814</v>
      </c>
      <c r="D1324" s="18">
        <v>56.4</v>
      </c>
      <c r="E1324" s="310" t="str">
        <f t="shared" si="20"/>
        <v>SINAPI 07/2024</v>
      </c>
      <c r="F1324" s="18">
        <v>56.4</v>
      </c>
    </row>
    <row r="1325" spans="1:6" ht="40.5">
      <c r="A1325" s="707">
        <v>95707</v>
      </c>
      <c r="B1325" s="692" t="s">
        <v>1335</v>
      </c>
      <c r="C1325" s="18" t="s">
        <v>814</v>
      </c>
      <c r="D1325" s="18">
        <v>3.93</v>
      </c>
      <c r="E1325" s="310" t="str">
        <f t="shared" si="20"/>
        <v>SINAPI 07/2024</v>
      </c>
      <c r="F1325" s="18">
        <v>3.93</v>
      </c>
    </row>
    <row r="1326" spans="1:6" ht="54">
      <c r="A1326" s="707">
        <v>95710</v>
      </c>
      <c r="B1326" s="692" t="s">
        <v>1336</v>
      </c>
      <c r="C1326" s="18" t="s">
        <v>814</v>
      </c>
      <c r="D1326" s="18">
        <v>54.17</v>
      </c>
      <c r="E1326" s="310" t="str">
        <f t="shared" si="20"/>
        <v>SINAPI 07/2024</v>
      </c>
      <c r="F1326" s="18">
        <v>54.17</v>
      </c>
    </row>
    <row r="1327" spans="1:6" ht="54">
      <c r="A1327" s="707">
        <v>95711</v>
      </c>
      <c r="B1327" s="692" t="s">
        <v>1337</v>
      </c>
      <c r="C1327" s="18" t="s">
        <v>814</v>
      </c>
      <c r="D1327" s="18">
        <v>14.31</v>
      </c>
      <c r="E1327" s="310" t="str">
        <f t="shared" si="20"/>
        <v>SINAPI 07/2024</v>
      </c>
      <c r="F1327" s="18">
        <v>14.31</v>
      </c>
    </row>
    <row r="1328" spans="1:6" ht="54">
      <c r="A1328" s="707">
        <v>95712</v>
      </c>
      <c r="B1328" s="692" t="s">
        <v>1338</v>
      </c>
      <c r="C1328" s="18" t="s">
        <v>814</v>
      </c>
      <c r="D1328" s="18">
        <v>67.709999999999994</v>
      </c>
      <c r="E1328" s="310" t="str">
        <f t="shared" si="20"/>
        <v>SINAPI 07/2024</v>
      </c>
      <c r="F1328" s="18">
        <v>67.709999999999994</v>
      </c>
    </row>
    <row r="1329" spans="1:6" ht="54">
      <c r="A1329" s="707">
        <v>95713</v>
      </c>
      <c r="B1329" s="692" t="s">
        <v>1339</v>
      </c>
      <c r="C1329" s="18" t="s">
        <v>814</v>
      </c>
      <c r="D1329" s="18">
        <v>94.08</v>
      </c>
      <c r="E1329" s="310" t="str">
        <f t="shared" si="20"/>
        <v>SINAPI 07/2024</v>
      </c>
      <c r="F1329" s="18">
        <v>94.08</v>
      </c>
    </row>
    <row r="1330" spans="1:6" ht="54">
      <c r="A1330" s="707">
        <v>95716</v>
      </c>
      <c r="B1330" s="692" t="s">
        <v>1340</v>
      </c>
      <c r="C1330" s="18" t="s">
        <v>814</v>
      </c>
      <c r="D1330" s="18">
        <v>52.14</v>
      </c>
      <c r="E1330" s="310" t="str">
        <f t="shared" si="20"/>
        <v>SINAPI 07/2024</v>
      </c>
      <c r="F1330" s="18">
        <v>52.14</v>
      </c>
    </row>
    <row r="1331" spans="1:6" ht="54">
      <c r="A1331" s="707">
        <v>95717</v>
      </c>
      <c r="B1331" s="692" t="s">
        <v>1341</v>
      </c>
      <c r="C1331" s="18" t="s">
        <v>814</v>
      </c>
      <c r="D1331" s="18">
        <v>13.78</v>
      </c>
      <c r="E1331" s="310" t="str">
        <f t="shared" si="20"/>
        <v>SINAPI 07/2024</v>
      </c>
      <c r="F1331" s="18">
        <v>13.78</v>
      </c>
    </row>
    <row r="1332" spans="1:6" ht="54">
      <c r="A1332" s="707">
        <v>95718</v>
      </c>
      <c r="B1332" s="692" t="s">
        <v>1342</v>
      </c>
      <c r="C1332" s="18" t="s">
        <v>814</v>
      </c>
      <c r="D1332" s="18">
        <v>65.180000000000007</v>
      </c>
      <c r="E1332" s="310" t="str">
        <f t="shared" si="20"/>
        <v>SINAPI 07/2024</v>
      </c>
      <c r="F1332" s="18">
        <v>65.180000000000007</v>
      </c>
    </row>
    <row r="1333" spans="1:6" ht="67.5">
      <c r="A1333" s="707">
        <v>95719</v>
      </c>
      <c r="B1333" s="692" t="s">
        <v>1343</v>
      </c>
      <c r="C1333" s="18" t="s">
        <v>814</v>
      </c>
      <c r="D1333" s="18">
        <v>94.08</v>
      </c>
      <c r="E1333" s="310" t="str">
        <f t="shared" si="20"/>
        <v>SINAPI 07/2024</v>
      </c>
      <c r="F1333" s="18">
        <v>94.08</v>
      </c>
    </row>
    <row r="1334" spans="1:6" ht="27">
      <c r="A1334" s="707">
        <v>95869</v>
      </c>
      <c r="B1334" s="692" t="s">
        <v>1344</v>
      </c>
      <c r="C1334" s="18" t="s">
        <v>814</v>
      </c>
      <c r="D1334" s="18">
        <v>3.62</v>
      </c>
      <c r="E1334" s="310" t="str">
        <f t="shared" si="20"/>
        <v>SINAPI 07/2024</v>
      </c>
      <c r="F1334" s="18">
        <v>3.62</v>
      </c>
    </row>
    <row r="1335" spans="1:6" ht="27">
      <c r="A1335" s="707">
        <v>95870</v>
      </c>
      <c r="B1335" s="692" t="s">
        <v>1345</v>
      </c>
      <c r="C1335" s="18" t="s">
        <v>814</v>
      </c>
      <c r="D1335" s="18">
        <v>9.18</v>
      </c>
      <c r="E1335" s="310" t="str">
        <f t="shared" si="20"/>
        <v>SINAPI 07/2024</v>
      </c>
      <c r="F1335" s="18">
        <v>9.18</v>
      </c>
    </row>
    <row r="1336" spans="1:6" ht="40.5">
      <c r="A1336" s="707">
        <v>95871</v>
      </c>
      <c r="B1336" s="692" t="s">
        <v>1346</v>
      </c>
      <c r="C1336" s="18" t="s">
        <v>814</v>
      </c>
      <c r="D1336" s="18">
        <v>285.7</v>
      </c>
      <c r="E1336" s="310" t="str">
        <f t="shared" si="20"/>
        <v>SINAPI 07/2024</v>
      </c>
      <c r="F1336" s="18">
        <v>285.7</v>
      </c>
    </row>
    <row r="1337" spans="1:6" ht="27">
      <c r="A1337" s="707">
        <v>95874</v>
      </c>
      <c r="B1337" s="692" t="s">
        <v>1347</v>
      </c>
      <c r="C1337" s="18" t="s">
        <v>814</v>
      </c>
      <c r="D1337" s="18">
        <v>10.28</v>
      </c>
      <c r="E1337" s="310" t="str">
        <f t="shared" si="20"/>
        <v>SINAPI 07/2024</v>
      </c>
      <c r="F1337" s="18">
        <v>10.28</v>
      </c>
    </row>
    <row r="1338" spans="1:6" ht="40.5">
      <c r="A1338" s="707">
        <v>96008</v>
      </c>
      <c r="B1338" s="692" t="s">
        <v>1348</v>
      </c>
      <c r="C1338" s="18" t="s">
        <v>814</v>
      </c>
      <c r="D1338" s="18">
        <v>22</v>
      </c>
      <c r="E1338" s="310" t="str">
        <f t="shared" si="20"/>
        <v>SINAPI 07/2024</v>
      </c>
      <c r="F1338" s="18">
        <v>22</v>
      </c>
    </row>
    <row r="1339" spans="1:6" ht="27">
      <c r="A1339" s="707">
        <v>96009</v>
      </c>
      <c r="B1339" s="692" t="s">
        <v>1349</v>
      </c>
      <c r="C1339" s="18" t="s">
        <v>814</v>
      </c>
      <c r="D1339" s="18">
        <v>5.9</v>
      </c>
      <c r="E1339" s="310" t="str">
        <f t="shared" si="20"/>
        <v>SINAPI 07/2024</v>
      </c>
      <c r="F1339" s="18">
        <v>5.9</v>
      </c>
    </row>
    <row r="1340" spans="1:6" ht="40.5">
      <c r="A1340" s="707">
        <v>96011</v>
      </c>
      <c r="B1340" s="692" t="s">
        <v>1350</v>
      </c>
      <c r="C1340" s="18" t="s">
        <v>814</v>
      </c>
      <c r="D1340" s="18">
        <v>24.06</v>
      </c>
      <c r="E1340" s="310" t="str">
        <f t="shared" si="20"/>
        <v>SINAPI 07/2024</v>
      </c>
      <c r="F1340" s="18">
        <v>24.06</v>
      </c>
    </row>
    <row r="1341" spans="1:6" ht="40.5">
      <c r="A1341" s="707">
        <v>96012</v>
      </c>
      <c r="B1341" s="692" t="s">
        <v>1351</v>
      </c>
      <c r="C1341" s="18" t="s">
        <v>814</v>
      </c>
      <c r="D1341" s="18">
        <v>101.16</v>
      </c>
      <c r="E1341" s="310" t="str">
        <f t="shared" si="20"/>
        <v>SINAPI 07/2024</v>
      </c>
      <c r="F1341" s="18">
        <v>101.16</v>
      </c>
    </row>
    <row r="1342" spans="1:6" ht="27">
      <c r="A1342" s="707">
        <v>96015</v>
      </c>
      <c r="B1342" s="692" t="s">
        <v>1352</v>
      </c>
      <c r="C1342" s="18" t="s">
        <v>814</v>
      </c>
      <c r="D1342" s="18">
        <v>21.79</v>
      </c>
      <c r="E1342" s="310" t="str">
        <f t="shared" si="20"/>
        <v>SINAPI 07/2024</v>
      </c>
      <c r="F1342" s="18">
        <v>21.79</v>
      </c>
    </row>
    <row r="1343" spans="1:6" ht="27">
      <c r="A1343" s="707">
        <v>96016</v>
      </c>
      <c r="B1343" s="692" t="s">
        <v>1353</v>
      </c>
      <c r="C1343" s="18" t="s">
        <v>814</v>
      </c>
      <c r="D1343" s="18">
        <v>5.84</v>
      </c>
      <c r="E1343" s="310" t="str">
        <f t="shared" si="20"/>
        <v>SINAPI 07/2024</v>
      </c>
      <c r="F1343" s="18">
        <v>5.84</v>
      </c>
    </row>
    <row r="1344" spans="1:6" ht="27">
      <c r="A1344" s="707">
        <v>96018</v>
      </c>
      <c r="B1344" s="692" t="s">
        <v>1354</v>
      </c>
      <c r="C1344" s="18" t="s">
        <v>814</v>
      </c>
      <c r="D1344" s="18">
        <v>23.84</v>
      </c>
      <c r="E1344" s="310" t="str">
        <f t="shared" si="20"/>
        <v>SINAPI 07/2024</v>
      </c>
      <c r="F1344" s="18">
        <v>23.84</v>
      </c>
    </row>
    <row r="1345" spans="1:6" ht="40.5">
      <c r="A1345" s="707">
        <v>96019</v>
      </c>
      <c r="B1345" s="692" t="s">
        <v>1355</v>
      </c>
      <c r="C1345" s="18" t="s">
        <v>814</v>
      </c>
      <c r="D1345" s="18">
        <v>101.16</v>
      </c>
      <c r="E1345" s="310" t="str">
        <f t="shared" si="20"/>
        <v>SINAPI 07/2024</v>
      </c>
      <c r="F1345" s="18">
        <v>101.16</v>
      </c>
    </row>
    <row r="1346" spans="1:6" ht="27">
      <c r="A1346" s="707">
        <v>96023</v>
      </c>
      <c r="B1346" s="692" t="s">
        <v>1356</v>
      </c>
      <c r="C1346" s="18" t="s">
        <v>814</v>
      </c>
      <c r="D1346" s="18">
        <v>16.88</v>
      </c>
      <c r="E1346" s="310" t="str">
        <f t="shared" si="20"/>
        <v>SINAPI 07/2024</v>
      </c>
      <c r="F1346" s="18">
        <v>16.88</v>
      </c>
    </row>
    <row r="1347" spans="1:6" ht="27">
      <c r="A1347" s="707">
        <v>96024</v>
      </c>
      <c r="B1347" s="692" t="s">
        <v>1357</v>
      </c>
      <c r="C1347" s="18" t="s">
        <v>814</v>
      </c>
      <c r="D1347" s="18">
        <v>4.5199999999999996</v>
      </c>
      <c r="E1347" s="310" t="str">
        <f t="shared" si="20"/>
        <v>SINAPI 07/2024</v>
      </c>
      <c r="F1347" s="18">
        <v>4.5199999999999996</v>
      </c>
    </row>
    <row r="1348" spans="1:6" ht="27">
      <c r="A1348" s="707">
        <v>96026</v>
      </c>
      <c r="B1348" s="692" t="s">
        <v>1358</v>
      </c>
      <c r="C1348" s="18" t="s">
        <v>814</v>
      </c>
      <c r="D1348" s="18">
        <v>18.47</v>
      </c>
      <c r="E1348" s="310" t="str">
        <f t="shared" si="20"/>
        <v>SINAPI 07/2024</v>
      </c>
      <c r="F1348" s="18">
        <v>18.47</v>
      </c>
    </row>
    <row r="1349" spans="1:6" ht="40.5">
      <c r="A1349" s="707">
        <v>96027</v>
      </c>
      <c r="B1349" s="692" t="s">
        <v>1359</v>
      </c>
      <c r="C1349" s="18" t="s">
        <v>814</v>
      </c>
      <c r="D1349" s="18">
        <v>70.48</v>
      </c>
      <c r="E1349" s="310" t="str">
        <f t="shared" si="20"/>
        <v>SINAPI 07/2024</v>
      </c>
      <c r="F1349" s="18">
        <v>70.48</v>
      </c>
    </row>
    <row r="1350" spans="1:6" ht="40.5">
      <c r="A1350" s="707">
        <v>96030</v>
      </c>
      <c r="B1350" s="692" t="s">
        <v>1360</v>
      </c>
      <c r="C1350" s="18" t="s">
        <v>814</v>
      </c>
      <c r="D1350" s="18">
        <v>33.4</v>
      </c>
      <c r="E1350" s="310" t="str">
        <f t="shared" si="20"/>
        <v>SINAPI 07/2024</v>
      </c>
      <c r="F1350" s="18">
        <v>33.4</v>
      </c>
    </row>
    <row r="1351" spans="1:6" ht="40.5">
      <c r="A1351" s="707">
        <v>96031</v>
      </c>
      <c r="B1351" s="692" t="s">
        <v>1361</v>
      </c>
      <c r="C1351" s="18" t="s">
        <v>814</v>
      </c>
      <c r="D1351" s="18">
        <v>12.58</v>
      </c>
      <c r="E1351" s="310" t="str">
        <f t="shared" si="20"/>
        <v>SINAPI 07/2024</v>
      </c>
      <c r="F1351" s="18">
        <v>12.58</v>
      </c>
    </row>
    <row r="1352" spans="1:6" ht="40.5">
      <c r="A1352" s="707">
        <v>96032</v>
      </c>
      <c r="B1352" s="692" t="s">
        <v>1362</v>
      </c>
      <c r="C1352" s="18" t="s">
        <v>814</v>
      </c>
      <c r="D1352" s="18">
        <v>5.05</v>
      </c>
      <c r="E1352" s="310" t="str">
        <f t="shared" ref="E1352:E1415" si="21">+$G$7</f>
        <v>SINAPI 07/2024</v>
      </c>
      <c r="F1352" s="18">
        <v>5.05</v>
      </c>
    </row>
    <row r="1353" spans="1:6" ht="40.5">
      <c r="A1353" s="707">
        <v>96033</v>
      </c>
      <c r="B1353" s="692" t="s">
        <v>1363</v>
      </c>
      <c r="C1353" s="18" t="s">
        <v>814</v>
      </c>
      <c r="D1353" s="18">
        <v>57.21</v>
      </c>
      <c r="E1353" s="310" t="str">
        <f t="shared" si="21"/>
        <v>SINAPI 07/2024</v>
      </c>
      <c r="F1353" s="18">
        <v>57.21</v>
      </c>
    </row>
    <row r="1354" spans="1:6" ht="40.5">
      <c r="A1354" s="707">
        <v>96034</v>
      </c>
      <c r="B1354" s="692" t="s">
        <v>1364</v>
      </c>
      <c r="C1354" s="18" t="s">
        <v>814</v>
      </c>
      <c r="D1354" s="18">
        <v>148.36000000000001</v>
      </c>
      <c r="E1354" s="310" t="str">
        <f t="shared" si="21"/>
        <v>SINAPI 07/2024</v>
      </c>
      <c r="F1354" s="18">
        <v>148.36000000000001</v>
      </c>
    </row>
    <row r="1355" spans="1:6" ht="27">
      <c r="A1355" s="707">
        <v>96053</v>
      </c>
      <c r="B1355" s="692" t="s">
        <v>1365</v>
      </c>
      <c r="C1355" s="18" t="s">
        <v>814</v>
      </c>
      <c r="D1355" s="18">
        <v>17.09</v>
      </c>
      <c r="E1355" s="310" t="str">
        <f t="shared" si="21"/>
        <v>SINAPI 07/2024</v>
      </c>
      <c r="F1355" s="18">
        <v>17.09</v>
      </c>
    </row>
    <row r="1356" spans="1:6" ht="40.5">
      <c r="A1356" s="707">
        <v>96054</v>
      </c>
      <c r="B1356" s="692" t="s">
        <v>1366</v>
      </c>
      <c r="C1356" s="18" t="s">
        <v>814</v>
      </c>
      <c r="D1356" s="18">
        <v>29.84</v>
      </c>
      <c r="E1356" s="310" t="str">
        <f t="shared" si="21"/>
        <v>SINAPI 07/2024</v>
      </c>
      <c r="F1356" s="18">
        <v>29.84</v>
      </c>
    </row>
    <row r="1357" spans="1:6" ht="27">
      <c r="A1357" s="707">
        <v>96055</v>
      </c>
      <c r="B1357" s="692" t="s">
        <v>1367</v>
      </c>
      <c r="C1357" s="18" t="s">
        <v>814</v>
      </c>
      <c r="D1357" s="18">
        <v>4.58</v>
      </c>
      <c r="E1357" s="310" t="str">
        <f t="shared" si="21"/>
        <v>SINAPI 07/2024</v>
      </c>
      <c r="F1357" s="18">
        <v>4.58</v>
      </c>
    </row>
    <row r="1358" spans="1:6" ht="27">
      <c r="A1358" s="707">
        <v>96056</v>
      </c>
      <c r="B1358" s="692" t="s">
        <v>1368</v>
      </c>
      <c r="C1358" s="18" t="s">
        <v>814</v>
      </c>
      <c r="D1358" s="18">
        <v>18.690000000000001</v>
      </c>
      <c r="E1358" s="310" t="str">
        <f t="shared" si="21"/>
        <v>SINAPI 07/2024</v>
      </c>
      <c r="F1358" s="18">
        <v>18.690000000000001</v>
      </c>
    </row>
    <row r="1359" spans="1:6" ht="40.5">
      <c r="A1359" s="707">
        <v>96057</v>
      </c>
      <c r="B1359" s="692" t="s">
        <v>1369</v>
      </c>
      <c r="C1359" s="18" t="s">
        <v>814</v>
      </c>
      <c r="D1359" s="18">
        <v>70.48</v>
      </c>
      <c r="E1359" s="310" t="str">
        <f t="shared" si="21"/>
        <v>SINAPI 07/2024</v>
      </c>
      <c r="F1359" s="18">
        <v>70.48</v>
      </c>
    </row>
    <row r="1360" spans="1:6" ht="40.5">
      <c r="A1360" s="707">
        <v>96060</v>
      </c>
      <c r="B1360" s="692" t="s">
        <v>1370</v>
      </c>
      <c r="C1360" s="18" t="s">
        <v>814</v>
      </c>
      <c r="D1360" s="18">
        <v>5.81</v>
      </c>
      <c r="E1360" s="310" t="str">
        <f t="shared" si="21"/>
        <v>SINAPI 07/2024</v>
      </c>
      <c r="F1360" s="18">
        <v>5.81</v>
      </c>
    </row>
    <row r="1361" spans="1:6" ht="40.5">
      <c r="A1361" s="707">
        <v>96061</v>
      </c>
      <c r="B1361" s="692" t="s">
        <v>1371</v>
      </c>
      <c r="C1361" s="18" t="s">
        <v>814</v>
      </c>
      <c r="D1361" s="18">
        <v>37.299999999999997</v>
      </c>
      <c r="E1361" s="310" t="str">
        <f t="shared" si="21"/>
        <v>SINAPI 07/2024</v>
      </c>
      <c r="F1361" s="18">
        <v>37.299999999999997</v>
      </c>
    </row>
    <row r="1362" spans="1:6" ht="40.5">
      <c r="A1362" s="707">
        <v>96062</v>
      </c>
      <c r="B1362" s="692" t="s">
        <v>1372</v>
      </c>
      <c r="C1362" s="18" t="s">
        <v>814</v>
      </c>
      <c r="D1362" s="18">
        <v>41.69</v>
      </c>
      <c r="E1362" s="310" t="str">
        <f t="shared" si="21"/>
        <v>SINAPI 07/2024</v>
      </c>
      <c r="F1362" s="18">
        <v>41.69</v>
      </c>
    </row>
    <row r="1363" spans="1:6" ht="40.5">
      <c r="A1363" s="707">
        <v>96241</v>
      </c>
      <c r="B1363" s="692" t="s">
        <v>1373</v>
      </c>
      <c r="C1363" s="18" t="s">
        <v>814</v>
      </c>
      <c r="D1363" s="18">
        <v>25.92</v>
      </c>
      <c r="E1363" s="310" t="str">
        <f t="shared" si="21"/>
        <v>SINAPI 07/2024</v>
      </c>
      <c r="F1363" s="18">
        <v>25.92</v>
      </c>
    </row>
    <row r="1364" spans="1:6" ht="40.5">
      <c r="A1364" s="707">
        <v>96242</v>
      </c>
      <c r="B1364" s="692" t="s">
        <v>1374</v>
      </c>
      <c r="C1364" s="18" t="s">
        <v>814</v>
      </c>
      <c r="D1364" s="18">
        <v>6.85</v>
      </c>
      <c r="E1364" s="310" t="str">
        <f t="shared" si="21"/>
        <v>SINAPI 07/2024</v>
      </c>
      <c r="F1364" s="18">
        <v>6.85</v>
      </c>
    </row>
    <row r="1365" spans="1:6" ht="40.5">
      <c r="A1365" s="707">
        <v>96243</v>
      </c>
      <c r="B1365" s="692" t="s">
        <v>1375</v>
      </c>
      <c r="C1365" s="18" t="s">
        <v>814</v>
      </c>
      <c r="D1365" s="18">
        <v>32.4</v>
      </c>
      <c r="E1365" s="310" t="str">
        <f t="shared" si="21"/>
        <v>SINAPI 07/2024</v>
      </c>
      <c r="F1365" s="18">
        <v>32.4</v>
      </c>
    </row>
    <row r="1366" spans="1:6" ht="40.5">
      <c r="A1366" s="707">
        <v>96244</v>
      </c>
      <c r="B1366" s="692" t="s">
        <v>1376</v>
      </c>
      <c r="C1366" s="18" t="s">
        <v>814</v>
      </c>
      <c r="D1366" s="18">
        <v>18.21</v>
      </c>
      <c r="E1366" s="310" t="str">
        <f t="shared" si="21"/>
        <v>SINAPI 07/2024</v>
      </c>
      <c r="F1366" s="18">
        <v>18.21</v>
      </c>
    </row>
    <row r="1367" spans="1:6" ht="40.5">
      <c r="A1367" s="707">
        <v>96301</v>
      </c>
      <c r="B1367" s="692" t="s">
        <v>1377</v>
      </c>
      <c r="C1367" s="18" t="s">
        <v>814</v>
      </c>
      <c r="D1367" s="18">
        <v>51.39</v>
      </c>
      <c r="E1367" s="310" t="str">
        <f t="shared" si="21"/>
        <v>SINAPI 07/2024</v>
      </c>
      <c r="F1367" s="18">
        <v>51.39</v>
      </c>
    </row>
    <row r="1368" spans="1:6" ht="54">
      <c r="A1368" s="707">
        <v>96457</v>
      </c>
      <c r="B1368" s="692" t="s">
        <v>1378</v>
      </c>
      <c r="C1368" s="18" t="s">
        <v>814</v>
      </c>
      <c r="D1368" s="18">
        <v>66.790000000000006</v>
      </c>
      <c r="E1368" s="310" t="str">
        <f t="shared" si="21"/>
        <v>SINAPI 07/2024</v>
      </c>
      <c r="F1368" s="18">
        <v>66.790000000000006</v>
      </c>
    </row>
    <row r="1369" spans="1:6" ht="40.5">
      <c r="A1369" s="707">
        <v>96458</v>
      </c>
      <c r="B1369" s="692" t="s">
        <v>1379</v>
      </c>
      <c r="C1369" s="18" t="s">
        <v>814</v>
      </c>
      <c r="D1369" s="18">
        <v>65.84</v>
      </c>
      <c r="E1369" s="310" t="str">
        <f t="shared" si="21"/>
        <v>SINAPI 07/2024</v>
      </c>
      <c r="F1369" s="18">
        <v>65.84</v>
      </c>
    </row>
    <row r="1370" spans="1:6" ht="40.5">
      <c r="A1370" s="707">
        <v>96459</v>
      </c>
      <c r="B1370" s="692" t="s">
        <v>1380</v>
      </c>
      <c r="C1370" s="18" t="s">
        <v>814</v>
      </c>
      <c r="D1370" s="18">
        <v>14.11</v>
      </c>
      <c r="E1370" s="310" t="str">
        <f t="shared" si="21"/>
        <v>SINAPI 07/2024</v>
      </c>
      <c r="F1370" s="18">
        <v>14.11</v>
      </c>
    </row>
    <row r="1371" spans="1:6" ht="40.5">
      <c r="A1371" s="707">
        <v>96460</v>
      </c>
      <c r="B1371" s="692" t="s">
        <v>1381</v>
      </c>
      <c r="C1371" s="18" t="s">
        <v>814</v>
      </c>
      <c r="D1371" s="18">
        <v>52.61</v>
      </c>
      <c r="E1371" s="310" t="str">
        <f t="shared" si="21"/>
        <v>SINAPI 07/2024</v>
      </c>
      <c r="F1371" s="18">
        <v>52.61</v>
      </c>
    </row>
    <row r="1372" spans="1:6" ht="40.5">
      <c r="A1372" s="707">
        <v>98760</v>
      </c>
      <c r="B1372" s="692" t="s">
        <v>1382</v>
      </c>
      <c r="C1372" s="18" t="s">
        <v>814</v>
      </c>
      <c r="D1372" s="18">
        <v>0.05</v>
      </c>
      <c r="E1372" s="310" t="str">
        <f t="shared" si="21"/>
        <v>SINAPI 07/2024</v>
      </c>
      <c r="F1372" s="18">
        <v>0.05</v>
      </c>
    </row>
    <row r="1373" spans="1:6" ht="40.5">
      <c r="A1373" s="707">
        <v>98761</v>
      </c>
      <c r="B1373" s="692" t="s">
        <v>1383</v>
      </c>
      <c r="C1373" s="18" t="s">
        <v>814</v>
      </c>
      <c r="D1373" s="18">
        <v>0.01</v>
      </c>
      <c r="E1373" s="310" t="str">
        <f t="shared" si="21"/>
        <v>SINAPI 07/2024</v>
      </c>
      <c r="F1373" s="18">
        <v>0.01</v>
      </c>
    </row>
    <row r="1374" spans="1:6" ht="40.5">
      <c r="A1374" s="707">
        <v>98762</v>
      </c>
      <c r="B1374" s="692" t="s">
        <v>1384</v>
      </c>
      <c r="C1374" s="18" t="s">
        <v>814</v>
      </c>
      <c r="D1374" s="18">
        <v>0.06</v>
      </c>
      <c r="E1374" s="310" t="str">
        <f t="shared" si="21"/>
        <v>SINAPI 07/2024</v>
      </c>
      <c r="F1374" s="18">
        <v>0.06</v>
      </c>
    </row>
    <row r="1375" spans="1:6" ht="54">
      <c r="A1375" s="707">
        <v>98763</v>
      </c>
      <c r="B1375" s="692" t="s">
        <v>1385</v>
      </c>
      <c r="C1375" s="18" t="s">
        <v>814</v>
      </c>
      <c r="D1375" s="18">
        <v>4.4000000000000004</v>
      </c>
      <c r="E1375" s="310" t="str">
        <f t="shared" si="21"/>
        <v>SINAPI 07/2024</v>
      </c>
      <c r="F1375" s="18">
        <v>4.4000000000000004</v>
      </c>
    </row>
    <row r="1376" spans="1:6" ht="40.5">
      <c r="A1376" s="707">
        <v>99829</v>
      </c>
      <c r="B1376" s="692" t="s">
        <v>1386</v>
      </c>
      <c r="C1376" s="18" t="s">
        <v>814</v>
      </c>
      <c r="D1376" s="18">
        <v>0.11</v>
      </c>
      <c r="E1376" s="310" t="str">
        <f t="shared" si="21"/>
        <v>SINAPI 07/2024</v>
      </c>
      <c r="F1376" s="18">
        <v>0.11</v>
      </c>
    </row>
    <row r="1377" spans="1:6" ht="40.5">
      <c r="A1377" s="707">
        <v>99830</v>
      </c>
      <c r="B1377" s="692" t="s">
        <v>1387</v>
      </c>
      <c r="C1377" s="18" t="s">
        <v>814</v>
      </c>
      <c r="D1377" s="18">
        <v>0.02</v>
      </c>
      <c r="E1377" s="310" t="str">
        <f t="shared" si="21"/>
        <v>SINAPI 07/2024</v>
      </c>
      <c r="F1377" s="18">
        <v>0.02</v>
      </c>
    </row>
    <row r="1378" spans="1:6" ht="40.5">
      <c r="A1378" s="707">
        <v>99831</v>
      </c>
      <c r="B1378" s="692" t="s">
        <v>1388</v>
      </c>
      <c r="C1378" s="18" t="s">
        <v>814</v>
      </c>
      <c r="D1378" s="18">
        <v>0.08</v>
      </c>
      <c r="E1378" s="310" t="str">
        <f t="shared" si="21"/>
        <v>SINAPI 07/2024</v>
      </c>
      <c r="F1378" s="18">
        <v>0.08</v>
      </c>
    </row>
    <row r="1379" spans="1:6" ht="54">
      <c r="A1379" s="707">
        <v>99832</v>
      </c>
      <c r="B1379" s="692" t="s">
        <v>1389</v>
      </c>
      <c r="C1379" s="18" t="s">
        <v>814</v>
      </c>
      <c r="D1379" s="18">
        <v>1.8</v>
      </c>
      <c r="E1379" s="310" t="str">
        <f t="shared" si="21"/>
        <v>SINAPI 07/2024</v>
      </c>
      <c r="F1379" s="18">
        <v>1.8</v>
      </c>
    </row>
    <row r="1380" spans="1:6" ht="40.5">
      <c r="A1380" s="707">
        <v>100637</v>
      </c>
      <c r="B1380" s="692" t="s">
        <v>1390</v>
      </c>
      <c r="C1380" s="18" t="s">
        <v>814</v>
      </c>
      <c r="D1380" s="18">
        <v>214.66</v>
      </c>
      <c r="E1380" s="310" t="str">
        <f t="shared" si="21"/>
        <v>SINAPI 07/2024</v>
      </c>
      <c r="F1380" s="18">
        <v>214.66</v>
      </c>
    </row>
    <row r="1381" spans="1:6" ht="27">
      <c r="A1381" s="707">
        <v>100638</v>
      </c>
      <c r="B1381" s="692" t="s">
        <v>1391</v>
      </c>
      <c r="C1381" s="18" t="s">
        <v>814</v>
      </c>
      <c r="D1381" s="18">
        <v>65.98</v>
      </c>
      <c r="E1381" s="310" t="str">
        <f t="shared" si="21"/>
        <v>SINAPI 07/2024</v>
      </c>
      <c r="F1381" s="18">
        <v>65.98</v>
      </c>
    </row>
    <row r="1382" spans="1:6" ht="40.5">
      <c r="A1382" s="707">
        <v>100639</v>
      </c>
      <c r="B1382" s="692" t="s">
        <v>1392</v>
      </c>
      <c r="C1382" s="18" t="s">
        <v>814</v>
      </c>
      <c r="D1382" s="18">
        <v>268.52999999999997</v>
      </c>
      <c r="E1382" s="310" t="str">
        <f t="shared" si="21"/>
        <v>SINAPI 07/2024</v>
      </c>
      <c r="F1382" s="18">
        <v>268.52999999999997</v>
      </c>
    </row>
    <row r="1383" spans="1:6" ht="40.5">
      <c r="A1383" s="707">
        <v>100640</v>
      </c>
      <c r="B1383" s="692" t="s">
        <v>1393</v>
      </c>
      <c r="C1383" s="18" t="s">
        <v>814</v>
      </c>
      <c r="D1383" s="311">
        <v>4507.2</v>
      </c>
      <c r="E1383" s="310" t="str">
        <f t="shared" si="21"/>
        <v>SINAPI 07/2024</v>
      </c>
      <c r="F1383" s="311">
        <v>4507.2</v>
      </c>
    </row>
    <row r="1384" spans="1:6" ht="27">
      <c r="A1384" s="707">
        <v>100643</v>
      </c>
      <c r="B1384" s="692" t="s">
        <v>1394</v>
      </c>
      <c r="C1384" s="18" t="s">
        <v>814</v>
      </c>
      <c r="D1384" s="18">
        <v>439.84</v>
      </c>
      <c r="E1384" s="310" t="str">
        <f t="shared" si="21"/>
        <v>SINAPI 07/2024</v>
      </c>
      <c r="F1384" s="18">
        <v>439.84</v>
      </c>
    </row>
    <row r="1385" spans="1:6" ht="27">
      <c r="A1385" s="707">
        <v>100644</v>
      </c>
      <c r="B1385" s="692" t="s">
        <v>1395</v>
      </c>
      <c r="C1385" s="18" t="s">
        <v>814</v>
      </c>
      <c r="D1385" s="18">
        <v>155.04</v>
      </c>
      <c r="E1385" s="310" t="str">
        <f t="shared" si="21"/>
        <v>SINAPI 07/2024</v>
      </c>
      <c r="F1385" s="18">
        <v>155.04</v>
      </c>
    </row>
    <row r="1386" spans="1:6" ht="27">
      <c r="A1386" s="707">
        <v>100645</v>
      </c>
      <c r="B1386" s="692" t="s">
        <v>1396</v>
      </c>
      <c r="C1386" s="18" t="s">
        <v>814</v>
      </c>
      <c r="D1386" s="18">
        <v>707.05</v>
      </c>
      <c r="E1386" s="310" t="str">
        <f t="shared" si="21"/>
        <v>SINAPI 07/2024</v>
      </c>
      <c r="F1386" s="18">
        <v>707.05</v>
      </c>
    </row>
    <row r="1387" spans="1:6" ht="27">
      <c r="A1387" s="707">
        <v>100646</v>
      </c>
      <c r="B1387" s="692" t="s">
        <v>1397</v>
      </c>
      <c r="C1387" s="18" t="s">
        <v>814</v>
      </c>
      <c r="D1387" s="311">
        <v>5634</v>
      </c>
      <c r="E1387" s="310" t="str">
        <f t="shared" si="21"/>
        <v>SINAPI 07/2024</v>
      </c>
      <c r="F1387" s="311">
        <v>5634</v>
      </c>
    </row>
    <row r="1388" spans="1:6" ht="40.5">
      <c r="A1388" s="707">
        <v>102270</v>
      </c>
      <c r="B1388" s="692" t="s">
        <v>1398</v>
      </c>
      <c r="C1388" s="18" t="s">
        <v>814</v>
      </c>
      <c r="D1388" s="18">
        <v>0.71</v>
      </c>
      <c r="E1388" s="310" t="str">
        <f t="shared" si="21"/>
        <v>SINAPI 07/2024</v>
      </c>
      <c r="F1388" s="18">
        <v>0.71</v>
      </c>
    </row>
    <row r="1389" spans="1:6" ht="40.5">
      <c r="A1389" s="707">
        <v>102271</v>
      </c>
      <c r="B1389" s="692" t="s">
        <v>1399</v>
      </c>
      <c r="C1389" s="18" t="s">
        <v>814</v>
      </c>
      <c r="D1389" s="18">
        <v>0.16</v>
      </c>
      <c r="E1389" s="310" t="str">
        <f t="shared" si="21"/>
        <v>SINAPI 07/2024</v>
      </c>
      <c r="F1389" s="18">
        <v>0.16</v>
      </c>
    </row>
    <row r="1390" spans="1:6" ht="40.5">
      <c r="A1390" s="707">
        <v>102272</v>
      </c>
      <c r="B1390" s="692" t="s">
        <v>1400</v>
      </c>
      <c r="C1390" s="18" t="s">
        <v>814</v>
      </c>
      <c r="D1390" s="18">
        <v>0.88</v>
      </c>
      <c r="E1390" s="310" t="str">
        <f t="shared" si="21"/>
        <v>SINAPI 07/2024</v>
      </c>
      <c r="F1390" s="18">
        <v>0.88</v>
      </c>
    </row>
    <row r="1391" spans="1:6" ht="40.5">
      <c r="A1391" s="707">
        <v>102273</v>
      </c>
      <c r="B1391" s="692" t="s">
        <v>1401</v>
      </c>
      <c r="C1391" s="18" t="s">
        <v>814</v>
      </c>
      <c r="D1391" s="18">
        <v>1.63</v>
      </c>
      <c r="E1391" s="310" t="str">
        <f t="shared" si="21"/>
        <v>SINAPI 07/2024</v>
      </c>
      <c r="F1391" s="18">
        <v>1.63</v>
      </c>
    </row>
    <row r="1392" spans="1:6" ht="27">
      <c r="A1392" s="707">
        <v>102809</v>
      </c>
      <c r="B1392" s="692" t="s">
        <v>1402</v>
      </c>
      <c r="C1392" s="18" t="s">
        <v>814</v>
      </c>
      <c r="D1392" s="18">
        <v>14.81</v>
      </c>
      <c r="E1392" s="310" t="str">
        <f t="shared" si="21"/>
        <v>SINAPI 07/2024</v>
      </c>
      <c r="F1392" s="18">
        <v>14.81</v>
      </c>
    </row>
    <row r="1393" spans="1:6" ht="54">
      <c r="A1393" s="707">
        <v>102815</v>
      </c>
      <c r="B1393" s="692" t="s">
        <v>1403</v>
      </c>
      <c r="C1393" s="18" t="s">
        <v>814</v>
      </c>
      <c r="D1393" s="18">
        <v>3.26</v>
      </c>
      <c r="E1393" s="310" t="str">
        <f t="shared" si="21"/>
        <v>SINAPI 07/2024</v>
      </c>
      <c r="F1393" s="18">
        <v>3.26</v>
      </c>
    </row>
    <row r="1394" spans="1:6" ht="40.5">
      <c r="A1394" s="707">
        <v>102826</v>
      </c>
      <c r="B1394" s="692" t="s">
        <v>1404</v>
      </c>
      <c r="C1394" s="18" t="s">
        <v>814</v>
      </c>
      <c r="D1394" s="18">
        <v>6.12</v>
      </c>
      <c r="E1394" s="310" t="str">
        <f t="shared" si="21"/>
        <v>SINAPI 07/2024</v>
      </c>
      <c r="F1394" s="18">
        <v>6.12</v>
      </c>
    </row>
    <row r="1395" spans="1:6" ht="40.5">
      <c r="A1395" s="707">
        <v>102832</v>
      </c>
      <c r="B1395" s="692" t="s">
        <v>1405</v>
      </c>
      <c r="C1395" s="18" t="s">
        <v>814</v>
      </c>
      <c r="D1395" s="18">
        <v>8.16</v>
      </c>
      <c r="E1395" s="310" t="str">
        <f t="shared" si="21"/>
        <v>SINAPI 07/2024</v>
      </c>
      <c r="F1395" s="18">
        <v>8.16</v>
      </c>
    </row>
    <row r="1396" spans="1:6" ht="40.5">
      <c r="A1396" s="707">
        <v>102843</v>
      </c>
      <c r="B1396" s="692" t="s">
        <v>1406</v>
      </c>
      <c r="C1396" s="18" t="s">
        <v>814</v>
      </c>
      <c r="D1396" s="18">
        <v>140.85</v>
      </c>
      <c r="E1396" s="310" t="str">
        <f t="shared" si="21"/>
        <v>SINAPI 07/2024</v>
      </c>
      <c r="F1396" s="18">
        <v>140.85</v>
      </c>
    </row>
    <row r="1397" spans="1:6" ht="40.5">
      <c r="A1397" s="707">
        <v>102849</v>
      </c>
      <c r="B1397" s="692" t="s">
        <v>1407</v>
      </c>
      <c r="C1397" s="18" t="s">
        <v>814</v>
      </c>
      <c r="D1397" s="18">
        <v>68.86</v>
      </c>
      <c r="E1397" s="310" t="str">
        <f t="shared" si="21"/>
        <v>SINAPI 07/2024</v>
      </c>
      <c r="F1397" s="18">
        <v>68.86</v>
      </c>
    </row>
    <row r="1398" spans="1:6" ht="40.5">
      <c r="A1398" s="707">
        <v>102855</v>
      </c>
      <c r="B1398" s="692" t="s">
        <v>1408</v>
      </c>
      <c r="C1398" s="18" t="s">
        <v>814</v>
      </c>
      <c r="D1398" s="18">
        <v>68.86</v>
      </c>
      <c r="E1398" s="310" t="str">
        <f t="shared" si="21"/>
        <v>SINAPI 07/2024</v>
      </c>
      <c r="F1398" s="18">
        <v>68.86</v>
      </c>
    </row>
    <row r="1399" spans="1:6" ht="40.5">
      <c r="A1399" s="707">
        <v>102861</v>
      </c>
      <c r="B1399" s="692" t="s">
        <v>1409</v>
      </c>
      <c r="C1399" s="18" t="s">
        <v>814</v>
      </c>
      <c r="D1399" s="18">
        <v>1.2</v>
      </c>
      <c r="E1399" s="310" t="str">
        <f t="shared" si="21"/>
        <v>SINAPI 07/2024</v>
      </c>
      <c r="F1399" s="18">
        <v>1.2</v>
      </c>
    </row>
    <row r="1400" spans="1:6" ht="40.5">
      <c r="A1400" s="707">
        <v>102867</v>
      </c>
      <c r="B1400" s="692" t="s">
        <v>1410</v>
      </c>
      <c r="C1400" s="18" t="s">
        <v>814</v>
      </c>
      <c r="D1400" s="18">
        <v>0.65</v>
      </c>
      <c r="E1400" s="310" t="str">
        <f t="shared" si="21"/>
        <v>SINAPI 07/2024</v>
      </c>
      <c r="F1400" s="18">
        <v>0.65</v>
      </c>
    </row>
    <row r="1401" spans="1:6" ht="54">
      <c r="A1401" s="707">
        <v>102873</v>
      </c>
      <c r="B1401" s="692" t="s">
        <v>1411</v>
      </c>
      <c r="C1401" s="18" t="s">
        <v>814</v>
      </c>
      <c r="D1401" s="18">
        <v>125.13</v>
      </c>
      <c r="E1401" s="310" t="str">
        <f t="shared" si="21"/>
        <v>SINAPI 07/2024</v>
      </c>
      <c r="F1401" s="18">
        <v>125.13</v>
      </c>
    </row>
    <row r="1402" spans="1:6" ht="40.5">
      <c r="A1402" s="707">
        <v>102879</v>
      </c>
      <c r="B1402" s="692" t="s">
        <v>1412</v>
      </c>
      <c r="C1402" s="18" t="s">
        <v>814</v>
      </c>
      <c r="D1402" s="18">
        <v>187.8</v>
      </c>
      <c r="E1402" s="310" t="str">
        <f t="shared" si="21"/>
        <v>SINAPI 07/2024</v>
      </c>
      <c r="F1402" s="18">
        <v>187.8</v>
      </c>
    </row>
    <row r="1403" spans="1:6" ht="27">
      <c r="A1403" s="707">
        <v>102885</v>
      </c>
      <c r="B1403" s="692" t="s">
        <v>1413</v>
      </c>
      <c r="C1403" s="18" t="s">
        <v>814</v>
      </c>
      <c r="D1403" s="18">
        <v>1.22</v>
      </c>
      <c r="E1403" s="310" t="str">
        <f t="shared" si="21"/>
        <v>SINAPI 07/2024</v>
      </c>
      <c r="F1403" s="18">
        <v>1.22</v>
      </c>
    </row>
    <row r="1404" spans="1:6" ht="27">
      <c r="A1404" s="707">
        <v>102891</v>
      </c>
      <c r="B1404" s="692" t="s">
        <v>1414</v>
      </c>
      <c r="C1404" s="18" t="s">
        <v>814</v>
      </c>
      <c r="D1404" s="18">
        <v>1.22</v>
      </c>
      <c r="E1404" s="310" t="str">
        <f t="shared" si="21"/>
        <v>SINAPI 07/2024</v>
      </c>
      <c r="F1404" s="18">
        <v>1.22</v>
      </c>
    </row>
    <row r="1405" spans="1:6" ht="54">
      <c r="A1405" s="707">
        <v>102897</v>
      </c>
      <c r="B1405" s="692" t="s">
        <v>1415</v>
      </c>
      <c r="C1405" s="18" t="s">
        <v>814</v>
      </c>
      <c r="D1405" s="18">
        <v>94.08</v>
      </c>
      <c r="E1405" s="310" t="str">
        <f t="shared" si="21"/>
        <v>SINAPI 07/2024</v>
      </c>
      <c r="F1405" s="18">
        <v>94.08</v>
      </c>
    </row>
    <row r="1406" spans="1:6" ht="40.5">
      <c r="A1406" s="707">
        <v>102903</v>
      </c>
      <c r="B1406" s="692" t="s">
        <v>1416</v>
      </c>
      <c r="C1406" s="18" t="s">
        <v>814</v>
      </c>
      <c r="D1406" s="18">
        <v>12.2</v>
      </c>
      <c r="E1406" s="310" t="str">
        <f t="shared" si="21"/>
        <v>SINAPI 07/2024</v>
      </c>
      <c r="F1406" s="18">
        <v>12.2</v>
      </c>
    </row>
    <row r="1407" spans="1:6" ht="27">
      <c r="A1407" s="707">
        <v>102909</v>
      </c>
      <c r="B1407" s="692" t="s">
        <v>1417</v>
      </c>
      <c r="C1407" s="18" t="s">
        <v>814</v>
      </c>
      <c r="D1407" s="18">
        <v>3.91</v>
      </c>
      <c r="E1407" s="310" t="str">
        <f t="shared" si="21"/>
        <v>SINAPI 07/2024</v>
      </c>
      <c r="F1407" s="18">
        <v>3.91</v>
      </c>
    </row>
    <row r="1408" spans="1:6" ht="27">
      <c r="A1408" s="707">
        <v>102915</v>
      </c>
      <c r="B1408" s="692" t="s">
        <v>1418</v>
      </c>
      <c r="C1408" s="18" t="s">
        <v>814</v>
      </c>
      <c r="D1408" s="18">
        <v>0.6</v>
      </c>
      <c r="E1408" s="310" t="str">
        <f t="shared" si="21"/>
        <v>SINAPI 07/2024</v>
      </c>
      <c r="F1408" s="18">
        <v>0.6</v>
      </c>
    </row>
    <row r="1409" spans="1:6" ht="54">
      <c r="A1409" s="707">
        <v>102927</v>
      </c>
      <c r="B1409" s="692" t="s">
        <v>1419</v>
      </c>
      <c r="C1409" s="18" t="s">
        <v>814</v>
      </c>
      <c r="D1409" s="18">
        <v>0.9</v>
      </c>
      <c r="E1409" s="310" t="str">
        <f t="shared" si="21"/>
        <v>SINAPI 07/2024</v>
      </c>
      <c r="F1409" s="18">
        <v>0.9</v>
      </c>
    </row>
    <row r="1410" spans="1:6" ht="67.5">
      <c r="A1410" s="707">
        <v>102933</v>
      </c>
      <c r="B1410" s="692" t="s">
        <v>1420</v>
      </c>
      <c r="C1410" s="18" t="s">
        <v>814</v>
      </c>
      <c r="D1410" s="18">
        <v>0.9</v>
      </c>
      <c r="E1410" s="310" t="str">
        <f t="shared" si="21"/>
        <v>SINAPI 07/2024</v>
      </c>
      <c r="F1410" s="18">
        <v>0.9</v>
      </c>
    </row>
    <row r="1411" spans="1:6" ht="27">
      <c r="A1411" s="707">
        <v>102939</v>
      </c>
      <c r="B1411" s="692" t="s">
        <v>1421</v>
      </c>
      <c r="C1411" s="18" t="s">
        <v>814</v>
      </c>
      <c r="D1411" s="18">
        <v>8.9700000000000006</v>
      </c>
      <c r="E1411" s="310" t="str">
        <f t="shared" si="21"/>
        <v>SINAPI 07/2024</v>
      </c>
      <c r="F1411" s="18">
        <v>8.9700000000000006</v>
      </c>
    </row>
    <row r="1412" spans="1:6" ht="54">
      <c r="A1412" s="707">
        <v>102945</v>
      </c>
      <c r="B1412" s="692" t="s">
        <v>1422</v>
      </c>
      <c r="C1412" s="18" t="s">
        <v>814</v>
      </c>
      <c r="D1412" s="18">
        <v>0.02</v>
      </c>
      <c r="E1412" s="310" t="str">
        <f t="shared" si="21"/>
        <v>SINAPI 07/2024</v>
      </c>
      <c r="F1412" s="18">
        <v>0.02</v>
      </c>
    </row>
    <row r="1413" spans="1:6" ht="40.5">
      <c r="A1413" s="707">
        <v>102951</v>
      </c>
      <c r="B1413" s="692" t="s">
        <v>1423</v>
      </c>
      <c r="C1413" s="18" t="s">
        <v>814</v>
      </c>
      <c r="D1413" s="18">
        <v>0.6</v>
      </c>
      <c r="E1413" s="310" t="str">
        <f t="shared" si="21"/>
        <v>SINAPI 07/2024</v>
      </c>
      <c r="F1413" s="18">
        <v>0.6</v>
      </c>
    </row>
    <row r="1414" spans="1:6" ht="54">
      <c r="A1414" s="707">
        <v>102957</v>
      </c>
      <c r="B1414" s="692" t="s">
        <v>1424</v>
      </c>
      <c r="C1414" s="18" t="s">
        <v>814</v>
      </c>
      <c r="D1414" s="18">
        <v>53.39</v>
      </c>
      <c r="E1414" s="310" t="str">
        <f t="shared" si="21"/>
        <v>SINAPI 07/2024</v>
      </c>
      <c r="F1414" s="18">
        <v>53.39</v>
      </c>
    </row>
    <row r="1415" spans="1:6" ht="54">
      <c r="A1415" s="707">
        <v>102963</v>
      </c>
      <c r="B1415" s="692" t="s">
        <v>1425</v>
      </c>
      <c r="C1415" s="18" t="s">
        <v>814</v>
      </c>
      <c r="D1415" s="18">
        <v>88.7</v>
      </c>
      <c r="E1415" s="310" t="str">
        <f t="shared" si="21"/>
        <v>SINAPI 07/2024</v>
      </c>
      <c r="F1415" s="18">
        <v>88.7</v>
      </c>
    </row>
    <row r="1416" spans="1:6" ht="54">
      <c r="A1416" s="707">
        <v>102969</v>
      </c>
      <c r="B1416" s="692" t="s">
        <v>1426</v>
      </c>
      <c r="C1416" s="18" t="s">
        <v>814</v>
      </c>
      <c r="D1416" s="18">
        <v>1.21</v>
      </c>
      <c r="E1416" s="310" t="str">
        <f t="shared" ref="E1416:E1479" si="22">+$G$7</f>
        <v>SINAPI 07/2024</v>
      </c>
      <c r="F1416" s="18">
        <v>1.21</v>
      </c>
    </row>
    <row r="1417" spans="1:6" ht="40.5">
      <c r="A1417" s="707">
        <v>102985</v>
      </c>
      <c r="B1417" s="692" t="s">
        <v>1427</v>
      </c>
      <c r="C1417" s="18" t="s">
        <v>814</v>
      </c>
      <c r="D1417" s="18">
        <v>3.13</v>
      </c>
      <c r="E1417" s="310" t="str">
        <f t="shared" si="22"/>
        <v>SINAPI 07/2024</v>
      </c>
      <c r="F1417" s="18">
        <v>3.13</v>
      </c>
    </row>
    <row r="1418" spans="1:6" ht="54">
      <c r="A1418" s="707">
        <v>103156</v>
      </c>
      <c r="B1418" s="692" t="s">
        <v>1428</v>
      </c>
      <c r="C1418" s="18" t="s">
        <v>814</v>
      </c>
      <c r="D1418" s="18">
        <v>2.34</v>
      </c>
      <c r="E1418" s="310" t="str">
        <f t="shared" si="22"/>
        <v>SINAPI 07/2024</v>
      </c>
      <c r="F1418" s="18">
        <v>2.34</v>
      </c>
    </row>
    <row r="1419" spans="1:6" ht="54">
      <c r="A1419" s="707">
        <v>103162</v>
      </c>
      <c r="B1419" s="692" t="s">
        <v>1429</v>
      </c>
      <c r="C1419" s="18" t="s">
        <v>814</v>
      </c>
      <c r="D1419" s="18">
        <v>2.85</v>
      </c>
      <c r="E1419" s="310" t="str">
        <f t="shared" si="22"/>
        <v>SINAPI 07/2024</v>
      </c>
      <c r="F1419" s="18">
        <v>2.85</v>
      </c>
    </row>
    <row r="1420" spans="1:6" ht="54">
      <c r="A1420" s="707">
        <v>103168</v>
      </c>
      <c r="B1420" s="692" t="s">
        <v>1430</v>
      </c>
      <c r="C1420" s="18" t="s">
        <v>814</v>
      </c>
      <c r="D1420" s="18">
        <v>3.2</v>
      </c>
      <c r="E1420" s="310" t="str">
        <f t="shared" si="22"/>
        <v>SINAPI 07/2024</v>
      </c>
      <c r="F1420" s="18">
        <v>3.2</v>
      </c>
    </row>
    <row r="1421" spans="1:6" ht="54">
      <c r="A1421" s="707">
        <v>103174</v>
      </c>
      <c r="B1421" s="692" t="s">
        <v>1431</v>
      </c>
      <c r="C1421" s="18" t="s">
        <v>814</v>
      </c>
      <c r="D1421" s="18">
        <v>8.3000000000000007</v>
      </c>
      <c r="E1421" s="310" t="str">
        <f t="shared" si="22"/>
        <v>SINAPI 07/2024</v>
      </c>
      <c r="F1421" s="18">
        <v>8.3000000000000007</v>
      </c>
    </row>
    <row r="1422" spans="1:6" ht="54">
      <c r="A1422" s="707">
        <v>103180</v>
      </c>
      <c r="B1422" s="692" t="s">
        <v>1432</v>
      </c>
      <c r="C1422" s="18" t="s">
        <v>814</v>
      </c>
      <c r="D1422" s="18">
        <v>18.559999999999999</v>
      </c>
      <c r="E1422" s="310" t="str">
        <f t="shared" si="22"/>
        <v>SINAPI 07/2024</v>
      </c>
      <c r="F1422" s="18">
        <v>18.559999999999999</v>
      </c>
    </row>
    <row r="1423" spans="1:6" ht="54">
      <c r="A1423" s="707">
        <v>103223</v>
      </c>
      <c r="B1423" s="692" t="s">
        <v>1433</v>
      </c>
      <c r="C1423" s="18" t="s">
        <v>814</v>
      </c>
      <c r="D1423" s="18">
        <v>36.700000000000003</v>
      </c>
      <c r="E1423" s="310" t="str">
        <f t="shared" si="22"/>
        <v>SINAPI 07/2024</v>
      </c>
      <c r="F1423" s="18">
        <v>36.700000000000003</v>
      </c>
    </row>
    <row r="1424" spans="1:6" ht="54">
      <c r="A1424" s="707">
        <v>103229</v>
      </c>
      <c r="B1424" s="692" t="s">
        <v>1434</v>
      </c>
      <c r="C1424" s="18" t="s">
        <v>814</v>
      </c>
      <c r="D1424" s="18">
        <v>101.57</v>
      </c>
      <c r="E1424" s="310" t="str">
        <f t="shared" si="22"/>
        <v>SINAPI 07/2024</v>
      </c>
      <c r="F1424" s="18">
        <v>101.57</v>
      </c>
    </row>
    <row r="1425" spans="1:6" ht="54">
      <c r="A1425" s="707">
        <v>103235</v>
      </c>
      <c r="B1425" s="692" t="s">
        <v>1435</v>
      </c>
      <c r="C1425" s="18" t="s">
        <v>814</v>
      </c>
      <c r="D1425" s="18">
        <v>107.41</v>
      </c>
      <c r="E1425" s="310" t="str">
        <f t="shared" si="22"/>
        <v>SINAPI 07/2024</v>
      </c>
      <c r="F1425" s="18">
        <v>107.41</v>
      </c>
    </row>
    <row r="1426" spans="1:6" ht="54">
      <c r="A1426" s="707">
        <v>103241</v>
      </c>
      <c r="B1426" s="692" t="s">
        <v>1436</v>
      </c>
      <c r="C1426" s="18" t="s">
        <v>814</v>
      </c>
      <c r="D1426" s="18">
        <v>8.69</v>
      </c>
      <c r="E1426" s="310" t="str">
        <f t="shared" si="22"/>
        <v>SINAPI 07/2024</v>
      </c>
      <c r="F1426" s="18">
        <v>8.69</v>
      </c>
    </row>
    <row r="1427" spans="1:6" ht="27">
      <c r="A1427" s="707">
        <v>103660</v>
      </c>
      <c r="B1427" s="692" t="s">
        <v>1437</v>
      </c>
      <c r="C1427" s="18" t="s">
        <v>814</v>
      </c>
      <c r="D1427" s="18">
        <v>12.08</v>
      </c>
      <c r="E1427" s="310" t="str">
        <f t="shared" si="22"/>
        <v>SINAPI 07/2024</v>
      </c>
      <c r="F1427" s="18">
        <v>12.08</v>
      </c>
    </row>
    <row r="1428" spans="1:6" ht="54">
      <c r="A1428" s="707">
        <v>103666</v>
      </c>
      <c r="B1428" s="692" t="s">
        <v>1438</v>
      </c>
      <c r="C1428" s="18" t="s">
        <v>814</v>
      </c>
      <c r="D1428" s="18">
        <v>168.51</v>
      </c>
      <c r="E1428" s="310" t="str">
        <f t="shared" si="22"/>
        <v>SINAPI 07/2024</v>
      </c>
      <c r="F1428" s="18">
        <v>168.51</v>
      </c>
    </row>
    <row r="1429" spans="1:6" ht="67.5">
      <c r="A1429" s="707">
        <v>103792</v>
      </c>
      <c r="B1429" s="692" t="s">
        <v>1439</v>
      </c>
      <c r="C1429" s="18" t="s">
        <v>814</v>
      </c>
      <c r="D1429" s="18">
        <v>0.26</v>
      </c>
      <c r="E1429" s="310" t="str">
        <f t="shared" si="22"/>
        <v>SINAPI 07/2024</v>
      </c>
      <c r="F1429" s="18">
        <v>0.26</v>
      </c>
    </row>
    <row r="1430" spans="1:6" ht="54">
      <c r="A1430" s="707">
        <v>103937</v>
      </c>
      <c r="B1430" s="692" t="s">
        <v>1440</v>
      </c>
      <c r="C1430" s="18" t="s">
        <v>814</v>
      </c>
      <c r="D1430" s="18">
        <v>1.46</v>
      </c>
      <c r="E1430" s="310" t="str">
        <f t="shared" si="22"/>
        <v>SINAPI 07/2024</v>
      </c>
      <c r="F1430" s="18">
        <v>1.46</v>
      </c>
    </row>
    <row r="1431" spans="1:6" ht="54">
      <c r="A1431" s="707">
        <v>103943</v>
      </c>
      <c r="B1431" s="692" t="s">
        <v>1441</v>
      </c>
      <c r="C1431" s="18" t="s">
        <v>814</v>
      </c>
      <c r="D1431" s="18">
        <v>1.46</v>
      </c>
      <c r="E1431" s="310" t="str">
        <f t="shared" si="22"/>
        <v>SINAPI 07/2024</v>
      </c>
      <c r="F1431" s="18">
        <v>1.46</v>
      </c>
    </row>
    <row r="1432" spans="1:6" ht="40.5">
      <c r="A1432" s="707">
        <v>104087</v>
      </c>
      <c r="B1432" s="692" t="s">
        <v>1442</v>
      </c>
      <c r="C1432" s="18" t="s">
        <v>814</v>
      </c>
      <c r="D1432" s="18">
        <v>0.06</v>
      </c>
      <c r="E1432" s="310" t="str">
        <f t="shared" si="22"/>
        <v>SINAPI 07/2024</v>
      </c>
      <c r="F1432" s="18">
        <v>0.06</v>
      </c>
    </row>
    <row r="1433" spans="1:6" ht="40.5">
      <c r="A1433" s="707">
        <v>104088</v>
      </c>
      <c r="B1433" s="692" t="s">
        <v>1443</v>
      </c>
      <c r="C1433" s="18" t="s">
        <v>814</v>
      </c>
      <c r="D1433" s="18">
        <v>0.01</v>
      </c>
      <c r="E1433" s="310" t="str">
        <f t="shared" si="22"/>
        <v>SINAPI 07/2024</v>
      </c>
      <c r="F1433" s="18">
        <v>0.01</v>
      </c>
    </row>
    <row r="1434" spans="1:6" ht="40.5">
      <c r="A1434" s="707">
        <v>104089</v>
      </c>
      <c r="B1434" s="692" t="s">
        <v>1444</v>
      </c>
      <c r="C1434" s="18" t="s">
        <v>814</v>
      </c>
      <c r="D1434" s="18">
        <v>7.0000000000000007E-2</v>
      </c>
      <c r="E1434" s="310" t="str">
        <f t="shared" si="22"/>
        <v>SINAPI 07/2024</v>
      </c>
      <c r="F1434" s="18">
        <v>7.0000000000000007E-2</v>
      </c>
    </row>
    <row r="1435" spans="1:6" ht="40.5">
      <c r="A1435" s="707">
        <v>104090</v>
      </c>
      <c r="B1435" s="692" t="s">
        <v>1445</v>
      </c>
      <c r="C1435" s="18" t="s">
        <v>814</v>
      </c>
      <c r="D1435" s="18">
        <v>0.65</v>
      </c>
      <c r="E1435" s="310" t="str">
        <f t="shared" si="22"/>
        <v>SINAPI 07/2024</v>
      </c>
      <c r="F1435" s="18">
        <v>0.65</v>
      </c>
    </row>
    <row r="1436" spans="1:6" ht="40.5">
      <c r="A1436" s="707">
        <v>104093</v>
      </c>
      <c r="B1436" s="692" t="s">
        <v>1446</v>
      </c>
      <c r="C1436" s="18" t="s">
        <v>814</v>
      </c>
      <c r="D1436" s="18">
        <v>0.08</v>
      </c>
      <c r="E1436" s="310" t="str">
        <f t="shared" si="22"/>
        <v>SINAPI 07/2024</v>
      </c>
      <c r="F1436" s="18">
        <v>0.08</v>
      </c>
    </row>
    <row r="1437" spans="1:6" ht="40.5">
      <c r="A1437" s="707">
        <v>104094</v>
      </c>
      <c r="B1437" s="692" t="s">
        <v>1447</v>
      </c>
      <c r="C1437" s="18" t="s">
        <v>814</v>
      </c>
      <c r="D1437" s="18">
        <v>0.02</v>
      </c>
      <c r="E1437" s="310" t="str">
        <f t="shared" si="22"/>
        <v>SINAPI 07/2024</v>
      </c>
      <c r="F1437" s="18">
        <v>0.02</v>
      </c>
    </row>
    <row r="1438" spans="1:6" ht="40.5">
      <c r="A1438" s="707">
        <v>104095</v>
      </c>
      <c r="B1438" s="692" t="s">
        <v>1448</v>
      </c>
      <c r="C1438" s="18" t="s">
        <v>814</v>
      </c>
      <c r="D1438" s="18">
        <v>0.11</v>
      </c>
      <c r="E1438" s="310" t="str">
        <f t="shared" si="22"/>
        <v>SINAPI 07/2024</v>
      </c>
      <c r="F1438" s="18">
        <v>0.11</v>
      </c>
    </row>
    <row r="1439" spans="1:6" ht="40.5">
      <c r="A1439" s="707">
        <v>104096</v>
      </c>
      <c r="B1439" s="692" t="s">
        <v>1449</v>
      </c>
      <c r="C1439" s="18" t="s">
        <v>814</v>
      </c>
      <c r="D1439" s="18">
        <v>0.9</v>
      </c>
      <c r="E1439" s="310" t="str">
        <f t="shared" si="22"/>
        <v>SINAPI 07/2024</v>
      </c>
      <c r="F1439" s="18">
        <v>0.9</v>
      </c>
    </row>
    <row r="1440" spans="1:6" ht="40.5">
      <c r="A1440" s="707">
        <v>104519</v>
      </c>
      <c r="B1440" s="692" t="s">
        <v>1450</v>
      </c>
      <c r="C1440" s="18" t="s">
        <v>814</v>
      </c>
      <c r="D1440" s="18">
        <v>0.61</v>
      </c>
      <c r="E1440" s="310" t="str">
        <f t="shared" si="22"/>
        <v>SINAPI 07/2024</v>
      </c>
      <c r="F1440" s="18">
        <v>0.61</v>
      </c>
    </row>
    <row r="1441" spans="1:6" ht="27">
      <c r="A1441" s="707">
        <v>104655</v>
      </c>
      <c r="B1441" s="692" t="s">
        <v>1451</v>
      </c>
      <c r="C1441" s="18" t="s">
        <v>814</v>
      </c>
      <c r="D1441" s="18">
        <v>0.65</v>
      </c>
      <c r="E1441" s="310" t="str">
        <f t="shared" si="22"/>
        <v>SINAPI 07/2024</v>
      </c>
      <c r="F1441" s="18">
        <v>0.65</v>
      </c>
    </row>
    <row r="1442" spans="1:6" ht="54">
      <c r="A1442" s="707">
        <v>104687</v>
      </c>
      <c r="B1442" s="692" t="s">
        <v>1452</v>
      </c>
      <c r="C1442" s="18" t="s">
        <v>814</v>
      </c>
      <c r="D1442" s="18">
        <v>470.25</v>
      </c>
      <c r="E1442" s="310" t="str">
        <f t="shared" si="22"/>
        <v>SINAPI 07/2024</v>
      </c>
      <c r="F1442" s="18">
        <v>470.25</v>
      </c>
    </row>
    <row r="1443" spans="1:6" ht="40.5">
      <c r="A1443" s="707">
        <v>104694</v>
      </c>
      <c r="B1443" s="692" t="s">
        <v>1453</v>
      </c>
      <c r="C1443" s="18" t="s">
        <v>814</v>
      </c>
      <c r="D1443" s="18">
        <v>2.04</v>
      </c>
      <c r="E1443" s="310" t="str">
        <f t="shared" si="22"/>
        <v>SINAPI 07/2024</v>
      </c>
      <c r="F1443" s="18">
        <v>2.04</v>
      </c>
    </row>
    <row r="1444" spans="1:6" ht="54">
      <c r="A1444" s="707">
        <v>104703</v>
      </c>
      <c r="B1444" s="692" t="s">
        <v>1454</v>
      </c>
      <c r="C1444" s="18" t="s">
        <v>814</v>
      </c>
      <c r="D1444" s="18">
        <v>96.77</v>
      </c>
      <c r="E1444" s="310" t="str">
        <f t="shared" si="22"/>
        <v>SINAPI 07/2024</v>
      </c>
      <c r="F1444" s="18">
        <v>96.77</v>
      </c>
    </row>
    <row r="1445" spans="1:6" ht="67.5">
      <c r="A1445" s="707">
        <v>104709</v>
      </c>
      <c r="B1445" s="692" t="s">
        <v>1455</v>
      </c>
      <c r="C1445" s="18" t="s">
        <v>814</v>
      </c>
      <c r="D1445" s="311">
        <v>1223.83</v>
      </c>
      <c r="E1445" s="310" t="str">
        <f t="shared" si="22"/>
        <v>SINAPI 07/2024</v>
      </c>
      <c r="F1445" s="311">
        <v>1223.83</v>
      </c>
    </row>
    <row r="1446" spans="1:6" ht="54">
      <c r="A1446" s="707">
        <v>104715</v>
      </c>
      <c r="B1446" s="692" t="s">
        <v>1456</v>
      </c>
      <c r="C1446" s="18" t="s">
        <v>814</v>
      </c>
      <c r="D1446" s="18">
        <v>94.08</v>
      </c>
      <c r="E1446" s="310" t="str">
        <f t="shared" si="22"/>
        <v>SINAPI 07/2024</v>
      </c>
      <c r="F1446" s="18">
        <v>94.08</v>
      </c>
    </row>
    <row r="1447" spans="1:6" ht="54">
      <c r="A1447" s="707">
        <v>104906</v>
      </c>
      <c r="B1447" s="692" t="s">
        <v>1457</v>
      </c>
      <c r="C1447" s="18" t="s">
        <v>814</v>
      </c>
      <c r="D1447" s="18">
        <v>103.29</v>
      </c>
      <c r="E1447" s="310" t="str">
        <f t="shared" si="22"/>
        <v>SINAPI 07/2024</v>
      </c>
      <c r="F1447" s="18">
        <v>103.29</v>
      </c>
    </row>
    <row r="1448" spans="1:6" ht="27">
      <c r="A1448" s="707">
        <v>104912</v>
      </c>
      <c r="B1448" s="692" t="s">
        <v>1458</v>
      </c>
      <c r="C1448" s="18" t="s">
        <v>814</v>
      </c>
      <c r="D1448" s="18">
        <v>36.72</v>
      </c>
      <c r="E1448" s="310" t="str">
        <f t="shared" si="22"/>
        <v>SINAPI 07/2024</v>
      </c>
      <c r="F1448" s="18">
        <v>36.72</v>
      </c>
    </row>
    <row r="1449" spans="1:6" ht="54">
      <c r="A1449" s="707">
        <v>92259</v>
      </c>
      <c r="B1449" s="692" t="s">
        <v>1459</v>
      </c>
      <c r="C1449" s="18" t="s">
        <v>44</v>
      </c>
      <c r="D1449" s="18">
        <v>459.28</v>
      </c>
      <c r="E1449" s="310" t="str">
        <f t="shared" si="22"/>
        <v>SINAPI 07/2024</v>
      </c>
      <c r="F1449" s="18">
        <v>474.31</v>
      </c>
    </row>
    <row r="1450" spans="1:6" ht="54">
      <c r="A1450" s="707">
        <v>92260</v>
      </c>
      <c r="B1450" s="692" t="s">
        <v>1460</v>
      </c>
      <c r="C1450" s="18" t="s">
        <v>44</v>
      </c>
      <c r="D1450" s="18">
        <v>514.62</v>
      </c>
      <c r="E1450" s="310" t="str">
        <f t="shared" si="22"/>
        <v>SINAPI 07/2024</v>
      </c>
      <c r="F1450" s="18">
        <v>536.61</v>
      </c>
    </row>
    <row r="1451" spans="1:6" ht="54">
      <c r="A1451" s="707">
        <v>92261</v>
      </c>
      <c r="B1451" s="692" t="s">
        <v>1461</v>
      </c>
      <c r="C1451" s="18" t="s">
        <v>44</v>
      </c>
      <c r="D1451" s="18">
        <v>568.27</v>
      </c>
      <c r="E1451" s="310" t="str">
        <f t="shared" si="22"/>
        <v>SINAPI 07/2024</v>
      </c>
      <c r="F1451" s="18">
        <v>597.01</v>
      </c>
    </row>
    <row r="1452" spans="1:6" ht="54">
      <c r="A1452" s="707">
        <v>92262</v>
      </c>
      <c r="B1452" s="692" t="s">
        <v>1462</v>
      </c>
      <c r="C1452" s="18" t="s">
        <v>44</v>
      </c>
      <c r="D1452" s="18">
        <v>654.66</v>
      </c>
      <c r="E1452" s="310" t="str">
        <f t="shared" si="22"/>
        <v>SINAPI 07/2024</v>
      </c>
      <c r="F1452" s="18">
        <v>694.27</v>
      </c>
    </row>
    <row r="1453" spans="1:6" ht="54">
      <c r="A1453" s="707">
        <v>92539</v>
      </c>
      <c r="B1453" s="692" t="s">
        <v>1463</v>
      </c>
      <c r="C1453" s="18" t="s">
        <v>495</v>
      </c>
      <c r="D1453" s="18">
        <v>75.78</v>
      </c>
      <c r="E1453" s="310" t="str">
        <f t="shared" si="22"/>
        <v>SINAPI 07/2024</v>
      </c>
      <c r="F1453" s="18">
        <v>78.17</v>
      </c>
    </row>
    <row r="1454" spans="1:6" ht="54">
      <c r="A1454" s="707">
        <v>92540</v>
      </c>
      <c r="B1454" s="692" t="s">
        <v>1464</v>
      </c>
      <c r="C1454" s="18" t="s">
        <v>495</v>
      </c>
      <c r="D1454" s="18">
        <v>84.15</v>
      </c>
      <c r="E1454" s="310" t="str">
        <f t="shared" si="22"/>
        <v>SINAPI 07/2024</v>
      </c>
      <c r="F1454" s="18">
        <v>87.53</v>
      </c>
    </row>
    <row r="1455" spans="1:6" ht="40.5">
      <c r="A1455" s="707">
        <v>92541</v>
      </c>
      <c r="B1455" s="692" t="s">
        <v>1465</v>
      </c>
      <c r="C1455" s="18" t="s">
        <v>495</v>
      </c>
      <c r="D1455" s="18">
        <v>81.88</v>
      </c>
      <c r="E1455" s="310" t="str">
        <f t="shared" si="22"/>
        <v>SINAPI 07/2024</v>
      </c>
      <c r="F1455" s="18">
        <v>84.32</v>
      </c>
    </row>
    <row r="1456" spans="1:6" ht="40.5">
      <c r="A1456" s="707">
        <v>92542</v>
      </c>
      <c r="B1456" s="692" t="s">
        <v>1466</v>
      </c>
      <c r="C1456" s="18" t="s">
        <v>495</v>
      </c>
      <c r="D1456" s="18">
        <v>98.73</v>
      </c>
      <c r="E1456" s="310" t="str">
        <f t="shared" si="22"/>
        <v>SINAPI 07/2024</v>
      </c>
      <c r="F1456" s="18">
        <v>102.25</v>
      </c>
    </row>
    <row r="1457" spans="1:6" ht="54">
      <c r="A1457" s="707">
        <v>92543</v>
      </c>
      <c r="B1457" s="692" t="s">
        <v>1467</v>
      </c>
      <c r="C1457" s="18" t="s">
        <v>495</v>
      </c>
      <c r="D1457" s="18">
        <v>23.04</v>
      </c>
      <c r="E1457" s="310" t="str">
        <f t="shared" si="22"/>
        <v>SINAPI 07/2024</v>
      </c>
      <c r="F1457" s="18">
        <v>23.58</v>
      </c>
    </row>
    <row r="1458" spans="1:6" ht="40.5">
      <c r="A1458" s="707">
        <v>92544</v>
      </c>
      <c r="B1458" s="692" t="s">
        <v>1468</v>
      </c>
      <c r="C1458" s="18" t="s">
        <v>495</v>
      </c>
      <c r="D1458" s="18">
        <v>18.34</v>
      </c>
      <c r="E1458" s="310" t="str">
        <f t="shared" si="22"/>
        <v>SINAPI 07/2024</v>
      </c>
      <c r="F1458" s="18">
        <v>18.77</v>
      </c>
    </row>
    <row r="1459" spans="1:6" ht="40.5">
      <c r="A1459" s="707">
        <v>92545</v>
      </c>
      <c r="B1459" s="692" t="s">
        <v>1469</v>
      </c>
      <c r="C1459" s="18" t="s">
        <v>44</v>
      </c>
      <c r="D1459" s="18">
        <v>980.53</v>
      </c>
      <c r="E1459" s="310" t="str">
        <f t="shared" si="22"/>
        <v>SINAPI 07/2024</v>
      </c>
      <c r="F1459" s="311">
        <v>1021.67</v>
      </c>
    </row>
    <row r="1460" spans="1:6" ht="40.5">
      <c r="A1460" s="707">
        <v>92546</v>
      </c>
      <c r="B1460" s="692" t="s">
        <v>1470</v>
      </c>
      <c r="C1460" s="18" t="s">
        <v>44</v>
      </c>
      <c r="D1460" s="311">
        <v>1200.6500000000001</v>
      </c>
      <c r="E1460" s="310" t="str">
        <f t="shared" si="22"/>
        <v>SINAPI 07/2024</v>
      </c>
      <c r="F1460" s="311">
        <v>1254.8499999999999</v>
      </c>
    </row>
    <row r="1461" spans="1:6" ht="40.5">
      <c r="A1461" s="707">
        <v>92547</v>
      </c>
      <c r="B1461" s="692" t="s">
        <v>1471</v>
      </c>
      <c r="C1461" s="18" t="s">
        <v>44</v>
      </c>
      <c r="D1461" s="311">
        <v>1273.58</v>
      </c>
      <c r="E1461" s="310" t="str">
        <f t="shared" si="22"/>
        <v>SINAPI 07/2024</v>
      </c>
      <c r="F1461" s="311">
        <v>1327.78</v>
      </c>
    </row>
    <row r="1462" spans="1:6" ht="40.5">
      <c r="A1462" s="707">
        <v>92548</v>
      </c>
      <c r="B1462" s="692" t="s">
        <v>1472</v>
      </c>
      <c r="C1462" s="18" t="s">
        <v>44</v>
      </c>
      <c r="D1462" s="311">
        <v>1416.29</v>
      </c>
      <c r="E1462" s="310" t="str">
        <f t="shared" si="22"/>
        <v>SINAPI 07/2024</v>
      </c>
      <c r="F1462" s="311">
        <v>1477.45</v>
      </c>
    </row>
    <row r="1463" spans="1:6" ht="40.5">
      <c r="A1463" s="707">
        <v>92549</v>
      </c>
      <c r="B1463" s="692" t="s">
        <v>1473</v>
      </c>
      <c r="C1463" s="18" t="s">
        <v>44</v>
      </c>
      <c r="D1463" s="311">
        <v>1758.19</v>
      </c>
      <c r="E1463" s="310" t="str">
        <f t="shared" si="22"/>
        <v>SINAPI 07/2024</v>
      </c>
      <c r="F1463" s="311">
        <v>1845.47</v>
      </c>
    </row>
    <row r="1464" spans="1:6" ht="40.5">
      <c r="A1464" s="707">
        <v>92550</v>
      </c>
      <c r="B1464" s="692" t="s">
        <v>1474</v>
      </c>
      <c r="C1464" s="18" t="s">
        <v>44</v>
      </c>
      <c r="D1464" s="311">
        <v>2198.04</v>
      </c>
      <c r="E1464" s="310" t="str">
        <f t="shared" si="22"/>
        <v>SINAPI 07/2024</v>
      </c>
      <c r="F1464" s="311">
        <v>2292.0700000000002</v>
      </c>
    </row>
    <row r="1465" spans="1:6" ht="40.5">
      <c r="A1465" s="707">
        <v>92551</v>
      </c>
      <c r="B1465" s="692" t="s">
        <v>1475</v>
      </c>
      <c r="C1465" s="18" t="s">
        <v>44</v>
      </c>
      <c r="D1465" s="311">
        <v>2291.9899999999998</v>
      </c>
      <c r="E1465" s="310" t="str">
        <f t="shared" si="22"/>
        <v>SINAPI 07/2024</v>
      </c>
      <c r="F1465" s="311">
        <v>2386.02</v>
      </c>
    </row>
    <row r="1466" spans="1:6" ht="40.5">
      <c r="A1466" s="707">
        <v>92552</v>
      </c>
      <c r="B1466" s="692" t="s">
        <v>1476</v>
      </c>
      <c r="C1466" s="18" t="s">
        <v>44</v>
      </c>
      <c r="D1466" s="311">
        <v>2486.77</v>
      </c>
      <c r="E1466" s="310" t="str">
        <f t="shared" si="22"/>
        <v>SINAPI 07/2024</v>
      </c>
      <c r="F1466" s="311">
        <v>2591.67</v>
      </c>
    </row>
    <row r="1467" spans="1:6" ht="40.5">
      <c r="A1467" s="707">
        <v>92553</v>
      </c>
      <c r="B1467" s="692" t="s">
        <v>1477</v>
      </c>
      <c r="C1467" s="18" t="s">
        <v>44</v>
      </c>
      <c r="D1467" s="311">
        <v>2837.49</v>
      </c>
      <c r="E1467" s="310" t="str">
        <f t="shared" si="22"/>
        <v>SINAPI 07/2024</v>
      </c>
      <c r="F1467" s="311">
        <v>2968.51</v>
      </c>
    </row>
    <row r="1468" spans="1:6" ht="40.5">
      <c r="A1468" s="707">
        <v>92554</v>
      </c>
      <c r="B1468" s="692" t="s">
        <v>1478</v>
      </c>
      <c r="C1468" s="18" t="s">
        <v>44</v>
      </c>
      <c r="D1468" s="311">
        <v>2945.28</v>
      </c>
      <c r="E1468" s="310" t="str">
        <f t="shared" si="22"/>
        <v>SINAPI 07/2024</v>
      </c>
      <c r="F1468" s="311">
        <v>3076.3</v>
      </c>
    </row>
    <row r="1469" spans="1:6" ht="54">
      <c r="A1469" s="707">
        <v>92555</v>
      </c>
      <c r="B1469" s="692" t="s">
        <v>1479</v>
      </c>
      <c r="C1469" s="18" t="s">
        <v>44</v>
      </c>
      <c r="D1469" s="18">
        <v>966.1</v>
      </c>
      <c r="E1469" s="310" t="str">
        <f t="shared" si="22"/>
        <v>SINAPI 07/2024</v>
      </c>
      <c r="F1469" s="311">
        <v>1007.24</v>
      </c>
    </row>
    <row r="1470" spans="1:6" ht="54">
      <c r="A1470" s="707">
        <v>92556</v>
      </c>
      <c r="B1470" s="692" t="s">
        <v>1480</v>
      </c>
      <c r="C1470" s="18" t="s">
        <v>44</v>
      </c>
      <c r="D1470" s="311">
        <v>1175.3599999999999</v>
      </c>
      <c r="E1470" s="310" t="str">
        <f t="shared" si="22"/>
        <v>SINAPI 07/2024</v>
      </c>
      <c r="F1470" s="311">
        <v>1229.56</v>
      </c>
    </row>
    <row r="1471" spans="1:6" ht="54">
      <c r="A1471" s="707">
        <v>92557</v>
      </c>
      <c r="B1471" s="692" t="s">
        <v>1481</v>
      </c>
      <c r="C1471" s="18" t="s">
        <v>44</v>
      </c>
      <c r="D1471" s="311">
        <v>1248.29</v>
      </c>
      <c r="E1471" s="310" t="str">
        <f t="shared" si="22"/>
        <v>SINAPI 07/2024</v>
      </c>
      <c r="F1471" s="311">
        <v>1302.49</v>
      </c>
    </row>
    <row r="1472" spans="1:6" ht="54">
      <c r="A1472" s="707">
        <v>92558</v>
      </c>
      <c r="B1472" s="692" t="s">
        <v>1482</v>
      </c>
      <c r="C1472" s="18" t="s">
        <v>44</v>
      </c>
      <c r="D1472" s="311">
        <v>1401.85</v>
      </c>
      <c r="E1472" s="310" t="str">
        <f t="shared" si="22"/>
        <v>SINAPI 07/2024</v>
      </c>
      <c r="F1472" s="311">
        <v>1463.01</v>
      </c>
    </row>
    <row r="1473" spans="1:6" ht="54">
      <c r="A1473" s="707">
        <v>92559</v>
      </c>
      <c r="B1473" s="692" t="s">
        <v>1483</v>
      </c>
      <c r="C1473" s="18" t="s">
        <v>44</v>
      </c>
      <c r="D1473" s="311">
        <v>1731.31</v>
      </c>
      <c r="E1473" s="310" t="str">
        <f t="shared" si="22"/>
        <v>SINAPI 07/2024</v>
      </c>
      <c r="F1473" s="311">
        <v>1818.59</v>
      </c>
    </row>
    <row r="1474" spans="1:6" ht="54">
      <c r="A1474" s="707">
        <v>92560</v>
      </c>
      <c r="B1474" s="692" t="s">
        <v>1484</v>
      </c>
      <c r="C1474" s="18" t="s">
        <v>44</v>
      </c>
      <c r="D1474" s="311">
        <v>2161.4299999999998</v>
      </c>
      <c r="E1474" s="310" t="str">
        <f t="shared" si="22"/>
        <v>SINAPI 07/2024</v>
      </c>
      <c r="F1474" s="311">
        <v>2255.46</v>
      </c>
    </row>
    <row r="1475" spans="1:6" ht="54">
      <c r="A1475" s="707">
        <v>92561</v>
      </c>
      <c r="B1475" s="692" t="s">
        <v>1485</v>
      </c>
      <c r="C1475" s="18" t="s">
        <v>44</v>
      </c>
      <c r="D1475" s="311">
        <v>2256.37</v>
      </c>
      <c r="E1475" s="310" t="str">
        <f t="shared" si="22"/>
        <v>SINAPI 07/2024</v>
      </c>
      <c r="F1475" s="311">
        <v>2350.4</v>
      </c>
    </row>
    <row r="1476" spans="1:6" ht="54">
      <c r="A1476" s="707">
        <v>92562</v>
      </c>
      <c r="B1476" s="692" t="s">
        <v>1486</v>
      </c>
      <c r="C1476" s="18" t="s">
        <v>44</v>
      </c>
      <c r="D1476" s="311">
        <v>2425.86</v>
      </c>
      <c r="E1476" s="310" t="str">
        <f t="shared" si="22"/>
        <v>SINAPI 07/2024</v>
      </c>
      <c r="F1476" s="311">
        <v>2530.7600000000002</v>
      </c>
    </row>
    <row r="1477" spans="1:6" ht="54">
      <c r="A1477" s="707">
        <v>92563</v>
      </c>
      <c r="B1477" s="692" t="s">
        <v>1487</v>
      </c>
      <c r="C1477" s="18" t="s">
        <v>44</v>
      </c>
      <c r="D1477" s="311">
        <v>2766.26</v>
      </c>
      <c r="E1477" s="310" t="str">
        <f t="shared" si="22"/>
        <v>SINAPI 07/2024</v>
      </c>
      <c r="F1477" s="311">
        <v>2897.28</v>
      </c>
    </row>
    <row r="1478" spans="1:6" ht="54">
      <c r="A1478" s="707">
        <v>92564</v>
      </c>
      <c r="B1478" s="692" t="s">
        <v>1488</v>
      </c>
      <c r="C1478" s="18" t="s">
        <v>44</v>
      </c>
      <c r="D1478" s="311">
        <v>2858.03</v>
      </c>
      <c r="E1478" s="310" t="str">
        <f t="shared" si="22"/>
        <v>SINAPI 07/2024</v>
      </c>
      <c r="F1478" s="311">
        <v>2989.05</v>
      </c>
    </row>
    <row r="1479" spans="1:6" ht="54">
      <c r="A1479" s="707">
        <v>100379</v>
      </c>
      <c r="B1479" s="692" t="s">
        <v>1489</v>
      </c>
      <c r="C1479" s="18" t="s">
        <v>495</v>
      </c>
      <c r="D1479" s="18">
        <v>36.200000000000003</v>
      </c>
      <c r="E1479" s="310" t="str">
        <f t="shared" si="22"/>
        <v>SINAPI 07/2024</v>
      </c>
      <c r="F1479" s="18">
        <v>37.68</v>
      </c>
    </row>
    <row r="1480" spans="1:6" ht="67.5">
      <c r="A1480" s="707">
        <v>100380</v>
      </c>
      <c r="B1480" s="692" t="s">
        <v>1490</v>
      </c>
      <c r="C1480" s="18" t="s">
        <v>495</v>
      </c>
      <c r="D1480" s="18">
        <v>47.53</v>
      </c>
      <c r="E1480" s="310" t="str">
        <f t="shared" ref="E1480:E1543" si="23">+$G$7</f>
        <v>SINAPI 07/2024</v>
      </c>
      <c r="F1480" s="18">
        <v>49.88</v>
      </c>
    </row>
    <row r="1481" spans="1:6" ht="54">
      <c r="A1481" s="707">
        <v>100381</v>
      </c>
      <c r="B1481" s="692" t="s">
        <v>1491</v>
      </c>
      <c r="C1481" s="18" t="s">
        <v>495</v>
      </c>
      <c r="D1481" s="18">
        <v>52.97</v>
      </c>
      <c r="E1481" s="310" t="str">
        <f t="shared" si="23"/>
        <v>SINAPI 07/2024</v>
      </c>
      <c r="F1481" s="18">
        <v>55.9</v>
      </c>
    </row>
    <row r="1482" spans="1:6" ht="67.5">
      <c r="A1482" s="707">
        <v>100383</v>
      </c>
      <c r="B1482" s="692" t="s">
        <v>1492</v>
      </c>
      <c r="C1482" s="18" t="s">
        <v>495</v>
      </c>
      <c r="D1482" s="18">
        <v>24.95</v>
      </c>
      <c r="E1482" s="310" t="str">
        <f t="shared" si="23"/>
        <v>SINAPI 07/2024</v>
      </c>
      <c r="F1482" s="18">
        <v>25.6</v>
      </c>
    </row>
    <row r="1483" spans="1:6" ht="67.5">
      <c r="A1483" s="707">
        <v>100384</v>
      </c>
      <c r="B1483" s="692" t="s">
        <v>1493</v>
      </c>
      <c r="C1483" s="18" t="s">
        <v>495</v>
      </c>
      <c r="D1483" s="18">
        <v>26.05</v>
      </c>
      <c r="E1483" s="310" t="str">
        <f t="shared" si="23"/>
        <v>SINAPI 07/2024</v>
      </c>
      <c r="F1483" s="18">
        <v>26.87</v>
      </c>
    </row>
    <row r="1484" spans="1:6" ht="54">
      <c r="A1484" s="707">
        <v>100385</v>
      </c>
      <c r="B1484" s="692" t="s">
        <v>1494</v>
      </c>
      <c r="C1484" s="18" t="s">
        <v>495</v>
      </c>
      <c r="D1484" s="18">
        <v>32.72</v>
      </c>
      <c r="E1484" s="310" t="str">
        <f t="shared" si="23"/>
        <v>SINAPI 07/2024</v>
      </c>
      <c r="F1484" s="18">
        <v>33.83</v>
      </c>
    </row>
    <row r="1485" spans="1:6" ht="54">
      <c r="A1485" s="707">
        <v>100386</v>
      </c>
      <c r="B1485" s="692" t="s">
        <v>1495</v>
      </c>
      <c r="C1485" s="18" t="s">
        <v>495</v>
      </c>
      <c r="D1485" s="18">
        <v>41.86</v>
      </c>
      <c r="E1485" s="310" t="str">
        <f t="shared" si="23"/>
        <v>SINAPI 07/2024</v>
      </c>
      <c r="F1485" s="18">
        <v>43.53</v>
      </c>
    </row>
    <row r="1486" spans="1:6" ht="67.5">
      <c r="A1486" s="707">
        <v>100387</v>
      </c>
      <c r="B1486" s="692" t="s">
        <v>1496</v>
      </c>
      <c r="C1486" s="18" t="s">
        <v>495</v>
      </c>
      <c r="D1486" s="18">
        <v>51.26</v>
      </c>
      <c r="E1486" s="310" t="str">
        <f t="shared" si="23"/>
        <v>SINAPI 07/2024</v>
      </c>
      <c r="F1486" s="18">
        <v>53.38</v>
      </c>
    </row>
    <row r="1487" spans="1:6" ht="40.5">
      <c r="A1487" s="707">
        <v>100388</v>
      </c>
      <c r="B1487" s="692" t="s">
        <v>1497</v>
      </c>
      <c r="C1487" s="18" t="s">
        <v>495</v>
      </c>
      <c r="D1487" s="18">
        <v>18.440000000000001</v>
      </c>
      <c r="E1487" s="310" t="str">
        <f t="shared" si="23"/>
        <v>SINAPI 07/2024</v>
      </c>
      <c r="F1487" s="18">
        <v>19.61</v>
      </c>
    </row>
    <row r="1488" spans="1:6" ht="40.5">
      <c r="A1488" s="707">
        <v>100389</v>
      </c>
      <c r="B1488" s="692" t="s">
        <v>1498</v>
      </c>
      <c r="C1488" s="18" t="s">
        <v>495</v>
      </c>
      <c r="D1488" s="18">
        <v>15.99</v>
      </c>
      <c r="E1488" s="310" t="str">
        <f t="shared" si="23"/>
        <v>SINAPI 07/2024</v>
      </c>
      <c r="F1488" s="18">
        <v>17.23</v>
      </c>
    </row>
    <row r="1489" spans="1:6" ht="40.5">
      <c r="A1489" s="707">
        <v>100390</v>
      </c>
      <c r="B1489" s="692" t="s">
        <v>1499</v>
      </c>
      <c r="C1489" s="18" t="s">
        <v>495</v>
      </c>
      <c r="D1489" s="18">
        <v>21.73</v>
      </c>
      <c r="E1489" s="310" t="str">
        <f t="shared" si="23"/>
        <v>SINAPI 07/2024</v>
      </c>
      <c r="F1489" s="18">
        <v>23.3</v>
      </c>
    </row>
    <row r="1490" spans="1:6" ht="40.5">
      <c r="A1490" s="707">
        <v>100391</v>
      </c>
      <c r="B1490" s="692" t="s">
        <v>1500</v>
      </c>
      <c r="C1490" s="18" t="s">
        <v>495</v>
      </c>
      <c r="D1490" s="18">
        <v>18.07</v>
      </c>
      <c r="E1490" s="310" t="str">
        <f t="shared" si="23"/>
        <v>SINAPI 07/2024</v>
      </c>
      <c r="F1490" s="18">
        <v>19.559999999999999</v>
      </c>
    </row>
    <row r="1491" spans="1:6" ht="40.5">
      <c r="A1491" s="707">
        <v>100392</v>
      </c>
      <c r="B1491" s="692" t="s">
        <v>1501</v>
      </c>
      <c r="C1491" s="18" t="s">
        <v>495</v>
      </c>
      <c r="D1491" s="18">
        <v>14.51</v>
      </c>
      <c r="E1491" s="310" t="str">
        <f t="shared" si="23"/>
        <v>SINAPI 07/2024</v>
      </c>
      <c r="F1491" s="18">
        <v>15.43</v>
      </c>
    </row>
    <row r="1492" spans="1:6" ht="40.5">
      <c r="A1492" s="707">
        <v>100393</v>
      </c>
      <c r="B1492" s="692" t="s">
        <v>1502</v>
      </c>
      <c r="C1492" s="18" t="s">
        <v>495</v>
      </c>
      <c r="D1492" s="18">
        <v>18.25</v>
      </c>
      <c r="E1492" s="310" t="str">
        <f t="shared" si="23"/>
        <v>SINAPI 07/2024</v>
      </c>
      <c r="F1492" s="18">
        <v>19.64</v>
      </c>
    </row>
    <row r="1493" spans="1:6" ht="40.5">
      <c r="A1493" s="707">
        <v>100394</v>
      </c>
      <c r="B1493" s="692" t="s">
        <v>1503</v>
      </c>
      <c r="C1493" s="18" t="s">
        <v>495</v>
      </c>
      <c r="D1493" s="18">
        <v>17.09</v>
      </c>
      <c r="E1493" s="310" t="str">
        <f t="shared" si="23"/>
        <v>SINAPI 07/2024</v>
      </c>
      <c r="F1493" s="18">
        <v>18.309999999999999</v>
      </c>
    </row>
    <row r="1494" spans="1:6" ht="40.5">
      <c r="A1494" s="707">
        <v>100395</v>
      </c>
      <c r="B1494" s="692" t="s">
        <v>1504</v>
      </c>
      <c r="C1494" s="18" t="s">
        <v>495</v>
      </c>
      <c r="D1494" s="18">
        <v>21.54</v>
      </c>
      <c r="E1494" s="310" t="str">
        <f t="shared" si="23"/>
        <v>SINAPI 07/2024</v>
      </c>
      <c r="F1494" s="18">
        <v>23.34</v>
      </c>
    </row>
    <row r="1495" spans="1:6" ht="27">
      <c r="A1495" s="707">
        <v>94189</v>
      </c>
      <c r="B1495" s="692" t="s">
        <v>1505</v>
      </c>
      <c r="C1495" s="18" t="s">
        <v>495</v>
      </c>
      <c r="D1495" s="18">
        <v>38.869999999999997</v>
      </c>
      <c r="E1495" s="310" t="str">
        <f t="shared" si="23"/>
        <v>SINAPI 07/2024</v>
      </c>
      <c r="F1495" s="18">
        <v>39.47</v>
      </c>
    </row>
    <row r="1496" spans="1:6" ht="27">
      <c r="A1496" s="707">
        <v>94192</v>
      </c>
      <c r="B1496" s="692" t="s">
        <v>1506</v>
      </c>
      <c r="C1496" s="18" t="s">
        <v>495</v>
      </c>
      <c r="D1496" s="18">
        <v>41.13</v>
      </c>
      <c r="E1496" s="310" t="str">
        <f t="shared" si="23"/>
        <v>SINAPI 07/2024</v>
      </c>
      <c r="F1496" s="18">
        <v>42</v>
      </c>
    </row>
    <row r="1497" spans="1:6" ht="40.5">
      <c r="A1497" s="707">
        <v>94195</v>
      </c>
      <c r="B1497" s="692" t="s">
        <v>1507</v>
      </c>
      <c r="C1497" s="18" t="s">
        <v>495</v>
      </c>
      <c r="D1497" s="18">
        <v>34.9</v>
      </c>
      <c r="E1497" s="310" t="str">
        <f t="shared" si="23"/>
        <v>SINAPI 07/2024</v>
      </c>
      <c r="F1497" s="18">
        <v>35.9</v>
      </c>
    </row>
    <row r="1498" spans="1:6" ht="40.5">
      <c r="A1498" s="707">
        <v>94198</v>
      </c>
      <c r="B1498" s="692" t="s">
        <v>1508</v>
      </c>
      <c r="C1498" s="18" t="s">
        <v>495</v>
      </c>
      <c r="D1498" s="18">
        <v>37.89</v>
      </c>
      <c r="E1498" s="310" t="str">
        <f t="shared" si="23"/>
        <v>SINAPI 07/2024</v>
      </c>
      <c r="F1498" s="18">
        <v>39.25</v>
      </c>
    </row>
    <row r="1499" spans="1:6" ht="40.5">
      <c r="A1499" s="707">
        <v>94201</v>
      </c>
      <c r="B1499" s="692" t="s">
        <v>1509</v>
      </c>
      <c r="C1499" s="18" t="s">
        <v>495</v>
      </c>
      <c r="D1499" s="18">
        <v>49.54</v>
      </c>
      <c r="E1499" s="310" t="str">
        <f t="shared" si="23"/>
        <v>SINAPI 07/2024</v>
      </c>
      <c r="F1499" s="18">
        <v>51.11</v>
      </c>
    </row>
    <row r="1500" spans="1:6" ht="40.5">
      <c r="A1500" s="707">
        <v>94204</v>
      </c>
      <c r="B1500" s="692" t="s">
        <v>1510</v>
      </c>
      <c r="C1500" s="18" t="s">
        <v>495</v>
      </c>
      <c r="D1500" s="18">
        <v>54.61</v>
      </c>
      <c r="E1500" s="310" t="str">
        <f t="shared" si="23"/>
        <v>SINAPI 07/2024</v>
      </c>
      <c r="F1500" s="18">
        <v>56.81</v>
      </c>
    </row>
    <row r="1501" spans="1:6" ht="27">
      <c r="A1501" s="707">
        <v>94224</v>
      </c>
      <c r="B1501" s="692" t="s">
        <v>1511</v>
      </c>
      <c r="C1501" s="18" t="s">
        <v>10</v>
      </c>
      <c r="D1501" s="18">
        <v>24.01</v>
      </c>
      <c r="E1501" s="310" t="str">
        <f t="shared" si="23"/>
        <v>SINAPI 07/2024</v>
      </c>
      <c r="F1501" s="18">
        <v>26.4</v>
      </c>
    </row>
    <row r="1502" spans="1:6" ht="27">
      <c r="A1502" s="707">
        <v>94226</v>
      </c>
      <c r="B1502" s="692" t="s">
        <v>1512</v>
      </c>
      <c r="C1502" s="18" t="s">
        <v>495</v>
      </c>
      <c r="D1502" s="18">
        <v>19.61</v>
      </c>
      <c r="E1502" s="310" t="str">
        <f t="shared" si="23"/>
        <v>SINAPI 07/2024</v>
      </c>
      <c r="F1502" s="18">
        <v>20.56</v>
      </c>
    </row>
    <row r="1503" spans="1:6" ht="27">
      <c r="A1503" s="707">
        <v>94232</v>
      </c>
      <c r="B1503" s="692" t="s">
        <v>1513</v>
      </c>
      <c r="C1503" s="18" t="s">
        <v>44</v>
      </c>
      <c r="D1503" s="18">
        <v>2.4700000000000002</v>
      </c>
      <c r="E1503" s="310" t="str">
        <f t="shared" si="23"/>
        <v>SINAPI 07/2024</v>
      </c>
      <c r="F1503" s="18">
        <v>2.77</v>
      </c>
    </row>
    <row r="1504" spans="1:6" ht="40.5">
      <c r="A1504" s="707">
        <v>94440</v>
      </c>
      <c r="B1504" s="692" t="s">
        <v>1514</v>
      </c>
      <c r="C1504" s="18" t="s">
        <v>495</v>
      </c>
      <c r="D1504" s="18">
        <v>34.9</v>
      </c>
      <c r="E1504" s="310" t="str">
        <f t="shared" si="23"/>
        <v>SINAPI 07/2024</v>
      </c>
      <c r="F1504" s="18">
        <v>35.9</v>
      </c>
    </row>
    <row r="1505" spans="1:6" ht="40.5">
      <c r="A1505" s="707">
        <v>94441</v>
      </c>
      <c r="B1505" s="692" t="s">
        <v>1515</v>
      </c>
      <c r="C1505" s="18" t="s">
        <v>495</v>
      </c>
      <c r="D1505" s="18">
        <v>37.89</v>
      </c>
      <c r="E1505" s="310" t="str">
        <f t="shared" si="23"/>
        <v>SINAPI 07/2024</v>
      </c>
      <c r="F1505" s="18">
        <v>39.25</v>
      </c>
    </row>
    <row r="1506" spans="1:6" ht="40.5">
      <c r="A1506" s="707">
        <v>94442</v>
      </c>
      <c r="B1506" s="692" t="s">
        <v>1516</v>
      </c>
      <c r="C1506" s="18" t="s">
        <v>495</v>
      </c>
      <c r="D1506" s="18">
        <v>34.9</v>
      </c>
      <c r="E1506" s="310" t="str">
        <f t="shared" si="23"/>
        <v>SINAPI 07/2024</v>
      </c>
      <c r="F1506" s="18">
        <v>35.9</v>
      </c>
    </row>
    <row r="1507" spans="1:6" ht="40.5">
      <c r="A1507" s="707">
        <v>94443</v>
      </c>
      <c r="B1507" s="692" t="s">
        <v>1517</v>
      </c>
      <c r="C1507" s="18" t="s">
        <v>495</v>
      </c>
      <c r="D1507" s="18">
        <v>37.89</v>
      </c>
      <c r="E1507" s="310" t="str">
        <f t="shared" si="23"/>
        <v>SINAPI 07/2024</v>
      </c>
      <c r="F1507" s="18">
        <v>39.25</v>
      </c>
    </row>
    <row r="1508" spans="1:6" ht="40.5">
      <c r="A1508" s="707">
        <v>94445</v>
      </c>
      <c r="B1508" s="692" t="s">
        <v>1518</v>
      </c>
      <c r="C1508" s="18" t="s">
        <v>495</v>
      </c>
      <c r="D1508" s="18">
        <v>49.54</v>
      </c>
      <c r="E1508" s="310" t="str">
        <f t="shared" si="23"/>
        <v>SINAPI 07/2024</v>
      </c>
      <c r="F1508" s="18">
        <v>51.11</v>
      </c>
    </row>
    <row r="1509" spans="1:6" ht="40.5">
      <c r="A1509" s="707">
        <v>94446</v>
      </c>
      <c r="B1509" s="692" t="s">
        <v>1519</v>
      </c>
      <c r="C1509" s="18" t="s">
        <v>495</v>
      </c>
      <c r="D1509" s="18">
        <v>54.61</v>
      </c>
      <c r="E1509" s="310" t="str">
        <f t="shared" si="23"/>
        <v>SINAPI 07/2024</v>
      </c>
      <c r="F1509" s="18">
        <v>56.81</v>
      </c>
    </row>
    <row r="1510" spans="1:6" ht="40.5">
      <c r="A1510" s="707">
        <v>94447</v>
      </c>
      <c r="B1510" s="692" t="s">
        <v>1520</v>
      </c>
      <c r="C1510" s="18" t="s">
        <v>495</v>
      </c>
      <c r="D1510" s="18">
        <v>49.54</v>
      </c>
      <c r="E1510" s="310" t="str">
        <f t="shared" si="23"/>
        <v>SINAPI 07/2024</v>
      </c>
      <c r="F1510" s="18">
        <v>51.11</v>
      </c>
    </row>
    <row r="1511" spans="1:6" ht="40.5">
      <c r="A1511" s="707">
        <v>94448</v>
      </c>
      <c r="B1511" s="692" t="s">
        <v>1521</v>
      </c>
      <c r="C1511" s="18" t="s">
        <v>495</v>
      </c>
      <c r="D1511" s="18">
        <v>54.61</v>
      </c>
      <c r="E1511" s="310" t="str">
        <f t="shared" si="23"/>
        <v>SINAPI 07/2024</v>
      </c>
      <c r="F1511" s="18">
        <v>56.81</v>
      </c>
    </row>
    <row r="1512" spans="1:6" ht="54">
      <c r="A1512" s="707">
        <v>94207</v>
      </c>
      <c r="B1512" s="692" t="s">
        <v>1522</v>
      </c>
      <c r="C1512" s="18" t="s">
        <v>495</v>
      </c>
      <c r="D1512" s="18">
        <v>54.68</v>
      </c>
      <c r="E1512" s="310" t="str">
        <f t="shared" si="23"/>
        <v>SINAPI 07/2024</v>
      </c>
      <c r="F1512" s="18">
        <v>55.38</v>
      </c>
    </row>
    <row r="1513" spans="1:6" ht="54">
      <c r="A1513" s="707">
        <v>94210</v>
      </c>
      <c r="B1513" s="692" t="s">
        <v>1523</v>
      </c>
      <c r="C1513" s="18" t="s">
        <v>495</v>
      </c>
      <c r="D1513" s="18">
        <v>58.14</v>
      </c>
      <c r="E1513" s="310" t="str">
        <f t="shared" si="23"/>
        <v>SINAPI 07/2024</v>
      </c>
      <c r="F1513" s="18">
        <v>58.92</v>
      </c>
    </row>
    <row r="1514" spans="1:6" ht="27">
      <c r="A1514" s="707">
        <v>94218</v>
      </c>
      <c r="B1514" s="692" t="s">
        <v>1524</v>
      </c>
      <c r="C1514" s="18" t="s">
        <v>495</v>
      </c>
      <c r="D1514" s="18">
        <v>149.53</v>
      </c>
      <c r="E1514" s="310" t="str">
        <f t="shared" si="23"/>
        <v>SINAPI 07/2024</v>
      </c>
      <c r="F1514" s="18">
        <v>150.30000000000001</v>
      </c>
    </row>
    <row r="1515" spans="1:6" ht="27">
      <c r="A1515" s="707">
        <v>94213</v>
      </c>
      <c r="B1515" s="692" t="s">
        <v>1525</v>
      </c>
      <c r="C1515" s="18" t="s">
        <v>495</v>
      </c>
      <c r="D1515" s="18">
        <v>62.28</v>
      </c>
      <c r="E1515" s="310" t="str">
        <f t="shared" si="23"/>
        <v>SINAPI 07/2024</v>
      </c>
      <c r="F1515" s="18">
        <v>62.77</v>
      </c>
    </row>
    <row r="1516" spans="1:6" ht="27">
      <c r="A1516" s="707">
        <v>94216</v>
      </c>
      <c r="B1516" s="692" t="s">
        <v>1526</v>
      </c>
      <c r="C1516" s="18" t="s">
        <v>495</v>
      </c>
      <c r="D1516" s="18">
        <v>179.24</v>
      </c>
      <c r="E1516" s="310" t="str">
        <f t="shared" si="23"/>
        <v>SINAPI 07/2024</v>
      </c>
      <c r="F1516" s="18">
        <v>179.54</v>
      </c>
    </row>
    <row r="1517" spans="1:6" ht="54">
      <c r="A1517" s="707">
        <v>94219</v>
      </c>
      <c r="B1517" s="692" t="s">
        <v>1527</v>
      </c>
      <c r="C1517" s="18" t="s">
        <v>10</v>
      </c>
      <c r="D1517" s="18">
        <v>31.62</v>
      </c>
      <c r="E1517" s="310" t="str">
        <f t="shared" si="23"/>
        <v>SINAPI 07/2024</v>
      </c>
      <c r="F1517" s="18">
        <v>33.520000000000003</v>
      </c>
    </row>
    <row r="1518" spans="1:6" ht="54">
      <c r="A1518" s="707">
        <v>94220</v>
      </c>
      <c r="B1518" s="692" t="s">
        <v>1528</v>
      </c>
      <c r="C1518" s="18" t="s">
        <v>10</v>
      </c>
      <c r="D1518" s="18">
        <v>53.46</v>
      </c>
      <c r="E1518" s="310" t="str">
        <f t="shared" si="23"/>
        <v>SINAPI 07/2024</v>
      </c>
      <c r="F1518" s="18">
        <v>55.36</v>
      </c>
    </row>
    <row r="1519" spans="1:6" ht="40.5">
      <c r="A1519" s="707">
        <v>94221</v>
      </c>
      <c r="B1519" s="692" t="s">
        <v>1529</v>
      </c>
      <c r="C1519" s="18" t="s">
        <v>10</v>
      </c>
      <c r="D1519" s="18">
        <v>25.74</v>
      </c>
      <c r="E1519" s="310" t="str">
        <f t="shared" si="23"/>
        <v>SINAPI 07/2024</v>
      </c>
      <c r="F1519" s="18">
        <v>26.91</v>
      </c>
    </row>
    <row r="1520" spans="1:6" ht="40.5">
      <c r="A1520" s="707">
        <v>94222</v>
      </c>
      <c r="B1520" s="692" t="s">
        <v>1530</v>
      </c>
      <c r="C1520" s="18" t="s">
        <v>10</v>
      </c>
      <c r="D1520" s="18">
        <v>47.58</v>
      </c>
      <c r="E1520" s="310" t="str">
        <f t="shared" si="23"/>
        <v>SINAPI 07/2024</v>
      </c>
      <c r="F1520" s="18">
        <v>48.75</v>
      </c>
    </row>
    <row r="1521" spans="1:6" ht="27">
      <c r="A1521" s="707">
        <v>94223</v>
      </c>
      <c r="B1521" s="692" t="s">
        <v>1531</v>
      </c>
      <c r="C1521" s="18" t="s">
        <v>10</v>
      </c>
      <c r="D1521" s="18">
        <v>93.32</v>
      </c>
      <c r="E1521" s="310" t="str">
        <f t="shared" si="23"/>
        <v>SINAPI 07/2024</v>
      </c>
      <c r="F1521" s="18">
        <v>93.68</v>
      </c>
    </row>
    <row r="1522" spans="1:6" ht="40.5">
      <c r="A1522" s="707">
        <v>94451</v>
      </c>
      <c r="B1522" s="692" t="s">
        <v>1532</v>
      </c>
      <c r="C1522" s="18" t="s">
        <v>10</v>
      </c>
      <c r="D1522" s="18">
        <v>105.14</v>
      </c>
      <c r="E1522" s="310" t="str">
        <f t="shared" si="23"/>
        <v>SINAPI 07/2024</v>
      </c>
      <c r="F1522" s="18">
        <v>105.5</v>
      </c>
    </row>
    <row r="1523" spans="1:6" ht="40.5">
      <c r="A1523" s="707">
        <v>100325</v>
      </c>
      <c r="B1523" s="692" t="s">
        <v>1533</v>
      </c>
      <c r="C1523" s="18" t="s">
        <v>10</v>
      </c>
      <c r="D1523" s="18">
        <v>102.26</v>
      </c>
      <c r="E1523" s="310" t="str">
        <f t="shared" si="23"/>
        <v>SINAPI 07/2024</v>
      </c>
      <c r="F1523" s="18">
        <v>102.52</v>
      </c>
    </row>
    <row r="1524" spans="1:6" ht="40.5">
      <c r="A1524" s="707">
        <v>100327</v>
      </c>
      <c r="B1524" s="692" t="s">
        <v>1534</v>
      </c>
      <c r="C1524" s="18" t="s">
        <v>10</v>
      </c>
      <c r="D1524" s="18">
        <v>52.49</v>
      </c>
      <c r="E1524" s="310" t="str">
        <f t="shared" si="23"/>
        <v>SINAPI 07/2024</v>
      </c>
      <c r="F1524" s="18">
        <v>53.56</v>
      </c>
    </row>
    <row r="1525" spans="1:6" ht="27">
      <c r="A1525" s="707">
        <v>100328</v>
      </c>
      <c r="B1525" s="692" t="s">
        <v>1535</v>
      </c>
      <c r="C1525" s="18" t="s">
        <v>495</v>
      </c>
      <c r="D1525" s="18">
        <v>12.79</v>
      </c>
      <c r="E1525" s="310" t="str">
        <f t="shared" si="23"/>
        <v>SINAPI 07/2024</v>
      </c>
      <c r="F1525" s="18">
        <v>13.7</v>
      </c>
    </row>
    <row r="1526" spans="1:6" ht="27">
      <c r="A1526" s="707">
        <v>100329</v>
      </c>
      <c r="B1526" s="692" t="s">
        <v>1536</v>
      </c>
      <c r="C1526" s="18" t="s">
        <v>495</v>
      </c>
      <c r="D1526" s="18">
        <v>15.77</v>
      </c>
      <c r="E1526" s="310" t="str">
        <f t="shared" si="23"/>
        <v>SINAPI 07/2024</v>
      </c>
      <c r="F1526" s="18">
        <v>17.07</v>
      </c>
    </row>
    <row r="1527" spans="1:6" ht="27">
      <c r="A1527" s="707">
        <v>100330</v>
      </c>
      <c r="B1527" s="692" t="s">
        <v>1537</v>
      </c>
      <c r="C1527" s="18" t="s">
        <v>495</v>
      </c>
      <c r="D1527" s="18">
        <v>17.34</v>
      </c>
      <c r="E1527" s="310" t="str">
        <f t="shared" si="23"/>
        <v>SINAPI 07/2024</v>
      </c>
      <c r="F1527" s="18">
        <v>18.57</v>
      </c>
    </row>
    <row r="1528" spans="1:6" ht="27">
      <c r="A1528" s="707">
        <v>100331</v>
      </c>
      <c r="B1528" s="692" t="s">
        <v>1538</v>
      </c>
      <c r="C1528" s="18" t="s">
        <v>495</v>
      </c>
      <c r="D1528" s="18">
        <v>22.43</v>
      </c>
      <c r="E1528" s="310" t="str">
        <f t="shared" si="23"/>
        <v>SINAPI 07/2024</v>
      </c>
      <c r="F1528" s="18">
        <v>24.29</v>
      </c>
    </row>
    <row r="1529" spans="1:6" ht="54">
      <c r="A1529" s="707">
        <v>100434</v>
      </c>
      <c r="B1529" s="692" t="s">
        <v>1539</v>
      </c>
      <c r="C1529" s="18" t="s">
        <v>10</v>
      </c>
      <c r="D1529" s="18">
        <v>123.48</v>
      </c>
      <c r="E1529" s="310" t="str">
        <f t="shared" si="23"/>
        <v>SINAPI 07/2024</v>
      </c>
      <c r="F1529" s="18">
        <v>124.6</v>
      </c>
    </row>
    <row r="1530" spans="1:6" ht="40.5">
      <c r="A1530" s="707">
        <v>100435</v>
      </c>
      <c r="B1530" s="692" t="s">
        <v>1540</v>
      </c>
      <c r="C1530" s="18" t="s">
        <v>10</v>
      </c>
      <c r="D1530" s="18">
        <v>75.83</v>
      </c>
      <c r="E1530" s="310" t="str">
        <f t="shared" si="23"/>
        <v>SINAPI 07/2024</v>
      </c>
      <c r="F1530" s="18">
        <v>76.58</v>
      </c>
    </row>
    <row r="1531" spans="1:6" ht="40.5">
      <c r="A1531" s="707">
        <v>94227</v>
      </c>
      <c r="B1531" s="692" t="s">
        <v>1541</v>
      </c>
      <c r="C1531" s="18" t="s">
        <v>10</v>
      </c>
      <c r="D1531" s="18">
        <v>56.25</v>
      </c>
      <c r="E1531" s="310" t="str">
        <f t="shared" si="23"/>
        <v>SINAPI 07/2024</v>
      </c>
      <c r="F1531" s="18">
        <v>57.54</v>
      </c>
    </row>
    <row r="1532" spans="1:6" ht="40.5">
      <c r="A1532" s="707">
        <v>94228</v>
      </c>
      <c r="B1532" s="692" t="s">
        <v>1542</v>
      </c>
      <c r="C1532" s="18" t="s">
        <v>10</v>
      </c>
      <c r="D1532" s="18">
        <v>76.040000000000006</v>
      </c>
      <c r="E1532" s="310" t="str">
        <f t="shared" si="23"/>
        <v>SINAPI 07/2024</v>
      </c>
      <c r="F1532" s="18">
        <v>77.790000000000006</v>
      </c>
    </row>
    <row r="1533" spans="1:6" ht="40.5">
      <c r="A1533" s="707">
        <v>94229</v>
      </c>
      <c r="B1533" s="692" t="s">
        <v>1543</v>
      </c>
      <c r="C1533" s="18" t="s">
        <v>10</v>
      </c>
      <c r="D1533" s="18">
        <v>146.83000000000001</v>
      </c>
      <c r="E1533" s="310" t="str">
        <f t="shared" si="23"/>
        <v>SINAPI 07/2024</v>
      </c>
      <c r="F1533" s="18">
        <v>149.91999999999999</v>
      </c>
    </row>
    <row r="1534" spans="1:6" ht="27">
      <c r="A1534" s="707">
        <v>94231</v>
      </c>
      <c r="B1534" s="692" t="s">
        <v>1544</v>
      </c>
      <c r="C1534" s="18" t="s">
        <v>10</v>
      </c>
      <c r="D1534" s="18">
        <v>46.91</v>
      </c>
      <c r="E1534" s="310" t="str">
        <f t="shared" si="23"/>
        <v>SINAPI 07/2024</v>
      </c>
      <c r="F1534" s="18">
        <v>47.8</v>
      </c>
    </row>
    <row r="1535" spans="1:6" ht="40.5">
      <c r="A1535" s="707">
        <v>94449</v>
      </c>
      <c r="B1535" s="692" t="s">
        <v>1545</v>
      </c>
      <c r="C1535" s="18" t="s">
        <v>495</v>
      </c>
      <c r="D1535" s="18">
        <v>77.05</v>
      </c>
      <c r="E1535" s="310" t="str">
        <f t="shared" si="23"/>
        <v>SINAPI 07/2024</v>
      </c>
      <c r="F1535" s="18">
        <v>77.75</v>
      </c>
    </row>
    <row r="1536" spans="1:6" ht="40.5">
      <c r="A1536" s="707">
        <v>92255</v>
      </c>
      <c r="B1536" s="692" t="s">
        <v>1546</v>
      </c>
      <c r="C1536" s="18" t="s">
        <v>44</v>
      </c>
      <c r="D1536" s="18">
        <v>204.63</v>
      </c>
      <c r="E1536" s="310" t="str">
        <f t="shared" si="23"/>
        <v>SINAPI 07/2024</v>
      </c>
      <c r="F1536" s="18">
        <v>217.77</v>
      </c>
    </row>
    <row r="1537" spans="1:6" ht="40.5">
      <c r="A1537" s="707">
        <v>92256</v>
      </c>
      <c r="B1537" s="692" t="s">
        <v>1547</v>
      </c>
      <c r="C1537" s="18" t="s">
        <v>44</v>
      </c>
      <c r="D1537" s="18">
        <v>247.81</v>
      </c>
      <c r="E1537" s="310" t="str">
        <f t="shared" si="23"/>
        <v>SINAPI 07/2024</v>
      </c>
      <c r="F1537" s="18">
        <v>266.69</v>
      </c>
    </row>
    <row r="1538" spans="1:6" ht="40.5">
      <c r="A1538" s="707">
        <v>92257</v>
      </c>
      <c r="B1538" s="692" t="s">
        <v>1548</v>
      </c>
      <c r="C1538" s="18" t="s">
        <v>44</v>
      </c>
      <c r="D1538" s="18">
        <v>290.42</v>
      </c>
      <c r="E1538" s="310" t="str">
        <f t="shared" si="23"/>
        <v>SINAPI 07/2024</v>
      </c>
      <c r="F1538" s="18">
        <v>314.97000000000003</v>
      </c>
    </row>
    <row r="1539" spans="1:6" ht="40.5">
      <c r="A1539" s="707">
        <v>92258</v>
      </c>
      <c r="B1539" s="692" t="s">
        <v>1549</v>
      </c>
      <c r="C1539" s="18" t="s">
        <v>44</v>
      </c>
      <c r="D1539" s="18">
        <v>358.97</v>
      </c>
      <c r="E1539" s="310" t="str">
        <f t="shared" si="23"/>
        <v>SINAPI 07/2024</v>
      </c>
      <c r="F1539" s="18">
        <v>392.63</v>
      </c>
    </row>
    <row r="1540" spans="1:6" ht="54">
      <c r="A1540" s="707">
        <v>92568</v>
      </c>
      <c r="B1540" s="692" t="s">
        <v>1550</v>
      </c>
      <c r="C1540" s="18" t="s">
        <v>495</v>
      </c>
      <c r="D1540" s="18">
        <v>124.62</v>
      </c>
      <c r="E1540" s="310" t="str">
        <f t="shared" si="23"/>
        <v>SINAPI 07/2024</v>
      </c>
      <c r="F1540" s="18">
        <v>126.31</v>
      </c>
    </row>
    <row r="1541" spans="1:6" ht="54">
      <c r="A1541" s="707">
        <v>92569</v>
      </c>
      <c r="B1541" s="692" t="s">
        <v>1551</v>
      </c>
      <c r="C1541" s="18" t="s">
        <v>495</v>
      </c>
      <c r="D1541" s="18">
        <v>69.62</v>
      </c>
      <c r="E1541" s="310" t="str">
        <f t="shared" si="23"/>
        <v>SINAPI 07/2024</v>
      </c>
      <c r="F1541" s="18">
        <v>70.34</v>
      </c>
    </row>
    <row r="1542" spans="1:6" ht="40.5">
      <c r="A1542" s="707">
        <v>92570</v>
      </c>
      <c r="B1542" s="692" t="s">
        <v>1552</v>
      </c>
      <c r="C1542" s="18" t="s">
        <v>495</v>
      </c>
      <c r="D1542" s="18">
        <v>44.31</v>
      </c>
      <c r="E1542" s="310" t="str">
        <f t="shared" si="23"/>
        <v>SINAPI 07/2024</v>
      </c>
      <c r="F1542" s="18">
        <v>44.66</v>
      </c>
    </row>
    <row r="1543" spans="1:6" ht="54">
      <c r="A1543" s="707">
        <v>92571</v>
      </c>
      <c r="B1543" s="692" t="s">
        <v>1553</v>
      </c>
      <c r="C1543" s="18" t="s">
        <v>495</v>
      </c>
      <c r="D1543" s="18">
        <v>132.93</v>
      </c>
      <c r="E1543" s="310" t="str">
        <f t="shared" si="23"/>
        <v>SINAPI 07/2024</v>
      </c>
      <c r="F1543" s="18">
        <v>135.59</v>
      </c>
    </row>
    <row r="1544" spans="1:6" ht="54">
      <c r="A1544" s="707">
        <v>92572</v>
      </c>
      <c r="B1544" s="692" t="s">
        <v>1554</v>
      </c>
      <c r="C1544" s="18" t="s">
        <v>495</v>
      </c>
      <c r="D1544" s="18">
        <v>79.86</v>
      </c>
      <c r="E1544" s="310" t="str">
        <f t="shared" ref="E1544:E1607" si="24">+$G$7</f>
        <v>SINAPI 07/2024</v>
      </c>
      <c r="F1544" s="18">
        <v>81.2</v>
      </c>
    </row>
    <row r="1545" spans="1:6" ht="54">
      <c r="A1545" s="707">
        <v>92573</v>
      </c>
      <c r="B1545" s="692" t="s">
        <v>1555</v>
      </c>
      <c r="C1545" s="18" t="s">
        <v>495</v>
      </c>
      <c r="D1545" s="18">
        <v>47.87</v>
      </c>
      <c r="E1545" s="310" t="str">
        <f t="shared" si="24"/>
        <v>SINAPI 07/2024</v>
      </c>
      <c r="F1545" s="18">
        <v>48.64</v>
      </c>
    </row>
    <row r="1546" spans="1:6" ht="40.5">
      <c r="A1546" s="707">
        <v>92574</v>
      </c>
      <c r="B1546" s="692" t="s">
        <v>1556</v>
      </c>
      <c r="C1546" s="18" t="s">
        <v>495</v>
      </c>
      <c r="D1546" s="18">
        <v>126.71</v>
      </c>
      <c r="E1546" s="310" t="str">
        <f t="shared" si="24"/>
        <v>SINAPI 07/2024</v>
      </c>
      <c r="F1546" s="18">
        <v>128.54</v>
      </c>
    </row>
    <row r="1547" spans="1:6" ht="40.5">
      <c r="A1547" s="707">
        <v>92575</v>
      </c>
      <c r="B1547" s="692" t="s">
        <v>1557</v>
      </c>
      <c r="C1547" s="18" t="s">
        <v>495</v>
      </c>
      <c r="D1547" s="18">
        <v>63.84</v>
      </c>
      <c r="E1547" s="310" t="str">
        <f t="shared" si="24"/>
        <v>SINAPI 07/2024</v>
      </c>
      <c r="F1547" s="18">
        <v>64.56</v>
      </c>
    </row>
    <row r="1548" spans="1:6" ht="40.5">
      <c r="A1548" s="707">
        <v>92576</v>
      </c>
      <c r="B1548" s="692" t="s">
        <v>1558</v>
      </c>
      <c r="C1548" s="18" t="s">
        <v>495</v>
      </c>
      <c r="D1548" s="18">
        <v>35.22</v>
      </c>
      <c r="E1548" s="310" t="str">
        <f t="shared" si="24"/>
        <v>SINAPI 07/2024</v>
      </c>
      <c r="F1548" s="18">
        <v>35.5</v>
      </c>
    </row>
    <row r="1549" spans="1:6" ht="40.5">
      <c r="A1549" s="707">
        <v>92577</v>
      </c>
      <c r="B1549" s="692" t="s">
        <v>1559</v>
      </c>
      <c r="C1549" s="18" t="s">
        <v>495</v>
      </c>
      <c r="D1549" s="18">
        <v>135.41</v>
      </c>
      <c r="E1549" s="310" t="str">
        <f t="shared" si="24"/>
        <v>SINAPI 07/2024</v>
      </c>
      <c r="F1549" s="18">
        <v>138.19999999999999</v>
      </c>
    </row>
    <row r="1550" spans="1:6" ht="40.5">
      <c r="A1550" s="707">
        <v>92578</v>
      </c>
      <c r="B1550" s="692" t="s">
        <v>1560</v>
      </c>
      <c r="C1550" s="18" t="s">
        <v>495</v>
      </c>
      <c r="D1550" s="18">
        <v>68.709999999999994</v>
      </c>
      <c r="E1550" s="310" t="str">
        <f t="shared" si="24"/>
        <v>SINAPI 07/2024</v>
      </c>
      <c r="F1550" s="18">
        <v>69.98</v>
      </c>
    </row>
    <row r="1551" spans="1:6" ht="40.5">
      <c r="A1551" s="707">
        <v>92579</v>
      </c>
      <c r="B1551" s="692" t="s">
        <v>1561</v>
      </c>
      <c r="C1551" s="18" t="s">
        <v>495</v>
      </c>
      <c r="D1551" s="18">
        <v>38.049999999999997</v>
      </c>
      <c r="E1551" s="310" t="str">
        <f t="shared" si="24"/>
        <v>SINAPI 07/2024</v>
      </c>
      <c r="F1551" s="18">
        <v>38.67</v>
      </c>
    </row>
    <row r="1552" spans="1:6" ht="54">
      <c r="A1552" s="707">
        <v>92580</v>
      </c>
      <c r="B1552" s="692" t="s">
        <v>1562</v>
      </c>
      <c r="C1552" s="18" t="s">
        <v>495</v>
      </c>
      <c r="D1552" s="18">
        <v>47.13</v>
      </c>
      <c r="E1552" s="310" t="str">
        <f t="shared" si="24"/>
        <v>SINAPI 07/2024</v>
      </c>
      <c r="F1552" s="18">
        <v>48.14</v>
      </c>
    </row>
    <row r="1553" spans="1:6" ht="40.5">
      <c r="A1553" s="707">
        <v>92581</v>
      </c>
      <c r="B1553" s="692" t="s">
        <v>1563</v>
      </c>
      <c r="C1553" s="18" t="s">
        <v>495</v>
      </c>
      <c r="D1553" s="18">
        <v>49.07</v>
      </c>
      <c r="E1553" s="310" t="str">
        <f t="shared" si="24"/>
        <v>SINAPI 07/2024</v>
      </c>
      <c r="F1553" s="18">
        <v>49.97</v>
      </c>
    </row>
    <row r="1554" spans="1:6" ht="40.5">
      <c r="A1554" s="707">
        <v>92582</v>
      </c>
      <c r="B1554" s="692" t="s">
        <v>1564</v>
      </c>
      <c r="C1554" s="18" t="s">
        <v>44</v>
      </c>
      <c r="D1554" s="18">
        <v>702.52</v>
      </c>
      <c r="E1554" s="310" t="str">
        <f t="shared" si="24"/>
        <v>SINAPI 07/2024</v>
      </c>
      <c r="F1554" s="18">
        <v>721.11</v>
      </c>
    </row>
    <row r="1555" spans="1:6" ht="40.5">
      <c r="A1555" s="707">
        <v>92584</v>
      </c>
      <c r="B1555" s="692" t="s">
        <v>1565</v>
      </c>
      <c r="C1555" s="18" t="s">
        <v>44</v>
      </c>
      <c r="D1555" s="18">
        <v>818.58</v>
      </c>
      <c r="E1555" s="310" t="str">
        <f t="shared" si="24"/>
        <v>SINAPI 07/2024</v>
      </c>
      <c r="F1555" s="18">
        <v>837.17</v>
      </c>
    </row>
    <row r="1556" spans="1:6" ht="40.5">
      <c r="A1556" s="707">
        <v>92586</v>
      </c>
      <c r="B1556" s="692" t="s">
        <v>1566</v>
      </c>
      <c r="C1556" s="18" t="s">
        <v>44</v>
      </c>
      <c r="D1556" s="18">
        <v>934.63</v>
      </c>
      <c r="E1556" s="310" t="str">
        <f t="shared" si="24"/>
        <v>SINAPI 07/2024</v>
      </c>
      <c r="F1556" s="18">
        <v>953.22</v>
      </c>
    </row>
    <row r="1557" spans="1:6" ht="40.5">
      <c r="A1557" s="707">
        <v>92588</v>
      </c>
      <c r="B1557" s="692" t="s">
        <v>1567</v>
      </c>
      <c r="C1557" s="18" t="s">
        <v>44</v>
      </c>
      <c r="D1557" s="311">
        <v>1176.8</v>
      </c>
      <c r="E1557" s="310" t="str">
        <f t="shared" si="24"/>
        <v>SINAPI 07/2024</v>
      </c>
      <c r="F1557" s="311">
        <v>1203.8399999999999</v>
      </c>
    </row>
    <row r="1558" spans="1:6" ht="40.5">
      <c r="A1558" s="707">
        <v>92590</v>
      </c>
      <c r="B1558" s="692" t="s">
        <v>1568</v>
      </c>
      <c r="C1558" s="18" t="s">
        <v>44</v>
      </c>
      <c r="D1558" s="311">
        <v>1292.8499999999999</v>
      </c>
      <c r="E1558" s="310" t="str">
        <f t="shared" si="24"/>
        <v>SINAPI 07/2024</v>
      </c>
      <c r="F1558" s="311">
        <v>1319.89</v>
      </c>
    </row>
    <row r="1559" spans="1:6" ht="40.5">
      <c r="A1559" s="707">
        <v>92592</v>
      </c>
      <c r="B1559" s="692" t="s">
        <v>1569</v>
      </c>
      <c r="C1559" s="18" t="s">
        <v>44</v>
      </c>
      <c r="D1559" s="311">
        <v>1451.52</v>
      </c>
      <c r="E1559" s="310" t="str">
        <f t="shared" si="24"/>
        <v>SINAPI 07/2024</v>
      </c>
      <c r="F1559" s="311">
        <v>1484.23</v>
      </c>
    </row>
    <row r="1560" spans="1:6" ht="40.5">
      <c r="A1560" s="707">
        <v>92594</v>
      </c>
      <c r="B1560" s="692" t="s">
        <v>1570</v>
      </c>
      <c r="C1560" s="18" t="s">
        <v>44</v>
      </c>
      <c r="D1560" s="311">
        <v>1679.84</v>
      </c>
      <c r="E1560" s="310" t="str">
        <f t="shared" si="24"/>
        <v>SINAPI 07/2024</v>
      </c>
      <c r="F1560" s="311">
        <v>1715.27</v>
      </c>
    </row>
    <row r="1561" spans="1:6" ht="40.5">
      <c r="A1561" s="707">
        <v>92596</v>
      </c>
      <c r="B1561" s="692" t="s">
        <v>1571</v>
      </c>
      <c r="C1561" s="18" t="s">
        <v>44</v>
      </c>
      <c r="D1561" s="311">
        <v>1869.41</v>
      </c>
      <c r="E1561" s="310" t="str">
        <f t="shared" si="24"/>
        <v>SINAPI 07/2024</v>
      </c>
      <c r="F1561" s="311">
        <v>1913.95</v>
      </c>
    </row>
    <row r="1562" spans="1:6" ht="40.5">
      <c r="A1562" s="707">
        <v>92598</v>
      </c>
      <c r="B1562" s="692" t="s">
        <v>1572</v>
      </c>
      <c r="C1562" s="18" t="s">
        <v>44</v>
      </c>
      <c r="D1562" s="311">
        <v>1985.46</v>
      </c>
      <c r="E1562" s="310" t="str">
        <f t="shared" si="24"/>
        <v>SINAPI 07/2024</v>
      </c>
      <c r="F1562" s="311">
        <v>2030</v>
      </c>
    </row>
    <row r="1563" spans="1:6" ht="40.5">
      <c r="A1563" s="707">
        <v>92600</v>
      </c>
      <c r="B1563" s="692" t="s">
        <v>1573</v>
      </c>
      <c r="C1563" s="18" t="s">
        <v>44</v>
      </c>
      <c r="D1563" s="311">
        <v>2130.87</v>
      </c>
      <c r="E1563" s="310" t="str">
        <f t="shared" si="24"/>
        <v>SINAPI 07/2024</v>
      </c>
      <c r="F1563" s="311">
        <v>2175.41</v>
      </c>
    </row>
    <row r="1564" spans="1:6" ht="54">
      <c r="A1564" s="707">
        <v>92602</v>
      </c>
      <c r="B1564" s="692" t="s">
        <v>1574</v>
      </c>
      <c r="C1564" s="18" t="s">
        <v>44</v>
      </c>
      <c r="D1564" s="18">
        <v>702.52</v>
      </c>
      <c r="E1564" s="310" t="str">
        <f t="shared" si="24"/>
        <v>SINAPI 07/2024</v>
      </c>
      <c r="F1564" s="18">
        <v>721.11</v>
      </c>
    </row>
    <row r="1565" spans="1:6" ht="54">
      <c r="A1565" s="707">
        <v>92604</v>
      </c>
      <c r="B1565" s="692" t="s">
        <v>1575</v>
      </c>
      <c r="C1565" s="18" t="s">
        <v>44</v>
      </c>
      <c r="D1565" s="18">
        <v>789.22</v>
      </c>
      <c r="E1565" s="310" t="str">
        <f t="shared" si="24"/>
        <v>SINAPI 07/2024</v>
      </c>
      <c r="F1565" s="18">
        <v>807.81</v>
      </c>
    </row>
    <row r="1566" spans="1:6" ht="54">
      <c r="A1566" s="707">
        <v>92606</v>
      </c>
      <c r="B1566" s="692" t="s">
        <v>1576</v>
      </c>
      <c r="C1566" s="18" t="s">
        <v>44</v>
      </c>
      <c r="D1566" s="18">
        <v>905.28</v>
      </c>
      <c r="E1566" s="310" t="str">
        <f t="shared" si="24"/>
        <v>SINAPI 07/2024</v>
      </c>
      <c r="F1566" s="18">
        <v>923.87</v>
      </c>
    </row>
    <row r="1567" spans="1:6" ht="54">
      <c r="A1567" s="707">
        <v>92608</v>
      </c>
      <c r="B1567" s="692" t="s">
        <v>1577</v>
      </c>
      <c r="C1567" s="18" t="s">
        <v>44</v>
      </c>
      <c r="D1567" s="311">
        <v>1118.0899999999999</v>
      </c>
      <c r="E1567" s="310" t="str">
        <f t="shared" si="24"/>
        <v>SINAPI 07/2024</v>
      </c>
      <c r="F1567" s="311">
        <v>1145.1300000000001</v>
      </c>
    </row>
    <row r="1568" spans="1:6" ht="54">
      <c r="A1568" s="707">
        <v>92610</v>
      </c>
      <c r="B1568" s="692" t="s">
        <v>1578</v>
      </c>
      <c r="C1568" s="18" t="s">
        <v>44</v>
      </c>
      <c r="D1568" s="311">
        <v>1234.1500000000001</v>
      </c>
      <c r="E1568" s="310" t="str">
        <f t="shared" si="24"/>
        <v>SINAPI 07/2024</v>
      </c>
      <c r="F1568" s="311">
        <v>1261.19</v>
      </c>
    </row>
    <row r="1569" spans="1:6" ht="54">
      <c r="A1569" s="707">
        <v>92612</v>
      </c>
      <c r="B1569" s="692" t="s">
        <v>1579</v>
      </c>
      <c r="C1569" s="18" t="s">
        <v>44</v>
      </c>
      <c r="D1569" s="311">
        <v>1392.81</v>
      </c>
      <c r="E1569" s="310" t="str">
        <f t="shared" si="24"/>
        <v>SINAPI 07/2024</v>
      </c>
      <c r="F1569" s="311">
        <v>1425.52</v>
      </c>
    </row>
    <row r="1570" spans="1:6" ht="54">
      <c r="A1570" s="707">
        <v>92614</v>
      </c>
      <c r="B1570" s="692" t="s">
        <v>1580</v>
      </c>
      <c r="C1570" s="18" t="s">
        <v>44</v>
      </c>
      <c r="D1570" s="311">
        <v>1562.43</v>
      </c>
      <c r="E1570" s="310" t="str">
        <f t="shared" si="24"/>
        <v>SINAPI 07/2024</v>
      </c>
      <c r="F1570" s="311">
        <v>1597.86</v>
      </c>
    </row>
    <row r="1571" spans="1:6" ht="54">
      <c r="A1571" s="707">
        <v>92616</v>
      </c>
      <c r="B1571" s="692" t="s">
        <v>1581</v>
      </c>
      <c r="C1571" s="18" t="s">
        <v>44</v>
      </c>
      <c r="D1571" s="311">
        <v>1781.35</v>
      </c>
      <c r="E1571" s="310" t="str">
        <f t="shared" si="24"/>
        <v>SINAPI 07/2024</v>
      </c>
      <c r="F1571" s="311">
        <v>1825.89</v>
      </c>
    </row>
    <row r="1572" spans="1:6" ht="54">
      <c r="A1572" s="707">
        <v>92618</v>
      </c>
      <c r="B1572" s="692" t="s">
        <v>1582</v>
      </c>
      <c r="C1572" s="18" t="s">
        <v>44</v>
      </c>
      <c r="D1572" s="311">
        <v>1897.4</v>
      </c>
      <c r="E1572" s="310" t="str">
        <f t="shared" si="24"/>
        <v>SINAPI 07/2024</v>
      </c>
      <c r="F1572" s="311">
        <v>1941.94</v>
      </c>
    </row>
    <row r="1573" spans="1:6" ht="54">
      <c r="A1573" s="707">
        <v>92620</v>
      </c>
      <c r="B1573" s="692" t="s">
        <v>1583</v>
      </c>
      <c r="C1573" s="18" t="s">
        <v>44</v>
      </c>
      <c r="D1573" s="311">
        <v>2013.45</v>
      </c>
      <c r="E1573" s="310" t="str">
        <f t="shared" si="24"/>
        <v>SINAPI 07/2024</v>
      </c>
      <c r="F1573" s="311">
        <v>2057.9899999999998</v>
      </c>
    </row>
    <row r="1574" spans="1:6" ht="40.5">
      <c r="A1574" s="707">
        <v>100357</v>
      </c>
      <c r="B1574" s="692" t="s">
        <v>1584</v>
      </c>
      <c r="C1574" s="18" t="s">
        <v>44</v>
      </c>
      <c r="D1574" s="311">
        <v>1021.61</v>
      </c>
      <c r="E1574" s="310" t="str">
        <f t="shared" si="24"/>
        <v>SINAPI 07/2024</v>
      </c>
      <c r="F1574" s="311">
        <v>1062.75</v>
      </c>
    </row>
    <row r="1575" spans="1:6" ht="40.5">
      <c r="A1575" s="707">
        <v>100358</v>
      </c>
      <c r="B1575" s="692" t="s">
        <v>1585</v>
      </c>
      <c r="C1575" s="18" t="s">
        <v>44</v>
      </c>
      <c r="D1575" s="311">
        <v>1368.91</v>
      </c>
      <c r="E1575" s="310" t="str">
        <f t="shared" si="24"/>
        <v>SINAPI 07/2024</v>
      </c>
      <c r="F1575" s="311">
        <v>1436.16</v>
      </c>
    </row>
    <row r="1576" spans="1:6" ht="40.5">
      <c r="A1576" s="707">
        <v>100359</v>
      </c>
      <c r="B1576" s="692" t="s">
        <v>1586</v>
      </c>
      <c r="C1576" s="18" t="s">
        <v>44</v>
      </c>
      <c r="D1576" s="311">
        <v>1443.63</v>
      </c>
      <c r="E1576" s="310" t="str">
        <f t="shared" si="24"/>
        <v>SINAPI 07/2024</v>
      </c>
      <c r="F1576" s="311">
        <v>1510.88</v>
      </c>
    </row>
    <row r="1577" spans="1:6" ht="40.5">
      <c r="A1577" s="707">
        <v>100360</v>
      </c>
      <c r="B1577" s="692" t="s">
        <v>1587</v>
      </c>
      <c r="C1577" s="18" t="s">
        <v>44</v>
      </c>
      <c r="D1577" s="311">
        <v>1601.57</v>
      </c>
      <c r="E1577" s="310" t="str">
        <f t="shared" si="24"/>
        <v>SINAPI 07/2024</v>
      </c>
      <c r="F1577" s="311">
        <v>1675.78</v>
      </c>
    </row>
    <row r="1578" spans="1:6" ht="40.5">
      <c r="A1578" s="707">
        <v>100361</v>
      </c>
      <c r="B1578" s="692" t="s">
        <v>1588</v>
      </c>
      <c r="C1578" s="18" t="s">
        <v>44</v>
      </c>
      <c r="D1578" s="311">
        <v>1980.89</v>
      </c>
      <c r="E1578" s="310" t="str">
        <f t="shared" si="24"/>
        <v>SINAPI 07/2024</v>
      </c>
      <c r="F1578" s="311">
        <v>2081.21</v>
      </c>
    </row>
    <row r="1579" spans="1:6" ht="40.5">
      <c r="A1579" s="707">
        <v>100362</v>
      </c>
      <c r="B1579" s="692" t="s">
        <v>1589</v>
      </c>
      <c r="C1579" s="18" t="s">
        <v>44</v>
      </c>
      <c r="D1579" s="311">
        <v>2707.91</v>
      </c>
      <c r="E1579" s="310" t="str">
        <f t="shared" si="24"/>
        <v>SINAPI 07/2024</v>
      </c>
      <c r="F1579" s="311">
        <v>2814.98</v>
      </c>
    </row>
    <row r="1580" spans="1:6" ht="40.5">
      <c r="A1580" s="707">
        <v>100363</v>
      </c>
      <c r="B1580" s="692" t="s">
        <v>1590</v>
      </c>
      <c r="C1580" s="18" t="s">
        <v>44</v>
      </c>
      <c r="D1580" s="311">
        <v>2798.67</v>
      </c>
      <c r="E1580" s="310" t="str">
        <f t="shared" si="24"/>
        <v>SINAPI 07/2024</v>
      </c>
      <c r="F1580" s="311">
        <v>2905.74</v>
      </c>
    </row>
    <row r="1581" spans="1:6" ht="40.5">
      <c r="A1581" s="707">
        <v>100364</v>
      </c>
      <c r="B1581" s="692" t="s">
        <v>1591</v>
      </c>
      <c r="C1581" s="18" t="s">
        <v>44</v>
      </c>
      <c r="D1581" s="311">
        <v>3032.03</v>
      </c>
      <c r="E1581" s="310" t="str">
        <f t="shared" si="24"/>
        <v>SINAPI 07/2024</v>
      </c>
      <c r="F1581" s="311">
        <v>3149.97</v>
      </c>
    </row>
    <row r="1582" spans="1:6" ht="40.5">
      <c r="A1582" s="707">
        <v>100365</v>
      </c>
      <c r="B1582" s="692" t="s">
        <v>1592</v>
      </c>
      <c r="C1582" s="18" t="s">
        <v>44</v>
      </c>
      <c r="D1582" s="311">
        <v>3466.22</v>
      </c>
      <c r="E1582" s="310" t="str">
        <f t="shared" si="24"/>
        <v>SINAPI 07/2024</v>
      </c>
      <c r="F1582" s="311">
        <v>3610.29</v>
      </c>
    </row>
    <row r="1583" spans="1:6" ht="40.5">
      <c r="A1583" s="707">
        <v>100366</v>
      </c>
      <c r="B1583" s="692" t="s">
        <v>1593</v>
      </c>
      <c r="C1583" s="18" t="s">
        <v>44</v>
      </c>
      <c r="D1583" s="311">
        <v>3711.96</v>
      </c>
      <c r="E1583" s="310" t="str">
        <f t="shared" si="24"/>
        <v>SINAPI 07/2024</v>
      </c>
      <c r="F1583" s="311">
        <v>3856.03</v>
      </c>
    </row>
    <row r="1584" spans="1:6" ht="54">
      <c r="A1584" s="707">
        <v>100367</v>
      </c>
      <c r="B1584" s="692" t="s">
        <v>1594</v>
      </c>
      <c r="C1584" s="18" t="s">
        <v>44</v>
      </c>
      <c r="D1584" s="18">
        <v>992.74</v>
      </c>
      <c r="E1584" s="310" t="str">
        <f t="shared" si="24"/>
        <v>SINAPI 07/2024</v>
      </c>
      <c r="F1584" s="311">
        <v>1033.8800000000001</v>
      </c>
    </row>
    <row r="1585" spans="1:6" ht="54">
      <c r="A1585" s="707">
        <v>100368</v>
      </c>
      <c r="B1585" s="692" t="s">
        <v>1595</v>
      </c>
      <c r="C1585" s="18" t="s">
        <v>44</v>
      </c>
      <c r="D1585" s="311">
        <v>1333.29</v>
      </c>
      <c r="E1585" s="310" t="str">
        <f t="shared" si="24"/>
        <v>SINAPI 07/2024</v>
      </c>
      <c r="F1585" s="311">
        <v>1400.54</v>
      </c>
    </row>
    <row r="1586" spans="1:6" ht="54">
      <c r="A1586" s="707">
        <v>100369</v>
      </c>
      <c r="B1586" s="692" t="s">
        <v>1596</v>
      </c>
      <c r="C1586" s="18" t="s">
        <v>44</v>
      </c>
      <c r="D1586" s="311">
        <v>1408.01</v>
      </c>
      <c r="E1586" s="310" t="str">
        <f t="shared" si="24"/>
        <v>SINAPI 07/2024</v>
      </c>
      <c r="F1586" s="311">
        <v>1475.26</v>
      </c>
    </row>
    <row r="1587" spans="1:6" ht="54">
      <c r="A1587" s="707">
        <v>100370</v>
      </c>
      <c r="B1587" s="692" t="s">
        <v>1597</v>
      </c>
      <c r="C1587" s="18" t="s">
        <v>44</v>
      </c>
      <c r="D1587" s="311">
        <v>1676.28</v>
      </c>
      <c r="E1587" s="310" t="str">
        <f t="shared" si="24"/>
        <v>SINAPI 07/2024</v>
      </c>
      <c r="F1587" s="311">
        <v>1750.49</v>
      </c>
    </row>
    <row r="1588" spans="1:6" ht="54">
      <c r="A1588" s="707">
        <v>100371</v>
      </c>
      <c r="B1588" s="692" t="s">
        <v>1598</v>
      </c>
      <c r="C1588" s="18" t="s">
        <v>44</v>
      </c>
      <c r="D1588" s="311">
        <v>1885.9</v>
      </c>
      <c r="E1588" s="310" t="str">
        <f t="shared" si="24"/>
        <v>SINAPI 07/2024</v>
      </c>
      <c r="F1588" s="311">
        <v>1986.22</v>
      </c>
    </row>
    <row r="1589" spans="1:6" ht="54">
      <c r="A1589" s="707">
        <v>100372</v>
      </c>
      <c r="B1589" s="692" t="s">
        <v>1599</v>
      </c>
      <c r="C1589" s="18" t="s">
        <v>44</v>
      </c>
      <c r="D1589" s="311">
        <v>2545.1799999999998</v>
      </c>
      <c r="E1589" s="310" t="str">
        <f t="shared" si="24"/>
        <v>SINAPI 07/2024</v>
      </c>
      <c r="F1589" s="311">
        <v>2652.25</v>
      </c>
    </row>
    <row r="1590" spans="1:6" ht="54">
      <c r="A1590" s="707">
        <v>100373</v>
      </c>
      <c r="B1590" s="692" t="s">
        <v>1600</v>
      </c>
      <c r="C1590" s="18" t="s">
        <v>44</v>
      </c>
      <c r="D1590" s="311">
        <v>2635.76</v>
      </c>
      <c r="E1590" s="310" t="str">
        <f t="shared" si="24"/>
        <v>SINAPI 07/2024</v>
      </c>
      <c r="F1590" s="311">
        <v>2742.83</v>
      </c>
    </row>
    <row r="1591" spans="1:6" ht="54">
      <c r="A1591" s="707">
        <v>100374</v>
      </c>
      <c r="B1591" s="692" t="s">
        <v>1601</v>
      </c>
      <c r="C1591" s="18" t="s">
        <v>44</v>
      </c>
      <c r="D1591" s="311">
        <v>2817.9</v>
      </c>
      <c r="E1591" s="310" t="str">
        <f t="shared" si="24"/>
        <v>SINAPI 07/2024</v>
      </c>
      <c r="F1591" s="311">
        <v>2935.84</v>
      </c>
    </row>
    <row r="1592" spans="1:6" ht="54">
      <c r="A1592" s="707">
        <v>100375</v>
      </c>
      <c r="B1592" s="692" t="s">
        <v>1602</v>
      </c>
      <c r="C1592" s="18" t="s">
        <v>44</v>
      </c>
      <c r="D1592" s="311">
        <v>3146.65</v>
      </c>
      <c r="E1592" s="310" t="str">
        <f t="shared" si="24"/>
        <v>SINAPI 07/2024</v>
      </c>
      <c r="F1592" s="311">
        <v>3290.72</v>
      </c>
    </row>
    <row r="1593" spans="1:6" ht="54">
      <c r="A1593" s="707">
        <v>100376</v>
      </c>
      <c r="B1593" s="692" t="s">
        <v>1603</v>
      </c>
      <c r="C1593" s="18" t="s">
        <v>44</v>
      </c>
      <c r="D1593" s="311">
        <v>3075.95</v>
      </c>
      <c r="E1593" s="310" t="str">
        <f t="shared" si="24"/>
        <v>SINAPI 07/2024</v>
      </c>
      <c r="F1593" s="311">
        <v>3220.02</v>
      </c>
    </row>
    <row r="1594" spans="1:6" ht="40.5">
      <c r="A1594" s="707">
        <v>100377</v>
      </c>
      <c r="B1594" s="692" t="s">
        <v>1604</v>
      </c>
      <c r="C1594" s="18" t="s">
        <v>1605</v>
      </c>
      <c r="D1594" s="18">
        <v>11.59</v>
      </c>
      <c r="E1594" s="310" t="str">
        <f t="shared" si="24"/>
        <v>SINAPI 07/2024</v>
      </c>
      <c r="F1594" s="18">
        <v>11.82</v>
      </c>
    </row>
    <row r="1595" spans="1:6" ht="40.5">
      <c r="A1595" s="707">
        <v>100378</v>
      </c>
      <c r="B1595" s="692" t="s">
        <v>1606</v>
      </c>
      <c r="C1595" s="18" t="s">
        <v>1605</v>
      </c>
      <c r="D1595" s="18">
        <v>10.63</v>
      </c>
      <c r="E1595" s="310" t="str">
        <f t="shared" si="24"/>
        <v>SINAPI 07/2024</v>
      </c>
      <c r="F1595" s="18">
        <v>10.84</v>
      </c>
    </row>
    <row r="1596" spans="1:6" ht="67.5">
      <c r="A1596" s="707">
        <v>100382</v>
      </c>
      <c r="B1596" s="692" t="s">
        <v>1607</v>
      </c>
      <c r="C1596" s="18" t="s">
        <v>495</v>
      </c>
      <c r="D1596" s="18">
        <v>23.02</v>
      </c>
      <c r="E1596" s="310" t="str">
        <f t="shared" si="24"/>
        <v>SINAPI 07/2024</v>
      </c>
      <c r="F1596" s="18">
        <v>23.58</v>
      </c>
    </row>
    <row r="1597" spans="1:6" ht="54">
      <c r="A1597" s="707">
        <v>104314</v>
      </c>
      <c r="B1597" s="692" t="s">
        <v>1608</v>
      </c>
      <c r="C1597" s="18" t="s">
        <v>1605</v>
      </c>
      <c r="D1597" s="18">
        <v>10.87</v>
      </c>
      <c r="E1597" s="310" t="str">
        <f t="shared" si="24"/>
        <v>SINAPI 07/2024</v>
      </c>
      <c r="F1597" s="18">
        <v>11.09</v>
      </c>
    </row>
    <row r="1598" spans="1:6" ht="40.5">
      <c r="A1598" s="707">
        <v>94444</v>
      </c>
      <c r="B1598" s="692" t="s">
        <v>1609</v>
      </c>
      <c r="C1598" s="18" t="s">
        <v>495</v>
      </c>
      <c r="D1598" s="18">
        <v>752.49</v>
      </c>
      <c r="E1598" s="310" t="str">
        <f t="shared" si="24"/>
        <v>SINAPI 07/2024</v>
      </c>
      <c r="F1598" s="18">
        <v>753.49</v>
      </c>
    </row>
    <row r="1599" spans="1:6" ht="27">
      <c r="A1599" s="707">
        <v>104482</v>
      </c>
      <c r="B1599" s="692" t="s">
        <v>1610</v>
      </c>
      <c r="C1599" s="18" t="s">
        <v>814</v>
      </c>
      <c r="D1599" s="18">
        <v>24.65</v>
      </c>
      <c r="E1599" s="310" t="str">
        <f t="shared" si="24"/>
        <v>SINAPI 07/2024</v>
      </c>
      <c r="F1599" s="18">
        <v>27.69</v>
      </c>
    </row>
    <row r="1600" spans="1:6" ht="40.5">
      <c r="A1600" s="707">
        <v>104184</v>
      </c>
      <c r="B1600" s="692" t="s">
        <v>1611</v>
      </c>
      <c r="C1600" s="18" t="s">
        <v>44</v>
      </c>
      <c r="D1600" s="18">
        <v>29.3</v>
      </c>
      <c r="E1600" s="310" t="str">
        <f t="shared" si="24"/>
        <v>SINAPI 07/2024</v>
      </c>
      <c r="F1600" s="18">
        <v>31.75</v>
      </c>
    </row>
    <row r="1601" spans="1:6" ht="54">
      <c r="A1601" s="707">
        <v>104185</v>
      </c>
      <c r="B1601" s="692" t="s">
        <v>1612</v>
      </c>
      <c r="C1601" s="18" t="s">
        <v>44</v>
      </c>
      <c r="D1601" s="18">
        <v>20.88</v>
      </c>
      <c r="E1601" s="310" t="str">
        <f t="shared" si="24"/>
        <v>SINAPI 07/2024</v>
      </c>
      <c r="F1601" s="18">
        <v>23.53</v>
      </c>
    </row>
    <row r="1602" spans="1:6" ht="40.5">
      <c r="A1602" s="707">
        <v>104189</v>
      </c>
      <c r="B1602" s="692" t="s">
        <v>1613</v>
      </c>
      <c r="C1602" s="18" t="s">
        <v>514</v>
      </c>
      <c r="D1602" s="18">
        <v>176.55</v>
      </c>
      <c r="E1602" s="310" t="str">
        <f t="shared" si="24"/>
        <v>SINAPI 07/2024</v>
      </c>
      <c r="F1602" s="18">
        <v>180.8</v>
      </c>
    </row>
    <row r="1603" spans="1:6" ht="40.5">
      <c r="A1603" s="707">
        <v>104190</v>
      </c>
      <c r="B1603" s="692" t="s">
        <v>1614</v>
      </c>
      <c r="C1603" s="18" t="s">
        <v>44</v>
      </c>
      <c r="D1603" s="18">
        <v>564.97</v>
      </c>
      <c r="E1603" s="310" t="str">
        <f t="shared" si="24"/>
        <v>SINAPI 07/2024</v>
      </c>
      <c r="F1603" s="18">
        <v>634.86</v>
      </c>
    </row>
    <row r="1604" spans="1:6" ht="40.5">
      <c r="A1604" s="707">
        <v>102661</v>
      </c>
      <c r="B1604" s="692" t="s">
        <v>1615</v>
      </c>
      <c r="C1604" s="18" t="s">
        <v>10</v>
      </c>
      <c r="D1604" s="18">
        <v>40.97</v>
      </c>
      <c r="E1604" s="310" t="str">
        <f t="shared" si="24"/>
        <v>SINAPI 07/2024</v>
      </c>
      <c r="F1604" s="18">
        <v>41.66</v>
      </c>
    </row>
    <row r="1605" spans="1:6" ht="40.5">
      <c r="A1605" s="707">
        <v>102662</v>
      </c>
      <c r="B1605" s="692" t="s">
        <v>1616</v>
      </c>
      <c r="C1605" s="18" t="s">
        <v>10</v>
      </c>
      <c r="D1605" s="18">
        <v>77.790000000000006</v>
      </c>
      <c r="E1605" s="310" t="str">
        <f t="shared" si="24"/>
        <v>SINAPI 07/2024</v>
      </c>
      <c r="F1605" s="18">
        <v>78.760000000000005</v>
      </c>
    </row>
    <row r="1606" spans="1:6" ht="40.5">
      <c r="A1606" s="707">
        <v>102663</v>
      </c>
      <c r="B1606" s="692" t="s">
        <v>1617</v>
      </c>
      <c r="C1606" s="18" t="s">
        <v>10</v>
      </c>
      <c r="D1606" s="18">
        <v>67.98</v>
      </c>
      <c r="E1606" s="310" t="str">
        <f t="shared" si="24"/>
        <v>SINAPI 07/2024</v>
      </c>
      <c r="F1606" s="18">
        <v>69.06</v>
      </c>
    </row>
    <row r="1607" spans="1:6" ht="40.5">
      <c r="A1607" s="707">
        <v>102664</v>
      </c>
      <c r="B1607" s="692" t="s">
        <v>1618</v>
      </c>
      <c r="C1607" s="18" t="s">
        <v>10</v>
      </c>
      <c r="D1607" s="18">
        <v>48.92</v>
      </c>
      <c r="E1607" s="310" t="str">
        <f t="shared" si="24"/>
        <v>SINAPI 07/2024</v>
      </c>
      <c r="F1607" s="18">
        <v>49.61</v>
      </c>
    </row>
    <row r="1608" spans="1:6" ht="27">
      <c r="A1608" s="707">
        <v>102665</v>
      </c>
      <c r="B1608" s="692" t="s">
        <v>1619</v>
      </c>
      <c r="C1608" s="18" t="s">
        <v>10</v>
      </c>
      <c r="D1608" s="18">
        <v>24.42</v>
      </c>
      <c r="E1608" s="310" t="str">
        <f t="shared" ref="E1608:E1671" si="25">+$G$7</f>
        <v>SINAPI 07/2024</v>
      </c>
      <c r="F1608" s="18">
        <v>25.06</v>
      </c>
    </row>
    <row r="1609" spans="1:6" ht="40.5">
      <c r="A1609" s="707">
        <v>102666</v>
      </c>
      <c r="B1609" s="692" t="s">
        <v>1620</v>
      </c>
      <c r="C1609" s="18" t="s">
        <v>10</v>
      </c>
      <c r="D1609" s="18">
        <v>61.17</v>
      </c>
      <c r="E1609" s="310" t="str">
        <f t="shared" si="25"/>
        <v>SINAPI 07/2024</v>
      </c>
      <c r="F1609" s="18">
        <v>61.93</v>
      </c>
    </row>
    <row r="1610" spans="1:6" ht="54">
      <c r="A1610" s="707">
        <v>102668</v>
      </c>
      <c r="B1610" s="692" t="s">
        <v>1621</v>
      </c>
      <c r="C1610" s="18" t="s">
        <v>10</v>
      </c>
      <c r="D1610" s="18">
        <v>97.99</v>
      </c>
      <c r="E1610" s="310" t="str">
        <f t="shared" si="25"/>
        <v>SINAPI 07/2024</v>
      </c>
      <c r="F1610" s="18">
        <v>99.02</v>
      </c>
    </row>
    <row r="1611" spans="1:6" ht="40.5">
      <c r="A1611" s="707">
        <v>102669</v>
      </c>
      <c r="B1611" s="692" t="s">
        <v>1622</v>
      </c>
      <c r="C1611" s="18" t="s">
        <v>10</v>
      </c>
      <c r="D1611" s="18">
        <v>88.86</v>
      </c>
      <c r="E1611" s="310" t="str">
        <f t="shared" si="25"/>
        <v>SINAPI 07/2024</v>
      </c>
      <c r="F1611" s="18">
        <v>89.98</v>
      </c>
    </row>
    <row r="1612" spans="1:6" ht="40.5">
      <c r="A1612" s="707">
        <v>102670</v>
      </c>
      <c r="B1612" s="692" t="s">
        <v>1623</v>
      </c>
      <c r="C1612" s="18" t="s">
        <v>10</v>
      </c>
      <c r="D1612" s="18">
        <v>126.6</v>
      </c>
      <c r="E1612" s="310" t="str">
        <f t="shared" si="25"/>
        <v>SINAPI 07/2024</v>
      </c>
      <c r="F1612" s="18">
        <v>128.13999999999999</v>
      </c>
    </row>
    <row r="1613" spans="1:6" ht="40.5">
      <c r="A1613" s="707">
        <v>102672</v>
      </c>
      <c r="B1613" s="692" t="s">
        <v>1624</v>
      </c>
      <c r="C1613" s="18" t="s">
        <v>10</v>
      </c>
      <c r="D1613" s="18">
        <v>176.3</v>
      </c>
      <c r="E1613" s="310" t="str">
        <f t="shared" si="25"/>
        <v>SINAPI 07/2024</v>
      </c>
      <c r="F1613" s="18">
        <v>179.05</v>
      </c>
    </row>
    <row r="1614" spans="1:6" ht="40.5">
      <c r="A1614" s="707">
        <v>102673</v>
      </c>
      <c r="B1614" s="692" t="s">
        <v>1625</v>
      </c>
      <c r="C1614" s="18" t="s">
        <v>10</v>
      </c>
      <c r="D1614" s="18">
        <v>180.24</v>
      </c>
      <c r="E1614" s="310" t="str">
        <f t="shared" si="25"/>
        <v>SINAPI 07/2024</v>
      </c>
      <c r="F1614" s="18">
        <v>184.05</v>
      </c>
    </row>
    <row r="1615" spans="1:6" ht="40.5">
      <c r="A1615" s="707">
        <v>102674</v>
      </c>
      <c r="B1615" s="692" t="s">
        <v>1626</v>
      </c>
      <c r="C1615" s="18" t="s">
        <v>10</v>
      </c>
      <c r="D1615" s="18">
        <v>140.41999999999999</v>
      </c>
      <c r="E1615" s="310" t="str">
        <f t="shared" si="25"/>
        <v>SINAPI 07/2024</v>
      </c>
      <c r="F1615" s="18">
        <v>141.85</v>
      </c>
    </row>
    <row r="1616" spans="1:6" ht="40.5">
      <c r="A1616" s="707">
        <v>102676</v>
      </c>
      <c r="B1616" s="692" t="s">
        <v>1627</v>
      </c>
      <c r="C1616" s="18" t="s">
        <v>10</v>
      </c>
      <c r="D1616" s="18">
        <v>180.93</v>
      </c>
      <c r="E1616" s="310" t="str">
        <f t="shared" si="25"/>
        <v>SINAPI 07/2024</v>
      </c>
      <c r="F1616" s="18">
        <v>182.88</v>
      </c>
    </row>
    <row r="1617" spans="1:6" ht="40.5">
      <c r="A1617" s="707">
        <v>102677</v>
      </c>
      <c r="B1617" s="692" t="s">
        <v>1628</v>
      </c>
      <c r="C1617" s="18" t="s">
        <v>10</v>
      </c>
      <c r="D1617" s="18">
        <v>173.65</v>
      </c>
      <c r="E1617" s="310" t="str">
        <f t="shared" si="25"/>
        <v>SINAPI 07/2024</v>
      </c>
      <c r="F1617" s="18">
        <v>175.92</v>
      </c>
    </row>
    <row r="1618" spans="1:6" ht="40.5">
      <c r="A1618" s="707">
        <v>102678</v>
      </c>
      <c r="B1618" s="692" t="s">
        <v>1629</v>
      </c>
      <c r="C1618" s="18" t="s">
        <v>10</v>
      </c>
      <c r="D1618" s="18">
        <v>141.46</v>
      </c>
      <c r="E1618" s="310" t="str">
        <f t="shared" si="25"/>
        <v>SINAPI 07/2024</v>
      </c>
      <c r="F1618" s="18">
        <v>142.99</v>
      </c>
    </row>
    <row r="1619" spans="1:6" ht="27">
      <c r="A1619" s="707">
        <v>102679</v>
      </c>
      <c r="B1619" s="692" t="s">
        <v>1630</v>
      </c>
      <c r="C1619" s="18" t="s">
        <v>10</v>
      </c>
      <c r="D1619" s="18">
        <v>155.22</v>
      </c>
      <c r="E1619" s="310" t="str">
        <f t="shared" si="25"/>
        <v>SINAPI 07/2024</v>
      </c>
      <c r="F1619" s="18">
        <v>156.59</v>
      </c>
    </row>
    <row r="1620" spans="1:6" ht="54">
      <c r="A1620" s="707">
        <v>102680</v>
      </c>
      <c r="B1620" s="692" t="s">
        <v>1631</v>
      </c>
      <c r="C1620" s="18" t="s">
        <v>10</v>
      </c>
      <c r="D1620" s="18">
        <v>154.96</v>
      </c>
      <c r="E1620" s="310" t="str">
        <f t="shared" si="25"/>
        <v>SINAPI 07/2024</v>
      </c>
      <c r="F1620" s="18">
        <v>156.65</v>
      </c>
    </row>
    <row r="1621" spans="1:6" ht="54">
      <c r="A1621" s="707">
        <v>102681</v>
      </c>
      <c r="B1621" s="692" t="s">
        <v>1632</v>
      </c>
      <c r="C1621" s="18" t="s">
        <v>10</v>
      </c>
      <c r="D1621" s="18">
        <v>195.46</v>
      </c>
      <c r="E1621" s="310" t="str">
        <f t="shared" si="25"/>
        <v>SINAPI 07/2024</v>
      </c>
      <c r="F1621" s="18">
        <v>197.67</v>
      </c>
    </row>
    <row r="1622" spans="1:6" ht="54">
      <c r="A1622" s="707">
        <v>102683</v>
      </c>
      <c r="B1622" s="692" t="s">
        <v>1633</v>
      </c>
      <c r="C1622" s="18" t="s">
        <v>10</v>
      </c>
      <c r="D1622" s="18">
        <v>193.34</v>
      </c>
      <c r="E1622" s="310" t="str">
        <f t="shared" si="25"/>
        <v>SINAPI 07/2024</v>
      </c>
      <c r="F1622" s="18">
        <v>195.98</v>
      </c>
    </row>
    <row r="1623" spans="1:6" ht="40.5">
      <c r="A1623" s="707">
        <v>102684</v>
      </c>
      <c r="B1623" s="692" t="s">
        <v>1634</v>
      </c>
      <c r="C1623" s="18" t="s">
        <v>10</v>
      </c>
      <c r="D1623" s="18">
        <v>168.72</v>
      </c>
      <c r="E1623" s="310" t="str">
        <f t="shared" si="25"/>
        <v>SINAPI 07/2024</v>
      </c>
      <c r="F1623" s="18">
        <v>170.25</v>
      </c>
    </row>
    <row r="1624" spans="1:6" ht="40.5">
      <c r="A1624" s="707">
        <v>102685</v>
      </c>
      <c r="B1624" s="692" t="s">
        <v>1635</v>
      </c>
      <c r="C1624" s="18" t="s">
        <v>10</v>
      </c>
      <c r="D1624" s="18">
        <v>209.23</v>
      </c>
      <c r="E1624" s="310" t="str">
        <f t="shared" si="25"/>
        <v>SINAPI 07/2024</v>
      </c>
      <c r="F1624" s="18">
        <v>211.27</v>
      </c>
    </row>
    <row r="1625" spans="1:6" ht="40.5">
      <c r="A1625" s="707">
        <v>102687</v>
      </c>
      <c r="B1625" s="692" t="s">
        <v>1636</v>
      </c>
      <c r="C1625" s="18" t="s">
        <v>10</v>
      </c>
      <c r="D1625" s="18">
        <v>202.62</v>
      </c>
      <c r="E1625" s="310" t="str">
        <f t="shared" si="25"/>
        <v>SINAPI 07/2024</v>
      </c>
      <c r="F1625" s="18">
        <v>204.98</v>
      </c>
    </row>
    <row r="1626" spans="1:6" ht="40.5">
      <c r="A1626" s="707">
        <v>102688</v>
      </c>
      <c r="B1626" s="692" t="s">
        <v>1637</v>
      </c>
      <c r="C1626" s="18" t="s">
        <v>10</v>
      </c>
      <c r="D1626" s="18">
        <v>45.88</v>
      </c>
      <c r="E1626" s="310" t="str">
        <f t="shared" si="25"/>
        <v>SINAPI 07/2024</v>
      </c>
      <c r="F1626" s="18">
        <v>46.95</v>
      </c>
    </row>
    <row r="1627" spans="1:6" ht="40.5">
      <c r="A1627" s="707">
        <v>102689</v>
      </c>
      <c r="B1627" s="692" t="s">
        <v>1638</v>
      </c>
      <c r="C1627" s="18" t="s">
        <v>10</v>
      </c>
      <c r="D1627" s="18">
        <v>80.61</v>
      </c>
      <c r="E1627" s="310" t="str">
        <f t="shared" si="25"/>
        <v>SINAPI 07/2024</v>
      </c>
      <c r="F1627" s="18">
        <v>81.75</v>
      </c>
    </row>
    <row r="1628" spans="1:6" ht="54">
      <c r="A1628" s="707">
        <v>102690</v>
      </c>
      <c r="B1628" s="692" t="s">
        <v>1639</v>
      </c>
      <c r="C1628" s="18" t="s">
        <v>10</v>
      </c>
      <c r="D1628" s="18">
        <v>66.09</v>
      </c>
      <c r="E1628" s="310" t="str">
        <f t="shared" si="25"/>
        <v>SINAPI 07/2024</v>
      </c>
      <c r="F1628" s="18">
        <v>67.2</v>
      </c>
    </row>
    <row r="1629" spans="1:6" ht="54">
      <c r="A1629" s="707">
        <v>102693</v>
      </c>
      <c r="B1629" s="692" t="s">
        <v>1640</v>
      </c>
      <c r="C1629" s="18" t="s">
        <v>10</v>
      </c>
      <c r="D1629" s="18">
        <v>100.8</v>
      </c>
      <c r="E1629" s="310" t="str">
        <f t="shared" si="25"/>
        <v>SINAPI 07/2024</v>
      </c>
      <c r="F1629" s="18">
        <v>102.01</v>
      </c>
    </row>
    <row r="1630" spans="1:6" ht="40.5">
      <c r="A1630" s="707">
        <v>102694</v>
      </c>
      <c r="B1630" s="692" t="s">
        <v>1641</v>
      </c>
      <c r="C1630" s="18" t="s">
        <v>10</v>
      </c>
      <c r="D1630" s="18">
        <v>90.87</v>
      </c>
      <c r="E1630" s="310" t="str">
        <f t="shared" si="25"/>
        <v>SINAPI 07/2024</v>
      </c>
      <c r="F1630" s="18">
        <v>92.39</v>
      </c>
    </row>
    <row r="1631" spans="1:6" ht="40.5">
      <c r="A1631" s="707">
        <v>102696</v>
      </c>
      <c r="B1631" s="692" t="s">
        <v>1642</v>
      </c>
      <c r="C1631" s="18" t="s">
        <v>10</v>
      </c>
      <c r="D1631" s="18">
        <v>125.89</v>
      </c>
      <c r="E1631" s="310" t="str">
        <f t="shared" si="25"/>
        <v>SINAPI 07/2024</v>
      </c>
      <c r="F1631" s="18">
        <v>127.6</v>
      </c>
    </row>
    <row r="1632" spans="1:6" ht="54">
      <c r="A1632" s="707">
        <v>102697</v>
      </c>
      <c r="B1632" s="692" t="s">
        <v>1643</v>
      </c>
      <c r="C1632" s="18" t="s">
        <v>10</v>
      </c>
      <c r="D1632" s="18">
        <v>113.42</v>
      </c>
      <c r="E1632" s="310" t="str">
        <f t="shared" si="25"/>
        <v>SINAPI 07/2024</v>
      </c>
      <c r="F1632" s="18">
        <v>115.04</v>
      </c>
    </row>
    <row r="1633" spans="1:6" ht="54">
      <c r="A1633" s="707">
        <v>102703</v>
      </c>
      <c r="B1633" s="692" t="s">
        <v>1644</v>
      </c>
      <c r="C1633" s="18" t="s">
        <v>10</v>
      </c>
      <c r="D1633" s="18">
        <v>148.46</v>
      </c>
      <c r="E1633" s="310" t="str">
        <f t="shared" si="25"/>
        <v>SINAPI 07/2024</v>
      </c>
      <c r="F1633" s="18">
        <v>150.25</v>
      </c>
    </row>
    <row r="1634" spans="1:6" ht="27">
      <c r="A1634" s="707">
        <v>102704</v>
      </c>
      <c r="B1634" s="692" t="s">
        <v>1645</v>
      </c>
      <c r="C1634" s="18" t="s">
        <v>10</v>
      </c>
      <c r="D1634" s="18">
        <v>13.07</v>
      </c>
      <c r="E1634" s="310" t="str">
        <f t="shared" si="25"/>
        <v>SINAPI 07/2024</v>
      </c>
      <c r="F1634" s="18">
        <v>13.12</v>
      </c>
    </row>
    <row r="1635" spans="1:6" ht="27">
      <c r="A1635" s="707">
        <v>102705</v>
      </c>
      <c r="B1635" s="692" t="s">
        <v>1646</v>
      </c>
      <c r="C1635" s="18" t="s">
        <v>10</v>
      </c>
      <c r="D1635" s="18">
        <v>46.83</v>
      </c>
      <c r="E1635" s="310" t="str">
        <f t="shared" si="25"/>
        <v>SINAPI 07/2024</v>
      </c>
      <c r="F1635" s="18">
        <v>46.88</v>
      </c>
    </row>
    <row r="1636" spans="1:6" ht="27">
      <c r="A1636" s="707">
        <v>102707</v>
      </c>
      <c r="B1636" s="692" t="s">
        <v>1647</v>
      </c>
      <c r="C1636" s="18" t="s">
        <v>10</v>
      </c>
      <c r="D1636" s="18">
        <v>44.5</v>
      </c>
      <c r="E1636" s="310" t="str">
        <f t="shared" si="25"/>
        <v>SINAPI 07/2024</v>
      </c>
      <c r="F1636" s="18">
        <v>45.04</v>
      </c>
    </row>
    <row r="1637" spans="1:6" ht="40.5">
      <c r="A1637" s="707">
        <v>102708</v>
      </c>
      <c r="B1637" s="692" t="s">
        <v>1648</v>
      </c>
      <c r="C1637" s="18" t="s">
        <v>44</v>
      </c>
      <c r="D1637" s="18">
        <v>20.239999999999998</v>
      </c>
      <c r="E1637" s="310" t="str">
        <f t="shared" si="25"/>
        <v>SINAPI 07/2024</v>
      </c>
      <c r="F1637" s="18">
        <v>22.09</v>
      </c>
    </row>
    <row r="1638" spans="1:6" ht="40.5">
      <c r="A1638" s="707">
        <v>102710</v>
      </c>
      <c r="B1638" s="692" t="s">
        <v>1649</v>
      </c>
      <c r="C1638" s="18" t="s">
        <v>44</v>
      </c>
      <c r="D1638" s="18">
        <v>48.75</v>
      </c>
      <c r="E1638" s="310" t="str">
        <f t="shared" si="25"/>
        <v>SINAPI 07/2024</v>
      </c>
      <c r="F1638" s="18">
        <v>52.46</v>
      </c>
    </row>
    <row r="1639" spans="1:6" ht="40.5">
      <c r="A1639" s="707">
        <v>102711</v>
      </c>
      <c r="B1639" s="692" t="s">
        <v>1650</v>
      </c>
      <c r="C1639" s="18" t="s">
        <v>44</v>
      </c>
      <c r="D1639" s="18">
        <v>62.29</v>
      </c>
      <c r="E1639" s="310" t="str">
        <f t="shared" si="25"/>
        <v>SINAPI 07/2024</v>
      </c>
      <c r="F1639" s="18">
        <v>66</v>
      </c>
    </row>
    <row r="1640" spans="1:6" ht="40.5">
      <c r="A1640" s="707">
        <v>102712</v>
      </c>
      <c r="B1640" s="692" t="s">
        <v>1651</v>
      </c>
      <c r="C1640" s="18" t="s">
        <v>495</v>
      </c>
      <c r="D1640" s="18">
        <v>9.48</v>
      </c>
      <c r="E1640" s="310" t="str">
        <f t="shared" si="25"/>
        <v>SINAPI 07/2024</v>
      </c>
      <c r="F1640" s="18">
        <v>9.5299999999999994</v>
      </c>
    </row>
    <row r="1641" spans="1:6" ht="40.5">
      <c r="A1641" s="707">
        <v>102713</v>
      </c>
      <c r="B1641" s="692" t="s">
        <v>1652</v>
      </c>
      <c r="C1641" s="18" t="s">
        <v>495</v>
      </c>
      <c r="D1641" s="18">
        <v>13.06</v>
      </c>
      <c r="E1641" s="310" t="str">
        <f t="shared" si="25"/>
        <v>SINAPI 07/2024</v>
      </c>
      <c r="F1641" s="18">
        <v>13.11</v>
      </c>
    </row>
    <row r="1642" spans="1:6" ht="40.5">
      <c r="A1642" s="707">
        <v>102715</v>
      </c>
      <c r="B1642" s="692" t="s">
        <v>1653</v>
      </c>
      <c r="C1642" s="18" t="s">
        <v>495</v>
      </c>
      <c r="D1642" s="18">
        <v>25.93</v>
      </c>
      <c r="E1642" s="310" t="str">
        <f t="shared" si="25"/>
        <v>SINAPI 07/2024</v>
      </c>
      <c r="F1642" s="18">
        <v>25.98</v>
      </c>
    </row>
    <row r="1643" spans="1:6" ht="27">
      <c r="A1643" s="707">
        <v>102716</v>
      </c>
      <c r="B1643" s="692" t="s">
        <v>1654</v>
      </c>
      <c r="C1643" s="18" t="s">
        <v>514</v>
      </c>
      <c r="D1643" s="18">
        <v>168.36</v>
      </c>
      <c r="E1643" s="310" t="str">
        <f t="shared" si="25"/>
        <v>SINAPI 07/2024</v>
      </c>
      <c r="F1643" s="18">
        <v>170.08</v>
      </c>
    </row>
    <row r="1644" spans="1:6" ht="27">
      <c r="A1644" s="707">
        <v>102717</v>
      </c>
      <c r="B1644" s="692" t="s">
        <v>1655</v>
      </c>
      <c r="C1644" s="18" t="s">
        <v>514</v>
      </c>
      <c r="D1644" s="18">
        <v>140.15</v>
      </c>
      <c r="E1644" s="310" t="str">
        <f t="shared" si="25"/>
        <v>SINAPI 07/2024</v>
      </c>
      <c r="F1644" s="18">
        <v>141.87</v>
      </c>
    </row>
    <row r="1645" spans="1:6" ht="27">
      <c r="A1645" s="707">
        <v>102718</v>
      </c>
      <c r="B1645" s="692" t="s">
        <v>1656</v>
      </c>
      <c r="C1645" s="18" t="s">
        <v>514</v>
      </c>
      <c r="D1645" s="18">
        <v>173.4</v>
      </c>
      <c r="E1645" s="310" t="str">
        <f t="shared" si="25"/>
        <v>SINAPI 07/2024</v>
      </c>
      <c r="F1645" s="18">
        <v>177</v>
      </c>
    </row>
    <row r="1646" spans="1:6" ht="27">
      <c r="A1646" s="707">
        <v>102719</v>
      </c>
      <c r="B1646" s="692" t="s">
        <v>1657</v>
      </c>
      <c r="C1646" s="18" t="s">
        <v>514</v>
      </c>
      <c r="D1646" s="18">
        <v>145.19</v>
      </c>
      <c r="E1646" s="310" t="str">
        <f t="shared" si="25"/>
        <v>SINAPI 07/2024</v>
      </c>
      <c r="F1646" s="18">
        <v>148.79</v>
      </c>
    </row>
    <row r="1647" spans="1:6" ht="54">
      <c r="A1647" s="707">
        <v>102722</v>
      </c>
      <c r="B1647" s="692" t="s">
        <v>1658</v>
      </c>
      <c r="C1647" s="18" t="s">
        <v>10</v>
      </c>
      <c r="D1647" s="18">
        <v>55.32</v>
      </c>
      <c r="E1647" s="310" t="str">
        <f t="shared" si="25"/>
        <v>SINAPI 07/2024</v>
      </c>
      <c r="F1647" s="18">
        <v>56.51</v>
      </c>
    </row>
    <row r="1648" spans="1:6" ht="40.5">
      <c r="A1648" s="707">
        <v>102723</v>
      </c>
      <c r="B1648" s="692" t="s">
        <v>1659</v>
      </c>
      <c r="C1648" s="18" t="s">
        <v>10</v>
      </c>
      <c r="D1648" s="18">
        <v>89.08</v>
      </c>
      <c r="E1648" s="310" t="str">
        <f t="shared" si="25"/>
        <v>SINAPI 07/2024</v>
      </c>
      <c r="F1648" s="18">
        <v>90.27</v>
      </c>
    </row>
    <row r="1649" spans="1:6" ht="27">
      <c r="A1649" s="707">
        <v>102724</v>
      </c>
      <c r="B1649" s="692" t="s">
        <v>1660</v>
      </c>
      <c r="C1649" s="18" t="s">
        <v>44</v>
      </c>
      <c r="D1649" s="18">
        <v>26.79</v>
      </c>
      <c r="E1649" s="310" t="str">
        <f t="shared" si="25"/>
        <v>SINAPI 07/2024</v>
      </c>
      <c r="F1649" s="18">
        <v>27.93</v>
      </c>
    </row>
    <row r="1650" spans="1:6" ht="27">
      <c r="A1650" s="707">
        <v>102725</v>
      </c>
      <c r="B1650" s="692" t="s">
        <v>1661</v>
      </c>
      <c r="C1650" s="18" t="s">
        <v>44</v>
      </c>
      <c r="D1650" s="18">
        <v>26.26</v>
      </c>
      <c r="E1650" s="310" t="str">
        <f t="shared" si="25"/>
        <v>SINAPI 07/2024</v>
      </c>
      <c r="F1650" s="18">
        <v>27.4</v>
      </c>
    </row>
    <row r="1651" spans="1:6" ht="27">
      <c r="A1651" s="707">
        <v>102726</v>
      </c>
      <c r="B1651" s="692" t="s">
        <v>1662</v>
      </c>
      <c r="C1651" s="18" t="s">
        <v>44</v>
      </c>
      <c r="D1651" s="18">
        <v>24.74</v>
      </c>
      <c r="E1651" s="310" t="str">
        <f t="shared" si="25"/>
        <v>SINAPI 07/2024</v>
      </c>
      <c r="F1651" s="18">
        <v>25.88</v>
      </c>
    </row>
    <row r="1652" spans="1:6" ht="40.5">
      <c r="A1652" s="707">
        <v>103653</v>
      </c>
      <c r="B1652" s="692" t="s">
        <v>1663</v>
      </c>
      <c r="C1652" s="18" t="s">
        <v>495</v>
      </c>
      <c r="D1652" s="18">
        <v>30.99</v>
      </c>
      <c r="E1652" s="310" t="str">
        <f t="shared" si="25"/>
        <v>SINAPI 07/2024</v>
      </c>
      <c r="F1652" s="18">
        <v>31.04</v>
      </c>
    </row>
    <row r="1653" spans="1:6" ht="54">
      <c r="A1653" s="707">
        <v>92743</v>
      </c>
      <c r="B1653" s="692" t="s">
        <v>1664</v>
      </c>
      <c r="C1653" s="18" t="s">
        <v>514</v>
      </c>
      <c r="D1653" s="18">
        <v>623.76</v>
      </c>
      <c r="E1653" s="310" t="str">
        <f t="shared" si="25"/>
        <v>SINAPI 07/2024</v>
      </c>
      <c r="F1653" s="18">
        <v>643.13</v>
      </c>
    </row>
    <row r="1654" spans="1:6" ht="54">
      <c r="A1654" s="707">
        <v>92744</v>
      </c>
      <c r="B1654" s="692" t="s">
        <v>1665</v>
      </c>
      <c r="C1654" s="18" t="s">
        <v>514</v>
      </c>
      <c r="D1654" s="18">
        <v>584.94000000000005</v>
      </c>
      <c r="E1654" s="310" t="str">
        <f t="shared" si="25"/>
        <v>SINAPI 07/2024</v>
      </c>
      <c r="F1654" s="18">
        <v>595.72</v>
      </c>
    </row>
    <row r="1655" spans="1:6" ht="54">
      <c r="A1655" s="707">
        <v>92745</v>
      </c>
      <c r="B1655" s="692" t="s">
        <v>1666</v>
      </c>
      <c r="C1655" s="18" t="s">
        <v>514</v>
      </c>
      <c r="D1655" s="18">
        <v>753.97</v>
      </c>
      <c r="E1655" s="310" t="str">
        <f t="shared" si="25"/>
        <v>SINAPI 07/2024</v>
      </c>
      <c r="F1655" s="18">
        <v>776.54</v>
      </c>
    </row>
    <row r="1656" spans="1:6" ht="54">
      <c r="A1656" s="707">
        <v>92746</v>
      </c>
      <c r="B1656" s="692" t="s">
        <v>1667</v>
      </c>
      <c r="C1656" s="18" t="s">
        <v>514</v>
      </c>
      <c r="D1656" s="18">
        <v>689.76</v>
      </c>
      <c r="E1656" s="310" t="str">
        <f t="shared" si="25"/>
        <v>SINAPI 07/2024</v>
      </c>
      <c r="F1656" s="18">
        <v>704.29</v>
      </c>
    </row>
    <row r="1657" spans="1:6" ht="54">
      <c r="A1657" s="707">
        <v>92747</v>
      </c>
      <c r="B1657" s="692" t="s">
        <v>1668</v>
      </c>
      <c r="C1657" s="18" t="s">
        <v>514</v>
      </c>
      <c r="D1657" s="18">
        <v>834.81</v>
      </c>
      <c r="E1657" s="310" t="str">
        <f t="shared" si="25"/>
        <v>SINAPI 07/2024</v>
      </c>
      <c r="F1657" s="18">
        <v>859.83</v>
      </c>
    </row>
    <row r="1658" spans="1:6" ht="54">
      <c r="A1658" s="707">
        <v>92748</v>
      </c>
      <c r="B1658" s="692" t="s">
        <v>1669</v>
      </c>
      <c r="C1658" s="18" t="s">
        <v>514</v>
      </c>
      <c r="D1658" s="18">
        <v>752.91</v>
      </c>
      <c r="E1658" s="310" t="str">
        <f t="shared" si="25"/>
        <v>SINAPI 07/2024</v>
      </c>
      <c r="F1658" s="18">
        <v>769.94</v>
      </c>
    </row>
    <row r="1659" spans="1:6" ht="54">
      <c r="A1659" s="707">
        <v>92749</v>
      </c>
      <c r="B1659" s="692" t="s">
        <v>1670</v>
      </c>
      <c r="C1659" s="18" t="s">
        <v>514</v>
      </c>
      <c r="D1659" s="18">
        <v>886.17</v>
      </c>
      <c r="E1659" s="310" t="str">
        <f t="shared" si="25"/>
        <v>SINAPI 07/2024</v>
      </c>
      <c r="F1659" s="18">
        <v>908.48</v>
      </c>
    </row>
    <row r="1660" spans="1:6" ht="54">
      <c r="A1660" s="707">
        <v>92750</v>
      </c>
      <c r="B1660" s="692" t="s">
        <v>1671</v>
      </c>
      <c r="C1660" s="18" t="s">
        <v>514</v>
      </c>
      <c r="D1660" s="311">
        <v>1468.19</v>
      </c>
      <c r="E1660" s="310" t="str">
        <f t="shared" si="25"/>
        <v>SINAPI 07/2024</v>
      </c>
      <c r="F1660" s="311">
        <v>1499.28</v>
      </c>
    </row>
    <row r="1661" spans="1:6" ht="54">
      <c r="A1661" s="707">
        <v>92751</v>
      </c>
      <c r="B1661" s="692" t="s">
        <v>1672</v>
      </c>
      <c r="C1661" s="18" t="s">
        <v>514</v>
      </c>
      <c r="D1661" s="311">
        <v>1808.38</v>
      </c>
      <c r="E1661" s="310" t="str">
        <f t="shared" si="25"/>
        <v>SINAPI 07/2024</v>
      </c>
      <c r="F1661" s="311">
        <v>1844.68</v>
      </c>
    </row>
    <row r="1662" spans="1:6" ht="54">
      <c r="A1662" s="707">
        <v>92752</v>
      </c>
      <c r="B1662" s="692" t="s">
        <v>1673</v>
      </c>
      <c r="C1662" s="18" t="s">
        <v>514</v>
      </c>
      <c r="D1662" s="311">
        <v>2146.31</v>
      </c>
      <c r="E1662" s="310" t="str">
        <f t="shared" si="25"/>
        <v>SINAPI 07/2024</v>
      </c>
      <c r="F1662" s="311">
        <v>2187.64</v>
      </c>
    </row>
    <row r="1663" spans="1:6" ht="54">
      <c r="A1663" s="707">
        <v>92753</v>
      </c>
      <c r="B1663" s="692" t="s">
        <v>1674</v>
      </c>
      <c r="C1663" s="18" t="s">
        <v>514</v>
      </c>
      <c r="D1663" s="18">
        <v>588.59</v>
      </c>
      <c r="E1663" s="310" t="str">
        <f t="shared" si="25"/>
        <v>SINAPI 07/2024</v>
      </c>
      <c r="F1663" s="18">
        <v>604.34</v>
      </c>
    </row>
    <row r="1664" spans="1:6" ht="67.5">
      <c r="A1664" s="707">
        <v>92754</v>
      </c>
      <c r="B1664" s="692" t="s">
        <v>1675</v>
      </c>
      <c r="C1664" s="18" t="s">
        <v>514</v>
      </c>
      <c r="D1664" s="18">
        <v>574.03</v>
      </c>
      <c r="E1664" s="310" t="str">
        <f t="shared" si="25"/>
        <v>SINAPI 07/2024</v>
      </c>
      <c r="F1664" s="18">
        <v>591.34</v>
      </c>
    </row>
    <row r="1665" spans="1:6" ht="40.5">
      <c r="A1665" s="707">
        <v>92755</v>
      </c>
      <c r="B1665" s="692" t="s">
        <v>1676</v>
      </c>
      <c r="C1665" s="18" t="s">
        <v>495</v>
      </c>
      <c r="D1665" s="18">
        <v>226.81</v>
      </c>
      <c r="E1665" s="310" t="str">
        <f t="shared" si="25"/>
        <v>SINAPI 07/2024</v>
      </c>
      <c r="F1665" s="18">
        <v>233.72</v>
      </c>
    </row>
    <row r="1666" spans="1:6" ht="40.5">
      <c r="A1666" s="707">
        <v>92756</v>
      </c>
      <c r="B1666" s="692" t="s">
        <v>1677</v>
      </c>
      <c r="C1666" s="18" t="s">
        <v>495</v>
      </c>
      <c r="D1666" s="18">
        <v>260.51</v>
      </c>
      <c r="E1666" s="310" t="str">
        <f t="shared" si="25"/>
        <v>SINAPI 07/2024</v>
      </c>
      <c r="F1666" s="18">
        <v>268.75</v>
      </c>
    </row>
    <row r="1667" spans="1:6" ht="40.5">
      <c r="A1667" s="707">
        <v>92757</v>
      </c>
      <c r="B1667" s="692" t="s">
        <v>1678</v>
      </c>
      <c r="C1667" s="18" t="s">
        <v>495</v>
      </c>
      <c r="D1667" s="18">
        <v>300.89999999999998</v>
      </c>
      <c r="E1667" s="310" t="str">
        <f t="shared" si="25"/>
        <v>SINAPI 07/2024</v>
      </c>
      <c r="F1667" s="18">
        <v>310.7</v>
      </c>
    </row>
    <row r="1668" spans="1:6" ht="54">
      <c r="A1668" s="707">
        <v>92758</v>
      </c>
      <c r="B1668" s="692" t="s">
        <v>1679</v>
      </c>
      <c r="C1668" s="18" t="s">
        <v>514</v>
      </c>
      <c r="D1668" s="18">
        <v>642.16999999999996</v>
      </c>
      <c r="E1668" s="310" t="str">
        <f t="shared" si="25"/>
        <v>SINAPI 07/2024</v>
      </c>
      <c r="F1668" s="18">
        <v>651.66</v>
      </c>
    </row>
    <row r="1669" spans="1:6" ht="54">
      <c r="A1669" s="707">
        <v>91069</v>
      </c>
      <c r="B1669" s="692" t="s">
        <v>1680</v>
      </c>
      <c r="C1669" s="18" t="s">
        <v>495</v>
      </c>
      <c r="D1669" s="18">
        <v>184.19</v>
      </c>
      <c r="E1669" s="310" t="str">
        <f t="shared" si="25"/>
        <v>SINAPI 07/2024</v>
      </c>
      <c r="F1669" s="18">
        <v>196.92</v>
      </c>
    </row>
    <row r="1670" spans="1:6" ht="54">
      <c r="A1670" s="707">
        <v>91070</v>
      </c>
      <c r="B1670" s="692" t="s">
        <v>1681</v>
      </c>
      <c r="C1670" s="18" t="s">
        <v>495</v>
      </c>
      <c r="D1670" s="18">
        <v>194.69</v>
      </c>
      <c r="E1670" s="310" t="str">
        <f t="shared" si="25"/>
        <v>SINAPI 07/2024</v>
      </c>
      <c r="F1670" s="18">
        <v>207.59</v>
      </c>
    </row>
    <row r="1671" spans="1:6" ht="54">
      <c r="A1671" s="707">
        <v>91071</v>
      </c>
      <c r="B1671" s="692" t="s">
        <v>1682</v>
      </c>
      <c r="C1671" s="18" t="s">
        <v>495</v>
      </c>
      <c r="D1671" s="18">
        <v>293.32</v>
      </c>
      <c r="E1671" s="310" t="str">
        <f t="shared" si="25"/>
        <v>SINAPI 07/2024</v>
      </c>
      <c r="F1671" s="18">
        <v>321.06</v>
      </c>
    </row>
    <row r="1672" spans="1:6" ht="54">
      <c r="A1672" s="707">
        <v>91072</v>
      </c>
      <c r="B1672" s="692" t="s">
        <v>1683</v>
      </c>
      <c r="C1672" s="18" t="s">
        <v>495</v>
      </c>
      <c r="D1672" s="18">
        <v>301.64</v>
      </c>
      <c r="E1672" s="310" t="str">
        <f t="shared" ref="E1672:E1735" si="26">+$G$7</f>
        <v>SINAPI 07/2024</v>
      </c>
      <c r="F1672" s="18">
        <v>329.33</v>
      </c>
    </row>
    <row r="1673" spans="1:6" ht="54">
      <c r="A1673" s="707">
        <v>91073</v>
      </c>
      <c r="B1673" s="692" t="s">
        <v>1684</v>
      </c>
      <c r="C1673" s="18" t="s">
        <v>495</v>
      </c>
      <c r="D1673" s="18">
        <v>240.01</v>
      </c>
      <c r="E1673" s="310" t="str">
        <f t="shared" si="26"/>
        <v>SINAPI 07/2024</v>
      </c>
      <c r="F1673" s="18">
        <v>258.25</v>
      </c>
    </row>
    <row r="1674" spans="1:6" ht="54">
      <c r="A1674" s="707">
        <v>91074</v>
      </c>
      <c r="B1674" s="692" t="s">
        <v>1685</v>
      </c>
      <c r="C1674" s="18" t="s">
        <v>495</v>
      </c>
      <c r="D1674" s="18">
        <v>227.66</v>
      </c>
      <c r="E1674" s="310" t="str">
        <f t="shared" si="26"/>
        <v>SINAPI 07/2024</v>
      </c>
      <c r="F1674" s="18">
        <v>243.81</v>
      </c>
    </row>
    <row r="1675" spans="1:6" ht="54">
      <c r="A1675" s="707">
        <v>91075</v>
      </c>
      <c r="B1675" s="692" t="s">
        <v>1686</v>
      </c>
      <c r="C1675" s="18" t="s">
        <v>495</v>
      </c>
      <c r="D1675" s="18">
        <v>375.52</v>
      </c>
      <c r="E1675" s="310" t="str">
        <f t="shared" si="26"/>
        <v>SINAPI 07/2024</v>
      </c>
      <c r="F1675" s="18">
        <v>411.49</v>
      </c>
    </row>
    <row r="1676" spans="1:6" ht="54">
      <c r="A1676" s="707">
        <v>91076</v>
      </c>
      <c r="B1676" s="692" t="s">
        <v>1687</v>
      </c>
      <c r="C1676" s="18" t="s">
        <v>495</v>
      </c>
      <c r="D1676" s="18">
        <v>344.22</v>
      </c>
      <c r="E1676" s="310" t="str">
        <f t="shared" si="26"/>
        <v>SINAPI 07/2024</v>
      </c>
      <c r="F1676" s="18">
        <v>376.18</v>
      </c>
    </row>
    <row r="1677" spans="1:6" ht="67.5">
      <c r="A1677" s="707">
        <v>91077</v>
      </c>
      <c r="B1677" s="692" t="s">
        <v>1688</v>
      </c>
      <c r="C1677" s="18" t="s">
        <v>495</v>
      </c>
      <c r="D1677" s="18">
        <v>193.37</v>
      </c>
      <c r="E1677" s="310" t="str">
        <f t="shared" si="26"/>
        <v>SINAPI 07/2024</v>
      </c>
      <c r="F1677" s="18">
        <v>200.78</v>
      </c>
    </row>
    <row r="1678" spans="1:6" ht="67.5">
      <c r="A1678" s="707">
        <v>91078</v>
      </c>
      <c r="B1678" s="692" t="s">
        <v>1689</v>
      </c>
      <c r="C1678" s="18" t="s">
        <v>495</v>
      </c>
      <c r="D1678" s="18">
        <v>213.24</v>
      </c>
      <c r="E1678" s="310" t="str">
        <f t="shared" si="26"/>
        <v>SINAPI 07/2024</v>
      </c>
      <c r="F1678" s="18">
        <v>220.58</v>
      </c>
    </row>
    <row r="1679" spans="1:6" ht="67.5">
      <c r="A1679" s="707">
        <v>91079</v>
      </c>
      <c r="B1679" s="692" t="s">
        <v>1690</v>
      </c>
      <c r="C1679" s="18" t="s">
        <v>495</v>
      </c>
      <c r="D1679" s="18">
        <v>207.82</v>
      </c>
      <c r="E1679" s="310" t="str">
        <f t="shared" si="26"/>
        <v>SINAPI 07/2024</v>
      </c>
      <c r="F1679" s="18">
        <v>216.77</v>
      </c>
    </row>
    <row r="1680" spans="1:6" ht="67.5">
      <c r="A1680" s="707">
        <v>91080</v>
      </c>
      <c r="B1680" s="692" t="s">
        <v>1691</v>
      </c>
      <c r="C1680" s="18" t="s">
        <v>495</v>
      </c>
      <c r="D1680" s="18">
        <v>224.18</v>
      </c>
      <c r="E1680" s="310" t="str">
        <f t="shared" si="26"/>
        <v>SINAPI 07/2024</v>
      </c>
      <c r="F1680" s="18">
        <v>232.73</v>
      </c>
    </row>
    <row r="1681" spans="1:6" ht="67.5">
      <c r="A1681" s="707">
        <v>91081</v>
      </c>
      <c r="B1681" s="692" t="s">
        <v>1692</v>
      </c>
      <c r="C1681" s="18" t="s">
        <v>495</v>
      </c>
      <c r="D1681" s="18">
        <v>272.58999999999997</v>
      </c>
      <c r="E1681" s="310" t="str">
        <f t="shared" si="26"/>
        <v>SINAPI 07/2024</v>
      </c>
      <c r="F1681" s="18">
        <v>287.82</v>
      </c>
    </row>
    <row r="1682" spans="1:6" ht="67.5">
      <c r="A1682" s="707">
        <v>91082</v>
      </c>
      <c r="B1682" s="692" t="s">
        <v>1693</v>
      </c>
      <c r="C1682" s="18" t="s">
        <v>495</v>
      </c>
      <c r="D1682" s="18">
        <v>253.92</v>
      </c>
      <c r="E1682" s="310" t="str">
        <f t="shared" si="26"/>
        <v>SINAPI 07/2024</v>
      </c>
      <c r="F1682" s="18">
        <v>265.29000000000002</v>
      </c>
    </row>
    <row r="1683" spans="1:6" ht="67.5">
      <c r="A1683" s="707">
        <v>91083</v>
      </c>
      <c r="B1683" s="692" t="s">
        <v>1694</v>
      </c>
      <c r="C1683" s="18" t="s">
        <v>495</v>
      </c>
      <c r="D1683" s="18">
        <v>334.21</v>
      </c>
      <c r="E1683" s="310" t="str">
        <f t="shared" si="26"/>
        <v>SINAPI 07/2024</v>
      </c>
      <c r="F1683" s="18">
        <v>355.84</v>
      </c>
    </row>
    <row r="1684" spans="1:6" ht="67.5">
      <c r="A1684" s="707">
        <v>91084</v>
      </c>
      <c r="B1684" s="692" t="s">
        <v>1695</v>
      </c>
      <c r="C1684" s="18" t="s">
        <v>495</v>
      </c>
      <c r="D1684" s="18">
        <v>278.02</v>
      </c>
      <c r="E1684" s="310" t="str">
        <f t="shared" si="26"/>
        <v>SINAPI 07/2024</v>
      </c>
      <c r="F1684" s="18">
        <v>291.97000000000003</v>
      </c>
    </row>
    <row r="1685" spans="1:6" ht="54">
      <c r="A1685" s="707">
        <v>91086</v>
      </c>
      <c r="B1685" s="692" t="s">
        <v>1696</v>
      </c>
      <c r="C1685" s="18" t="s">
        <v>495</v>
      </c>
      <c r="D1685" s="18">
        <v>202.15</v>
      </c>
      <c r="E1685" s="310" t="str">
        <f t="shared" si="26"/>
        <v>SINAPI 07/2024</v>
      </c>
      <c r="F1685" s="18">
        <v>217.63</v>
      </c>
    </row>
    <row r="1686" spans="1:6" ht="54">
      <c r="A1686" s="707">
        <v>91087</v>
      </c>
      <c r="B1686" s="692" t="s">
        <v>1697</v>
      </c>
      <c r="C1686" s="18" t="s">
        <v>495</v>
      </c>
      <c r="D1686" s="18">
        <v>214.14</v>
      </c>
      <c r="E1686" s="310" t="str">
        <f t="shared" si="26"/>
        <v>SINAPI 07/2024</v>
      </c>
      <c r="F1686" s="18">
        <v>229.93</v>
      </c>
    </row>
    <row r="1687" spans="1:6" ht="54">
      <c r="A1687" s="707">
        <v>91088</v>
      </c>
      <c r="B1687" s="692" t="s">
        <v>1698</v>
      </c>
      <c r="C1687" s="18" t="s">
        <v>495</v>
      </c>
      <c r="D1687" s="18">
        <v>311.39999999999998</v>
      </c>
      <c r="E1687" s="310" t="str">
        <f t="shared" si="26"/>
        <v>SINAPI 07/2024</v>
      </c>
      <c r="F1687" s="18">
        <v>341.91</v>
      </c>
    </row>
    <row r="1688" spans="1:6" ht="54">
      <c r="A1688" s="707">
        <v>91089</v>
      </c>
      <c r="B1688" s="692" t="s">
        <v>1699</v>
      </c>
      <c r="C1688" s="18" t="s">
        <v>495</v>
      </c>
      <c r="D1688" s="18">
        <v>322.01</v>
      </c>
      <c r="E1688" s="310" t="str">
        <f t="shared" si="26"/>
        <v>SINAPI 07/2024</v>
      </c>
      <c r="F1688" s="18">
        <v>352.69</v>
      </c>
    </row>
    <row r="1689" spans="1:6" ht="54">
      <c r="A1689" s="707">
        <v>91090</v>
      </c>
      <c r="B1689" s="692" t="s">
        <v>1700</v>
      </c>
      <c r="C1689" s="18" t="s">
        <v>495</v>
      </c>
      <c r="D1689" s="18">
        <v>244.29</v>
      </c>
      <c r="E1689" s="310" t="str">
        <f t="shared" si="26"/>
        <v>SINAPI 07/2024</v>
      </c>
      <c r="F1689" s="18">
        <v>263.92</v>
      </c>
    </row>
    <row r="1690" spans="1:6" ht="54">
      <c r="A1690" s="707">
        <v>91091</v>
      </c>
      <c r="B1690" s="692" t="s">
        <v>1701</v>
      </c>
      <c r="C1690" s="18" t="s">
        <v>495</v>
      </c>
      <c r="D1690" s="18">
        <v>241.62</v>
      </c>
      <c r="E1690" s="310" t="str">
        <f t="shared" si="26"/>
        <v>SINAPI 07/2024</v>
      </c>
      <c r="F1690" s="18">
        <v>260.13</v>
      </c>
    </row>
    <row r="1691" spans="1:6" ht="54">
      <c r="A1691" s="707">
        <v>91092</v>
      </c>
      <c r="B1691" s="692" t="s">
        <v>1702</v>
      </c>
      <c r="C1691" s="18" t="s">
        <v>495</v>
      </c>
      <c r="D1691" s="18">
        <v>370.36</v>
      </c>
      <c r="E1691" s="310" t="str">
        <f t="shared" si="26"/>
        <v>SINAPI 07/2024</v>
      </c>
      <c r="F1691" s="18">
        <v>406.79</v>
      </c>
    </row>
    <row r="1692" spans="1:6" ht="54">
      <c r="A1692" s="707">
        <v>91093</v>
      </c>
      <c r="B1692" s="692" t="s">
        <v>1703</v>
      </c>
      <c r="C1692" s="18" t="s">
        <v>495</v>
      </c>
      <c r="D1692" s="18">
        <v>356.82</v>
      </c>
      <c r="E1692" s="310" t="str">
        <f t="shared" si="26"/>
        <v>SINAPI 07/2024</v>
      </c>
      <c r="F1692" s="18">
        <v>391.03</v>
      </c>
    </row>
    <row r="1693" spans="1:6" ht="67.5">
      <c r="A1693" s="707">
        <v>91094</v>
      </c>
      <c r="B1693" s="692" t="s">
        <v>1704</v>
      </c>
      <c r="C1693" s="18" t="s">
        <v>495</v>
      </c>
      <c r="D1693" s="18">
        <v>185.69</v>
      </c>
      <c r="E1693" s="310" t="str">
        <f t="shared" si="26"/>
        <v>SINAPI 07/2024</v>
      </c>
      <c r="F1693" s="18">
        <v>192.33</v>
      </c>
    </row>
    <row r="1694" spans="1:6" ht="67.5">
      <c r="A1694" s="707">
        <v>91095</v>
      </c>
      <c r="B1694" s="692" t="s">
        <v>1705</v>
      </c>
      <c r="C1694" s="18" t="s">
        <v>495</v>
      </c>
      <c r="D1694" s="18">
        <v>207.77</v>
      </c>
      <c r="E1694" s="310" t="str">
        <f t="shared" si="26"/>
        <v>SINAPI 07/2024</v>
      </c>
      <c r="F1694" s="18">
        <v>214.59</v>
      </c>
    </row>
    <row r="1695" spans="1:6" ht="67.5">
      <c r="A1695" s="707">
        <v>91096</v>
      </c>
      <c r="B1695" s="692" t="s">
        <v>1706</v>
      </c>
      <c r="C1695" s="18" t="s">
        <v>495</v>
      </c>
      <c r="D1695" s="18">
        <v>197.51</v>
      </c>
      <c r="E1695" s="310" t="str">
        <f t="shared" si="26"/>
        <v>SINAPI 07/2024</v>
      </c>
      <c r="F1695" s="18">
        <v>205.42</v>
      </c>
    </row>
    <row r="1696" spans="1:6" ht="67.5">
      <c r="A1696" s="707">
        <v>91097</v>
      </c>
      <c r="B1696" s="692" t="s">
        <v>1707</v>
      </c>
      <c r="C1696" s="18" t="s">
        <v>495</v>
      </c>
      <c r="D1696" s="18">
        <v>217.35</v>
      </c>
      <c r="E1696" s="310" t="str">
        <f t="shared" si="26"/>
        <v>SINAPI 07/2024</v>
      </c>
      <c r="F1696" s="18">
        <v>225.2</v>
      </c>
    </row>
    <row r="1697" spans="1:6" ht="67.5">
      <c r="A1697" s="707">
        <v>91098</v>
      </c>
      <c r="B1697" s="692" t="s">
        <v>1708</v>
      </c>
      <c r="C1697" s="18" t="s">
        <v>495</v>
      </c>
      <c r="D1697" s="18">
        <v>242.34</v>
      </c>
      <c r="E1697" s="310" t="str">
        <f t="shared" si="26"/>
        <v>SINAPI 07/2024</v>
      </c>
      <c r="F1697" s="18">
        <v>254.58</v>
      </c>
    </row>
    <row r="1698" spans="1:6" ht="67.5">
      <c r="A1698" s="707">
        <v>91099</v>
      </c>
      <c r="B1698" s="692" t="s">
        <v>1709</v>
      </c>
      <c r="C1698" s="18" t="s">
        <v>495</v>
      </c>
      <c r="D1698" s="18">
        <v>241.04</v>
      </c>
      <c r="E1698" s="310" t="str">
        <f t="shared" si="26"/>
        <v>SINAPI 07/2024</v>
      </c>
      <c r="F1698" s="18">
        <v>251.12</v>
      </c>
    </row>
    <row r="1699" spans="1:6" ht="67.5">
      <c r="A1699" s="707">
        <v>91100</v>
      </c>
      <c r="B1699" s="692" t="s">
        <v>1710</v>
      </c>
      <c r="C1699" s="18" t="s">
        <v>495</v>
      </c>
      <c r="D1699" s="18">
        <v>281.13</v>
      </c>
      <c r="E1699" s="310" t="str">
        <f t="shared" si="26"/>
        <v>SINAPI 07/2024</v>
      </c>
      <c r="F1699" s="18">
        <v>297.44</v>
      </c>
    </row>
    <row r="1700" spans="1:6" ht="67.5">
      <c r="A1700" s="707">
        <v>91101</v>
      </c>
      <c r="B1700" s="692" t="s">
        <v>1711</v>
      </c>
      <c r="C1700" s="18" t="s">
        <v>495</v>
      </c>
      <c r="D1700" s="18">
        <v>259.85000000000002</v>
      </c>
      <c r="E1700" s="310" t="str">
        <f t="shared" si="26"/>
        <v>SINAPI 07/2024</v>
      </c>
      <c r="F1700" s="18">
        <v>272.02999999999997</v>
      </c>
    </row>
    <row r="1701" spans="1:6" ht="54">
      <c r="A1701" s="707">
        <v>93957</v>
      </c>
      <c r="B1701" s="692" t="s">
        <v>1712</v>
      </c>
      <c r="C1701" s="18" t="s">
        <v>10</v>
      </c>
      <c r="D1701" s="18">
        <v>316.26</v>
      </c>
      <c r="E1701" s="310" t="str">
        <f t="shared" si="26"/>
        <v>SINAPI 07/2024</v>
      </c>
      <c r="F1701" s="18">
        <v>345.53</v>
      </c>
    </row>
    <row r="1702" spans="1:6" ht="54">
      <c r="A1702" s="707">
        <v>93959</v>
      </c>
      <c r="B1702" s="692" t="s">
        <v>1713</v>
      </c>
      <c r="C1702" s="18" t="s">
        <v>10</v>
      </c>
      <c r="D1702" s="18">
        <v>255.25</v>
      </c>
      <c r="E1702" s="310" t="str">
        <f t="shared" si="26"/>
        <v>SINAPI 07/2024</v>
      </c>
      <c r="F1702" s="18">
        <v>278.45999999999998</v>
      </c>
    </row>
    <row r="1703" spans="1:6" ht="54">
      <c r="A1703" s="707">
        <v>93961</v>
      </c>
      <c r="B1703" s="692" t="s">
        <v>1714</v>
      </c>
      <c r="C1703" s="18" t="s">
        <v>10</v>
      </c>
      <c r="D1703" s="18">
        <v>229.62</v>
      </c>
      <c r="E1703" s="310" t="str">
        <f t="shared" si="26"/>
        <v>SINAPI 07/2024</v>
      </c>
      <c r="F1703" s="18">
        <v>250.3</v>
      </c>
    </row>
    <row r="1704" spans="1:6" ht="54">
      <c r="A1704" s="707">
        <v>93967</v>
      </c>
      <c r="B1704" s="692" t="s">
        <v>1715</v>
      </c>
      <c r="C1704" s="18" t="s">
        <v>10</v>
      </c>
      <c r="D1704" s="18">
        <v>263.64</v>
      </c>
      <c r="E1704" s="310" t="str">
        <f t="shared" si="26"/>
        <v>SINAPI 07/2024</v>
      </c>
      <c r="F1704" s="18">
        <v>287.33</v>
      </c>
    </row>
    <row r="1705" spans="1:6" ht="54">
      <c r="A1705" s="707">
        <v>93969</v>
      </c>
      <c r="B1705" s="692" t="s">
        <v>1716</v>
      </c>
      <c r="C1705" s="18" t="s">
        <v>10</v>
      </c>
      <c r="D1705" s="18">
        <v>212.77</v>
      </c>
      <c r="E1705" s="310" t="str">
        <f t="shared" si="26"/>
        <v>SINAPI 07/2024</v>
      </c>
      <c r="F1705" s="18">
        <v>231.36</v>
      </c>
    </row>
    <row r="1706" spans="1:6" ht="54">
      <c r="A1706" s="707">
        <v>93971</v>
      </c>
      <c r="B1706" s="692" t="s">
        <v>1717</v>
      </c>
      <c r="C1706" s="18" t="s">
        <v>10</v>
      </c>
      <c r="D1706" s="18">
        <v>192.08</v>
      </c>
      <c r="E1706" s="310" t="str">
        <f t="shared" si="26"/>
        <v>SINAPI 07/2024</v>
      </c>
      <c r="F1706" s="18">
        <v>208.64</v>
      </c>
    </row>
    <row r="1707" spans="1:6" ht="40.5">
      <c r="A1707" s="707">
        <v>95108</v>
      </c>
      <c r="B1707" s="692" t="s">
        <v>1718</v>
      </c>
      <c r="C1707" s="18" t="s">
        <v>44</v>
      </c>
      <c r="D1707" s="18">
        <v>32.93</v>
      </c>
      <c r="E1707" s="310" t="str">
        <f t="shared" si="26"/>
        <v>SINAPI 07/2024</v>
      </c>
      <c r="F1707" s="18">
        <v>35.89</v>
      </c>
    </row>
    <row r="1708" spans="1:6" ht="27">
      <c r="A1708" s="707">
        <v>100332</v>
      </c>
      <c r="B1708" s="692" t="s">
        <v>1719</v>
      </c>
      <c r="C1708" s="18" t="s">
        <v>495</v>
      </c>
      <c r="D1708" s="18">
        <v>843.91</v>
      </c>
      <c r="E1708" s="310" t="str">
        <f t="shared" si="26"/>
        <v>SINAPI 07/2024</v>
      </c>
      <c r="F1708" s="18">
        <v>853.05</v>
      </c>
    </row>
    <row r="1709" spans="1:6" ht="40.5">
      <c r="A1709" s="707">
        <v>100333</v>
      </c>
      <c r="B1709" s="692" t="s">
        <v>1720</v>
      </c>
      <c r="C1709" s="18" t="s">
        <v>495</v>
      </c>
      <c r="D1709" s="18">
        <v>530.83000000000004</v>
      </c>
      <c r="E1709" s="310" t="str">
        <f t="shared" si="26"/>
        <v>SINAPI 07/2024</v>
      </c>
      <c r="F1709" s="18">
        <v>537.66999999999996</v>
      </c>
    </row>
    <row r="1710" spans="1:6" ht="27">
      <c r="A1710" s="707">
        <v>100334</v>
      </c>
      <c r="B1710" s="692" t="s">
        <v>1721</v>
      </c>
      <c r="C1710" s="18" t="s">
        <v>495</v>
      </c>
      <c r="D1710" s="18">
        <v>674.2</v>
      </c>
      <c r="E1710" s="310" t="str">
        <f t="shared" si="26"/>
        <v>SINAPI 07/2024</v>
      </c>
      <c r="F1710" s="18">
        <v>681.92</v>
      </c>
    </row>
    <row r="1711" spans="1:6" ht="40.5">
      <c r="A1711" s="707">
        <v>100335</v>
      </c>
      <c r="B1711" s="692" t="s">
        <v>1722</v>
      </c>
      <c r="C1711" s="18" t="s">
        <v>495</v>
      </c>
      <c r="D1711" s="18">
        <v>439.38</v>
      </c>
      <c r="E1711" s="310" t="str">
        <f t="shared" si="26"/>
        <v>SINAPI 07/2024</v>
      </c>
      <c r="F1711" s="18">
        <v>445.39</v>
      </c>
    </row>
    <row r="1712" spans="1:6" ht="40.5">
      <c r="A1712" s="707">
        <v>100341</v>
      </c>
      <c r="B1712" s="692" t="s">
        <v>1723</v>
      </c>
      <c r="C1712" s="18" t="s">
        <v>495</v>
      </c>
      <c r="D1712" s="18">
        <v>37.61</v>
      </c>
      <c r="E1712" s="310" t="str">
        <f t="shared" si="26"/>
        <v>SINAPI 07/2024</v>
      </c>
      <c r="F1712" s="18">
        <v>39.619999999999997</v>
      </c>
    </row>
    <row r="1713" spans="1:6" ht="27">
      <c r="A1713" s="707">
        <v>100342</v>
      </c>
      <c r="B1713" s="692" t="s">
        <v>1724</v>
      </c>
      <c r="C1713" s="18" t="s">
        <v>1605</v>
      </c>
      <c r="D1713" s="18">
        <v>12.84</v>
      </c>
      <c r="E1713" s="310" t="str">
        <f t="shared" si="26"/>
        <v>SINAPI 07/2024</v>
      </c>
      <c r="F1713" s="18">
        <v>13.29</v>
      </c>
    </row>
    <row r="1714" spans="1:6" ht="27">
      <c r="A1714" s="707">
        <v>100343</v>
      </c>
      <c r="B1714" s="692" t="s">
        <v>1725</v>
      </c>
      <c r="C1714" s="18" t="s">
        <v>1605</v>
      </c>
      <c r="D1714" s="18">
        <v>12.06</v>
      </c>
      <c r="E1714" s="310" t="str">
        <f t="shared" si="26"/>
        <v>SINAPI 07/2024</v>
      </c>
      <c r="F1714" s="18">
        <v>12.37</v>
      </c>
    </row>
    <row r="1715" spans="1:6" ht="27">
      <c r="A1715" s="707">
        <v>100344</v>
      </c>
      <c r="B1715" s="692" t="s">
        <v>1726</v>
      </c>
      <c r="C1715" s="18" t="s">
        <v>1605</v>
      </c>
      <c r="D1715" s="18">
        <v>10.77</v>
      </c>
      <c r="E1715" s="310" t="str">
        <f t="shared" si="26"/>
        <v>SINAPI 07/2024</v>
      </c>
      <c r="F1715" s="18">
        <v>11.01</v>
      </c>
    </row>
    <row r="1716" spans="1:6" ht="27">
      <c r="A1716" s="707">
        <v>100345</v>
      </c>
      <c r="B1716" s="692" t="s">
        <v>1727</v>
      </c>
      <c r="C1716" s="18" t="s">
        <v>1605</v>
      </c>
      <c r="D1716" s="18">
        <v>9.1</v>
      </c>
      <c r="E1716" s="310" t="str">
        <f t="shared" si="26"/>
        <v>SINAPI 07/2024</v>
      </c>
      <c r="F1716" s="18">
        <v>9.26</v>
      </c>
    </row>
    <row r="1717" spans="1:6" ht="27">
      <c r="A1717" s="707">
        <v>100346</v>
      </c>
      <c r="B1717" s="692" t="s">
        <v>1728</v>
      </c>
      <c r="C1717" s="18" t="s">
        <v>1605</v>
      </c>
      <c r="D1717" s="18">
        <v>8.6199999999999992</v>
      </c>
      <c r="E1717" s="310" t="str">
        <f t="shared" si="26"/>
        <v>SINAPI 07/2024</v>
      </c>
      <c r="F1717" s="18">
        <v>8.7200000000000006</v>
      </c>
    </row>
    <row r="1718" spans="1:6" ht="27">
      <c r="A1718" s="707">
        <v>100347</v>
      </c>
      <c r="B1718" s="692" t="s">
        <v>1729</v>
      </c>
      <c r="C1718" s="18" t="s">
        <v>1605</v>
      </c>
      <c r="D1718" s="18">
        <v>9.66</v>
      </c>
      <c r="E1718" s="310" t="str">
        <f t="shared" si="26"/>
        <v>SINAPI 07/2024</v>
      </c>
      <c r="F1718" s="18">
        <v>9.73</v>
      </c>
    </row>
    <row r="1719" spans="1:6" ht="27">
      <c r="A1719" s="707">
        <v>100348</v>
      </c>
      <c r="B1719" s="692" t="s">
        <v>1730</v>
      </c>
      <c r="C1719" s="18" t="s">
        <v>1605</v>
      </c>
      <c r="D1719" s="18">
        <v>9.42</v>
      </c>
      <c r="E1719" s="310" t="str">
        <f t="shared" si="26"/>
        <v>SINAPI 07/2024</v>
      </c>
      <c r="F1719" s="18">
        <v>9.4600000000000009</v>
      </c>
    </row>
    <row r="1720" spans="1:6" ht="27">
      <c r="A1720" s="707">
        <v>100349</v>
      </c>
      <c r="B1720" s="692" t="s">
        <v>1731</v>
      </c>
      <c r="C1720" s="18" t="s">
        <v>514</v>
      </c>
      <c r="D1720" s="18">
        <v>595.57000000000005</v>
      </c>
      <c r="E1720" s="310" t="str">
        <f t="shared" si="26"/>
        <v>SINAPI 07/2024</v>
      </c>
      <c r="F1720" s="18">
        <v>598.79999999999995</v>
      </c>
    </row>
    <row r="1721" spans="1:6" ht="54">
      <c r="A1721" s="707">
        <v>104841</v>
      </c>
      <c r="B1721" s="692" t="s">
        <v>1732</v>
      </c>
      <c r="C1721" s="18" t="s">
        <v>10</v>
      </c>
      <c r="D1721" s="18">
        <v>80.959999999999994</v>
      </c>
      <c r="E1721" s="310" t="str">
        <f t="shared" si="26"/>
        <v>SINAPI 07/2024</v>
      </c>
      <c r="F1721" s="18">
        <v>83.85</v>
      </c>
    </row>
    <row r="1722" spans="1:6" ht="54">
      <c r="A1722" s="707">
        <v>104842</v>
      </c>
      <c r="B1722" s="692" t="s">
        <v>1733</v>
      </c>
      <c r="C1722" s="18" t="s">
        <v>10</v>
      </c>
      <c r="D1722" s="18">
        <v>69.42</v>
      </c>
      <c r="E1722" s="310" t="str">
        <f t="shared" si="26"/>
        <v>SINAPI 07/2024</v>
      </c>
      <c r="F1722" s="18">
        <v>71.760000000000005</v>
      </c>
    </row>
    <row r="1723" spans="1:6" ht="54">
      <c r="A1723" s="707">
        <v>104843</v>
      </c>
      <c r="B1723" s="692" t="s">
        <v>1734</v>
      </c>
      <c r="C1723" s="18" t="s">
        <v>10</v>
      </c>
      <c r="D1723" s="18">
        <v>110.48</v>
      </c>
      <c r="E1723" s="310" t="str">
        <f t="shared" si="26"/>
        <v>SINAPI 07/2024</v>
      </c>
      <c r="F1723" s="18">
        <v>114.75</v>
      </c>
    </row>
    <row r="1724" spans="1:6" ht="54">
      <c r="A1724" s="707">
        <v>104844</v>
      </c>
      <c r="B1724" s="692" t="s">
        <v>1735</v>
      </c>
      <c r="C1724" s="18" t="s">
        <v>10</v>
      </c>
      <c r="D1724" s="18">
        <v>89.19</v>
      </c>
      <c r="E1724" s="310" t="str">
        <f t="shared" si="26"/>
        <v>SINAPI 07/2024</v>
      </c>
      <c r="F1724" s="18">
        <v>92.48</v>
      </c>
    </row>
    <row r="1725" spans="1:6" ht="54">
      <c r="A1725" s="707">
        <v>104845</v>
      </c>
      <c r="B1725" s="692" t="s">
        <v>1736</v>
      </c>
      <c r="C1725" s="18" t="s">
        <v>10</v>
      </c>
      <c r="D1725" s="18">
        <v>125.74</v>
      </c>
      <c r="E1725" s="310" t="str">
        <f t="shared" si="26"/>
        <v>SINAPI 07/2024</v>
      </c>
      <c r="F1725" s="18">
        <v>130.72</v>
      </c>
    </row>
    <row r="1726" spans="1:6" ht="54">
      <c r="A1726" s="707">
        <v>104846</v>
      </c>
      <c r="B1726" s="692" t="s">
        <v>1737</v>
      </c>
      <c r="C1726" s="18" t="s">
        <v>10</v>
      </c>
      <c r="D1726" s="18">
        <v>101.44</v>
      </c>
      <c r="E1726" s="310" t="str">
        <f t="shared" si="26"/>
        <v>SINAPI 07/2024</v>
      </c>
      <c r="F1726" s="18">
        <v>105.29</v>
      </c>
    </row>
    <row r="1727" spans="1:6" ht="54">
      <c r="A1727" s="707">
        <v>104847</v>
      </c>
      <c r="B1727" s="692" t="s">
        <v>1738</v>
      </c>
      <c r="C1727" s="18" t="s">
        <v>10</v>
      </c>
      <c r="D1727" s="18">
        <v>86.5</v>
      </c>
      <c r="E1727" s="310" t="str">
        <f t="shared" si="26"/>
        <v>SINAPI 07/2024</v>
      </c>
      <c r="F1727" s="18">
        <v>89.64</v>
      </c>
    </row>
    <row r="1728" spans="1:6" ht="54">
      <c r="A1728" s="707">
        <v>104848</v>
      </c>
      <c r="B1728" s="692" t="s">
        <v>1739</v>
      </c>
      <c r="C1728" s="18" t="s">
        <v>10</v>
      </c>
      <c r="D1728" s="18">
        <v>65.319999999999993</v>
      </c>
      <c r="E1728" s="310" t="str">
        <f t="shared" si="26"/>
        <v>SINAPI 07/2024</v>
      </c>
      <c r="F1728" s="18">
        <v>67.69</v>
      </c>
    </row>
    <row r="1729" spans="1:6" ht="54">
      <c r="A1729" s="707">
        <v>104849</v>
      </c>
      <c r="B1729" s="692" t="s">
        <v>1740</v>
      </c>
      <c r="C1729" s="18" t="s">
        <v>10</v>
      </c>
      <c r="D1729" s="18">
        <v>56.37</v>
      </c>
      <c r="E1729" s="310" t="str">
        <f t="shared" si="26"/>
        <v>SINAPI 07/2024</v>
      </c>
      <c r="F1729" s="18">
        <v>58.27</v>
      </c>
    </row>
    <row r="1730" spans="1:6" ht="54">
      <c r="A1730" s="707">
        <v>104850</v>
      </c>
      <c r="B1730" s="692" t="s">
        <v>1741</v>
      </c>
      <c r="C1730" s="18" t="s">
        <v>10</v>
      </c>
      <c r="D1730" s="18">
        <v>50.38</v>
      </c>
      <c r="E1730" s="310" t="str">
        <f t="shared" si="26"/>
        <v>SINAPI 07/2024</v>
      </c>
      <c r="F1730" s="18">
        <v>51.97</v>
      </c>
    </row>
    <row r="1731" spans="1:6" ht="54">
      <c r="A1731" s="707">
        <v>104851</v>
      </c>
      <c r="B1731" s="692" t="s">
        <v>1742</v>
      </c>
      <c r="C1731" s="18" t="s">
        <v>10</v>
      </c>
      <c r="D1731" s="18">
        <v>72.25</v>
      </c>
      <c r="E1731" s="310" t="str">
        <f t="shared" si="26"/>
        <v>SINAPI 07/2024</v>
      </c>
      <c r="F1731" s="18">
        <v>74.98</v>
      </c>
    </row>
    <row r="1732" spans="1:6" ht="54">
      <c r="A1732" s="707">
        <v>104852</v>
      </c>
      <c r="B1732" s="692" t="s">
        <v>1743</v>
      </c>
      <c r="C1732" s="18" t="s">
        <v>10</v>
      </c>
      <c r="D1732" s="18">
        <v>61.92</v>
      </c>
      <c r="E1732" s="310" t="str">
        <f t="shared" si="26"/>
        <v>SINAPI 07/2024</v>
      </c>
      <c r="F1732" s="18">
        <v>64.099999999999994</v>
      </c>
    </row>
    <row r="1733" spans="1:6" ht="54">
      <c r="A1733" s="707">
        <v>104853</v>
      </c>
      <c r="B1733" s="692" t="s">
        <v>1744</v>
      </c>
      <c r="C1733" s="18" t="s">
        <v>10</v>
      </c>
      <c r="D1733" s="18">
        <v>55</v>
      </c>
      <c r="E1733" s="310" t="str">
        <f t="shared" si="26"/>
        <v>SINAPI 07/2024</v>
      </c>
      <c r="F1733" s="18">
        <v>56.85</v>
      </c>
    </row>
    <row r="1734" spans="1:6" ht="54">
      <c r="A1734" s="707">
        <v>104854</v>
      </c>
      <c r="B1734" s="692" t="s">
        <v>1745</v>
      </c>
      <c r="C1734" s="18" t="s">
        <v>10</v>
      </c>
      <c r="D1734" s="18">
        <v>70.180000000000007</v>
      </c>
      <c r="E1734" s="310" t="str">
        <f t="shared" si="26"/>
        <v>SINAPI 07/2024</v>
      </c>
      <c r="F1734" s="18">
        <v>72.790000000000006</v>
      </c>
    </row>
    <row r="1735" spans="1:6" ht="54">
      <c r="A1735" s="707">
        <v>104855</v>
      </c>
      <c r="B1735" s="692" t="s">
        <v>1746</v>
      </c>
      <c r="C1735" s="18" t="s">
        <v>10</v>
      </c>
      <c r="D1735" s="18">
        <v>61.87</v>
      </c>
      <c r="E1735" s="310" t="str">
        <f t="shared" si="26"/>
        <v>SINAPI 07/2024</v>
      </c>
      <c r="F1735" s="18">
        <v>64.05</v>
      </c>
    </row>
    <row r="1736" spans="1:6" ht="27">
      <c r="A1736" s="707">
        <v>104876</v>
      </c>
      <c r="B1736" s="692" t="s">
        <v>1747</v>
      </c>
      <c r="C1736" s="18" t="s">
        <v>44</v>
      </c>
      <c r="D1736" s="18">
        <v>22.3</v>
      </c>
      <c r="E1736" s="310" t="str">
        <f t="shared" ref="E1736:E1799" si="27">+$G$7</f>
        <v>SINAPI 07/2024</v>
      </c>
      <c r="F1736" s="18">
        <v>25.06</v>
      </c>
    </row>
    <row r="1737" spans="1:6" ht="40.5">
      <c r="A1737" s="707">
        <v>104877</v>
      </c>
      <c r="B1737" s="692" t="s">
        <v>1748</v>
      </c>
      <c r="C1737" s="18" t="s">
        <v>44</v>
      </c>
      <c r="D1737" s="18">
        <v>576.91999999999996</v>
      </c>
      <c r="E1737" s="310" t="str">
        <f t="shared" si="27"/>
        <v>SINAPI 07/2024</v>
      </c>
      <c r="F1737" s="18">
        <v>587.79</v>
      </c>
    </row>
    <row r="1738" spans="1:6" ht="40.5">
      <c r="A1738" s="707">
        <v>104878</v>
      </c>
      <c r="B1738" s="692" t="s">
        <v>1749</v>
      </c>
      <c r="C1738" s="18" t="s">
        <v>44</v>
      </c>
      <c r="D1738" s="311">
        <v>2279.3200000000002</v>
      </c>
      <c r="E1738" s="310" t="str">
        <f t="shared" si="27"/>
        <v>SINAPI 07/2024</v>
      </c>
      <c r="F1738" s="311">
        <v>2290.19</v>
      </c>
    </row>
    <row r="1739" spans="1:6" ht="54">
      <c r="A1739" s="707">
        <v>104879</v>
      </c>
      <c r="B1739" s="692" t="s">
        <v>1750</v>
      </c>
      <c r="C1739" s="18" t="s">
        <v>10</v>
      </c>
      <c r="D1739" s="18">
        <v>76.290000000000006</v>
      </c>
      <c r="E1739" s="310" t="str">
        <f t="shared" si="27"/>
        <v>SINAPI 07/2024</v>
      </c>
      <c r="F1739" s="18">
        <v>78.97</v>
      </c>
    </row>
    <row r="1740" spans="1:6" ht="54">
      <c r="A1740" s="707">
        <v>104880</v>
      </c>
      <c r="B1740" s="692" t="s">
        <v>1751</v>
      </c>
      <c r="C1740" s="18" t="s">
        <v>10</v>
      </c>
      <c r="D1740" s="18">
        <v>82.52</v>
      </c>
      <c r="E1740" s="310" t="str">
        <f t="shared" si="27"/>
        <v>SINAPI 07/2024</v>
      </c>
      <c r="F1740" s="18">
        <v>85.79</v>
      </c>
    </row>
    <row r="1741" spans="1:6" ht="54">
      <c r="A1741" s="707">
        <v>104886</v>
      </c>
      <c r="B1741" s="692" t="s">
        <v>1752</v>
      </c>
      <c r="C1741" s="18" t="s">
        <v>10</v>
      </c>
      <c r="D1741" s="18">
        <v>49.53</v>
      </c>
      <c r="E1741" s="310" t="str">
        <f t="shared" si="27"/>
        <v>SINAPI 07/2024</v>
      </c>
      <c r="F1741" s="18">
        <v>50.93</v>
      </c>
    </row>
    <row r="1742" spans="1:6" ht="54">
      <c r="A1742" s="707">
        <v>104887</v>
      </c>
      <c r="B1742" s="692" t="s">
        <v>1753</v>
      </c>
      <c r="C1742" s="18" t="s">
        <v>10</v>
      </c>
      <c r="D1742" s="18">
        <v>43.76</v>
      </c>
      <c r="E1742" s="310" t="str">
        <f t="shared" si="27"/>
        <v>SINAPI 07/2024</v>
      </c>
      <c r="F1742" s="18">
        <v>44.91</v>
      </c>
    </row>
    <row r="1743" spans="1:6" ht="54">
      <c r="A1743" s="707">
        <v>104888</v>
      </c>
      <c r="B1743" s="692" t="s">
        <v>1754</v>
      </c>
      <c r="C1743" s="18" t="s">
        <v>10</v>
      </c>
      <c r="D1743" s="18">
        <v>39.89</v>
      </c>
      <c r="E1743" s="310" t="str">
        <f t="shared" si="27"/>
        <v>SINAPI 07/2024</v>
      </c>
      <c r="F1743" s="18">
        <v>40.83</v>
      </c>
    </row>
    <row r="1744" spans="1:6" ht="54">
      <c r="A1744" s="707">
        <v>104889</v>
      </c>
      <c r="B1744" s="692" t="s">
        <v>1755</v>
      </c>
      <c r="C1744" s="18" t="s">
        <v>10</v>
      </c>
      <c r="D1744" s="18">
        <v>57.23</v>
      </c>
      <c r="E1744" s="310" t="str">
        <f t="shared" si="27"/>
        <v>SINAPI 07/2024</v>
      </c>
      <c r="F1744" s="18">
        <v>58.99</v>
      </c>
    </row>
    <row r="1745" spans="1:6" ht="54">
      <c r="A1745" s="707">
        <v>104890</v>
      </c>
      <c r="B1745" s="692" t="s">
        <v>1756</v>
      </c>
      <c r="C1745" s="18" t="s">
        <v>10</v>
      </c>
      <c r="D1745" s="18">
        <v>49.98</v>
      </c>
      <c r="E1745" s="310" t="str">
        <f t="shared" si="27"/>
        <v>SINAPI 07/2024</v>
      </c>
      <c r="F1745" s="18">
        <v>51.4</v>
      </c>
    </row>
    <row r="1746" spans="1:6" ht="54">
      <c r="A1746" s="707">
        <v>104891</v>
      </c>
      <c r="B1746" s="692" t="s">
        <v>1757</v>
      </c>
      <c r="C1746" s="18" t="s">
        <v>10</v>
      </c>
      <c r="D1746" s="18">
        <v>45.11</v>
      </c>
      <c r="E1746" s="310" t="str">
        <f t="shared" si="27"/>
        <v>SINAPI 07/2024</v>
      </c>
      <c r="F1746" s="18">
        <v>46.3</v>
      </c>
    </row>
    <row r="1747" spans="1:6" ht="54">
      <c r="A1747" s="707">
        <v>104892</v>
      </c>
      <c r="B1747" s="692" t="s">
        <v>1758</v>
      </c>
      <c r="C1747" s="18" t="s">
        <v>10</v>
      </c>
      <c r="D1747" s="18">
        <v>100.25</v>
      </c>
      <c r="E1747" s="310" t="str">
        <f t="shared" si="27"/>
        <v>SINAPI 07/2024</v>
      </c>
      <c r="F1747" s="18">
        <v>104.04</v>
      </c>
    </row>
    <row r="1748" spans="1:6" ht="27">
      <c r="A1748" s="707">
        <v>102989</v>
      </c>
      <c r="B1748" s="692" t="s">
        <v>1759</v>
      </c>
      <c r="C1748" s="18" t="s">
        <v>10</v>
      </c>
      <c r="D1748" s="18">
        <v>36.799999999999997</v>
      </c>
      <c r="E1748" s="310" t="str">
        <f t="shared" si="27"/>
        <v>SINAPI 07/2024</v>
      </c>
      <c r="F1748" s="18">
        <v>38.07</v>
      </c>
    </row>
    <row r="1749" spans="1:6" ht="27">
      <c r="A1749" s="707">
        <v>102990</v>
      </c>
      <c r="B1749" s="692" t="s">
        <v>1760</v>
      </c>
      <c r="C1749" s="18" t="s">
        <v>10</v>
      </c>
      <c r="D1749" s="18">
        <v>44.75</v>
      </c>
      <c r="E1749" s="310" t="str">
        <f t="shared" si="27"/>
        <v>SINAPI 07/2024</v>
      </c>
      <c r="F1749" s="18">
        <v>46.26</v>
      </c>
    </row>
    <row r="1750" spans="1:6" ht="27">
      <c r="A1750" s="707">
        <v>102991</v>
      </c>
      <c r="B1750" s="692" t="s">
        <v>1761</v>
      </c>
      <c r="C1750" s="18" t="s">
        <v>10</v>
      </c>
      <c r="D1750" s="18">
        <v>58.01</v>
      </c>
      <c r="E1750" s="310" t="str">
        <f t="shared" si="27"/>
        <v>SINAPI 07/2024</v>
      </c>
      <c r="F1750" s="18">
        <v>59.93</v>
      </c>
    </row>
    <row r="1751" spans="1:6" ht="27">
      <c r="A1751" s="707">
        <v>102992</v>
      </c>
      <c r="B1751" s="692" t="s">
        <v>1762</v>
      </c>
      <c r="C1751" s="18" t="s">
        <v>10</v>
      </c>
      <c r="D1751" s="18">
        <v>86.14</v>
      </c>
      <c r="E1751" s="310" t="str">
        <f t="shared" si="27"/>
        <v>SINAPI 07/2024</v>
      </c>
      <c r="F1751" s="18">
        <v>88.28</v>
      </c>
    </row>
    <row r="1752" spans="1:6" ht="27">
      <c r="A1752" s="707">
        <v>102993</v>
      </c>
      <c r="B1752" s="692" t="s">
        <v>1763</v>
      </c>
      <c r="C1752" s="18" t="s">
        <v>10</v>
      </c>
      <c r="D1752" s="18">
        <v>112.09</v>
      </c>
      <c r="E1752" s="310" t="str">
        <f t="shared" si="27"/>
        <v>SINAPI 07/2024</v>
      </c>
      <c r="F1752" s="18">
        <v>114.94</v>
      </c>
    </row>
    <row r="1753" spans="1:6" ht="27">
      <c r="A1753" s="707">
        <v>102994</v>
      </c>
      <c r="B1753" s="692" t="s">
        <v>1764</v>
      </c>
      <c r="C1753" s="18" t="s">
        <v>10</v>
      </c>
      <c r="D1753" s="18">
        <v>192.93</v>
      </c>
      <c r="E1753" s="310" t="str">
        <f t="shared" si="27"/>
        <v>SINAPI 07/2024</v>
      </c>
      <c r="F1753" s="18">
        <v>196.29</v>
      </c>
    </row>
    <row r="1754" spans="1:6" ht="40.5">
      <c r="A1754" s="707">
        <v>102995</v>
      </c>
      <c r="B1754" s="692" t="s">
        <v>1765</v>
      </c>
      <c r="C1754" s="18" t="s">
        <v>10</v>
      </c>
      <c r="D1754" s="18">
        <v>49.92</v>
      </c>
      <c r="E1754" s="310" t="str">
        <f t="shared" si="27"/>
        <v>SINAPI 07/2024</v>
      </c>
      <c r="F1754" s="18">
        <v>52.32</v>
      </c>
    </row>
    <row r="1755" spans="1:6" ht="40.5">
      <c r="A1755" s="707">
        <v>102996</v>
      </c>
      <c r="B1755" s="692" t="s">
        <v>1766</v>
      </c>
      <c r="C1755" s="18" t="s">
        <v>10</v>
      </c>
      <c r="D1755" s="18">
        <v>70.64</v>
      </c>
      <c r="E1755" s="310" t="str">
        <f t="shared" si="27"/>
        <v>SINAPI 07/2024</v>
      </c>
      <c r="F1755" s="18">
        <v>73.97</v>
      </c>
    </row>
    <row r="1756" spans="1:6" ht="40.5">
      <c r="A1756" s="707">
        <v>102997</v>
      </c>
      <c r="B1756" s="692" t="s">
        <v>1767</v>
      </c>
      <c r="C1756" s="18" t="s">
        <v>10</v>
      </c>
      <c r="D1756" s="18">
        <v>94.8</v>
      </c>
      <c r="E1756" s="310" t="str">
        <f t="shared" si="27"/>
        <v>SINAPI 07/2024</v>
      </c>
      <c r="F1756" s="18">
        <v>98.89</v>
      </c>
    </row>
    <row r="1757" spans="1:6" ht="40.5">
      <c r="A1757" s="707">
        <v>102998</v>
      </c>
      <c r="B1757" s="692" t="s">
        <v>1768</v>
      </c>
      <c r="C1757" s="18" t="s">
        <v>10</v>
      </c>
      <c r="D1757" s="18">
        <v>90.54</v>
      </c>
      <c r="E1757" s="310" t="str">
        <f t="shared" si="27"/>
        <v>SINAPI 07/2024</v>
      </c>
      <c r="F1757" s="18">
        <v>94.56</v>
      </c>
    </row>
    <row r="1758" spans="1:6" ht="40.5">
      <c r="A1758" s="707">
        <v>102999</v>
      </c>
      <c r="B1758" s="692" t="s">
        <v>1769</v>
      </c>
      <c r="C1758" s="18" t="s">
        <v>10</v>
      </c>
      <c r="D1758" s="18">
        <v>114.58</v>
      </c>
      <c r="E1758" s="310" t="str">
        <f t="shared" si="27"/>
        <v>SINAPI 07/2024</v>
      </c>
      <c r="F1758" s="18">
        <v>119.63</v>
      </c>
    </row>
    <row r="1759" spans="1:6" ht="40.5">
      <c r="A1759" s="707">
        <v>103000</v>
      </c>
      <c r="B1759" s="692" t="s">
        <v>1770</v>
      </c>
      <c r="C1759" s="18" t="s">
        <v>10</v>
      </c>
      <c r="D1759" s="18">
        <v>115.06</v>
      </c>
      <c r="E1759" s="310" t="str">
        <f t="shared" si="27"/>
        <v>SINAPI 07/2024</v>
      </c>
      <c r="F1759" s="18">
        <v>120.13</v>
      </c>
    </row>
    <row r="1760" spans="1:6" ht="40.5">
      <c r="A1760" s="707">
        <v>103001</v>
      </c>
      <c r="B1760" s="692" t="s">
        <v>1771</v>
      </c>
      <c r="C1760" s="18" t="s">
        <v>44</v>
      </c>
      <c r="D1760" s="18">
        <v>238.31</v>
      </c>
      <c r="E1760" s="310" t="str">
        <f t="shared" si="27"/>
        <v>SINAPI 07/2024</v>
      </c>
      <c r="F1760" s="18">
        <v>240.78</v>
      </c>
    </row>
    <row r="1761" spans="1:6" ht="40.5">
      <c r="A1761" s="707">
        <v>103002</v>
      </c>
      <c r="B1761" s="692" t="s">
        <v>1772</v>
      </c>
      <c r="C1761" s="18" t="s">
        <v>44</v>
      </c>
      <c r="D1761" s="18">
        <v>297.7</v>
      </c>
      <c r="E1761" s="310" t="str">
        <f t="shared" si="27"/>
        <v>SINAPI 07/2024</v>
      </c>
      <c r="F1761" s="18">
        <v>300.27</v>
      </c>
    </row>
    <row r="1762" spans="1:6" ht="40.5">
      <c r="A1762" s="707">
        <v>103003</v>
      </c>
      <c r="B1762" s="692" t="s">
        <v>1773</v>
      </c>
      <c r="C1762" s="18" t="s">
        <v>44</v>
      </c>
      <c r="D1762" s="18">
        <v>416.54</v>
      </c>
      <c r="E1762" s="310" t="str">
        <f t="shared" si="27"/>
        <v>SINAPI 07/2024</v>
      </c>
      <c r="F1762" s="18">
        <v>419.32</v>
      </c>
    </row>
    <row r="1763" spans="1:6" ht="40.5">
      <c r="A1763" s="707">
        <v>103005</v>
      </c>
      <c r="B1763" s="692" t="s">
        <v>1774</v>
      </c>
      <c r="C1763" s="18" t="s">
        <v>44</v>
      </c>
      <c r="D1763" s="18">
        <v>555.25</v>
      </c>
      <c r="E1763" s="310" t="str">
        <f t="shared" si="27"/>
        <v>SINAPI 07/2024</v>
      </c>
      <c r="F1763" s="18">
        <v>575.91999999999996</v>
      </c>
    </row>
    <row r="1764" spans="1:6" ht="40.5">
      <c r="A1764" s="707">
        <v>103006</v>
      </c>
      <c r="B1764" s="692" t="s">
        <v>1775</v>
      </c>
      <c r="C1764" s="18" t="s">
        <v>44</v>
      </c>
      <c r="D1764" s="18">
        <v>756.08</v>
      </c>
      <c r="E1764" s="310" t="str">
        <f t="shared" si="27"/>
        <v>SINAPI 07/2024</v>
      </c>
      <c r="F1764" s="18">
        <v>784.5</v>
      </c>
    </row>
    <row r="1765" spans="1:6" ht="40.5">
      <c r="A1765" s="707">
        <v>103007</v>
      </c>
      <c r="B1765" s="692" t="s">
        <v>1776</v>
      </c>
      <c r="C1765" s="18" t="s">
        <v>44</v>
      </c>
      <c r="D1765" s="311">
        <v>1002.06</v>
      </c>
      <c r="E1765" s="310" t="str">
        <f t="shared" si="27"/>
        <v>SINAPI 07/2024</v>
      </c>
      <c r="F1765" s="311">
        <v>1038.23</v>
      </c>
    </row>
    <row r="1766" spans="1:6" ht="27">
      <c r="A1766" s="707">
        <v>97933</v>
      </c>
      <c r="B1766" s="692" t="s">
        <v>1777</v>
      </c>
      <c r="C1766" s="18" t="s">
        <v>44</v>
      </c>
      <c r="D1766" s="18">
        <v>887.26</v>
      </c>
      <c r="E1766" s="310" t="str">
        <f t="shared" si="27"/>
        <v>SINAPI 07/2024</v>
      </c>
      <c r="F1766" s="18">
        <v>891.85</v>
      </c>
    </row>
    <row r="1767" spans="1:6" ht="27">
      <c r="A1767" s="707">
        <v>97934</v>
      </c>
      <c r="B1767" s="692" t="s">
        <v>1778</v>
      </c>
      <c r="C1767" s="18" t="s">
        <v>44</v>
      </c>
      <c r="D1767" s="311">
        <v>2069.08</v>
      </c>
      <c r="E1767" s="310" t="str">
        <f t="shared" si="27"/>
        <v>SINAPI 07/2024</v>
      </c>
      <c r="F1767" s="311">
        <v>2130.9299999999998</v>
      </c>
    </row>
    <row r="1768" spans="1:6" ht="40.5">
      <c r="A1768" s="707">
        <v>97935</v>
      </c>
      <c r="B1768" s="692" t="s">
        <v>1779</v>
      </c>
      <c r="C1768" s="18" t="s">
        <v>44</v>
      </c>
      <c r="D1768" s="18">
        <v>756.3</v>
      </c>
      <c r="E1768" s="310" t="str">
        <f t="shared" si="27"/>
        <v>SINAPI 07/2024</v>
      </c>
      <c r="F1768" s="18">
        <v>775.15</v>
      </c>
    </row>
    <row r="1769" spans="1:6" ht="40.5">
      <c r="A1769" s="707">
        <v>97936</v>
      </c>
      <c r="B1769" s="692" t="s">
        <v>1780</v>
      </c>
      <c r="C1769" s="18" t="s">
        <v>44</v>
      </c>
      <c r="D1769" s="311">
        <v>1835.44</v>
      </c>
      <c r="E1769" s="310" t="str">
        <f t="shared" si="27"/>
        <v>SINAPI 07/2024</v>
      </c>
      <c r="F1769" s="311">
        <v>1927.53</v>
      </c>
    </row>
    <row r="1770" spans="1:6" ht="40.5">
      <c r="A1770" s="707">
        <v>97947</v>
      </c>
      <c r="B1770" s="692" t="s">
        <v>1781</v>
      </c>
      <c r="C1770" s="18" t="s">
        <v>44</v>
      </c>
      <c r="D1770" s="311">
        <v>1522.31</v>
      </c>
      <c r="E1770" s="310" t="str">
        <f t="shared" si="27"/>
        <v>SINAPI 07/2024</v>
      </c>
      <c r="F1770" s="311">
        <v>1589.06</v>
      </c>
    </row>
    <row r="1771" spans="1:6" ht="40.5">
      <c r="A1771" s="707">
        <v>97948</v>
      </c>
      <c r="B1771" s="692" t="s">
        <v>1782</v>
      </c>
      <c r="C1771" s="18" t="s">
        <v>44</v>
      </c>
      <c r="D1771" s="311">
        <v>2807.09</v>
      </c>
      <c r="E1771" s="310" t="str">
        <f t="shared" si="27"/>
        <v>SINAPI 07/2024</v>
      </c>
      <c r="F1771" s="311">
        <v>2928.33</v>
      </c>
    </row>
    <row r="1772" spans="1:6" ht="40.5">
      <c r="A1772" s="707">
        <v>97949</v>
      </c>
      <c r="B1772" s="692" t="s">
        <v>1783</v>
      </c>
      <c r="C1772" s="18" t="s">
        <v>44</v>
      </c>
      <c r="D1772" s="311">
        <v>1566.09</v>
      </c>
      <c r="E1772" s="310" t="str">
        <f t="shared" si="27"/>
        <v>SINAPI 07/2024</v>
      </c>
      <c r="F1772" s="311">
        <v>1656.62</v>
      </c>
    </row>
    <row r="1773" spans="1:6" ht="40.5">
      <c r="A1773" s="707">
        <v>97950</v>
      </c>
      <c r="B1773" s="692" t="s">
        <v>1784</v>
      </c>
      <c r="C1773" s="18" t="s">
        <v>44</v>
      </c>
      <c r="D1773" s="311">
        <v>2765.94</v>
      </c>
      <c r="E1773" s="310" t="str">
        <f t="shared" si="27"/>
        <v>SINAPI 07/2024</v>
      </c>
      <c r="F1773" s="311">
        <v>2927.05</v>
      </c>
    </row>
    <row r="1774" spans="1:6" ht="40.5">
      <c r="A1774" s="707">
        <v>97951</v>
      </c>
      <c r="B1774" s="692" t="s">
        <v>1785</v>
      </c>
      <c r="C1774" s="18" t="s">
        <v>44</v>
      </c>
      <c r="D1774" s="311">
        <v>2485.4899999999998</v>
      </c>
      <c r="E1774" s="310" t="str">
        <f t="shared" si="27"/>
        <v>SINAPI 07/2024</v>
      </c>
      <c r="F1774" s="311">
        <v>2608.6799999999998</v>
      </c>
    </row>
    <row r="1775" spans="1:6" ht="40.5">
      <c r="A1775" s="707">
        <v>97952</v>
      </c>
      <c r="B1775" s="692" t="s">
        <v>1786</v>
      </c>
      <c r="C1775" s="18" t="s">
        <v>44</v>
      </c>
      <c r="D1775" s="311">
        <v>4310.09</v>
      </c>
      <c r="E1775" s="310" t="str">
        <f t="shared" si="27"/>
        <v>SINAPI 07/2024</v>
      </c>
      <c r="F1775" s="311">
        <v>4520.05</v>
      </c>
    </row>
    <row r="1776" spans="1:6" ht="40.5">
      <c r="A1776" s="707">
        <v>97953</v>
      </c>
      <c r="B1776" s="692" t="s">
        <v>1787</v>
      </c>
      <c r="C1776" s="18" t="s">
        <v>44</v>
      </c>
      <c r="D1776" s="311">
        <v>1215.6600000000001</v>
      </c>
      <c r="E1776" s="310" t="str">
        <f t="shared" si="27"/>
        <v>SINAPI 07/2024</v>
      </c>
      <c r="F1776" s="311">
        <v>1260.82</v>
      </c>
    </row>
    <row r="1777" spans="1:6" ht="40.5">
      <c r="A1777" s="707">
        <v>97955</v>
      </c>
      <c r="B1777" s="692" t="s">
        <v>1788</v>
      </c>
      <c r="C1777" s="18" t="s">
        <v>44</v>
      </c>
      <c r="D1777" s="311">
        <v>2648</v>
      </c>
      <c r="E1777" s="310" t="str">
        <f t="shared" si="27"/>
        <v>SINAPI 07/2024</v>
      </c>
      <c r="F1777" s="311">
        <v>2742.9</v>
      </c>
    </row>
    <row r="1778" spans="1:6" ht="40.5">
      <c r="A1778" s="707">
        <v>97956</v>
      </c>
      <c r="B1778" s="692" t="s">
        <v>1789</v>
      </c>
      <c r="C1778" s="18" t="s">
        <v>44</v>
      </c>
      <c r="D1778" s="311">
        <v>1365.87</v>
      </c>
      <c r="E1778" s="310" t="str">
        <f t="shared" si="27"/>
        <v>SINAPI 07/2024</v>
      </c>
      <c r="F1778" s="311">
        <v>1435.16</v>
      </c>
    </row>
    <row r="1779" spans="1:6" ht="40.5">
      <c r="A1779" s="707">
        <v>97957</v>
      </c>
      <c r="B1779" s="692" t="s">
        <v>1790</v>
      </c>
      <c r="C1779" s="18" t="s">
        <v>44</v>
      </c>
      <c r="D1779" s="311">
        <v>2435.69</v>
      </c>
      <c r="E1779" s="310" t="str">
        <f t="shared" si="27"/>
        <v>SINAPI 07/2024</v>
      </c>
      <c r="F1779" s="311">
        <v>2563.13</v>
      </c>
    </row>
    <row r="1780" spans="1:6" ht="40.5">
      <c r="A1780" s="707">
        <v>97961</v>
      </c>
      <c r="B1780" s="692" t="s">
        <v>1791</v>
      </c>
      <c r="C1780" s="18" t="s">
        <v>44</v>
      </c>
      <c r="D1780" s="311">
        <v>2168.16</v>
      </c>
      <c r="E1780" s="310" t="str">
        <f t="shared" si="27"/>
        <v>SINAPI 07/2024</v>
      </c>
      <c r="F1780" s="311">
        <v>2261.86</v>
      </c>
    </row>
    <row r="1781" spans="1:6" ht="40.5">
      <c r="A1781" s="707">
        <v>97973</v>
      </c>
      <c r="B1781" s="692" t="s">
        <v>1792</v>
      </c>
      <c r="C1781" s="18" t="s">
        <v>44</v>
      </c>
      <c r="D1781" s="311">
        <v>4047.95</v>
      </c>
      <c r="E1781" s="310" t="str">
        <f t="shared" si="27"/>
        <v>SINAPI 07/2024</v>
      </c>
      <c r="F1781" s="311">
        <v>4219.6499999999996</v>
      </c>
    </row>
    <row r="1782" spans="1:6" ht="40.5">
      <c r="A1782" s="707">
        <v>97974</v>
      </c>
      <c r="B1782" s="692" t="s">
        <v>1793</v>
      </c>
      <c r="C1782" s="18" t="s">
        <v>44</v>
      </c>
      <c r="D1782" s="18">
        <v>412.65</v>
      </c>
      <c r="E1782" s="310" t="str">
        <f t="shared" si="27"/>
        <v>SINAPI 07/2024</v>
      </c>
      <c r="F1782" s="18">
        <v>424.83</v>
      </c>
    </row>
    <row r="1783" spans="1:6" ht="40.5">
      <c r="A1783" s="707">
        <v>97975</v>
      </c>
      <c r="B1783" s="692" t="s">
        <v>1794</v>
      </c>
      <c r="C1783" s="18" t="s">
        <v>44</v>
      </c>
      <c r="D1783" s="18">
        <v>535.63</v>
      </c>
      <c r="E1783" s="310" t="str">
        <f t="shared" si="27"/>
        <v>SINAPI 07/2024</v>
      </c>
      <c r="F1783" s="18">
        <v>549.25</v>
      </c>
    </row>
    <row r="1784" spans="1:6" ht="54">
      <c r="A1784" s="707">
        <v>97976</v>
      </c>
      <c r="B1784" s="692" t="s">
        <v>1795</v>
      </c>
      <c r="C1784" s="18" t="s">
        <v>44</v>
      </c>
      <c r="D1784" s="311">
        <v>1009.46</v>
      </c>
      <c r="E1784" s="310" t="str">
        <f t="shared" si="27"/>
        <v>SINAPI 07/2024</v>
      </c>
      <c r="F1784" s="311">
        <v>1066.1500000000001</v>
      </c>
    </row>
    <row r="1785" spans="1:6" ht="54">
      <c r="A1785" s="707">
        <v>97977</v>
      </c>
      <c r="B1785" s="692" t="s">
        <v>1796</v>
      </c>
      <c r="C1785" s="18" t="s">
        <v>44</v>
      </c>
      <c r="D1785" s="311">
        <v>1438.31</v>
      </c>
      <c r="E1785" s="310" t="str">
        <f t="shared" si="27"/>
        <v>SINAPI 07/2024</v>
      </c>
      <c r="F1785" s="311">
        <v>1521.54</v>
      </c>
    </row>
    <row r="1786" spans="1:6" ht="40.5">
      <c r="A1786" s="707">
        <v>97978</v>
      </c>
      <c r="B1786" s="692" t="s">
        <v>1797</v>
      </c>
      <c r="C1786" s="18" t="s">
        <v>44</v>
      </c>
      <c r="D1786" s="18">
        <v>835.56</v>
      </c>
      <c r="E1786" s="310" t="str">
        <f t="shared" si="27"/>
        <v>SINAPI 07/2024</v>
      </c>
      <c r="F1786" s="18">
        <v>866.29</v>
      </c>
    </row>
    <row r="1787" spans="1:6" ht="54">
      <c r="A1787" s="707">
        <v>97980</v>
      </c>
      <c r="B1787" s="692" t="s">
        <v>1798</v>
      </c>
      <c r="C1787" s="18" t="s">
        <v>44</v>
      </c>
      <c r="D1787" s="311">
        <v>1857.73</v>
      </c>
      <c r="E1787" s="310" t="str">
        <f t="shared" si="27"/>
        <v>SINAPI 07/2024</v>
      </c>
      <c r="F1787" s="311">
        <v>1961.34</v>
      </c>
    </row>
    <row r="1788" spans="1:6" ht="40.5">
      <c r="A1788" s="707">
        <v>97981</v>
      </c>
      <c r="B1788" s="692" t="s">
        <v>1799</v>
      </c>
      <c r="C1788" s="18" t="s">
        <v>10</v>
      </c>
      <c r="D1788" s="311">
        <v>1053.68</v>
      </c>
      <c r="E1788" s="310" t="str">
        <f t="shared" si="27"/>
        <v>SINAPI 07/2024</v>
      </c>
      <c r="F1788" s="311">
        <v>1120.77</v>
      </c>
    </row>
    <row r="1789" spans="1:6" ht="40.5">
      <c r="A1789" s="707">
        <v>97983</v>
      </c>
      <c r="B1789" s="692" t="s">
        <v>1800</v>
      </c>
      <c r="C1789" s="18" t="s">
        <v>10</v>
      </c>
      <c r="D1789" s="18">
        <v>433.19</v>
      </c>
      <c r="E1789" s="310" t="str">
        <f t="shared" si="27"/>
        <v>SINAPI 07/2024</v>
      </c>
      <c r="F1789" s="18">
        <v>438.14</v>
      </c>
    </row>
    <row r="1790" spans="1:6" ht="40.5">
      <c r="A1790" s="707">
        <v>97985</v>
      </c>
      <c r="B1790" s="692" t="s">
        <v>1801</v>
      </c>
      <c r="C1790" s="18" t="s">
        <v>10</v>
      </c>
      <c r="D1790" s="311">
        <v>1264.82</v>
      </c>
      <c r="E1790" s="310" t="str">
        <f t="shared" si="27"/>
        <v>SINAPI 07/2024</v>
      </c>
      <c r="F1790" s="311">
        <v>1346.64</v>
      </c>
    </row>
    <row r="1791" spans="1:6" ht="40.5">
      <c r="A1791" s="707">
        <v>97987</v>
      </c>
      <c r="B1791" s="692" t="s">
        <v>1802</v>
      </c>
      <c r="C1791" s="18" t="s">
        <v>10</v>
      </c>
      <c r="D1791" s="18">
        <v>574.37</v>
      </c>
      <c r="E1791" s="310" t="str">
        <f t="shared" si="27"/>
        <v>SINAPI 07/2024</v>
      </c>
      <c r="F1791" s="18">
        <v>580.20000000000005</v>
      </c>
    </row>
    <row r="1792" spans="1:6" ht="54">
      <c r="A1792" s="707">
        <v>97988</v>
      </c>
      <c r="B1792" s="692" t="s">
        <v>1803</v>
      </c>
      <c r="C1792" s="18" t="s">
        <v>44</v>
      </c>
      <c r="D1792" s="311">
        <v>2721.08</v>
      </c>
      <c r="E1792" s="310" t="str">
        <f t="shared" si="27"/>
        <v>SINAPI 07/2024</v>
      </c>
      <c r="F1792" s="311">
        <v>2866.84</v>
      </c>
    </row>
    <row r="1793" spans="1:6" ht="40.5">
      <c r="A1793" s="707">
        <v>97989</v>
      </c>
      <c r="B1793" s="692" t="s">
        <v>1804</v>
      </c>
      <c r="C1793" s="18" t="s">
        <v>10</v>
      </c>
      <c r="D1793" s="311">
        <v>1475.87</v>
      </c>
      <c r="E1793" s="310" t="str">
        <f t="shared" si="27"/>
        <v>SINAPI 07/2024</v>
      </c>
      <c r="F1793" s="311">
        <v>1572.44</v>
      </c>
    </row>
    <row r="1794" spans="1:6" ht="40.5">
      <c r="A1794" s="707">
        <v>97991</v>
      </c>
      <c r="B1794" s="692" t="s">
        <v>1805</v>
      </c>
      <c r="C1794" s="18" t="s">
        <v>10</v>
      </c>
      <c r="D1794" s="18">
        <v>786.06</v>
      </c>
      <c r="E1794" s="310" t="str">
        <f t="shared" si="27"/>
        <v>SINAPI 07/2024</v>
      </c>
      <c r="F1794" s="18">
        <v>793.51</v>
      </c>
    </row>
    <row r="1795" spans="1:6" ht="54">
      <c r="A1795" s="707">
        <v>97992</v>
      </c>
      <c r="B1795" s="692" t="s">
        <v>1806</v>
      </c>
      <c r="C1795" s="18" t="s">
        <v>44</v>
      </c>
      <c r="D1795" s="311">
        <v>3485.92</v>
      </c>
      <c r="E1795" s="310" t="str">
        <f t="shared" si="27"/>
        <v>SINAPI 07/2024</v>
      </c>
      <c r="F1795" s="311">
        <v>3666.42</v>
      </c>
    </row>
    <row r="1796" spans="1:6" ht="40.5">
      <c r="A1796" s="707">
        <v>97993</v>
      </c>
      <c r="B1796" s="692" t="s">
        <v>1807</v>
      </c>
      <c r="C1796" s="18" t="s">
        <v>10</v>
      </c>
      <c r="D1796" s="311">
        <v>1792.6</v>
      </c>
      <c r="E1796" s="310" t="str">
        <f t="shared" si="27"/>
        <v>SINAPI 07/2024</v>
      </c>
      <c r="F1796" s="311">
        <v>1911.26</v>
      </c>
    </row>
    <row r="1797" spans="1:6" ht="54">
      <c r="A1797" s="707">
        <v>97994</v>
      </c>
      <c r="B1797" s="692" t="s">
        <v>1808</v>
      </c>
      <c r="C1797" s="18" t="s">
        <v>44</v>
      </c>
      <c r="D1797" s="311">
        <v>2402.48</v>
      </c>
      <c r="E1797" s="310" t="str">
        <f t="shared" si="27"/>
        <v>SINAPI 07/2024</v>
      </c>
      <c r="F1797" s="311">
        <v>2525.71</v>
      </c>
    </row>
    <row r="1798" spans="1:6" ht="40.5">
      <c r="A1798" s="707">
        <v>97995</v>
      </c>
      <c r="B1798" s="692" t="s">
        <v>1809</v>
      </c>
      <c r="C1798" s="18" t="s">
        <v>10</v>
      </c>
      <c r="D1798" s="311">
        <v>1218.3</v>
      </c>
      <c r="E1798" s="310" t="str">
        <f t="shared" si="27"/>
        <v>SINAPI 07/2024</v>
      </c>
      <c r="F1798" s="311">
        <v>1291.3</v>
      </c>
    </row>
    <row r="1799" spans="1:6" ht="54">
      <c r="A1799" s="707">
        <v>97996</v>
      </c>
      <c r="B1799" s="692" t="s">
        <v>1810</v>
      </c>
      <c r="C1799" s="18" t="s">
        <v>44</v>
      </c>
      <c r="D1799" s="311">
        <v>3044.13</v>
      </c>
      <c r="E1799" s="310" t="str">
        <f t="shared" si="27"/>
        <v>SINAPI 07/2024</v>
      </c>
      <c r="F1799" s="311">
        <v>3198.62</v>
      </c>
    </row>
    <row r="1800" spans="1:6" ht="40.5">
      <c r="A1800" s="707">
        <v>97997</v>
      </c>
      <c r="B1800" s="692" t="s">
        <v>1811</v>
      </c>
      <c r="C1800" s="18" t="s">
        <v>10</v>
      </c>
      <c r="D1800" s="311">
        <v>1456.2</v>
      </c>
      <c r="E1800" s="310" t="str">
        <f t="shared" ref="E1800:E1863" si="28">+$G$7</f>
        <v>SINAPI 07/2024</v>
      </c>
      <c r="F1800" s="311">
        <v>1543.67</v>
      </c>
    </row>
    <row r="1801" spans="1:6" ht="40.5">
      <c r="A1801" s="707">
        <v>97999</v>
      </c>
      <c r="B1801" s="692" t="s">
        <v>1812</v>
      </c>
      <c r="C1801" s="18" t="s">
        <v>10</v>
      </c>
      <c r="D1801" s="311">
        <v>1694.19</v>
      </c>
      <c r="E1801" s="310" t="str">
        <f t="shared" si="28"/>
        <v>SINAPI 07/2024</v>
      </c>
      <c r="F1801" s="311">
        <v>1796.11</v>
      </c>
    </row>
    <row r="1802" spans="1:6" ht="40.5">
      <c r="A1802" s="707">
        <v>98001</v>
      </c>
      <c r="B1802" s="692" t="s">
        <v>1813</v>
      </c>
      <c r="C1802" s="18" t="s">
        <v>10</v>
      </c>
      <c r="D1802" s="311">
        <v>1932.11</v>
      </c>
      <c r="E1802" s="310" t="str">
        <f t="shared" si="28"/>
        <v>SINAPI 07/2024</v>
      </c>
      <c r="F1802" s="311">
        <v>2048.48</v>
      </c>
    </row>
    <row r="1803" spans="1:6" ht="54">
      <c r="A1803" s="707">
        <v>98002</v>
      </c>
      <c r="B1803" s="692" t="s">
        <v>1814</v>
      </c>
      <c r="C1803" s="18" t="s">
        <v>44</v>
      </c>
      <c r="D1803" s="311">
        <v>5002.62</v>
      </c>
      <c r="E1803" s="310" t="str">
        <f t="shared" si="28"/>
        <v>SINAPI 07/2024</v>
      </c>
      <c r="F1803" s="311">
        <v>5250.74</v>
      </c>
    </row>
    <row r="1804" spans="1:6" ht="40.5">
      <c r="A1804" s="707">
        <v>98003</v>
      </c>
      <c r="B1804" s="692" t="s">
        <v>1815</v>
      </c>
      <c r="C1804" s="18" t="s">
        <v>10</v>
      </c>
      <c r="D1804" s="311">
        <v>2170.0700000000002</v>
      </c>
      <c r="E1804" s="310" t="str">
        <f t="shared" si="28"/>
        <v>SINAPI 07/2024</v>
      </c>
      <c r="F1804" s="311">
        <v>2300.9</v>
      </c>
    </row>
    <row r="1805" spans="1:6" ht="40.5">
      <c r="A1805" s="707">
        <v>98005</v>
      </c>
      <c r="B1805" s="692" t="s">
        <v>1816</v>
      </c>
      <c r="C1805" s="18" t="s">
        <v>10</v>
      </c>
      <c r="D1805" s="311">
        <v>2408.0500000000002</v>
      </c>
      <c r="E1805" s="310" t="str">
        <f t="shared" si="28"/>
        <v>SINAPI 07/2024</v>
      </c>
      <c r="F1805" s="311">
        <v>2553.34</v>
      </c>
    </row>
    <row r="1806" spans="1:6" ht="54">
      <c r="A1806" s="707">
        <v>98006</v>
      </c>
      <c r="B1806" s="692" t="s">
        <v>1817</v>
      </c>
      <c r="C1806" s="18" t="s">
        <v>44</v>
      </c>
      <c r="D1806" s="311">
        <v>6294.38</v>
      </c>
      <c r="E1806" s="310" t="str">
        <f t="shared" si="28"/>
        <v>SINAPI 07/2024</v>
      </c>
      <c r="F1806" s="311">
        <v>6604.97</v>
      </c>
    </row>
    <row r="1807" spans="1:6" ht="40.5">
      <c r="A1807" s="707">
        <v>98007</v>
      </c>
      <c r="B1807" s="692" t="s">
        <v>1818</v>
      </c>
      <c r="C1807" s="18" t="s">
        <v>10</v>
      </c>
      <c r="D1807" s="311">
        <v>2645.94</v>
      </c>
      <c r="E1807" s="310" t="str">
        <f t="shared" si="28"/>
        <v>SINAPI 07/2024</v>
      </c>
      <c r="F1807" s="311">
        <v>2805.7</v>
      </c>
    </row>
    <row r="1808" spans="1:6" ht="54">
      <c r="A1808" s="707">
        <v>98008</v>
      </c>
      <c r="B1808" s="692" t="s">
        <v>1819</v>
      </c>
      <c r="C1808" s="18" t="s">
        <v>44</v>
      </c>
      <c r="D1808" s="311">
        <v>3778.41</v>
      </c>
      <c r="E1808" s="310" t="str">
        <f t="shared" si="28"/>
        <v>SINAPI 07/2024</v>
      </c>
      <c r="F1808" s="311">
        <v>3963.34</v>
      </c>
    </row>
    <row r="1809" spans="1:6" ht="40.5">
      <c r="A1809" s="707">
        <v>98009</v>
      </c>
      <c r="B1809" s="692" t="s">
        <v>1820</v>
      </c>
      <c r="C1809" s="18" t="s">
        <v>10</v>
      </c>
      <c r="D1809" s="311">
        <v>1694.19</v>
      </c>
      <c r="E1809" s="310" t="str">
        <f t="shared" si="28"/>
        <v>SINAPI 07/2024</v>
      </c>
      <c r="F1809" s="311">
        <v>1796.11</v>
      </c>
    </row>
    <row r="1810" spans="1:6" ht="54">
      <c r="A1810" s="707">
        <v>98010</v>
      </c>
      <c r="B1810" s="692" t="s">
        <v>1821</v>
      </c>
      <c r="C1810" s="18" t="s">
        <v>44</v>
      </c>
      <c r="D1810" s="311">
        <v>4618.66</v>
      </c>
      <c r="E1810" s="310" t="str">
        <f t="shared" si="28"/>
        <v>SINAPI 07/2024</v>
      </c>
      <c r="F1810" s="311">
        <v>4840.54</v>
      </c>
    </row>
    <row r="1811" spans="1:6" ht="40.5">
      <c r="A1811" s="707">
        <v>98011</v>
      </c>
      <c r="B1811" s="692" t="s">
        <v>1822</v>
      </c>
      <c r="C1811" s="18" t="s">
        <v>10</v>
      </c>
      <c r="D1811" s="311">
        <v>1932.11</v>
      </c>
      <c r="E1811" s="310" t="str">
        <f t="shared" si="28"/>
        <v>SINAPI 07/2024</v>
      </c>
      <c r="F1811" s="311">
        <v>2048.48</v>
      </c>
    </row>
    <row r="1812" spans="1:6" ht="54">
      <c r="A1812" s="707">
        <v>98012</v>
      </c>
      <c r="B1812" s="692" t="s">
        <v>1823</v>
      </c>
      <c r="C1812" s="18" t="s">
        <v>44</v>
      </c>
      <c r="D1812" s="311">
        <v>5432.22</v>
      </c>
      <c r="E1812" s="310" t="str">
        <f t="shared" si="28"/>
        <v>SINAPI 07/2024</v>
      </c>
      <c r="F1812" s="311">
        <v>5691.06</v>
      </c>
    </row>
    <row r="1813" spans="1:6" ht="40.5">
      <c r="A1813" s="707">
        <v>98013</v>
      </c>
      <c r="B1813" s="692" t="s">
        <v>1824</v>
      </c>
      <c r="C1813" s="18" t="s">
        <v>10</v>
      </c>
      <c r="D1813" s="311">
        <v>2170.0700000000002</v>
      </c>
      <c r="E1813" s="310" t="str">
        <f t="shared" si="28"/>
        <v>SINAPI 07/2024</v>
      </c>
      <c r="F1813" s="311">
        <v>2300.9</v>
      </c>
    </row>
    <row r="1814" spans="1:6" ht="54">
      <c r="A1814" s="707">
        <v>98014</v>
      </c>
      <c r="B1814" s="692" t="s">
        <v>1825</v>
      </c>
      <c r="C1814" s="18" t="s">
        <v>44</v>
      </c>
      <c r="D1814" s="311">
        <v>6245.73</v>
      </c>
      <c r="E1814" s="310" t="str">
        <f t="shared" si="28"/>
        <v>SINAPI 07/2024</v>
      </c>
      <c r="F1814" s="311">
        <v>6541.52</v>
      </c>
    </row>
    <row r="1815" spans="1:6" ht="40.5">
      <c r="A1815" s="707">
        <v>98015</v>
      </c>
      <c r="B1815" s="692" t="s">
        <v>1826</v>
      </c>
      <c r="C1815" s="18" t="s">
        <v>10</v>
      </c>
      <c r="D1815" s="311">
        <v>2408.0500000000002</v>
      </c>
      <c r="E1815" s="310" t="str">
        <f t="shared" si="28"/>
        <v>SINAPI 07/2024</v>
      </c>
      <c r="F1815" s="311">
        <v>2553.34</v>
      </c>
    </row>
    <row r="1816" spans="1:6" ht="54">
      <c r="A1816" s="707">
        <v>98016</v>
      </c>
      <c r="B1816" s="692" t="s">
        <v>1827</v>
      </c>
      <c r="C1816" s="18" t="s">
        <v>44</v>
      </c>
      <c r="D1816" s="311">
        <v>7059.37</v>
      </c>
      <c r="E1816" s="310" t="str">
        <f t="shared" si="28"/>
        <v>SINAPI 07/2024</v>
      </c>
      <c r="F1816" s="311">
        <v>7392.11</v>
      </c>
    </row>
    <row r="1817" spans="1:6" ht="40.5">
      <c r="A1817" s="707">
        <v>98017</v>
      </c>
      <c r="B1817" s="692" t="s">
        <v>1828</v>
      </c>
      <c r="C1817" s="18" t="s">
        <v>10</v>
      </c>
      <c r="D1817" s="311">
        <v>2645.94</v>
      </c>
      <c r="E1817" s="310" t="str">
        <f t="shared" si="28"/>
        <v>SINAPI 07/2024</v>
      </c>
      <c r="F1817" s="311">
        <v>2805.7</v>
      </c>
    </row>
    <row r="1818" spans="1:6" ht="54">
      <c r="A1818" s="707">
        <v>98018</v>
      </c>
      <c r="B1818" s="692" t="s">
        <v>1829</v>
      </c>
      <c r="C1818" s="18" t="s">
        <v>44</v>
      </c>
      <c r="D1818" s="311">
        <v>7872.91</v>
      </c>
      <c r="E1818" s="310" t="str">
        <f t="shared" si="28"/>
        <v>SINAPI 07/2024</v>
      </c>
      <c r="F1818" s="311">
        <v>8242.57</v>
      </c>
    </row>
    <row r="1819" spans="1:6" ht="40.5">
      <c r="A1819" s="707">
        <v>98019</v>
      </c>
      <c r="B1819" s="692" t="s">
        <v>1830</v>
      </c>
      <c r="C1819" s="18" t="s">
        <v>10</v>
      </c>
      <c r="D1819" s="311">
        <v>2906.39</v>
      </c>
      <c r="E1819" s="310" t="str">
        <f t="shared" si="28"/>
        <v>SINAPI 07/2024</v>
      </c>
      <c r="F1819" s="311">
        <v>3081.79</v>
      </c>
    </row>
    <row r="1820" spans="1:6" ht="54">
      <c r="A1820" s="707">
        <v>98020</v>
      </c>
      <c r="B1820" s="692" t="s">
        <v>1831</v>
      </c>
      <c r="C1820" s="18" t="s">
        <v>44</v>
      </c>
      <c r="D1820" s="311">
        <v>5587.8</v>
      </c>
      <c r="E1820" s="310" t="str">
        <f t="shared" si="28"/>
        <v>SINAPI 07/2024</v>
      </c>
      <c r="F1820" s="311">
        <v>5852.98</v>
      </c>
    </row>
    <row r="1821" spans="1:6" ht="40.5">
      <c r="A1821" s="707">
        <v>98021</v>
      </c>
      <c r="B1821" s="692" t="s">
        <v>1832</v>
      </c>
      <c r="C1821" s="18" t="s">
        <v>10</v>
      </c>
      <c r="D1821" s="311">
        <v>2192.6</v>
      </c>
      <c r="E1821" s="310" t="str">
        <f t="shared" si="28"/>
        <v>SINAPI 07/2024</v>
      </c>
      <c r="F1821" s="311">
        <v>2324.62</v>
      </c>
    </row>
    <row r="1822" spans="1:6" ht="54">
      <c r="A1822" s="707">
        <v>98022</v>
      </c>
      <c r="B1822" s="692" t="s">
        <v>1833</v>
      </c>
      <c r="C1822" s="18" t="s">
        <v>44</v>
      </c>
      <c r="D1822" s="311">
        <v>6556.28</v>
      </c>
      <c r="E1822" s="310" t="str">
        <f t="shared" si="28"/>
        <v>SINAPI 07/2024</v>
      </c>
      <c r="F1822" s="311">
        <v>6864.05</v>
      </c>
    </row>
    <row r="1823" spans="1:6" ht="40.5">
      <c r="A1823" s="707">
        <v>98023</v>
      </c>
      <c r="B1823" s="692" t="s">
        <v>1834</v>
      </c>
      <c r="C1823" s="18" t="s">
        <v>10</v>
      </c>
      <c r="D1823" s="311">
        <v>2430.5</v>
      </c>
      <c r="E1823" s="310" t="str">
        <f t="shared" si="28"/>
        <v>SINAPI 07/2024</v>
      </c>
      <c r="F1823" s="311">
        <v>2576.9899999999998</v>
      </c>
    </row>
    <row r="1824" spans="1:6" ht="54">
      <c r="A1824" s="707">
        <v>98024</v>
      </c>
      <c r="B1824" s="692" t="s">
        <v>1835</v>
      </c>
      <c r="C1824" s="18" t="s">
        <v>44</v>
      </c>
      <c r="D1824" s="311">
        <v>7583.76</v>
      </c>
      <c r="E1824" s="310" t="str">
        <f t="shared" si="28"/>
        <v>SINAPI 07/2024</v>
      </c>
      <c r="F1824" s="311">
        <v>7934.17</v>
      </c>
    </row>
    <row r="1825" spans="1:6" ht="40.5">
      <c r="A1825" s="707">
        <v>98025</v>
      </c>
      <c r="B1825" s="692" t="s">
        <v>1836</v>
      </c>
      <c r="C1825" s="18" t="s">
        <v>10</v>
      </c>
      <c r="D1825" s="311">
        <v>2668.48</v>
      </c>
      <c r="E1825" s="310" t="str">
        <f t="shared" si="28"/>
        <v>SINAPI 07/2024</v>
      </c>
      <c r="F1825" s="311">
        <v>2829.44</v>
      </c>
    </row>
    <row r="1826" spans="1:6" ht="54">
      <c r="A1826" s="707">
        <v>98026</v>
      </c>
      <c r="B1826" s="692" t="s">
        <v>1837</v>
      </c>
      <c r="C1826" s="18" t="s">
        <v>44</v>
      </c>
      <c r="D1826" s="311">
        <v>8559.68</v>
      </c>
      <c r="E1826" s="310" t="str">
        <f t="shared" si="28"/>
        <v>SINAPI 07/2024</v>
      </c>
      <c r="F1826" s="311">
        <v>8952.7099999999991</v>
      </c>
    </row>
    <row r="1827" spans="1:6" ht="40.5">
      <c r="A1827" s="707">
        <v>98027</v>
      </c>
      <c r="B1827" s="692" t="s">
        <v>1838</v>
      </c>
      <c r="C1827" s="18" t="s">
        <v>10</v>
      </c>
      <c r="D1827" s="311">
        <v>2906.39</v>
      </c>
      <c r="E1827" s="310" t="str">
        <f t="shared" si="28"/>
        <v>SINAPI 07/2024</v>
      </c>
      <c r="F1827" s="311">
        <v>3081.79</v>
      </c>
    </row>
    <row r="1828" spans="1:6" ht="54">
      <c r="A1828" s="707">
        <v>98028</v>
      </c>
      <c r="B1828" s="692" t="s">
        <v>1839</v>
      </c>
      <c r="C1828" s="18" t="s">
        <v>44</v>
      </c>
      <c r="D1828" s="311">
        <v>9535.65</v>
      </c>
      <c r="E1828" s="310" t="str">
        <f t="shared" si="28"/>
        <v>SINAPI 07/2024</v>
      </c>
      <c r="F1828" s="311">
        <v>9971.32</v>
      </c>
    </row>
    <row r="1829" spans="1:6" ht="40.5">
      <c r="A1829" s="707">
        <v>98029</v>
      </c>
      <c r="B1829" s="692" t="s">
        <v>1840</v>
      </c>
      <c r="C1829" s="18" t="s">
        <v>10</v>
      </c>
      <c r="D1829" s="311">
        <v>3148.96</v>
      </c>
      <c r="E1829" s="310" t="str">
        <f t="shared" si="28"/>
        <v>SINAPI 07/2024</v>
      </c>
      <c r="F1829" s="311">
        <v>3339.08</v>
      </c>
    </row>
    <row r="1830" spans="1:6" ht="54">
      <c r="A1830" s="707">
        <v>98030</v>
      </c>
      <c r="B1830" s="692" t="s">
        <v>1841</v>
      </c>
      <c r="C1830" s="18" t="s">
        <v>44</v>
      </c>
      <c r="D1830" s="311">
        <v>7778.59</v>
      </c>
      <c r="E1830" s="310" t="str">
        <f t="shared" si="28"/>
        <v>SINAPI 07/2024</v>
      </c>
      <c r="F1830" s="311">
        <v>8126.24</v>
      </c>
    </row>
    <row r="1831" spans="1:6" ht="40.5">
      <c r="A1831" s="707">
        <v>98031</v>
      </c>
      <c r="B1831" s="692" t="s">
        <v>1842</v>
      </c>
      <c r="C1831" s="18" t="s">
        <v>10</v>
      </c>
      <c r="D1831" s="311">
        <v>2673.16</v>
      </c>
      <c r="E1831" s="310" t="str">
        <f t="shared" si="28"/>
        <v>SINAPI 07/2024</v>
      </c>
      <c r="F1831" s="311">
        <v>2834.37</v>
      </c>
    </row>
    <row r="1832" spans="1:6" ht="54">
      <c r="A1832" s="707">
        <v>98032</v>
      </c>
      <c r="B1832" s="692" t="s">
        <v>1843</v>
      </c>
      <c r="C1832" s="18" t="s">
        <v>44</v>
      </c>
      <c r="D1832" s="311">
        <v>8959.5400000000009</v>
      </c>
      <c r="E1832" s="310" t="str">
        <f t="shared" si="28"/>
        <v>SINAPI 07/2024</v>
      </c>
      <c r="F1832" s="311">
        <v>9355.6299999999992</v>
      </c>
    </row>
    <row r="1833" spans="1:6" ht="40.5">
      <c r="A1833" s="707">
        <v>98033</v>
      </c>
      <c r="B1833" s="692" t="s">
        <v>1844</v>
      </c>
      <c r="C1833" s="18" t="s">
        <v>10</v>
      </c>
      <c r="D1833" s="311">
        <v>2911.1</v>
      </c>
      <c r="E1833" s="310" t="str">
        <f t="shared" si="28"/>
        <v>SINAPI 07/2024</v>
      </c>
      <c r="F1833" s="311">
        <v>3086.74</v>
      </c>
    </row>
    <row r="1834" spans="1:6" ht="54">
      <c r="A1834" s="707">
        <v>98034</v>
      </c>
      <c r="B1834" s="692" t="s">
        <v>1845</v>
      </c>
      <c r="C1834" s="18" t="s">
        <v>44</v>
      </c>
      <c r="D1834" s="311">
        <v>10140.43</v>
      </c>
      <c r="E1834" s="310" t="str">
        <f t="shared" si="28"/>
        <v>SINAPI 07/2024</v>
      </c>
      <c r="F1834" s="311">
        <v>10585</v>
      </c>
    </row>
    <row r="1835" spans="1:6" ht="40.5">
      <c r="A1835" s="707">
        <v>98035</v>
      </c>
      <c r="B1835" s="692" t="s">
        <v>1846</v>
      </c>
      <c r="C1835" s="18" t="s">
        <v>10</v>
      </c>
      <c r="D1835" s="311">
        <v>3148.96</v>
      </c>
      <c r="E1835" s="310" t="str">
        <f t="shared" si="28"/>
        <v>SINAPI 07/2024</v>
      </c>
      <c r="F1835" s="311">
        <v>3339.08</v>
      </c>
    </row>
    <row r="1836" spans="1:6" ht="54">
      <c r="A1836" s="707">
        <v>98036</v>
      </c>
      <c r="B1836" s="692" t="s">
        <v>1847</v>
      </c>
      <c r="C1836" s="18" t="s">
        <v>44</v>
      </c>
      <c r="D1836" s="311">
        <v>11321.34</v>
      </c>
      <c r="E1836" s="310" t="str">
        <f t="shared" si="28"/>
        <v>SINAPI 07/2024</v>
      </c>
      <c r="F1836" s="311">
        <v>11814.43</v>
      </c>
    </row>
    <row r="1837" spans="1:6" ht="40.5">
      <c r="A1837" s="707">
        <v>98037</v>
      </c>
      <c r="B1837" s="692" t="s">
        <v>1848</v>
      </c>
      <c r="C1837" s="18" t="s">
        <v>10</v>
      </c>
      <c r="D1837" s="311">
        <v>3391.57</v>
      </c>
      <c r="E1837" s="310" t="str">
        <f t="shared" si="28"/>
        <v>SINAPI 07/2024</v>
      </c>
      <c r="F1837" s="311">
        <v>3596.39</v>
      </c>
    </row>
    <row r="1838" spans="1:6" ht="54">
      <c r="A1838" s="707">
        <v>98038</v>
      </c>
      <c r="B1838" s="692" t="s">
        <v>1849</v>
      </c>
      <c r="C1838" s="18" t="s">
        <v>44</v>
      </c>
      <c r="D1838" s="311">
        <v>10361.52</v>
      </c>
      <c r="E1838" s="310" t="str">
        <f t="shared" si="28"/>
        <v>SINAPI 07/2024</v>
      </c>
      <c r="F1838" s="311">
        <v>10811.97</v>
      </c>
    </row>
    <row r="1839" spans="1:6" ht="40.5">
      <c r="A1839" s="707">
        <v>98039</v>
      </c>
      <c r="B1839" s="692" t="s">
        <v>1850</v>
      </c>
      <c r="C1839" s="18" t="s">
        <v>10</v>
      </c>
      <c r="D1839" s="311">
        <v>3153.66</v>
      </c>
      <c r="E1839" s="310" t="str">
        <f t="shared" si="28"/>
        <v>SINAPI 07/2024</v>
      </c>
      <c r="F1839" s="311">
        <v>3344.03</v>
      </c>
    </row>
    <row r="1840" spans="1:6" ht="54">
      <c r="A1840" s="707">
        <v>98040</v>
      </c>
      <c r="B1840" s="692" t="s">
        <v>1851</v>
      </c>
      <c r="C1840" s="18" t="s">
        <v>44</v>
      </c>
      <c r="D1840" s="311">
        <v>11720.88</v>
      </c>
      <c r="E1840" s="310" t="str">
        <f t="shared" si="28"/>
        <v>SINAPI 07/2024</v>
      </c>
      <c r="F1840" s="311">
        <v>12225.55</v>
      </c>
    </row>
    <row r="1841" spans="1:6" ht="40.5">
      <c r="A1841" s="707">
        <v>98041</v>
      </c>
      <c r="B1841" s="692" t="s">
        <v>1852</v>
      </c>
      <c r="C1841" s="18" t="s">
        <v>10</v>
      </c>
      <c r="D1841" s="311">
        <v>3391.57</v>
      </c>
      <c r="E1841" s="310" t="str">
        <f t="shared" si="28"/>
        <v>SINAPI 07/2024</v>
      </c>
      <c r="F1841" s="311">
        <v>3596.39</v>
      </c>
    </row>
    <row r="1842" spans="1:6" ht="54">
      <c r="A1842" s="707">
        <v>98042</v>
      </c>
      <c r="B1842" s="692" t="s">
        <v>1853</v>
      </c>
      <c r="C1842" s="18" t="s">
        <v>44</v>
      </c>
      <c r="D1842" s="311">
        <v>13080.28</v>
      </c>
      <c r="E1842" s="310" t="str">
        <f t="shared" si="28"/>
        <v>SINAPI 07/2024</v>
      </c>
      <c r="F1842" s="311">
        <v>13639.15</v>
      </c>
    </row>
    <row r="1843" spans="1:6" ht="40.5">
      <c r="A1843" s="707">
        <v>98043</v>
      </c>
      <c r="B1843" s="692" t="s">
        <v>1854</v>
      </c>
      <c r="C1843" s="18" t="s">
        <v>10</v>
      </c>
      <c r="D1843" s="311">
        <v>3634.24</v>
      </c>
      <c r="E1843" s="310" t="str">
        <f t="shared" si="28"/>
        <v>SINAPI 07/2024</v>
      </c>
      <c r="F1843" s="311">
        <v>3853.77</v>
      </c>
    </row>
    <row r="1844" spans="1:6" ht="54">
      <c r="A1844" s="707">
        <v>98044</v>
      </c>
      <c r="B1844" s="692" t="s">
        <v>1855</v>
      </c>
      <c r="C1844" s="18" t="s">
        <v>44</v>
      </c>
      <c r="D1844" s="311">
        <v>13301.44</v>
      </c>
      <c r="E1844" s="310" t="str">
        <f t="shared" si="28"/>
        <v>SINAPI 07/2024</v>
      </c>
      <c r="F1844" s="311">
        <v>13866.18</v>
      </c>
    </row>
    <row r="1845" spans="1:6" ht="40.5">
      <c r="A1845" s="707">
        <v>98045</v>
      </c>
      <c r="B1845" s="692" t="s">
        <v>1856</v>
      </c>
      <c r="C1845" s="18" t="s">
        <v>10</v>
      </c>
      <c r="D1845" s="311">
        <v>3634.24</v>
      </c>
      <c r="E1845" s="310" t="str">
        <f t="shared" si="28"/>
        <v>SINAPI 07/2024</v>
      </c>
      <c r="F1845" s="311">
        <v>3853.77</v>
      </c>
    </row>
    <row r="1846" spans="1:6" ht="54">
      <c r="A1846" s="707">
        <v>98046</v>
      </c>
      <c r="B1846" s="692" t="s">
        <v>1857</v>
      </c>
      <c r="C1846" s="18" t="s">
        <v>44</v>
      </c>
      <c r="D1846" s="311">
        <v>14839.12</v>
      </c>
      <c r="E1846" s="310" t="str">
        <f t="shared" si="28"/>
        <v>SINAPI 07/2024</v>
      </c>
      <c r="F1846" s="311">
        <v>15463.81</v>
      </c>
    </row>
    <row r="1847" spans="1:6" ht="40.5">
      <c r="A1847" s="707">
        <v>98047</v>
      </c>
      <c r="B1847" s="692" t="s">
        <v>1858</v>
      </c>
      <c r="C1847" s="18" t="s">
        <v>10</v>
      </c>
      <c r="D1847" s="311">
        <v>3876.83</v>
      </c>
      <c r="E1847" s="310" t="str">
        <f t="shared" si="28"/>
        <v>SINAPI 07/2024</v>
      </c>
      <c r="F1847" s="311">
        <v>4111.09</v>
      </c>
    </row>
    <row r="1848" spans="1:6" ht="54">
      <c r="A1848" s="707">
        <v>98048</v>
      </c>
      <c r="B1848" s="692" t="s">
        <v>1859</v>
      </c>
      <c r="C1848" s="18" t="s">
        <v>44</v>
      </c>
      <c r="D1848" s="311">
        <v>16598.04</v>
      </c>
      <c r="E1848" s="310" t="str">
        <f t="shared" si="28"/>
        <v>SINAPI 07/2024</v>
      </c>
      <c r="F1848" s="311">
        <v>17288.52</v>
      </c>
    </row>
    <row r="1849" spans="1:6" ht="40.5">
      <c r="A1849" s="707">
        <v>98049</v>
      </c>
      <c r="B1849" s="692" t="s">
        <v>1860</v>
      </c>
      <c r="C1849" s="18" t="s">
        <v>10</v>
      </c>
      <c r="D1849" s="311">
        <v>4073.56</v>
      </c>
      <c r="E1849" s="310" t="str">
        <f t="shared" si="28"/>
        <v>SINAPI 07/2024</v>
      </c>
      <c r="F1849" s="311">
        <v>4320.08</v>
      </c>
    </row>
    <row r="1850" spans="1:6" ht="40.5">
      <c r="A1850" s="707">
        <v>98050</v>
      </c>
      <c r="B1850" s="692" t="s">
        <v>1861</v>
      </c>
      <c r="C1850" s="18" t="s">
        <v>10</v>
      </c>
      <c r="D1850" s="18">
        <v>238.51</v>
      </c>
      <c r="E1850" s="310" t="str">
        <f t="shared" si="28"/>
        <v>SINAPI 07/2024</v>
      </c>
      <c r="F1850" s="18">
        <v>241.02</v>
      </c>
    </row>
    <row r="1851" spans="1:6" ht="40.5">
      <c r="A1851" s="707">
        <v>98051</v>
      </c>
      <c r="B1851" s="692" t="s">
        <v>1862</v>
      </c>
      <c r="C1851" s="18" t="s">
        <v>10</v>
      </c>
      <c r="D1851" s="18">
        <v>849.07</v>
      </c>
      <c r="E1851" s="310" t="str">
        <f t="shared" si="28"/>
        <v>SINAPI 07/2024</v>
      </c>
      <c r="F1851" s="18">
        <v>901.83</v>
      </c>
    </row>
    <row r="1852" spans="1:6" ht="54">
      <c r="A1852" s="707">
        <v>98405</v>
      </c>
      <c r="B1852" s="692" t="s">
        <v>1863</v>
      </c>
      <c r="C1852" s="18" t="s">
        <v>44</v>
      </c>
      <c r="D1852" s="311">
        <v>2288.4</v>
      </c>
      <c r="E1852" s="310" t="str">
        <f t="shared" si="28"/>
        <v>SINAPI 07/2024</v>
      </c>
      <c r="F1852" s="311">
        <v>2413.7600000000002</v>
      </c>
    </row>
    <row r="1853" spans="1:6" ht="54">
      <c r="A1853" s="707">
        <v>98406</v>
      </c>
      <c r="B1853" s="692" t="s">
        <v>1864</v>
      </c>
      <c r="C1853" s="18" t="s">
        <v>44</v>
      </c>
      <c r="D1853" s="311">
        <v>5648.49</v>
      </c>
      <c r="E1853" s="310" t="str">
        <f t="shared" si="28"/>
        <v>SINAPI 07/2024</v>
      </c>
      <c r="F1853" s="311">
        <v>5927.84</v>
      </c>
    </row>
    <row r="1854" spans="1:6" ht="54">
      <c r="A1854" s="707">
        <v>98407</v>
      </c>
      <c r="B1854" s="692" t="s">
        <v>1865</v>
      </c>
      <c r="C1854" s="18" t="s">
        <v>44</v>
      </c>
      <c r="D1854" s="311">
        <v>3685.73</v>
      </c>
      <c r="E1854" s="310" t="str">
        <f t="shared" si="28"/>
        <v>SINAPI 07/2024</v>
      </c>
      <c r="F1854" s="311">
        <v>3871.39</v>
      </c>
    </row>
    <row r="1855" spans="1:6" ht="54">
      <c r="A1855" s="707">
        <v>98408</v>
      </c>
      <c r="B1855" s="692" t="s">
        <v>1866</v>
      </c>
      <c r="C1855" s="18" t="s">
        <v>44</v>
      </c>
      <c r="D1855" s="311">
        <v>4327.3900000000003</v>
      </c>
      <c r="E1855" s="310" t="str">
        <f t="shared" si="28"/>
        <v>SINAPI 07/2024</v>
      </c>
      <c r="F1855" s="311">
        <v>4544.29</v>
      </c>
    </row>
    <row r="1856" spans="1:6" ht="40.5">
      <c r="A1856" s="707">
        <v>98409</v>
      </c>
      <c r="B1856" s="692" t="s">
        <v>1867</v>
      </c>
      <c r="C1856" s="18" t="s">
        <v>10</v>
      </c>
      <c r="D1856" s="18">
        <v>329.28</v>
      </c>
      <c r="E1856" s="310" t="str">
        <f t="shared" si="28"/>
        <v>SINAPI 07/2024</v>
      </c>
      <c r="F1856" s="18">
        <v>333.44</v>
      </c>
    </row>
    <row r="1857" spans="1:6" ht="40.5">
      <c r="A1857" s="707">
        <v>98410</v>
      </c>
      <c r="B1857" s="692" t="s">
        <v>1868</v>
      </c>
      <c r="C1857" s="18" t="s">
        <v>44</v>
      </c>
      <c r="D1857" s="311">
        <v>1078.0899999999999</v>
      </c>
      <c r="E1857" s="310" t="str">
        <f t="shared" si="28"/>
        <v>SINAPI 07/2024</v>
      </c>
      <c r="F1857" s="311">
        <v>1110.07</v>
      </c>
    </row>
    <row r="1858" spans="1:6" ht="40.5">
      <c r="A1858" s="707">
        <v>99240</v>
      </c>
      <c r="B1858" s="692" t="s">
        <v>1869</v>
      </c>
      <c r="C1858" s="18" t="s">
        <v>10</v>
      </c>
      <c r="D1858" s="18">
        <v>570.54999999999995</v>
      </c>
      <c r="E1858" s="310" t="str">
        <f t="shared" si="28"/>
        <v>SINAPI 07/2024</v>
      </c>
      <c r="F1858" s="18">
        <v>576.35</v>
      </c>
    </row>
    <row r="1859" spans="1:6" ht="40.5">
      <c r="A1859" s="707">
        <v>99241</v>
      </c>
      <c r="B1859" s="692" t="s">
        <v>1870</v>
      </c>
      <c r="C1859" s="18" t="s">
        <v>10</v>
      </c>
      <c r="D1859" s="311">
        <v>1613.94</v>
      </c>
      <c r="E1859" s="310" t="str">
        <f t="shared" si="28"/>
        <v>SINAPI 07/2024</v>
      </c>
      <c r="F1859" s="311">
        <v>1715.33</v>
      </c>
    </row>
    <row r="1860" spans="1:6" ht="54">
      <c r="A1860" s="707">
        <v>99242</v>
      </c>
      <c r="B1860" s="692" t="s">
        <v>1871</v>
      </c>
      <c r="C1860" s="18" t="s">
        <v>44</v>
      </c>
      <c r="D1860" s="311">
        <v>2611.9499999999998</v>
      </c>
      <c r="E1860" s="310" t="str">
        <f t="shared" si="28"/>
        <v>SINAPI 07/2024</v>
      </c>
      <c r="F1860" s="311">
        <v>2757.01</v>
      </c>
    </row>
    <row r="1861" spans="1:6" ht="40.5">
      <c r="A1861" s="707">
        <v>99243</v>
      </c>
      <c r="B1861" s="692" t="s">
        <v>1872</v>
      </c>
      <c r="C1861" s="18" t="s">
        <v>10</v>
      </c>
      <c r="D1861" s="311">
        <v>1372.53</v>
      </c>
      <c r="E1861" s="310" t="str">
        <f t="shared" si="28"/>
        <v>SINAPI 07/2024</v>
      </c>
      <c r="F1861" s="311">
        <v>1468.42</v>
      </c>
    </row>
    <row r="1862" spans="1:6" ht="54">
      <c r="A1862" s="707">
        <v>99244</v>
      </c>
      <c r="B1862" s="692" t="s">
        <v>1873</v>
      </c>
      <c r="C1862" s="18" t="s">
        <v>44</v>
      </c>
      <c r="D1862" s="311">
        <v>4487.5600000000004</v>
      </c>
      <c r="E1862" s="310" t="str">
        <f t="shared" si="28"/>
        <v>SINAPI 07/2024</v>
      </c>
      <c r="F1862" s="311">
        <v>4708.58</v>
      </c>
    </row>
    <row r="1863" spans="1:6" ht="40.5">
      <c r="A1863" s="707">
        <v>99246</v>
      </c>
      <c r="B1863" s="692" t="s">
        <v>1874</v>
      </c>
      <c r="C1863" s="18" t="s">
        <v>10</v>
      </c>
      <c r="D1863" s="18">
        <v>780.83</v>
      </c>
      <c r="E1863" s="310" t="str">
        <f t="shared" si="28"/>
        <v>SINAPI 07/2024</v>
      </c>
      <c r="F1863" s="18">
        <v>788.25</v>
      </c>
    </row>
    <row r="1864" spans="1:6" ht="40.5">
      <c r="A1864" s="707">
        <v>99247</v>
      </c>
      <c r="B1864" s="692" t="s">
        <v>1875</v>
      </c>
      <c r="C1864" s="18" t="s">
        <v>10</v>
      </c>
      <c r="D1864" s="311">
        <v>1840.06</v>
      </c>
      <c r="E1864" s="310" t="str">
        <f t="shared" ref="E1864:E1927" si="29">+$G$7</f>
        <v>SINAPI 07/2024</v>
      </c>
      <c r="F1864" s="311">
        <v>1955.84</v>
      </c>
    </row>
    <row r="1865" spans="1:6" ht="54">
      <c r="A1865" s="707">
        <v>99248</v>
      </c>
      <c r="B1865" s="692" t="s">
        <v>1876</v>
      </c>
      <c r="C1865" s="18" t="s">
        <v>44</v>
      </c>
      <c r="D1865" s="311">
        <v>3354.22</v>
      </c>
      <c r="E1865" s="310" t="str">
        <f t="shared" si="29"/>
        <v>SINAPI 07/2024</v>
      </c>
      <c r="F1865" s="311">
        <v>3533.86</v>
      </c>
    </row>
    <row r="1866" spans="1:6" ht="40.5">
      <c r="A1866" s="707">
        <v>99249</v>
      </c>
      <c r="B1866" s="692" t="s">
        <v>1877</v>
      </c>
      <c r="C1866" s="18" t="s">
        <v>10</v>
      </c>
      <c r="D1866" s="311">
        <v>1673.17</v>
      </c>
      <c r="E1866" s="310" t="str">
        <f t="shared" si="29"/>
        <v>SINAPI 07/2024</v>
      </c>
      <c r="F1866" s="311">
        <v>1791.05</v>
      </c>
    </row>
    <row r="1867" spans="1:6" ht="54">
      <c r="A1867" s="707">
        <v>99252</v>
      </c>
      <c r="B1867" s="692" t="s">
        <v>1878</v>
      </c>
      <c r="C1867" s="18" t="s">
        <v>44</v>
      </c>
      <c r="D1867" s="311">
        <v>2334.14</v>
      </c>
      <c r="E1867" s="310" t="str">
        <f t="shared" si="29"/>
        <v>SINAPI 07/2024</v>
      </c>
      <c r="F1867" s="311">
        <v>2456.9299999999998</v>
      </c>
    </row>
    <row r="1868" spans="1:6" ht="40.5">
      <c r="A1868" s="707">
        <v>99254</v>
      </c>
      <c r="B1868" s="692" t="s">
        <v>1879</v>
      </c>
      <c r="C1868" s="18" t="s">
        <v>10</v>
      </c>
      <c r="D1868" s="311">
        <v>1161.6500000000001</v>
      </c>
      <c r="E1868" s="310" t="str">
        <f t="shared" si="29"/>
        <v>SINAPI 07/2024</v>
      </c>
      <c r="F1868" s="311">
        <v>1234.28</v>
      </c>
    </row>
    <row r="1869" spans="1:6" ht="54">
      <c r="A1869" s="707">
        <v>99256</v>
      </c>
      <c r="B1869" s="692" t="s">
        <v>1880</v>
      </c>
      <c r="C1869" s="18" t="s">
        <v>44</v>
      </c>
      <c r="D1869" s="311">
        <v>5277.48</v>
      </c>
      <c r="E1869" s="310" t="str">
        <f t="shared" si="29"/>
        <v>SINAPI 07/2024</v>
      </c>
      <c r="F1869" s="311">
        <v>5535.32</v>
      </c>
    </row>
    <row r="1870" spans="1:6" ht="54">
      <c r="A1870" s="707">
        <v>99259</v>
      </c>
      <c r="B1870" s="692" t="s">
        <v>1881</v>
      </c>
      <c r="C1870" s="18" t="s">
        <v>44</v>
      </c>
      <c r="D1870" s="311">
        <v>2956.93</v>
      </c>
      <c r="E1870" s="310" t="str">
        <f t="shared" si="29"/>
        <v>SINAPI 07/2024</v>
      </c>
      <c r="F1870" s="311">
        <v>3110.84</v>
      </c>
    </row>
    <row r="1871" spans="1:6" ht="40.5">
      <c r="A1871" s="707">
        <v>99261</v>
      </c>
      <c r="B1871" s="692" t="s">
        <v>1882</v>
      </c>
      <c r="C1871" s="18" t="s">
        <v>10</v>
      </c>
      <c r="D1871" s="311">
        <v>1387.76</v>
      </c>
      <c r="E1871" s="310" t="str">
        <f t="shared" si="29"/>
        <v>SINAPI 07/2024</v>
      </c>
      <c r="F1871" s="311">
        <v>1474.78</v>
      </c>
    </row>
    <row r="1872" spans="1:6" ht="40.5">
      <c r="A1872" s="707">
        <v>99263</v>
      </c>
      <c r="B1872" s="692" t="s">
        <v>1883</v>
      </c>
      <c r="C1872" s="18" t="s">
        <v>10</v>
      </c>
      <c r="D1872" s="311">
        <v>2066.2199999999998</v>
      </c>
      <c r="E1872" s="310" t="str">
        <f t="shared" si="29"/>
        <v>SINAPI 07/2024</v>
      </c>
      <c r="F1872" s="311">
        <v>2196.38</v>
      </c>
    </row>
    <row r="1873" spans="1:6" ht="54">
      <c r="A1873" s="707">
        <v>99265</v>
      </c>
      <c r="B1873" s="692" t="s">
        <v>1884</v>
      </c>
      <c r="C1873" s="18" t="s">
        <v>44</v>
      </c>
      <c r="D1873" s="311">
        <v>3579.67</v>
      </c>
      <c r="E1873" s="310" t="str">
        <f t="shared" si="29"/>
        <v>SINAPI 07/2024</v>
      </c>
      <c r="F1873" s="311">
        <v>3764.65</v>
      </c>
    </row>
    <row r="1874" spans="1:6" ht="40.5">
      <c r="A1874" s="707">
        <v>99266</v>
      </c>
      <c r="B1874" s="692" t="s">
        <v>1885</v>
      </c>
      <c r="C1874" s="18" t="s">
        <v>10</v>
      </c>
      <c r="D1874" s="311">
        <v>1613.94</v>
      </c>
      <c r="E1874" s="310" t="str">
        <f t="shared" si="29"/>
        <v>SINAPI 07/2024</v>
      </c>
      <c r="F1874" s="311">
        <v>1715.33</v>
      </c>
    </row>
    <row r="1875" spans="1:6" ht="54">
      <c r="A1875" s="707">
        <v>99267</v>
      </c>
      <c r="B1875" s="692" t="s">
        <v>1886</v>
      </c>
      <c r="C1875" s="18" t="s">
        <v>44</v>
      </c>
      <c r="D1875" s="311">
        <v>4202.47</v>
      </c>
      <c r="E1875" s="310" t="str">
        <f t="shared" si="29"/>
        <v>SINAPI 07/2024</v>
      </c>
      <c r="F1875" s="311">
        <v>4418.55</v>
      </c>
    </row>
    <row r="1876" spans="1:6" ht="40.5">
      <c r="A1876" s="707">
        <v>99268</v>
      </c>
      <c r="B1876" s="692" t="s">
        <v>1887</v>
      </c>
      <c r="C1876" s="18" t="s">
        <v>44</v>
      </c>
      <c r="D1876" s="18">
        <v>407.77</v>
      </c>
      <c r="E1876" s="310" t="str">
        <f t="shared" si="29"/>
        <v>SINAPI 07/2024</v>
      </c>
      <c r="F1876" s="18">
        <v>419.91</v>
      </c>
    </row>
    <row r="1877" spans="1:6" ht="40.5">
      <c r="A1877" s="707">
        <v>99269</v>
      </c>
      <c r="B1877" s="692" t="s">
        <v>1888</v>
      </c>
      <c r="C1877" s="18" t="s">
        <v>10</v>
      </c>
      <c r="D1877" s="311">
        <v>1840.06</v>
      </c>
      <c r="E1877" s="310" t="str">
        <f t="shared" si="29"/>
        <v>SINAPI 07/2024</v>
      </c>
      <c r="F1877" s="311">
        <v>1955.84</v>
      </c>
    </row>
    <row r="1878" spans="1:6" ht="40.5">
      <c r="A1878" s="707">
        <v>99270</v>
      </c>
      <c r="B1878" s="692" t="s">
        <v>1889</v>
      </c>
      <c r="C1878" s="18" t="s">
        <v>44</v>
      </c>
      <c r="D1878" s="18">
        <v>529.91999999999996</v>
      </c>
      <c r="E1878" s="310" t="str">
        <f t="shared" si="29"/>
        <v>SINAPI 07/2024</v>
      </c>
      <c r="F1878" s="18">
        <v>543.5</v>
      </c>
    </row>
    <row r="1879" spans="1:6" ht="54">
      <c r="A1879" s="707">
        <v>99271</v>
      </c>
      <c r="B1879" s="692" t="s">
        <v>1890</v>
      </c>
      <c r="C1879" s="18" t="s">
        <v>44</v>
      </c>
      <c r="D1879" s="311">
        <v>6067.34</v>
      </c>
      <c r="E1879" s="310" t="str">
        <f t="shared" si="29"/>
        <v>SINAPI 07/2024</v>
      </c>
      <c r="F1879" s="311">
        <v>6361.97</v>
      </c>
    </row>
    <row r="1880" spans="1:6" ht="54">
      <c r="A1880" s="707">
        <v>99272</v>
      </c>
      <c r="B1880" s="692" t="s">
        <v>1891</v>
      </c>
      <c r="C1880" s="18" t="s">
        <v>44</v>
      </c>
      <c r="D1880" s="18">
        <v>960.34</v>
      </c>
      <c r="E1880" s="310" t="str">
        <f t="shared" si="29"/>
        <v>SINAPI 07/2024</v>
      </c>
      <c r="F1880" s="311">
        <v>1016.71</v>
      </c>
    </row>
    <row r="1881" spans="1:6" ht="54">
      <c r="A1881" s="707">
        <v>99273</v>
      </c>
      <c r="B1881" s="692" t="s">
        <v>1892</v>
      </c>
      <c r="C1881" s="18" t="s">
        <v>44</v>
      </c>
      <c r="D1881" s="311">
        <v>1351.24</v>
      </c>
      <c r="E1881" s="310" t="str">
        <f t="shared" si="29"/>
        <v>SINAPI 07/2024</v>
      </c>
      <c r="F1881" s="311">
        <v>1433.9</v>
      </c>
    </row>
    <row r="1882" spans="1:6" ht="54">
      <c r="A1882" s="707">
        <v>99274</v>
      </c>
      <c r="B1882" s="692" t="s">
        <v>1893</v>
      </c>
      <c r="C1882" s="18" t="s">
        <v>44</v>
      </c>
      <c r="D1882" s="311">
        <v>4858.8500000000004</v>
      </c>
      <c r="E1882" s="310" t="str">
        <f t="shared" si="29"/>
        <v>SINAPI 07/2024</v>
      </c>
      <c r="F1882" s="311">
        <v>5106.03</v>
      </c>
    </row>
    <row r="1883" spans="1:6" ht="40.5">
      <c r="A1883" s="707">
        <v>99275</v>
      </c>
      <c r="B1883" s="692" t="s">
        <v>1894</v>
      </c>
      <c r="C1883" s="18" t="s">
        <v>44</v>
      </c>
      <c r="D1883" s="18">
        <v>825.98</v>
      </c>
      <c r="E1883" s="310" t="str">
        <f t="shared" si="29"/>
        <v>SINAPI 07/2024</v>
      </c>
      <c r="F1883" s="18">
        <v>856.64</v>
      </c>
    </row>
    <row r="1884" spans="1:6" ht="40.5">
      <c r="A1884" s="707">
        <v>99276</v>
      </c>
      <c r="B1884" s="692" t="s">
        <v>1895</v>
      </c>
      <c r="C1884" s="18" t="s">
        <v>10</v>
      </c>
      <c r="D1884" s="311">
        <v>2292.39</v>
      </c>
      <c r="E1884" s="310" t="str">
        <f t="shared" si="29"/>
        <v>SINAPI 07/2024</v>
      </c>
      <c r="F1884" s="311">
        <v>2436.9299999999998</v>
      </c>
    </row>
    <row r="1885" spans="1:6" ht="40.5">
      <c r="A1885" s="707">
        <v>99277</v>
      </c>
      <c r="B1885" s="692" t="s">
        <v>1896</v>
      </c>
      <c r="C1885" s="18" t="s">
        <v>10</v>
      </c>
      <c r="D1885" s="311">
        <v>2066.2199999999998</v>
      </c>
      <c r="E1885" s="310" t="str">
        <f t="shared" si="29"/>
        <v>SINAPI 07/2024</v>
      </c>
      <c r="F1885" s="311">
        <v>2196.38</v>
      </c>
    </row>
    <row r="1886" spans="1:6" ht="40.5">
      <c r="A1886" s="707">
        <v>99278</v>
      </c>
      <c r="B1886" s="692" t="s">
        <v>1897</v>
      </c>
      <c r="C1886" s="18" t="s">
        <v>10</v>
      </c>
      <c r="D1886" s="18">
        <v>326.95</v>
      </c>
      <c r="E1886" s="310" t="str">
        <f t="shared" si="29"/>
        <v>SINAPI 07/2024</v>
      </c>
      <c r="F1886" s="18">
        <v>331.1</v>
      </c>
    </row>
    <row r="1887" spans="1:6" ht="54">
      <c r="A1887" s="707">
        <v>99279</v>
      </c>
      <c r="B1887" s="692" t="s">
        <v>1898</v>
      </c>
      <c r="C1887" s="18" t="s">
        <v>44</v>
      </c>
      <c r="D1887" s="311">
        <v>5485.85</v>
      </c>
      <c r="E1887" s="310" t="str">
        <f t="shared" si="29"/>
        <v>SINAPI 07/2024</v>
      </c>
      <c r="F1887" s="311">
        <v>5764.14</v>
      </c>
    </row>
    <row r="1888" spans="1:6" ht="54">
      <c r="A1888" s="707">
        <v>99280</v>
      </c>
      <c r="B1888" s="692" t="s">
        <v>1899</v>
      </c>
      <c r="C1888" s="18" t="s">
        <v>44</v>
      </c>
      <c r="D1888" s="311">
        <v>1771.67</v>
      </c>
      <c r="E1888" s="310" t="str">
        <f t="shared" si="29"/>
        <v>SINAPI 07/2024</v>
      </c>
      <c r="F1888" s="311">
        <v>1874.72</v>
      </c>
    </row>
    <row r="1889" spans="1:6" ht="40.5">
      <c r="A1889" s="707">
        <v>99281</v>
      </c>
      <c r="B1889" s="692" t="s">
        <v>1900</v>
      </c>
      <c r="C1889" s="18" t="s">
        <v>10</v>
      </c>
      <c r="D1889" s="311">
        <v>2292.39</v>
      </c>
      <c r="E1889" s="310" t="str">
        <f t="shared" si="29"/>
        <v>SINAPI 07/2024</v>
      </c>
      <c r="F1889" s="311">
        <v>2436.9299999999998</v>
      </c>
    </row>
    <row r="1890" spans="1:6" ht="40.5">
      <c r="A1890" s="707">
        <v>99282</v>
      </c>
      <c r="B1890" s="692" t="s">
        <v>1901</v>
      </c>
      <c r="C1890" s="18" t="s">
        <v>10</v>
      </c>
      <c r="D1890" s="311">
        <v>2541.42</v>
      </c>
      <c r="E1890" s="310" t="str">
        <f t="shared" si="29"/>
        <v>SINAPI 07/2024</v>
      </c>
      <c r="F1890" s="311">
        <v>2701.76</v>
      </c>
    </row>
    <row r="1891" spans="1:6" ht="40.5">
      <c r="A1891" s="707">
        <v>99283</v>
      </c>
      <c r="B1891" s="692" t="s">
        <v>1902</v>
      </c>
      <c r="C1891" s="18" t="s">
        <v>10</v>
      </c>
      <c r="D1891" s="18">
        <v>971.76</v>
      </c>
      <c r="E1891" s="310" t="str">
        <f t="shared" si="29"/>
        <v>SINAPI 07/2024</v>
      </c>
      <c r="F1891" s="311">
        <v>1038.32</v>
      </c>
    </row>
    <row r="1892" spans="1:6" ht="54">
      <c r="A1892" s="707">
        <v>99284</v>
      </c>
      <c r="B1892" s="692" t="s">
        <v>1903</v>
      </c>
      <c r="C1892" s="18" t="s">
        <v>44</v>
      </c>
      <c r="D1892" s="311">
        <v>6857.33</v>
      </c>
      <c r="E1892" s="310" t="str">
        <f t="shared" si="29"/>
        <v>SINAPI 07/2024</v>
      </c>
      <c r="F1892" s="311">
        <v>7188.75</v>
      </c>
    </row>
    <row r="1893" spans="1:6" ht="40.5">
      <c r="A1893" s="707">
        <v>99285</v>
      </c>
      <c r="B1893" s="692" t="s">
        <v>1904</v>
      </c>
      <c r="C1893" s="18" t="s">
        <v>44</v>
      </c>
      <c r="D1893" s="311">
        <v>1145.8599999999999</v>
      </c>
      <c r="E1893" s="310" t="str">
        <f t="shared" si="29"/>
        <v>SINAPI 07/2024</v>
      </c>
      <c r="F1893" s="311">
        <v>1183.02</v>
      </c>
    </row>
    <row r="1894" spans="1:6" ht="54">
      <c r="A1894" s="707">
        <v>99286</v>
      </c>
      <c r="B1894" s="692" t="s">
        <v>1905</v>
      </c>
      <c r="C1894" s="18" t="s">
        <v>44</v>
      </c>
      <c r="D1894" s="311">
        <v>6112.89</v>
      </c>
      <c r="E1894" s="310" t="str">
        <f t="shared" si="29"/>
        <v>SINAPI 07/2024</v>
      </c>
      <c r="F1894" s="311">
        <v>6422.3</v>
      </c>
    </row>
    <row r="1895" spans="1:6" ht="54">
      <c r="A1895" s="707">
        <v>99287</v>
      </c>
      <c r="B1895" s="692" t="s">
        <v>1906</v>
      </c>
      <c r="C1895" s="18" t="s">
        <v>44</v>
      </c>
      <c r="D1895" s="311">
        <v>8702.41</v>
      </c>
      <c r="E1895" s="310" t="str">
        <f t="shared" si="29"/>
        <v>SINAPI 07/2024</v>
      </c>
      <c r="F1895" s="311">
        <v>9096.81</v>
      </c>
    </row>
    <row r="1896" spans="1:6" ht="40.5">
      <c r="A1896" s="707">
        <v>99288</v>
      </c>
      <c r="B1896" s="692" t="s">
        <v>1907</v>
      </c>
      <c r="C1896" s="18" t="s">
        <v>10</v>
      </c>
      <c r="D1896" s="18">
        <v>430.14</v>
      </c>
      <c r="E1896" s="310" t="str">
        <f t="shared" si="29"/>
        <v>SINAPI 07/2024</v>
      </c>
      <c r="F1896" s="18">
        <v>435.07</v>
      </c>
    </row>
    <row r="1897" spans="1:6" ht="40.5">
      <c r="A1897" s="707">
        <v>99289</v>
      </c>
      <c r="B1897" s="692" t="s">
        <v>1908</v>
      </c>
      <c r="C1897" s="18" t="s">
        <v>10</v>
      </c>
      <c r="D1897" s="311">
        <v>2518.4899999999998</v>
      </c>
      <c r="E1897" s="310" t="str">
        <f t="shared" si="29"/>
        <v>SINAPI 07/2024</v>
      </c>
      <c r="F1897" s="311">
        <v>2677.42</v>
      </c>
    </row>
    <row r="1898" spans="1:6" ht="54">
      <c r="A1898" s="707">
        <v>99290</v>
      </c>
      <c r="B1898" s="692" t="s">
        <v>1909</v>
      </c>
      <c r="C1898" s="18" t="s">
        <v>44</v>
      </c>
      <c r="D1898" s="311">
        <v>3670.96</v>
      </c>
      <c r="E1898" s="310" t="str">
        <f t="shared" si="29"/>
        <v>SINAPI 07/2024</v>
      </c>
      <c r="F1898" s="311">
        <v>3855.19</v>
      </c>
    </row>
    <row r="1899" spans="1:6" ht="40.5">
      <c r="A1899" s="707">
        <v>99291</v>
      </c>
      <c r="B1899" s="692" t="s">
        <v>1910</v>
      </c>
      <c r="C1899" s="18" t="s">
        <v>10</v>
      </c>
      <c r="D1899" s="311">
        <v>2518.4899999999998</v>
      </c>
      <c r="E1899" s="310" t="str">
        <f t="shared" si="29"/>
        <v>SINAPI 07/2024</v>
      </c>
      <c r="F1899" s="311">
        <v>2677.42</v>
      </c>
    </row>
    <row r="1900" spans="1:6" ht="54">
      <c r="A1900" s="707">
        <v>99292</v>
      </c>
      <c r="B1900" s="692" t="s">
        <v>1911</v>
      </c>
      <c r="C1900" s="18" t="s">
        <v>44</v>
      </c>
      <c r="D1900" s="311">
        <v>2190.2800000000002</v>
      </c>
      <c r="E1900" s="310" t="str">
        <f t="shared" si="29"/>
        <v>SINAPI 07/2024</v>
      </c>
      <c r="F1900" s="311">
        <v>2315</v>
      </c>
    </row>
    <row r="1901" spans="1:6" ht="40.5">
      <c r="A1901" s="707">
        <v>99293</v>
      </c>
      <c r="B1901" s="692" t="s">
        <v>1912</v>
      </c>
      <c r="C1901" s="18" t="s">
        <v>10</v>
      </c>
      <c r="D1901" s="311">
        <v>1172.19</v>
      </c>
      <c r="E1901" s="310" t="str">
        <f t="shared" si="29"/>
        <v>SINAPI 07/2024</v>
      </c>
      <c r="F1901" s="311">
        <v>1253.4000000000001</v>
      </c>
    </row>
    <row r="1902" spans="1:6" ht="54">
      <c r="A1902" s="707">
        <v>99294</v>
      </c>
      <c r="B1902" s="692" t="s">
        <v>1913</v>
      </c>
      <c r="C1902" s="18" t="s">
        <v>44</v>
      </c>
      <c r="D1902" s="311">
        <v>7647.23</v>
      </c>
      <c r="E1902" s="310" t="str">
        <f t="shared" si="29"/>
        <v>SINAPI 07/2024</v>
      </c>
      <c r="F1902" s="311">
        <v>8015.43</v>
      </c>
    </row>
    <row r="1903" spans="1:6" ht="40.5">
      <c r="A1903" s="707">
        <v>99296</v>
      </c>
      <c r="B1903" s="692" t="s">
        <v>1914</v>
      </c>
      <c r="C1903" s="18" t="s">
        <v>10</v>
      </c>
      <c r="D1903" s="311">
        <v>2767.56</v>
      </c>
      <c r="E1903" s="310" t="str">
        <f t="shared" si="29"/>
        <v>SINAPI 07/2024</v>
      </c>
      <c r="F1903" s="311">
        <v>2942.27</v>
      </c>
    </row>
    <row r="1904" spans="1:6" ht="40.5">
      <c r="A1904" s="707">
        <v>99297</v>
      </c>
      <c r="B1904" s="692" t="s">
        <v>1915</v>
      </c>
      <c r="C1904" s="18" t="s">
        <v>10</v>
      </c>
      <c r="D1904" s="311">
        <v>2763.6</v>
      </c>
      <c r="E1904" s="310" t="str">
        <f t="shared" si="29"/>
        <v>SINAPI 07/2024</v>
      </c>
      <c r="F1904" s="311">
        <v>2938.06</v>
      </c>
    </row>
    <row r="1905" spans="1:6" ht="54">
      <c r="A1905" s="707">
        <v>99298</v>
      </c>
      <c r="B1905" s="692" t="s">
        <v>1916</v>
      </c>
      <c r="C1905" s="18" t="s">
        <v>44</v>
      </c>
      <c r="D1905" s="311">
        <v>9848.74</v>
      </c>
      <c r="E1905" s="310" t="str">
        <f t="shared" si="29"/>
        <v>SINAPI 07/2024</v>
      </c>
      <c r="F1905" s="311">
        <v>10291.41</v>
      </c>
    </row>
    <row r="1906" spans="1:6" ht="40.5">
      <c r="A1906" s="707">
        <v>99299</v>
      </c>
      <c r="B1906" s="692" t="s">
        <v>1917</v>
      </c>
      <c r="C1906" s="18" t="s">
        <v>10</v>
      </c>
      <c r="D1906" s="311">
        <v>2993.62</v>
      </c>
      <c r="E1906" s="310" t="str">
        <f t="shared" si="29"/>
        <v>SINAPI 07/2024</v>
      </c>
      <c r="F1906" s="311">
        <v>3182.72</v>
      </c>
    </row>
    <row r="1907" spans="1:6" ht="54">
      <c r="A1907" s="707">
        <v>99300</v>
      </c>
      <c r="B1907" s="692" t="s">
        <v>1918</v>
      </c>
      <c r="C1907" s="18" t="s">
        <v>44</v>
      </c>
      <c r="D1907" s="311">
        <v>10995.1</v>
      </c>
      <c r="E1907" s="310" t="str">
        <f t="shared" si="29"/>
        <v>SINAPI 07/2024</v>
      </c>
      <c r="F1907" s="311">
        <v>11486.06</v>
      </c>
    </row>
    <row r="1908" spans="1:6" ht="54">
      <c r="A1908" s="707">
        <v>99301</v>
      </c>
      <c r="B1908" s="692" t="s">
        <v>1919</v>
      </c>
      <c r="C1908" s="18" t="s">
        <v>44</v>
      </c>
      <c r="D1908" s="311">
        <v>5428.09</v>
      </c>
      <c r="E1908" s="310" t="str">
        <f t="shared" si="29"/>
        <v>SINAPI 07/2024</v>
      </c>
      <c r="F1908" s="311">
        <v>5692.23</v>
      </c>
    </row>
    <row r="1909" spans="1:6" ht="40.5">
      <c r="A1909" s="707">
        <v>99302</v>
      </c>
      <c r="B1909" s="692" t="s">
        <v>1920</v>
      </c>
      <c r="C1909" s="18" t="s">
        <v>10</v>
      </c>
      <c r="D1909" s="311">
        <v>3223.69</v>
      </c>
      <c r="E1909" s="310" t="str">
        <f t="shared" si="29"/>
        <v>SINAPI 07/2024</v>
      </c>
      <c r="F1909" s="311">
        <v>3427.42</v>
      </c>
    </row>
    <row r="1910" spans="1:6" ht="54">
      <c r="A1910" s="707">
        <v>99303</v>
      </c>
      <c r="B1910" s="692" t="s">
        <v>1921</v>
      </c>
      <c r="C1910" s="18" t="s">
        <v>44</v>
      </c>
      <c r="D1910" s="311">
        <v>10063.23</v>
      </c>
      <c r="E1910" s="310" t="str">
        <f t="shared" si="29"/>
        <v>SINAPI 07/2024</v>
      </c>
      <c r="F1910" s="311">
        <v>10511.73</v>
      </c>
    </row>
    <row r="1911" spans="1:6" ht="40.5">
      <c r="A1911" s="707">
        <v>99304</v>
      </c>
      <c r="B1911" s="692" t="s">
        <v>1922</v>
      </c>
      <c r="C1911" s="18" t="s">
        <v>10</v>
      </c>
      <c r="D1911" s="311">
        <v>2997.57</v>
      </c>
      <c r="E1911" s="310" t="str">
        <f t="shared" si="29"/>
        <v>SINAPI 07/2024</v>
      </c>
      <c r="F1911" s="311">
        <v>3186.92</v>
      </c>
    </row>
    <row r="1912" spans="1:6" ht="54">
      <c r="A1912" s="707">
        <v>99305</v>
      </c>
      <c r="B1912" s="692" t="s">
        <v>1923</v>
      </c>
      <c r="C1912" s="18" t="s">
        <v>44</v>
      </c>
      <c r="D1912" s="311">
        <v>11383</v>
      </c>
      <c r="E1912" s="310" t="str">
        <f t="shared" si="29"/>
        <v>SINAPI 07/2024</v>
      </c>
      <c r="F1912" s="311">
        <v>11885.47</v>
      </c>
    </row>
    <row r="1913" spans="1:6" ht="40.5">
      <c r="A1913" s="707">
        <v>99306</v>
      </c>
      <c r="B1913" s="692" t="s">
        <v>1924</v>
      </c>
      <c r="C1913" s="18" t="s">
        <v>10</v>
      </c>
      <c r="D1913" s="311">
        <v>3223.69</v>
      </c>
      <c r="E1913" s="310" t="str">
        <f t="shared" si="29"/>
        <v>SINAPI 07/2024</v>
      </c>
      <c r="F1913" s="311">
        <v>3427.42</v>
      </c>
    </row>
    <row r="1914" spans="1:6" ht="40.5">
      <c r="A1914" s="707">
        <v>99307</v>
      </c>
      <c r="B1914" s="692" t="s">
        <v>1925</v>
      </c>
      <c r="C1914" s="18" t="s">
        <v>10</v>
      </c>
      <c r="D1914" s="311">
        <v>2085.19</v>
      </c>
      <c r="E1914" s="310" t="str">
        <f t="shared" si="29"/>
        <v>SINAPI 07/2024</v>
      </c>
      <c r="F1914" s="311">
        <v>2216.5100000000002</v>
      </c>
    </row>
    <row r="1915" spans="1:6" ht="54">
      <c r="A1915" s="707">
        <v>99308</v>
      </c>
      <c r="B1915" s="692" t="s">
        <v>1926</v>
      </c>
      <c r="C1915" s="18" t="s">
        <v>44</v>
      </c>
      <c r="D1915" s="311">
        <v>12702.81</v>
      </c>
      <c r="E1915" s="310" t="str">
        <f t="shared" si="29"/>
        <v>SINAPI 07/2024</v>
      </c>
      <c r="F1915" s="311">
        <v>13259.22</v>
      </c>
    </row>
    <row r="1916" spans="1:6" ht="40.5">
      <c r="A1916" s="707">
        <v>99309</v>
      </c>
      <c r="B1916" s="692" t="s">
        <v>1927</v>
      </c>
      <c r="C1916" s="18" t="s">
        <v>10</v>
      </c>
      <c r="D1916" s="311">
        <v>3453.82</v>
      </c>
      <c r="E1916" s="310" t="str">
        <f t="shared" si="29"/>
        <v>SINAPI 07/2024</v>
      </c>
      <c r="F1916" s="311">
        <v>3672.16</v>
      </c>
    </row>
    <row r="1917" spans="1:6" ht="54">
      <c r="A1917" s="707">
        <v>99310</v>
      </c>
      <c r="B1917" s="692" t="s">
        <v>1928</v>
      </c>
      <c r="C1917" s="18" t="s">
        <v>44</v>
      </c>
      <c r="D1917" s="311">
        <v>12917.36</v>
      </c>
      <c r="E1917" s="310" t="str">
        <f t="shared" si="29"/>
        <v>SINAPI 07/2024</v>
      </c>
      <c r="F1917" s="311">
        <v>13479.59</v>
      </c>
    </row>
    <row r="1918" spans="1:6" ht="40.5">
      <c r="A1918" s="707">
        <v>99311</v>
      </c>
      <c r="B1918" s="692" t="s">
        <v>1929</v>
      </c>
      <c r="C1918" s="18" t="s">
        <v>10</v>
      </c>
      <c r="D1918" s="311">
        <v>3453.82</v>
      </c>
      <c r="E1918" s="310" t="str">
        <f t="shared" si="29"/>
        <v>SINAPI 07/2024</v>
      </c>
      <c r="F1918" s="311">
        <v>3672.16</v>
      </c>
    </row>
    <row r="1919" spans="1:6" ht="54">
      <c r="A1919" s="707">
        <v>99312</v>
      </c>
      <c r="B1919" s="692" t="s">
        <v>1930</v>
      </c>
      <c r="C1919" s="18" t="s">
        <v>44</v>
      </c>
      <c r="D1919" s="311">
        <v>6368.73</v>
      </c>
      <c r="E1919" s="310" t="str">
        <f t="shared" si="29"/>
        <v>SINAPI 07/2024</v>
      </c>
      <c r="F1919" s="311">
        <v>6675.27</v>
      </c>
    </row>
    <row r="1920" spans="1:6" ht="54">
      <c r="A1920" s="707">
        <v>99313</v>
      </c>
      <c r="B1920" s="692" t="s">
        <v>1931</v>
      </c>
      <c r="C1920" s="18" t="s">
        <v>44</v>
      </c>
      <c r="D1920" s="311">
        <v>14410.43</v>
      </c>
      <c r="E1920" s="310" t="str">
        <f t="shared" si="29"/>
        <v>SINAPI 07/2024</v>
      </c>
      <c r="F1920" s="311">
        <v>15032.32</v>
      </c>
    </row>
    <row r="1921" spans="1:6" ht="40.5">
      <c r="A1921" s="707">
        <v>99314</v>
      </c>
      <c r="B1921" s="692" t="s">
        <v>1932</v>
      </c>
      <c r="C1921" s="18" t="s">
        <v>10</v>
      </c>
      <c r="D1921" s="311">
        <v>3683.87</v>
      </c>
      <c r="E1921" s="310" t="str">
        <f t="shared" si="29"/>
        <v>SINAPI 07/2024</v>
      </c>
      <c r="F1921" s="311">
        <v>3916.87</v>
      </c>
    </row>
    <row r="1922" spans="1:6" ht="54">
      <c r="A1922" s="707">
        <v>99315</v>
      </c>
      <c r="B1922" s="692" t="s">
        <v>1933</v>
      </c>
      <c r="C1922" s="18" t="s">
        <v>44</v>
      </c>
      <c r="D1922" s="311">
        <v>16118.12</v>
      </c>
      <c r="E1922" s="310" t="str">
        <f t="shared" si="29"/>
        <v>SINAPI 07/2024</v>
      </c>
      <c r="F1922" s="311">
        <v>16805.47</v>
      </c>
    </row>
    <row r="1923" spans="1:6" ht="40.5">
      <c r="A1923" s="707">
        <v>99317</v>
      </c>
      <c r="B1923" s="692" t="s">
        <v>1934</v>
      </c>
      <c r="C1923" s="18" t="s">
        <v>10</v>
      </c>
      <c r="D1923" s="311">
        <v>2311.31</v>
      </c>
      <c r="E1923" s="310" t="str">
        <f t="shared" si="29"/>
        <v>SINAPI 07/2024</v>
      </c>
      <c r="F1923" s="311">
        <v>2457.02</v>
      </c>
    </row>
    <row r="1924" spans="1:6" ht="40.5">
      <c r="A1924" s="707">
        <v>99318</v>
      </c>
      <c r="B1924" s="692" t="s">
        <v>1935</v>
      </c>
      <c r="C1924" s="18" t="s">
        <v>10</v>
      </c>
      <c r="D1924" s="18">
        <v>237.47</v>
      </c>
      <c r="E1924" s="310" t="str">
        <f t="shared" si="29"/>
        <v>SINAPI 07/2024</v>
      </c>
      <c r="F1924" s="18">
        <v>239.97</v>
      </c>
    </row>
    <row r="1925" spans="1:6" ht="40.5">
      <c r="A1925" s="707">
        <v>99319</v>
      </c>
      <c r="B1925" s="692" t="s">
        <v>1936</v>
      </c>
      <c r="C1925" s="18" t="s">
        <v>10</v>
      </c>
      <c r="D1925" s="18">
        <v>780.55</v>
      </c>
      <c r="E1925" s="310" t="str">
        <f t="shared" si="29"/>
        <v>SINAPI 07/2024</v>
      </c>
      <c r="F1925" s="18">
        <v>832.86</v>
      </c>
    </row>
    <row r="1926" spans="1:6" ht="54">
      <c r="A1926" s="707">
        <v>99320</v>
      </c>
      <c r="B1926" s="692" t="s">
        <v>1937</v>
      </c>
      <c r="C1926" s="18" t="s">
        <v>44</v>
      </c>
      <c r="D1926" s="311">
        <v>7368.34</v>
      </c>
      <c r="E1926" s="310" t="str">
        <f t="shared" si="29"/>
        <v>SINAPI 07/2024</v>
      </c>
      <c r="F1926" s="311">
        <v>7717.35</v>
      </c>
    </row>
    <row r="1927" spans="1:6" ht="40.5">
      <c r="A1927" s="707">
        <v>99321</v>
      </c>
      <c r="B1927" s="692" t="s">
        <v>1938</v>
      </c>
      <c r="C1927" s="18" t="s">
        <v>10</v>
      </c>
      <c r="D1927" s="311">
        <v>2537.4699999999998</v>
      </c>
      <c r="E1927" s="310" t="str">
        <f t="shared" si="29"/>
        <v>SINAPI 07/2024</v>
      </c>
      <c r="F1927" s="311">
        <v>2697.58</v>
      </c>
    </row>
    <row r="1928" spans="1:6" ht="54">
      <c r="A1928" s="707">
        <v>99322</v>
      </c>
      <c r="B1928" s="692" t="s">
        <v>1939</v>
      </c>
      <c r="C1928" s="18" t="s">
        <v>44</v>
      </c>
      <c r="D1928" s="311">
        <v>8316.43</v>
      </c>
      <c r="E1928" s="310" t="str">
        <f t="shared" ref="E1928:E1991" si="30">+$G$7</f>
        <v>SINAPI 07/2024</v>
      </c>
      <c r="F1928" s="311">
        <v>8707.86</v>
      </c>
    </row>
    <row r="1929" spans="1:6" ht="40.5">
      <c r="A1929" s="707">
        <v>99323</v>
      </c>
      <c r="B1929" s="692" t="s">
        <v>1940</v>
      </c>
      <c r="C1929" s="18" t="s">
        <v>10</v>
      </c>
      <c r="D1929" s="311">
        <v>2763.6</v>
      </c>
      <c r="E1929" s="310" t="str">
        <f t="shared" si="30"/>
        <v>SINAPI 07/2024</v>
      </c>
      <c r="F1929" s="311">
        <v>2938.06</v>
      </c>
    </row>
    <row r="1930" spans="1:6" ht="54">
      <c r="A1930" s="707">
        <v>99324</v>
      </c>
      <c r="B1930" s="692" t="s">
        <v>1941</v>
      </c>
      <c r="C1930" s="18" t="s">
        <v>44</v>
      </c>
      <c r="D1930" s="311">
        <v>9264.5300000000007</v>
      </c>
      <c r="E1930" s="310" t="str">
        <f t="shared" si="30"/>
        <v>SINAPI 07/2024</v>
      </c>
      <c r="F1930" s="311">
        <v>9698.43</v>
      </c>
    </row>
    <row r="1931" spans="1:6" ht="40.5">
      <c r="A1931" s="707">
        <v>99325</v>
      </c>
      <c r="B1931" s="692" t="s">
        <v>1942</v>
      </c>
      <c r="C1931" s="18" t="s">
        <v>10</v>
      </c>
      <c r="D1931" s="311">
        <v>2993.62</v>
      </c>
      <c r="E1931" s="310" t="str">
        <f t="shared" si="30"/>
        <v>SINAPI 07/2024</v>
      </c>
      <c r="F1931" s="311">
        <v>3182.72</v>
      </c>
    </row>
    <row r="1932" spans="1:6" ht="54">
      <c r="A1932" s="707">
        <v>99326</v>
      </c>
      <c r="B1932" s="692" t="s">
        <v>1943</v>
      </c>
      <c r="C1932" s="18" t="s">
        <v>44</v>
      </c>
      <c r="D1932" s="311">
        <v>7556</v>
      </c>
      <c r="E1932" s="310" t="str">
        <f t="shared" si="30"/>
        <v>SINAPI 07/2024</v>
      </c>
      <c r="F1932" s="311">
        <v>7902.2</v>
      </c>
    </row>
    <row r="1933" spans="1:6" ht="40.5">
      <c r="A1933" s="707">
        <v>99327</v>
      </c>
      <c r="B1933" s="692" t="s">
        <v>1944</v>
      </c>
      <c r="C1933" s="18" t="s">
        <v>10</v>
      </c>
      <c r="D1933" s="311">
        <v>3875.29</v>
      </c>
      <c r="E1933" s="310" t="str">
        <f t="shared" si="30"/>
        <v>SINAPI 07/2024</v>
      </c>
      <c r="F1933" s="311">
        <v>4120.5200000000004</v>
      </c>
    </row>
    <row r="1934" spans="1:6" ht="40.5">
      <c r="A1934" s="707">
        <v>101800</v>
      </c>
      <c r="B1934" s="692" t="s">
        <v>1945</v>
      </c>
      <c r="C1934" s="18" t="s">
        <v>44</v>
      </c>
      <c r="D1934" s="311">
        <v>1353.06</v>
      </c>
      <c r="E1934" s="310" t="str">
        <f t="shared" si="30"/>
        <v>SINAPI 07/2024</v>
      </c>
      <c r="F1934" s="311">
        <v>1409.14</v>
      </c>
    </row>
    <row r="1935" spans="1:6" ht="40.5">
      <c r="A1935" s="707">
        <v>101801</v>
      </c>
      <c r="B1935" s="692" t="s">
        <v>1946</v>
      </c>
      <c r="C1935" s="18" t="s">
        <v>44</v>
      </c>
      <c r="D1935" s="311">
        <v>1029.7</v>
      </c>
      <c r="E1935" s="310" t="str">
        <f t="shared" si="30"/>
        <v>SINAPI 07/2024</v>
      </c>
      <c r="F1935" s="311">
        <v>1064.44</v>
      </c>
    </row>
    <row r="1936" spans="1:6" ht="54">
      <c r="A1936" s="707">
        <v>101806</v>
      </c>
      <c r="B1936" s="692" t="s">
        <v>1947</v>
      </c>
      <c r="C1936" s="18" t="s">
        <v>44</v>
      </c>
      <c r="D1936" s="18">
        <v>474.18</v>
      </c>
      <c r="E1936" s="310" t="str">
        <f t="shared" si="30"/>
        <v>SINAPI 07/2024</v>
      </c>
      <c r="F1936" s="18">
        <v>509.12</v>
      </c>
    </row>
    <row r="1937" spans="1:6" ht="54">
      <c r="A1937" s="707">
        <v>101807</v>
      </c>
      <c r="B1937" s="692" t="s">
        <v>1948</v>
      </c>
      <c r="C1937" s="18" t="s">
        <v>44</v>
      </c>
      <c r="D1937" s="18">
        <v>448.06</v>
      </c>
      <c r="E1937" s="310" t="str">
        <f t="shared" si="30"/>
        <v>SINAPI 07/2024</v>
      </c>
      <c r="F1937" s="18">
        <v>479.78</v>
      </c>
    </row>
    <row r="1938" spans="1:6" ht="40.5">
      <c r="A1938" s="707">
        <v>101808</v>
      </c>
      <c r="B1938" s="692" t="s">
        <v>1949</v>
      </c>
      <c r="C1938" s="18" t="s">
        <v>44</v>
      </c>
      <c r="D1938" s="18">
        <v>446.03</v>
      </c>
      <c r="E1938" s="310" t="str">
        <f t="shared" si="30"/>
        <v>SINAPI 07/2024</v>
      </c>
      <c r="F1938" s="18">
        <v>453.92</v>
      </c>
    </row>
    <row r="1939" spans="1:6" ht="54">
      <c r="A1939" s="707">
        <v>101809</v>
      </c>
      <c r="B1939" s="692" t="s">
        <v>1950</v>
      </c>
      <c r="C1939" s="18" t="s">
        <v>44</v>
      </c>
      <c r="D1939" s="311">
        <v>2663.48</v>
      </c>
      <c r="E1939" s="310" t="str">
        <f t="shared" si="30"/>
        <v>SINAPI 07/2024</v>
      </c>
      <c r="F1939" s="311">
        <v>2790.88</v>
      </c>
    </row>
    <row r="1940" spans="1:6" ht="40.5">
      <c r="A1940" s="707">
        <v>102139</v>
      </c>
      <c r="B1940" s="692" t="s">
        <v>1951</v>
      </c>
      <c r="C1940" s="18" t="s">
        <v>44</v>
      </c>
      <c r="D1940" s="311">
        <v>1482.6</v>
      </c>
      <c r="E1940" s="310" t="str">
        <f t="shared" si="30"/>
        <v>SINAPI 07/2024</v>
      </c>
      <c r="F1940" s="311">
        <v>1524.29</v>
      </c>
    </row>
    <row r="1941" spans="1:6" ht="40.5">
      <c r="A1941" s="707">
        <v>102141</v>
      </c>
      <c r="B1941" s="692" t="s">
        <v>1952</v>
      </c>
      <c r="C1941" s="18" t="s">
        <v>44</v>
      </c>
      <c r="D1941" s="311">
        <v>2284.9899999999998</v>
      </c>
      <c r="E1941" s="310" t="str">
        <f t="shared" si="30"/>
        <v>SINAPI 07/2024</v>
      </c>
      <c r="F1941" s="311">
        <v>2344.85</v>
      </c>
    </row>
    <row r="1942" spans="1:6" ht="40.5">
      <c r="A1942" s="707">
        <v>102142</v>
      </c>
      <c r="B1942" s="692" t="s">
        <v>1953</v>
      </c>
      <c r="C1942" s="18" t="s">
        <v>44</v>
      </c>
      <c r="D1942" s="311">
        <v>2241.6999999999998</v>
      </c>
      <c r="E1942" s="310" t="str">
        <f t="shared" si="30"/>
        <v>SINAPI 07/2024</v>
      </c>
      <c r="F1942" s="311">
        <v>2301.27</v>
      </c>
    </row>
    <row r="1943" spans="1:6" ht="40.5">
      <c r="A1943" s="707">
        <v>102457</v>
      </c>
      <c r="B1943" s="692" t="s">
        <v>1954</v>
      </c>
      <c r="C1943" s="18" t="s">
        <v>44</v>
      </c>
      <c r="D1943" s="311">
        <v>1432.07</v>
      </c>
      <c r="E1943" s="310" t="str">
        <f t="shared" si="30"/>
        <v>SINAPI 07/2024</v>
      </c>
      <c r="F1943" s="311">
        <v>1471.03</v>
      </c>
    </row>
    <row r="1944" spans="1:6" ht="40.5">
      <c r="A1944" s="707">
        <v>94263</v>
      </c>
      <c r="B1944" s="692" t="s">
        <v>1955</v>
      </c>
      <c r="C1944" s="18" t="s">
        <v>10</v>
      </c>
      <c r="D1944" s="18">
        <v>30.69</v>
      </c>
      <c r="E1944" s="310" t="str">
        <f t="shared" si="30"/>
        <v>SINAPI 07/2024</v>
      </c>
      <c r="F1944" s="18">
        <v>32.44</v>
      </c>
    </row>
    <row r="1945" spans="1:6" ht="40.5">
      <c r="A1945" s="707">
        <v>94264</v>
      </c>
      <c r="B1945" s="692" t="s">
        <v>1956</v>
      </c>
      <c r="C1945" s="18" t="s">
        <v>10</v>
      </c>
      <c r="D1945" s="18">
        <v>34.67</v>
      </c>
      <c r="E1945" s="310" t="str">
        <f t="shared" si="30"/>
        <v>SINAPI 07/2024</v>
      </c>
      <c r="F1945" s="18">
        <v>36.86</v>
      </c>
    </row>
    <row r="1946" spans="1:6" ht="40.5">
      <c r="A1946" s="707">
        <v>94265</v>
      </c>
      <c r="B1946" s="692" t="s">
        <v>1957</v>
      </c>
      <c r="C1946" s="18" t="s">
        <v>10</v>
      </c>
      <c r="D1946" s="18">
        <v>41.97</v>
      </c>
      <c r="E1946" s="310" t="str">
        <f t="shared" si="30"/>
        <v>SINAPI 07/2024</v>
      </c>
      <c r="F1946" s="18">
        <v>43.87</v>
      </c>
    </row>
    <row r="1947" spans="1:6" ht="40.5">
      <c r="A1947" s="707">
        <v>94266</v>
      </c>
      <c r="B1947" s="692" t="s">
        <v>1958</v>
      </c>
      <c r="C1947" s="18" t="s">
        <v>10</v>
      </c>
      <c r="D1947" s="18">
        <v>46.53</v>
      </c>
      <c r="E1947" s="310" t="str">
        <f t="shared" si="30"/>
        <v>SINAPI 07/2024</v>
      </c>
      <c r="F1947" s="18">
        <v>48.92</v>
      </c>
    </row>
    <row r="1948" spans="1:6" ht="54">
      <c r="A1948" s="707">
        <v>94267</v>
      </c>
      <c r="B1948" s="692" t="s">
        <v>1959</v>
      </c>
      <c r="C1948" s="18" t="s">
        <v>10</v>
      </c>
      <c r="D1948" s="18">
        <v>50.86</v>
      </c>
      <c r="E1948" s="310" t="str">
        <f t="shared" si="30"/>
        <v>SINAPI 07/2024</v>
      </c>
      <c r="F1948" s="18">
        <v>52.87</v>
      </c>
    </row>
    <row r="1949" spans="1:6" ht="54">
      <c r="A1949" s="707">
        <v>94268</v>
      </c>
      <c r="B1949" s="692" t="s">
        <v>1960</v>
      </c>
      <c r="C1949" s="18" t="s">
        <v>10</v>
      </c>
      <c r="D1949" s="18">
        <v>55.88</v>
      </c>
      <c r="E1949" s="310" t="str">
        <f t="shared" si="30"/>
        <v>SINAPI 07/2024</v>
      </c>
      <c r="F1949" s="18">
        <v>58.45</v>
      </c>
    </row>
    <row r="1950" spans="1:6" ht="54">
      <c r="A1950" s="707">
        <v>94269</v>
      </c>
      <c r="B1950" s="692" t="s">
        <v>1961</v>
      </c>
      <c r="C1950" s="18" t="s">
        <v>10</v>
      </c>
      <c r="D1950" s="18">
        <v>73.27</v>
      </c>
      <c r="E1950" s="310" t="str">
        <f t="shared" si="30"/>
        <v>SINAPI 07/2024</v>
      </c>
      <c r="F1950" s="18">
        <v>75.709999999999994</v>
      </c>
    </row>
    <row r="1951" spans="1:6" ht="54">
      <c r="A1951" s="707">
        <v>94270</v>
      </c>
      <c r="B1951" s="692" t="s">
        <v>1962</v>
      </c>
      <c r="C1951" s="18" t="s">
        <v>10</v>
      </c>
      <c r="D1951" s="18">
        <v>80.23</v>
      </c>
      <c r="E1951" s="310" t="str">
        <f t="shared" si="30"/>
        <v>SINAPI 07/2024</v>
      </c>
      <c r="F1951" s="18">
        <v>83.46</v>
      </c>
    </row>
    <row r="1952" spans="1:6" ht="54">
      <c r="A1952" s="707">
        <v>94271</v>
      </c>
      <c r="B1952" s="692" t="s">
        <v>1963</v>
      </c>
      <c r="C1952" s="18" t="s">
        <v>10</v>
      </c>
      <c r="D1952" s="18">
        <v>89.43</v>
      </c>
      <c r="E1952" s="310" t="str">
        <f t="shared" si="30"/>
        <v>SINAPI 07/2024</v>
      </c>
      <c r="F1952" s="18">
        <v>92.39</v>
      </c>
    </row>
    <row r="1953" spans="1:6" ht="54">
      <c r="A1953" s="707">
        <v>94272</v>
      </c>
      <c r="B1953" s="692" t="s">
        <v>1964</v>
      </c>
      <c r="C1953" s="18" t="s">
        <v>10</v>
      </c>
      <c r="D1953" s="18">
        <v>98.75</v>
      </c>
      <c r="E1953" s="310" t="str">
        <f t="shared" si="30"/>
        <v>SINAPI 07/2024</v>
      </c>
      <c r="F1953" s="18">
        <v>102.74</v>
      </c>
    </row>
    <row r="1954" spans="1:6" ht="54">
      <c r="A1954" s="707">
        <v>94273</v>
      </c>
      <c r="B1954" s="692" t="s">
        <v>1965</v>
      </c>
      <c r="C1954" s="18" t="s">
        <v>10</v>
      </c>
      <c r="D1954" s="18">
        <v>53.5</v>
      </c>
      <c r="E1954" s="310" t="str">
        <f t="shared" si="30"/>
        <v>SINAPI 07/2024</v>
      </c>
      <c r="F1954" s="18">
        <v>54.73</v>
      </c>
    </row>
    <row r="1955" spans="1:6" ht="54">
      <c r="A1955" s="707">
        <v>94274</v>
      </c>
      <c r="B1955" s="692" t="s">
        <v>1966</v>
      </c>
      <c r="C1955" s="18" t="s">
        <v>10</v>
      </c>
      <c r="D1955" s="18">
        <v>55.88</v>
      </c>
      <c r="E1955" s="310" t="str">
        <f t="shared" si="30"/>
        <v>SINAPI 07/2024</v>
      </c>
      <c r="F1955" s="18">
        <v>57.41</v>
      </c>
    </row>
    <row r="1956" spans="1:6" ht="54">
      <c r="A1956" s="707">
        <v>94275</v>
      </c>
      <c r="B1956" s="692" t="s">
        <v>1967</v>
      </c>
      <c r="C1956" s="18" t="s">
        <v>10</v>
      </c>
      <c r="D1956" s="18">
        <v>48.55</v>
      </c>
      <c r="E1956" s="310" t="str">
        <f t="shared" si="30"/>
        <v>SINAPI 07/2024</v>
      </c>
      <c r="F1956" s="18">
        <v>49.7</v>
      </c>
    </row>
    <row r="1957" spans="1:6" ht="54">
      <c r="A1957" s="707">
        <v>94276</v>
      </c>
      <c r="B1957" s="692" t="s">
        <v>1968</v>
      </c>
      <c r="C1957" s="18" t="s">
        <v>10</v>
      </c>
      <c r="D1957" s="18">
        <v>50.94</v>
      </c>
      <c r="E1957" s="310" t="str">
        <f t="shared" si="30"/>
        <v>SINAPI 07/2024</v>
      </c>
      <c r="F1957" s="18">
        <v>52.38</v>
      </c>
    </row>
    <row r="1958" spans="1:6" ht="54">
      <c r="A1958" s="707">
        <v>94277</v>
      </c>
      <c r="B1958" s="692" t="s">
        <v>1969</v>
      </c>
      <c r="C1958" s="18" t="s">
        <v>10</v>
      </c>
      <c r="D1958" s="18">
        <v>42.48</v>
      </c>
      <c r="E1958" s="310" t="str">
        <f t="shared" si="30"/>
        <v>SINAPI 07/2024</v>
      </c>
      <c r="F1958" s="18">
        <v>43.57</v>
      </c>
    </row>
    <row r="1959" spans="1:6" ht="54">
      <c r="A1959" s="707">
        <v>94278</v>
      </c>
      <c r="B1959" s="692" t="s">
        <v>1970</v>
      </c>
      <c r="C1959" s="18" t="s">
        <v>10</v>
      </c>
      <c r="D1959" s="18">
        <v>44.87</v>
      </c>
      <c r="E1959" s="310" t="str">
        <f t="shared" si="30"/>
        <v>SINAPI 07/2024</v>
      </c>
      <c r="F1959" s="18">
        <v>46.25</v>
      </c>
    </row>
    <row r="1960" spans="1:6" ht="67.5">
      <c r="A1960" s="707">
        <v>94279</v>
      </c>
      <c r="B1960" s="692" t="s">
        <v>1971</v>
      </c>
      <c r="C1960" s="18" t="s">
        <v>10</v>
      </c>
      <c r="D1960" s="18">
        <v>52.3</v>
      </c>
      <c r="E1960" s="310" t="str">
        <f t="shared" si="30"/>
        <v>SINAPI 07/2024</v>
      </c>
      <c r="F1960" s="18">
        <v>53.32</v>
      </c>
    </row>
    <row r="1961" spans="1:6" ht="67.5">
      <c r="A1961" s="707">
        <v>94280</v>
      </c>
      <c r="B1961" s="692" t="s">
        <v>1972</v>
      </c>
      <c r="C1961" s="18" t="s">
        <v>10</v>
      </c>
      <c r="D1961" s="18">
        <v>54.67</v>
      </c>
      <c r="E1961" s="310" t="str">
        <f t="shared" si="30"/>
        <v>SINAPI 07/2024</v>
      </c>
      <c r="F1961" s="18">
        <v>56</v>
      </c>
    </row>
    <row r="1962" spans="1:6" ht="40.5">
      <c r="A1962" s="707">
        <v>94281</v>
      </c>
      <c r="B1962" s="692" t="s">
        <v>1973</v>
      </c>
      <c r="C1962" s="18" t="s">
        <v>10</v>
      </c>
      <c r="D1962" s="18">
        <v>40.04</v>
      </c>
      <c r="E1962" s="310" t="str">
        <f t="shared" si="30"/>
        <v>SINAPI 07/2024</v>
      </c>
      <c r="F1962" s="18">
        <v>41.35</v>
      </c>
    </row>
    <row r="1963" spans="1:6" ht="40.5">
      <c r="A1963" s="707">
        <v>94282</v>
      </c>
      <c r="B1963" s="692" t="s">
        <v>1974</v>
      </c>
      <c r="C1963" s="18" t="s">
        <v>10</v>
      </c>
      <c r="D1963" s="18">
        <v>46.34</v>
      </c>
      <c r="E1963" s="310" t="str">
        <f t="shared" si="30"/>
        <v>SINAPI 07/2024</v>
      </c>
      <c r="F1963" s="18">
        <v>48.43</v>
      </c>
    </row>
    <row r="1964" spans="1:6" ht="40.5">
      <c r="A1964" s="707">
        <v>94283</v>
      </c>
      <c r="B1964" s="692" t="s">
        <v>1975</v>
      </c>
      <c r="C1964" s="18" t="s">
        <v>10</v>
      </c>
      <c r="D1964" s="18">
        <v>54.54</v>
      </c>
      <c r="E1964" s="310" t="str">
        <f t="shared" si="30"/>
        <v>SINAPI 07/2024</v>
      </c>
      <c r="F1964" s="18">
        <v>55.99</v>
      </c>
    </row>
    <row r="1965" spans="1:6" ht="40.5">
      <c r="A1965" s="707">
        <v>94284</v>
      </c>
      <c r="B1965" s="692" t="s">
        <v>1976</v>
      </c>
      <c r="C1965" s="18" t="s">
        <v>10</v>
      </c>
      <c r="D1965" s="18">
        <v>60.85</v>
      </c>
      <c r="E1965" s="310" t="str">
        <f t="shared" si="30"/>
        <v>SINAPI 07/2024</v>
      </c>
      <c r="F1965" s="18">
        <v>63.07</v>
      </c>
    </row>
    <row r="1966" spans="1:6" ht="40.5">
      <c r="A1966" s="707">
        <v>94285</v>
      </c>
      <c r="B1966" s="692" t="s">
        <v>1977</v>
      </c>
      <c r="C1966" s="18" t="s">
        <v>10</v>
      </c>
      <c r="D1966" s="18">
        <v>70.989999999999995</v>
      </c>
      <c r="E1966" s="310" t="str">
        <f t="shared" si="30"/>
        <v>SINAPI 07/2024</v>
      </c>
      <c r="F1966" s="18">
        <v>72.819999999999993</v>
      </c>
    </row>
    <row r="1967" spans="1:6" ht="40.5">
      <c r="A1967" s="707">
        <v>94286</v>
      </c>
      <c r="B1967" s="692" t="s">
        <v>1978</v>
      </c>
      <c r="C1967" s="18" t="s">
        <v>10</v>
      </c>
      <c r="D1967" s="18">
        <v>77.3</v>
      </c>
      <c r="E1967" s="310" t="str">
        <f t="shared" si="30"/>
        <v>SINAPI 07/2024</v>
      </c>
      <c r="F1967" s="18">
        <v>79.91</v>
      </c>
    </row>
    <row r="1968" spans="1:6" ht="40.5">
      <c r="A1968" s="707">
        <v>94287</v>
      </c>
      <c r="B1968" s="692" t="s">
        <v>1979</v>
      </c>
      <c r="C1968" s="18" t="s">
        <v>10</v>
      </c>
      <c r="D1968" s="18">
        <v>30.18</v>
      </c>
      <c r="E1968" s="310" t="str">
        <f t="shared" si="30"/>
        <v>SINAPI 07/2024</v>
      </c>
      <c r="F1968" s="18">
        <v>31.39</v>
      </c>
    </row>
    <row r="1969" spans="1:6" ht="40.5">
      <c r="A1969" s="707">
        <v>94288</v>
      </c>
      <c r="B1969" s="692" t="s">
        <v>1980</v>
      </c>
      <c r="C1969" s="18" t="s">
        <v>10</v>
      </c>
      <c r="D1969" s="18">
        <v>35.78</v>
      </c>
      <c r="E1969" s="310" t="str">
        <f t="shared" si="30"/>
        <v>SINAPI 07/2024</v>
      </c>
      <c r="F1969" s="18">
        <v>37.69</v>
      </c>
    </row>
    <row r="1970" spans="1:6" ht="40.5">
      <c r="A1970" s="707">
        <v>94289</v>
      </c>
      <c r="B1970" s="692" t="s">
        <v>1981</v>
      </c>
      <c r="C1970" s="18" t="s">
        <v>10</v>
      </c>
      <c r="D1970" s="18">
        <v>39.46</v>
      </c>
      <c r="E1970" s="310" t="str">
        <f t="shared" si="30"/>
        <v>SINAPI 07/2024</v>
      </c>
      <c r="F1970" s="18">
        <v>40.700000000000003</v>
      </c>
    </row>
    <row r="1971" spans="1:6" ht="40.5">
      <c r="A1971" s="707">
        <v>94290</v>
      </c>
      <c r="B1971" s="692" t="s">
        <v>1982</v>
      </c>
      <c r="C1971" s="18" t="s">
        <v>10</v>
      </c>
      <c r="D1971" s="18">
        <v>45.07</v>
      </c>
      <c r="E1971" s="310" t="str">
        <f t="shared" si="30"/>
        <v>SINAPI 07/2024</v>
      </c>
      <c r="F1971" s="18">
        <v>47</v>
      </c>
    </row>
    <row r="1972" spans="1:6" ht="40.5">
      <c r="A1972" s="707">
        <v>94291</v>
      </c>
      <c r="B1972" s="692" t="s">
        <v>1983</v>
      </c>
      <c r="C1972" s="18" t="s">
        <v>10</v>
      </c>
      <c r="D1972" s="18">
        <v>49.18</v>
      </c>
      <c r="E1972" s="310" t="str">
        <f t="shared" si="30"/>
        <v>SINAPI 07/2024</v>
      </c>
      <c r="F1972" s="18">
        <v>50.49</v>
      </c>
    </row>
    <row r="1973" spans="1:6" ht="40.5">
      <c r="A1973" s="707">
        <v>94292</v>
      </c>
      <c r="B1973" s="692" t="s">
        <v>1984</v>
      </c>
      <c r="C1973" s="18" t="s">
        <v>10</v>
      </c>
      <c r="D1973" s="18">
        <v>54.78</v>
      </c>
      <c r="E1973" s="310" t="str">
        <f t="shared" si="30"/>
        <v>SINAPI 07/2024</v>
      </c>
      <c r="F1973" s="18">
        <v>56.79</v>
      </c>
    </row>
    <row r="1974" spans="1:6" ht="40.5">
      <c r="A1974" s="707">
        <v>94293</v>
      </c>
      <c r="B1974" s="692" t="s">
        <v>1985</v>
      </c>
      <c r="C1974" s="18" t="s">
        <v>10</v>
      </c>
      <c r="D1974" s="18">
        <v>159.69999999999999</v>
      </c>
      <c r="E1974" s="310" t="str">
        <f t="shared" si="30"/>
        <v>SINAPI 07/2024</v>
      </c>
      <c r="F1974" s="18">
        <v>163.74</v>
      </c>
    </row>
    <row r="1975" spans="1:6" ht="27">
      <c r="A1975" s="707">
        <v>94294</v>
      </c>
      <c r="B1975" s="692" t="s">
        <v>1986</v>
      </c>
      <c r="C1975" s="18" t="s">
        <v>10</v>
      </c>
      <c r="D1975" s="18">
        <v>7.63</v>
      </c>
      <c r="E1975" s="310" t="str">
        <f t="shared" si="30"/>
        <v>SINAPI 07/2024</v>
      </c>
      <c r="F1975" s="18">
        <v>7.89</v>
      </c>
    </row>
    <row r="1976" spans="1:6" ht="67.5">
      <c r="A1976" s="707">
        <v>104491</v>
      </c>
      <c r="B1976" s="692" t="s">
        <v>1987</v>
      </c>
      <c r="C1976" s="18" t="s">
        <v>10</v>
      </c>
      <c r="D1976" s="311">
        <v>3191.46</v>
      </c>
      <c r="E1976" s="310" t="str">
        <f t="shared" si="30"/>
        <v>SINAPI 07/2024</v>
      </c>
      <c r="F1976" s="311">
        <v>3199.29</v>
      </c>
    </row>
    <row r="1977" spans="1:6" ht="67.5">
      <c r="A1977" s="707">
        <v>104492</v>
      </c>
      <c r="B1977" s="692" t="s">
        <v>1988</v>
      </c>
      <c r="C1977" s="18" t="s">
        <v>10</v>
      </c>
      <c r="D1977" s="311">
        <v>3988.55</v>
      </c>
      <c r="E1977" s="310" t="str">
        <f t="shared" si="30"/>
        <v>SINAPI 07/2024</v>
      </c>
      <c r="F1977" s="311">
        <v>3998.1</v>
      </c>
    </row>
    <row r="1978" spans="1:6" ht="67.5">
      <c r="A1978" s="707">
        <v>104494</v>
      </c>
      <c r="B1978" s="692" t="s">
        <v>1989</v>
      </c>
      <c r="C1978" s="18" t="s">
        <v>10</v>
      </c>
      <c r="D1978" s="311">
        <v>5384.3</v>
      </c>
      <c r="E1978" s="310" t="str">
        <f t="shared" si="30"/>
        <v>SINAPI 07/2024</v>
      </c>
      <c r="F1978" s="311">
        <v>5395.46</v>
      </c>
    </row>
    <row r="1979" spans="1:6" ht="67.5">
      <c r="A1979" s="707">
        <v>104497</v>
      </c>
      <c r="B1979" s="692" t="s">
        <v>1990</v>
      </c>
      <c r="C1979" s="18" t="s">
        <v>10</v>
      </c>
      <c r="D1979" s="311">
        <v>6478.82</v>
      </c>
      <c r="E1979" s="310" t="str">
        <f t="shared" si="30"/>
        <v>SINAPI 07/2024</v>
      </c>
      <c r="F1979" s="311">
        <v>6494.17</v>
      </c>
    </row>
    <row r="1980" spans="1:6" ht="27">
      <c r="A1980" s="707">
        <v>104515</v>
      </c>
      <c r="B1980" s="692" t="s">
        <v>1991</v>
      </c>
      <c r="C1980" s="18" t="s">
        <v>495</v>
      </c>
      <c r="D1980" s="18">
        <v>26.77</v>
      </c>
      <c r="E1980" s="310" t="str">
        <f t="shared" si="30"/>
        <v>SINAPI 07/2024</v>
      </c>
      <c r="F1980" s="18">
        <v>26.82</v>
      </c>
    </row>
    <row r="1981" spans="1:6" ht="40.5">
      <c r="A1981" s="707">
        <v>102727</v>
      </c>
      <c r="B1981" s="692" t="s">
        <v>1992</v>
      </c>
      <c r="C1981" s="18" t="s">
        <v>495</v>
      </c>
      <c r="D1981" s="18">
        <v>93.72</v>
      </c>
      <c r="E1981" s="310" t="str">
        <f t="shared" si="30"/>
        <v>SINAPI 07/2024</v>
      </c>
      <c r="F1981" s="18">
        <v>98.59</v>
      </c>
    </row>
    <row r="1982" spans="1:6" ht="27">
      <c r="A1982" s="707">
        <v>102728</v>
      </c>
      <c r="B1982" s="692" t="s">
        <v>1993</v>
      </c>
      <c r="C1982" s="18" t="s">
        <v>1605</v>
      </c>
      <c r="D1982" s="18">
        <v>13.2</v>
      </c>
      <c r="E1982" s="310" t="str">
        <f t="shared" si="30"/>
        <v>SINAPI 07/2024</v>
      </c>
      <c r="F1982" s="18">
        <v>13.7</v>
      </c>
    </row>
    <row r="1983" spans="1:6" ht="27">
      <c r="A1983" s="707">
        <v>102729</v>
      </c>
      <c r="B1983" s="692" t="s">
        <v>1994</v>
      </c>
      <c r="C1983" s="18" t="s">
        <v>1605</v>
      </c>
      <c r="D1983" s="18">
        <v>12.32</v>
      </c>
      <c r="E1983" s="310" t="str">
        <f t="shared" si="30"/>
        <v>SINAPI 07/2024</v>
      </c>
      <c r="F1983" s="18">
        <v>12.68</v>
      </c>
    </row>
    <row r="1984" spans="1:6" ht="27">
      <c r="A1984" s="707">
        <v>102730</v>
      </c>
      <c r="B1984" s="692" t="s">
        <v>1995</v>
      </c>
      <c r="C1984" s="18" t="s">
        <v>1605</v>
      </c>
      <c r="D1984" s="18">
        <v>10.97</v>
      </c>
      <c r="E1984" s="310" t="str">
        <f t="shared" si="30"/>
        <v>SINAPI 07/2024</v>
      </c>
      <c r="F1984" s="18">
        <v>11.24</v>
      </c>
    </row>
    <row r="1985" spans="1:6" ht="27">
      <c r="A1985" s="707">
        <v>102731</v>
      </c>
      <c r="B1985" s="692" t="s">
        <v>1996</v>
      </c>
      <c r="C1985" s="18" t="s">
        <v>1605</v>
      </c>
      <c r="D1985" s="18">
        <v>9.23</v>
      </c>
      <c r="E1985" s="310" t="str">
        <f t="shared" si="30"/>
        <v>SINAPI 07/2024</v>
      </c>
      <c r="F1985" s="18">
        <v>9.41</v>
      </c>
    </row>
    <row r="1986" spans="1:6" ht="27">
      <c r="A1986" s="707">
        <v>102732</v>
      </c>
      <c r="B1986" s="692" t="s">
        <v>1997</v>
      </c>
      <c r="C1986" s="18" t="s">
        <v>1605</v>
      </c>
      <c r="D1986" s="18">
        <v>8.7100000000000009</v>
      </c>
      <c r="E1986" s="310" t="str">
        <f t="shared" si="30"/>
        <v>SINAPI 07/2024</v>
      </c>
      <c r="F1986" s="18">
        <v>8.83</v>
      </c>
    </row>
    <row r="1987" spans="1:6" ht="27">
      <c r="A1987" s="707">
        <v>102733</v>
      </c>
      <c r="B1987" s="692" t="s">
        <v>1998</v>
      </c>
      <c r="C1987" s="18" t="s">
        <v>1605</v>
      </c>
      <c r="D1987" s="18">
        <v>9.73</v>
      </c>
      <c r="E1987" s="310" t="str">
        <f t="shared" si="30"/>
        <v>SINAPI 07/2024</v>
      </c>
      <c r="F1987" s="18">
        <v>9.7899999999999991</v>
      </c>
    </row>
    <row r="1988" spans="1:6" ht="27">
      <c r="A1988" s="707">
        <v>102734</v>
      </c>
      <c r="B1988" s="692" t="s">
        <v>1999</v>
      </c>
      <c r="C1988" s="18" t="s">
        <v>1605</v>
      </c>
      <c r="D1988" s="18">
        <v>12.39</v>
      </c>
      <c r="E1988" s="310" t="str">
        <f t="shared" si="30"/>
        <v>SINAPI 07/2024</v>
      </c>
      <c r="F1988" s="18">
        <v>12.77</v>
      </c>
    </row>
    <row r="1989" spans="1:6" ht="27">
      <c r="A1989" s="707">
        <v>102735</v>
      </c>
      <c r="B1989" s="692" t="s">
        <v>2000</v>
      </c>
      <c r="C1989" s="18" t="s">
        <v>1605</v>
      </c>
      <c r="D1989" s="18">
        <v>11.63</v>
      </c>
      <c r="E1989" s="310" t="str">
        <f t="shared" si="30"/>
        <v>SINAPI 07/2024</v>
      </c>
      <c r="F1989" s="18">
        <v>11.87</v>
      </c>
    </row>
    <row r="1990" spans="1:6" ht="40.5">
      <c r="A1990" s="707">
        <v>102736</v>
      </c>
      <c r="B1990" s="692" t="s">
        <v>2001</v>
      </c>
      <c r="C1990" s="18" t="s">
        <v>514</v>
      </c>
      <c r="D1990" s="18">
        <v>575.54999999999995</v>
      </c>
      <c r="E1990" s="310" t="str">
        <f t="shared" si="30"/>
        <v>SINAPI 07/2024</v>
      </c>
      <c r="F1990" s="18">
        <v>580.42999999999995</v>
      </c>
    </row>
    <row r="1991" spans="1:6" ht="40.5">
      <c r="A1991" s="707">
        <v>102737</v>
      </c>
      <c r="B1991" s="692" t="s">
        <v>2002</v>
      </c>
      <c r="C1991" s="18" t="s">
        <v>44</v>
      </c>
      <c r="D1991" s="18">
        <v>999.12</v>
      </c>
      <c r="E1991" s="310" t="str">
        <f t="shared" si="30"/>
        <v>SINAPI 07/2024</v>
      </c>
      <c r="F1991" s="311">
        <v>1032.93</v>
      </c>
    </row>
    <row r="1992" spans="1:6" ht="40.5">
      <c r="A1992" s="707">
        <v>102738</v>
      </c>
      <c r="B1992" s="692" t="s">
        <v>2003</v>
      </c>
      <c r="C1992" s="18" t="s">
        <v>44</v>
      </c>
      <c r="D1992" s="311">
        <v>2039.15</v>
      </c>
      <c r="E1992" s="310" t="str">
        <f t="shared" ref="E1992:E2055" si="31">+$G$7</f>
        <v>SINAPI 07/2024</v>
      </c>
      <c r="F1992" s="311">
        <v>2105.33</v>
      </c>
    </row>
    <row r="1993" spans="1:6" ht="40.5">
      <c r="A1993" s="707">
        <v>102739</v>
      </c>
      <c r="B1993" s="692" t="s">
        <v>2004</v>
      </c>
      <c r="C1993" s="18" t="s">
        <v>44</v>
      </c>
      <c r="D1993" s="311">
        <v>3406.54</v>
      </c>
      <c r="E1993" s="310" t="str">
        <f t="shared" si="31"/>
        <v>SINAPI 07/2024</v>
      </c>
      <c r="F1993" s="311">
        <v>3514.64</v>
      </c>
    </row>
    <row r="1994" spans="1:6" ht="40.5">
      <c r="A1994" s="707">
        <v>102740</v>
      </c>
      <c r="B1994" s="692" t="s">
        <v>2005</v>
      </c>
      <c r="C1994" s="18" t="s">
        <v>44</v>
      </c>
      <c r="D1994" s="311">
        <v>5095.51</v>
      </c>
      <c r="E1994" s="310" t="str">
        <f t="shared" si="31"/>
        <v>SINAPI 07/2024</v>
      </c>
      <c r="F1994" s="311">
        <v>5253.64</v>
      </c>
    </row>
    <row r="1995" spans="1:6" ht="40.5">
      <c r="A1995" s="707">
        <v>102741</v>
      </c>
      <c r="B1995" s="692" t="s">
        <v>2006</v>
      </c>
      <c r="C1995" s="18" t="s">
        <v>44</v>
      </c>
      <c r="D1995" s="311">
        <v>7138.95</v>
      </c>
      <c r="E1995" s="310" t="str">
        <f t="shared" si="31"/>
        <v>SINAPI 07/2024</v>
      </c>
      <c r="F1995" s="311">
        <v>7355.79</v>
      </c>
    </row>
    <row r="1996" spans="1:6" ht="40.5">
      <c r="A1996" s="707">
        <v>102742</v>
      </c>
      <c r="B1996" s="692" t="s">
        <v>2007</v>
      </c>
      <c r="C1996" s="18" t="s">
        <v>44</v>
      </c>
      <c r="D1996" s="311">
        <v>12339.74</v>
      </c>
      <c r="E1996" s="310" t="str">
        <f t="shared" si="31"/>
        <v>SINAPI 07/2024</v>
      </c>
      <c r="F1996" s="311">
        <v>12706.07</v>
      </c>
    </row>
    <row r="1997" spans="1:6" ht="40.5">
      <c r="A1997" s="707">
        <v>102743</v>
      </c>
      <c r="B1997" s="692" t="s">
        <v>2008</v>
      </c>
      <c r="C1997" s="18" t="s">
        <v>44</v>
      </c>
      <c r="D1997" s="311">
        <v>4137.6000000000004</v>
      </c>
      <c r="E1997" s="310" t="str">
        <f t="shared" si="31"/>
        <v>SINAPI 07/2024</v>
      </c>
      <c r="F1997" s="311">
        <v>4268.2700000000004</v>
      </c>
    </row>
    <row r="1998" spans="1:6" ht="40.5">
      <c r="A1998" s="707">
        <v>102744</v>
      </c>
      <c r="B1998" s="692" t="s">
        <v>2009</v>
      </c>
      <c r="C1998" s="18" t="s">
        <v>44</v>
      </c>
      <c r="D1998" s="311">
        <v>6184.43</v>
      </c>
      <c r="E1998" s="310" t="str">
        <f t="shared" si="31"/>
        <v>SINAPI 07/2024</v>
      </c>
      <c r="F1998" s="311">
        <v>6375.18</v>
      </c>
    </row>
    <row r="1999" spans="1:6" ht="40.5">
      <c r="A1999" s="707">
        <v>102745</v>
      </c>
      <c r="B1999" s="692" t="s">
        <v>2010</v>
      </c>
      <c r="C1999" s="18" t="s">
        <v>44</v>
      </c>
      <c r="D1999" s="311">
        <v>8675.2199999999993</v>
      </c>
      <c r="E1999" s="310" t="str">
        <f t="shared" si="31"/>
        <v>SINAPI 07/2024</v>
      </c>
      <c r="F1999" s="311">
        <v>8936.86</v>
      </c>
    </row>
    <row r="2000" spans="1:6" ht="40.5">
      <c r="A2000" s="707">
        <v>102746</v>
      </c>
      <c r="B2000" s="692" t="s">
        <v>2011</v>
      </c>
      <c r="C2000" s="18" t="s">
        <v>44</v>
      </c>
      <c r="D2000" s="311">
        <v>15011.74</v>
      </c>
      <c r="E2000" s="310" t="str">
        <f t="shared" si="31"/>
        <v>SINAPI 07/2024</v>
      </c>
      <c r="F2000" s="311">
        <v>15453.59</v>
      </c>
    </row>
    <row r="2001" spans="1:6" ht="40.5">
      <c r="A2001" s="707">
        <v>102747</v>
      </c>
      <c r="B2001" s="692" t="s">
        <v>2012</v>
      </c>
      <c r="C2001" s="18" t="s">
        <v>44</v>
      </c>
      <c r="D2001" s="311">
        <v>7681.06</v>
      </c>
      <c r="E2001" s="310" t="str">
        <f t="shared" si="31"/>
        <v>SINAPI 07/2024</v>
      </c>
      <c r="F2001" s="311">
        <v>7915.21</v>
      </c>
    </row>
    <row r="2002" spans="1:6" ht="40.5">
      <c r="A2002" s="707">
        <v>102748</v>
      </c>
      <c r="B2002" s="692" t="s">
        <v>2013</v>
      </c>
      <c r="C2002" s="18" t="s">
        <v>44</v>
      </c>
      <c r="D2002" s="311">
        <v>10728.56</v>
      </c>
      <c r="E2002" s="310" t="str">
        <f t="shared" si="31"/>
        <v>SINAPI 07/2024</v>
      </c>
      <c r="F2002" s="311">
        <v>11048.57</v>
      </c>
    </row>
    <row r="2003" spans="1:6" ht="40.5">
      <c r="A2003" s="707">
        <v>102749</v>
      </c>
      <c r="B2003" s="692" t="s">
        <v>2014</v>
      </c>
      <c r="C2003" s="18" t="s">
        <v>44</v>
      </c>
      <c r="D2003" s="311">
        <v>18387.73</v>
      </c>
      <c r="E2003" s="310" t="str">
        <f t="shared" si="31"/>
        <v>SINAPI 07/2024</v>
      </c>
      <c r="F2003" s="311">
        <v>18922.96</v>
      </c>
    </row>
    <row r="2004" spans="1:6" ht="40.5">
      <c r="A2004" s="707">
        <v>102750</v>
      </c>
      <c r="B2004" s="692" t="s">
        <v>2015</v>
      </c>
      <c r="C2004" s="18" t="s">
        <v>44</v>
      </c>
      <c r="D2004" s="311">
        <v>2483.23</v>
      </c>
      <c r="E2004" s="310" t="str">
        <f t="shared" si="31"/>
        <v>SINAPI 07/2024</v>
      </c>
      <c r="F2004" s="311">
        <v>2562.58</v>
      </c>
    </row>
    <row r="2005" spans="1:6" ht="40.5">
      <c r="A2005" s="707">
        <v>102751</v>
      </c>
      <c r="B2005" s="692" t="s">
        <v>2016</v>
      </c>
      <c r="C2005" s="18" t="s">
        <v>44</v>
      </c>
      <c r="D2005" s="311">
        <v>4298.25</v>
      </c>
      <c r="E2005" s="310" t="str">
        <f t="shared" si="31"/>
        <v>SINAPI 07/2024</v>
      </c>
      <c r="F2005" s="311">
        <v>4429.99</v>
      </c>
    </row>
    <row r="2006" spans="1:6" ht="40.5">
      <c r="A2006" s="707">
        <v>102752</v>
      </c>
      <c r="B2006" s="692" t="s">
        <v>2017</v>
      </c>
      <c r="C2006" s="18" t="s">
        <v>44</v>
      </c>
      <c r="D2006" s="311">
        <v>6829.47</v>
      </c>
      <c r="E2006" s="310" t="str">
        <f t="shared" si="31"/>
        <v>SINAPI 07/2024</v>
      </c>
      <c r="F2006" s="311">
        <v>7032.19</v>
      </c>
    </row>
    <row r="2007" spans="1:6" ht="40.5">
      <c r="A2007" s="707">
        <v>102753</v>
      </c>
      <c r="B2007" s="692" t="s">
        <v>2018</v>
      </c>
      <c r="C2007" s="18" t="s">
        <v>44</v>
      </c>
      <c r="D2007" s="311">
        <v>10086.4</v>
      </c>
      <c r="E2007" s="310" t="str">
        <f t="shared" si="31"/>
        <v>SINAPI 07/2024</v>
      </c>
      <c r="F2007" s="311">
        <v>10377.41</v>
      </c>
    </row>
    <row r="2008" spans="1:6" ht="40.5">
      <c r="A2008" s="707">
        <v>102754</v>
      </c>
      <c r="B2008" s="692" t="s">
        <v>2019</v>
      </c>
      <c r="C2008" s="18" t="s">
        <v>44</v>
      </c>
      <c r="D2008" s="311">
        <v>19139.599999999999</v>
      </c>
      <c r="E2008" s="310" t="str">
        <f t="shared" si="31"/>
        <v>SINAPI 07/2024</v>
      </c>
      <c r="F2008" s="311">
        <v>19676.16</v>
      </c>
    </row>
    <row r="2009" spans="1:6" ht="40.5">
      <c r="A2009" s="707">
        <v>102755</v>
      </c>
      <c r="B2009" s="692" t="s">
        <v>2020</v>
      </c>
      <c r="C2009" s="18" t="s">
        <v>44</v>
      </c>
      <c r="D2009" s="311">
        <v>9540.36</v>
      </c>
      <c r="E2009" s="310" t="str">
        <f t="shared" si="31"/>
        <v>SINAPI 07/2024</v>
      </c>
      <c r="F2009" s="311">
        <v>9816.8799999999992</v>
      </c>
    </row>
    <row r="2010" spans="1:6" ht="40.5">
      <c r="A2010" s="707">
        <v>102756</v>
      </c>
      <c r="B2010" s="692" t="s">
        <v>2021</v>
      </c>
      <c r="C2010" s="18" t="s">
        <v>44</v>
      </c>
      <c r="D2010" s="311">
        <v>14134.42</v>
      </c>
      <c r="E2010" s="310" t="str">
        <f t="shared" si="31"/>
        <v>SINAPI 07/2024</v>
      </c>
      <c r="F2010" s="311">
        <v>14532.15</v>
      </c>
    </row>
    <row r="2011" spans="1:6" ht="40.5">
      <c r="A2011" s="707">
        <v>102757</v>
      </c>
      <c r="B2011" s="692" t="s">
        <v>2022</v>
      </c>
      <c r="C2011" s="18" t="s">
        <v>44</v>
      </c>
      <c r="D2011" s="311">
        <v>26246.16</v>
      </c>
      <c r="E2011" s="310" t="str">
        <f t="shared" si="31"/>
        <v>SINAPI 07/2024</v>
      </c>
      <c r="F2011" s="311">
        <v>26963.39</v>
      </c>
    </row>
    <row r="2012" spans="1:6" ht="40.5">
      <c r="A2012" s="707">
        <v>102758</v>
      </c>
      <c r="B2012" s="692" t="s">
        <v>2023</v>
      </c>
      <c r="C2012" s="18" t="s">
        <v>44</v>
      </c>
      <c r="D2012" s="311">
        <v>12263.58</v>
      </c>
      <c r="E2012" s="310" t="str">
        <f t="shared" si="31"/>
        <v>SINAPI 07/2024</v>
      </c>
      <c r="F2012" s="311">
        <v>12614.44</v>
      </c>
    </row>
    <row r="2013" spans="1:6" ht="40.5">
      <c r="A2013" s="707">
        <v>102759</v>
      </c>
      <c r="B2013" s="692" t="s">
        <v>2024</v>
      </c>
      <c r="C2013" s="18" t="s">
        <v>44</v>
      </c>
      <c r="D2013" s="311">
        <v>18201.060000000001</v>
      </c>
      <c r="E2013" s="310" t="str">
        <f t="shared" si="31"/>
        <v>SINAPI 07/2024</v>
      </c>
      <c r="F2013" s="311">
        <v>18706.400000000001</v>
      </c>
    </row>
    <row r="2014" spans="1:6" ht="40.5">
      <c r="A2014" s="707">
        <v>102760</v>
      </c>
      <c r="B2014" s="692" t="s">
        <v>2025</v>
      </c>
      <c r="C2014" s="18" t="s">
        <v>44</v>
      </c>
      <c r="D2014" s="311">
        <v>33486.58</v>
      </c>
      <c r="E2014" s="310" t="str">
        <f t="shared" si="31"/>
        <v>SINAPI 07/2024</v>
      </c>
      <c r="F2014" s="311">
        <v>34389.410000000003</v>
      </c>
    </row>
    <row r="2015" spans="1:6" ht="40.5">
      <c r="A2015" s="707">
        <v>102761</v>
      </c>
      <c r="B2015" s="692" t="s">
        <v>2026</v>
      </c>
      <c r="C2015" s="18" t="s">
        <v>44</v>
      </c>
      <c r="D2015" s="311">
        <v>11861.92</v>
      </c>
      <c r="E2015" s="310" t="str">
        <f t="shared" si="31"/>
        <v>SINAPI 07/2024</v>
      </c>
      <c r="F2015" s="311">
        <v>12259.38</v>
      </c>
    </row>
    <row r="2016" spans="1:6" ht="40.5">
      <c r="A2016" s="707">
        <v>102762</v>
      </c>
      <c r="B2016" s="692" t="s">
        <v>2027</v>
      </c>
      <c r="C2016" s="18" t="s">
        <v>44</v>
      </c>
      <c r="D2016" s="311">
        <v>18301.830000000002</v>
      </c>
      <c r="E2016" s="310" t="str">
        <f t="shared" si="31"/>
        <v>SINAPI 07/2024</v>
      </c>
      <c r="F2016" s="311">
        <v>18873.04</v>
      </c>
    </row>
    <row r="2017" spans="1:6" ht="40.5">
      <c r="A2017" s="707">
        <v>102763</v>
      </c>
      <c r="B2017" s="692" t="s">
        <v>2028</v>
      </c>
      <c r="C2017" s="18" t="s">
        <v>44</v>
      </c>
      <c r="D2017" s="311">
        <v>25415.5</v>
      </c>
      <c r="E2017" s="310" t="str">
        <f t="shared" si="31"/>
        <v>SINAPI 07/2024</v>
      </c>
      <c r="F2017" s="311">
        <v>26188.39</v>
      </c>
    </row>
    <row r="2018" spans="1:6" ht="40.5">
      <c r="A2018" s="707">
        <v>102764</v>
      </c>
      <c r="B2018" s="692" t="s">
        <v>2029</v>
      </c>
      <c r="C2018" s="18" t="s">
        <v>44</v>
      </c>
      <c r="D2018" s="311">
        <v>35816.57</v>
      </c>
      <c r="E2018" s="310" t="str">
        <f t="shared" si="31"/>
        <v>SINAPI 07/2024</v>
      </c>
      <c r="F2018" s="311">
        <v>36824.370000000003</v>
      </c>
    </row>
    <row r="2019" spans="1:6" ht="40.5">
      <c r="A2019" s="707">
        <v>102765</v>
      </c>
      <c r="B2019" s="692" t="s">
        <v>2030</v>
      </c>
      <c r="C2019" s="18" t="s">
        <v>44</v>
      </c>
      <c r="D2019" s="311">
        <v>14807.53</v>
      </c>
      <c r="E2019" s="310" t="str">
        <f t="shared" si="31"/>
        <v>SINAPI 07/2024</v>
      </c>
      <c r="F2019" s="311">
        <v>15300.7</v>
      </c>
    </row>
    <row r="2020" spans="1:6" ht="40.5">
      <c r="A2020" s="707">
        <v>102766</v>
      </c>
      <c r="B2020" s="692" t="s">
        <v>2031</v>
      </c>
      <c r="C2020" s="18" t="s">
        <v>44</v>
      </c>
      <c r="D2020" s="311">
        <v>22265.35</v>
      </c>
      <c r="E2020" s="310" t="str">
        <f t="shared" si="31"/>
        <v>SINAPI 07/2024</v>
      </c>
      <c r="F2020" s="311">
        <v>22956.87</v>
      </c>
    </row>
    <row r="2021" spans="1:6" ht="40.5">
      <c r="A2021" s="707">
        <v>102767</v>
      </c>
      <c r="B2021" s="692" t="s">
        <v>2032</v>
      </c>
      <c r="C2021" s="18" t="s">
        <v>44</v>
      </c>
      <c r="D2021" s="311">
        <v>31111.53</v>
      </c>
      <c r="E2021" s="310" t="str">
        <f t="shared" si="31"/>
        <v>SINAPI 07/2024</v>
      </c>
      <c r="F2021" s="311">
        <v>32050.23</v>
      </c>
    </row>
    <row r="2022" spans="1:6" ht="40.5">
      <c r="A2022" s="707">
        <v>102768</v>
      </c>
      <c r="B2022" s="692" t="s">
        <v>2033</v>
      </c>
      <c r="C2022" s="18" t="s">
        <v>44</v>
      </c>
      <c r="D2022" s="311">
        <v>43462.73</v>
      </c>
      <c r="E2022" s="310" t="str">
        <f t="shared" si="31"/>
        <v>SINAPI 07/2024</v>
      </c>
      <c r="F2022" s="311">
        <v>44672.38</v>
      </c>
    </row>
    <row r="2023" spans="1:6" ht="40.5">
      <c r="A2023" s="707">
        <v>102769</v>
      </c>
      <c r="B2023" s="692" t="s">
        <v>2034</v>
      </c>
      <c r="C2023" s="18" t="s">
        <v>44</v>
      </c>
      <c r="D2023" s="311">
        <v>17145.169999999998</v>
      </c>
      <c r="E2023" s="310" t="str">
        <f t="shared" si="31"/>
        <v>SINAPI 07/2024</v>
      </c>
      <c r="F2023" s="311">
        <v>17704.14</v>
      </c>
    </row>
    <row r="2024" spans="1:6" ht="40.5">
      <c r="A2024" s="707">
        <v>102770</v>
      </c>
      <c r="B2024" s="692" t="s">
        <v>2035</v>
      </c>
      <c r="C2024" s="18" t="s">
        <v>44</v>
      </c>
      <c r="D2024" s="311">
        <v>26276.62</v>
      </c>
      <c r="E2024" s="310" t="str">
        <f t="shared" si="31"/>
        <v>SINAPI 07/2024</v>
      </c>
      <c r="F2024" s="311">
        <v>27089</v>
      </c>
    </row>
    <row r="2025" spans="1:6" ht="40.5">
      <c r="A2025" s="707">
        <v>102771</v>
      </c>
      <c r="B2025" s="692" t="s">
        <v>2036</v>
      </c>
      <c r="C2025" s="18" t="s">
        <v>44</v>
      </c>
      <c r="D2025" s="311">
        <v>36701.53</v>
      </c>
      <c r="E2025" s="310" t="str">
        <f t="shared" si="31"/>
        <v>SINAPI 07/2024</v>
      </c>
      <c r="F2025" s="311">
        <v>37803.589999999997</v>
      </c>
    </row>
    <row r="2026" spans="1:6" ht="40.5">
      <c r="A2026" s="707">
        <v>102772</v>
      </c>
      <c r="B2026" s="692" t="s">
        <v>2037</v>
      </c>
      <c r="C2026" s="18" t="s">
        <v>44</v>
      </c>
      <c r="D2026" s="311">
        <v>51611.86</v>
      </c>
      <c r="E2026" s="310" t="str">
        <f t="shared" si="31"/>
        <v>SINAPI 07/2024</v>
      </c>
      <c r="F2026" s="311">
        <v>53031.37</v>
      </c>
    </row>
    <row r="2027" spans="1:6" ht="40.5">
      <c r="A2027" s="707">
        <v>102773</v>
      </c>
      <c r="B2027" s="692" t="s">
        <v>2038</v>
      </c>
      <c r="C2027" s="18" t="s">
        <v>44</v>
      </c>
      <c r="D2027" s="311">
        <v>7595.18</v>
      </c>
      <c r="E2027" s="310" t="str">
        <f t="shared" si="31"/>
        <v>SINAPI 07/2024</v>
      </c>
      <c r="F2027" s="311">
        <v>7832.54</v>
      </c>
    </row>
    <row r="2028" spans="1:6" ht="40.5">
      <c r="A2028" s="707">
        <v>102774</v>
      </c>
      <c r="B2028" s="692" t="s">
        <v>2039</v>
      </c>
      <c r="C2028" s="18" t="s">
        <v>44</v>
      </c>
      <c r="D2028" s="311">
        <v>7595.18</v>
      </c>
      <c r="E2028" s="310" t="str">
        <f t="shared" si="31"/>
        <v>SINAPI 07/2024</v>
      </c>
      <c r="F2028" s="311">
        <v>7832.54</v>
      </c>
    </row>
    <row r="2029" spans="1:6" ht="40.5">
      <c r="A2029" s="707">
        <v>102775</v>
      </c>
      <c r="B2029" s="692" t="s">
        <v>2040</v>
      </c>
      <c r="C2029" s="18" t="s">
        <v>44</v>
      </c>
      <c r="D2029" s="311">
        <v>11337.74</v>
      </c>
      <c r="E2029" s="310" t="str">
        <f t="shared" si="31"/>
        <v>SINAPI 07/2024</v>
      </c>
      <c r="F2029" s="311">
        <v>11691.32</v>
      </c>
    </row>
    <row r="2030" spans="1:6" ht="40.5">
      <c r="A2030" s="707">
        <v>102776</v>
      </c>
      <c r="B2030" s="692" t="s">
        <v>2041</v>
      </c>
      <c r="C2030" s="18" t="s">
        <v>44</v>
      </c>
      <c r="D2030" s="311">
        <v>11337.74</v>
      </c>
      <c r="E2030" s="310" t="str">
        <f t="shared" si="31"/>
        <v>SINAPI 07/2024</v>
      </c>
      <c r="F2030" s="311">
        <v>11691.32</v>
      </c>
    </row>
    <row r="2031" spans="1:6" ht="40.5">
      <c r="A2031" s="707">
        <v>102777</v>
      </c>
      <c r="B2031" s="692" t="s">
        <v>2042</v>
      </c>
      <c r="C2031" s="18" t="s">
        <v>44</v>
      </c>
      <c r="D2031" s="311">
        <v>17160.72</v>
      </c>
      <c r="E2031" s="310" t="str">
        <f t="shared" si="31"/>
        <v>SINAPI 07/2024</v>
      </c>
      <c r="F2031" s="311">
        <v>17695.419999999998</v>
      </c>
    </row>
    <row r="2032" spans="1:6" ht="40.5">
      <c r="A2032" s="707">
        <v>102778</v>
      </c>
      <c r="B2032" s="692" t="s">
        <v>2043</v>
      </c>
      <c r="C2032" s="18" t="s">
        <v>44</v>
      </c>
      <c r="D2032" s="311">
        <v>25553.94</v>
      </c>
      <c r="E2032" s="310" t="str">
        <f t="shared" si="31"/>
        <v>SINAPI 07/2024</v>
      </c>
      <c r="F2032" s="311">
        <v>26166.47</v>
      </c>
    </row>
    <row r="2033" spans="1:6" ht="40.5">
      <c r="A2033" s="707">
        <v>102779</v>
      </c>
      <c r="B2033" s="692" t="s">
        <v>2044</v>
      </c>
      <c r="C2033" s="18" t="s">
        <v>44</v>
      </c>
      <c r="D2033" s="311">
        <v>7595.18</v>
      </c>
      <c r="E2033" s="310" t="str">
        <f t="shared" si="31"/>
        <v>SINAPI 07/2024</v>
      </c>
      <c r="F2033" s="311">
        <v>7832.54</v>
      </c>
    </row>
    <row r="2034" spans="1:6" ht="40.5">
      <c r="A2034" s="707">
        <v>102780</v>
      </c>
      <c r="B2034" s="692" t="s">
        <v>2045</v>
      </c>
      <c r="C2034" s="18" t="s">
        <v>44</v>
      </c>
      <c r="D2034" s="311">
        <v>8739.9599999999991</v>
      </c>
      <c r="E2034" s="310" t="str">
        <f t="shared" si="31"/>
        <v>SINAPI 07/2024</v>
      </c>
      <c r="F2034" s="311">
        <v>9013.17</v>
      </c>
    </row>
    <row r="2035" spans="1:6" ht="40.5">
      <c r="A2035" s="707">
        <v>102781</v>
      </c>
      <c r="B2035" s="692" t="s">
        <v>2046</v>
      </c>
      <c r="C2035" s="18" t="s">
        <v>44</v>
      </c>
      <c r="D2035" s="311">
        <v>12950.34</v>
      </c>
      <c r="E2035" s="310" t="str">
        <f t="shared" si="31"/>
        <v>SINAPI 07/2024</v>
      </c>
      <c r="F2035" s="311">
        <v>13354.29</v>
      </c>
    </row>
    <row r="2036" spans="1:6" ht="40.5">
      <c r="A2036" s="707">
        <v>102782</v>
      </c>
      <c r="B2036" s="692" t="s">
        <v>2047</v>
      </c>
      <c r="C2036" s="18" t="s">
        <v>44</v>
      </c>
      <c r="D2036" s="311">
        <v>14407.66</v>
      </c>
      <c r="E2036" s="310" t="str">
        <f t="shared" si="31"/>
        <v>SINAPI 07/2024</v>
      </c>
      <c r="F2036" s="311">
        <v>14827.63</v>
      </c>
    </row>
    <row r="2037" spans="1:6" ht="40.5">
      <c r="A2037" s="707">
        <v>102783</v>
      </c>
      <c r="B2037" s="692" t="s">
        <v>2048</v>
      </c>
      <c r="C2037" s="18" t="s">
        <v>44</v>
      </c>
      <c r="D2037" s="311">
        <v>19085.86</v>
      </c>
      <c r="E2037" s="310" t="str">
        <f t="shared" si="31"/>
        <v>SINAPI 07/2024</v>
      </c>
      <c r="F2037" s="311">
        <v>19651.11</v>
      </c>
    </row>
    <row r="2038" spans="1:6" ht="40.5">
      <c r="A2038" s="707">
        <v>102784</v>
      </c>
      <c r="B2038" s="692" t="s">
        <v>2049</v>
      </c>
      <c r="C2038" s="18" t="s">
        <v>44</v>
      </c>
      <c r="D2038" s="311">
        <v>29750.55</v>
      </c>
      <c r="E2038" s="310" t="str">
        <f t="shared" si="31"/>
        <v>SINAPI 07/2024</v>
      </c>
      <c r="F2038" s="311">
        <v>30402</v>
      </c>
    </row>
    <row r="2039" spans="1:6" ht="40.5">
      <c r="A2039" s="707">
        <v>102785</v>
      </c>
      <c r="B2039" s="692" t="s">
        <v>2050</v>
      </c>
      <c r="C2039" s="18" t="s">
        <v>44</v>
      </c>
      <c r="D2039" s="311">
        <v>8739.9599999999991</v>
      </c>
      <c r="E2039" s="310" t="str">
        <f t="shared" si="31"/>
        <v>SINAPI 07/2024</v>
      </c>
      <c r="F2039" s="311">
        <v>9013.17</v>
      </c>
    </row>
    <row r="2040" spans="1:6" ht="40.5">
      <c r="A2040" s="707">
        <v>102786</v>
      </c>
      <c r="B2040" s="692" t="s">
        <v>2051</v>
      </c>
      <c r="C2040" s="18" t="s">
        <v>44</v>
      </c>
      <c r="D2040" s="311">
        <v>9729.4599999999991</v>
      </c>
      <c r="E2040" s="310" t="str">
        <f t="shared" si="31"/>
        <v>SINAPI 07/2024</v>
      </c>
      <c r="F2040" s="311">
        <v>10004.16</v>
      </c>
    </row>
    <row r="2041" spans="1:6" ht="40.5">
      <c r="A2041" s="707">
        <v>102787</v>
      </c>
      <c r="B2041" s="692" t="s">
        <v>2052</v>
      </c>
      <c r="C2041" s="18" t="s">
        <v>44</v>
      </c>
      <c r="D2041" s="311">
        <v>14407.66</v>
      </c>
      <c r="E2041" s="310" t="str">
        <f t="shared" si="31"/>
        <v>SINAPI 07/2024</v>
      </c>
      <c r="F2041" s="311">
        <v>14827.63</v>
      </c>
    </row>
    <row r="2042" spans="1:6" ht="40.5">
      <c r="A2042" s="707">
        <v>102788</v>
      </c>
      <c r="B2042" s="692" t="s">
        <v>2053</v>
      </c>
      <c r="C2042" s="18" t="s">
        <v>44</v>
      </c>
      <c r="D2042" s="311">
        <v>15835.86</v>
      </c>
      <c r="E2042" s="310" t="str">
        <f t="shared" si="31"/>
        <v>SINAPI 07/2024</v>
      </c>
      <c r="F2042" s="311">
        <v>16265.41</v>
      </c>
    </row>
    <row r="2043" spans="1:6" ht="40.5">
      <c r="A2043" s="707">
        <v>102789</v>
      </c>
      <c r="B2043" s="692" t="s">
        <v>2054</v>
      </c>
      <c r="C2043" s="18" t="s">
        <v>44</v>
      </c>
      <c r="D2043" s="311">
        <v>20836.310000000001</v>
      </c>
      <c r="E2043" s="310" t="str">
        <f t="shared" si="31"/>
        <v>SINAPI 07/2024</v>
      </c>
      <c r="F2043" s="311">
        <v>21393.45</v>
      </c>
    </row>
    <row r="2044" spans="1:6" ht="40.5">
      <c r="A2044" s="707">
        <v>102790</v>
      </c>
      <c r="B2044" s="692" t="s">
        <v>2055</v>
      </c>
      <c r="C2044" s="18" t="s">
        <v>44</v>
      </c>
      <c r="D2044" s="311">
        <v>34432.410000000003</v>
      </c>
      <c r="E2044" s="310" t="str">
        <f t="shared" si="31"/>
        <v>SINAPI 07/2024</v>
      </c>
      <c r="F2044" s="311">
        <v>35230.15</v>
      </c>
    </row>
    <row r="2045" spans="1:6" ht="40.5">
      <c r="A2045" s="707">
        <v>102791</v>
      </c>
      <c r="B2045" s="692" t="s">
        <v>2056</v>
      </c>
      <c r="C2045" s="18" t="s">
        <v>44</v>
      </c>
      <c r="D2045" s="311">
        <v>27695.64</v>
      </c>
      <c r="E2045" s="310" t="str">
        <f t="shared" si="31"/>
        <v>SINAPI 07/2024</v>
      </c>
      <c r="F2045" s="311">
        <v>28485.45</v>
      </c>
    </row>
    <row r="2046" spans="1:6" ht="40.5">
      <c r="A2046" s="707">
        <v>102792</v>
      </c>
      <c r="B2046" s="692" t="s">
        <v>2057</v>
      </c>
      <c r="C2046" s="18" t="s">
        <v>44</v>
      </c>
      <c r="D2046" s="311">
        <v>45053.760000000002</v>
      </c>
      <c r="E2046" s="310" t="str">
        <f t="shared" si="31"/>
        <v>SINAPI 07/2024</v>
      </c>
      <c r="F2046" s="311">
        <v>46273.63</v>
      </c>
    </row>
    <row r="2047" spans="1:6" ht="40.5">
      <c r="A2047" s="707">
        <v>102793</v>
      </c>
      <c r="B2047" s="692" t="s">
        <v>2058</v>
      </c>
      <c r="C2047" s="18" t="s">
        <v>44</v>
      </c>
      <c r="D2047" s="311">
        <v>60667.73</v>
      </c>
      <c r="E2047" s="310" t="str">
        <f t="shared" si="31"/>
        <v>SINAPI 07/2024</v>
      </c>
      <c r="F2047" s="311">
        <v>62208.73</v>
      </c>
    </row>
    <row r="2048" spans="1:6" ht="40.5">
      <c r="A2048" s="707">
        <v>102794</v>
      </c>
      <c r="B2048" s="692" t="s">
        <v>2059</v>
      </c>
      <c r="C2048" s="18" t="s">
        <v>44</v>
      </c>
      <c r="D2048" s="311">
        <v>86912.75</v>
      </c>
      <c r="E2048" s="310" t="str">
        <f t="shared" si="31"/>
        <v>SINAPI 07/2024</v>
      </c>
      <c r="F2048" s="311">
        <v>89070.27</v>
      </c>
    </row>
    <row r="2049" spans="1:6" ht="40.5">
      <c r="A2049" s="707">
        <v>102795</v>
      </c>
      <c r="B2049" s="692" t="s">
        <v>2060</v>
      </c>
      <c r="C2049" s="18" t="s">
        <v>44</v>
      </c>
      <c r="D2049" s="311">
        <v>29551.17</v>
      </c>
      <c r="E2049" s="310" t="str">
        <f t="shared" si="31"/>
        <v>SINAPI 07/2024</v>
      </c>
      <c r="F2049" s="311">
        <v>30395.81</v>
      </c>
    </row>
    <row r="2050" spans="1:6" ht="40.5">
      <c r="A2050" s="707">
        <v>102796</v>
      </c>
      <c r="B2050" s="692" t="s">
        <v>2061</v>
      </c>
      <c r="C2050" s="18" t="s">
        <v>44</v>
      </c>
      <c r="D2050" s="311">
        <v>47664.55</v>
      </c>
      <c r="E2050" s="310" t="str">
        <f t="shared" si="31"/>
        <v>SINAPI 07/2024</v>
      </c>
      <c r="F2050" s="311">
        <v>48948.24</v>
      </c>
    </row>
    <row r="2051" spans="1:6" ht="40.5">
      <c r="A2051" s="707">
        <v>102797</v>
      </c>
      <c r="B2051" s="692" t="s">
        <v>2062</v>
      </c>
      <c r="C2051" s="18" t="s">
        <v>44</v>
      </c>
      <c r="D2051" s="311">
        <v>67583.92</v>
      </c>
      <c r="E2051" s="310" t="str">
        <f t="shared" si="31"/>
        <v>SINAPI 07/2024</v>
      </c>
      <c r="F2051" s="311">
        <v>69360.55</v>
      </c>
    </row>
    <row r="2052" spans="1:6" ht="40.5">
      <c r="A2052" s="707">
        <v>102798</v>
      </c>
      <c r="B2052" s="692" t="s">
        <v>2063</v>
      </c>
      <c r="C2052" s="18" t="s">
        <v>44</v>
      </c>
      <c r="D2052" s="311">
        <v>82721.429999999993</v>
      </c>
      <c r="E2052" s="310" t="str">
        <f t="shared" si="31"/>
        <v>SINAPI 07/2024</v>
      </c>
      <c r="F2052" s="311">
        <v>84861.66</v>
      </c>
    </row>
    <row r="2053" spans="1:6" ht="40.5">
      <c r="A2053" s="707">
        <v>102799</v>
      </c>
      <c r="B2053" s="692" t="s">
        <v>2064</v>
      </c>
      <c r="C2053" s="18" t="s">
        <v>44</v>
      </c>
      <c r="D2053" s="311">
        <v>30174.93</v>
      </c>
      <c r="E2053" s="310" t="str">
        <f t="shared" si="31"/>
        <v>SINAPI 07/2024</v>
      </c>
      <c r="F2053" s="311">
        <v>31038.94</v>
      </c>
    </row>
    <row r="2054" spans="1:6" ht="40.5">
      <c r="A2054" s="707">
        <v>102800</v>
      </c>
      <c r="B2054" s="692" t="s">
        <v>2065</v>
      </c>
      <c r="C2054" s="18" t="s">
        <v>44</v>
      </c>
      <c r="D2054" s="311">
        <v>52321.97</v>
      </c>
      <c r="E2054" s="310" t="str">
        <f t="shared" si="31"/>
        <v>SINAPI 07/2024</v>
      </c>
      <c r="F2054" s="311">
        <v>53736.72</v>
      </c>
    </row>
    <row r="2055" spans="1:6" ht="40.5">
      <c r="A2055" s="707">
        <v>102801</v>
      </c>
      <c r="B2055" s="692" t="s">
        <v>2066</v>
      </c>
      <c r="C2055" s="18" t="s">
        <v>44</v>
      </c>
      <c r="D2055" s="311">
        <v>73269.66</v>
      </c>
      <c r="E2055" s="310" t="str">
        <f t="shared" si="31"/>
        <v>SINAPI 07/2024</v>
      </c>
      <c r="F2055" s="311">
        <v>75187.44</v>
      </c>
    </row>
    <row r="2056" spans="1:6" ht="40.5">
      <c r="A2056" s="707">
        <v>102802</v>
      </c>
      <c r="B2056" s="692" t="s">
        <v>2067</v>
      </c>
      <c r="C2056" s="18" t="s">
        <v>44</v>
      </c>
      <c r="D2056" s="311">
        <v>87864.71</v>
      </c>
      <c r="E2056" s="310" t="str">
        <f t="shared" ref="E2056:E2119" si="32">+$G$7</f>
        <v>SINAPI 07/2024</v>
      </c>
      <c r="F2056" s="311">
        <v>90144.91</v>
      </c>
    </row>
    <row r="2057" spans="1:6" ht="40.5">
      <c r="A2057" s="707">
        <v>101570</v>
      </c>
      <c r="B2057" s="692" t="s">
        <v>2068</v>
      </c>
      <c r="C2057" s="18" t="s">
        <v>495</v>
      </c>
      <c r="D2057" s="18">
        <v>21.24</v>
      </c>
      <c r="E2057" s="310" t="str">
        <f t="shared" si="32"/>
        <v>SINAPI 07/2024</v>
      </c>
      <c r="F2057" s="18">
        <v>23.04</v>
      </c>
    </row>
    <row r="2058" spans="1:6" ht="40.5">
      <c r="A2058" s="707">
        <v>101571</v>
      </c>
      <c r="B2058" s="692" t="s">
        <v>2069</v>
      </c>
      <c r="C2058" s="18" t="s">
        <v>495</v>
      </c>
      <c r="D2058" s="18">
        <v>28.78</v>
      </c>
      <c r="E2058" s="310" t="str">
        <f t="shared" si="32"/>
        <v>SINAPI 07/2024</v>
      </c>
      <c r="F2058" s="18">
        <v>31.43</v>
      </c>
    </row>
    <row r="2059" spans="1:6" ht="40.5">
      <c r="A2059" s="707">
        <v>101572</v>
      </c>
      <c r="B2059" s="692" t="s">
        <v>2070</v>
      </c>
      <c r="C2059" s="18" t="s">
        <v>495</v>
      </c>
      <c r="D2059" s="18">
        <v>16.79</v>
      </c>
      <c r="E2059" s="310" t="str">
        <f t="shared" si="32"/>
        <v>SINAPI 07/2024</v>
      </c>
      <c r="F2059" s="18">
        <v>18.12</v>
      </c>
    </row>
    <row r="2060" spans="1:6" ht="40.5">
      <c r="A2060" s="707">
        <v>101573</v>
      </c>
      <c r="B2060" s="692" t="s">
        <v>2071</v>
      </c>
      <c r="C2060" s="18" t="s">
        <v>495</v>
      </c>
      <c r="D2060" s="18">
        <v>24.34</v>
      </c>
      <c r="E2060" s="310" t="str">
        <f t="shared" si="32"/>
        <v>SINAPI 07/2024</v>
      </c>
      <c r="F2060" s="18">
        <v>26.53</v>
      </c>
    </row>
    <row r="2061" spans="1:6" ht="40.5">
      <c r="A2061" s="707">
        <v>101574</v>
      </c>
      <c r="B2061" s="692" t="s">
        <v>2072</v>
      </c>
      <c r="C2061" s="18" t="s">
        <v>495</v>
      </c>
      <c r="D2061" s="18">
        <v>13.11</v>
      </c>
      <c r="E2061" s="310" t="str">
        <f t="shared" si="32"/>
        <v>SINAPI 07/2024</v>
      </c>
      <c r="F2061" s="18">
        <v>13.98</v>
      </c>
    </row>
    <row r="2062" spans="1:6" ht="40.5">
      <c r="A2062" s="707">
        <v>101575</v>
      </c>
      <c r="B2062" s="692" t="s">
        <v>2073</v>
      </c>
      <c r="C2062" s="18" t="s">
        <v>495</v>
      </c>
      <c r="D2062" s="18">
        <v>20.88</v>
      </c>
      <c r="E2062" s="310" t="str">
        <f t="shared" si="32"/>
        <v>SINAPI 07/2024</v>
      </c>
      <c r="F2062" s="18">
        <v>22.6</v>
      </c>
    </row>
    <row r="2063" spans="1:6" ht="40.5">
      <c r="A2063" s="707">
        <v>101576</v>
      </c>
      <c r="B2063" s="692" t="s">
        <v>2074</v>
      </c>
      <c r="C2063" s="18" t="s">
        <v>495</v>
      </c>
      <c r="D2063" s="18">
        <v>38.700000000000003</v>
      </c>
      <c r="E2063" s="310" t="str">
        <f t="shared" si="32"/>
        <v>SINAPI 07/2024</v>
      </c>
      <c r="F2063" s="18">
        <v>41.02</v>
      </c>
    </row>
    <row r="2064" spans="1:6" ht="40.5">
      <c r="A2064" s="707">
        <v>101577</v>
      </c>
      <c r="B2064" s="692" t="s">
        <v>2075</v>
      </c>
      <c r="C2064" s="18" t="s">
        <v>495</v>
      </c>
      <c r="D2064" s="18">
        <v>48.29</v>
      </c>
      <c r="E2064" s="310" t="str">
        <f t="shared" si="32"/>
        <v>SINAPI 07/2024</v>
      </c>
      <c r="F2064" s="18">
        <v>51.73</v>
      </c>
    </row>
    <row r="2065" spans="1:6" ht="40.5">
      <c r="A2065" s="707">
        <v>101578</v>
      </c>
      <c r="B2065" s="692" t="s">
        <v>2076</v>
      </c>
      <c r="C2065" s="18" t="s">
        <v>495</v>
      </c>
      <c r="D2065" s="18">
        <v>32.19</v>
      </c>
      <c r="E2065" s="310" t="str">
        <f t="shared" si="32"/>
        <v>SINAPI 07/2024</v>
      </c>
      <c r="F2065" s="18">
        <v>33.92</v>
      </c>
    </row>
    <row r="2066" spans="1:6" ht="40.5">
      <c r="A2066" s="707">
        <v>101579</v>
      </c>
      <c r="B2066" s="692" t="s">
        <v>2077</v>
      </c>
      <c r="C2066" s="18" t="s">
        <v>495</v>
      </c>
      <c r="D2066" s="18">
        <v>41.78</v>
      </c>
      <c r="E2066" s="310" t="str">
        <f t="shared" si="32"/>
        <v>SINAPI 07/2024</v>
      </c>
      <c r="F2066" s="18">
        <v>44.61</v>
      </c>
    </row>
    <row r="2067" spans="1:6" ht="40.5">
      <c r="A2067" s="707">
        <v>101580</v>
      </c>
      <c r="B2067" s="692" t="s">
        <v>2078</v>
      </c>
      <c r="C2067" s="18" t="s">
        <v>495</v>
      </c>
      <c r="D2067" s="18">
        <v>28.95</v>
      </c>
      <c r="E2067" s="310" t="str">
        <f t="shared" si="32"/>
        <v>SINAPI 07/2024</v>
      </c>
      <c r="F2067" s="18">
        <v>30.07</v>
      </c>
    </row>
    <row r="2068" spans="1:6" ht="40.5">
      <c r="A2068" s="707">
        <v>101581</v>
      </c>
      <c r="B2068" s="692" t="s">
        <v>2079</v>
      </c>
      <c r="C2068" s="18" t="s">
        <v>495</v>
      </c>
      <c r="D2068" s="18">
        <v>38.75</v>
      </c>
      <c r="E2068" s="310" t="str">
        <f t="shared" si="32"/>
        <v>SINAPI 07/2024</v>
      </c>
      <c r="F2068" s="18">
        <v>40.99</v>
      </c>
    </row>
    <row r="2069" spans="1:6" ht="27">
      <c r="A2069" s="707">
        <v>101582</v>
      </c>
      <c r="B2069" s="692" t="s">
        <v>2080</v>
      </c>
      <c r="C2069" s="18" t="s">
        <v>495</v>
      </c>
      <c r="D2069" s="18">
        <v>63.57</v>
      </c>
      <c r="E2069" s="310" t="str">
        <f t="shared" si="32"/>
        <v>SINAPI 07/2024</v>
      </c>
      <c r="F2069" s="18">
        <v>67.239999999999995</v>
      </c>
    </row>
    <row r="2070" spans="1:6" ht="40.5">
      <c r="A2070" s="707">
        <v>101583</v>
      </c>
      <c r="B2070" s="692" t="s">
        <v>2081</v>
      </c>
      <c r="C2070" s="18" t="s">
        <v>495</v>
      </c>
      <c r="D2070" s="18">
        <v>78.36</v>
      </c>
      <c r="E2070" s="310" t="str">
        <f t="shared" si="32"/>
        <v>SINAPI 07/2024</v>
      </c>
      <c r="F2070" s="18">
        <v>83.8</v>
      </c>
    </row>
    <row r="2071" spans="1:6" ht="27">
      <c r="A2071" s="707">
        <v>101584</v>
      </c>
      <c r="B2071" s="692" t="s">
        <v>2082</v>
      </c>
      <c r="C2071" s="18" t="s">
        <v>495</v>
      </c>
      <c r="D2071" s="18">
        <v>52.55</v>
      </c>
      <c r="E2071" s="310" t="str">
        <f t="shared" si="32"/>
        <v>SINAPI 07/2024</v>
      </c>
      <c r="F2071" s="18">
        <v>55.27</v>
      </c>
    </row>
    <row r="2072" spans="1:6" ht="40.5">
      <c r="A2072" s="707">
        <v>101585</v>
      </c>
      <c r="B2072" s="692" t="s">
        <v>2083</v>
      </c>
      <c r="C2072" s="18" t="s">
        <v>495</v>
      </c>
      <c r="D2072" s="18">
        <v>67.34</v>
      </c>
      <c r="E2072" s="310" t="str">
        <f t="shared" si="32"/>
        <v>SINAPI 07/2024</v>
      </c>
      <c r="F2072" s="18">
        <v>71.83</v>
      </c>
    </row>
    <row r="2073" spans="1:6" ht="27">
      <c r="A2073" s="707">
        <v>101586</v>
      </c>
      <c r="B2073" s="692" t="s">
        <v>2084</v>
      </c>
      <c r="C2073" s="18" t="s">
        <v>495</v>
      </c>
      <c r="D2073" s="18">
        <v>46</v>
      </c>
      <c r="E2073" s="310" t="str">
        <f t="shared" si="32"/>
        <v>SINAPI 07/2024</v>
      </c>
      <c r="F2073" s="18">
        <v>47.79</v>
      </c>
    </row>
    <row r="2074" spans="1:6" ht="40.5">
      <c r="A2074" s="707">
        <v>101587</v>
      </c>
      <c r="B2074" s="692" t="s">
        <v>2085</v>
      </c>
      <c r="C2074" s="18" t="s">
        <v>495</v>
      </c>
      <c r="D2074" s="18">
        <v>61.02</v>
      </c>
      <c r="E2074" s="310" t="str">
        <f t="shared" si="32"/>
        <v>SINAPI 07/2024</v>
      </c>
      <c r="F2074" s="18">
        <v>64.58</v>
      </c>
    </row>
    <row r="2075" spans="1:6" ht="40.5">
      <c r="A2075" s="707">
        <v>101588</v>
      </c>
      <c r="B2075" s="692" t="s">
        <v>2086</v>
      </c>
      <c r="C2075" s="18" t="s">
        <v>495</v>
      </c>
      <c r="D2075" s="18">
        <v>90.01</v>
      </c>
      <c r="E2075" s="310" t="str">
        <f t="shared" si="32"/>
        <v>SINAPI 07/2024</v>
      </c>
      <c r="F2075" s="18">
        <v>94.99</v>
      </c>
    </row>
    <row r="2076" spans="1:6" ht="40.5">
      <c r="A2076" s="707">
        <v>101589</v>
      </c>
      <c r="B2076" s="692" t="s">
        <v>2087</v>
      </c>
      <c r="C2076" s="18" t="s">
        <v>495</v>
      </c>
      <c r="D2076" s="18">
        <v>131.25</v>
      </c>
      <c r="E2076" s="310" t="str">
        <f t="shared" si="32"/>
        <v>SINAPI 07/2024</v>
      </c>
      <c r="F2076" s="18">
        <v>138.61000000000001</v>
      </c>
    </row>
    <row r="2077" spans="1:6" ht="40.5">
      <c r="A2077" s="707">
        <v>101590</v>
      </c>
      <c r="B2077" s="692" t="s">
        <v>2088</v>
      </c>
      <c r="C2077" s="18" t="s">
        <v>495</v>
      </c>
      <c r="D2077" s="18">
        <v>68.2</v>
      </c>
      <c r="E2077" s="310" t="str">
        <f t="shared" si="32"/>
        <v>SINAPI 07/2024</v>
      </c>
      <c r="F2077" s="18">
        <v>71.900000000000006</v>
      </c>
    </row>
    <row r="2078" spans="1:6" ht="40.5">
      <c r="A2078" s="707">
        <v>101591</v>
      </c>
      <c r="B2078" s="692" t="s">
        <v>2089</v>
      </c>
      <c r="C2078" s="18" t="s">
        <v>495</v>
      </c>
      <c r="D2078" s="18">
        <v>109.45</v>
      </c>
      <c r="E2078" s="310" t="str">
        <f t="shared" si="32"/>
        <v>SINAPI 07/2024</v>
      </c>
      <c r="F2078" s="18">
        <v>115.52</v>
      </c>
    </row>
    <row r="2079" spans="1:6" ht="40.5">
      <c r="A2079" s="707">
        <v>101592</v>
      </c>
      <c r="B2079" s="692" t="s">
        <v>2090</v>
      </c>
      <c r="C2079" s="18" t="s">
        <v>495</v>
      </c>
      <c r="D2079" s="18">
        <v>48.11</v>
      </c>
      <c r="E2079" s="310" t="str">
        <f t="shared" si="32"/>
        <v>SINAPI 07/2024</v>
      </c>
      <c r="F2079" s="18">
        <v>50.52</v>
      </c>
    </row>
    <row r="2080" spans="1:6" ht="40.5">
      <c r="A2080" s="707">
        <v>101593</v>
      </c>
      <c r="B2080" s="692" t="s">
        <v>2091</v>
      </c>
      <c r="C2080" s="18" t="s">
        <v>495</v>
      </c>
      <c r="D2080" s="18">
        <v>89.53</v>
      </c>
      <c r="E2080" s="310" t="str">
        <f t="shared" si="32"/>
        <v>SINAPI 07/2024</v>
      </c>
      <c r="F2080" s="18">
        <v>94.34</v>
      </c>
    </row>
    <row r="2081" spans="1:6" ht="40.5">
      <c r="A2081" s="707">
        <v>101600</v>
      </c>
      <c r="B2081" s="692" t="s">
        <v>2092</v>
      </c>
      <c r="C2081" s="18" t="s">
        <v>495</v>
      </c>
      <c r="D2081" s="18">
        <v>16.829999999999998</v>
      </c>
      <c r="E2081" s="310" t="str">
        <f t="shared" si="32"/>
        <v>SINAPI 07/2024</v>
      </c>
      <c r="F2081" s="18">
        <v>17.809999999999999</v>
      </c>
    </row>
    <row r="2082" spans="1:6" ht="40.5">
      <c r="A2082" s="707">
        <v>101601</v>
      </c>
      <c r="B2082" s="692" t="s">
        <v>2093</v>
      </c>
      <c r="C2082" s="18" t="s">
        <v>495</v>
      </c>
      <c r="D2082" s="18">
        <v>24.9</v>
      </c>
      <c r="E2082" s="310" t="str">
        <f t="shared" si="32"/>
        <v>SINAPI 07/2024</v>
      </c>
      <c r="F2082" s="18">
        <v>26.36</v>
      </c>
    </row>
    <row r="2083" spans="1:6" ht="40.5">
      <c r="A2083" s="707">
        <v>101602</v>
      </c>
      <c r="B2083" s="692" t="s">
        <v>2094</v>
      </c>
      <c r="C2083" s="18" t="s">
        <v>495</v>
      </c>
      <c r="D2083" s="18">
        <v>12.47</v>
      </c>
      <c r="E2083" s="310" t="str">
        <f t="shared" si="32"/>
        <v>SINAPI 07/2024</v>
      </c>
      <c r="F2083" s="18">
        <v>13.2</v>
      </c>
    </row>
    <row r="2084" spans="1:6" ht="40.5">
      <c r="A2084" s="707">
        <v>101603</v>
      </c>
      <c r="B2084" s="692" t="s">
        <v>2095</v>
      </c>
      <c r="C2084" s="18" t="s">
        <v>495</v>
      </c>
      <c r="D2084" s="18">
        <v>20.56</v>
      </c>
      <c r="E2084" s="310" t="str">
        <f t="shared" si="32"/>
        <v>SINAPI 07/2024</v>
      </c>
      <c r="F2084" s="18">
        <v>21.76</v>
      </c>
    </row>
    <row r="2085" spans="1:6" ht="40.5">
      <c r="A2085" s="707">
        <v>101604</v>
      </c>
      <c r="B2085" s="692" t="s">
        <v>2096</v>
      </c>
      <c r="C2085" s="18" t="s">
        <v>495</v>
      </c>
      <c r="D2085" s="18">
        <v>8.16</v>
      </c>
      <c r="E2085" s="310" t="str">
        <f t="shared" si="32"/>
        <v>SINAPI 07/2024</v>
      </c>
      <c r="F2085" s="18">
        <v>8.6300000000000008</v>
      </c>
    </row>
    <row r="2086" spans="1:6" ht="40.5">
      <c r="A2086" s="707">
        <v>101605</v>
      </c>
      <c r="B2086" s="692" t="s">
        <v>2097</v>
      </c>
      <c r="C2086" s="18" t="s">
        <v>495</v>
      </c>
      <c r="D2086" s="18">
        <v>16.239999999999998</v>
      </c>
      <c r="E2086" s="310" t="str">
        <f t="shared" si="32"/>
        <v>SINAPI 07/2024</v>
      </c>
      <c r="F2086" s="18">
        <v>17.2</v>
      </c>
    </row>
    <row r="2087" spans="1:6" ht="67.5">
      <c r="A2087" s="707">
        <v>90788</v>
      </c>
      <c r="B2087" s="692" t="s">
        <v>2098</v>
      </c>
      <c r="C2087" s="18" t="s">
        <v>44</v>
      </c>
      <c r="D2087" s="18">
        <v>625.62</v>
      </c>
      <c r="E2087" s="310" t="str">
        <f t="shared" si="32"/>
        <v>SINAPI 07/2024</v>
      </c>
      <c r="F2087" s="18">
        <v>627.42999999999995</v>
      </c>
    </row>
    <row r="2088" spans="1:6" ht="67.5">
      <c r="A2088" s="707">
        <v>90789</v>
      </c>
      <c r="B2088" s="692" t="s">
        <v>2099</v>
      </c>
      <c r="C2088" s="18" t="s">
        <v>44</v>
      </c>
      <c r="D2088" s="18">
        <v>627.14</v>
      </c>
      <c r="E2088" s="310" t="str">
        <f t="shared" si="32"/>
        <v>SINAPI 07/2024</v>
      </c>
      <c r="F2088" s="18">
        <v>629.14</v>
      </c>
    </row>
    <row r="2089" spans="1:6" ht="67.5">
      <c r="A2089" s="707">
        <v>90790</v>
      </c>
      <c r="B2089" s="692" t="s">
        <v>2100</v>
      </c>
      <c r="C2089" s="18" t="s">
        <v>44</v>
      </c>
      <c r="D2089" s="18">
        <v>646.80999999999995</v>
      </c>
      <c r="E2089" s="310" t="str">
        <f t="shared" si="32"/>
        <v>SINAPI 07/2024</v>
      </c>
      <c r="F2089" s="18">
        <v>649</v>
      </c>
    </row>
    <row r="2090" spans="1:6" ht="54">
      <c r="A2090" s="707">
        <v>90791</v>
      </c>
      <c r="B2090" s="692" t="s">
        <v>2101</v>
      </c>
      <c r="C2090" s="18" t="s">
        <v>44</v>
      </c>
      <c r="D2090" s="18">
        <v>757.61</v>
      </c>
      <c r="E2090" s="310" t="str">
        <f t="shared" si="32"/>
        <v>SINAPI 07/2024</v>
      </c>
      <c r="F2090" s="18">
        <v>760.56</v>
      </c>
    </row>
    <row r="2091" spans="1:6" ht="54">
      <c r="A2091" s="707">
        <v>90793</v>
      </c>
      <c r="B2091" s="692" t="s">
        <v>2102</v>
      </c>
      <c r="C2091" s="18" t="s">
        <v>44</v>
      </c>
      <c r="D2091" s="18">
        <v>813.05</v>
      </c>
      <c r="E2091" s="310" t="str">
        <f t="shared" si="32"/>
        <v>SINAPI 07/2024</v>
      </c>
      <c r="F2091" s="18">
        <v>816.7</v>
      </c>
    </row>
    <row r="2092" spans="1:6" ht="54">
      <c r="A2092" s="707">
        <v>90794</v>
      </c>
      <c r="B2092" s="692" t="s">
        <v>2103</v>
      </c>
      <c r="C2092" s="18" t="s">
        <v>44</v>
      </c>
      <c r="D2092" s="18">
        <v>545.79999999999995</v>
      </c>
      <c r="E2092" s="310" t="str">
        <f t="shared" si="32"/>
        <v>SINAPI 07/2024</v>
      </c>
      <c r="F2092" s="18">
        <v>553.45000000000005</v>
      </c>
    </row>
    <row r="2093" spans="1:6" ht="54">
      <c r="A2093" s="707">
        <v>90795</v>
      </c>
      <c r="B2093" s="692" t="s">
        <v>2104</v>
      </c>
      <c r="C2093" s="18" t="s">
        <v>44</v>
      </c>
      <c r="D2093" s="18">
        <v>552.29999999999995</v>
      </c>
      <c r="E2093" s="310" t="str">
        <f t="shared" si="32"/>
        <v>SINAPI 07/2024</v>
      </c>
      <c r="F2093" s="18">
        <v>560.73</v>
      </c>
    </row>
    <row r="2094" spans="1:6" ht="54">
      <c r="A2094" s="707">
        <v>90796</v>
      </c>
      <c r="B2094" s="692" t="s">
        <v>2105</v>
      </c>
      <c r="C2094" s="18" t="s">
        <v>44</v>
      </c>
      <c r="D2094" s="18">
        <v>558.78</v>
      </c>
      <c r="E2094" s="310" t="str">
        <f t="shared" si="32"/>
        <v>SINAPI 07/2024</v>
      </c>
      <c r="F2094" s="18">
        <v>568.02</v>
      </c>
    </row>
    <row r="2095" spans="1:6" ht="54">
      <c r="A2095" s="707">
        <v>90797</v>
      </c>
      <c r="B2095" s="692" t="s">
        <v>2106</v>
      </c>
      <c r="C2095" s="18" t="s">
        <v>44</v>
      </c>
      <c r="D2095" s="18">
        <v>565.28</v>
      </c>
      <c r="E2095" s="310" t="str">
        <f t="shared" si="32"/>
        <v>SINAPI 07/2024</v>
      </c>
      <c r="F2095" s="18">
        <v>575.29999999999995</v>
      </c>
    </row>
    <row r="2096" spans="1:6" ht="54">
      <c r="A2096" s="707">
        <v>90798</v>
      </c>
      <c r="B2096" s="692" t="s">
        <v>2107</v>
      </c>
      <c r="C2096" s="18" t="s">
        <v>44</v>
      </c>
      <c r="D2096" s="18">
        <v>812.7</v>
      </c>
      <c r="E2096" s="310" t="str">
        <f t="shared" si="32"/>
        <v>SINAPI 07/2024</v>
      </c>
      <c r="F2096" s="18">
        <v>823.1</v>
      </c>
    </row>
    <row r="2097" spans="1:6" ht="54">
      <c r="A2097" s="707">
        <v>90799</v>
      </c>
      <c r="B2097" s="692" t="s">
        <v>2108</v>
      </c>
      <c r="C2097" s="18" t="s">
        <v>44</v>
      </c>
      <c r="D2097" s="18">
        <v>839.47</v>
      </c>
      <c r="E2097" s="310" t="str">
        <f t="shared" si="32"/>
        <v>SINAPI 07/2024</v>
      </c>
      <c r="F2097" s="18">
        <v>850.75</v>
      </c>
    </row>
    <row r="2098" spans="1:6" ht="27">
      <c r="A2098" s="707">
        <v>90801</v>
      </c>
      <c r="B2098" s="692" t="s">
        <v>2109</v>
      </c>
      <c r="C2098" s="18" t="s">
        <v>44</v>
      </c>
      <c r="D2098" s="18">
        <v>287.39</v>
      </c>
      <c r="E2098" s="310" t="str">
        <f t="shared" si="32"/>
        <v>SINAPI 07/2024</v>
      </c>
      <c r="F2098" s="18">
        <v>298.14</v>
      </c>
    </row>
    <row r="2099" spans="1:6" ht="27">
      <c r="A2099" s="707">
        <v>90806</v>
      </c>
      <c r="B2099" s="692" t="s">
        <v>2110</v>
      </c>
      <c r="C2099" s="18" t="s">
        <v>44</v>
      </c>
      <c r="D2099" s="18">
        <v>368.86</v>
      </c>
      <c r="E2099" s="310" t="str">
        <f t="shared" si="32"/>
        <v>SINAPI 07/2024</v>
      </c>
      <c r="F2099" s="18">
        <v>387.78</v>
      </c>
    </row>
    <row r="2100" spans="1:6" ht="40.5">
      <c r="A2100" s="707">
        <v>90820</v>
      </c>
      <c r="B2100" s="692" t="s">
        <v>2111</v>
      </c>
      <c r="C2100" s="18" t="s">
        <v>44</v>
      </c>
      <c r="D2100" s="18">
        <v>304.26</v>
      </c>
      <c r="E2100" s="310" t="str">
        <f t="shared" si="32"/>
        <v>SINAPI 07/2024</v>
      </c>
      <c r="F2100" s="18">
        <v>309.3</v>
      </c>
    </row>
    <row r="2101" spans="1:6" ht="40.5">
      <c r="A2101" s="707">
        <v>90821</v>
      </c>
      <c r="B2101" s="692" t="s">
        <v>2112</v>
      </c>
      <c r="C2101" s="18" t="s">
        <v>44</v>
      </c>
      <c r="D2101" s="18">
        <v>309.82</v>
      </c>
      <c r="E2101" s="310" t="str">
        <f t="shared" si="32"/>
        <v>SINAPI 07/2024</v>
      </c>
      <c r="F2101" s="18">
        <v>315.39</v>
      </c>
    </row>
    <row r="2102" spans="1:6" ht="40.5">
      <c r="A2102" s="707">
        <v>90822</v>
      </c>
      <c r="B2102" s="692" t="s">
        <v>2113</v>
      </c>
      <c r="C2102" s="18" t="s">
        <v>44</v>
      </c>
      <c r="D2102" s="18">
        <v>328.16</v>
      </c>
      <c r="E2102" s="310" t="str">
        <f t="shared" si="32"/>
        <v>SINAPI 07/2024</v>
      </c>
      <c r="F2102" s="18">
        <v>334.24</v>
      </c>
    </row>
    <row r="2103" spans="1:6" ht="40.5">
      <c r="A2103" s="707">
        <v>90823</v>
      </c>
      <c r="B2103" s="692" t="s">
        <v>2114</v>
      </c>
      <c r="C2103" s="18" t="s">
        <v>44</v>
      </c>
      <c r="D2103" s="18">
        <v>388.51</v>
      </c>
      <c r="E2103" s="310" t="str">
        <f t="shared" si="32"/>
        <v>SINAPI 07/2024</v>
      </c>
      <c r="F2103" s="18">
        <v>395.1</v>
      </c>
    </row>
    <row r="2104" spans="1:6" ht="40.5">
      <c r="A2104" s="707">
        <v>90824</v>
      </c>
      <c r="B2104" s="692" t="s">
        <v>2115</v>
      </c>
      <c r="C2104" s="18" t="s">
        <v>44</v>
      </c>
      <c r="D2104" s="18">
        <v>528.54999999999995</v>
      </c>
      <c r="E2104" s="310" t="str">
        <f t="shared" si="32"/>
        <v>SINAPI 07/2024</v>
      </c>
      <c r="F2104" s="18">
        <v>536.97</v>
      </c>
    </row>
    <row r="2105" spans="1:6" ht="40.5">
      <c r="A2105" s="707">
        <v>90825</v>
      </c>
      <c r="B2105" s="692" t="s">
        <v>2116</v>
      </c>
      <c r="C2105" s="18" t="s">
        <v>44</v>
      </c>
      <c r="D2105" s="18">
        <v>581.53</v>
      </c>
      <c r="E2105" s="310" t="str">
        <f t="shared" si="32"/>
        <v>SINAPI 07/2024</v>
      </c>
      <c r="F2105" s="18">
        <v>590.67999999999995</v>
      </c>
    </row>
    <row r="2106" spans="1:6" ht="40.5">
      <c r="A2106" s="707">
        <v>90830</v>
      </c>
      <c r="B2106" s="692" t="s">
        <v>2117</v>
      </c>
      <c r="C2106" s="18" t="s">
        <v>44</v>
      </c>
      <c r="D2106" s="18">
        <v>177.14</v>
      </c>
      <c r="E2106" s="310" t="str">
        <f t="shared" si="32"/>
        <v>SINAPI 07/2024</v>
      </c>
      <c r="F2106" s="18">
        <v>181.08</v>
      </c>
    </row>
    <row r="2107" spans="1:6" ht="40.5">
      <c r="A2107" s="707">
        <v>90831</v>
      </c>
      <c r="B2107" s="692" t="s">
        <v>2118</v>
      </c>
      <c r="C2107" s="18" t="s">
        <v>44</v>
      </c>
      <c r="D2107" s="18">
        <v>156.05000000000001</v>
      </c>
      <c r="E2107" s="310" t="str">
        <f t="shared" si="32"/>
        <v>SINAPI 07/2024</v>
      </c>
      <c r="F2107" s="18">
        <v>159.06</v>
      </c>
    </row>
    <row r="2108" spans="1:6" ht="67.5">
      <c r="A2108" s="707">
        <v>90841</v>
      </c>
      <c r="B2108" s="692" t="s">
        <v>2119</v>
      </c>
      <c r="C2108" s="18" t="s">
        <v>44</v>
      </c>
      <c r="D2108" s="18">
        <v>931.89</v>
      </c>
      <c r="E2108" s="310" t="str">
        <f t="shared" si="32"/>
        <v>SINAPI 07/2024</v>
      </c>
      <c r="F2108" s="18">
        <v>961.45</v>
      </c>
    </row>
    <row r="2109" spans="1:6" ht="67.5">
      <c r="A2109" s="707">
        <v>90842</v>
      </c>
      <c r="B2109" s="692" t="s">
        <v>2120</v>
      </c>
      <c r="C2109" s="18" t="s">
        <v>44</v>
      </c>
      <c r="D2109" s="18">
        <v>939.59</v>
      </c>
      <c r="E2109" s="310" t="str">
        <f t="shared" si="32"/>
        <v>SINAPI 07/2024</v>
      </c>
      <c r="F2109" s="18">
        <v>969.73</v>
      </c>
    </row>
    <row r="2110" spans="1:6" ht="67.5">
      <c r="A2110" s="707">
        <v>90843</v>
      </c>
      <c r="B2110" s="692" t="s">
        <v>2121</v>
      </c>
      <c r="C2110" s="18" t="s">
        <v>44</v>
      </c>
      <c r="D2110" s="18">
        <v>981.16</v>
      </c>
      <c r="E2110" s="310" t="str">
        <f t="shared" si="32"/>
        <v>SINAPI 07/2024</v>
      </c>
      <c r="F2110" s="311">
        <v>1012.8</v>
      </c>
    </row>
    <row r="2111" spans="1:6" ht="67.5">
      <c r="A2111" s="707">
        <v>90844</v>
      </c>
      <c r="B2111" s="692" t="s">
        <v>2122</v>
      </c>
      <c r="C2111" s="18" t="s">
        <v>44</v>
      </c>
      <c r="D2111" s="311">
        <v>1043.6500000000001</v>
      </c>
      <c r="E2111" s="310" t="str">
        <f t="shared" si="32"/>
        <v>SINAPI 07/2024</v>
      </c>
      <c r="F2111" s="311">
        <v>1075.8499999999999</v>
      </c>
    </row>
    <row r="2112" spans="1:6" ht="67.5">
      <c r="A2112" s="707">
        <v>90845</v>
      </c>
      <c r="B2112" s="692" t="s">
        <v>2123</v>
      </c>
      <c r="C2112" s="18" t="s">
        <v>44</v>
      </c>
      <c r="D2112" s="311">
        <v>1181.55</v>
      </c>
      <c r="E2112" s="310" t="str">
        <f t="shared" si="32"/>
        <v>SINAPI 07/2024</v>
      </c>
      <c r="F2112" s="311">
        <v>1215.53</v>
      </c>
    </row>
    <row r="2113" spans="1:6" ht="67.5">
      <c r="A2113" s="707">
        <v>90846</v>
      </c>
      <c r="B2113" s="692" t="s">
        <v>2124</v>
      </c>
      <c r="C2113" s="18" t="s">
        <v>44</v>
      </c>
      <c r="D2113" s="311">
        <v>1236.67</v>
      </c>
      <c r="E2113" s="310" t="str">
        <f t="shared" si="32"/>
        <v>SINAPI 07/2024</v>
      </c>
      <c r="F2113" s="311">
        <v>1271.43</v>
      </c>
    </row>
    <row r="2114" spans="1:6" ht="67.5">
      <c r="A2114" s="707">
        <v>90847</v>
      </c>
      <c r="B2114" s="692" t="s">
        <v>2125</v>
      </c>
      <c r="C2114" s="18" t="s">
        <v>44</v>
      </c>
      <c r="D2114" s="18">
        <v>775.84</v>
      </c>
      <c r="E2114" s="310" t="str">
        <f t="shared" si="32"/>
        <v>SINAPI 07/2024</v>
      </c>
      <c r="F2114" s="18">
        <v>802.39</v>
      </c>
    </row>
    <row r="2115" spans="1:6" ht="67.5">
      <c r="A2115" s="707">
        <v>90848</v>
      </c>
      <c r="B2115" s="692" t="s">
        <v>2126</v>
      </c>
      <c r="C2115" s="18" t="s">
        <v>44</v>
      </c>
      <c r="D2115" s="18">
        <v>783.54</v>
      </c>
      <c r="E2115" s="310" t="str">
        <f t="shared" si="32"/>
        <v>SINAPI 07/2024</v>
      </c>
      <c r="F2115" s="18">
        <v>810.67</v>
      </c>
    </row>
    <row r="2116" spans="1:6" ht="67.5">
      <c r="A2116" s="707">
        <v>90849</v>
      </c>
      <c r="B2116" s="692" t="s">
        <v>2127</v>
      </c>
      <c r="C2116" s="18" t="s">
        <v>44</v>
      </c>
      <c r="D2116" s="18">
        <v>804.02</v>
      </c>
      <c r="E2116" s="310" t="str">
        <f t="shared" si="32"/>
        <v>SINAPI 07/2024</v>
      </c>
      <c r="F2116" s="18">
        <v>831.72</v>
      </c>
    </row>
    <row r="2117" spans="1:6" ht="67.5">
      <c r="A2117" s="707">
        <v>90850</v>
      </c>
      <c r="B2117" s="692" t="s">
        <v>2128</v>
      </c>
      <c r="C2117" s="18" t="s">
        <v>44</v>
      </c>
      <c r="D2117" s="18">
        <v>866.51</v>
      </c>
      <c r="E2117" s="310" t="str">
        <f t="shared" si="32"/>
        <v>SINAPI 07/2024</v>
      </c>
      <c r="F2117" s="18">
        <v>894.77</v>
      </c>
    </row>
    <row r="2118" spans="1:6" ht="67.5">
      <c r="A2118" s="707">
        <v>90851</v>
      </c>
      <c r="B2118" s="692" t="s">
        <v>2129</v>
      </c>
      <c r="C2118" s="18" t="s">
        <v>44</v>
      </c>
      <c r="D2118" s="311">
        <v>1004.41</v>
      </c>
      <c r="E2118" s="310" t="str">
        <f t="shared" si="32"/>
        <v>SINAPI 07/2024</v>
      </c>
      <c r="F2118" s="311">
        <v>1034.45</v>
      </c>
    </row>
    <row r="2119" spans="1:6" ht="67.5">
      <c r="A2119" s="707">
        <v>90852</v>
      </c>
      <c r="B2119" s="692" t="s">
        <v>2130</v>
      </c>
      <c r="C2119" s="18" t="s">
        <v>44</v>
      </c>
      <c r="D2119" s="311">
        <v>1059.53</v>
      </c>
      <c r="E2119" s="310" t="str">
        <f t="shared" si="32"/>
        <v>SINAPI 07/2024</v>
      </c>
      <c r="F2119" s="311">
        <v>1090.3499999999999</v>
      </c>
    </row>
    <row r="2120" spans="1:6" ht="40.5">
      <c r="A2120" s="707">
        <v>91009</v>
      </c>
      <c r="B2120" s="692" t="s">
        <v>2131</v>
      </c>
      <c r="C2120" s="18" t="s">
        <v>44</v>
      </c>
      <c r="D2120" s="18">
        <v>312.67</v>
      </c>
      <c r="E2120" s="310" t="str">
        <f t="shared" ref="E2120:E2183" si="33">+$G$7</f>
        <v>SINAPI 07/2024</v>
      </c>
      <c r="F2120" s="18">
        <v>317.70999999999998</v>
      </c>
    </row>
    <row r="2121" spans="1:6" ht="40.5">
      <c r="A2121" s="707">
        <v>91010</v>
      </c>
      <c r="B2121" s="692" t="s">
        <v>2132</v>
      </c>
      <c r="C2121" s="18" t="s">
        <v>44</v>
      </c>
      <c r="D2121" s="18">
        <v>318.63</v>
      </c>
      <c r="E2121" s="310" t="str">
        <f t="shared" si="33"/>
        <v>SINAPI 07/2024</v>
      </c>
      <c r="F2121" s="18">
        <v>324.2</v>
      </c>
    </row>
    <row r="2122" spans="1:6" ht="40.5">
      <c r="A2122" s="707">
        <v>91011</v>
      </c>
      <c r="B2122" s="692" t="s">
        <v>2133</v>
      </c>
      <c r="C2122" s="18" t="s">
        <v>44</v>
      </c>
      <c r="D2122" s="18">
        <v>362.3</v>
      </c>
      <c r="E2122" s="310" t="str">
        <f t="shared" si="33"/>
        <v>SINAPI 07/2024</v>
      </c>
      <c r="F2122" s="18">
        <v>368.38</v>
      </c>
    </row>
    <row r="2123" spans="1:6" ht="40.5">
      <c r="A2123" s="707">
        <v>91012</v>
      </c>
      <c r="B2123" s="692" t="s">
        <v>2134</v>
      </c>
      <c r="C2123" s="18" t="s">
        <v>44</v>
      </c>
      <c r="D2123" s="18">
        <v>395.96</v>
      </c>
      <c r="E2123" s="310" t="str">
        <f t="shared" si="33"/>
        <v>SINAPI 07/2024</v>
      </c>
      <c r="F2123" s="18">
        <v>402.55</v>
      </c>
    </row>
    <row r="2124" spans="1:6" ht="67.5">
      <c r="A2124" s="707">
        <v>91013</v>
      </c>
      <c r="B2124" s="692" t="s">
        <v>2135</v>
      </c>
      <c r="C2124" s="18" t="s">
        <v>44</v>
      </c>
      <c r="D2124" s="18">
        <v>784.25</v>
      </c>
      <c r="E2124" s="310" t="str">
        <f t="shared" si="33"/>
        <v>SINAPI 07/2024</v>
      </c>
      <c r="F2124" s="18">
        <v>810.8</v>
      </c>
    </row>
    <row r="2125" spans="1:6" ht="67.5">
      <c r="A2125" s="707">
        <v>91014</v>
      </c>
      <c r="B2125" s="692" t="s">
        <v>2136</v>
      </c>
      <c r="C2125" s="18" t="s">
        <v>44</v>
      </c>
      <c r="D2125" s="18">
        <v>792.35</v>
      </c>
      <c r="E2125" s="310" t="str">
        <f t="shared" si="33"/>
        <v>SINAPI 07/2024</v>
      </c>
      <c r="F2125" s="18">
        <v>819.48</v>
      </c>
    </row>
    <row r="2126" spans="1:6" ht="67.5">
      <c r="A2126" s="707">
        <v>91015</v>
      </c>
      <c r="B2126" s="692" t="s">
        <v>2137</v>
      </c>
      <c r="C2126" s="18" t="s">
        <v>44</v>
      </c>
      <c r="D2126" s="18">
        <v>838.16</v>
      </c>
      <c r="E2126" s="310" t="str">
        <f t="shared" si="33"/>
        <v>SINAPI 07/2024</v>
      </c>
      <c r="F2126" s="18">
        <v>865.86</v>
      </c>
    </row>
    <row r="2127" spans="1:6" ht="67.5">
      <c r="A2127" s="707">
        <v>91016</v>
      </c>
      <c r="B2127" s="692" t="s">
        <v>2138</v>
      </c>
      <c r="C2127" s="18" t="s">
        <v>44</v>
      </c>
      <c r="D2127" s="18">
        <v>873.96</v>
      </c>
      <c r="E2127" s="310" t="str">
        <f t="shared" si="33"/>
        <v>SINAPI 07/2024</v>
      </c>
      <c r="F2127" s="18">
        <v>902.22</v>
      </c>
    </row>
    <row r="2128" spans="1:6" ht="27">
      <c r="A2128" s="707">
        <v>91287</v>
      </c>
      <c r="B2128" s="692" t="s">
        <v>2139</v>
      </c>
      <c r="C2128" s="18" t="s">
        <v>44</v>
      </c>
      <c r="D2128" s="18">
        <v>211.6</v>
      </c>
      <c r="E2128" s="310" t="str">
        <f t="shared" si="33"/>
        <v>SINAPI 07/2024</v>
      </c>
      <c r="F2128" s="18">
        <v>222.39</v>
      </c>
    </row>
    <row r="2129" spans="1:6" ht="27">
      <c r="A2129" s="707">
        <v>91292</v>
      </c>
      <c r="B2129" s="692" t="s">
        <v>2140</v>
      </c>
      <c r="C2129" s="18" t="s">
        <v>44</v>
      </c>
      <c r="D2129" s="18">
        <v>293.07</v>
      </c>
      <c r="E2129" s="310" t="str">
        <f t="shared" si="33"/>
        <v>SINAPI 07/2024</v>
      </c>
      <c r="F2129" s="18">
        <v>312.02999999999997</v>
      </c>
    </row>
    <row r="2130" spans="1:6" ht="40.5">
      <c r="A2130" s="707">
        <v>91295</v>
      </c>
      <c r="B2130" s="692" t="s">
        <v>2141</v>
      </c>
      <c r="C2130" s="18" t="s">
        <v>44</v>
      </c>
      <c r="D2130" s="18">
        <v>319.95</v>
      </c>
      <c r="E2130" s="310" t="str">
        <f t="shared" si="33"/>
        <v>SINAPI 07/2024</v>
      </c>
      <c r="F2130" s="18">
        <v>324.99</v>
      </c>
    </row>
    <row r="2131" spans="1:6" ht="40.5">
      <c r="A2131" s="707">
        <v>91296</v>
      </c>
      <c r="B2131" s="692" t="s">
        <v>2142</v>
      </c>
      <c r="C2131" s="18" t="s">
        <v>44</v>
      </c>
      <c r="D2131" s="18">
        <v>338.97</v>
      </c>
      <c r="E2131" s="310" t="str">
        <f t="shared" si="33"/>
        <v>SINAPI 07/2024</v>
      </c>
      <c r="F2131" s="18">
        <v>344.54</v>
      </c>
    </row>
    <row r="2132" spans="1:6" ht="40.5">
      <c r="A2132" s="707">
        <v>91297</v>
      </c>
      <c r="B2132" s="692" t="s">
        <v>2143</v>
      </c>
      <c r="C2132" s="18" t="s">
        <v>44</v>
      </c>
      <c r="D2132" s="18">
        <v>367.15</v>
      </c>
      <c r="E2132" s="310" t="str">
        <f t="shared" si="33"/>
        <v>SINAPI 07/2024</v>
      </c>
      <c r="F2132" s="18">
        <v>373.23</v>
      </c>
    </row>
    <row r="2133" spans="1:6" ht="40.5">
      <c r="A2133" s="707">
        <v>91298</v>
      </c>
      <c r="B2133" s="692" t="s">
        <v>2144</v>
      </c>
      <c r="C2133" s="18" t="s">
        <v>44</v>
      </c>
      <c r="D2133" s="311">
        <v>1202.31</v>
      </c>
      <c r="E2133" s="310" t="str">
        <f t="shared" si="33"/>
        <v>SINAPI 07/2024</v>
      </c>
      <c r="F2133" s="311">
        <v>1208.3900000000001</v>
      </c>
    </row>
    <row r="2134" spans="1:6" ht="40.5">
      <c r="A2134" s="707">
        <v>91299</v>
      </c>
      <c r="B2134" s="692" t="s">
        <v>2145</v>
      </c>
      <c r="C2134" s="18" t="s">
        <v>44</v>
      </c>
      <c r="D2134" s="311">
        <v>1677.66</v>
      </c>
      <c r="E2134" s="310" t="str">
        <f t="shared" si="33"/>
        <v>SINAPI 07/2024</v>
      </c>
      <c r="F2134" s="311">
        <v>1686.08</v>
      </c>
    </row>
    <row r="2135" spans="1:6" ht="40.5">
      <c r="A2135" s="707">
        <v>91304</v>
      </c>
      <c r="B2135" s="692" t="s">
        <v>2146</v>
      </c>
      <c r="C2135" s="18" t="s">
        <v>44</v>
      </c>
      <c r="D2135" s="18">
        <v>105.27</v>
      </c>
      <c r="E2135" s="310" t="str">
        <f t="shared" si="33"/>
        <v>SINAPI 07/2024</v>
      </c>
      <c r="F2135" s="18">
        <v>109.21</v>
      </c>
    </row>
    <row r="2136" spans="1:6" ht="40.5">
      <c r="A2136" s="707">
        <v>91305</v>
      </c>
      <c r="B2136" s="692" t="s">
        <v>2147</v>
      </c>
      <c r="C2136" s="18" t="s">
        <v>44</v>
      </c>
      <c r="D2136" s="18">
        <v>106.61</v>
      </c>
      <c r="E2136" s="310" t="str">
        <f t="shared" si="33"/>
        <v>SINAPI 07/2024</v>
      </c>
      <c r="F2136" s="18">
        <v>109.62</v>
      </c>
    </row>
    <row r="2137" spans="1:6" ht="40.5">
      <c r="A2137" s="707">
        <v>91306</v>
      </c>
      <c r="B2137" s="692" t="s">
        <v>2148</v>
      </c>
      <c r="C2137" s="18" t="s">
        <v>44</v>
      </c>
      <c r="D2137" s="18">
        <v>156.05000000000001</v>
      </c>
      <c r="E2137" s="310" t="str">
        <f t="shared" si="33"/>
        <v>SINAPI 07/2024</v>
      </c>
      <c r="F2137" s="18">
        <v>159.06</v>
      </c>
    </row>
    <row r="2138" spans="1:6" ht="40.5">
      <c r="A2138" s="707">
        <v>91307</v>
      </c>
      <c r="B2138" s="692" t="s">
        <v>2149</v>
      </c>
      <c r="C2138" s="18" t="s">
        <v>44</v>
      </c>
      <c r="D2138" s="18">
        <v>89.93</v>
      </c>
      <c r="E2138" s="310" t="str">
        <f t="shared" si="33"/>
        <v>SINAPI 07/2024</v>
      </c>
      <c r="F2138" s="18">
        <v>92.94</v>
      </c>
    </row>
    <row r="2139" spans="1:6" ht="67.5">
      <c r="A2139" s="707">
        <v>91312</v>
      </c>
      <c r="B2139" s="692" t="s">
        <v>2150</v>
      </c>
      <c r="C2139" s="18" t="s">
        <v>44</v>
      </c>
      <c r="D2139" s="18">
        <v>773.92</v>
      </c>
      <c r="E2139" s="310" t="str">
        <f t="shared" si="33"/>
        <v>SINAPI 07/2024</v>
      </c>
      <c r="F2139" s="18">
        <v>803.52</v>
      </c>
    </row>
    <row r="2140" spans="1:6" ht="67.5">
      <c r="A2140" s="707">
        <v>91313</v>
      </c>
      <c r="B2140" s="692" t="s">
        <v>2151</v>
      </c>
      <c r="C2140" s="18" t="s">
        <v>44</v>
      </c>
      <c r="D2140" s="18">
        <v>764.26</v>
      </c>
      <c r="E2140" s="310" t="str">
        <f t="shared" si="33"/>
        <v>SINAPI 07/2024</v>
      </c>
      <c r="F2140" s="18">
        <v>794.44</v>
      </c>
    </row>
    <row r="2141" spans="1:6" ht="67.5">
      <c r="A2141" s="707">
        <v>91314</v>
      </c>
      <c r="B2141" s="692" t="s">
        <v>2152</v>
      </c>
      <c r="C2141" s="18" t="s">
        <v>44</v>
      </c>
      <c r="D2141" s="18">
        <v>799.4</v>
      </c>
      <c r="E2141" s="310" t="str">
        <f t="shared" si="33"/>
        <v>SINAPI 07/2024</v>
      </c>
      <c r="F2141" s="18">
        <v>831.08</v>
      </c>
    </row>
    <row r="2142" spans="1:6" ht="67.5">
      <c r="A2142" s="707">
        <v>91315</v>
      </c>
      <c r="B2142" s="692" t="s">
        <v>2153</v>
      </c>
      <c r="C2142" s="18" t="s">
        <v>44</v>
      </c>
      <c r="D2142" s="18">
        <v>861.2</v>
      </c>
      <c r="E2142" s="310" t="str">
        <f t="shared" si="33"/>
        <v>SINAPI 07/2024</v>
      </c>
      <c r="F2142" s="18">
        <v>893.45</v>
      </c>
    </row>
    <row r="2143" spans="1:6" ht="67.5">
      <c r="A2143" s="707">
        <v>91316</v>
      </c>
      <c r="B2143" s="692" t="s">
        <v>2154</v>
      </c>
      <c r="C2143" s="18" t="s">
        <v>44</v>
      </c>
      <c r="D2143" s="18">
        <v>999.79</v>
      </c>
      <c r="E2143" s="310" t="str">
        <f t="shared" si="33"/>
        <v>SINAPI 07/2024</v>
      </c>
      <c r="F2143" s="311">
        <v>1033.81</v>
      </c>
    </row>
    <row r="2144" spans="1:6" ht="67.5">
      <c r="A2144" s="707">
        <v>91317</v>
      </c>
      <c r="B2144" s="692" t="s">
        <v>2155</v>
      </c>
      <c r="C2144" s="18" t="s">
        <v>44</v>
      </c>
      <c r="D2144" s="311">
        <v>1054.22</v>
      </c>
      <c r="E2144" s="310" t="str">
        <f t="shared" si="33"/>
        <v>SINAPI 07/2024</v>
      </c>
      <c r="F2144" s="311">
        <v>1089.03</v>
      </c>
    </row>
    <row r="2145" spans="1:6" ht="67.5">
      <c r="A2145" s="707">
        <v>91318</v>
      </c>
      <c r="B2145" s="692" t="s">
        <v>2156</v>
      </c>
      <c r="C2145" s="18" t="s">
        <v>44</v>
      </c>
      <c r="D2145" s="18">
        <v>667.31</v>
      </c>
      <c r="E2145" s="310" t="str">
        <f t="shared" si="33"/>
        <v>SINAPI 07/2024</v>
      </c>
      <c r="F2145" s="18">
        <v>693.9</v>
      </c>
    </row>
    <row r="2146" spans="1:6" ht="67.5">
      <c r="A2146" s="707">
        <v>91319</v>
      </c>
      <c r="B2146" s="692" t="s">
        <v>2157</v>
      </c>
      <c r="C2146" s="18" t="s">
        <v>44</v>
      </c>
      <c r="D2146" s="18">
        <v>674.33</v>
      </c>
      <c r="E2146" s="310" t="str">
        <f t="shared" si="33"/>
        <v>SINAPI 07/2024</v>
      </c>
      <c r="F2146" s="18">
        <v>701.5</v>
      </c>
    </row>
    <row r="2147" spans="1:6" ht="67.5">
      <c r="A2147" s="707">
        <v>91320</v>
      </c>
      <c r="B2147" s="692" t="s">
        <v>2158</v>
      </c>
      <c r="C2147" s="18" t="s">
        <v>44</v>
      </c>
      <c r="D2147" s="18">
        <v>694.13</v>
      </c>
      <c r="E2147" s="310" t="str">
        <f t="shared" si="33"/>
        <v>SINAPI 07/2024</v>
      </c>
      <c r="F2147" s="18">
        <v>721.87</v>
      </c>
    </row>
    <row r="2148" spans="1:6" ht="67.5">
      <c r="A2148" s="707">
        <v>91321</v>
      </c>
      <c r="B2148" s="692" t="s">
        <v>2159</v>
      </c>
      <c r="C2148" s="18" t="s">
        <v>44</v>
      </c>
      <c r="D2148" s="18">
        <v>755.93</v>
      </c>
      <c r="E2148" s="310" t="str">
        <f t="shared" si="33"/>
        <v>SINAPI 07/2024</v>
      </c>
      <c r="F2148" s="18">
        <v>784.24</v>
      </c>
    </row>
    <row r="2149" spans="1:6" ht="67.5">
      <c r="A2149" s="707">
        <v>91322</v>
      </c>
      <c r="B2149" s="692" t="s">
        <v>2160</v>
      </c>
      <c r="C2149" s="18" t="s">
        <v>44</v>
      </c>
      <c r="D2149" s="18">
        <v>894.52</v>
      </c>
      <c r="E2149" s="310" t="str">
        <f t="shared" si="33"/>
        <v>SINAPI 07/2024</v>
      </c>
      <c r="F2149" s="18">
        <v>924.6</v>
      </c>
    </row>
    <row r="2150" spans="1:6" ht="67.5">
      <c r="A2150" s="707">
        <v>91323</v>
      </c>
      <c r="B2150" s="692" t="s">
        <v>2161</v>
      </c>
      <c r="C2150" s="18" t="s">
        <v>44</v>
      </c>
      <c r="D2150" s="18">
        <v>948.95</v>
      </c>
      <c r="E2150" s="310" t="str">
        <f t="shared" si="33"/>
        <v>SINAPI 07/2024</v>
      </c>
      <c r="F2150" s="18">
        <v>979.82</v>
      </c>
    </row>
    <row r="2151" spans="1:6" ht="67.5">
      <c r="A2151" s="707">
        <v>91324</v>
      </c>
      <c r="B2151" s="692" t="s">
        <v>2162</v>
      </c>
      <c r="C2151" s="18" t="s">
        <v>44</v>
      </c>
      <c r="D2151" s="18">
        <v>675.72</v>
      </c>
      <c r="E2151" s="310" t="str">
        <f t="shared" si="33"/>
        <v>SINAPI 07/2024</v>
      </c>
      <c r="F2151" s="18">
        <v>702.31</v>
      </c>
    </row>
    <row r="2152" spans="1:6" ht="67.5">
      <c r="A2152" s="707">
        <v>91325</v>
      </c>
      <c r="B2152" s="692" t="s">
        <v>2163</v>
      </c>
      <c r="C2152" s="18" t="s">
        <v>44</v>
      </c>
      <c r="D2152" s="18">
        <v>683.14</v>
      </c>
      <c r="E2152" s="310" t="str">
        <f t="shared" si="33"/>
        <v>SINAPI 07/2024</v>
      </c>
      <c r="F2152" s="18">
        <v>710.31</v>
      </c>
    </row>
    <row r="2153" spans="1:6" ht="67.5">
      <c r="A2153" s="707">
        <v>91326</v>
      </c>
      <c r="B2153" s="692" t="s">
        <v>2164</v>
      </c>
      <c r="C2153" s="18" t="s">
        <v>44</v>
      </c>
      <c r="D2153" s="18">
        <v>728.27</v>
      </c>
      <c r="E2153" s="310" t="str">
        <f t="shared" si="33"/>
        <v>SINAPI 07/2024</v>
      </c>
      <c r="F2153" s="18">
        <v>756.01</v>
      </c>
    </row>
    <row r="2154" spans="1:6" ht="67.5">
      <c r="A2154" s="707">
        <v>91327</v>
      </c>
      <c r="B2154" s="692" t="s">
        <v>2165</v>
      </c>
      <c r="C2154" s="18" t="s">
        <v>44</v>
      </c>
      <c r="D2154" s="18">
        <v>763.38</v>
      </c>
      <c r="E2154" s="310" t="str">
        <f t="shared" si="33"/>
        <v>SINAPI 07/2024</v>
      </c>
      <c r="F2154" s="18">
        <v>791.69</v>
      </c>
    </row>
    <row r="2155" spans="1:6" ht="67.5">
      <c r="A2155" s="707">
        <v>91328</v>
      </c>
      <c r="B2155" s="692" t="s">
        <v>2166</v>
      </c>
      <c r="C2155" s="18" t="s">
        <v>44</v>
      </c>
      <c r="D2155" s="18">
        <v>791.53</v>
      </c>
      <c r="E2155" s="310" t="str">
        <f t="shared" si="33"/>
        <v>SINAPI 07/2024</v>
      </c>
      <c r="F2155" s="18">
        <v>818.08</v>
      </c>
    </row>
    <row r="2156" spans="1:6" ht="67.5">
      <c r="A2156" s="707">
        <v>91329</v>
      </c>
      <c r="B2156" s="692" t="s">
        <v>2167</v>
      </c>
      <c r="C2156" s="18" t="s">
        <v>44</v>
      </c>
      <c r="D2156" s="18">
        <v>683</v>
      </c>
      <c r="E2156" s="310" t="str">
        <f t="shared" si="33"/>
        <v>SINAPI 07/2024</v>
      </c>
      <c r="F2156" s="18">
        <v>709.59</v>
      </c>
    </row>
    <row r="2157" spans="1:6" ht="67.5">
      <c r="A2157" s="707">
        <v>91330</v>
      </c>
      <c r="B2157" s="692" t="s">
        <v>2168</v>
      </c>
      <c r="C2157" s="18" t="s">
        <v>44</v>
      </c>
      <c r="D2157" s="18">
        <v>812.69</v>
      </c>
      <c r="E2157" s="310" t="str">
        <f t="shared" si="33"/>
        <v>SINAPI 07/2024</v>
      </c>
      <c r="F2157" s="18">
        <v>839.82</v>
      </c>
    </row>
    <row r="2158" spans="1:6" ht="67.5">
      <c r="A2158" s="707">
        <v>91331</v>
      </c>
      <c r="B2158" s="692" t="s">
        <v>2169</v>
      </c>
      <c r="C2158" s="18" t="s">
        <v>44</v>
      </c>
      <c r="D2158" s="18">
        <v>703.48</v>
      </c>
      <c r="E2158" s="310" t="str">
        <f t="shared" si="33"/>
        <v>SINAPI 07/2024</v>
      </c>
      <c r="F2158" s="18">
        <v>730.65</v>
      </c>
    </row>
    <row r="2159" spans="1:6" ht="67.5">
      <c r="A2159" s="707">
        <v>91332</v>
      </c>
      <c r="B2159" s="692" t="s">
        <v>2170</v>
      </c>
      <c r="C2159" s="18" t="s">
        <v>44</v>
      </c>
      <c r="D2159" s="18">
        <v>843.01</v>
      </c>
      <c r="E2159" s="310" t="str">
        <f t="shared" si="33"/>
        <v>SINAPI 07/2024</v>
      </c>
      <c r="F2159" s="18">
        <v>870.71</v>
      </c>
    </row>
    <row r="2160" spans="1:6" ht="67.5">
      <c r="A2160" s="707">
        <v>91333</v>
      </c>
      <c r="B2160" s="692" t="s">
        <v>2171</v>
      </c>
      <c r="C2160" s="18" t="s">
        <v>44</v>
      </c>
      <c r="D2160" s="18">
        <v>733.12</v>
      </c>
      <c r="E2160" s="310" t="str">
        <f t="shared" si="33"/>
        <v>SINAPI 07/2024</v>
      </c>
      <c r="F2160" s="18">
        <v>760.86</v>
      </c>
    </row>
    <row r="2161" spans="1:6" ht="54">
      <c r="A2161" s="707">
        <v>91334</v>
      </c>
      <c r="B2161" s="692" t="s">
        <v>2172</v>
      </c>
      <c r="C2161" s="18" t="s">
        <v>44</v>
      </c>
      <c r="D2161" s="311">
        <v>1678.17</v>
      </c>
      <c r="E2161" s="310" t="str">
        <f t="shared" si="33"/>
        <v>SINAPI 07/2024</v>
      </c>
      <c r="F2161" s="311">
        <v>1705.87</v>
      </c>
    </row>
    <row r="2162" spans="1:6" ht="54">
      <c r="A2162" s="707">
        <v>91335</v>
      </c>
      <c r="B2162" s="692" t="s">
        <v>2173</v>
      </c>
      <c r="C2162" s="18" t="s">
        <v>44</v>
      </c>
      <c r="D2162" s="311">
        <v>1568.28</v>
      </c>
      <c r="E2162" s="310" t="str">
        <f t="shared" si="33"/>
        <v>SINAPI 07/2024</v>
      </c>
      <c r="F2162" s="311">
        <v>1596.02</v>
      </c>
    </row>
    <row r="2163" spans="1:6" ht="67.5">
      <c r="A2163" s="707">
        <v>91336</v>
      </c>
      <c r="B2163" s="692" t="s">
        <v>2174</v>
      </c>
      <c r="C2163" s="18" t="s">
        <v>44</v>
      </c>
      <c r="D2163" s="311">
        <v>2153.52</v>
      </c>
      <c r="E2163" s="310" t="str">
        <f t="shared" si="33"/>
        <v>SINAPI 07/2024</v>
      </c>
      <c r="F2163" s="311">
        <v>2183.56</v>
      </c>
    </row>
    <row r="2164" spans="1:6" ht="67.5">
      <c r="A2164" s="707">
        <v>91337</v>
      </c>
      <c r="B2164" s="692" t="s">
        <v>2175</v>
      </c>
      <c r="C2164" s="18" t="s">
        <v>44</v>
      </c>
      <c r="D2164" s="311">
        <v>2043.63</v>
      </c>
      <c r="E2164" s="310" t="str">
        <f t="shared" si="33"/>
        <v>SINAPI 07/2024</v>
      </c>
      <c r="F2164" s="311">
        <v>2073.71</v>
      </c>
    </row>
    <row r="2165" spans="1:6" ht="27">
      <c r="A2165" s="707">
        <v>100659</v>
      </c>
      <c r="B2165" s="692" t="s">
        <v>2176</v>
      </c>
      <c r="C2165" s="18" t="s">
        <v>10</v>
      </c>
      <c r="D2165" s="18">
        <v>10.7</v>
      </c>
      <c r="E2165" s="310" t="str">
        <f t="shared" si="33"/>
        <v>SINAPI 07/2024</v>
      </c>
      <c r="F2165" s="18">
        <v>10.97</v>
      </c>
    </row>
    <row r="2166" spans="1:6" ht="27">
      <c r="A2166" s="707">
        <v>100660</v>
      </c>
      <c r="B2166" s="692" t="s">
        <v>2177</v>
      </c>
      <c r="C2166" s="18" t="s">
        <v>10</v>
      </c>
      <c r="D2166" s="18">
        <v>7.29</v>
      </c>
      <c r="E2166" s="310" t="str">
        <f t="shared" si="33"/>
        <v>SINAPI 07/2024</v>
      </c>
      <c r="F2166" s="18">
        <v>7.56</v>
      </c>
    </row>
    <row r="2167" spans="1:6" ht="67.5">
      <c r="A2167" s="707">
        <v>100675</v>
      </c>
      <c r="B2167" s="692" t="s">
        <v>2178</v>
      </c>
      <c r="C2167" s="18" t="s">
        <v>44</v>
      </c>
      <c r="D2167" s="18">
        <v>725.72</v>
      </c>
      <c r="E2167" s="310" t="str">
        <f t="shared" si="33"/>
        <v>SINAPI 07/2024</v>
      </c>
      <c r="F2167" s="18">
        <v>728.4</v>
      </c>
    </row>
    <row r="2168" spans="1:6" ht="27">
      <c r="A2168" s="707">
        <v>100676</v>
      </c>
      <c r="B2168" s="692" t="s">
        <v>2179</v>
      </c>
      <c r="C2168" s="18" t="s">
        <v>44</v>
      </c>
      <c r="D2168" s="18">
        <v>179.83</v>
      </c>
      <c r="E2168" s="310" t="str">
        <f t="shared" si="33"/>
        <v>SINAPI 07/2024</v>
      </c>
      <c r="F2168" s="18">
        <v>188.39</v>
      </c>
    </row>
    <row r="2169" spans="1:6" ht="67.5">
      <c r="A2169" s="707">
        <v>100678</v>
      </c>
      <c r="B2169" s="692" t="s">
        <v>2180</v>
      </c>
      <c r="C2169" s="18" t="s">
        <v>44</v>
      </c>
      <c r="D2169" s="18">
        <v>940.3</v>
      </c>
      <c r="E2169" s="310" t="str">
        <f t="shared" si="33"/>
        <v>SINAPI 07/2024</v>
      </c>
      <c r="F2169" s="18">
        <v>969.86</v>
      </c>
    </row>
    <row r="2170" spans="1:6" ht="67.5">
      <c r="A2170" s="707">
        <v>100679</v>
      </c>
      <c r="B2170" s="692" t="s">
        <v>2181</v>
      </c>
      <c r="C2170" s="18" t="s">
        <v>44</v>
      </c>
      <c r="D2170" s="18">
        <v>782.33</v>
      </c>
      <c r="E2170" s="310" t="str">
        <f t="shared" si="33"/>
        <v>SINAPI 07/2024</v>
      </c>
      <c r="F2170" s="18">
        <v>811.93</v>
      </c>
    </row>
    <row r="2171" spans="1:6" ht="67.5">
      <c r="A2171" s="707">
        <v>100680</v>
      </c>
      <c r="B2171" s="692" t="s">
        <v>2182</v>
      </c>
      <c r="C2171" s="18" t="s">
        <v>44</v>
      </c>
      <c r="D2171" s="18">
        <v>948.4</v>
      </c>
      <c r="E2171" s="310" t="str">
        <f t="shared" si="33"/>
        <v>SINAPI 07/2024</v>
      </c>
      <c r="F2171" s="18">
        <v>978.54</v>
      </c>
    </row>
    <row r="2172" spans="1:6" ht="67.5">
      <c r="A2172" s="707">
        <v>100681</v>
      </c>
      <c r="B2172" s="692" t="s">
        <v>2183</v>
      </c>
      <c r="C2172" s="18" t="s">
        <v>44</v>
      </c>
      <c r="D2172" s="18">
        <v>968.74</v>
      </c>
      <c r="E2172" s="310" t="str">
        <f t="shared" si="33"/>
        <v>SINAPI 07/2024</v>
      </c>
      <c r="F2172" s="18">
        <v>998.88</v>
      </c>
    </row>
    <row r="2173" spans="1:6" ht="67.5">
      <c r="A2173" s="707">
        <v>100682</v>
      </c>
      <c r="B2173" s="692" t="s">
        <v>2184</v>
      </c>
      <c r="C2173" s="18" t="s">
        <v>44</v>
      </c>
      <c r="D2173" s="18">
        <v>793.41</v>
      </c>
      <c r="E2173" s="310" t="str">
        <f t="shared" si="33"/>
        <v>SINAPI 07/2024</v>
      </c>
      <c r="F2173" s="18">
        <v>823.59</v>
      </c>
    </row>
    <row r="2174" spans="1:6" ht="67.5">
      <c r="A2174" s="707">
        <v>100683</v>
      </c>
      <c r="B2174" s="692" t="s">
        <v>2185</v>
      </c>
      <c r="C2174" s="18" t="s">
        <v>44</v>
      </c>
      <c r="D2174" s="311">
        <v>1015.3</v>
      </c>
      <c r="E2174" s="310" t="str">
        <f t="shared" si="33"/>
        <v>SINAPI 07/2024</v>
      </c>
      <c r="F2174" s="311">
        <v>1046.94</v>
      </c>
    </row>
    <row r="2175" spans="1:6" ht="67.5">
      <c r="A2175" s="707">
        <v>100684</v>
      </c>
      <c r="B2175" s="692" t="s">
        <v>2186</v>
      </c>
      <c r="C2175" s="18" t="s">
        <v>44</v>
      </c>
      <c r="D2175" s="18">
        <v>833.54</v>
      </c>
      <c r="E2175" s="310" t="str">
        <f t="shared" si="33"/>
        <v>SINAPI 07/2024</v>
      </c>
      <c r="F2175" s="18">
        <v>865.22</v>
      </c>
    </row>
    <row r="2176" spans="1:6" ht="67.5">
      <c r="A2176" s="707">
        <v>100685</v>
      </c>
      <c r="B2176" s="692" t="s">
        <v>2187</v>
      </c>
      <c r="C2176" s="18" t="s">
        <v>44</v>
      </c>
      <c r="D2176" s="311">
        <v>1051.0999999999999</v>
      </c>
      <c r="E2176" s="310" t="str">
        <f t="shared" si="33"/>
        <v>SINAPI 07/2024</v>
      </c>
      <c r="F2176" s="311">
        <v>1083.3</v>
      </c>
    </row>
    <row r="2177" spans="1:6" ht="67.5">
      <c r="A2177" s="707">
        <v>100686</v>
      </c>
      <c r="B2177" s="692" t="s">
        <v>2188</v>
      </c>
      <c r="C2177" s="18" t="s">
        <v>44</v>
      </c>
      <c r="D2177" s="18">
        <v>868.65</v>
      </c>
      <c r="E2177" s="310" t="str">
        <f t="shared" si="33"/>
        <v>SINAPI 07/2024</v>
      </c>
      <c r="F2177" s="18">
        <v>900.9</v>
      </c>
    </row>
    <row r="2178" spans="1:6" ht="67.5">
      <c r="A2178" s="707">
        <v>100687</v>
      </c>
      <c r="B2178" s="692" t="s">
        <v>2189</v>
      </c>
      <c r="C2178" s="18" t="s">
        <v>44</v>
      </c>
      <c r="D2178" s="18">
        <v>947.58</v>
      </c>
      <c r="E2178" s="310" t="str">
        <f t="shared" si="33"/>
        <v>SINAPI 07/2024</v>
      </c>
      <c r="F2178" s="18">
        <v>977.14</v>
      </c>
    </row>
    <row r="2179" spans="1:6" ht="67.5">
      <c r="A2179" s="707">
        <v>100688</v>
      </c>
      <c r="B2179" s="692" t="s">
        <v>2190</v>
      </c>
      <c r="C2179" s="18" t="s">
        <v>44</v>
      </c>
      <c r="D2179" s="18">
        <v>789.61</v>
      </c>
      <c r="E2179" s="310" t="str">
        <f t="shared" si="33"/>
        <v>SINAPI 07/2024</v>
      </c>
      <c r="F2179" s="18">
        <v>819.21</v>
      </c>
    </row>
    <row r="2180" spans="1:6" ht="67.5">
      <c r="A2180" s="707">
        <v>100689</v>
      </c>
      <c r="B2180" s="692" t="s">
        <v>2191</v>
      </c>
      <c r="C2180" s="18" t="s">
        <v>44</v>
      </c>
      <c r="D2180" s="311">
        <v>1020.15</v>
      </c>
      <c r="E2180" s="310" t="str">
        <f t="shared" si="33"/>
        <v>SINAPI 07/2024</v>
      </c>
      <c r="F2180" s="311">
        <v>1051.79</v>
      </c>
    </row>
    <row r="2181" spans="1:6" ht="67.5">
      <c r="A2181" s="707">
        <v>100690</v>
      </c>
      <c r="B2181" s="692" t="s">
        <v>2192</v>
      </c>
      <c r="C2181" s="18" t="s">
        <v>44</v>
      </c>
      <c r="D2181" s="18">
        <v>838.39</v>
      </c>
      <c r="E2181" s="310" t="str">
        <f t="shared" si="33"/>
        <v>SINAPI 07/2024</v>
      </c>
      <c r="F2181" s="18">
        <v>870.07</v>
      </c>
    </row>
    <row r="2182" spans="1:6" ht="67.5">
      <c r="A2182" s="707">
        <v>100691</v>
      </c>
      <c r="B2182" s="692" t="s">
        <v>2193</v>
      </c>
      <c r="C2182" s="18" t="s">
        <v>44</v>
      </c>
      <c r="D2182" s="311">
        <v>1855.31</v>
      </c>
      <c r="E2182" s="310" t="str">
        <f t="shared" si="33"/>
        <v>SINAPI 07/2024</v>
      </c>
      <c r="F2182" s="311">
        <v>1886.95</v>
      </c>
    </row>
    <row r="2183" spans="1:6" ht="67.5">
      <c r="A2183" s="707">
        <v>100692</v>
      </c>
      <c r="B2183" s="692" t="s">
        <v>2194</v>
      </c>
      <c r="C2183" s="18" t="s">
        <v>44</v>
      </c>
      <c r="D2183" s="311">
        <v>1673.55</v>
      </c>
      <c r="E2183" s="310" t="str">
        <f t="shared" si="33"/>
        <v>SINAPI 07/2024</v>
      </c>
      <c r="F2183" s="311">
        <v>1705.23</v>
      </c>
    </row>
    <row r="2184" spans="1:6" ht="67.5">
      <c r="A2184" s="707">
        <v>100693</v>
      </c>
      <c r="B2184" s="692" t="s">
        <v>2195</v>
      </c>
      <c r="C2184" s="18" t="s">
        <v>44</v>
      </c>
      <c r="D2184" s="311">
        <v>2330.66</v>
      </c>
      <c r="E2184" s="310" t="str">
        <f t="shared" ref="E2184:E2247" si="34">+$G$7</f>
        <v>SINAPI 07/2024</v>
      </c>
      <c r="F2184" s="311">
        <v>2364.64</v>
      </c>
    </row>
    <row r="2185" spans="1:6" ht="67.5">
      <c r="A2185" s="707">
        <v>100694</v>
      </c>
      <c r="B2185" s="692" t="s">
        <v>2196</v>
      </c>
      <c r="C2185" s="18" t="s">
        <v>44</v>
      </c>
      <c r="D2185" s="311">
        <v>2148.9</v>
      </c>
      <c r="E2185" s="310" t="str">
        <f t="shared" si="34"/>
        <v>SINAPI 07/2024</v>
      </c>
      <c r="F2185" s="311">
        <v>2182.92</v>
      </c>
    </row>
    <row r="2186" spans="1:6" ht="40.5">
      <c r="A2186" s="707">
        <v>100695</v>
      </c>
      <c r="B2186" s="692" t="s">
        <v>2197</v>
      </c>
      <c r="C2186" s="18" t="s">
        <v>44</v>
      </c>
      <c r="D2186" s="18">
        <v>51.91</v>
      </c>
      <c r="E2186" s="310" t="str">
        <f t="shared" si="34"/>
        <v>SINAPI 07/2024</v>
      </c>
      <c r="F2186" s="18">
        <v>58.16</v>
      </c>
    </row>
    <row r="2187" spans="1:6" ht="40.5">
      <c r="A2187" s="707">
        <v>100696</v>
      </c>
      <c r="B2187" s="692" t="s">
        <v>2198</v>
      </c>
      <c r="C2187" s="18" t="s">
        <v>44</v>
      </c>
      <c r="D2187" s="18">
        <v>57.74</v>
      </c>
      <c r="E2187" s="310" t="str">
        <f t="shared" si="34"/>
        <v>SINAPI 07/2024</v>
      </c>
      <c r="F2187" s="18">
        <v>64.739999999999995</v>
      </c>
    </row>
    <row r="2188" spans="1:6" ht="40.5">
      <c r="A2188" s="707">
        <v>100697</v>
      </c>
      <c r="B2188" s="692" t="s">
        <v>2199</v>
      </c>
      <c r="C2188" s="18" t="s">
        <v>44</v>
      </c>
      <c r="D2188" s="18">
        <v>63.63</v>
      </c>
      <c r="E2188" s="310" t="str">
        <f t="shared" si="34"/>
        <v>SINAPI 07/2024</v>
      </c>
      <c r="F2188" s="18">
        <v>71.34</v>
      </c>
    </row>
    <row r="2189" spans="1:6" ht="40.5">
      <c r="A2189" s="707">
        <v>100698</v>
      </c>
      <c r="B2189" s="692" t="s">
        <v>2200</v>
      </c>
      <c r="C2189" s="18" t="s">
        <v>44</v>
      </c>
      <c r="D2189" s="18">
        <v>69.510000000000005</v>
      </c>
      <c r="E2189" s="310" t="str">
        <f t="shared" si="34"/>
        <v>SINAPI 07/2024</v>
      </c>
      <c r="F2189" s="18">
        <v>77.930000000000007</v>
      </c>
    </row>
    <row r="2190" spans="1:6" ht="40.5">
      <c r="A2190" s="707">
        <v>100699</v>
      </c>
      <c r="B2190" s="692" t="s">
        <v>2201</v>
      </c>
      <c r="C2190" s="18" t="s">
        <v>44</v>
      </c>
      <c r="D2190" s="18">
        <v>82.65</v>
      </c>
      <c r="E2190" s="310" t="str">
        <f t="shared" si="34"/>
        <v>SINAPI 07/2024</v>
      </c>
      <c r="F2190" s="18">
        <v>92.71</v>
      </c>
    </row>
    <row r="2191" spans="1:6" ht="40.5">
      <c r="A2191" s="707">
        <v>100700</v>
      </c>
      <c r="B2191" s="692" t="s">
        <v>2202</v>
      </c>
      <c r="C2191" s="18" t="s">
        <v>44</v>
      </c>
      <c r="D2191" s="18">
        <v>730.37</v>
      </c>
      <c r="E2191" s="310" t="str">
        <f t="shared" si="34"/>
        <v>SINAPI 07/2024</v>
      </c>
      <c r="F2191" s="18">
        <v>750.14</v>
      </c>
    </row>
    <row r="2192" spans="1:6" ht="67.5">
      <c r="A2192" s="707">
        <v>100712</v>
      </c>
      <c r="B2192" s="692" t="s">
        <v>2203</v>
      </c>
      <c r="C2192" s="18" t="s">
        <v>44</v>
      </c>
      <c r="D2192" s="18">
        <v>773.07</v>
      </c>
      <c r="E2192" s="310" t="str">
        <f t="shared" si="34"/>
        <v>SINAPI 07/2024</v>
      </c>
      <c r="F2192" s="18">
        <v>803.25</v>
      </c>
    </row>
    <row r="2193" spans="1:6" ht="67.5">
      <c r="A2193" s="707">
        <v>100665</v>
      </c>
      <c r="B2193" s="692" t="s">
        <v>2204</v>
      </c>
      <c r="C2193" s="18" t="s">
        <v>495</v>
      </c>
      <c r="D2193" s="311">
        <v>1105.93</v>
      </c>
      <c r="E2193" s="310" t="str">
        <f t="shared" si="34"/>
        <v>SINAPI 07/2024</v>
      </c>
      <c r="F2193" s="311">
        <v>1112.74</v>
      </c>
    </row>
    <row r="2194" spans="1:6" ht="67.5">
      <c r="A2194" s="707">
        <v>100666</v>
      </c>
      <c r="B2194" s="692" t="s">
        <v>2205</v>
      </c>
      <c r="C2194" s="18" t="s">
        <v>495</v>
      </c>
      <c r="D2194" s="18">
        <v>870.17</v>
      </c>
      <c r="E2194" s="310" t="str">
        <f t="shared" si="34"/>
        <v>SINAPI 07/2024</v>
      </c>
      <c r="F2194" s="18">
        <v>876.98</v>
      </c>
    </row>
    <row r="2195" spans="1:6" ht="67.5">
      <c r="A2195" s="707">
        <v>100667</v>
      </c>
      <c r="B2195" s="692" t="s">
        <v>2206</v>
      </c>
      <c r="C2195" s="18" t="s">
        <v>495</v>
      </c>
      <c r="D2195" s="311">
        <v>1439.22</v>
      </c>
      <c r="E2195" s="310" t="str">
        <f t="shared" si="34"/>
        <v>SINAPI 07/2024</v>
      </c>
      <c r="F2195" s="311">
        <v>1446.03</v>
      </c>
    </row>
    <row r="2196" spans="1:6" ht="54">
      <c r="A2196" s="707">
        <v>100668</v>
      </c>
      <c r="B2196" s="692" t="s">
        <v>2207</v>
      </c>
      <c r="C2196" s="18" t="s">
        <v>495</v>
      </c>
      <c r="D2196" s="311">
        <v>1711.68</v>
      </c>
      <c r="E2196" s="310" t="str">
        <f t="shared" si="34"/>
        <v>SINAPI 07/2024</v>
      </c>
      <c r="F2196" s="311">
        <v>1727</v>
      </c>
    </row>
    <row r="2197" spans="1:6" ht="54">
      <c r="A2197" s="707">
        <v>100669</v>
      </c>
      <c r="B2197" s="692" t="s">
        <v>2208</v>
      </c>
      <c r="C2197" s="18" t="s">
        <v>495</v>
      </c>
      <c r="D2197" s="311">
        <v>1021.03</v>
      </c>
      <c r="E2197" s="310" t="str">
        <f t="shared" si="34"/>
        <v>SINAPI 07/2024</v>
      </c>
      <c r="F2197" s="311">
        <v>1030.8399999999999</v>
      </c>
    </row>
    <row r="2198" spans="1:6" ht="67.5">
      <c r="A2198" s="707">
        <v>100670</v>
      </c>
      <c r="B2198" s="692" t="s">
        <v>2209</v>
      </c>
      <c r="C2198" s="18" t="s">
        <v>495</v>
      </c>
      <c r="D2198" s="311">
        <v>1383.39</v>
      </c>
      <c r="E2198" s="310" t="str">
        <f t="shared" si="34"/>
        <v>SINAPI 07/2024</v>
      </c>
      <c r="F2198" s="311">
        <v>1390.96</v>
      </c>
    </row>
    <row r="2199" spans="1:6" ht="67.5">
      <c r="A2199" s="707">
        <v>100671</v>
      </c>
      <c r="B2199" s="692" t="s">
        <v>2210</v>
      </c>
      <c r="C2199" s="18" t="s">
        <v>495</v>
      </c>
      <c r="D2199" s="311">
        <v>1722.22</v>
      </c>
      <c r="E2199" s="310" t="str">
        <f t="shared" si="34"/>
        <v>SINAPI 07/2024</v>
      </c>
      <c r="F2199" s="311">
        <v>1729.79</v>
      </c>
    </row>
    <row r="2200" spans="1:6" ht="67.5">
      <c r="A2200" s="707">
        <v>100672</v>
      </c>
      <c r="B2200" s="692" t="s">
        <v>2211</v>
      </c>
      <c r="C2200" s="18" t="s">
        <v>495</v>
      </c>
      <c r="D2200" s="311">
        <v>1104.0899999999999</v>
      </c>
      <c r="E2200" s="310" t="str">
        <f t="shared" si="34"/>
        <v>SINAPI 07/2024</v>
      </c>
      <c r="F2200" s="311">
        <v>1111.6600000000001</v>
      </c>
    </row>
    <row r="2201" spans="1:6" ht="27">
      <c r="A2201" s="707">
        <v>100701</v>
      </c>
      <c r="B2201" s="692" t="s">
        <v>2212</v>
      </c>
      <c r="C2201" s="18" t="s">
        <v>495</v>
      </c>
      <c r="D2201" s="18">
        <v>560.83000000000004</v>
      </c>
      <c r="E2201" s="310" t="str">
        <f t="shared" si="34"/>
        <v>SINAPI 07/2024</v>
      </c>
      <c r="F2201" s="18">
        <v>562.96</v>
      </c>
    </row>
    <row r="2202" spans="1:6" ht="54">
      <c r="A2202" s="707">
        <v>94559</v>
      </c>
      <c r="B2202" s="692" t="s">
        <v>2213</v>
      </c>
      <c r="C2202" s="18" t="s">
        <v>495</v>
      </c>
      <c r="D2202" s="18">
        <v>649.75</v>
      </c>
      <c r="E2202" s="310" t="str">
        <f t="shared" si="34"/>
        <v>SINAPI 07/2024</v>
      </c>
      <c r="F2202" s="18">
        <v>668.94</v>
      </c>
    </row>
    <row r="2203" spans="1:6" ht="54">
      <c r="A2203" s="707">
        <v>94562</v>
      </c>
      <c r="B2203" s="692" t="s">
        <v>2214</v>
      </c>
      <c r="C2203" s="18" t="s">
        <v>495</v>
      </c>
      <c r="D2203" s="18">
        <v>610.98</v>
      </c>
      <c r="E2203" s="310" t="str">
        <f t="shared" si="34"/>
        <v>SINAPI 07/2024</v>
      </c>
      <c r="F2203" s="18">
        <v>619.74</v>
      </c>
    </row>
    <row r="2204" spans="1:6" ht="27">
      <c r="A2204" s="707">
        <v>94587</v>
      </c>
      <c r="B2204" s="692" t="s">
        <v>2215</v>
      </c>
      <c r="C2204" s="18" t="s">
        <v>10</v>
      </c>
      <c r="D2204" s="18">
        <v>59.57</v>
      </c>
      <c r="E2204" s="310" t="str">
        <f t="shared" si="34"/>
        <v>SINAPI 07/2024</v>
      </c>
      <c r="F2204" s="18">
        <v>62.32</v>
      </c>
    </row>
    <row r="2205" spans="1:6" ht="27">
      <c r="A2205" s="707">
        <v>94588</v>
      </c>
      <c r="B2205" s="692" t="s">
        <v>2216</v>
      </c>
      <c r="C2205" s="18" t="s">
        <v>10</v>
      </c>
      <c r="D2205" s="18">
        <v>54.08</v>
      </c>
      <c r="E2205" s="310" t="str">
        <f t="shared" si="34"/>
        <v>SINAPI 07/2024</v>
      </c>
      <c r="F2205" s="18">
        <v>55.5</v>
      </c>
    </row>
    <row r="2206" spans="1:6" ht="67.5">
      <c r="A2206" s="707">
        <v>99837</v>
      </c>
      <c r="B2206" s="692" t="s">
        <v>2217</v>
      </c>
      <c r="C2206" s="18" t="s">
        <v>10</v>
      </c>
      <c r="D2206" s="18">
        <v>507.66</v>
      </c>
      <c r="E2206" s="310" t="str">
        <f t="shared" si="34"/>
        <v>SINAPI 07/2024</v>
      </c>
      <c r="F2206" s="18">
        <v>534.49</v>
      </c>
    </row>
    <row r="2207" spans="1:6" ht="67.5">
      <c r="A2207" s="707">
        <v>99839</v>
      </c>
      <c r="B2207" s="692" t="s">
        <v>2218</v>
      </c>
      <c r="C2207" s="18" t="s">
        <v>10</v>
      </c>
      <c r="D2207" s="18">
        <v>430.02</v>
      </c>
      <c r="E2207" s="310" t="str">
        <f t="shared" si="34"/>
        <v>SINAPI 07/2024</v>
      </c>
      <c r="F2207" s="18">
        <v>458.18</v>
      </c>
    </row>
    <row r="2208" spans="1:6" ht="40.5">
      <c r="A2208" s="707">
        <v>99841</v>
      </c>
      <c r="B2208" s="692" t="s">
        <v>2219</v>
      </c>
      <c r="C2208" s="18" t="s">
        <v>10</v>
      </c>
      <c r="D2208" s="18">
        <v>902.33</v>
      </c>
      <c r="E2208" s="310" t="str">
        <f t="shared" si="34"/>
        <v>SINAPI 07/2024</v>
      </c>
      <c r="F2208" s="18">
        <v>918.65</v>
      </c>
    </row>
    <row r="2209" spans="1:6" ht="27">
      <c r="A2209" s="707">
        <v>99855</v>
      </c>
      <c r="B2209" s="692" t="s">
        <v>2220</v>
      </c>
      <c r="C2209" s="18" t="s">
        <v>10</v>
      </c>
      <c r="D2209" s="18">
        <v>92.98</v>
      </c>
      <c r="E2209" s="310" t="str">
        <f t="shared" si="34"/>
        <v>SINAPI 07/2024</v>
      </c>
      <c r="F2209" s="18">
        <v>97.6</v>
      </c>
    </row>
    <row r="2210" spans="1:6" ht="27">
      <c r="A2210" s="707">
        <v>99857</v>
      </c>
      <c r="B2210" s="692" t="s">
        <v>2221</v>
      </c>
      <c r="C2210" s="18" t="s">
        <v>10</v>
      </c>
      <c r="D2210" s="18">
        <v>80.92</v>
      </c>
      <c r="E2210" s="310" t="str">
        <f t="shared" si="34"/>
        <v>SINAPI 07/2024</v>
      </c>
      <c r="F2210" s="18">
        <v>87.4</v>
      </c>
    </row>
    <row r="2211" spans="1:6" ht="27">
      <c r="A2211" s="707">
        <v>99861</v>
      </c>
      <c r="B2211" s="692" t="s">
        <v>2222</v>
      </c>
      <c r="C2211" s="18" t="s">
        <v>495</v>
      </c>
      <c r="D2211" s="18">
        <v>540.05999999999995</v>
      </c>
      <c r="E2211" s="310" t="str">
        <f t="shared" si="34"/>
        <v>SINAPI 07/2024</v>
      </c>
      <c r="F2211" s="18">
        <v>581.5</v>
      </c>
    </row>
    <row r="2212" spans="1:6" ht="27">
      <c r="A2212" s="707">
        <v>99862</v>
      </c>
      <c r="B2212" s="692" t="s">
        <v>2223</v>
      </c>
      <c r="C2212" s="18" t="s">
        <v>495</v>
      </c>
      <c r="D2212" s="18">
        <v>536.46</v>
      </c>
      <c r="E2212" s="310" t="str">
        <f t="shared" si="34"/>
        <v>SINAPI 07/2024</v>
      </c>
      <c r="F2212" s="18">
        <v>579.5</v>
      </c>
    </row>
    <row r="2213" spans="1:6" ht="27">
      <c r="A2213" s="707">
        <v>90838</v>
      </c>
      <c r="B2213" s="692" t="s">
        <v>2224</v>
      </c>
      <c r="C2213" s="18" t="s">
        <v>44</v>
      </c>
      <c r="D2213" s="311">
        <v>1410.32</v>
      </c>
      <c r="E2213" s="310" t="str">
        <f t="shared" si="34"/>
        <v>SINAPI 07/2024</v>
      </c>
      <c r="F2213" s="311">
        <v>1425.33</v>
      </c>
    </row>
    <row r="2214" spans="1:6" ht="40.5">
      <c r="A2214" s="707">
        <v>91338</v>
      </c>
      <c r="B2214" s="692" t="s">
        <v>2225</v>
      </c>
      <c r="C2214" s="18" t="s">
        <v>495</v>
      </c>
      <c r="D2214" s="18">
        <v>552.80999999999995</v>
      </c>
      <c r="E2214" s="310" t="str">
        <f t="shared" si="34"/>
        <v>SINAPI 07/2024</v>
      </c>
      <c r="F2214" s="18">
        <v>554.27</v>
      </c>
    </row>
    <row r="2215" spans="1:6" ht="40.5">
      <c r="A2215" s="707">
        <v>91341</v>
      </c>
      <c r="B2215" s="692" t="s">
        <v>2226</v>
      </c>
      <c r="C2215" s="18" t="s">
        <v>495</v>
      </c>
      <c r="D2215" s="18">
        <v>429.85</v>
      </c>
      <c r="E2215" s="310" t="str">
        <f t="shared" si="34"/>
        <v>SINAPI 07/2024</v>
      </c>
      <c r="F2215" s="18">
        <v>431.42</v>
      </c>
    </row>
    <row r="2216" spans="1:6" ht="40.5">
      <c r="A2216" s="707">
        <v>94805</v>
      </c>
      <c r="B2216" s="692" t="s">
        <v>2227</v>
      </c>
      <c r="C2216" s="18" t="s">
        <v>44</v>
      </c>
      <c r="D2216" s="18">
        <v>588.63</v>
      </c>
      <c r="E2216" s="310" t="str">
        <f t="shared" si="34"/>
        <v>SINAPI 07/2024</v>
      </c>
      <c r="F2216" s="18">
        <v>591.29999999999995</v>
      </c>
    </row>
    <row r="2217" spans="1:6" ht="40.5">
      <c r="A2217" s="707">
        <v>94806</v>
      </c>
      <c r="B2217" s="692" t="s">
        <v>2228</v>
      </c>
      <c r="C2217" s="18" t="s">
        <v>44</v>
      </c>
      <c r="D2217" s="18">
        <v>673.51</v>
      </c>
      <c r="E2217" s="310" t="str">
        <f t="shared" si="34"/>
        <v>SINAPI 07/2024</v>
      </c>
      <c r="F2217" s="18">
        <v>677.28</v>
      </c>
    </row>
    <row r="2218" spans="1:6" ht="40.5">
      <c r="A2218" s="707">
        <v>94807</v>
      </c>
      <c r="B2218" s="692" t="s">
        <v>2229</v>
      </c>
      <c r="C2218" s="18" t="s">
        <v>44</v>
      </c>
      <c r="D2218" s="18">
        <v>615.46</v>
      </c>
      <c r="E2218" s="310" t="str">
        <f t="shared" si="34"/>
        <v>SINAPI 07/2024</v>
      </c>
      <c r="F2218" s="18">
        <v>619.42999999999995</v>
      </c>
    </row>
    <row r="2219" spans="1:6" ht="40.5">
      <c r="A2219" s="707">
        <v>100702</v>
      </c>
      <c r="B2219" s="692" t="s">
        <v>2230</v>
      </c>
      <c r="C2219" s="18" t="s">
        <v>495</v>
      </c>
      <c r="D2219" s="18">
        <v>306.13</v>
      </c>
      <c r="E2219" s="310" t="str">
        <f t="shared" si="34"/>
        <v>SINAPI 07/2024</v>
      </c>
      <c r="F2219" s="18">
        <v>307.27999999999997</v>
      </c>
    </row>
    <row r="2220" spans="1:6" ht="27">
      <c r="A2220" s="707">
        <v>102188</v>
      </c>
      <c r="B2220" s="692" t="s">
        <v>2231</v>
      </c>
      <c r="C2220" s="18" t="s">
        <v>44</v>
      </c>
      <c r="D2220" s="18">
        <v>980.06</v>
      </c>
      <c r="E2220" s="310" t="str">
        <f t="shared" si="34"/>
        <v>SINAPI 07/2024</v>
      </c>
      <c r="F2220" s="18">
        <v>988.11</v>
      </c>
    </row>
    <row r="2221" spans="1:6" ht="54">
      <c r="A2221" s="707">
        <v>102189</v>
      </c>
      <c r="B2221" s="692" t="s">
        <v>2232</v>
      </c>
      <c r="C2221" s="18" t="s">
        <v>44</v>
      </c>
      <c r="D2221" s="18">
        <v>244.65</v>
      </c>
      <c r="E2221" s="310" t="str">
        <f t="shared" si="34"/>
        <v>SINAPI 07/2024</v>
      </c>
      <c r="F2221" s="18">
        <v>253.61</v>
      </c>
    </row>
    <row r="2222" spans="1:6" ht="27">
      <c r="A2222" s="707">
        <v>100703</v>
      </c>
      <c r="B2222" s="692" t="s">
        <v>2233</v>
      </c>
      <c r="C2222" s="18" t="s">
        <v>44</v>
      </c>
      <c r="D2222" s="18">
        <v>32.090000000000003</v>
      </c>
      <c r="E2222" s="310" t="str">
        <f t="shared" si="34"/>
        <v>SINAPI 07/2024</v>
      </c>
      <c r="F2222" s="18">
        <v>33.39</v>
      </c>
    </row>
    <row r="2223" spans="1:6" ht="27">
      <c r="A2223" s="707">
        <v>100704</v>
      </c>
      <c r="B2223" s="692" t="s">
        <v>2234</v>
      </c>
      <c r="C2223" s="18" t="s">
        <v>44</v>
      </c>
      <c r="D2223" s="18">
        <v>69.16</v>
      </c>
      <c r="E2223" s="310" t="str">
        <f t="shared" si="34"/>
        <v>SINAPI 07/2024</v>
      </c>
      <c r="F2223" s="18">
        <v>71.239999999999995</v>
      </c>
    </row>
    <row r="2224" spans="1:6" ht="27">
      <c r="A2224" s="707">
        <v>100705</v>
      </c>
      <c r="B2224" s="692" t="s">
        <v>2235</v>
      </c>
      <c r="C2224" s="18" t="s">
        <v>44</v>
      </c>
      <c r="D2224" s="18">
        <v>77.680000000000007</v>
      </c>
      <c r="E2224" s="310" t="str">
        <f t="shared" si="34"/>
        <v>SINAPI 07/2024</v>
      </c>
      <c r="F2224" s="18">
        <v>81.27</v>
      </c>
    </row>
    <row r="2225" spans="1:6" ht="27">
      <c r="A2225" s="707">
        <v>100706</v>
      </c>
      <c r="B2225" s="692" t="s">
        <v>2236</v>
      </c>
      <c r="C2225" s="18" t="s">
        <v>44</v>
      </c>
      <c r="D2225" s="18">
        <v>66.88</v>
      </c>
      <c r="E2225" s="310" t="str">
        <f t="shared" si="34"/>
        <v>SINAPI 07/2024</v>
      </c>
      <c r="F2225" s="18">
        <v>71.540000000000006</v>
      </c>
    </row>
    <row r="2226" spans="1:6" ht="27">
      <c r="A2226" s="707">
        <v>100707</v>
      </c>
      <c r="B2226" s="692" t="s">
        <v>2237</v>
      </c>
      <c r="C2226" s="18" t="s">
        <v>44</v>
      </c>
      <c r="D2226" s="18">
        <v>146.27000000000001</v>
      </c>
      <c r="E2226" s="310" t="str">
        <f t="shared" si="34"/>
        <v>SINAPI 07/2024</v>
      </c>
      <c r="F2226" s="18">
        <v>150.69999999999999</v>
      </c>
    </row>
    <row r="2227" spans="1:6" ht="27">
      <c r="A2227" s="707">
        <v>100708</v>
      </c>
      <c r="B2227" s="692" t="s">
        <v>2238</v>
      </c>
      <c r="C2227" s="18" t="s">
        <v>44</v>
      </c>
      <c r="D2227" s="18">
        <v>184.2</v>
      </c>
      <c r="E2227" s="310" t="str">
        <f t="shared" si="34"/>
        <v>SINAPI 07/2024</v>
      </c>
      <c r="F2227" s="18">
        <v>189.11</v>
      </c>
    </row>
    <row r="2228" spans="1:6" ht="40.5">
      <c r="A2228" s="707">
        <v>100709</v>
      </c>
      <c r="B2228" s="692" t="s">
        <v>2239</v>
      </c>
      <c r="C2228" s="18" t="s">
        <v>44</v>
      </c>
      <c r="D2228" s="18">
        <v>49.95</v>
      </c>
      <c r="E2228" s="310" t="str">
        <f t="shared" si="34"/>
        <v>SINAPI 07/2024</v>
      </c>
      <c r="F2228" s="18">
        <v>53.55</v>
      </c>
    </row>
    <row r="2229" spans="1:6" ht="27">
      <c r="A2229" s="707">
        <v>100710</v>
      </c>
      <c r="B2229" s="692" t="s">
        <v>2240</v>
      </c>
      <c r="C2229" s="18" t="s">
        <v>44</v>
      </c>
      <c r="D2229" s="18">
        <v>149.31</v>
      </c>
      <c r="E2229" s="310" t="str">
        <f t="shared" si="34"/>
        <v>SINAPI 07/2024</v>
      </c>
      <c r="F2229" s="18">
        <v>154.11000000000001</v>
      </c>
    </row>
    <row r="2230" spans="1:6" ht="27">
      <c r="A2230" s="707">
        <v>102151</v>
      </c>
      <c r="B2230" s="692" t="s">
        <v>2241</v>
      </c>
      <c r="C2230" s="18" t="s">
        <v>495</v>
      </c>
      <c r="D2230" s="18">
        <v>137.56</v>
      </c>
      <c r="E2230" s="310" t="str">
        <f t="shared" si="34"/>
        <v>SINAPI 07/2024</v>
      </c>
      <c r="F2230" s="18">
        <v>140.41</v>
      </c>
    </row>
    <row r="2231" spans="1:6" ht="27">
      <c r="A2231" s="707">
        <v>102152</v>
      </c>
      <c r="B2231" s="692" t="s">
        <v>2242</v>
      </c>
      <c r="C2231" s="18" t="s">
        <v>495</v>
      </c>
      <c r="D2231" s="18">
        <v>151.63</v>
      </c>
      <c r="E2231" s="310" t="str">
        <f t="shared" si="34"/>
        <v>SINAPI 07/2024</v>
      </c>
      <c r="F2231" s="18">
        <v>154.47999999999999</v>
      </c>
    </row>
    <row r="2232" spans="1:6" ht="27">
      <c r="A2232" s="707">
        <v>102153</v>
      </c>
      <c r="B2232" s="692" t="s">
        <v>2243</v>
      </c>
      <c r="C2232" s="18" t="s">
        <v>495</v>
      </c>
      <c r="D2232" s="18">
        <v>189.12</v>
      </c>
      <c r="E2232" s="310" t="str">
        <f t="shared" si="34"/>
        <v>SINAPI 07/2024</v>
      </c>
      <c r="F2232" s="18">
        <v>191.97</v>
      </c>
    </row>
    <row r="2233" spans="1:6" ht="27">
      <c r="A2233" s="707">
        <v>102154</v>
      </c>
      <c r="B2233" s="692" t="s">
        <v>2244</v>
      </c>
      <c r="C2233" s="18" t="s">
        <v>495</v>
      </c>
      <c r="D2233" s="18">
        <v>162.76</v>
      </c>
      <c r="E2233" s="310" t="str">
        <f t="shared" si="34"/>
        <v>SINAPI 07/2024</v>
      </c>
      <c r="F2233" s="18">
        <v>165.04</v>
      </c>
    </row>
    <row r="2234" spans="1:6" ht="27">
      <c r="A2234" s="707">
        <v>102155</v>
      </c>
      <c r="B2234" s="692" t="s">
        <v>2245</v>
      </c>
      <c r="C2234" s="18" t="s">
        <v>495</v>
      </c>
      <c r="D2234" s="18">
        <v>193.43</v>
      </c>
      <c r="E2234" s="310" t="str">
        <f t="shared" si="34"/>
        <v>SINAPI 07/2024</v>
      </c>
      <c r="F2234" s="18">
        <v>195.71</v>
      </c>
    </row>
    <row r="2235" spans="1:6" ht="27">
      <c r="A2235" s="707">
        <v>102156</v>
      </c>
      <c r="B2235" s="692" t="s">
        <v>2246</v>
      </c>
      <c r="C2235" s="18" t="s">
        <v>495</v>
      </c>
      <c r="D2235" s="18">
        <v>183.55</v>
      </c>
      <c r="E2235" s="310" t="str">
        <f t="shared" si="34"/>
        <v>SINAPI 07/2024</v>
      </c>
      <c r="F2235" s="18">
        <v>185.3</v>
      </c>
    </row>
    <row r="2236" spans="1:6" ht="27">
      <c r="A2236" s="707">
        <v>102157</v>
      </c>
      <c r="B2236" s="692" t="s">
        <v>2247</v>
      </c>
      <c r="C2236" s="18" t="s">
        <v>495</v>
      </c>
      <c r="D2236" s="18">
        <v>249.18</v>
      </c>
      <c r="E2236" s="310" t="str">
        <f t="shared" si="34"/>
        <v>SINAPI 07/2024</v>
      </c>
      <c r="F2236" s="18">
        <v>250.93</v>
      </c>
    </row>
    <row r="2237" spans="1:6" ht="27">
      <c r="A2237" s="707">
        <v>102158</v>
      </c>
      <c r="B2237" s="692" t="s">
        <v>2248</v>
      </c>
      <c r="C2237" s="18" t="s">
        <v>495</v>
      </c>
      <c r="D2237" s="18">
        <v>250.47</v>
      </c>
      <c r="E2237" s="310" t="str">
        <f t="shared" si="34"/>
        <v>SINAPI 07/2024</v>
      </c>
      <c r="F2237" s="18">
        <v>251.76</v>
      </c>
    </row>
    <row r="2238" spans="1:6" ht="27">
      <c r="A2238" s="707">
        <v>102159</v>
      </c>
      <c r="B2238" s="692" t="s">
        <v>2249</v>
      </c>
      <c r="C2238" s="18" t="s">
        <v>495</v>
      </c>
      <c r="D2238" s="18">
        <v>296.97000000000003</v>
      </c>
      <c r="E2238" s="310" t="str">
        <f t="shared" si="34"/>
        <v>SINAPI 07/2024</v>
      </c>
      <c r="F2238" s="18">
        <v>298.11</v>
      </c>
    </row>
    <row r="2239" spans="1:6" ht="27">
      <c r="A2239" s="707">
        <v>102160</v>
      </c>
      <c r="B2239" s="692" t="s">
        <v>2250</v>
      </c>
      <c r="C2239" s="18" t="s">
        <v>495</v>
      </c>
      <c r="D2239" s="18">
        <v>132.87</v>
      </c>
      <c r="E2239" s="310" t="str">
        <f t="shared" si="34"/>
        <v>SINAPI 07/2024</v>
      </c>
      <c r="F2239" s="18">
        <v>135.72</v>
      </c>
    </row>
    <row r="2240" spans="1:6" ht="40.5">
      <c r="A2240" s="707">
        <v>102161</v>
      </c>
      <c r="B2240" s="692" t="s">
        <v>2251</v>
      </c>
      <c r="C2240" s="18" t="s">
        <v>495</v>
      </c>
      <c r="D2240" s="18">
        <v>238.38</v>
      </c>
      <c r="E2240" s="310" t="str">
        <f t="shared" si="34"/>
        <v>SINAPI 07/2024</v>
      </c>
      <c r="F2240" s="18">
        <v>241.84</v>
      </c>
    </row>
    <row r="2241" spans="1:6" ht="40.5">
      <c r="A2241" s="707">
        <v>102162</v>
      </c>
      <c r="B2241" s="692" t="s">
        <v>2252</v>
      </c>
      <c r="C2241" s="18" t="s">
        <v>495</v>
      </c>
      <c r="D2241" s="18">
        <v>252.45</v>
      </c>
      <c r="E2241" s="310" t="str">
        <f t="shared" si="34"/>
        <v>SINAPI 07/2024</v>
      </c>
      <c r="F2241" s="18">
        <v>255.91</v>
      </c>
    </row>
    <row r="2242" spans="1:6" ht="27">
      <c r="A2242" s="707">
        <v>102163</v>
      </c>
      <c r="B2242" s="692" t="s">
        <v>2253</v>
      </c>
      <c r="C2242" s="18" t="s">
        <v>495</v>
      </c>
      <c r="D2242" s="18">
        <v>289.94</v>
      </c>
      <c r="E2242" s="310" t="str">
        <f t="shared" si="34"/>
        <v>SINAPI 07/2024</v>
      </c>
      <c r="F2242" s="18">
        <v>293.39999999999998</v>
      </c>
    </row>
    <row r="2243" spans="1:6" ht="40.5">
      <c r="A2243" s="707">
        <v>102164</v>
      </c>
      <c r="B2243" s="692" t="s">
        <v>2254</v>
      </c>
      <c r="C2243" s="18" t="s">
        <v>495</v>
      </c>
      <c r="D2243" s="18">
        <v>245.05</v>
      </c>
      <c r="E2243" s="310" t="str">
        <f t="shared" si="34"/>
        <v>SINAPI 07/2024</v>
      </c>
      <c r="F2243" s="18">
        <v>247.82</v>
      </c>
    </row>
    <row r="2244" spans="1:6" ht="27">
      <c r="A2244" s="707">
        <v>102165</v>
      </c>
      <c r="B2244" s="692" t="s">
        <v>2255</v>
      </c>
      <c r="C2244" s="18" t="s">
        <v>495</v>
      </c>
      <c r="D2244" s="18">
        <v>275.72000000000003</v>
      </c>
      <c r="E2244" s="310" t="str">
        <f t="shared" si="34"/>
        <v>SINAPI 07/2024</v>
      </c>
      <c r="F2244" s="18">
        <v>278.49</v>
      </c>
    </row>
    <row r="2245" spans="1:6" ht="40.5">
      <c r="A2245" s="707">
        <v>102166</v>
      </c>
      <c r="B2245" s="692" t="s">
        <v>2256</v>
      </c>
      <c r="C2245" s="18" t="s">
        <v>495</v>
      </c>
      <c r="D2245" s="18">
        <v>247.28</v>
      </c>
      <c r="E2245" s="310" t="str">
        <f t="shared" si="34"/>
        <v>SINAPI 07/2024</v>
      </c>
      <c r="F2245" s="18">
        <v>249.39</v>
      </c>
    </row>
    <row r="2246" spans="1:6" ht="27">
      <c r="A2246" s="707">
        <v>102167</v>
      </c>
      <c r="B2246" s="692" t="s">
        <v>2257</v>
      </c>
      <c r="C2246" s="18" t="s">
        <v>495</v>
      </c>
      <c r="D2246" s="18">
        <v>312.91000000000003</v>
      </c>
      <c r="E2246" s="310" t="str">
        <f t="shared" si="34"/>
        <v>SINAPI 07/2024</v>
      </c>
      <c r="F2246" s="18">
        <v>315.02</v>
      </c>
    </row>
    <row r="2247" spans="1:6" ht="40.5">
      <c r="A2247" s="707">
        <v>102168</v>
      </c>
      <c r="B2247" s="692" t="s">
        <v>2258</v>
      </c>
      <c r="C2247" s="18" t="s">
        <v>495</v>
      </c>
      <c r="D2247" s="18">
        <v>297.67</v>
      </c>
      <c r="E2247" s="310" t="str">
        <f t="shared" si="34"/>
        <v>SINAPI 07/2024</v>
      </c>
      <c r="F2247" s="18">
        <v>299.25</v>
      </c>
    </row>
    <row r="2248" spans="1:6" ht="40.5">
      <c r="A2248" s="707">
        <v>102169</v>
      </c>
      <c r="B2248" s="692" t="s">
        <v>2259</v>
      </c>
      <c r="C2248" s="18" t="s">
        <v>495</v>
      </c>
      <c r="D2248" s="18">
        <v>338.08</v>
      </c>
      <c r="E2248" s="310" t="str">
        <f t="shared" ref="E2248:E2311" si="35">+$G$7</f>
        <v>SINAPI 07/2024</v>
      </c>
      <c r="F2248" s="18">
        <v>339.46</v>
      </c>
    </row>
    <row r="2249" spans="1:6" ht="27">
      <c r="A2249" s="707">
        <v>102170</v>
      </c>
      <c r="B2249" s="692" t="s">
        <v>2260</v>
      </c>
      <c r="C2249" s="18" t="s">
        <v>495</v>
      </c>
      <c r="D2249" s="18">
        <v>233.69</v>
      </c>
      <c r="E2249" s="310" t="str">
        <f t="shared" si="35"/>
        <v>SINAPI 07/2024</v>
      </c>
      <c r="F2249" s="18">
        <v>237.15</v>
      </c>
    </row>
    <row r="2250" spans="1:6" ht="27">
      <c r="A2250" s="707">
        <v>102171</v>
      </c>
      <c r="B2250" s="692" t="s">
        <v>2261</v>
      </c>
      <c r="C2250" s="18" t="s">
        <v>495</v>
      </c>
      <c r="D2250" s="18">
        <v>395.05</v>
      </c>
      <c r="E2250" s="310" t="str">
        <f t="shared" si="35"/>
        <v>SINAPI 07/2024</v>
      </c>
      <c r="F2250" s="18">
        <v>397.82</v>
      </c>
    </row>
    <row r="2251" spans="1:6" ht="27">
      <c r="A2251" s="707">
        <v>102172</v>
      </c>
      <c r="B2251" s="692" t="s">
        <v>2262</v>
      </c>
      <c r="C2251" s="18" t="s">
        <v>495</v>
      </c>
      <c r="D2251" s="18">
        <v>378.53</v>
      </c>
      <c r="E2251" s="310" t="str">
        <f t="shared" si="35"/>
        <v>SINAPI 07/2024</v>
      </c>
      <c r="F2251" s="18">
        <v>380.64</v>
      </c>
    </row>
    <row r="2252" spans="1:6" ht="27">
      <c r="A2252" s="707">
        <v>102176</v>
      </c>
      <c r="B2252" s="692" t="s">
        <v>2263</v>
      </c>
      <c r="C2252" s="18" t="s">
        <v>495</v>
      </c>
      <c r="D2252" s="18">
        <v>693.37</v>
      </c>
      <c r="E2252" s="310" t="str">
        <f t="shared" si="35"/>
        <v>SINAPI 07/2024</v>
      </c>
      <c r="F2252" s="18">
        <v>700.73</v>
      </c>
    </row>
    <row r="2253" spans="1:6" ht="27">
      <c r="A2253" s="707">
        <v>102177</v>
      </c>
      <c r="B2253" s="692" t="s">
        <v>2264</v>
      </c>
      <c r="C2253" s="18" t="s">
        <v>495</v>
      </c>
      <c r="D2253" s="311">
        <v>1355.91</v>
      </c>
      <c r="E2253" s="310" t="str">
        <f t="shared" si="35"/>
        <v>SINAPI 07/2024</v>
      </c>
      <c r="F2253" s="311">
        <v>1362.62</v>
      </c>
    </row>
    <row r="2254" spans="1:6" ht="27">
      <c r="A2254" s="707">
        <v>102178</v>
      </c>
      <c r="B2254" s="692" t="s">
        <v>2265</v>
      </c>
      <c r="C2254" s="18" t="s">
        <v>495</v>
      </c>
      <c r="D2254" s="311">
        <v>1548.67</v>
      </c>
      <c r="E2254" s="310" t="str">
        <f t="shared" si="35"/>
        <v>SINAPI 07/2024</v>
      </c>
      <c r="F2254" s="311">
        <v>1554.81</v>
      </c>
    </row>
    <row r="2255" spans="1:6" ht="27">
      <c r="A2255" s="707">
        <v>102179</v>
      </c>
      <c r="B2255" s="692" t="s">
        <v>2266</v>
      </c>
      <c r="C2255" s="18" t="s">
        <v>495</v>
      </c>
      <c r="D2255" s="18">
        <v>347.05</v>
      </c>
      <c r="E2255" s="310" t="str">
        <f t="shared" si="35"/>
        <v>SINAPI 07/2024</v>
      </c>
      <c r="F2255" s="18">
        <v>354.07</v>
      </c>
    </row>
    <row r="2256" spans="1:6" ht="27">
      <c r="A2256" s="707">
        <v>102180</v>
      </c>
      <c r="B2256" s="692" t="s">
        <v>2267</v>
      </c>
      <c r="C2256" s="18" t="s">
        <v>495</v>
      </c>
      <c r="D2256" s="18">
        <v>406.62</v>
      </c>
      <c r="E2256" s="310" t="str">
        <f t="shared" si="35"/>
        <v>SINAPI 07/2024</v>
      </c>
      <c r="F2256" s="18">
        <v>413.31</v>
      </c>
    </row>
    <row r="2257" spans="1:6" ht="27">
      <c r="A2257" s="707">
        <v>102181</v>
      </c>
      <c r="B2257" s="692" t="s">
        <v>2268</v>
      </c>
      <c r="C2257" s="18" t="s">
        <v>495</v>
      </c>
      <c r="D2257" s="18">
        <v>486.8</v>
      </c>
      <c r="E2257" s="310" t="str">
        <f t="shared" si="35"/>
        <v>SINAPI 07/2024</v>
      </c>
      <c r="F2257" s="18">
        <v>493.07</v>
      </c>
    </row>
    <row r="2258" spans="1:6" ht="27">
      <c r="A2258" s="707">
        <v>102182</v>
      </c>
      <c r="B2258" s="692" t="s">
        <v>2269</v>
      </c>
      <c r="C2258" s="18" t="s">
        <v>44</v>
      </c>
      <c r="D2258" s="311">
        <v>1034.6400000000001</v>
      </c>
      <c r="E2258" s="310" t="str">
        <f t="shared" si="35"/>
        <v>SINAPI 07/2024</v>
      </c>
      <c r="F2258" s="311">
        <v>1043.1500000000001</v>
      </c>
    </row>
    <row r="2259" spans="1:6" ht="40.5">
      <c r="A2259" s="707">
        <v>102183</v>
      </c>
      <c r="B2259" s="692" t="s">
        <v>2270</v>
      </c>
      <c r="C2259" s="18" t="s">
        <v>44</v>
      </c>
      <c r="D2259" s="311">
        <v>2079</v>
      </c>
      <c r="E2259" s="310" t="str">
        <f t="shared" si="35"/>
        <v>SINAPI 07/2024</v>
      </c>
      <c r="F2259" s="311">
        <v>2097.16</v>
      </c>
    </row>
    <row r="2260" spans="1:6" ht="40.5">
      <c r="A2260" s="707">
        <v>102184</v>
      </c>
      <c r="B2260" s="692" t="s">
        <v>2271</v>
      </c>
      <c r="C2260" s="18" t="s">
        <v>44</v>
      </c>
      <c r="D2260" s="311">
        <v>1996.63</v>
      </c>
      <c r="E2260" s="310" t="str">
        <f t="shared" si="35"/>
        <v>SINAPI 07/2024</v>
      </c>
      <c r="F2260" s="311">
        <v>2011.04</v>
      </c>
    </row>
    <row r="2261" spans="1:6" ht="40.5">
      <c r="A2261" s="707">
        <v>102185</v>
      </c>
      <c r="B2261" s="692" t="s">
        <v>2272</v>
      </c>
      <c r="C2261" s="18" t="s">
        <v>44</v>
      </c>
      <c r="D2261" s="311">
        <v>4002.72</v>
      </c>
      <c r="E2261" s="310" t="str">
        <f t="shared" si="35"/>
        <v>SINAPI 07/2024</v>
      </c>
      <c r="F2261" s="311">
        <v>4032.64</v>
      </c>
    </row>
    <row r="2262" spans="1:6" ht="27">
      <c r="A2262" s="707">
        <v>102190</v>
      </c>
      <c r="B2262" s="692" t="s">
        <v>2273</v>
      </c>
      <c r="C2262" s="18" t="s">
        <v>495</v>
      </c>
      <c r="D2262" s="18">
        <v>14.94</v>
      </c>
      <c r="E2262" s="310" t="str">
        <f t="shared" si="35"/>
        <v>SINAPI 07/2024</v>
      </c>
      <c r="F2262" s="18">
        <v>16.71</v>
      </c>
    </row>
    <row r="2263" spans="1:6" ht="27">
      <c r="A2263" s="707">
        <v>102191</v>
      </c>
      <c r="B2263" s="692" t="s">
        <v>2274</v>
      </c>
      <c r="C2263" s="18" t="s">
        <v>495</v>
      </c>
      <c r="D2263" s="18">
        <v>18.149999999999999</v>
      </c>
      <c r="E2263" s="310" t="str">
        <f t="shared" si="35"/>
        <v>SINAPI 07/2024</v>
      </c>
      <c r="F2263" s="18">
        <v>20.3</v>
      </c>
    </row>
    <row r="2264" spans="1:6" ht="27">
      <c r="A2264" s="707">
        <v>102192</v>
      </c>
      <c r="B2264" s="692" t="s">
        <v>2275</v>
      </c>
      <c r="C2264" s="18" t="s">
        <v>495</v>
      </c>
      <c r="D2264" s="18">
        <v>12.95</v>
      </c>
      <c r="E2264" s="310" t="str">
        <f t="shared" si="35"/>
        <v>SINAPI 07/2024</v>
      </c>
      <c r="F2264" s="18">
        <v>14.49</v>
      </c>
    </row>
    <row r="2265" spans="1:6" ht="40.5">
      <c r="A2265" s="707">
        <v>94569</v>
      </c>
      <c r="B2265" s="692" t="s">
        <v>2276</v>
      </c>
      <c r="C2265" s="18" t="s">
        <v>495</v>
      </c>
      <c r="D2265" s="18">
        <v>400.48</v>
      </c>
      <c r="E2265" s="310" t="str">
        <f t="shared" si="35"/>
        <v>SINAPI 07/2024</v>
      </c>
      <c r="F2265" s="18">
        <v>407.48</v>
      </c>
    </row>
    <row r="2266" spans="1:6" ht="54">
      <c r="A2266" s="707">
        <v>94570</v>
      </c>
      <c r="B2266" s="692" t="s">
        <v>2277</v>
      </c>
      <c r="C2266" s="18" t="s">
        <v>495</v>
      </c>
      <c r="D2266" s="18">
        <v>201.52</v>
      </c>
      <c r="E2266" s="310" t="str">
        <f t="shared" si="35"/>
        <v>SINAPI 07/2024</v>
      </c>
      <c r="F2266" s="18">
        <v>203.65</v>
      </c>
    </row>
    <row r="2267" spans="1:6" ht="54">
      <c r="A2267" s="707">
        <v>94572</v>
      </c>
      <c r="B2267" s="692" t="s">
        <v>2278</v>
      </c>
      <c r="C2267" s="18" t="s">
        <v>495</v>
      </c>
      <c r="D2267" s="18">
        <v>282.22000000000003</v>
      </c>
      <c r="E2267" s="310" t="str">
        <f t="shared" si="35"/>
        <v>SINAPI 07/2024</v>
      </c>
      <c r="F2267" s="18">
        <v>285.08</v>
      </c>
    </row>
    <row r="2268" spans="1:6" ht="54">
      <c r="A2268" s="707">
        <v>94573</v>
      </c>
      <c r="B2268" s="692" t="s">
        <v>2279</v>
      </c>
      <c r="C2268" s="18" t="s">
        <v>495</v>
      </c>
      <c r="D2268" s="18">
        <v>235.49</v>
      </c>
      <c r="E2268" s="310" t="str">
        <f t="shared" si="35"/>
        <v>SINAPI 07/2024</v>
      </c>
      <c r="F2268" s="18">
        <v>239.44</v>
      </c>
    </row>
    <row r="2269" spans="1:6" ht="67.5">
      <c r="A2269" s="707">
        <v>94580</v>
      </c>
      <c r="B2269" s="692" t="s">
        <v>2280</v>
      </c>
      <c r="C2269" s="18" t="s">
        <v>495</v>
      </c>
      <c r="D2269" s="18">
        <v>317.05</v>
      </c>
      <c r="E2269" s="310" t="str">
        <f t="shared" si="35"/>
        <v>SINAPI 07/2024</v>
      </c>
      <c r="F2269" s="18">
        <v>321.64</v>
      </c>
    </row>
    <row r="2270" spans="1:6" ht="27">
      <c r="A2270" s="707">
        <v>94589</v>
      </c>
      <c r="B2270" s="692" t="s">
        <v>2281</v>
      </c>
      <c r="C2270" s="18" t="s">
        <v>10</v>
      </c>
      <c r="D2270" s="18">
        <v>16.48</v>
      </c>
      <c r="E2270" s="310" t="str">
        <f t="shared" si="35"/>
        <v>SINAPI 07/2024</v>
      </c>
      <c r="F2270" s="18">
        <v>17.940000000000001</v>
      </c>
    </row>
    <row r="2271" spans="1:6" ht="27">
      <c r="A2271" s="707">
        <v>94590</v>
      </c>
      <c r="B2271" s="692" t="s">
        <v>2282</v>
      </c>
      <c r="C2271" s="18" t="s">
        <v>10</v>
      </c>
      <c r="D2271" s="18">
        <v>14.81</v>
      </c>
      <c r="E2271" s="310" t="str">
        <f t="shared" si="35"/>
        <v>SINAPI 07/2024</v>
      </c>
      <c r="F2271" s="18">
        <v>15.43</v>
      </c>
    </row>
    <row r="2272" spans="1:6" ht="40.5">
      <c r="A2272" s="707">
        <v>100674</v>
      </c>
      <c r="B2272" s="692" t="s">
        <v>2283</v>
      </c>
      <c r="C2272" s="18" t="s">
        <v>495</v>
      </c>
      <c r="D2272" s="18">
        <v>402.53</v>
      </c>
      <c r="E2272" s="310" t="str">
        <f t="shared" si="35"/>
        <v>SINAPI 07/2024</v>
      </c>
      <c r="F2272" s="18">
        <v>405.48</v>
      </c>
    </row>
    <row r="2273" spans="1:6" ht="40.5">
      <c r="A2273" s="707">
        <v>101096</v>
      </c>
      <c r="B2273" s="692" t="s">
        <v>2284</v>
      </c>
      <c r="C2273" s="18" t="s">
        <v>514</v>
      </c>
      <c r="D2273" s="311">
        <v>1162.51</v>
      </c>
      <c r="E2273" s="310" t="str">
        <f t="shared" si="35"/>
        <v>SINAPI 07/2024</v>
      </c>
      <c r="F2273" s="311">
        <v>1235.96</v>
      </c>
    </row>
    <row r="2274" spans="1:6" ht="40.5">
      <c r="A2274" s="707">
        <v>101097</v>
      </c>
      <c r="B2274" s="692" t="s">
        <v>2285</v>
      </c>
      <c r="C2274" s="18" t="s">
        <v>514</v>
      </c>
      <c r="D2274" s="311">
        <v>1103.1099999999999</v>
      </c>
      <c r="E2274" s="310" t="str">
        <f t="shared" si="35"/>
        <v>SINAPI 07/2024</v>
      </c>
      <c r="F2274" s="311">
        <v>1168.95</v>
      </c>
    </row>
    <row r="2275" spans="1:6" ht="40.5">
      <c r="A2275" s="707">
        <v>101098</v>
      </c>
      <c r="B2275" s="692" t="s">
        <v>2286</v>
      </c>
      <c r="C2275" s="18" t="s">
        <v>514</v>
      </c>
      <c r="D2275" s="311">
        <v>1027.75</v>
      </c>
      <c r="E2275" s="310" t="str">
        <f t="shared" si="35"/>
        <v>SINAPI 07/2024</v>
      </c>
      <c r="F2275" s="311">
        <v>1082.96</v>
      </c>
    </row>
    <row r="2276" spans="1:6" ht="40.5">
      <c r="A2276" s="707">
        <v>101099</v>
      </c>
      <c r="B2276" s="692" t="s">
        <v>2287</v>
      </c>
      <c r="C2276" s="18" t="s">
        <v>514</v>
      </c>
      <c r="D2276" s="18">
        <v>944.98</v>
      </c>
      <c r="E2276" s="310" t="str">
        <f t="shared" si="35"/>
        <v>SINAPI 07/2024</v>
      </c>
      <c r="F2276" s="18">
        <v>993.16</v>
      </c>
    </row>
    <row r="2277" spans="1:6" ht="40.5">
      <c r="A2277" s="707">
        <v>101100</v>
      </c>
      <c r="B2277" s="692" t="s">
        <v>2288</v>
      </c>
      <c r="C2277" s="18" t="s">
        <v>514</v>
      </c>
      <c r="D2277" s="18">
        <v>893.94</v>
      </c>
      <c r="E2277" s="310" t="str">
        <f t="shared" si="35"/>
        <v>SINAPI 07/2024</v>
      </c>
      <c r="F2277" s="18">
        <v>917.7</v>
      </c>
    </row>
    <row r="2278" spans="1:6" ht="54">
      <c r="A2278" s="707">
        <v>101101</v>
      </c>
      <c r="B2278" s="692" t="s">
        <v>2289</v>
      </c>
      <c r="C2278" s="18" t="s">
        <v>514</v>
      </c>
      <c r="D2278" s="18">
        <v>872.43</v>
      </c>
      <c r="E2278" s="310" t="str">
        <f t="shared" si="35"/>
        <v>SINAPI 07/2024</v>
      </c>
      <c r="F2278" s="18">
        <v>894.99</v>
      </c>
    </row>
    <row r="2279" spans="1:6" ht="54">
      <c r="A2279" s="707">
        <v>101102</v>
      </c>
      <c r="B2279" s="692" t="s">
        <v>2290</v>
      </c>
      <c r="C2279" s="18" t="s">
        <v>514</v>
      </c>
      <c r="D2279" s="18">
        <v>849.46</v>
      </c>
      <c r="E2279" s="310" t="str">
        <f t="shared" si="35"/>
        <v>SINAPI 07/2024</v>
      </c>
      <c r="F2279" s="18">
        <v>870.18</v>
      </c>
    </row>
    <row r="2280" spans="1:6" ht="54">
      <c r="A2280" s="707">
        <v>101103</v>
      </c>
      <c r="B2280" s="692" t="s">
        <v>2291</v>
      </c>
      <c r="C2280" s="18" t="s">
        <v>514</v>
      </c>
      <c r="D2280" s="18">
        <v>800.71</v>
      </c>
      <c r="E2280" s="310" t="str">
        <f t="shared" si="35"/>
        <v>SINAPI 07/2024</v>
      </c>
      <c r="F2280" s="18">
        <v>820.1</v>
      </c>
    </row>
    <row r="2281" spans="1:6" ht="54">
      <c r="A2281" s="707">
        <v>101104</v>
      </c>
      <c r="B2281" s="692" t="s">
        <v>2292</v>
      </c>
      <c r="C2281" s="18" t="s">
        <v>514</v>
      </c>
      <c r="D2281" s="311">
        <v>1148.1600000000001</v>
      </c>
      <c r="E2281" s="310" t="str">
        <f t="shared" si="35"/>
        <v>SINAPI 07/2024</v>
      </c>
      <c r="F2281" s="311">
        <v>1207.76</v>
      </c>
    </row>
    <row r="2282" spans="1:6" ht="54">
      <c r="A2282" s="707">
        <v>101105</v>
      </c>
      <c r="B2282" s="692" t="s">
        <v>2293</v>
      </c>
      <c r="C2282" s="18" t="s">
        <v>514</v>
      </c>
      <c r="D2282" s="311">
        <v>1089.18</v>
      </c>
      <c r="E2282" s="310" t="str">
        <f t="shared" si="35"/>
        <v>SINAPI 07/2024</v>
      </c>
      <c r="F2282" s="311">
        <v>1141.4000000000001</v>
      </c>
    </row>
    <row r="2283" spans="1:6" ht="54">
      <c r="A2283" s="707">
        <v>101106</v>
      </c>
      <c r="B2283" s="692" t="s">
        <v>2294</v>
      </c>
      <c r="C2283" s="18" t="s">
        <v>514</v>
      </c>
      <c r="D2283" s="311">
        <v>1014.83</v>
      </c>
      <c r="E2283" s="310" t="str">
        <f t="shared" si="35"/>
        <v>SINAPI 07/2024</v>
      </c>
      <c r="F2283" s="311">
        <v>1056.8599999999999</v>
      </c>
    </row>
    <row r="2284" spans="1:6" ht="54">
      <c r="A2284" s="707">
        <v>101107</v>
      </c>
      <c r="B2284" s="692" t="s">
        <v>2295</v>
      </c>
      <c r="C2284" s="18" t="s">
        <v>514</v>
      </c>
      <c r="D2284" s="18">
        <v>932.89</v>
      </c>
      <c r="E2284" s="310" t="str">
        <f t="shared" si="35"/>
        <v>SINAPI 07/2024</v>
      </c>
      <c r="F2284" s="18">
        <v>968.37</v>
      </c>
    </row>
    <row r="2285" spans="1:6" ht="67.5">
      <c r="A2285" s="707">
        <v>101108</v>
      </c>
      <c r="B2285" s="692" t="s">
        <v>2296</v>
      </c>
      <c r="C2285" s="18" t="s">
        <v>514</v>
      </c>
      <c r="D2285" s="18">
        <v>874.49</v>
      </c>
      <c r="E2285" s="310" t="str">
        <f t="shared" si="35"/>
        <v>SINAPI 07/2024</v>
      </c>
      <c r="F2285" s="18">
        <v>883.62</v>
      </c>
    </row>
    <row r="2286" spans="1:6" ht="67.5">
      <c r="A2286" s="707">
        <v>101109</v>
      </c>
      <c r="B2286" s="692" t="s">
        <v>2297</v>
      </c>
      <c r="C2286" s="18" t="s">
        <v>514</v>
      </c>
      <c r="D2286" s="18">
        <v>853.67</v>
      </c>
      <c r="E2286" s="310" t="str">
        <f t="shared" si="35"/>
        <v>SINAPI 07/2024</v>
      </c>
      <c r="F2286" s="18">
        <v>861.87</v>
      </c>
    </row>
    <row r="2287" spans="1:6" ht="67.5">
      <c r="A2287" s="707">
        <v>101110</v>
      </c>
      <c r="B2287" s="692" t="s">
        <v>2298</v>
      </c>
      <c r="C2287" s="18" t="s">
        <v>514</v>
      </c>
      <c r="D2287" s="18">
        <v>832.28</v>
      </c>
      <c r="E2287" s="310" t="str">
        <f t="shared" si="35"/>
        <v>SINAPI 07/2024</v>
      </c>
      <c r="F2287" s="18">
        <v>839.18</v>
      </c>
    </row>
    <row r="2288" spans="1:6" ht="67.5">
      <c r="A2288" s="707">
        <v>101111</v>
      </c>
      <c r="B2288" s="692" t="s">
        <v>2299</v>
      </c>
      <c r="C2288" s="18" t="s">
        <v>514</v>
      </c>
      <c r="D2288" s="18">
        <v>784.95</v>
      </c>
      <c r="E2288" s="310" t="str">
        <f t="shared" si="35"/>
        <v>SINAPI 07/2024</v>
      </c>
      <c r="F2288" s="18">
        <v>791.08</v>
      </c>
    </row>
    <row r="2289" spans="1:6" ht="40.5">
      <c r="A2289" s="707">
        <v>101112</v>
      </c>
      <c r="B2289" s="692" t="s">
        <v>2300</v>
      </c>
      <c r="C2289" s="18" t="s">
        <v>514</v>
      </c>
      <c r="D2289" s="18">
        <v>847.69</v>
      </c>
      <c r="E2289" s="310" t="str">
        <f t="shared" si="35"/>
        <v>SINAPI 07/2024</v>
      </c>
      <c r="F2289" s="18">
        <v>892.71</v>
      </c>
    </row>
    <row r="2290" spans="1:6" ht="54">
      <c r="A2290" s="707">
        <v>101113</v>
      </c>
      <c r="B2290" s="692" t="s">
        <v>2301</v>
      </c>
      <c r="C2290" s="18" t="s">
        <v>514</v>
      </c>
      <c r="D2290" s="18">
        <v>837.06</v>
      </c>
      <c r="E2290" s="310" t="str">
        <f t="shared" si="35"/>
        <v>SINAPI 07/2024</v>
      </c>
      <c r="F2290" s="18">
        <v>868.49</v>
      </c>
    </row>
    <row r="2291" spans="1:6" ht="27">
      <c r="A2291" s="707">
        <v>95601</v>
      </c>
      <c r="B2291" s="692" t="s">
        <v>2302</v>
      </c>
      <c r="C2291" s="18" t="s">
        <v>44</v>
      </c>
      <c r="D2291" s="18">
        <v>16.489999999999998</v>
      </c>
      <c r="E2291" s="310" t="str">
        <f t="shared" si="35"/>
        <v>SINAPI 07/2024</v>
      </c>
      <c r="F2291" s="18">
        <v>18.52</v>
      </c>
    </row>
    <row r="2292" spans="1:6" ht="27">
      <c r="A2292" s="707">
        <v>95602</v>
      </c>
      <c r="B2292" s="692" t="s">
        <v>2303</v>
      </c>
      <c r="C2292" s="18" t="s">
        <v>44</v>
      </c>
      <c r="D2292" s="18">
        <v>26.39</v>
      </c>
      <c r="E2292" s="310" t="str">
        <f t="shared" si="35"/>
        <v>SINAPI 07/2024</v>
      </c>
      <c r="F2292" s="18">
        <v>29.64</v>
      </c>
    </row>
    <row r="2293" spans="1:6" ht="27">
      <c r="A2293" s="707">
        <v>95603</v>
      </c>
      <c r="B2293" s="692" t="s">
        <v>2304</v>
      </c>
      <c r="C2293" s="18" t="s">
        <v>44</v>
      </c>
      <c r="D2293" s="18">
        <v>45.02</v>
      </c>
      <c r="E2293" s="310" t="str">
        <f t="shared" si="35"/>
        <v>SINAPI 07/2024</v>
      </c>
      <c r="F2293" s="18">
        <v>50.57</v>
      </c>
    </row>
    <row r="2294" spans="1:6" ht="27">
      <c r="A2294" s="707">
        <v>95604</v>
      </c>
      <c r="B2294" s="692" t="s">
        <v>2305</v>
      </c>
      <c r="C2294" s="18" t="s">
        <v>44</v>
      </c>
      <c r="D2294" s="18">
        <v>69.87</v>
      </c>
      <c r="E2294" s="310" t="str">
        <f t="shared" si="35"/>
        <v>SINAPI 07/2024</v>
      </c>
      <c r="F2294" s="18">
        <v>78.48</v>
      </c>
    </row>
    <row r="2295" spans="1:6" ht="27">
      <c r="A2295" s="707">
        <v>95605</v>
      </c>
      <c r="B2295" s="692" t="s">
        <v>2306</v>
      </c>
      <c r="C2295" s="18" t="s">
        <v>44</v>
      </c>
      <c r="D2295" s="18">
        <v>128.33000000000001</v>
      </c>
      <c r="E2295" s="310" t="str">
        <f t="shared" si="35"/>
        <v>SINAPI 07/2024</v>
      </c>
      <c r="F2295" s="18">
        <v>144.1</v>
      </c>
    </row>
    <row r="2296" spans="1:6" ht="27">
      <c r="A2296" s="707">
        <v>95607</v>
      </c>
      <c r="B2296" s="692" t="s">
        <v>2307</v>
      </c>
      <c r="C2296" s="18" t="s">
        <v>44</v>
      </c>
      <c r="D2296" s="18">
        <v>20.65</v>
      </c>
      <c r="E2296" s="310" t="str">
        <f t="shared" si="35"/>
        <v>SINAPI 07/2024</v>
      </c>
      <c r="F2296" s="18">
        <v>21.91</v>
      </c>
    </row>
    <row r="2297" spans="1:6" ht="27">
      <c r="A2297" s="707">
        <v>95608</v>
      </c>
      <c r="B2297" s="692" t="s">
        <v>2308</v>
      </c>
      <c r="C2297" s="18" t="s">
        <v>44</v>
      </c>
      <c r="D2297" s="18">
        <v>29.95</v>
      </c>
      <c r="E2297" s="310" t="str">
        <f t="shared" si="35"/>
        <v>SINAPI 07/2024</v>
      </c>
      <c r="F2297" s="18">
        <v>31.78</v>
      </c>
    </row>
    <row r="2298" spans="1:6" ht="27">
      <c r="A2298" s="707">
        <v>95609</v>
      </c>
      <c r="B2298" s="692" t="s">
        <v>2309</v>
      </c>
      <c r="C2298" s="18" t="s">
        <v>44</v>
      </c>
      <c r="D2298" s="18">
        <v>37.99</v>
      </c>
      <c r="E2298" s="310" t="str">
        <f t="shared" si="35"/>
        <v>SINAPI 07/2024</v>
      </c>
      <c r="F2298" s="18">
        <v>40.299999999999997</v>
      </c>
    </row>
    <row r="2299" spans="1:6" ht="54">
      <c r="A2299" s="707">
        <v>100651</v>
      </c>
      <c r="B2299" s="692" t="s">
        <v>2310</v>
      </c>
      <c r="C2299" s="18" t="s">
        <v>10</v>
      </c>
      <c r="D2299" s="18">
        <v>128.81</v>
      </c>
      <c r="E2299" s="310" t="str">
        <f t="shared" si="35"/>
        <v>SINAPI 07/2024</v>
      </c>
      <c r="F2299" s="18">
        <v>130.59</v>
      </c>
    </row>
    <row r="2300" spans="1:6" ht="54">
      <c r="A2300" s="707">
        <v>100652</v>
      </c>
      <c r="B2300" s="692" t="s">
        <v>2311</v>
      </c>
      <c r="C2300" s="18" t="s">
        <v>10</v>
      </c>
      <c r="D2300" s="18">
        <v>244.39</v>
      </c>
      <c r="E2300" s="310" t="str">
        <f t="shared" si="35"/>
        <v>SINAPI 07/2024</v>
      </c>
      <c r="F2300" s="18">
        <v>246.72</v>
      </c>
    </row>
    <row r="2301" spans="1:6" ht="54">
      <c r="A2301" s="707">
        <v>100653</v>
      </c>
      <c r="B2301" s="692" t="s">
        <v>2312</v>
      </c>
      <c r="C2301" s="18" t="s">
        <v>10</v>
      </c>
      <c r="D2301" s="18">
        <v>404.73</v>
      </c>
      <c r="E2301" s="310" t="str">
        <f t="shared" si="35"/>
        <v>SINAPI 07/2024</v>
      </c>
      <c r="F2301" s="18">
        <v>407.64</v>
      </c>
    </row>
    <row r="2302" spans="1:6" ht="54">
      <c r="A2302" s="707">
        <v>100654</v>
      </c>
      <c r="B2302" s="692" t="s">
        <v>2313</v>
      </c>
      <c r="C2302" s="18" t="s">
        <v>10</v>
      </c>
      <c r="D2302" s="18">
        <v>541.47</v>
      </c>
      <c r="E2302" s="310" t="str">
        <f t="shared" si="35"/>
        <v>SINAPI 07/2024</v>
      </c>
      <c r="F2302" s="18">
        <v>544.79999999999995</v>
      </c>
    </row>
    <row r="2303" spans="1:6" ht="54">
      <c r="A2303" s="707">
        <v>100655</v>
      </c>
      <c r="B2303" s="692" t="s">
        <v>2314</v>
      </c>
      <c r="C2303" s="18" t="s">
        <v>10</v>
      </c>
      <c r="D2303" s="18">
        <v>629.28</v>
      </c>
      <c r="E2303" s="310" t="str">
        <f t="shared" si="35"/>
        <v>SINAPI 07/2024</v>
      </c>
      <c r="F2303" s="18">
        <v>632.13</v>
      </c>
    </row>
    <row r="2304" spans="1:6" ht="40.5">
      <c r="A2304" s="707">
        <v>100656</v>
      </c>
      <c r="B2304" s="692" t="s">
        <v>2315</v>
      </c>
      <c r="C2304" s="18" t="s">
        <v>10</v>
      </c>
      <c r="D2304" s="18">
        <v>112.45</v>
      </c>
      <c r="E2304" s="310" t="str">
        <f t="shared" si="35"/>
        <v>SINAPI 07/2024</v>
      </c>
      <c r="F2304" s="18">
        <v>114.27</v>
      </c>
    </row>
    <row r="2305" spans="1:6" ht="40.5">
      <c r="A2305" s="707">
        <v>100657</v>
      </c>
      <c r="B2305" s="692" t="s">
        <v>2316</v>
      </c>
      <c r="C2305" s="18" t="s">
        <v>10</v>
      </c>
      <c r="D2305" s="18">
        <v>145.52000000000001</v>
      </c>
      <c r="E2305" s="310" t="str">
        <f t="shared" si="35"/>
        <v>SINAPI 07/2024</v>
      </c>
      <c r="F2305" s="18">
        <v>147.41999999999999</v>
      </c>
    </row>
    <row r="2306" spans="1:6" ht="40.5">
      <c r="A2306" s="707">
        <v>100658</v>
      </c>
      <c r="B2306" s="692" t="s">
        <v>2317</v>
      </c>
      <c r="C2306" s="18" t="s">
        <v>10</v>
      </c>
      <c r="D2306" s="18">
        <v>337.91</v>
      </c>
      <c r="E2306" s="310" t="str">
        <f t="shared" si="35"/>
        <v>SINAPI 07/2024</v>
      </c>
      <c r="F2306" s="18">
        <v>340.5</v>
      </c>
    </row>
    <row r="2307" spans="1:6" ht="40.5">
      <c r="A2307" s="707">
        <v>100889</v>
      </c>
      <c r="B2307" s="692" t="s">
        <v>2318</v>
      </c>
      <c r="C2307" s="18" t="s">
        <v>1605</v>
      </c>
      <c r="D2307" s="18">
        <v>11.9</v>
      </c>
      <c r="E2307" s="310" t="str">
        <f t="shared" si="35"/>
        <v>SINAPI 07/2024</v>
      </c>
      <c r="F2307" s="18">
        <v>11.97</v>
      </c>
    </row>
    <row r="2308" spans="1:6" ht="40.5">
      <c r="A2308" s="707">
        <v>100890</v>
      </c>
      <c r="B2308" s="692" t="s">
        <v>2319</v>
      </c>
      <c r="C2308" s="18" t="s">
        <v>1605</v>
      </c>
      <c r="D2308" s="18">
        <v>11.75</v>
      </c>
      <c r="E2308" s="310" t="str">
        <f t="shared" si="35"/>
        <v>SINAPI 07/2024</v>
      </c>
      <c r="F2308" s="18">
        <v>11.79</v>
      </c>
    </row>
    <row r="2309" spans="1:6" ht="40.5">
      <c r="A2309" s="707">
        <v>100892</v>
      </c>
      <c r="B2309" s="692" t="s">
        <v>2320</v>
      </c>
      <c r="C2309" s="18" t="s">
        <v>1605</v>
      </c>
      <c r="D2309" s="18">
        <v>12.31</v>
      </c>
      <c r="E2309" s="310" t="str">
        <f t="shared" si="35"/>
        <v>SINAPI 07/2024</v>
      </c>
      <c r="F2309" s="18">
        <v>12.4</v>
      </c>
    </row>
    <row r="2310" spans="1:6" ht="40.5">
      <c r="A2310" s="707">
        <v>100893</v>
      </c>
      <c r="B2310" s="692" t="s">
        <v>2321</v>
      </c>
      <c r="C2310" s="18" t="s">
        <v>1605</v>
      </c>
      <c r="D2310" s="18">
        <v>12.14</v>
      </c>
      <c r="E2310" s="310" t="str">
        <f t="shared" si="35"/>
        <v>SINAPI 07/2024</v>
      </c>
      <c r="F2310" s="18">
        <v>12.23</v>
      </c>
    </row>
    <row r="2311" spans="1:6" ht="40.5">
      <c r="A2311" s="707">
        <v>100894</v>
      </c>
      <c r="B2311" s="692" t="s">
        <v>2322</v>
      </c>
      <c r="C2311" s="18" t="s">
        <v>1605</v>
      </c>
      <c r="D2311" s="18">
        <v>12.03</v>
      </c>
      <c r="E2311" s="310" t="str">
        <f t="shared" si="35"/>
        <v>SINAPI 07/2024</v>
      </c>
      <c r="F2311" s="18">
        <v>12.1</v>
      </c>
    </row>
    <row r="2312" spans="1:6" ht="54">
      <c r="A2312" s="707">
        <v>100896</v>
      </c>
      <c r="B2312" s="692" t="s">
        <v>2323</v>
      </c>
      <c r="C2312" s="18" t="s">
        <v>10</v>
      </c>
      <c r="D2312" s="18">
        <v>58.29</v>
      </c>
      <c r="E2312" s="310" t="str">
        <f t="shared" ref="E2312:E2375" si="36">+$G$7</f>
        <v>SINAPI 07/2024</v>
      </c>
      <c r="F2312" s="18">
        <v>59.25</v>
      </c>
    </row>
    <row r="2313" spans="1:6" ht="54">
      <c r="A2313" s="707">
        <v>100897</v>
      </c>
      <c r="B2313" s="692" t="s">
        <v>2324</v>
      </c>
      <c r="C2313" s="18" t="s">
        <v>10</v>
      </c>
      <c r="D2313" s="18">
        <v>112.42</v>
      </c>
      <c r="E2313" s="310" t="str">
        <f t="shared" si="36"/>
        <v>SINAPI 07/2024</v>
      </c>
      <c r="F2313" s="18">
        <v>113.62</v>
      </c>
    </row>
    <row r="2314" spans="1:6" ht="54">
      <c r="A2314" s="707">
        <v>100898</v>
      </c>
      <c r="B2314" s="692" t="s">
        <v>2325</v>
      </c>
      <c r="C2314" s="18" t="s">
        <v>10</v>
      </c>
      <c r="D2314" s="18">
        <v>214.81</v>
      </c>
      <c r="E2314" s="310" t="str">
        <f t="shared" si="36"/>
        <v>SINAPI 07/2024</v>
      </c>
      <c r="F2314" s="18">
        <v>216.3</v>
      </c>
    </row>
    <row r="2315" spans="1:6" ht="54">
      <c r="A2315" s="707">
        <v>100899</v>
      </c>
      <c r="B2315" s="692" t="s">
        <v>2326</v>
      </c>
      <c r="C2315" s="18" t="s">
        <v>10</v>
      </c>
      <c r="D2315" s="18">
        <v>79.75</v>
      </c>
      <c r="E2315" s="310" t="str">
        <f t="shared" si="36"/>
        <v>SINAPI 07/2024</v>
      </c>
      <c r="F2315" s="18">
        <v>83.31</v>
      </c>
    </row>
    <row r="2316" spans="1:6" ht="54">
      <c r="A2316" s="707">
        <v>100900</v>
      </c>
      <c r="B2316" s="692" t="s">
        <v>2327</v>
      </c>
      <c r="C2316" s="18" t="s">
        <v>10</v>
      </c>
      <c r="D2316" s="18">
        <v>246.19</v>
      </c>
      <c r="E2316" s="310" t="str">
        <f t="shared" si="36"/>
        <v>SINAPI 07/2024</v>
      </c>
      <c r="F2316" s="18">
        <v>248.16</v>
      </c>
    </row>
    <row r="2317" spans="1:6" ht="40.5">
      <c r="A2317" s="707">
        <v>101173</v>
      </c>
      <c r="B2317" s="692" t="s">
        <v>2328</v>
      </c>
      <c r="C2317" s="18" t="s">
        <v>10</v>
      </c>
      <c r="D2317" s="18">
        <v>54.91</v>
      </c>
      <c r="E2317" s="310" t="str">
        <f t="shared" si="36"/>
        <v>SINAPI 07/2024</v>
      </c>
      <c r="F2317" s="18">
        <v>58.28</v>
      </c>
    </row>
    <row r="2318" spans="1:6" ht="40.5">
      <c r="A2318" s="707">
        <v>101174</v>
      </c>
      <c r="B2318" s="692" t="s">
        <v>2329</v>
      </c>
      <c r="C2318" s="18" t="s">
        <v>10</v>
      </c>
      <c r="D2318" s="18">
        <v>76.97</v>
      </c>
      <c r="E2318" s="310" t="str">
        <f t="shared" si="36"/>
        <v>SINAPI 07/2024</v>
      </c>
      <c r="F2318" s="18">
        <v>82.18</v>
      </c>
    </row>
    <row r="2319" spans="1:6" ht="40.5">
      <c r="A2319" s="707">
        <v>101175</v>
      </c>
      <c r="B2319" s="692" t="s">
        <v>2330</v>
      </c>
      <c r="C2319" s="18" t="s">
        <v>10</v>
      </c>
      <c r="D2319" s="18">
        <v>105.18</v>
      </c>
      <c r="E2319" s="310" t="str">
        <f t="shared" si="36"/>
        <v>SINAPI 07/2024</v>
      </c>
      <c r="F2319" s="18">
        <v>112.22</v>
      </c>
    </row>
    <row r="2320" spans="1:6" ht="40.5">
      <c r="A2320" s="707">
        <v>101176</v>
      </c>
      <c r="B2320" s="692" t="s">
        <v>2331</v>
      </c>
      <c r="C2320" s="18" t="s">
        <v>10</v>
      </c>
      <c r="D2320" s="18">
        <v>130.46</v>
      </c>
      <c r="E2320" s="310" t="str">
        <f t="shared" si="36"/>
        <v>SINAPI 07/2024</v>
      </c>
      <c r="F2320" s="18">
        <v>138.22</v>
      </c>
    </row>
    <row r="2321" spans="1:6" ht="27">
      <c r="A2321" s="707">
        <v>102521</v>
      </c>
      <c r="B2321" s="692" t="s">
        <v>2332</v>
      </c>
      <c r="C2321" s="18" t="s">
        <v>44</v>
      </c>
      <c r="D2321" s="18">
        <v>105.86</v>
      </c>
      <c r="E2321" s="310" t="str">
        <f t="shared" si="36"/>
        <v>SINAPI 07/2024</v>
      </c>
      <c r="F2321" s="18">
        <v>118.87</v>
      </c>
    </row>
    <row r="2322" spans="1:6" ht="27">
      <c r="A2322" s="707">
        <v>102522</v>
      </c>
      <c r="B2322" s="692" t="s">
        <v>2333</v>
      </c>
      <c r="C2322" s="18" t="s">
        <v>44</v>
      </c>
      <c r="D2322" s="18">
        <v>155.30000000000001</v>
      </c>
      <c r="E2322" s="310" t="str">
        <f t="shared" si="36"/>
        <v>SINAPI 07/2024</v>
      </c>
      <c r="F2322" s="18">
        <v>174.4</v>
      </c>
    </row>
    <row r="2323" spans="1:6" ht="27">
      <c r="A2323" s="707">
        <v>102523</v>
      </c>
      <c r="B2323" s="692" t="s">
        <v>2334</v>
      </c>
      <c r="C2323" s="18" t="s">
        <v>44</v>
      </c>
      <c r="D2323" s="18">
        <v>204.75</v>
      </c>
      <c r="E2323" s="310" t="str">
        <f t="shared" si="36"/>
        <v>SINAPI 07/2024</v>
      </c>
      <c r="F2323" s="18">
        <v>229.92</v>
      </c>
    </row>
    <row r="2324" spans="1:6" ht="27">
      <c r="A2324" s="707">
        <v>95240</v>
      </c>
      <c r="B2324" s="692" t="s">
        <v>2335</v>
      </c>
      <c r="C2324" s="18" t="s">
        <v>495</v>
      </c>
      <c r="D2324" s="18">
        <v>17.75</v>
      </c>
      <c r="E2324" s="310" t="str">
        <f t="shared" si="36"/>
        <v>SINAPI 07/2024</v>
      </c>
      <c r="F2324" s="18">
        <v>18.649999999999999</v>
      </c>
    </row>
    <row r="2325" spans="1:6" ht="27">
      <c r="A2325" s="707">
        <v>95241</v>
      </c>
      <c r="B2325" s="692" t="s">
        <v>2336</v>
      </c>
      <c r="C2325" s="18" t="s">
        <v>495</v>
      </c>
      <c r="D2325" s="18">
        <v>34.340000000000003</v>
      </c>
      <c r="E2325" s="310" t="str">
        <f t="shared" si="36"/>
        <v>SINAPI 07/2024</v>
      </c>
      <c r="F2325" s="18">
        <v>35.950000000000003</v>
      </c>
    </row>
    <row r="2326" spans="1:6" ht="27">
      <c r="A2326" s="707">
        <v>96616</v>
      </c>
      <c r="B2326" s="692" t="s">
        <v>2337</v>
      </c>
      <c r="C2326" s="18" t="s">
        <v>514</v>
      </c>
      <c r="D2326" s="18">
        <v>738.81</v>
      </c>
      <c r="E2326" s="310" t="str">
        <f t="shared" si="36"/>
        <v>SINAPI 07/2024</v>
      </c>
      <c r="F2326" s="18">
        <v>777.16</v>
      </c>
    </row>
    <row r="2327" spans="1:6" ht="27">
      <c r="A2327" s="707">
        <v>96617</v>
      </c>
      <c r="B2327" s="692" t="s">
        <v>2338</v>
      </c>
      <c r="C2327" s="18" t="s">
        <v>495</v>
      </c>
      <c r="D2327" s="18">
        <v>18.420000000000002</v>
      </c>
      <c r="E2327" s="310" t="str">
        <f t="shared" si="36"/>
        <v>SINAPI 07/2024</v>
      </c>
      <c r="F2327" s="18">
        <v>19.39</v>
      </c>
    </row>
    <row r="2328" spans="1:6" ht="27">
      <c r="A2328" s="707">
        <v>96619</v>
      </c>
      <c r="B2328" s="692" t="s">
        <v>2339</v>
      </c>
      <c r="C2328" s="18" t="s">
        <v>495</v>
      </c>
      <c r="D2328" s="18">
        <v>36.92</v>
      </c>
      <c r="E2328" s="310" t="str">
        <f t="shared" si="36"/>
        <v>SINAPI 07/2024</v>
      </c>
      <c r="F2328" s="18">
        <v>38.85</v>
      </c>
    </row>
    <row r="2329" spans="1:6" ht="27">
      <c r="A2329" s="707">
        <v>96620</v>
      </c>
      <c r="B2329" s="692" t="s">
        <v>2340</v>
      </c>
      <c r="C2329" s="18" t="s">
        <v>514</v>
      </c>
      <c r="D2329" s="18">
        <v>687.31</v>
      </c>
      <c r="E2329" s="310" t="str">
        <f t="shared" si="36"/>
        <v>SINAPI 07/2024</v>
      </c>
      <c r="F2329" s="18">
        <v>719.21</v>
      </c>
    </row>
    <row r="2330" spans="1:6" ht="27">
      <c r="A2330" s="707">
        <v>96621</v>
      </c>
      <c r="B2330" s="692" t="s">
        <v>2341</v>
      </c>
      <c r="C2330" s="18" t="s">
        <v>514</v>
      </c>
      <c r="D2330" s="18">
        <v>217.8</v>
      </c>
      <c r="E2330" s="310" t="str">
        <f t="shared" si="36"/>
        <v>SINAPI 07/2024</v>
      </c>
      <c r="F2330" s="18">
        <v>226.8</v>
      </c>
    </row>
    <row r="2331" spans="1:6" ht="27">
      <c r="A2331" s="707">
        <v>96622</v>
      </c>
      <c r="B2331" s="692" t="s">
        <v>2342</v>
      </c>
      <c r="C2331" s="18" t="s">
        <v>514</v>
      </c>
      <c r="D2331" s="18">
        <v>205.34</v>
      </c>
      <c r="E2331" s="310" t="str">
        <f t="shared" si="36"/>
        <v>SINAPI 07/2024</v>
      </c>
      <c r="F2331" s="18">
        <v>212.85</v>
      </c>
    </row>
    <row r="2332" spans="1:6" ht="27">
      <c r="A2332" s="707">
        <v>96623</v>
      </c>
      <c r="B2332" s="692" t="s">
        <v>2343</v>
      </c>
      <c r="C2332" s="18" t="s">
        <v>514</v>
      </c>
      <c r="D2332" s="18">
        <v>186.85</v>
      </c>
      <c r="E2332" s="310" t="str">
        <f t="shared" si="36"/>
        <v>SINAPI 07/2024</v>
      </c>
      <c r="F2332" s="18">
        <v>194.46</v>
      </c>
    </row>
    <row r="2333" spans="1:6" ht="40.5">
      <c r="A2333" s="707">
        <v>96624</v>
      </c>
      <c r="B2333" s="692" t="s">
        <v>2344</v>
      </c>
      <c r="C2333" s="18" t="s">
        <v>514</v>
      </c>
      <c r="D2333" s="18">
        <v>174.38</v>
      </c>
      <c r="E2333" s="310" t="str">
        <f t="shared" si="36"/>
        <v>SINAPI 07/2024</v>
      </c>
      <c r="F2333" s="18">
        <v>180.51</v>
      </c>
    </row>
    <row r="2334" spans="1:6" ht="27">
      <c r="A2334" s="707">
        <v>97082</v>
      </c>
      <c r="B2334" s="692" t="s">
        <v>2345</v>
      </c>
      <c r="C2334" s="18" t="s">
        <v>514</v>
      </c>
      <c r="D2334" s="18">
        <v>54.62</v>
      </c>
      <c r="E2334" s="310" t="str">
        <f t="shared" si="36"/>
        <v>SINAPI 07/2024</v>
      </c>
      <c r="F2334" s="18">
        <v>61.12</v>
      </c>
    </row>
    <row r="2335" spans="1:6" ht="40.5">
      <c r="A2335" s="707">
        <v>97083</v>
      </c>
      <c r="B2335" s="692" t="s">
        <v>2346</v>
      </c>
      <c r="C2335" s="18" t="s">
        <v>495</v>
      </c>
      <c r="D2335" s="18">
        <v>2.91</v>
      </c>
      <c r="E2335" s="310" t="str">
        <f t="shared" si="36"/>
        <v>SINAPI 07/2024</v>
      </c>
      <c r="F2335" s="18">
        <v>3.25</v>
      </c>
    </row>
    <row r="2336" spans="1:6" ht="40.5">
      <c r="A2336" s="707">
        <v>97084</v>
      </c>
      <c r="B2336" s="692" t="s">
        <v>2347</v>
      </c>
      <c r="C2336" s="18" t="s">
        <v>495</v>
      </c>
      <c r="D2336" s="18">
        <v>0.61</v>
      </c>
      <c r="E2336" s="310" t="str">
        <f t="shared" si="36"/>
        <v>SINAPI 07/2024</v>
      </c>
      <c r="F2336" s="18">
        <v>0.67</v>
      </c>
    </row>
    <row r="2337" spans="1:6" ht="40.5">
      <c r="A2337" s="707">
        <v>97086</v>
      </c>
      <c r="B2337" s="692" t="s">
        <v>2348</v>
      </c>
      <c r="C2337" s="18" t="s">
        <v>495</v>
      </c>
      <c r="D2337" s="18">
        <v>116.48</v>
      </c>
      <c r="E2337" s="310" t="str">
        <f t="shared" si="36"/>
        <v>SINAPI 07/2024</v>
      </c>
      <c r="F2337" s="18">
        <v>126.81</v>
      </c>
    </row>
    <row r="2338" spans="1:6" ht="40.5">
      <c r="A2338" s="707">
        <v>97087</v>
      </c>
      <c r="B2338" s="692" t="s">
        <v>2349</v>
      </c>
      <c r="C2338" s="18" t="s">
        <v>495</v>
      </c>
      <c r="D2338" s="18">
        <v>2.31</v>
      </c>
      <c r="E2338" s="310" t="str">
        <f t="shared" si="36"/>
        <v>SINAPI 07/2024</v>
      </c>
      <c r="F2338" s="18">
        <v>2.37</v>
      </c>
    </row>
    <row r="2339" spans="1:6" ht="27">
      <c r="A2339" s="707">
        <v>97088</v>
      </c>
      <c r="B2339" s="692" t="s">
        <v>2350</v>
      </c>
      <c r="C2339" s="18" t="s">
        <v>1605</v>
      </c>
      <c r="D2339" s="18">
        <v>15.56</v>
      </c>
      <c r="E2339" s="310" t="str">
        <f t="shared" si="36"/>
        <v>SINAPI 07/2024</v>
      </c>
      <c r="F2339" s="18">
        <v>15.72</v>
      </c>
    </row>
    <row r="2340" spans="1:6" ht="27">
      <c r="A2340" s="707">
        <v>97089</v>
      </c>
      <c r="B2340" s="692" t="s">
        <v>2351</v>
      </c>
      <c r="C2340" s="18" t="s">
        <v>1605</v>
      </c>
      <c r="D2340" s="18">
        <v>14.23</v>
      </c>
      <c r="E2340" s="310" t="str">
        <f t="shared" si="36"/>
        <v>SINAPI 07/2024</v>
      </c>
      <c r="F2340" s="18">
        <v>14.37</v>
      </c>
    </row>
    <row r="2341" spans="1:6" ht="27">
      <c r="A2341" s="707">
        <v>97090</v>
      </c>
      <c r="B2341" s="692" t="s">
        <v>2352</v>
      </c>
      <c r="C2341" s="18" t="s">
        <v>1605</v>
      </c>
      <c r="D2341" s="18">
        <v>13.97</v>
      </c>
      <c r="E2341" s="310" t="str">
        <f t="shared" si="36"/>
        <v>SINAPI 07/2024</v>
      </c>
      <c r="F2341" s="18">
        <v>14.09</v>
      </c>
    </row>
    <row r="2342" spans="1:6" ht="27">
      <c r="A2342" s="707">
        <v>97091</v>
      </c>
      <c r="B2342" s="692" t="s">
        <v>2353</v>
      </c>
      <c r="C2342" s="18" t="s">
        <v>1605</v>
      </c>
      <c r="D2342" s="18">
        <v>13.53</v>
      </c>
      <c r="E2342" s="310" t="str">
        <f t="shared" si="36"/>
        <v>SINAPI 07/2024</v>
      </c>
      <c r="F2342" s="18">
        <v>13.63</v>
      </c>
    </row>
    <row r="2343" spans="1:6" ht="27">
      <c r="A2343" s="707">
        <v>97092</v>
      </c>
      <c r="B2343" s="692" t="s">
        <v>2354</v>
      </c>
      <c r="C2343" s="18" t="s">
        <v>1605</v>
      </c>
      <c r="D2343" s="18">
        <v>13.07</v>
      </c>
      <c r="E2343" s="310" t="str">
        <f t="shared" si="36"/>
        <v>SINAPI 07/2024</v>
      </c>
      <c r="F2343" s="18">
        <v>13.17</v>
      </c>
    </row>
    <row r="2344" spans="1:6" ht="27">
      <c r="A2344" s="707">
        <v>97093</v>
      </c>
      <c r="B2344" s="692" t="s">
        <v>2355</v>
      </c>
      <c r="C2344" s="18" t="s">
        <v>1605</v>
      </c>
      <c r="D2344" s="18">
        <v>12.25</v>
      </c>
      <c r="E2344" s="310" t="str">
        <f t="shared" si="36"/>
        <v>SINAPI 07/2024</v>
      </c>
      <c r="F2344" s="18">
        <v>12.33</v>
      </c>
    </row>
    <row r="2345" spans="1:6" ht="40.5">
      <c r="A2345" s="707">
        <v>97096</v>
      </c>
      <c r="B2345" s="692" t="s">
        <v>2356</v>
      </c>
      <c r="C2345" s="18" t="s">
        <v>514</v>
      </c>
      <c r="D2345" s="18">
        <v>565.12</v>
      </c>
      <c r="E2345" s="310" t="str">
        <f t="shared" si="36"/>
        <v>SINAPI 07/2024</v>
      </c>
      <c r="F2345" s="18">
        <v>567.27</v>
      </c>
    </row>
    <row r="2346" spans="1:6" ht="27">
      <c r="A2346" s="707">
        <v>97097</v>
      </c>
      <c r="B2346" s="692" t="s">
        <v>2357</v>
      </c>
      <c r="C2346" s="18" t="s">
        <v>495</v>
      </c>
      <c r="D2346" s="18">
        <v>41.97</v>
      </c>
      <c r="E2346" s="310" t="str">
        <f t="shared" si="36"/>
        <v>SINAPI 07/2024</v>
      </c>
      <c r="F2346" s="18">
        <v>42.24</v>
      </c>
    </row>
    <row r="2347" spans="1:6" ht="27">
      <c r="A2347" s="707">
        <v>97101</v>
      </c>
      <c r="B2347" s="692" t="s">
        <v>2358</v>
      </c>
      <c r="C2347" s="18" t="s">
        <v>495</v>
      </c>
      <c r="D2347" s="18">
        <v>161.93</v>
      </c>
      <c r="E2347" s="310" t="str">
        <f t="shared" si="36"/>
        <v>SINAPI 07/2024</v>
      </c>
      <c r="F2347" s="18">
        <v>164.81</v>
      </c>
    </row>
    <row r="2348" spans="1:6" ht="27">
      <c r="A2348" s="707">
        <v>97102</v>
      </c>
      <c r="B2348" s="692" t="s">
        <v>2359</v>
      </c>
      <c r="C2348" s="18" t="s">
        <v>495</v>
      </c>
      <c r="D2348" s="18">
        <v>202.75</v>
      </c>
      <c r="E2348" s="310" t="str">
        <f t="shared" si="36"/>
        <v>SINAPI 07/2024</v>
      </c>
      <c r="F2348" s="18">
        <v>205.97</v>
      </c>
    </row>
    <row r="2349" spans="1:6" ht="27">
      <c r="A2349" s="707">
        <v>97103</v>
      </c>
      <c r="B2349" s="692" t="s">
        <v>2360</v>
      </c>
      <c r="C2349" s="18" t="s">
        <v>495</v>
      </c>
      <c r="D2349" s="18">
        <v>240.07</v>
      </c>
      <c r="E2349" s="310" t="str">
        <f t="shared" si="36"/>
        <v>SINAPI 07/2024</v>
      </c>
      <c r="F2349" s="18">
        <v>243.56</v>
      </c>
    </row>
    <row r="2350" spans="1:6" ht="40.5">
      <c r="A2350" s="707">
        <v>100322</v>
      </c>
      <c r="B2350" s="692" t="s">
        <v>2361</v>
      </c>
      <c r="C2350" s="18" t="s">
        <v>514</v>
      </c>
      <c r="D2350" s="18">
        <v>166.84</v>
      </c>
      <c r="E2350" s="310" t="str">
        <f t="shared" si="36"/>
        <v>SINAPI 07/2024</v>
      </c>
      <c r="F2350" s="18">
        <v>172.97</v>
      </c>
    </row>
    <row r="2351" spans="1:6" ht="40.5">
      <c r="A2351" s="707">
        <v>100323</v>
      </c>
      <c r="B2351" s="692" t="s">
        <v>2362</v>
      </c>
      <c r="C2351" s="18" t="s">
        <v>514</v>
      </c>
      <c r="D2351" s="18">
        <v>202.91</v>
      </c>
      <c r="E2351" s="310" t="str">
        <f t="shared" si="36"/>
        <v>SINAPI 07/2024</v>
      </c>
      <c r="F2351" s="18">
        <v>209.04</v>
      </c>
    </row>
    <row r="2352" spans="1:6" ht="40.5">
      <c r="A2352" s="707">
        <v>100324</v>
      </c>
      <c r="B2352" s="692" t="s">
        <v>2363</v>
      </c>
      <c r="C2352" s="18" t="s">
        <v>514</v>
      </c>
      <c r="D2352" s="18">
        <v>174.05</v>
      </c>
      <c r="E2352" s="310" t="str">
        <f t="shared" si="36"/>
        <v>SINAPI 07/2024</v>
      </c>
      <c r="F2352" s="18">
        <v>180.18</v>
      </c>
    </row>
    <row r="2353" spans="1:6" ht="27">
      <c r="A2353" s="707">
        <v>103072</v>
      </c>
      <c r="B2353" s="692" t="s">
        <v>2364</v>
      </c>
      <c r="C2353" s="18" t="s">
        <v>495</v>
      </c>
      <c r="D2353" s="18">
        <v>283.75</v>
      </c>
      <c r="E2353" s="310" t="str">
        <f t="shared" si="36"/>
        <v>SINAPI 07/2024</v>
      </c>
      <c r="F2353" s="18">
        <v>287.69</v>
      </c>
    </row>
    <row r="2354" spans="1:6" ht="27">
      <c r="A2354" s="707">
        <v>103073</v>
      </c>
      <c r="B2354" s="692" t="s">
        <v>2365</v>
      </c>
      <c r="C2354" s="18" t="s">
        <v>495</v>
      </c>
      <c r="D2354" s="18">
        <v>342.81</v>
      </c>
      <c r="E2354" s="310" t="str">
        <f t="shared" si="36"/>
        <v>SINAPI 07/2024</v>
      </c>
      <c r="F2354" s="18">
        <v>347.14</v>
      </c>
    </row>
    <row r="2355" spans="1:6" ht="40.5">
      <c r="A2355" s="707">
        <v>103074</v>
      </c>
      <c r="B2355" s="692" t="s">
        <v>2366</v>
      </c>
      <c r="C2355" s="18" t="s">
        <v>495</v>
      </c>
      <c r="D2355" s="18">
        <v>159.69</v>
      </c>
      <c r="E2355" s="310" t="str">
        <f t="shared" si="36"/>
        <v>SINAPI 07/2024</v>
      </c>
      <c r="F2355" s="18">
        <v>162.38999999999999</v>
      </c>
    </row>
    <row r="2356" spans="1:6" ht="40.5">
      <c r="A2356" s="707">
        <v>103075</v>
      </c>
      <c r="B2356" s="692" t="s">
        <v>2367</v>
      </c>
      <c r="C2356" s="18" t="s">
        <v>495</v>
      </c>
      <c r="D2356" s="18">
        <v>201.66</v>
      </c>
      <c r="E2356" s="310" t="str">
        <f t="shared" si="36"/>
        <v>SINAPI 07/2024</v>
      </c>
      <c r="F2356" s="18">
        <v>204.63</v>
      </c>
    </row>
    <row r="2357" spans="1:6" ht="40.5">
      <c r="A2357" s="707">
        <v>103076</v>
      </c>
      <c r="B2357" s="692" t="s">
        <v>2368</v>
      </c>
      <c r="C2357" s="18" t="s">
        <v>495</v>
      </c>
      <c r="D2357" s="18">
        <v>139.69</v>
      </c>
      <c r="E2357" s="310" t="str">
        <f t="shared" si="36"/>
        <v>SINAPI 07/2024</v>
      </c>
      <c r="F2357" s="18">
        <v>142.26</v>
      </c>
    </row>
    <row r="2358" spans="1:6" ht="40.5">
      <c r="A2358" s="707">
        <v>103077</v>
      </c>
      <c r="B2358" s="692" t="s">
        <v>2369</v>
      </c>
      <c r="C2358" s="18" t="s">
        <v>495</v>
      </c>
      <c r="D2358" s="18">
        <v>180.51</v>
      </c>
      <c r="E2358" s="310" t="str">
        <f t="shared" si="36"/>
        <v>SINAPI 07/2024</v>
      </c>
      <c r="F2358" s="18">
        <v>183.43</v>
      </c>
    </row>
    <row r="2359" spans="1:6" ht="40.5">
      <c r="A2359" s="707">
        <v>103078</v>
      </c>
      <c r="B2359" s="692" t="s">
        <v>2370</v>
      </c>
      <c r="C2359" s="18" t="s">
        <v>495</v>
      </c>
      <c r="D2359" s="18">
        <v>217.83</v>
      </c>
      <c r="E2359" s="310" t="str">
        <f t="shared" si="36"/>
        <v>SINAPI 07/2024</v>
      </c>
      <c r="F2359" s="18">
        <v>221.02</v>
      </c>
    </row>
    <row r="2360" spans="1:6" ht="40.5">
      <c r="A2360" s="707">
        <v>103079</v>
      </c>
      <c r="B2360" s="692" t="s">
        <v>2371</v>
      </c>
      <c r="C2360" s="18" t="s">
        <v>495</v>
      </c>
      <c r="D2360" s="18">
        <v>261.52</v>
      </c>
      <c r="E2360" s="310" t="str">
        <f t="shared" si="36"/>
        <v>SINAPI 07/2024</v>
      </c>
      <c r="F2360" s="18">
        <v>265.14</v>
      </c>
    </row>
    <row r="2361" spans="1:6" ht="40.5">
      <c r="A2361" s="707">
        <v>103080</v>
      </c>
      <c r="B2361" s="692" t="s">
        <v>2372</v>
      </c>
      <c r="C2361" s="18" t="s">
        <v>495</v>
      </c>
      <c r="D2361" s="18">
        <v>320.57</v>
      </c>
      <c r="E2361" s="310" t="str">
        <f t="shared" si="36"/>
        <v>SINAPI 07/2024</v>
      </c>
      <c r="F2361" s="18">
        <v>324.60000000000002</v>
      </c>
    </row>
    <row r="2362" spans="1:6" ht="40.5">
      <c r="A2362" s="707">
        <v>92263</v>
      </c>
      <c r="B2362" s="692" t="s">
        <v>2373</v>
      </c>
      <c r="C2362" s="18" t="s">
        <v>495</v>
      </c>
      <c r="D2362" s="18">
        <v>165.49</v>
      </c>
      <c r="E2362" s="310" t="str">
        <f t="shared" si="36"/>
        <v>SINAPI 07/2024</v>
      </c>
      <c r="F2362" s="18">
        <v>170.81</v>
      </c>
    </row>
    <row r="2363" spans="1:6" ht="40.5">
      <c r="A2363" s="707">
        <v>92264</v>
      </c>
      <c r="B2363" s="692" t="s">
        <v>2374</v>
      </c>
      <c r="C2363" s="18" t="s">
        <v>495</v>
      </c>
      <c r="D2363" s="18">
        <v>209.55</v>
      </c>
      <c r="E2363" s="310" t="str">
        <f t="shared" si="36"/>
        <v>SINAPI 07/2024</v>
      </c>
      <c r="F2363" s="18">
        <v>214.87</v>
      </c>
    </row>
    <row r="2364" spans="1:6" ht="27">
      <c r="A2364" s="707">
        <v>92265</v>
      </c>
      <c r="B2364" s="692" t="s">
        <v>2375</v>
      </c>
      <c r="C2364" s="18" t="s">
        <v>495</v>
      </c>
      <c r="D2364" s="18">
        <v>117.16</v>
      </c>
      <c r="E2364" s="310" t="str">
        <f t="shared" si="36"/>
        <v>SINAPI 07/2024</v>
      </c>
      <c r="F2364" s="18">
        <v>121.46</v>
      </c>
    </row>
    <row r="2365" spans="1:6" ht="27">
      <c r="A2365" s="707">
        <v>92266</v>
      </c>
      <c r="B2365" s="692" t="s">
        <v>2376</v>
      </c>
      <c r="C2365" s="18" t="s">
        <v>495</v>
      </c>
      <c r="D2365" s="18">
        <v>154.94999999999999</v>
      </c>
      <c r="E2365" s="310" t="str">
        <f t="shared" si="36"/>
        <v>SINAPI 07/2024</v>
      </c>
      <c r="F2365" s="18">
        <v>159.25</v>
      </c>
    </row>
    <row r="2366" spans="1:6" ht="27">
      <c r="A2366" s="707">
        <v>92267</v>
      </c>
      <c r="B2366" s="692" t="s">
        <v>2377</v>
      </c>
      <c r="C2366" s="18" t="s">
        <v>495</v>
      </c>
      <c r="D2366" s="18">
        <v>50.88</v>
      </c>
      <c r="E2366" s="310" t="str">
        <f t="shared" si="36"/>
        <v>SINAPI 07/2024</v>
      </c>
      <c r="F2366" s="18">
        <v>51.02</v>
      </c>
    </row>
    <row r="2367" spans="1:6" ht="27">
      <c r="A2367" s="707">
        <v>92268</v>
      </c>
      <c r="B2367" s="692" t="s">
        <v>2378</v>
      </c>
      <c r="C2367" s="18" t="s">
        <v>495</v>
      </c>
      <c r="D2367" s="18">
        <v>85.51</v>
      </c>
      <c r="E2367" s="310" t="str">
        <f t="shared" si="36"/>
        <v>SINAPI 07/2024</v>
      </c>
      <c r="F2367" s="18">
        <v>85.65</v>
      </c>
    </row>
    <row r="2368" spans="1:6" ht="27">
      <c r="A2368" s="707">
        <v>92269</v>
      </c>
      <c r="B2368" s="692" t="s">
        <v>2379</v>
      </c>
      <c r="C2368" s="18" t="s">
        <v>495</v>
      </c>
      <c r="D2368" s="18">
        <v>153.59</v>
      </c>
      <c r="E2368" s="310" t="str">
        <f t="shared" si="36"/>
        <v>SINAPI 07/2024</v>
      </c>
      <c r="F2368" s="18">
        <v>156.71</v>
      </c>
    </row>
    <row r="2369" spans="1:6" ht="27">
      <c r="A2369" s="707">
        <v>92270</v>
      </c>
      <c r="B2369" s="692" t="s">
        <v>2380</v>
      </c>
      <c r="C2369" s="18" t="s">
        <v>495</v>
      </c>
      <c r="D2369" s="18">
        <v>172.42</v>
      </c>
      <c r="E2369" s="310" t="str">
        <f t="shared" si="36"/>
        <v>SINAPI 07/2024</v>
      </c>
      <c r="F2369" s="18">
        <v>176.28</v>
      </c>
    </row>
    <row r="2370" spans="1:6" ht="27">
      <c r="A2370" s="707">
        <v>92271</v>
      </c>
      <c r="B2370" s="692" t="s">
        <v>2381</v>
      </c>
      <c r="C2370" s="18" t="s">
        <v>495</v>
      </c>
      <c r="D2370" s="18">
        <v>108.99</v>
      </c>
      <c r="E2370" s="310" t="str">
        <f t="shared" si="36"/>
        <v>SINAPI 07/2024</v>
      </c>
      <c r="F2370" s="18">
        <v>109.07</v>
      </c>
    </row>
    <row r="2371" spans="1:6" ht="27">
      <c r="A2371" s="707">
        <v>92272</v>
      </c>
      <c r="B2371" s="692" t="s">
        <v>2382</v>
      </c>
      <c r="C2371" s="18" t="s">
        <v>10</v>
      </c>
      <c r="D2371" s="18">
        <v>41.06</v>
      </c>
      <c r="E2371" s="310" t="str">
        <f t="shared" si="36"/>
        <v>SINAPI 07/2024</v>
      </c>
      <c r="F2371" s="18">
        <v>41.82</v>
      </c>
    </row>
    <row r="2372" spans="1:6" ht="27">
      <c r="A2372" s="707">
        <v>92273</v>
      </c>
      <c r="B2372" s="692" t="s">
        <v>2383</v>
      </c>
      <c r="C2372" s="18" t="s">
        <v>10</v>
      </c>
      <c r="D2372" s="18">
        <v>17.47</v>
      </c>
      <c r="E2372" s="310" t="str">
        <f t="shared" si="36"/>
        <v>SINAPI 07/2024</v>
      </c>
      <c r="F2372" s="18">
        <v>17.93</v>
      </c>
    </row>
    <row r="2373" spans="1:6" ht="40.5">
      <c r="A2373" s="707">
        <v>92409</v>
      </c>
      <c r="B2373" s="692" t="s">
        <v>2384</v>
      </c>
      <c r="C2373" s="18" t="s">
        <v>495</v>
      </c>
      <c r="D2373" s="18">
        <v>238.19</v>
      </c>
      <c r="E2373" s="310" t="str">
        <f t="shared" si="36"/>
        <v>SINAPI 07/2024</v>
      </c>
      <c r="F2373" s="18">
        <v>251.57</v>
      </c>
    </row>
    <row r="2374" spans="1:6" ht="40.5">
      <c r="A2374" s="707">
        <v>92411</v>
      </c>
      <c r="B2374" s="692" t="s">
        <v>2385</v>
      </c>
      <c r="C2374" s="18" t="s">
        <v>495</v>
      </c>
      <c r="D2374" s="18">
        <v>153.44</v>
      </c>
      <c r="E2374" s="310" t="str">
        <f t="shared" si="36"/>
        <v>SINAPI 07/2024</v>
      </c>
      <c r="F2374" s="18">
        <v>164.08</v>
      </c>
    </row>
    <row r="2375" spans="1:6" ht="40.5">
      <c r="A2375" s="707">
        <v>92413</v>
      </c>
      <c r="B2375" s="692" t="s">
        <v>2386</v>
      </c>
      <c r="C2375" s="18" t="s">
        <v>495</v>
      </c>
      <c r="D2375" s="18">
        <v>97.78</v>
      </c>
      <c r="E2375" s="310" t="str">
        <f t="shared" si="36"/>
        <v>SINAPI 07/2024</v>
      </c>
      <c r="F2375" s="18">
        <v>105.56</v>
      </c>
    </row>
    <row r="2376" spans="1:6" ht="54">
      <c r="A2376" s="707">
        <v>92415</v>
      </c>
      <c r="B2376" s="692" t="s">
        <v>2387</v>
      </c>
      <c r="C2376" s="18" t="s">
        <v>495</v>
      </c>
      <c r="D2376" s="18">
        <v>138.26</v>
      </c>
      <c r="E2376" s="310" t="str">
        <f t="shared" ref="E2376:E2439" si="37">+$G$7</f>
        <v>SINAPI 07/2024</v>
      </c>
      <c r="F2376" s="18">
        <v>144.84</v>
      </c>
    </row>
    <row r="2377" spans="1:6" ht="54">
      <c r="A2377" s="707">
        <v>92417</v>
      </c>
      <c r="B2377" s="692" t="s">
        <v>2388</v>
      </c>
      <c r="C2377" s="18" t="s">
        <v>495</v>
      </c>
      <c r="D2377" s="18">
        <v>157.72999999999999</v>
      </c>
      <c r="E2377" s="310" t="str">
        <f t="shared" si="37"/>
        <v>SINAPI 07/2024</v>
      </c>
      <c r="F2377" s="18">
        <v>166.77</v>
      </c>
    </row>
    <row r="2378" spans="1:6" ht="54">
      <c r="A2378" s="707">
        <v>92419</v>
      </c>
      <c r="B2378" s="692" t="s">
        <v>2389</v>
      </c>
      <c r="C2378" s="18" t="s">
        <v>495</v>
      </c>
      <c r="D2378" s="18">
        <v>87.98</v>
      </c>
      <c r="E2378" s="310" t="str">
        <f t="shared" si="37"/>
        <v>SINAPI 07/2024</v>
      </c>
      <c r="F2378" s="18">
        <v>92.3</v>
      </c>
    </row>
    <row r="2379" spans="1:6" ht="54">
      <c r="A2379" s="707">
        <v>92421</v>
      </c>
      <c r="B2379" s="692" t="s">
        <v>2390</v>
      </c>
      <c r="C2379" s="18" t="s">
        <v>495</v>
      </c>
      <c r="D2379" s="18">
        <v>102.9</v>
      </c>
      <c r="E2379" s="310" t="str">
        <f t="shared" si="37"/>
        <v>SINAPI 07/2024</v>
      </c>
      <c r="F2379" s="18">
        <v>109.11</v>
      </c>
    </row>
    <row r="2380" spans="1:6" ht="54">
      <c r="A2380" s="707">
        <v>92423</v>
      </c>
      <c r="B2380" s="692" t="s">
        <v>2391</v>
      </c>
      <c r="C2380" s="18" t="s">
        <v>495</v>
      </c>
      <c r="D2380" s="18">
        <v>72.52</v>
      </c>
      <c r="E2380" s="310" t="str">
        <f t="shared" si="37"/>
        <v>SINAPI 07/2024</v>
      </c>
      <c r="F2380" s="18">
        <v>76.06</v>
      </c>
    </row>
    <row r="2381" spans="1:6" ht="54">
      <c r="A2381" s="707">
        <v>92425</v>
      </c>
      <c r="B2381" s="692" t="s">
        <v>2392</v>
      </c>
      <c r="C2381" s="18" t="s">
        <v>495</v>
      </c>
      <c r="D2381" s="18">
        <v>85.5</v>
      </c>
      <c r="E2381" s="310" t="str">
        <f t="shared" si="37"/>
        <v>SINAPI 07/2024</v>
      </c>
      <c r="F2381" s="18">
        <v>90.67</v>
      </c>
    </row>
    <row r="2382" spans="1:6" ht="54">
      <c r="A2382" s="707">
        <v>92427</v>
      </c>
      <c r="B2382" s="692" t="s">
        <v>2393</v>
      </c>
      <c r="C2382" s="18" t="s">
        <v>495</v>
      </c>
      <c r="D2382" s="18">
        <v>64.7</v>
      </c>
      <c r="E2382" s="310" t="str">
        <f t="shared" si="37"/>
        <v>SINAPI 07/2024</v>
      </c>
      <c r="F2382" s="18">
        <v>67.84</v>
      </c>
    </row>
    <row r="2383" spans="1:6" ht="54">
      <c r="A2383" s="707">
        <v>92429</v>
      </c>
      <c r="B2383" s="692" t="s">
        <v>2394</v>
      </c>
      <c r="C2383" s="18" t="s">
        <v>495</v>
      </c>
      <c r="D2383" s="18">
        <v>76.72</v>
      </c>
      <c r="E2383" s="310" t="str">
        <f t="shared" si="37"/>
        <v>SINAPI 07/2024</v>
      </c>
      <c r="F2383" s="18">
        <v>81.38</v>
      </c>
    </row>
    <row r="2384" spans="1:6" ht="54">
      <c r="A2384" s="707">
        <v>92431</v>
      </c>
      <c r="B2384" s="692" t="s">
        <v>2395</v>
      </c>
      <c r="C2384" s="18" t="s">
        <v>495</v>
      </c>
      <c r="D2384" s="18">
        <v>60.93</v>
      </c>
      <c r="E2384" s="310" t="str">
        <f t="shared" si="37"/>
        <v>SINAPI 07/2024</v>
      </c>
      <c r="F2384" s="18">
        <v>63.71</v>
      </c>
    </row>
    <row r="2385" spans="1:6" ht="54">
      <c r="A2385" s="707">
        <v>92433</v>
      </c>
      <c r="B2385" s="692" t="s">
        <v>2396</v>
      </c>
      <c r="C2385" s="18" t="s">
        <v>495</v>
      </c>
      <c r="D2385" s="18">
        <v>72.34</v>
      </c>
      <c r="E2385" s="310" t="str">
        <f t="shared" si="37"/>
        <v>SINAPI 07/2024</v>
      </c>
      <c r="F2385" s="18">
        <v>76.569999999999993</v>
      </c>
    </row>
    <row r="2386" spans="1:6" ht="54">
      <c r="A2386" s="707">
        <v>92435</v>
      </c>
      <c r="B2386" s="692" t="s">
        <v>2397</v>
      </c>
      <c r="C2386" s="18" t="s">
        <v>495</v>
      </c>
      <c r="D2386" s="18">
        <v>58</v>
      </c>
      <c r="E2386" s="310" t="str">
        <f t="shared" si="37"/>
        <v>SINAPI 07/2024</v>
      </c>
      <c r="F2386" s="18">
        <v>60.66</v>
      </c>
    </row>
    <row r="2387" spans="1:6" ht="54">
      <c r="A2387" s="707">
        <v>92437</v>
      </c>
      <c r="B2387" s="692" t="s">
        <v>2398</v>
      </c>
      <c r="C2387" s="18" t="s">
        <v>495</v>
      </c>
      <c r="D2387" s="18">
        <v>69.03</v>
      </c>
      <c r="E2387" s="310" t="str">
        <f t="shared" si="37"/>
        <v>SINAPI 07/2024</v>
      </c>
      <c r="F2387" s="18">
        <v>73.08</v>
      </c>
    </row>
    <row r="2388" spans="1:6" ht="54">
      <c r="A2388" s="707">
        <v>92439</v>
      </c>
      <c r="B2388" s="692" t="s">
        <v>2399</v>
      </c>
      <c r="C2388" s="18" t="s">
        <v>495</v>
      </c>
      <c r="D2388" s="18">
        <v>55.9</v>
      </c>
      <c r="E2388" s="310" t="str">
        <f t="shared" si="37"/>
        <v>SINAPI 07/2024</v>
      </c>
      <c r="F2388" s="18">
        <v>58.45</v>
      </c>
    </row>
    <row r="2389" spans="1:6" ht="54">
      <c r="A2389" s="707">
        <v>92441</v>
      </c>
      <c r="B2389" s="692" t="s">
        <v>2400</v>
      </c>
      <c r="C2389" s="18" t="s">
        <v>495</v>
      </c>
      <c r="D2389" s="18">
        <v>66.67</v>
      </c>
      <c r="E2389" s="310" t="str">
        <f t="shared" si="37"/>
        <v>SINAPI 07/2024</v>
      </c>
      <c r="F2389" s="18">
        <v>70.569999999999993</v>
      </c>
    </row>
    <row r="2390" spans="1:6" ht="54">
      <c r="A2390" s="707">
        <v>92443</v>
      </c>
      <c r="B2390" s="692" t="s">
        <v>2401</v>
      </c>
      <c r="C2390" s="18" t="s">
        <v>495</v>
      </c>
      <c r="D2390" s="18">
        <v>51.32</v>
      </c>
      <c r="E2390" s="310" t="str">
        <f t="shared" si="37"/>
        <v>SINAPI 07/2024</v>
      </c>
      <c r="F2390" s="18">
        <v>53.71</v>
      </c>
    </row>
    <row r="2391" spans="1:6" ht="54">
      <c r="A2391" s="707">
        <v>92445</v>
      </c>
      <c r="B2391" s="692" t="s">
        <v>2402</v>
      </c>
      <c r="C2391" s="18" t="s">
        <v>495</v>
      </c>
      <c r="D2391" s="18">
        <v>61.71</v>
      </c>
      <c r="E2391" s="310" t="str">
        <f t="shared" si="37"/>
        <v>SINAPI 07/2024</v>
      </c>
      <c r="F2391" s="18">
        <v>65.400000000000006</v>
      </c>
    </row>
    <row r="2392" spans="1:6" ht="40.5">
      <c r="A2392" s="707">
        <v>92446</v>
      </c>
      <c r="B2392" s="692" t="s">
        <v>2403</v>
      </c>
      <c r="C2392" s="18" t="s">
        <v>495</v>
      </c>
      <c r="D2392" s="18">
        <v>290.63</v>
      </c>
      <c r="E2392" s="310" t="str">
        <f t="shared" si="37"/>
        <v>SINAPI 07/2024</v>
      </c>
      <c r="F2392" s="18">
        <v>303.70999999999998</v>
      </c>
    </row>
    <row r="2393" spans="1:6" ht="40.5">
      <c r="A2393" s="707">
        <v>92447</v>
      </c>
      <c r="B2393" s="692" t="s">
        <v>2404</v>
      </c>
      <c r="C2393" s="18" t="s">
        <v>495</v>
      </c>
      <c r="D2393" s="18">
        <v>200.94</v>
      </c>
      <c r="E2393" s="310" t="str">
        <f t="shared" si="37"/>
        <v>SINAPI 07/2024</v>
      </c>
      <c r="F2393" s="18">
        <v>210.98</v>
      </c>
    </row>
    <row r="2394" spans="1:6" ht="40.5">
      <c r="A2394" s="707">
        <v>92448</v>
      </c>
      <c r="B2394" s="692" t="s">
        <v>2405</v>
      </c>
      <c r="C2394" s="18" t="s">
        <v>495</v>
      </c>
      <c r="D2394" s="18">
        <v>157.9</v>
      </c>
      <c r="E2394" s="310" t="str">
        <f t="shared" si="37"/>
        <v>SINAPI 07/2024</v>
      </c>
      <c r="F2394" s="18">
        <v>166.07</v>
      </c>
    </row>
    <row r="2395" spans="1:6" ht="40.5">
      <c r="A2395" s="707">
        <v>92449</v>
      </c>
      <c r="B2395" s="692" t="s">
        <v>2406</v>
      </c>
      <c r="C2395" s="18" t="s">
        <v>495</v>
      </c>
      <c r="D2395" s="18">
        <v>281.27</v>
      </c>
      <c r="E2395" s="310" t="str">
        <f t="shared" si="37"/>
        <v>SINAPI 07/2024</v>
      </c>
      <c r="F2395" s="18">
        <v>292.31</v>
      </c>
    </row>
    <row r="2396" spans="1:6" ht="40.5">
      <c r="A2396" s="707">
        <v>92450</v>
      </c>
      <c r="B2396" s="692" t="s">
        <v>2407</v>
      </c>
      <c r="C2396" s="18" t="s">
        <v>495</v>
      </c>
      <c r="D2396" s="18">
        <v>331.53</v>
      </c>
      <c r="E2396" s="310" t="str">
        <f t="shared" si="37"/>
        <v>SINAPI 07/2024</v>
      </c>
      <c r="F2396" s="18">
        <v>342.17</v>
      </c>
    </row>
    <row r="2397" spans="1:6" ht="40.5">
      <c r="A2397" s="707">
        <v>92451</v>
      </c>
      <c r="B2397" s="692" t="s">
        <v>2408</v>
      </c>
      <c r="C2397" s="18" t="s">
        <v>495</v>
      </c>
      <c r="D2397" s="18">
        <v>188.02</v>
      </c>
      <c r="E2397" s="310" t="str">
        <f t="shared" si="37"/>
        <v>SINAPI 07/2024</v>
      </c>
      <c r="F2397" s="18">
        <v>195.86</v>
      </c>
    </row>
    <row r="2398" spans="1:6" ht="40.5">
      <c r="A2398" s="707">
        <v>92452</v>
      </c>
      <c r="B2398" s="692" t="s">
        <v>2409</v>
      </c>
      <c r="C2398" s="18" t="s">
        <v>495</v>
      </c>
      <c r="D2398" s="18">
        <v>182.72</v>
      </c>
      <c r="E2398" s="310" t="str">
        <f t="shared" si="37"/>
        <v>SINAPI 07/2024</v>
      </c>
      <c r="F2398" s="18">
        <v>191.38</v>
      </c>
    </row>
    <row r="2399" spans="1:6" ht="40.5">
      <c r="A2399" s="707">
        <v>92453</v>
      </c>
      <c r="B2399" s="692" t="s">
        <v>2410</v>
      </c>
      <c r="C2399" s="18" t="s">
        <v>495</v>
      </c>
      <c r="D2399" s="18">
        <v>241.81</v>
      </c>
      <c r="E2399" s="310" t="str">
        <f t="shared" si="37"/>
        <v>SINAPI 07/2024</v>
      </c>
      <c r="F2399" s="18">
        <v>251.39</v>
      </c>
    </row>
    <row r="2400" spans="1:6" ht="40.5">
      <c r="A2400" s="707">
        <v>92454</v>
      </c>
      <c r="B2400" s="692" t="s">
        <v>2411</v>
      </c>
      <c r="C2400" s="18" t="s">
        <v>495</v>
      </c>
      <c r="D2400" s="18">
        <v>301.94</v>
      </c>
      <c r="E2400" s="310" t="str">
        <f t="shared" si="37"/>
        <v>SINAPI 07/2024</v>
      </c>
      <c r="F2400" s="18">
        <v>311.07</v>
      </c>
    </row>
    <row r="2401" spans="1:6" ht="40.5">
      <c r="A2401" s="707">
        <v>92455</v>
      </c>
      <c r="B2401" s="692" t="s">
        <v>2412</v>
      </c>
      <c r="C2401" s="18" t="s">
        <v>495</v>
      </c>
      <c r="D2401" s="18">
        <v>154.53</v>
      </c>
      <c r="E2401" s="310" t="str">
        <f t="shared" si="37"/>
        <v>SINAPI 07/2024</v>
      </c>
      <c r="F2401" s="18">
        <v>161.1</v>
      </c>
    </row>
    <row r="2402" spans="1:6" ht="40.5">
      <c r="A2402" s="707">
        <v>92456</v>
      </c>
      <c r="B2402" s="692" t="s">
        <v>2413</v>
      </c>
      <c r="C2402" s="18" t="s">
        <v>495</v>
      </c>
      <c r="D2402" s="18">
        <v>152.16</v>
      </c>
      <c r="E2402" s="310" t="str">
        <f t="shared" si="37"/>
        <v>SINAPI 07/2024</v>
      </c>
      <c r="F2402" s="18">
        <v>159.46</v>
      </c>
    </row>
    <row r="2403" spans="1:6" ht="40.5">
      <c r="A2403" s="707">
        <v>92457</v>
      </c>
      <c r="B2403" s="692" t="s">
        <v>2414</v>
      </c>
      <c r="C2403" s="18" t="s">
        <v>495</v>
      </c>
      <c r="D2403" s="18">
        <v>210.36</v>
      </c>
      <c r="E2403" s="310" t="str">
        <f t="shared" si="37"/>
        <v>SINAPI 07/2024</v>
      </c>
      <c r="F2403" s="18">
        <v>218.77</v>
      </c>
    </row>
    <row r="2404" spans="1:6" ht="40.5">
      <c r="A2404" s="707">
        <v>92458</v>
      </c>
      <c r="B2404" s="692" t="s">
        <v>2415</v>
      </c>
      <c r="C2404" s="18" t="s">
        <v>495</v>
      </c>
      <c r="D2404" s="18">
        <v>283.8</v>
      </c>
      <c r="E2404" s="310" t="str">
        <f t="shared" si="37"/>
        <v>SINAPI 07/2024</v>
      </c>
      <c r="F2404" s="18">
        <v>291.87</v>
      </c>
    </row>
    <row r="2405" spans="1:6" ht="40.5">
      <c r="A2405" s="707">
        <v>92459</v>
      </c>
      <c r="B2405" s="692" t="s">
        <v>2416</v>
      </c>
      <c r="C2405" s="18" t="s">
        <v>495</v>
      </c>
      <c r="D2405" s="18">
        <v>131.4</v>
      </c>
      <c r="E2405" s="310" t="str">
        <f t="shared" si="37"/>
        <v>SINAPI 07/2024</v>
      </c>
      <c r="F2405" s="18">
        <v>137.09</v>
      </c>
    </row>
    <row r="2406" spans="1:6" ht="40.5">
      <c r="A2406" s="707">
        <v>92460</v>
      </c>
      <c r="B2406" s="692" t="s">
        <v>2417</v>
      </c>
      <c r="C2406" s="18" t="s">
        <v>495</v>
      </c>
      <c r="D2406" s="18">
        <v>127.24</v>
      </c>
      <c r="E2406" s="310" t="str">
        <f t="shared" si="37"/>
        <v>SINAPI 07/2024</v>
      </c>
      <c r="F2406" s="18">
        <v>133.62</v>
      </c>
    </row>
    <row r="2407" spans="1:6" ht="40.5">
      <c r="A2407" s="707">
        <v>92461</v>
      </c>
      <c r="B2407" s="692" t="s">
        <v>2418</v>
      </c>
      <c r="C2407" s="18" t="s">
        <v>495</v>
      </c>
      <c r="D2407" s="18">
        <v>194.7</v>
      </c>
      <c r="E2407" s="310" t="str">
        <f t="shared" si="37"/>
        <v>SINAPI 07/2024</v>
      </c>
      <c r="F2407" s="18">
        <v>202.39</v>
      </c>
    </row>
    <row r="2408" spans="1:6" ht="40.5">
      <c r="A2408" s="707">
        <v>92462</v>
      </c>
      <c r="B2408" s="692" t="s">
        <v>2419</v>
      </c>
      <c r="C2408" s="18" t="s">
        <v>495</v>
      </c>
      <c r="D2408" s="18">
        <v>272.55</v>
      </c>
      <c r="E2408" s="310" t="str">
        <f t="shared" si="37"/>
        <v>SINAPI 07/2024</v>
      </c>
      <c r="F2408" s="18">
        <v>279.85000000000002</v>
      </c>
    </row>
    <row r="2409" spans="1:6" ht="40.5">
      <c r="A2409" s="707">
        <v>92463</v>
      </c>
      <c r="B2409" s="692" t="s">
        <v>2420</v>
      </c>
      <c r="C2409" s="18" t="s">
        <v>495</v>
      </c>
      <c r="D2409" s="18">
        <v>119.48</v>
      </c>
      <c r="E2409" s="310" t="str">
        <f t="shared" si="37"/>
        <v>SINAPI 07/2024</v>
      </c>
      <c r="F2409" s="18">
        <v>124.6</v>
      </c>
    </row>
    <row r="2410" spans="1:6" ht="40.5">
      <c r="A2410" s="707">
        <v>92464</v>
      </c>
      <c r="B2410" s="692" t="s">
        <v>2421</v>
      </c>
      <c r="C2410" s="18" t="s">
        <v>495</v>
      </c>
      <c r="D2410" s="18">
        <v>122.62</v>
      </c>
      <c r="E2410" s="310" t="str">
        <f t="shared" si="37"/>
        <v>SINAPI 07/2024</v>
      </c>
      <c r="F2410" s="18">
        <v>128.35</v>
      </c>
    </row>
    <row r="2411" spans="1:6" ht="40.5">
      <c r="A2411" s="707">
        <v>92465</v>
      </c>
      <c r="B2411" s="692" t="s">
        <v>2422</v>
      </c>
      <c r="C2411" s="18" t="s">
        <v>495</v>
      </c>
      <c r="D2411" s="18">
        <v>153.43</v>
      </c>
      <c r="E2411" s="310" t="str">
        <f t="shared" si="37"/>
        <v>SINAPI 07/2024</v>
      </c>
      <c r="F2411" s="18">
        <v>159.79</v>
      </c>
    </row>
    <row r="2412" spans="1:6" ht="40.5">
      <c r="A2412" s="707">
        <v>92466</v>
      </c>
      <c r="B2412" s="692" t="s">
        <v>2423</v>
      </c>
      <c r="C2412" s="18" t="s">
        <v>495</v>
      </c>
      <c r="D2412" s="18">
        <v>266.68</v>
      </c>
      <c r="E2412" s="310" t="str">
        <f t="shared" si="37"/>
        <v>SINAPI 07/2024</v>
      </c>
      <c r="F2412" s="18">
        <v>273.19</v>
      </c>
    </row>
    <row r="2413" spans="1:6" ht="40.5">
      <c r="A2413" s="707">
        <v>92467</v>
      </c>
      <c r="B2413" s="692" t="s">
        <v>2424</v>
      </c>
      <c r="C2413" s="18" t="s">
        <v>495</v>
      </c>
      <c r="D2413" s="18">
        <v>97.33</v>
      </c>
      <c r="E2413" s="310" t="str">
        <f t="shared" si="37"/>
        <v>SINAPI 07/2024</v>
      </c>
      <c r="F2413" s="18">
        <v>101.59</v>
      </c>
    </row>
    <row r="2414" spans="1:6" ht="40.5">
      <c r="A2414" s="707">
        <v>92468</v>
      </c>
      <c r="B2414" s="692" t="s">
        <v>2425</v>
      </c>
      <c r="C2414" s="18" t="s">
        <v>495</v>
      </c>
      <c r="D2414" s="18">
        <v>116.76</v>
      </c>
      <c r="E2414" s="310" t="str">
        <f t="shared" si="37"/>
        <v>SINAPI 07/2024</v>
      </c>
      <c r="F2414" s="18">
        <v>121.83</v>
      </c>
    </row>
    <row r="2415" spans="1:6" ht="40.5">
      <c r="A2415" s="707">
        <v>92469</v>
      </c>
      <c r="B2415" s="692" t="s">
        <v>2426</v>
      </c>
      <c r="C2415" s="18" t="s">
        <v>495</v>
      </c>
      <c r="D2415" s="18">
        <v>139.56</v>
      </c>
      <c r="E2415" s="310" t="str">
        <f t="shared" si="37"/>
        <v>SINAPI 07/2024</v>
      </c>
      <c r="F2415" s="18">
        <v>145.36000000000001</v>
      </c>
    </row>
    <row r="2416" spans="1:6" ht="40.5">
      <c r="A2416" s="707">
        <v>92470</v>
      </c>
      <c r="B2416" s="692" t="s">
        <v>2427</v>
      </c>
      <c r="C2416" s="18" t="s">
        <v>495</v>
      </c>
      <c r="D2416" s="18">
        <v>260.57</v>
      </c>
      <c r="E2416" s="310" t="str">
        <f t="shared" si="37"/>
        <v>SINAPI 07/2024</v>
      </c>
      <c r="F2416" s="18">
        <v>266.57</v>
      </c>
    </row>
    <row r="2417" spans="1:6" ht="40.5">
      <c r="A2417" s="707">
        <v>92471</v>
      </c>
      <c r="B2417" s="692" t="s">
        <v>2428</v>
      </c>
      <c r="C2417" s="18" t="s">
        <v>495</v>
      </c>
      <c r="D2417" s="18">
        <v>88.66</v>
      </c>
      <c r="E2417" s="310" t="str">
        <f t="shared" si="37"/>
        <v>SINAPI 07/2024</v>
      </c>
      <c r="F2417" s="18">
        <v>92.55</v>
      </c>
    </row>
    <row r="2418" spans="1:6" ht="40.5">
      <c r="A2418" s="707">
        <v>92472</v>
      </c>
      <c r="B2418" s="692" t="s">
        <v>2429</v>
      </c>
      <c r="C2418" s="18" t="s">
        <v>495</v>
      </c>
      <c r="D2418" s="18">
        <v>111.28</v>
      </c>
      <c r="E2418" s="310" t="str">
        <f t="shared" si="37"/>
        <v>SINAPI 07/2024</v>
      </c>
      <c r="F2418" s="18">
        <v>115.94</v>
      </c>
    </row>
    <row r="2419" spans="1:6" ht="40.5">
      <c r="A2419" s="707">
        <v>92473</v>
      </c>
      <c r="B2419" s="692" t="s">
        <v>2430</v>
      </c>
      <c r="C2419" s="18" t="s">
        <v>495</v>
      </c>
      <c r="D2419" s="18">
        <v>128.4</v>
      </c>
      <c r="E2419" s="310" t="str">
        <f t="shared" si="37"/>
        <v>SINAPI 07/2024</v>
      </c>
      <c r="F2419" s="18">
        <v>133.74</v>
      </c>
    </row>
    <row r="2420" spans="1:6" ht="40.5">
      <c r="A2420" s="707">
        <v>92474</v>
      </c>
      <c r="B2420" s="692" t="s">
        <v>2431</v>
      </c>
      <c r="C2420" s="18" t="s">
        <v>495</v>
      </c>
      <c r="D2420" s="18">
        <v>255.34</v>
      </c>
      <c r="E2420" s="310" t="str">
        <f t="shared" si="37"/>
        <v>SINAPI 07/2024</v>
      </c>
      <c r="F2420" s="18">
        <v>260.88</v>
      </c>
    </row>
    <row r="2421" spans="1:6" ht="40.5">
      <c r="A2421" s="707">
        <v>92475</v>
      </c>
      <c r="B2421" s="692" t="s">
        <v>2432</v>
      </c>
      <c r="C2421" s="18" t="s">
        <v>495</v>
      </c>
      <c r="D2421" s="18">
        <v>81.64</v>
      </c>
      <c r="E2421" s="310" t="str">
        <f t="shared" si="37"/>
        <v>SINAPI 07/2024</v>
      </c>
      <c r="F2421" s="18">
        <v>85.24</v>
      </c>
    </row>
    <row r="2422" spans="1:6" ht="40.5">
      <c r="A2422" s="707">
        <v>92476</v>
      </c>
      <c r="B2422" s="692" t="s">
        <v>2433</v>
      </c>
      <c r="C2422" s="18" t="s">
        <v>495</v>
      </c>
      <c r="D2422" s="18">
        <v>106.66</v>
      </c>
      <c r="E2422" s="310" t="str">
        <f t="shared" si="37"/>
        <v>SINAPI 07/2024</v>
      </c>
      <c r="F2422" s="18">
        <v>110.97</v>
      </c>
    </row>
    <row r="2423" spans="1:6" ht="40.5">
      <c r="A2423" s="707">
        <v>92477</v>
      </c>
      <c r="B2423" s="692" t="s">
        <v>2434</v>
      </c>
      <c r="C2423" s="18" t="s">
        <v>495</v>
      </c>
      <c r="D2423" s="18">
        <v>104.3</v>
      </c>
      <c r="E2423" s="310" t="str">
        <f t="shared" si="37"/>
        <v>SINAPI 07/2024</v>
      </c>
      <c r="F2423" s="18">
        <v>108.73</v>
      </c>
    </row>
    <row r="2424" spans="1:6" ht="40.5">
      <c r="A2424" s="707">
        <v>92478</v>
      </c>
      <c r="B2424" s="692" t="s">
        <v>2435</v>
      </c>
      <c r="C2424" s="18" t="s">
        <v>495</v>
      </c>
      <c r="D2424" s="18">
        <v>244.93</v>
      </c>
      <c r="E2424" s="310" t="str">
        <f t="shared" si="37"/>
        <v>SINAPI 07/2024</v>
      </c>
      <c r="F2424" s="18">
        <v>249.62</v>
      </c>
    </row>
    <row r="2425" spans="1:6" ht="40.5">
      <c r="A2425" s="707">
        <v>92479</v>
      </c>
      <c r="B2425" s="692" t="s">
        <v>2436</v>
      </c>
      <c r="C2425" s="18" t="s">
        <v>495</v>
      </c>
      <c r="D2425" s="18">
        <v>66.540000000000006</v>
      </c>
      <c r="E2425" s="310" t="str">
        <f t="shared" si="37"/>
        <v>SINAPI 07/2024</v>
      </c>
      <c r="F2425" s="18">
        <v>69.510000000000005</v>
      </c>
    </row>
    <row r="2426" spans="1:6" ht="40.5">
      <c r="A2426" s="707">
        <v>92480</v>
      </c>
      <c r="B2426" s="692" t="s">
        <v>2437</v>
      </c>
      <c r="C2426" s="18" t="s">
        <v>495</v>
      </c>
      <c r="D2426" s="18">
        <v>97.33</v>
      </c>
      <c r="E2426" s="310" t="str">
        <f t="shared" si="37"/>
        <v>SINAPI 07/2024</v>
      </c>
      <c r="F2426" s="18">
        <v>100.97</v>
      </c>
    </row>
    <row r="2427" spans="1:6" ht="40.5">
      <c r="A2427" s="707">
        <v>92482</v>
      </c>
      <c r="B2427" s="692" t="s">
        <v>2438</v>
      </c>
      <c r="C2427" s="18" t="s">
        <v>495</v>
      </c>
      <c r="D2427" s="18">
        <v>316.68</v>
      </c>
      <c r="E2427" s="310" t="str">
        <f t="shared" si="37"/>
        <v>SINAPI 07/2024</v>
      </c>
      <c r="F2427" s="18">
        <v>330.81</v>
      </c>
    </row>
    <row r="2428" spans="1:6" ht="40.5">
      <c r="A2428" s="707">
        <v>92484</v>
      </c>
      <c r="B2428" s="692" t="s">
        <v>2439</v>
      </c>
      <c r="C2428" s="18" t="s">
        <v>495</v>
      </c>
      <c r="D2428" s="18">
        <v>216.53</v>
      </c>
      <c r="E2428" s="310" t="str">
        <f t="shared" si="37"/>
        <v>SINAPI 07/2024</v>
      </c>
      <c r="F2428" s="18">
        <v>228.21</v>
      </c>
    </row>
    <row r="2429" spans="1:6" ht="40.5">
      <c r="A2429" s="707">
        <v>92486</v>
      </c>
      <c r="B2429" s="692" t="s">
        <v>2440</v>
      </c>
      <c r="C2429" s="18" t="s">
        <v>495</v>
      </c>
      <c r="D2429" s="18">
        <v>153.16999999999999</v>
      </c>
      <c r="E2429" s="310" t="str">
        <f t="shared" si="37"/>
        <v>SINAPI 07/2024</v>
      </c>
      <c r="F2429" s="18">
        <v>162.80000000000001</v>
      </c>
    </row>
    <row r="2430" spans="1:6" ht="40.5">
      <c r="A2430" s="707">
        <v>92488</v>
      </c>
      <c r="B2430" s="692" t="s">
        <v>2441</v>
      </c>
      <c r="C2430" s="18" t="s">
        <v>495</v>
      </c>
      <c r="D2430" s="18">
        <v>107.29</v>
      </c>
      <c r="E2430" s="310" t="str">
        <f t="shared" si="37"/>
        <v>SINAPI 07/2024</v>
      </c>
      <c r="F2430" s="18">
        <v>112.51</v>
      </c>
    </row>
    <row r="2431" spans="1:6" ht="40.5">
      <c r="A2431" s="707">
        <v>92490</v>
      </c>
      <c r="B2431" s="692" t="s">
        <v>2442</v>
      </c>
      <c r="C2431" s="18" t="s">
        <v>495</v>
      </c>
      <c r="D2431" s="18">
        <v>68.55</v>
      </c>
      <c r="E2431" s="310" t="str">
        <f t="shared" si="37"/>
        <v>SINAPI 07/2024</v>
      </c>
      <c r="F2431" s="18">
        <v>72.28</v>
      </c>
    </row>
    <row r="2432" spans="1:6" ht="54">
      <c r="A2432" s="707">
        <v>92492</v>
      </c>
      <c r="B2432" s="692" t="s">
        <v>2443</v>
      </c>
      <c r="C2432" s="18" t="s">
        <v>495</v>
      </c>
      <c r="D2432" s="18">
        <v>102.31</v>
      </c>
      <c r="E2432" s="310" t="str">
        <f t="shared" si="37"/>
        <v>SINAPI 07/2024</v>
      </c>
      <c r="F2432" s="18">
        <v>107.14</v>
      </c>
    </row>
    <row r="2433" spans="1:6" ht="54">
      <c r="A2433" s="707">
        <v>92494</v>
      </c>
      <c r="B2433" s="692" t="s">
        <v>2444</v>
      </c>
      <c r="C2433" s="18" t="s">
        <v>495</v>
      </c>
      <c r="D2433" s="18">
        <v>64.489999999999995</v>
      </c>
      <c r="E2433" s="310" t="str">
        <f t="shared" si="37"/>
        <v>SINAPI 07/2024</v>
      </c>
      <c r="F2433" s="18">
        <v>67.95</v>
      </c>
    </row>
    <row r="2434" spans="1:6" ht="54">
      <c r="A2434" s="707">
        <v>92496</v>
      </c>
      <c r="B2434" s="692" t="s">
        <v>2445</v>
      </c>
      <c r="C2434" s="18" t="s">
        <v>495</v>
      </c>
      <c r="D2434" s="18">
        <v>98.19</v>
      </c>
      <c r="E2434" s="310" t="str">
        <f t="shared" si="37"/>
        <v>SINAPI 07/2024</v>
      </c>
      <c r="F2434" s="18">
        <v>102.65</v>
      </c>
    </row>
    <row r="2435" spans="1:6" ht="54">
      <c r="A2435" s="707">
        <v>92498</v>
      </c>
      <c r="B2435" s="692" t="s">
        <v>2446</v>
      </c>
      <c r="C2435" s="18" t="s">
        <v>495</v>
      </c>
      <c r="D2435" s="18">
        <v>61.16</v>
      </c>
      <c r="E2435" s="310" t="str">
        <f t="shared" si="37"/>
        <v>SINAPI 07/2024</v>
      </c>
      <c r="F2435" s="18">
        <v>64.349999999999994</v>
      </c>
    </row>
    <row r="2436" spans="1:6" ht="54">
      <c r="A2436" s="707">
        <v>92500</v>
      </c>
      <c r="B2436" s="692" t="s">
        <v>2447</v>
      </c>
      <c r="C2436" s="18" t="s">
        <v>495</v>
      </c>
      <c r="D2436" s="18">
        <v>94.94</v>
      </c>
      <c r="E2436" s="310" t="str">
        <f t="shared" si="37"/>
        <v>SINAPI 07/2024</v>
      </c>
      <c r="F2436" s="18">
        <v>99.07</v>
      </c>
    </row>
    <row r="2437" spans="1:6" ht="54">
      <c r="A2437" s="707">
        <v>92502</v>
      </c>
      <c r="B2437" s="692" t="s">
        <v>2448</v>
      </c>
      <c r="C2437" s="18" t="s">
        <v>495</v>
      </c>
      <c r="D2437" s="18">
        <v>58.68</v>
      </c>
      <c r="E2437" s="310" t="str">
        <f t="shared" si="37"/>
        <v>SINAPI 07/2024</v>
      </c>
      <c r="F2437" s="18">
        <v>61.64</v>
      </c>
    </row>
    <row r="2438" spans="1:6" ht="54">
      <c r="A2438" s="707">
        <v>92504</v>
      </c>
      <c r="B2438" s="692" t="s">
        <v>2449</v>
      </c>
      <c r="C2438" s="18" t="s">
        <v>495</v>
      </c>
      <c r="D2438" s="18">
        <v>89</v>
      </c>
      <c r="E2438" s="310" t="str">
        <f t="shared" si="37"/>
        <v>SINAPI 07/2024</v>
      </c>
      <c r="F2438" s="18">
        <v>92.52</v>
      </c>
    </row>
    <row r="2439" spans="1:6" ht="54">
      <c r="A2439" s="707">
        <v>92506</v>
      </c>
      <c r="B2439" s="692" t="s">
        <v>2450</v>
      </c>
      <c r="C2439" s="18" t="s">
        <v>495</v>
      </c>
      <c r="D2439" s="18">
        <v>54.07</v>
      </c>
      <c r="E2439" s="310" t="str">
        <f t="shared" si="37"/>
        <v>SINAPI 07/2024</v>
      </c>
      <c r="F2439" s="18">
        <v>56.58</v>
      </c>
    </row>
    <row r="2440" spans="1:6" ht="40.5">
      <c r="A2440" s="707">
        <v>92508</v>
      </c>
      <c r="B2440" s="692" t="s">
        <v>2451</v>
      </c>
      <c r="C2440" s="18" t="s">
        <v>495</v>
      </c>
      <c r="D2440" s="18">
        <v>103.03</v>
      </c>
      <c r="E2440" s="310" t="str">
        <f t="shared" ref="E2440:E2503" si="38">+$G$7</f>
        <v>SINAPI 07/2024</v>
      </c>
      <c r="F2440" s="18">
        <v>107.13</v>
      </c>
    </row>
    <row r="2441" spans="1:6" ht="40.5">
      <c r="A2441" s="707">
        <v>92510</v>
      </c>
      <c r="B2441" s="692" t="s">
        <v>2452</v>
      </c>
      <c r="C2441" s="18" t="s">
        <v>495</v>
      </c>
      <c r="D2441" s="18">
        <v>62.69</v>
      </c>
      <c r="E2441" s="310" t="str">
        <f t="shared" si="38"/>
        <v>SINAPI 07/2024</v>
      </c>
      <c r="F2441" s="18">
        <v>65.08</v>
      </c>
    </row>
    <row r="2442" spans="1:6" ht="40.5">
      <c r="A2442" s="707">
        <v>92512</v>
      </c>
      <c r="B2442" s="692" t="s">
        <v>2453</v>
      </c>
      <c r="C2442" s="18" t="s">
        <v>495</v>
      </c>
      <c r="D2442" s="18">
        <v>88.64</v>
      </c>
      <c r="E2442" s="310" t="str">
        <f t="shared" si="38"/>
        <v>SINAPI 07/2024</v>
      </c>
      <c r="F2442" s="18">
        <v>92.38</v>
      </c>
    </row>
    <row r="2443" spans="1:6" ht="40.5">
      <c r="A2443" s="707">
        <v>92514</v>
      </c>
      <c r="B2443" s="692" t="s">
        <v>2454</v>
      </c>
      <c r="C2443" s="18" t="s">
        <v>495</v>
      </c>
      <c r="D2443" s="18">
        <v>49.28</v>
      </c>
      <c r="E2443" s="310" t="str">
        <f t="shared" si="38"/>
        <v>SINAPI 07/2024</v>
      </c>
      <c r="F2443" s="18">
        <v>51.46</v>
      </c>
    </row>
    <row r="2444" spans="1:6" ht="40.5">
      <c r="A2444" s="707">
        <v>92515</v>
      </c>
      <c r="B2444" s="692" t="s">
        <v>2455</v>
      </c>
      <c r="C2444" s="18" t="s">
        <v>495</v>
      </c>
      <c r="D2444" s="18">
        <v>81.540000000000006</v>
      </c>
      <c r="E2444" s="310" t="str">
        <f t="shared" si="38"/>
        <v>SINAPI 07/2024</v>
      </c>
      <c r="F2444" s="18">
        <v>84.99</v>
      </c>
    </row>
    <row r="2445" spans="1:6" ht="40.5">
      <c r="A2445" s="707">
        <v>92518</v>
      </c>
      <c r="B2445" s="692" t="s">
        <v>2456</v>
      </c>
      <c r="C2445" s="18" t="s">
        <v>495</v>
      </c>
      <c r="D2445" s="18">
        <v>43.12</v>
      </c>
      <c r="E2445" s="310" t="str">
        <f t="shared" si="38"/>
        <v>SINAPI 07/2024</v>
      </c>
      <c r="F2445" s="18">
        <v>45.14</v>
      </c>
    </row>
    <row r="2446" spans="1:6" ht="40.5">
      <c r="A2446" s="707">
        <v>92520</v>
      </c>
      <c r="B2446" s="692" t="s">
        <v>2457</v>
      </c>
      <c r="C2446" s="18" t="s">
        <v>495</v>
      </c>
      <c r="D2446" s="18">
        <v>76.930000000000007</v>
      </c>
      <c r="E2446" s="310" t="str">
        <f t="shared" si="38"/>
        <v>SINAPI 07/2024</v>
      </c>
      <c r="F2446" s="18">
        <v>80.12</v>
      </c>
    </row>
    <row r="2447" spans="1:6" ht="40.5">
      <c r="A2447" s="707">
        <v>92522</v>
      </c>
      <c r="B2447" s="692" t="s">
        <v>2458</v>
      </c>
      <c r="C2447" s="18" t="s">
        <v>495</v>
      </c>
      <c r="D2447" s="18">
        <v>39.39</v>
      </c>
      <c r="E2447" s="310" t="str">
        <f t="shared" si="38"/>
        <v>SINAPI 07/2024</v>
      </c>
      <c r="F2447" s="18">
        <v>41.24</v>
      </c>
    </row>
    <row r="2448" spans="1:6" ht="40.5">
      <c r="A2448" s="707">
        <v>92524</v>
      </c>
      <c r="B2448" s="692" t="s">
        <v>2459</v>
      </c>
      <c r="C2448" s="18" t="s">
        <v>495</v>
      </c>
      <c r="D2448" s="18">
        <v>76.7</v>
      </c>
      <c r="E2448" s="310" t="str">
        <f t="shared" si="38"/>
        <v>SINAPI 07/2024</v>
      </c>
      <c r="F2448" s="18">
        <v>79.650000000000006</v>
      </c>
    </row>
    <row r="2449" spans="1:6" ht="40.5">
      <c r="A2449" s="707">
        <v>92526</v>
      </c>
      <c r="B2449" s="692" t="s">
        <v>2460</v>
      </c>
      <c r="C2449" s="18" t="s">
        <v>495</v>
      </c>
      <c r="D2449" s="18">
        <v>39.96</v>
      </c>
      <c r="E2449" s="310" t="str">
        <f t="shared" si="38"/>
        <v>SINAPI 07/2024</v>
      </c>
      <c r="F2449" s="18">
        <v>41.68</v>
      </c>
    </row>
    <row r="2450" spans="1:6" ht="40.5">
      <c r="A2450" s="707">
        <v>92528</v>
      </c>
      <c r="B2450" s="692" t="s">
        <v>2461</v>
      </c>
      <c r="C2450" s="18" t="s">
        <v>495</v>
      </c>
      <c r="D2450" s="18">
        <v>73.75</v>
      </c>
      <c r="E2450" s="310" t="str">
        <f t="shared" si="38"/>
        <v>SINAPI 07/2024</v>
      </c>
      <c r="F2450" s="18">
        <v>76.45</v>
      </c>
    </row>
    <row r="2451" spans="1:6" ht="40.5">
      <c r="A2451" s="707">
        <v>92530</v>
      </c>
      <c r="B2451" s="692" t="s">
        <v>2462</v>
      </c>
      <c r="C2451" s="18" t="s">
        <v>495</v>
      </c>
      <c r="D2451" s="18">
        <v>37.76</v>
      </c>
      <c r="E2451" s="310" t="str">
        <f t="shared" si="38"/>
        <v>SINAPI 07/2024</v>
      </c>
      <c r="F2451" s="18">
        <v>39.33</v>
      </c>
    </row>
    <row r="2452" spans="1:6" ht="40.5">
      <c r="A2452" s="707">
        <v>92532</v>
      </c>
      <c r="B2452" s="692" t="s">
        <v>2463</v>
      </c>
      <c r="C2452" s="18" t="s">
        <v>495</v>
      </c>
      <c r="D2452" s="18">
        <v>71.19</v>
      </c>
      <c r="E2452" s="310" t="str">
        <f t="shared" si="38"/>
        <v>SINAPI 07/2024</v>
      </c>
      <c r="F2452" s="18">
        <v>73.709999999999994</v>
      </c>
    </row>
    <row r="2453" spans="1:6" ht="40.5">
      <c r="A2453" s="707">
        <v>92534</v>
      </c>
      <c r="B2453" s="692" t="s">
        <v>2464</v>
      </c>
      <c r="C2453" s="18" t="s">
        <v>495</v>
      </c>
      <c r="D2453" s="18">
        <v>35.89</v>
      </c>
      <c r="E2453" s="310" t="str">
        <f t="shared" si="38"/>
        <v>SINAPI 07/2024</v>
      </c>
      <c r="F2453" s="18">
        <v>37.340000000000003</v>
      </c>
    </row>
    <row r="2454" spans="1:6" ht="40.5">
      <c r="A2454" s="707">
        <v>92536</v>
      </c>
      <c r="B2454" s="692" t="s">
        <v>2465</v>
      </c>
      <c r="C2454" s="18" t="s">
        <v>495</v>
      </c>
      <c r="D2454" s="18">
        <v>66.239999999999995</v>
      </c>
      <c r="E2454" s="310" t="str">
        <f t="shared" si="38"/>
        <v>SINAPI 07/2024</v>
      </c>
      <c r="F2454" s="18">
        <v>68.400000000000006</v>
      </c>
    </row>
    <row r="2455" spans="1:6" ht="40.5">
      <c r="A2455" s="707">
        <v>92538</v>
      </c>
      <c r="B2455" s="692" t="s">
        <v>2466</v>
      </c>
      <c r="C2455" s="18" t="s">
        <v>495</v>
      </c>
      <c r="D2455" s="18">
        <v>32.130000000000003</v>
      </c>
      <c r="E2455" s="310" t="str">
        <f t="shared" si="38"/>
        <v>SINAPI 07/2024</v>
      </c>
      <c r="F2455" s="18">
        <v>33.380000000000003</v>
      </c>
    </row>
    <row r="2456" spans="1:6" ht="40.5">
      <c r="A2456" s="707">
        <v>96252</v>
      </c>
      <c r="B2456" s="692" t="s">
        <v>2467</v>
      </c>
      <c r="C2456" s="18" t="s">
        <v>495</v>
      </c>
      <c r="D2456" s="18">
        <v>162.02000000000001</v>
      </c>
      <c r="E2456" s="310" t="str">
        <f t="shared" si="38"/>
        <v>SINAPI 07/2024</v>
      </c>
      <c r="F2456" s="18">
        <v>165.01</v>
      </c>
    </row>
    <row r="2457" spans="1:6" ht="40.5">
      <c r="A2457" s="707">
        <v>96258</v>
      </c>
      <c r="B2457" s="692" t="s">
        <v>2468</v>
      </c>
      <c r="C2457" s="18" t="s">
        <v>495</v>
      </c>
      <c r="D2457" s="18">
        <v>137.9</v>
      </c>
      <c r="E2457" s="310" t="str">
        <f t="shared" si="38"/>
        <v>SINAPI 07/2024</v>
      </c>
      <c r="F2457" s="18">
        <v>145.33000000000001</v>
      </c>
    </row>
    <row r="2458" spans="1:6" ht="40.5">
      <c r="A2458" s="707">
        <v>96529</v>
      </c>
      <c r="B2458" s="692" t="s">
        <v>2469</v>
      </c>
      <c r="C2458" s="18" t="s">
        <v>495</v>
      </c>
      <c r="D2458" s="18">
        <v>263.44</v>
      </c>
      <c r="E2458" s="310" t="str">
        <f t="shared" si="38"/>
        <v>SINAPI 07/2024</v>
      </c>
      <c r="F2458" s="18">
        <v>280.60000000000002</v>
      </c>
    </row>
    <row r="2459" spans="1:6" ht="40.5">
      <c r="A2459" s="707">
        <v>96530</v>
      </c>
      <c r="B2459" s="692" t="s">
        <v>2470</v>
      </c>
      <c r="C2459" s="18" t="s">
        <v>495</v>
      </c>
      <c r="D2459" s="18">
        <v>154.76</v>
      </c>
      <c r="E2459" s="310" t="str">
        <f t="shared" si="38"/>
        <v>SINAPI 07/2024</v>
      </c>
      <c r="F2459" s="18">
        <v>161.02000000000001</v>
      </c>
    </row>
    <row r="2460" spans="1:6" ht="40.5">
      <c r="A2460" s="707">
        <v>96531</v>
      </c>
      <c r="B2460" s="692" t="s">
        <v>2471</v>
      </c>
      <c r="C2460" s="18" t="s">
        <v>495</v>
      </c>
      <c r="D2460" s="18">
        <v>107.15</v>
      </c>
      <c r="E2460" s="310" t="str">
        <f t="shared" si="38"/>
        <v>SINAPI 07/2024</v>
      </c>
      <c r="F2460" s="18">
        <v>113.21</v>
      </c>
    </row>
    <row r="2461" spans="1:6" ht="40.5">
      <c r="A2461" s="707">
        <v>96532</v>
      </c>
      <c r="B2461" s="692" t="s">
        <v>2472</v>
      </c>
      <c r="C2461" s="18" t="s">
        <v>495</v>
      </c>
      <c r="D2461" s="18">
        <v>170.73</v>
      </c>
      <c r="E2461" s="310" t="str">
        <f t="shared" si="38"/>
        <v>SINAPI 07/2024</v>
      </c>
      <c r="F2461" s="18">
        <v>183.83</v>
      </c>
    </row>
    <row r="2462" spans="1:6" ht="40.5">
      <c r="A2462" s="707">
        <v>96533</v>
      </c>
      <c r="B2462" s="692" t="s">
        <v>2473</v>
      </c>
      <c r="C2462" s="18" t="s">
        <v>495</v>
      </c>
      <c r="D2462" s="18">
        <v>96.17</v>
      </c>
      <c r="E2462" s="310" t="str">
        <f t="shared" si="38"/>
        <v>SINAPI 07/2024</v>
      </c>
      <c r="F2462" s="18">
        <v>101.35</v>
      </c>
    </row>
    <row r="2463" spans="1:6" ht="40.5">
      <c r="A2463" s="707">
        <v>96534</v>
      </c>
      <c r="B2463" s="692" t="s">
        <v>2474</v>
      </c>
      <c r="C2463" s="18" t="s">
        <v>495</v>
      </c>
      <c r="D2463" s="18">
        <v>74.989999999999995</v>
      </c>
      <c r="E2463" s="310" t="str">
        <f t="shared" si="38"/>
        <v>SINAPI 07/2024</v>
      </c>
      <c r="F2463" s="18">
        <v>80.53</v>
      </c>
    </row>
    <row r="2464" spans="1:6" ht="40.5">
      <c r="A2464" s="707">
        <v>96535</v>
      </c>
      <c r="B2464" s="692" t="s">
        <v>2475</v>
      </c>
      <c r="C2464" s="18" t="s">
        <v>495</v>
      </c>
      <c r="D2464" s="18">
        <v>122.52</v>
      </c>
      <c r="E2464" s="310" t="str">
        <f t="shared" si="38"/>
        <v>SINAPI 07/2024</v>
      </c>
      <c r="F2464" s="18">
        <v>133.5</v>
      </c>
    </row>
    <row r="2465" spans="1:6" ht="40.5">
      <c r="A2465" s="707">
        <v>96536</v>
      </c>
      <c r="B2465" s="692" t="s">
        <v>2476</v>
      </c>
      <c r="C2465" s="18" t="s">
        <v>495</v>
      </c>
      <c r="D2465" s="18">
        <v>65.680000000000007</v>
      </c>
      <c r="E2465" s="310" t="str">
        <f t="shared" si="38"/>
        <v>SINAPI 07/2024</v>
      </c>
      <c r="F2465" s="18">
        <v>70.28</v>
      </c>
    </row>
    <row r="2466" spans="1:6" ht="40.5">
      <c r="A2466" s="707">
        <v>96537</v>
      </c>
      <c r="B2466" s="692" t="s">
        <v>2477</v>
      </c>
      <c r="C2466" s="18" t="s">
        <v>495</v>
      </c>
      <c r="D2466" s="18">
        <v>176.95</v>
      </c>
      <c r="E2466" s="310" t="str">
        <f t="shared" si="38"/>
        <v>SINAPI 07/2024</v>
      </c>
      <c r="F2466" s="18">
        <v>187.44</v>
      </c>
    </row>
    <row r="2467" spans="1:6" ht="40.5">
      <c r="A2467" s="707">
        <v>96538</v>
      </c>
      <c r="B2467" s="692" t="s">
        <v>2478</v>
      </c>
      <c r="C2467" s="18" t="s">
        <v>495</v>
      </c>
      <c r="D2467" s="18">
        <v>225.61</v>
      </c>
      <c r="E2467" s="310" t="str">
        <f t="shared" si="38"/>
        <v>SINAPI 07/2024</v>
      </c>
      <c r="F2467" s="18">
        <v>243.3</v>
      </c>
    </row>
    <row r="2468" spans="1:6" ht="40.5">
      <c r="A2468" s="707">
        <v>96539</v>
      </c>
      <c r="B2468" s="692" t="s">
        <v>2479</v>
      </c>
      <c r="C2468" s="18" t="s">
        <v>495</v>
      </c>
      <c r="D2468" s="18">
        <v>120.86</v>
      </c>
      <c r="E2468" s="310" t="str">
        <f t="shared" si="38"/>
        <v>SINAPI 07/2024</v>
      </c>
      <c r="F2468" s="18">
        <v>128.83000000000001</v>
      </c>
    </row>
    <row r="2469" spans="1:6" ht="40.5">
      <c r="A2469" s="707">
        <v>96540</v>
      </c>
      <c r="B2469" s="692" t="s">
        <v>2480</v>
      </c>
      <c r="C2469" s="18" t="s">
        <v>495</v>
      </c>
      <c r="D2469" s="18">
        <v>120.59</v>
      </c>
      <c r="E2469" s="310" t="str">
        <f t="shared" si="38"/>
        <v>SINAPI 07/2024</v>
      </c>
      <c r="F2469" s="18">
        <v>129.44999999999999</v>
      </c>
    </row>
    <row r="2470" spans="1:6" ht="40.5">
      <c r="A2470" s="707">
        <v>96541</v>
      </c>
      <c r="B2470" s="692" t="s">
        <v>2481</v>
      </c>
      <c r="C2470" s="18" t="s">
        <v>495</v>
      </c>
      <c r="D2470" s="18">
        <v>161.19999999999999</v>
      </c>
      <c r="E2470" s="310" t="str">
        <f t="shared" si="38"/>
        <v>SINAPI 07/2024</v>
      </c>
      <c r="F2470" s="18">
        <v>175.64</v>
      </c>
    </row>
    <row r="2471" spans="1:6" ht="40.5">
      <c r="A2471" s="707">
        <v>96542</v>
      </c>
      <c r="B2471" s="692" t="s">
        <v>2482</v>
      </c>
      <c r="C2471" s="18" t="s">
        <v>495</v>
      </c>
      <c r="D2471" s="18">
        <v>86.9</v>
      </c>
      <c r="E2471" s="310" t="str">
        <f t="shared" si="38"/>
        <v>SINAPI 07/2024</v>
      </c>
      <c r="F2471" s="18">
        <v>93.97</v>
      </c>
    </row>
    <row r="2472" spans="1:6" ht="27">
      <c r="A2472" s="707">
        <v>96543</v>
      </c>
      <c r="B2472" s="692" t="s">
        <v>2483</v>
      </c>
      <c r="C2472" s="18" t="s">
        <v>1605</v>
      </c>
      <c r="D2472" s="18">
        <v>17.64</v>
      </c>
      <c r="E2472" s="310" t="str">
        <f t="shared" si="38"/>
        <v>SINAPI 07/2024</v>
      </c>
      <c r="F2472" s="18">
        <v>18.8</v>
      </c>
    </row>
    <row r="2473" spans="1:6" ht="27">
      <c r="A2473" s="707">
        <v>101791</v>
      </c>
      <c r="B2473" s="692" t="s">
        <v>2484</v>
      </c>
      <c r="C2473" s="18" t="s">
        <v>10</v>
      </c>
      <c r="D2473" s="18">
        <v>31.8</v>
      </c>
      <c r="E2473" s="310" t="str">
        <f t="shared" si="38"/>
        <v>SINAPI 07/2024</v>
      </c>
      <c r="F2473" s="18">
        <v>32.07</v>
      </c>
    </row>
    <row r="2474" spans="1:6" ht="40.5">
      <c r="A2474" s="707">
        <v>101792</v>
      </c>
      <c r="B2474" s="692" t="s">
        <v>2485</v>
      </c>
      <c r="C2474" s="18" t="s">
        <v>514</v>
      </c>
      <c r="D2474" s="18">
        <v>17.170000000000002</v>
      </c>
      <c r="E2474" s="310" t="str">
        <f t="shared" si="38"/>
        <v>SINAPI 07/2024</v>
      </c>
      <c r="F2474" s="18">
        <v>18.010000000000002</v>
      </c>
    </row>
    <row r="2475" spans="1:6" ht="40.5">
      <c r="A2475" s="707">
        <v>101793</v>
      </c>
      <c r="B2475" s="692" t="s">
        <v>2486</v>
      </c>
      <c r="C2475" s="18" t="s">
        <v>514</v>
      </c>
      <c r="D2475" s="18">
        <v>27.41</v>
      </c>
      <c r="E2475" s="310" t="str">
        <f t="shared" si="38"/>
        <v>SINAPI 07/2024</v>
      </c>
      <c r="F2475" s="18">
        <v>28.53</v>
      </c>
    </row>
    <row r="2476" spans="1:6" ht="40.5">
      <c r="A2476" s="707">
        <v>101969</v>
      </c>
      <c r="B2476" s="692" t="s">
        <v>2487</v>
      </c>
      <c r="C2476" s="18" t="s">
        <v>495</v>
      </c>
      <c r="D2476" s="18">
        <v>196.51</v>
      </c>
      <c r="E2476" s="310" t="str">
        <f t="shared" si="38"/>
        <v>SINAPI 07/2024</v>
      </c>
      <c r="F2476" s="18">
        <v>199.79</v>
      </c>
    </row>
    <row r="2477" spans="1:6" ht="40.5">
      <c r="A2477" s="707">
        <v>101971</v>
      </c>
      <c r="B2477" s="692" t="s">
        <v>2488</v>
      </c>
      <c r="C2477" s="18" t="s">
        <v>495</v>
      </c>
      <c r="D2477" s="18">
        <v>157</v>
      </c>
      <c r="E2477" s="310" t="str">
        <f t="shared" si="38"/>
        <v>SINAPI 07/2024</v>
      </c>
      <c r="F2477" s="18">
        <v>160.28</v>
      </c>
    </row>
    <row r="2478" spans="1:6" ht="27">
      <c r="A2478" s="707">
        <v>101973</v>
      </c>
      <c r="B2478" s="692" t="s">
        <v>2489</v>
      </c>
      <c r="C2478" s="18" t="s">
        <v>495</v>
      </c>
      <c r="D2478" s="18">
        <v>212.18</v>
      </c>
      <c r="E2478" s="310" t="str">
        <f t="shared" si="38"/>
        <v>SINAPI 07/2024</v>
      </c>
      <c r="F2478" s="18">
        <v>215.74</v>
      </c>
    </row>
    <row r="2479" spans="1:6" ht="40.5">
      <c r="A2479" s="707">
        <v>101974</v>
      </c>
      <c r="B2479" s="692" t="s">
        <v>2490</v>
      </c>
      <c r="C2479" s="18" t="s">
        <v>495</v>
      </c>
      <c r="D2479" s="18">
        <v>467.58</v>
      </c>
      <c r="E2479" s="310" t="str">
        <f t="shared" si="38"/>
        <v>SINAPI 07/2024</v>
      </c>
      <c r="F2479" s="18">
        <v>494.07</v>
      </c>
    </row>
    <row r="2480" spans="1:6" ht="40.5">
      <c r="A2480" s="707">
        <v>101975</v>
      </c>
      <c r="B2480" s="692" t="s">
        <v>2491</v>
      </c>
      <c r="C2480" s="18" t="s">
        <v>495</v>
      </c>
      <c r="D2480" s="18">
        <v>400.35</v>
      </c>
      <c r="E2480" s="310" t="str">
        <f t="shared" si="38"/>
        <v>SINAPI 07/2024</v>
      </c>
      <c r="F2480" s="18">
        <v>421.47</v>
      </c>
    </row>
    <row r="2481" spans="1:6" ht="40.5">
      <c r="A2481" s="707">
        <v>101977</v>
      </c>
      <c r="B2481" s="692" t="s">
        <v>2492</v>
      </c>
      <c r="C2481" s="18" t="s">
        <v>495</v>
      </c>
      <c r="D2481" s="18">
        <v>299.08999999999997</v>
      </c>
      <c r="E2481" s="310" t="str">
        <f t="shared" si="38"/>
        <v>SINAPI 07/2024</v>
      </c>
      <c r="F2481" s="18">
        <v>317.20999999999998</v>
      </c>
    </row>
    <row r="2482" spans="1:6" ht="40.5">
      <c r="A2482" s="707">
        <v>101980</v>
      </c>
      <c r="B2482" s="692" t="s">
        <v>2493</v>
      </c>
      <c r="C2482" s="18" t="s">
        <v>495</v>
      </c>
      <c r="D2482" s="18">
        <v>284.52999999999997</v>
      </c>
      <c r="E2482" s="310" t="str">
        <f t="shared" si="38"/>
        <v>SINAPI 07/2024</v>
      </c>
      <c r="F2482" s="18">
        <v>299.10000000000002</v>
      </c>
    </row>
    <row r="2483" spans="1:6" ht="40.5">
      <c r="A2483" s="707">
        <v>101981</v>
      </c>
      <c r="B2483" s="692" t="s">
        <v>2494</v>
      </c>
      <c r="C2483" s="18" t="s">
        <v>495</v>
      </c>
      <c r="D2483" s="18">
        <v>243.94</v>
      </c>
      <c r="E2483" s="310" t="str">
        <f t="shared" si="38"/>
        <v>SINAPI 07/2024</v>
      </c>
      <c r="F2483" s="18">
        <v>256.23</v>
      </c>
    </row>
    <row r="2484" spans="1:6" ht="40.5">
      <c r="A2484" s="707">
        <v>101982</v>
      </c>
      <c r="B2484" s="692" t="s">
        <v>2495</v>
      </c>
      <c r="C2484" s="18" t="s">
        <v>495</v>
      </c>
      <c r="D2484" s="18">
        <v>217.67</v>
      </c>
      <c r="E2484" s="310" t="str">
        <f t="shared" si="38"/>
        <v>SINAPI 07/2024</v>
      </c>
      <c r="F2484" s="18">
        <v>229.03</v>
      </c>
    </row>
    <row r="2485" spans="1:6" ht="40.5">
      <c r="A2485" s="707">
        <v>101983</v>
      </c>
      <c r="B2485" s="692" t="s">
        <v>2496</v>
      </c>
      <c r="C2485" s="18" t="s">
        <v>495</v>
      </c>
      <c r="D2485" s="18">
        <v>201.13</v>
      </c>
      <c r="E2485" s="310" t="str">
        <f t="shared" si="38"/>
        <v>SINAPI 07/2024</v>
      </c>
      <c r="F2485" s="18">
        <v>211.9</v>
      </c>
    </row>
    <row r="2486" spans="1:6" ht="40.5">
      <c r="A2486" s="707">
        <v>101985</v>
      </c>
      <c r="B2486" s="692" t="s">
        <v>2497</v>
      </c>
      <c r="C2486" s="18" t="s">
        <v>495</v>
      </c>
      <c r="D2486" s="18">
        <v>197</v>
      </c>
      <c r="E2486" s="310" t="str">
        <f t="shared" si="38"/>
        <v>SINAPI 07/2024</v>
      </c>
      <c r="F2486" s="18">
        <v>200.85</v>
      </c>
    </row>
    <row r="2487" spans="1:6" ht="40.5">
      <c r="A2487" s="707">
        <v>101986</v>
      </c>
      <c r="B2487" s="692" t="s">
        <v>2498</v>
      </c>
      <c r="C2487" s="18" t="s">
        <v>495</v>
      </c>
      <c r="D2487" s="18">
        <v>146.77000000000001</v>
      </c>
      <c r="E2487" s="310" t="str">
        <f t="shared" si="38"/>
        <v>SINAPI 07/2024</v>
      </c>
      <c r="F2487" s="18">
        <v>150.62</v>
      </c>
    </row>
    <row r="2488" spans="1:6" ht="40.5">
      <c r="A2488" s="707">
        <v>101987</v>
      </c>
      <c r="B2488" s="692" t="s">
        <v>2499</v>
      </c>
      <c r="C2488" s="18" t="s">
        <v>495</v>
      </c>
      <c r="D2488" s="18">
        <v>247.38</v>
      </c>
      <c r="E2488" s="310" t="str">
        <f t="shared" si="38"/>
        <v>SINAPI 07/2024</v>
      </c>
      <c r="F2488" s="18">
        <v>251.12</v>
      </c>
    </row>
    <row r="2489" spans="1:6" ht="40.5">
      <c r="A2489" s="707">
        <v>101988</v>
      </c>
      <c r="B2489" s="692" t="s">
        <v>2500</v>
      </c>
      <c r="C2489" s="18" t="s">
        <v>495</v>
      </c>
      <c r="D2489" s="18">
        <v>204.04</v>
      </c>
      <c r="E2489" s="310" t="str">
        <f t="shared" si="38"/>
        <v>SINAPI 07/2024</v>
      </c>
      <c r="F2489" s="18">
        <v>207.97</v>
      </c>
    </row>
    <row r="2490" spans="1:6" ht="40.5">
      <c r="A2490" s="707">
        <v>101989</v>
      </c>
      <c r="B2490" s="692" t="s">
        <v>2501</v>
      </c>
      <c r="C2490" s="18" t="s">
        <v>495</v>
      </c>
      <c r="D2490" s="18">
        <v>165.03</v>
      </c>
      <c r="E2490" s="310" t="str">
        <f t="shared" si="38"/>
        <v>SINAPI 07/2024</v>
      </c>
      <c r="F2490" s="18">
        <v>168.96</v>
      </c>
    </row>
    <row r="2491" spans="1:6" ht="27">
      <c r="A2491" s="707">
        <v>101990</v>
      </c>
      <c r="B2491" s="692" t="s">
        <v>2502</v>
      </c>
      <c r="C2491" s="18" t="s">
        <v>495</v>
      </c>
      <c r="D2491" s="18">
        <v>228.1</v>
      </c>
      <c r="E2491" s="310" t="str">
        <f t="shared" si="38"/>
        <v>SINAPI 07/2024</v>
      </c>
      <c r="F2491" s="18">
        <v>231.97</v>
      </c>
    </row>
    <row r="2492" spans="1:6" ht="40.5">
      <c r="A2492" s="707">
        <v>101991</v>
      </c>
      <c r="B2492" s="692" t="s">
        <v>2503</v>
      </c>
      <c r="C2492" s="18" t="s">
        <v>495</v>
      </c>
      <c r="D2492" s="18">
        <v>197.3</v>
      </c>
      <c r="E2492" s="310" t="str">
        <f t="shared" si="38"/>
        <v>SINAPI 07/2024</v>
      </c>
      <c r="F2492" s="18">
        <v>201.71</v>
      </c>
    </row>
    <row r="2493" spans="1:6" ht="40.5">
      <c r="A2493" s="707">
        <v>101992</v>
      </c>
      <c r="B2493" s="692" t="s">
        <v>2504</v>
      </c>
      <c r="C2493" s="18" t="s">
        <v>495</v>
      </c>
      <c r="D2493" s="18">
        <v>149.28</v>
      </c>
      <c r="E2493" s="310" t="str">
        <f t="shared" si="38"/>
        <v>SINAPI 07/2024</v>
      </c>
      <c r="F2493" s="18">
        <v>153.69</v>
      </c>
    </row>
    <row r="2494" spans="1:6" ht="40.5">
      <c r="A2494" s="707">
        <v>101993</v>
      </c>
      <c r="B2494" s="692" t="s">
        <v>2505</v>
      </c>
      <c r="C2494" s="18" t="s">
        <v>495</v>
      </c>
      <c r="D2494" s="18">
        <v>290.02</v>
      </c>
      <c r="E2494" s="310" t="str">
        <f t="shared" si="38"/>
        <v>SINAPI 07/2024</v>
      </c>
      <c r="F2494" s="18">
        <v>294.07</v>
      </c>
    </row>
    <row r="2495" spans="1:6" ht="40.5">
      <c r="A2495" s="707">
        <v>101994</v>
      </c>
      <c r="B2495" s="692" t="s">
        <v>2506</v>
      </c>
      <c r="C2495" s="18" t="s">
        <v>495</v>
      </c>
      <c r="D2495" s="18">
        <v>216.2</v>
      </c>
      <c r="E2495" s="310" t="str">
        <f t="shared" si="38"/>
        <v>SINAPI 07/2024</v>
      </c>
      <c r="F2495" s="18">
        <v>219.86</v>
      </c>
    </row>
    <row r="2496" spans="1:6" ht="40.5">
      <c r="A2496" s="707">
        <v>101995</v>
      </c>
      <c r="B2496" s="692" t="s">
        <v>2507</v>
      </c>
      <c r="C2496" s="18" t="s">
        <v>495</v>
      </c>
      <c r="D2496" s="18">
        <v>172.4</v>
      </c>
      <c r="E2496" s="310" t="str">
        <f t="shared" si="38"/>
        <v>SINAPI 07/2024</v>
      </c>
      <c r="F2496" s="18">
        <v>176.06</v>
      </c>
    </row>
    <row r="2497" spans="1:6" ht="27">
      <c r="A2497" s="707">
        <v>101996</v>
      </c>
      <c r="B2497" s="692" t="s">
        <v>2508</v>
      </c>
      <c r="C2497" s="18" t="s">
        <v>495</v>
      </c>
      <c r="D2497" s="18">
        <v>245.23</v>
      </c>
      <c r="E2497" s="310" t="str">
        <f t="shared" si="38"/>
        <v>SINAPI 07/2024</v>
      </c>
      <c r="F2497" s="18">
        <v>249.08</v>
      </c>
    </row>
    <row r="2498" spans="1:6" ht="40.5">
      <c r="A2498" s="707">
        <v>101997</v>
      </c>
      <c r="B2498" s="692" t="s">
        <v>2509</v>
      </c>
      <c r="C2498" s="18" t="s">
        <v>495</v>
      </c>
      <c r="D2498" s="18">
        <v>196.19</v>
      </c>
      <c r="E2498" s="310" t="str">
        <f t="shared" si="38"/>
        <v>SINAPI 07/2024</v>
      </c>
      <c r="F2498" s="18">
        <v>200.55</v>
      </c>
    </row>
    <row r="2499" spans="1:6" ht="40.5">
      <c r="A2499" s="707">
        <v>101998</v>
      </c>
      <c r="B2499" s="692" t="s">
        <v>2510</v>
      </c>
      <c r="C2499" s="18" t="s">
        <v>495</v>
      </c>
      <c r="D2499" s="18">
        <v>147.09</v>
      </c>
      <c r="E2499" s="310" t="str">
        <f t="shared" si="38"/>
        <v>SINAPI 07/2024</v>
      </c>
      <c r="F2499" s="18">
        <v>151.44999999999999</v>
      </c>
    </row>
    <row r="2500" spans="1:6" ht="27">
      <c r="A2500" s="707">
        <v>101999</v>
      </c>
      <c r="B2500" s="692" t="s">
        <v>2511</v>
      </c>
      <c r="C2500" s="18" t="s">
        <v>495</v>
      </c>
      <c r="D2500" s="18">
        <v>310.62</v>
      </c>
      <c r="E2500" s="310" t="str">
        <f t="shared" si="38"/>
        <v>SINAPI 07/2024</v>
      </c>
      <c r="F2500" s="18">
        <v>314.77</v>
      </c>
    </row>
    <row r="2501" spans="1:6" ht="40.5">
      <c r="A2501" s="707">
        <v>102000</v>
      </c>
      <c r="B2501" s="692" t="s">
        <v>2512</v>
      </c>
      <c r="C2501" s="18" t="s">
        <v>495</v>
      </c>
      <c r="D2501" s="18">
        <v>472.21</v>
      </c>
      <c r="E2501" s="310" t="str">
        <f t="shared" si="38"/>
        <v>SINAPI 07/2024</v>
      </c>
      <c r="F2501" s="18">
        <v>498.01</v>
      </c>
    </row>
    <row r="2502" spans="1:6" ht="40.5">
      <c r="A2502" s="707">
        <v>102001</v>
      </c>
      <c r="B2502" s="692" t="s">
        <v>2513</v>
      </c>
      <c r="C2502" s="18" t="s">
        <v>495</v>
      </c>
      <c r="D2502" s="18">
        <v>409.28</v>
      </c>
      <c r="E2502" s="310" t="str">
        <f t="shared" si="38"/>
        <v>SINAPI 07/2024</v>
      </c>
      <c r="F2502" s="18">
        <v>429.84</v>
      </c>
    </row>
    <row r="2503" spans="1:6" ht="40.5">
      <c r="A2503" s="707">
        <v>102002</v>
      </c>
      <c r="B2503" s="692" t="s">
        <v>2514</v>
      </c>
      <c r="C2503" s="18" t="s">
        <v>495</v>
      </c>
      <c r="D2503" s="18">
        <v>281.14999999999998</v>
      </c>
      <c r="E2503" s="310" t="str">
        <f t="shared" si="38"/>
        <v>SINAPI 07/2024</v>
      </c>
      <c r="F2503" s="18">
        <v>299.87</v>
      </c>
    </row>
    <row r="2504" spans="1:6" ht="40.5">
      <c r="A2504" s="707">
        <v>102003</v>
      </c>
      <c r="B2504" s="692" t="s">
        <v>2515</v>
      </c>
      <c r="C2504" s="18" t="s">
        <v>495</v>
      </c>
      <c r="D2504" s="18">
        <v>264.57</v>
      </c>
      <c r="E2504" s="310" t="str">
        <f t="shared" ref="E2504:E2567" si="39">+$G$7</f>
        <v>SINAPI 07/2024</v>
      </c>
      <c r="F2504" s="18">
        <v>279.81</v>
      </c>
    </row>
    <row r="2505" spans="1:6" ht="40.5">
      <c r="A2505" s="707">
        <v>102004</v>
      </c>
      <c r="B2505" s="692" t="s">
        <v>2516</v>
      </c>
      <c r="C2505" s="18" t="s">
        <v>495</v>
      </c>
      <c r="D2505" s="18">
        <v>231.54</v>
      </c>
      <c r="E2505" s="310" t="str">
        <f t="shared" si="39"/>
        <v>SINAPI 07/2024</v>
      </c>
      <c r="F2505" s="18">
        <v>244.22</v>
      </c>
    </row>
    <row r="2506" spans="1:6" ht="40.5">
      <c r="A2506" s="707">
        <v>102005</v>
      </c>
      <c r="B2506" s="692" t="s">
        <v>2517</v>
      </c>
      <c r="C2506" s="18" t="s">
        <v>495</v>
      </c>
      <c r="D2506" s="18">
        <v>205.22</v>
      </c>
      <c r="E2506" s="310" t="str">
        <f t="shared" si="39"/>
        <v>SINAPI 07/2024</v>
      </c>
      <c r="F2506" s="18">
        <v>216.9</v>
      </c>
    </row>
    <row r="2507" spans="1:6" ht="40.5">
      <c r="A2507" s="707">
        <v>102006</v>
      </c>
      <c r="B2507" s="692" t="s">
        <v>2518</v>
      </c>
      <c r="C2507" s="18" t="s">
        <v>495</v>
      </c>
      <c r="D2507" s="18">
        <v>188.64</v>
      </c>
      <c r="E2507" s="310" t="str">
        <f t="shared" si="39"/>
        <v>SINAPI 07/2024</v>
      </c>
      <c r="F2507" s="18">
        <v>199.7</v>
      </c>
    </row>
    <row r="2508" spans="1:6" ht="40.5">
      <c r="A2508" s="707">
        <v>102007</v>
      </c>
      <c r="B2508" s="692" t="s">
        <v>2519</v>
      </c>
      <c r="C2508" s="18" t="s">
        <v>495</v>
      </c>
      <c r="D2508" s="18">
        <v>459.72</v>
      </c>
      <c r="E2508" s="310" t="str">
        <f t="shared" si="39"/>
        <v>SINAPI 07/2024</v>
      </c>
      <c r="F2508" s="18">
        <v>486.09</v>
      </c>
    </row>
    <row r="2509" spans="1:6" ht="40.5">
      <c r="A2509" s="707">
        <v>102008</v>
      </c>
      <c r="B2509" s="692" t="s">
        <v>2520</v>
      </c>
      <c r="C2509" s="18" t="s">
        <v>495</v>
      </c>
      <c r="D2509" s="18">
        <v>386.26</v>
      </c>
      <c r="E2509" s="310" t="str">
        <f t="shared" si="39"/>
        <v>SINAPI 07/2024</v>
      </c>
      <c r="F2509" s="18">
        <v>407.17</v>
      </c>
    </row>
    <row r="2510" spans="1:6" ht="40.5">
      <c r="A2510" s="707">
        <v>102009</v>
      </c>
      <c r="B2510" s="692" t="s">
        <v>2521</v>
      </c>
      <c r="C2510" s="18" t="s">
        <v>495</v>
      </c>
      <c r="D2510" s="18">
        <v>299.66000000000003</v>
      </c>
      <c r="E2510" s="310" t="str">
        <f t="shared" si="39"/>
        <v>SINAPI 07/2024</v>
      </c>
      <c r="F2510" s="18">
        <v>318.3</v>
      </c>
    </row>
    <row r="2511" spans="1:6" ht="40.5">
      <c r="A2511" s="707">
        <v>102010</v>
      </c>
      <c r="B2511" s="692" t="s">
        <v>2522</v>
      </c>
      <c r="C2511" s="18" t="s">
        <v>495</v>
      </c>
      <c r="D2511" s="18">
        <v>281.82</v>
      </c>
      <c r="E2511" s="310" t="str">
        <f t="shared" si="39"/>
        <v>SINAPI 07/2024</v>
      </c>
      <c r="F2511" s="18">
        <v>296.86</v>
      </c>
    </row>
    <row r="2512" spans="1:6" ht="40.5">
      <c r="A2512" s="707">
        <v>102011</v>
      </c>
      <c r="B2512" s="692" t="s">
        <v>2523</v>
      </c>
      <c r="C2512" s="18" t="s">
        <v>495</v>
      </c>
      <c r="D2512" s="18">
        <v>239.1</v>
      </c>
      <c r="E2512" s="310" t="str">
        <f t="shared" si="39"/>
        <v>SINAPI 07/2024</v>
      </c>
      <c r="F2512" s="18">
        <v>251.67</v>
      </c>
    </row>
    <row r="2513" spans="1:6" ht="40.5">
      <c r="A2513" s="707">
        <v>102012</v>
      </c>
      <c r="B2513" s="692" t="s">
        <v>2524</v>
      </c>
      <c r="C2513" s="18" t="s">
        <v>495</v>
      </c>
      <c r="D2513" s="18">
        <v>212</v>
      </c>
      <c r="E2513" s="310" t="str">
        <f t="shared" si="39"/>
        <v>SINAPI 07/2024</v>
      </c>
      <c r="F2513" s="18">
        <v>223.57</v>
      </c>
    </row>
    <row r="2514" spans="1:6" ht="40.5">
      <c r="A2514" s="707">
        <v>102013</v>
      </c>
      <c r="B2514" s="692" t="s">
        <v>2525</v>
      </c>
      <c r="C2514" s="18" t="s">
        <v>495</v>
      </c>
      <c r="D2514" s="18">
        <v>196.97</v>
      </c>
      <c r="E2514" s="310" t="str">
        <f t="shared" si="39"/>
        <v>SINAPI 07/2024</v>
      </c>
      <c r="F2514" s="18">
        <v>207.94</v>
      </c>
    </row>
    <row r="2515" spans="1:6" ht="40.5">
      <c r="A2515" s="707">
        <v>102014</v>
      </c>
      <c r="B2515" s="692" t="s">
        <v>2526</v>
      </c>
      <c r="C2515" s="18" t="s">
        <v>495</v>
      </c>
      <c r="D2515" s="18">
        <v>514.6</v>
      </c>
      <c r="E2515" s="310" t="str">
        <f t="shared" si="39"/>
        <v>SINAPI 07/2024</v>
      </c>
      <c r="F2515" s="18">
        <v>540.66999999999996</v>
      </c>
    </row>
    <row r="2516" spans="1:6" ht="40.5">
      <c r="A2516" s="707">
        <v>102015</v>
      </c>
      <c r="B2516" s="692" t="s">
        <v>2527</v>
      </c>
      <c r="C2516" s="18" t="s">
        <v>495</v>
      </c>
      <c r="D2516" s="18">
        <v>433.19</v>
      </c>
      <c r="E2516" s="310" t="str">
        <f t="shared" si="39"/>
        <v>SINAPI 07/2024</v>
      </c>
      <c r="F2516" s="18">
        <v>453.92</v>
      </c>
    </row>
    <row r="2517" spans="1:6" ht="40.5">
      <c r="A2517" s="707">
        <v>102016</v>
      </c>
      <c r="B2517" s="692" t="s">
        <v>2528</v>
      </c>
      <c r="C2517" s="18" t="s">
        <v>495</v>
      </c>
      <c r="D2517" s="18">
        <v>278.64</v>
      </c>
      <c r="E2517" s="310" t="str">
        <f t="shared" si="39"/>
        <v>SINAPI 07/2024</v>
      </c>
      <c r="F2517" s="18">
        <v>297.79000000000002</v>
      </c>
    </row>
    <row r="2518" spans="1:6" ht="40.5">
      <c r="A2518" s="707">
        <v>102017</v>
      </c>
      <c r="B2518" s="692" t="s">
        <v>2529</v>
      </c>
      <c r="C2518" s="18" t="s">
        <v>495</v>
      </c>
      <c r="D2518" s="18">
        <v>259.74</v>
      </c>
      <c r="E2518" s="310" t="str">
        <f t="shared" si="39"/>
        <v>SINAPI 07/2024</v>
      </c>
      <c r="F2518" s="18">
        <v>275.37</v>
      </c>
    </row>
    <row r="2519" spans="1:6" ht="40.5">
      <c r="A2519" s="707">
        <v>102036</v>
      </c>
      <c r="B2519" s="692" t="s">
        <v>2530</v>
      </c>
      <c r="C2519" s="18" t="s">
        <v>495</v>
      </c>
      <c r="D2519" s="18">
        <v>225.05</v>
      </c>
      <c r="E2519" s="310" t="str">
        <f t="shared" si="39"/>
        <v>SINAPI 07/2024</v>
      </c>
      <c r="F2519" s="18">
        <v>237.97</v>
      </c>
    </row>
    <row r="2520" spans="1:6" ht="40.5">
      <c r="A2520" s="707">
        <v>102037</v>
      </c>
      <c r="B2520" s="692" t="s">
        <v>2531</v>
      </c>
      <c r="C2520" s="18" t="s">
        <v>495</v>
      </c>
      <c r="D2520" s="18">
        <v>198.7</v>
      </c>
      <c r="E2520" s="310" t="str">
        <f t="shared" si="39"/>
        <v>SINAPI 07/2024</v>
      </c>
      <c r="F2520" s="18">
        <v>210.56</v>
      </c>
    </row>
    <row r="2521" spans="1:6" ht="40.5">
      <c r="A2521" s="707">
        <v>102038</v>
      </c>
      <c r="B2521" s="692" t="s">
        <v>2532</v>
      </c>
      <c r="C2521" s="18" t="s">
        <v>495</v>
      </c>
      <c r="D2521" s="18">
        <v>184.07</v>
      </c>
      <c r="E2521" s="310" t="str">
        <f t="shared" si="39"/>
        <v>SINAPI 07/2024</v>
      </c>
      <c r="F2521" s="18">
        <v>195.31</v>
      </c>
    </row>
    <row r="2522" spans="1:6" ht="40.5">
      <c r="A2522" s="707">
        <v>102039</v>
      </c>
      <c r="B2522" s="692" t="s">
        <v>2533</v>
      </c>
      <c r="C2522" s="18" t="s">
        <v>495</v>
      </c>
      <c r="D2522" s="18">
        <v>482.23</v>
      </c>
      <c r="E2522" s="310" t="str">
        <f t="shared" si="39"/>
        <v>SINAPI 07/2024</v>
      </c>
      <c r="F2522" s="18">
        <v>508.57</v>
      </c>
    </row>
    <row r="2523" spans="1:6" ht="40.5">
      <c r="A2523" s="707">
        <v>102040</v>
      </c>
      <c r="B2523" s="692" t="s">
        <v>2534</v>
      </c>
      <c r="C2523" s="18" t="s">
        <v>495</v>
      </c>
      <c r="D2523" s="18">
        <v>403.8</v>
      </c>
      <c r="E2523" s="310" t="str">
        <f t="shared" si="39"/>
        <v>SINAPI 07/2024</v>
      </c>
      <c r="F2523" s="18">
        <v>424.63</v>
      </c>
    </row>
    <row r="2524" spans="1:6" ht="40.5">
      <c r="A2524" s="707">
        <v>102041</v>
      </c>
      <c r="B2524" s="692" t="s">
        <v>2535</v>
      </c>
      <c r="C2524" s="18" t="s">
        <v>495</v>
      </c>
      <c r="D2524" s="18">
        <v>299.54000000000002</v>
      </c>
      <c r="E2524" s="310" t="str">
        <f t="shared" si="39"/>
        <v>SINAPI 07/2024</v>
      </c>
      <c r="F2524" s="18">
        <v>317.87</v>
      </c>
    </row>
    <row r="2525" spans="1:6" ht="40.5">
      <c r="A2525" s="707">
        <v>102042</v>
      </c>
      <c r="B2525" s="692" t="s">
        <v>2536</v>
      </c>
      <c r="C2525" s="18" t="s">
        <v>495</v>
      </c>
      <c r="D2525" s="18">
        <v>278.35000000000002</v>
      </c>
      <c r="E2525" s="310" t="str">
        <f t="shared" si="39"/>
        <v>SINAPI 07/2024</v>
      </c>
      <c r="F2525" s="18">
        <v>293.05</v>
      </c>
    </row>
    <row r="2526" spans="1:6" ht="40.5">
      <c r="A2526" s="707">
        <v>102043</v>
      </c>
      <c r="B2526" s="692" t="s">
        <v>2537</v>
      </c>
      <c r="C2526" s="18" t="s">
        <v>495</v>
      </c>
      <c r="D2526" s="18">
        <v>236.63</v>
      </c>
      <c r="E2526" s="310" t="str">
        <f t="shared" si="39"/>
        <v>SINAPI 07/2024</v>
      </c>
      <c r="F2526" s="18">
        <v>248.98</v>
      </c>
    </row>
    <row r="2527" spans="1:6" ht="40.5">
      <c r="A2527" s="707">
        <v>102044</v>
      </c>
      <c r="B2527" s="692" t="s">
        <v>2538</v>
      </c>
      <c r="C2527" s="18" t="s">
        <v>495</v>
      </c>
      <c r="D2527" s="18">
        <v>210.36</v>
      </c>
      <c r="E2527" s="310" t="str">
        <f t="shared" si="39"/>
        <v>SINAPI 07/2024</v>
      </c>
      <c r="F2527" s="18">
        <v>221.78</v>
      </c>
    </row>
    <row r="2528" spans="1:6" ht="40.5">
      <c r="A2528" s="707">
        <v>102045</v>
      </c>
      <c r="B2528" s="692" t="s">
        <v>2539</v>
      </c>
      <c r="C2528" s="18" t="s">
        <v>495</v>
      </c>
      <c r="D2528" s="18">
        <v>194.6</v>
      </c>
      <c r="E2528" s="310" t="str">
        <f t="shared" si="39"/>
        <v>SINAPI 07/2024</v>
      </c>
      <c r="F2528" s="18">
        <v>205.43</v>
      </c>
    </row>
    <row r="2529" spans="1:6" ht="40.5">
      <c r="A2529" s="707">
        <v>102046</v>
      </c>
      <c r="B2529" s="692" t="s">
        <v>2540</v>
      </c>
      <c r="C2529" s="18" t="s">
        <v>495</v>
      </c>
      <c r="D2529" s="18">
        <v>523.54</v>
      </c>
      <c r="E2529" s="310" t="str">
        <f t="shared" si="39"/>
        <v>SINAPI 07/2024</v>
      </c>
      <c r="F2529" s="18">
        <v>549.42999999999995</v>
      </c>
    </row>
    <row r="2530" spans="1:6" ht="40.5">
      <c r="A2530" s="707">
        <v>102047</v>
      </c>
      <c r="B2530" s="692" t="s">
        <v>2541</v>
      </c>
      <c r="C2530" s="18" t="s">
        <v>495</v>
      </c>
      <c r="D2530" s="18">
        <v>448.82</v>
      </c>
      <c r="E2530" s="310" t="str">
        <f t="shared" si="39"/>
        <v>SINAPI 07/2024</v>
      </c>
      <c r="F2530" s="18">
        <v>469.35</v>
      </c>
    </row>
    <row r="2531" spans="1:6" ht="40.5">
      <c r="A2531" s="707">
        <v>102048</v>
      </c>
      <c r="B2531" s="692" t="s">
        <v>2542</v>
      </c>
      <c r="C2531" s="18" t="s">
        <v>495</v>
      </c>
      <c r="D2531" s="18">
        <v>268.75</v>
      </c>
      <c r="E2531" s="310" t="str">
        <f t="shared" si="39"/>
        <v>SINAPI 07/2024</v>
      </c>
      <c r="F2531" s="18">
        <v>287.81</v>
      </c>
    </row>
    <row r="2532" spans="1:6" ht="40.5">
      <c r="A2532" s="707">
        <v>102049</v>
      </c>
      <c r="B2532" s="692" t="s">
        <v>2543</v>
      </c>
      <c r="C2532" s="18" t="s">
        <v>495</v>
      </c>
      <c r="D2532" s="18">
        <v>245.51</v>
      </c>
      <c r="E2532" s="310" t="str">
        <f t="shared" si="39"/>
        <v>SINAPI 07/2024</v>
      </c>
      <c r="F2532" s="18">
        <v>261.01</v>
      </c>
    </row>
    <row r="2533" spans="1:6" ht="40.5">
      <c r="A2533" s="707">
        <v>102050</v>
      </c>
      <c r="B2533" s="692" t="s">
        <v>2544</v>
      </c>
      <c r="C2533" s="18" t="s">
        <v>495</v>
      </c>
      <c r="D2533" s="18">
        <v>213.17</v>
      </c>
      <c r="E2533" s="310" t="str">
        <f t="shared" si="39"/>
        <v>SINAPI 07/2024</v>
      </c>
      <c r="F2533" s="18">
        <v>226.02</v>
      </c>
    </row>
    <row r="2534" spans="1:6" ht="40.5">
      <c r="A2534" s="707">
        <v>102051</v>
      </c>
      <c r="B2534" s="692" t="s">
        <v>2545</v>
      </c>
      <c r="C2534" s="18" t="s">
        <v>495</v>
      </c>
      <c r="D2534" s="18">
        <v>186.94</v>
      </c>
      <c r="E2534" s="310" t="str">
        <f t="shared" si="39"/>
        <v>SINAPI 07/2024</v>
      </c>
      <c r="F2534" s="18">
        <v>198.74</v>
      </c>
    </row>
    <row r="2535" spans="1:6" ht="40.5">
      <c r="A2535" s="707">
        <v>102052</v>
      </c>
      <c r="B2535" s="692" t="s">
        <v>2546</v>
      </c>
      <c r="C2535" s="18" t="s">
        <v>495</v>
      </c>
      <c r="D2535" s="18">
        <v>172.38</v>
      </c>
      <c r="E2535" s="310" t="str">
        <f t="shared" si="39"/>
        <v>SINAPI 07/2024</v>
      </c>
      <c r="F2535" s="18">
        <v>183.55</v>
      </c>
    </row>
    <row r="2536" spans="1:6" ht="40.5">
      <c r="A2536" s="707">
        <v>102059</v>
      </c>
      <c r="B2536" s="692" t="s">
        <v>2547</v>
      </c>
      <c r="C2536" s="18" t="s">
        <v>495</v>
      </c>
      <c r="D2536" s="18">
        <v>451.17</v>
      </c>
      <c r="E2536" s="310" t="str">
        <f t="shared" si="39"/>
        <v>SINAPI 07/2024</v>
      </c>
      <c r="F2536" s="18">
        <v>475.18</v>
      </c>
    </row>
    <row r="2537" spans="1:6" ht="40.5">
      <c r="A2537" s="707">
        <v>102060</v>
      </c>
      <c r="B2537" s="692" t="s">
        <v>2548</v>
      </c>
      <c r="C2537" s="18" t="s">
        <v>495</v>
      </c>
      <c r="D2537" s="18">
        <v>381.21</v>
      </c>
      <c r="E2537" s="310" t="str">
        <f t="shared" si="39"/>
        <v>SINAPI 07/2024</v>
      </c>
      <c r="F2537" s="18">
        <v>400.3</v>
      </c>
    </row>
    <row r="2538" spans="1:6" ht="40.5">
      <c r="A2538" s="707">
        <v>102061</v>
      </c>
      <c r="B2538" s="692" t="s">
        <v>2549</v>
      </c>
      <c r="C2538" s="18" t="s">
        <v>495</v>
      </c>
      <c r="D2538" s="18">
        <v>281.7</v>
      </c>
      <c r="E2538" s="310" t="str">
        <f t="shared" si="39"/>
        <v>SINAPI 07/2024</v>
      </c>
      <c r="F2538" s="18">
        <v>297.66000000000003</v>
      </c>
    </row>
    <row r="2539" spans="1:6" ht="40.5">
      <c r="A2539" s="707">
        <v>102062</v>
      </c>
      <c r="B2539" s="692" t="s">
        <v>2550</v>
      </c>
      <c r="C2539" s="18" t="s">
        <v>495</v>
      </c>
      <c r="D2539" s="18">
        <v>268.36</v>
      </c>
      <c r="E2539" s="310" t="str">
        <f t="shared" si="39"/>
        <v>SINAPI 07/2024</v>
      </c>
      <c r="F2539" s="18">
        <v>281.3</v>
      </c>
    </row>
    <row r="2540" spans="1:6" ht="40.5">
      <c r="A2540" s="707">
        <v>102063</v>
      </c>
      <c r="B2540" s="692" t="s">
        <v>2551</v>
      </c>
      <c r="C2540" s="18" t="s">
        <v>495</v>
      </c>
      <c r="D2540" s="18">
        <v>227.66</v>
      </c>
      <c r="E2540" s="310" t="str">
        <f t="shared" si="39"/>
        <v>SINAPI 07/2024</v>
      </c>
      <c r="F2540" s="18">
        <v>238.4</v>
      </c>
    </row>
    <row r="2541" spans="1:6" ht="40.5">
      <c r="A2541" s="707">
        <v>102064</v>
      </c>
      <c r="B2541" s="692" t="s">
        <v>2552</v>
      </c>
      <c r="C2541" s="18" t="s">
        <v>495</v>
      </c>
      <c r="D2541" s="18">
        <v>200.92</v>
      </c>
      <c r="E2541" s="310" t="str">
        <f t="shared" si="39"/>
        <v>SINAPI 07/2024</v>
      </c>
      <c r="F2541" s="18">
        <v>210.77</v>
      </c>
    </row>
    <row r="2542" spans="1:6" ht="40.5">
      <c r="A2542" s="707">
        <v>102065</v>
      </c>
      <c r="B2542" s="692" t="s">
        <v>2553</v>
      </c>
      <c r="C2542" s="18" t="s">
        <v>495</v>
      </c>
      <c r="D2542" s="18">
        <v>186.13</v>
      </c>
      <c r="E2542" s="310" t="str">
        <f t="shared" si="39"/>
        <v>SINAPI 07/2024</v>
      </c>
      <c r="F2542" s="18">
        <v>195.46</v>
      </c>
    </row>
    <row r="2543" spans="1:6" ht="40.5">
      <c r="A2543" s="707">
        <v>102066</v>
      </c>
      <c r="B2543" s="692" t="s">
        <v>2554</v>
      </c>
      <c r="C2543" s="18" t="s">
        <v>495</v>
      </c>
      <c r="D2543" s="18">
        <v>467.53</v>
      </c>
      <c r="E2543" s="310" t="str">
        <f t="shared" si="39"/>
        <v>SINAPI 07/2024</v>
      </c>
      <c r="F2543" s="18">
        <v>491.11</v>
      </c>
    </row>
    <row r="2544" spans="1:6" ht="40.5">
      <c r="A2544" s="707">
        <v>102067</v>
      </c>
      <c r="B2544" s="692" t="s">
        <v>2555</v>
      </c>
      <c r="C2544" s="18" t="s">
        <v>495</v>
      </c>
      <c r="D2544" s="18">
        <v>402.7</v>
      </c>
      <c r="E2544" s="310" t="str">
        <f t="shared" si="39"/>
        <v>SINAPI 07/2024</v>
      </c>
      <c r="F2544" s="18">
        <v>421.51</v>
      </c>
    </row>
    <row r="2545" spans="1:6" ht="40.5">
      <c r="A2545" s="707">
        <v>102068</v>
      </c>
      <c r="B2545" s="692" t="s">
        <v>2556</v>
      </c>
      <c r="C2545" s="18" t="s">
        <v>495</v>
      </c>
      <c r="D2545" s="18">
        <v>251.18</v>
      </c>
      <c r="E2545" s="310" t="str">
        <f t="shared" si="39"/>
        <v>SINAPI 07/2024</v>
      </c>
      <c r="F2545" s="18">
        <v>267.45999999999998</v>
      </c>
    </row>
    <row r="2546" spans="1:6" ht="40.5">
      <c r="A2546" s="707">
        <v>102069</v>
      </c>
      <c r="B2546" s="692" t="s">
        <v>2557</v>
      </c>
      <c r="C2546" s="18" t="s">
        <v>495</v>
      </c>
      <c r="D2546" s="18">
        <v>236.81</v>
      </c>
      <c r="E2546" s="310" t="str">
        <f t="shared" si="39"/>
        <v>SINAPI 07/2024</v>
      </c>
      <c r="F2546" s="18">
        <v>250.15</v>
      </c>
    </row>
    <row r="2547" spans="1:6" ht="40.5">
      <c r="A2547" s="707">
        <v>102070</v>
      </c>
      <c r="B2547" s="692" t="s">
        <v>2558</v>
      </c>
      <c r="C2547" s="18" t="s">
        <v>495</v>
      </c>
      <c r="D2547" s="18">
        <v>205.85</v>
      </c>
      <c r="E2547" s="310" t="str">
        <f t="shared" si="39"/>
        <v>SINAPI 07/2024</v>
      </c>
      <c r="F2547" s="18">
        <v>216.82</v>
      </c>
    </row>
    <row r="2548" spans="1:6" ht="40.5">
      <c r="A2548" s="707">
        <v>102071</v>
      </c>
      <c r="B2548" s="692" t="s">
        <v>2559</v>
      </c>
      <c r="C2548" s="18" t="s">
        <v>495</v>
      </c>
      <c r="D2548" s="18">
        <v>181.39</v>
      </c>
      <c r="E2548" s="310" t="str">
        <f t="shared" si="39"/>
        <v>SINAPI 07/2024</v>
      </c>
      <c r="F2548" s="18">
        <v>191.44</v>
      </c>
    </row>
    <row r="2549" spans="1:6" ht="40.5">
      <c r="A2549" s="707">
        <v>102072</v>
      </c>
      <c r="B2549" s="692" t="s">
        <v>2560</v>
      </c>
      <c r="C2549" s="18" t="s">
        <v>495</v>
      </c>
      <c r="D2549" s="18">
        <v>175.68</v>
      </c>
      <c r="E2549" s="310" t="str">
        <f t="shared" si="39"/>
        <v>SINAPI 07/2024</v>
      </c>
      <c r="F2549" s="18">
        <v>185.07</v>
      </c>
    </row>
    <row r="2550" spans="1:6" ht="40.5">
      <c r="A2550" s="707">
        <v>102073</v>
      </c>
      <c r="B2550" s="692" t="s">
        <v>2561</v>
      </c>
      <c r="C2550" s="18" t="s">
        <v>514</v>
      </c>
      <c r="D2550" s="311">
        <v>3515.74</v>
      </c>
      <c r="E2550" s="310" t="str">
        <f t="shared" si="39"/>
        <v>SINAPI 07/2024</v>
      </c>
      <c r="F2550" s="311">
        <v>3663.71</v>
      </c>
    </row>
    <row r="2551" spans="1:6" ht="40.5">
      <c r="A2551" s="707">
        <v>102074</v>
      </c>
      <c r="B2551" s="692" t="s">
        <v>2562</v>
      </c>
      <c r="C2551" s="18" t="s">
        <v>514</v>
      </c>
      <c r="D2551" s="311">
        <v>4190.1899999999996</v>
      </c>
      <c r="E2551" s="310" t="str">
        <f t="shared" si="39"/>
        <v>SINAPI 07/2024</v>
      </c>
      <c r="F2551" s="311">
        <v>4355.5</v>
      </c>
    </row>
    <row r="2552" spans="1:6" ht="40.5">
      <c r="A2552" s="707">
        <v>102075</v>
      </c>
      <c r="B2552" s="692" t="s">
        <v>2563</v>
      </c>
      <c r="C2552" s="18" t="s">
        <v>514</v>
      </c>
      <c r="D2552" s="311">
        <v>4323.83</v>
      </c>
      <c r="E2552" s="310" t="str">
        <f t="shared" si="39"/>
        <v>SINAPI 07/2024</v>
      </c>
      <c r="F2552" s="311">
        <v>4495.51</v>
      </c>
    </row>
    <row r="2553" spans="1:6" ht="40.5">
      <c r="A2553" s="707">
        <v>102076</v>
      </c>
      <c r="B2553" s="692" t="s">
        <v>2564</v>
      </c>
      <c r="C2553" s="18" t="s">
        <v>514</v>
      </c>
      <c r="D2553" s="311">
        <v>4471.5200000000004</v>
      </c>
      <c r="E2553" s="310" t="str">
        <f t="shared" si="39"/>
        <v>SINAPI 07/2024</v>
      </c>
      <c r="F2553" s="311">
        <v>4639.33</v>
      </c>
    </row>
    <row r="2554" spans="1:6" ht="40.5">
      <c r="A2554" s="707">
        <v>102077</v>
      </c>
      <c r="B2554" s="692" t="s">
        <v>2565</v>
      </c>
      <c r="C2554" s="18" t="s">
        <v>514</v>
      </c>
      <c r="D2554" s="311">
        <v>4709.53</v>
      </c>
      <c r="E2554" s="310" t="str">
        <f t="shared" si="39"/>
        <v>SINAPI 07/2024</v>
      </c>
      <c r="F2554" s="311">
        <v>4931.6000000000004</v>
      </c>
    </row>
    <row r="2555" spans="1:6" ht="40.5">
      <c r="A2555" s="707">
        <v>102078</v>
      </c>
      <c r="B2555" s="692" t="s">
        <v>2566</v>
      </c>
      <c r="C2555" s="18" t="s">
        <v>514</v>
      </c>
      <c r="D2555" s="311">
        <v>4885.5200000000004</v>
      </c>
      <c r="E2555" s="310" t="str">
        <f t="shared" si="39"/>
        <v>SINAPI 07/2024</v>
      </c>
      <c r="F2555" s="311">
        <v>5104.3500000000004</v>
      </c>
    </row>
    <row r="2556" spans="1:6" ht="40.5">
      <c r="A2556" s="707">
        <v>102079</v>
      </c>
      <c r="B2556" s="692" t="s">
        <v>2567</v>
      </c>
      <c r="C2556" s="18" t="s">
        <v>514</v>
      </c>
      <c r="D2556" s="311">
        <v>4655.28</v>
      </c>
      <c r="E2556" s="310" t="str">
        <f t="shared" si="39"/>
        <v>SINAPI 07/2024</v>
      </c>
      <c r="F2556" s="311">
        <v>4864.58</v>
      </c>
    </row>
    <row r="2557" spans="1:6" ht="40.5">
      <c r="A2557" s="707">
        <v>102080</v>
      </c>
      <c r="B2557" s="692" t="s">
        <v>2568</v>
      </c>
      <c r="C2557" s="18" t="s">
        <v>514</v>
      </c>
      <c r="D2557" s="311">
        <v>4074.29</v>
      </c>
      <c r="E2557" s="310" t="str">
        <f t="shared" si="39"/>
        <v>SINAPI 07/2024</v>
      </c>
      <c r="F2557" s="311">
        <v>4241.54</v>
      </c>
    </row>
    <row r="2558" spans="1:6" ht="40.5">
      <c r="A2558" s="707">
        <v>102086</v>
      </c>
      <c r="B2558" s="692" t="s">
        <v>2569</v>
      </c>
      <c r="C2558" s="18" t="s">
        <v>495</v>
      </c>
      <c r="D2558" s="18">
        <v>207.64</v>
      </c>
      <c r="E2558" s="310" t="str">
        <f t="shared" si="39"/>
        <v>SINAPI 07/2024</v>
      </c>
      <c r="F2558" s="18">
        <v>211.32</v>
      </c>
    </row>
    <row r="2559" spans="1:6" ht="40.5">
      <c r="A2559" s="707">
        <v>102087</v>
      </c>
      <c r="B2559" s="692" t="s">
        <v>2570</v>
      </c>
      <c r="C2559" s="18" t="s">
        <v>495</v>
      </c>
      <c r="D2559" s="18">
        <v>166.68</v>
      </c>
      <c r="E2559" s="310" t="str">
        <f t="shared" si="39"/>
        <v>SINAPI 07/2024</v>
      </c>
      <c r="F2559" s="18">
        <v>170.36</v>
      </c>
    </row>
    <row r="2560" spans="1:6" ht="40.5">
      <c r="A2560" s="707">
        <v>102088</v>
      </c>
      <c r="B2560" s="692" t="s">
        <v>2571</v>
      </c>
      <c r="C2560" s="18" t="s">
        <v>495</v>
      </c>
      <c r="D2560" s="18">
        <v>228.37</v>
      </c>
      <c r="E2560" s="310" t="str">
        <f t="shared" si="39"/>
        <v>SINAPI 07/2024</v>
      </c>
      <c r="F2560" s="18">
        <v>232.21</v>
      </c>
    </row>
    <row r="2561" spans="1:6" ht="40.5">
      <c r="A2561" s="707">
        <v>102089</v>
      </c>
      <c r="B2561" s="692" t="s">
        <v>2572</v>
      </c>
      <c r="C2561" s="18" t="s">
        <v>495</v>
      </c>
      <c r="D2561" s="18">
        <v>186.96</v>
      </c>
      <c r="E2561" s="310" t="str">
        <f t="shared" si="39"/>
        <v>SINAPI 07/2024</v>
      </c>
      <c r="F2561" s="18">
        <v>190.92</v>
      </c>
    </row>
    <row r="2562" spans="1:6" ht="40.5">
      <c r="A2562" s="707">
        <v>102090</v>
      </c>
      <c r="B2562" s="692" t="s">
        <v>2573</v>
      </c>
      <c r="C2562" s="18" t="s">
        <v>495</v>
      </c>
      <c r="D2562" s="18">
        <v>140.49</v>
      </c>
      <c r="E2562" s="310" t="str">
        <f t="shared" si="39"/>
        <v>SINAPI 07/2024</v>
      </c>
      <c r="F2562" s="18">
        <v>144.44999999999999</v>
      </c>
    </row>
    <row r="2563" spans="1:6" ht="40.5">
      <c r="A2563" s="707">
        <v>102091</v>
      </c>
      <c r="B2563" s="692" t="s">
        <v>2574</v>
      </c>
      <c r="C2563" s="18" t="s">
        <v>495</v>
      </c>
      <c r="D2563" s="18">
        <v>263.05</v>
      </c>
      <c r="E2563" s="310" t="str">
        <f t="shared" si="39"/>
        <v>SINAPI 07/2024</v>
      </c>
      <c r="F2563" s="18">
        <v>267.07</v>
      </c>
    </row>
    <row r="2564" spans="1:6" ht="54">
      <c r="A2564" s="707">
        <v>103760</v>
      </c>
      <c r="B2564" s="692" t="s">
        <v>2575</v>
      </c>
      <c r="C2564" s="18" t="s">
        <v>495</v>
      </c>
      <c r="D2564" s="18">
        <v>112.69</v>
      </c>
      <c r="E2564" s="310" t="str">
        <f t="shared" si="39"/>
        <v>SINAPI 07/2024</v>
      </c>
      <c r="F2564" s="18">
        <v>116.59</v>
      </c>
    </row>
    <row r="2565" spans="1:6" ht="54">
      <c r="A2565" s="707">
        <v>103761</v>
      </c>
      <c r="B2565" s="692" t="s">
        <v>2576</v>
      </c>
      <c r="C2565" s="18" t="s">
        <v>495</v>
      </c>
      <c r="D2565" s="18">
        <v>75.89</v>
      </c>
      <c r="E2565" s="310" t="str">
        <f t="shared" si="39"/>
        <v>SINAPI 07/2024</v>
      </c>
      <c r="F2565" s="18">
        <v>79.489999999999995</v>
      </c>
    </row>
    <row r="2566" spans="1:6" ht="54">
      <c r="A2566" s="707">
        <v>103762</v>
      </c>
      <c r="B2566" s="692" t="s">
        <v>2577</v>
      </c>
      <c r="C2566" s="18" t="s">
        <v>495</v>
      </c>
      <c r="D2566" s="18">
        <v>64.64</v>
      </c>
      <c r="E2566" s="310" t="str">
        <f t="shared" si="39"/>
        <v>SINAPI 07/2024</v>
      </c>
      <c r="F2566" s="18">
        <v>67.930000000000007</v>
      </c>
    </row>
    <row r="2567" spans="1:6" ht="54">
      <c r="A2567" s="707">
        <v>103763</v>
      </c>
      <c r="B2567" s="692" t="s">
        <v>2578</v>
      </c>
      <c r="C2567" s="18" t="s">
        <v>495</v>
      </c>
      <c r="D2567" s="18">
        <v>56.93</v>
      </c>
      <c r="E2567" s="310" t="str">
        <f t="shared" si="39"/>
        <v>SINAPI 07/2024</v>
      </c>
      <c r="F2567" s="18">
        <v>59.97</v>
      </c>
    </row>
    <row r="2568" spans="1:6" ht="40.5">
      <c r="A2568" s="707">
        <v>104925</v>
      </c>
      <c r="B2568" s="692" t="s">
        <v>2579</v>
      </c>
      <c r="C2568" s="18" t="s">
        <v>495</v>
      </c>
      <c r="D2568" s="18">
        <v>175.46</v>
      </c>
      <c r="E2568" s="310" t="str">
        <f t="shared" ref="E2568:E2631" si="40">+$G$7</f>
        <v>SINAPI 07/2024</v>
      </c>
      <c r="F2568" s="18">
        <v>182.29</v>
      </c>
    </row>
    <row r="2569" spans="1:6" ht="40.5">
      <c r="A2569" s="707">
        <v>104926</v>
      </c>
      <c r="B2569" s="692" t="s">
        <v>2580</v>
      </c>
      <c r="C2569" s="18" t="s">
        <v>495</v>
      </c>
      <c r="D2569" s="18">
        <v>107.21</v>
      </c>
      <c r="E2569" s="310" t="str">
        <f t="shared" si="40"/>
        <v>SINAPI 07/2024</v>
      </c>
      <c r="F2569" s="18">
        <v>112.66</v>
      </c>
    </row>
    <row r="2570" spans="1:6" ht="40.5">
      <c r="A2570" s="707">
        <v>104927</v>
      </c>
      <c r="B2570" s="692" t="s">
        <v>2581</v>
      </c>
      <c r="C2570" s="18" t="s">
        <v>495</v>
      </c>
      <c r="D2570" s="18">
        <v>71.709999999999994</v>
      </c>
      <c r="E2570" s="310" t="str">
        <f t="shared" si="40"/>
        <v>SINAPI 07/2024</v>
      </c>
      <c r="F2570" s="18">
        <v>76.459999999999994</v>
      </c>
    </row>
    <row r="2571" spans="1:6" ht="40.5">
      <c r="A2571" s="707">
        <v>104928</v>
      </c>
      <c r="B2571" s="692" t="s">
        <v>2582</v>
      </c>
      <c r="C2571" s="18" t="s">
        <v>495</v>
      </c>
      <c r="D2571" s="18">
        <v>138.41999999999999</v>
      </c>
      <c r="E2571" s="310" t="str">
        <f t="shared" si="40"/>
        <v>SINAPI 07/2024</v>
      </c>
      <c r="F2571" s="18">
        <v>147.78</v>
      </c>
    </row>
    <row r="2572" spans="1:6" ht="40.5">
      <c r="A2572" s="707">
        <v>104929</v>
      </c>
      <c r="B2572" s="692" t="s">
        <v>2583</v>
      </c>
      <c r="C2572" s="18" t="s">
        <v>495</v>
      </c>
      <c r="D2572" s="18">
        <v>83.35</v>
      </c>
      <c r="E2572" s="310" t="str">
        <f t="shared" si="40"/>
        <v>SINAPI 07/2024</v>
      </c>
      <c r="F2572" s="18">
        <v>89.53</v>
      </c>
    </row>
    <row r="2573" spans="1:6" ht="40.5">
      <c r="A2573" s="707">
        <v>105403</v>
      </c>
      <c r="B2573" s="692" t="s">
        <v>2584</v>
      </c>
      <c r="C2573" s="18" t="s">
        <v>495</v>
      </c>
      <c r="D2573" s="18">
        <v>194.48</v>
      </c>
      <c r="E2573" s="310" t="str">
        <f t="shared" si="40"/>
        <v>SINAPI 07/2024</v>
      </c>
      <c r="F2573" s="18">
        <v>197.76</v>
      </c>
    </row>
    <row r="2574" spans="1:6" ht="40.5">
      <c r="A2574" s="707">
        <v>105406</v>
      </c>
      <c r="B2574" s="692" t="s">
        <v>2585</v>
      </c>
      <c r="C2574" s="18" t="s">
        <v>495</v>
      </c>
      <c r="D2574" s="18">
        <v>190.29</v>
      </c>
      <c r="E2574" s="310" t="str">
        <f t="shared" si="40"/>
        <v>SINAPI 07/2024</v>
      </c>
      <c r="F2574" s="18">
        <v>200.27</v>
      </c>
    </row>
    <row r="2575" spans="1:6" ht="27">
      <c r="A2575" s="707">
        <v>89996</v>
      </c>
      <c r="B2575" s="692" t="s">
        <v>2586</v>
      </c>
      <c r="C2575" s="18" t="s">
        <v>1605</v>
      </c>
      <c r="D2575" s="18">
        <v>9.7799999999999994</v>
      </c>
      <c r="E2575" s="310" t="str">
        <f t="shared" si="40"/>
        <v>SINAPI 07/2024</v>
      </c>
      <c r="F2575" s="18">
        <v>10.06</v>
      </c>
    </row>
    <row r="2576" spans="1:6" ht="27">
      <c r="A2576" s="707">
        <v>89997</v>
      </c>
      <c r="B2576" s="692" t="s">
        <v>2587</v>
      </c>
      <c r="C2576" s="18" t="s">
        <v>1605</v>
      </c>
      <c r="D2576" s="18">
        <v>7.96</v>
      </c>
      <c r="E2576" s="310" t="str">
        <f t="shared" si="40"/>
        <v>SINAPI 07/2024</v>
      </c>
      <c r="F2576" s="18">
        <v>8.14</v>
      </c>
    </row>
    <row r="2577" spans="1:6" ht="27">
      <c r="A2577" s="707">
        <v>89998</v>
      </c>
      <c r="B2577" s="692" t="s">
        <v>2588</v>
      </c>
      <c r="C2577" s="18" t="s">
        <v>1605</v>
      </c>
      <c r="D2577" s="18">
        <v>9.31</v>
      </c>
      <c r="E2577" s="310" t="str">
        <f t="shared" si="40"/>
        <v>SINAPI 07/2024</v>
      </c>
      <c r="F2577" s="18">
        <v>9.5399999999999991</v>
      </c>
    </row>
    <row r="2578" spans="1:6" ht="27">
      <c r="A2578" s="707">
        <v>89999</v>
      </c>
      <c r="B2578" s="692" t="s">
        <v>2589</v>
      </c>
      <c r="C2578" s="18" t="s">
        <v>1605</v>
      </c>
      <c r="D2578" s="18">
        <v>14.52</v>
      </c>
      <c r="E2578" s="310" t="str">
        <f t="shared" si="40"/>
        <v>SINAPI 07/2024</v>
      </c>
      <c r="F2578" s="18">
        <v>15.33</v>
      </c>
    </row>
    <row r="2579" spans="1:6" ht="27">
      <c r="A2579" s="707">
        <v>90000</v>
      </c>
      <c r="B2579" s="692" t="s">
        <v>2590</v>
      </c>
      <c r="C2579" s="18" t="s">
        <v>1605</v>
      </c>
      <c r="D2579" s="18">
        <v>11.72</v>
      </c>
      <c r="E2579" s="310" t="str">
        <f t="shared" si="40"/>
        <v>SINAPI 07/2024</v>
      </c>
      <c r="F2579" s="18">
        <v>12.24</v>
      </c>
    </row>
    <row r="2580" spans="1:6" ht="40.5">
      <c r="A2580" s="707">
        <v>91593</v>
      </c>
      <c r="B2580" s="692" t="s">
        <v>2591</v>
      </c>
      <c r="C2580" s="18" t="s">
        <v>1605</v>
      </c>
      <c r="D2580" s="18">
        <v>9.7799999999999994</v>
      </c>
      <c r="E2580" s="310" t="str">
        <f t="shared" si="40"/>
        <v>SINAPI 07/2024</v>
      </c>
      <c r="F2580" s="18">
        <v>9.8699999999999992</v>
      </c>
    </row>
    <row r="2581" spans="1:6" ht="40.5">
      <c r="A2581" s="707">
        <v>91594</v>
      </c>
      <c r="B2581" s="692" t="s">
        <v>2592</v>
      </c>
      <c r="C2581" s="18" t="s">
        <v>1605</v>
      </c>
      <c r="D2581" s="18">
        <v>10.16</v>
      </c>
      <c r="E2581" s="310" t="str">
        <f t="shared" si="40"/>
        <v>SINAPI 07/2024</v>
      </c>
      <c r="F2581" s="18">
        <v>10.3</v>
      </c>
    </row>
    <row r="2582" spans="1:6" ht="40.5">
      <c r="A2582" s="707">
        <v>91595</v>
      </c>
      <c r="B2582" s="692" t="s">
        <v>2593</v>
      </c>
      <c r="C2582" s="18" t="s">
        <v>1605</v>
      </c>
      <c r="D2582" s="18">
        <v>10.77</v>
      </c>
      <c r="E2582" s="310" t="str">
        <f t="shared" si="40"/>
        <v>SINAPI 07/2024</v>
      </c>
      <c r="F2582" s="18">
        <v>10.97</v>
      </c>
    </row>
    <row r="2583" spans="1:6" ht="40.5">
      <c r="A2583" s="707">
        <v>91596</v>
      </c>
      <c r="B2583" s="692" t="s">
        <v>2594</v>
      </c>
      <c r="C2583" s="18" t="s">
        <v>1605</v>
      </c>
      <c r="D2583" s="18">
        <v>10.07</v>
      </c>
      <c r="E2583" s="310" t="str">
        <f t="shared" si="40"/>
        <v>SINAPI 07/2024</v>
      </c>
      <c r="F2583" s="18">
        <v>10.199999999999999</v>
      </c>
    </row>
    <row r="2584" spans="1:6" ht="40.5">
      <c r="A2584" s="707">
        <v>91597</v>
      </c>
      <c r="B2584" s="692" t="s">
        <v>2595</v>
      </c>
      <c r="C2584" s="18" t="s">
        <v>1605</v>
      </c>
      <c r="D2584" s="18">
        <v>7.16</v>
      </c>
      <c r="E2584" s="310" t="str">
        <f t="shared" si="40"/>
        <v>SINAPI 07/2024</v>
      </c>
      <c r="F2584" s="18">
        <v>7.3</v>
      </c>
    </row>
    <row r="2585" spans="1:6" ht="40.5">
      <c r="A2585" s="707">
        <v>91598</v>
      </c>
      <c r="B2585" s="692" t="s">
        <v>2596</v>
      </c>
      <c r="C2585" s="18" t="s">
        <v>1605</v>
      </c>
      <c r="D2585" s="18">
        <v>9.89</v>
      </c>
      <c r="E2585" s="310" t="str">
        <f t="shared" si="40"/>
        <v>SINAPI 07/2024</v>
      </c>
      <c r="F2585" s="18">
        <v>10.050000000000001</v>
      </c>
    </row>
    <row r="2586" spans="1:6" ht="40.5">
      <c r="A2586" s="707">
        <v>91599</v>
      </c>
      <c r="B2586" s="692" t="s">
        <v>2597</v>
      </c>
      <c r="C2586" s="18" t="s">
        <v>1605</v>
      </c>
      <c r="D2586" s="18">
        <v>7.5</v>
      </c>
      <c r="E2586" s="310" t="str">
        <f t="shared" si="40"/>
        <v>SINAPI 07/2024</v>
      </c>
      <c r="F2586" s="18">
        <v>7.67</v>
      </c>
    </row>
    <row r="2587" spans="1:6" ht="27">
      <c r="A2587" s="707">
        <v>91600</v>
      </c>
      <c r="B2587" s="692" t="s">
        <v>2598</v>
      </c>
      <c r="C2587" s="18" t="s">
        <v>1605</v>
      </c>
      <c r="D2587" s="18">
        <v>12.33</v>
      </c>
      <c r="E2587" s="310" t="str">
        <f t="shared" si="40"/>
        <v>SINAPI 07/2024</v>
      </c>
      <c r="F2587" s="18">
        <v>12.71</v>
      </c>
    </row>
    <row r="2588" spans="1:6" ht="40.5">
      <c r="A2588" s="707">
        <v>91601</v>
      </c>
      <c r="B2588" s="692" t="s">
        <v>2599</v>
      </c>
      <c r="C2588" s="18" t="s">
        <v>1605</v>
      </c>
      <c r="D2588" s="18">
        <v>11.32</v>
      </c>
      <c r="E2588" s="310" t="str">
        <f t="shared" si="40"/>
        <v>SINAPI 07/2024</v>
      </c>
      <c r="F2588" s="18">
        <v>11.6</v>
      </c>
    </row>
    <row r="2589" spans="1:6" ht="40.5">
      <c r="A2589" s="707">
        <v>91602</v>
      </c>
      <c r="B2589" s="692" t="s">
        <v>2600</v>
      </c>
      <c r="C2589" s="18" t="s">
        <v>1605</v>
      </c>
      <c r="D2589" s="18">
        <v>10.47</v>
      </c>
      <c r="E2589" s="310" t="str">
        <f t="shared" si="40"/>
        <v>SINAPI 07/2024</v>
      </c>
      <c r="F2589" s="18">
        <v>10.64</v>
      </c>
    </row>
    <row r="2590" spans="1:6" ht="40.5">
      <c r="A2590" s="707">
        <v>91603</v>
      </c>
      <c r="B2590" s="692" t="s">
        <v>2601</v>
      </c>
      <c r="C2590" s="18" t="s">
        <v>1605</v>
      </c>
      <c r="D2590" s="18">
        <v>9.89</v>
      </c>
      <c r="E2590" s="310" t="str">
        <f t="shared" si="40"/>
        <v>SINAPI 07/2024</v>
      </c>
      <c r="F2590" s="18">
        <v>10.050000000000001</v>
      </c>
    </row>
    <row r="2591" spans="1:6" ht="40.5">
      <c r="A2591" s="707">
        <v>92759</v>
      </c>
      <c r="B2591" s="692" t="s">
        <v>2602</v>
      </c>
      <c r="C2591" s="18" t="s">
        <v>1605</v>
      </c>
      <c r="D2591" s="18">
        <v>12.71</v>
      </c>
      <c r="E2591" s="310" t="str">
        <f t="shared" si="40"/>
        <v>SINAPI 07/2024</v>
      </c>
      <c r="F2591" s="18">
        <v>13.25</v>
      </c>
    </row>
    <row r="2592" spans="1:6" ht="40.5">
      <c r="A2592" s="707">
        <v>92760</v>
      </c>
      <c r="B2592" s="692" t="s">
        <v>2603</v>
      </c>
      <c r="C2592" s="18" t="s">
        <v>1605</v>
      </c>
      <c r="D2592" s="18">
        <v>12.1</v>
      </c>
      <c r="E2592" s="310" t="str">
        <f t="shared" si="40"/>
        <v>SINAPI 07/2024</v>
      </c>
      <c r="F2592" s="18">
        <v>12.46</v>
      </c>
    </row>
    <row r="2593" spans="1:6" ht="40.5">
      <c r="A2593" s="707">
        <v>92761</v>
      </c>
      <c r="B2593" s="692" t="s">
        <v>2604</v>
      </c>
      <c r="C2593" s="18" t="s">
        <v>1605</v>
      </c>
      <c r="D2593" s="18">
        <v>11.43</v>
      </c>
      <c r="E2593" s="310" t="str">
        <f t="shared" si="40"/>
        <v>SINAPI 07/2024</v>
      </c>
      <c r="F2593" s="18">
        <v>11.67</v>
      </c>
    </row>
    <row r="2594" spans="1:6" ht="40.5">
      <c r="A2594" s="707">
        <v>92762</v>
      </c>
      <c r="B2594" s="692" t="s">
        <v>2605</v>
      </c>
      <c r="C2594" s="18" t="s">
        <v>1605</v>
      </c>
      <c r="D2594" s="18">
        <v>10.23</v>
      </c>
      <c r="E2594" s="310" t="str">
        <f t="shared" si="40"/>
        <v>SINAPI 07/2024</v>
      </c>
      <c r="F2594" s="18">
        <v>10.4</v>
      </c>
    </row>
    <row r="2595" spans="1:6" ht="40.5">
      <c r="A2595" s="707">
        <v>92763</v>
      </c>
      <c r="B2595" s="692" t="s">
        <v>2606</v>
      </c>
      <c r="C2595" s="18" t="s">
        <v>1605</v>
      </c>
      <c r="D2595" s="18">
        <v>8.61</v>
      </c>
      <c r="E2595" s="310" t="str">
        <f t="shared" si="40"/>
        <v>SINAPI 07/2024</v>
      </c>
      <c r="F2595" s="18">
        <v>8.7100000000000009</v>
      </c>
    </row>
    <row r="2596" spans="1:6" ht="40.5">
      <c r="A2596" s="707">
        <v>92764</v>
      </c>
      <c r="B2596" s="692" t="s">
        <v>2607</v>
      </c>
      <c r="C2596" s="18" t="s">
        <v>1605</v>
      </c>
      <c r="D2596" s="18">
        <v>8.35</v>
      </c>
      <c r="E2596" s="310" t="str">
        <f t="shared" si="40"/>
        <v>SINAPI 07/2024</v>
      </c>
      <c r="F2596" s="18">
        <v>8.42</v>
      </c>
    </row>
    <row r="2597" spans="1:6" ht="40.5">
      <c r="A2597" s="707">
        <v>92765</v>
      </c>
      <c r="B2597" s="692" t="s">
        <v>2608</v>
      </c>
      <c r="C2597" s="18" t="s">
        <v>1605</v>
      </c>
      <c r="D2597" s="18">
        <v>9.5399999999999991</v>
      </c>
      <c r="E2597" s="310" t="str">
        <f t="shared" si="40"/>
        <v>SINAPI 07/2024</v>
      </c>
      <c r="F2597" s="18">
        <v>9.59</v>
      </c>
    </row>
    <row r="2598" spans="1:6" ht="40.5">
      <c r="A2598" s="707">
        <v>92766</v>
      </c>
      <c r="B2598" s="692" t="s">
        <v>2609</v>
      </c>
      <c r="C2598" s="18" t="s">
        <v>1605</v>
      </c>
      <c r="D2598" s="18">
        <v>9.42</v>
      </c>
      <c r="E2598" s="310" t="str">
        <f t="shared" si="40"/>
        <v>SINAPI 07/2024</v>
      </c>
      <c r="F2598" s="18">
        <v>9.4700000000000006</v>
      </c>
    </row>
    <row r="2599" spans="1:6" ht="40.5">
      <c r="A2599" s="707">
        <v>92767</v>
      </c>
      <c r="B2599" s="692" t="s">
        <v>2610</v>
      </c>
      <c r="C2599" s="18" t="s">
        <v>1605</v>
      </c>
      <c r="D2599" s="18">
        <v>13.89</v>
      </c>
      <c r="E2599" s="310" t="str">
        <f t="shared" si="40"/>
        <v>SINAPI 07/2024</v>
      </c>
      <c r="F2599" s="18">
        <v>14.56</v>
      </c>
    </row>
    <row r="2600" spans="1:6" ht="40.5">
      <c r="A2600" s="707">
        <v>92768</v>
      </c>
      <c r="B2600" s="692" t="s">
        <v>2611</v>
      </c>
      <c r="C2600" s="18" t="s">
        <v>1605</v>
      </c>
      <c r="D2600" s="18">
        <v>12.25</v>
      </c>
      <c r="E2600" s="310" t="str">
        <f t="shared" si="40"/>
        <v>SINAPI 07/2024</v>
      </c>
      <c r="F2600" s="18">
        <v>12.72</v>
      </c>
    </row>
    <row r="2601" spans="1:6" ht="40.5">
      <c r="A2601" s="707">
        <v>92769</v>
      </c>
      <c r="B2601" s="692" t="s">
        <v>2612</v>
      </c>
      <c r="C2601" s="18" t="s">
        <v>1605</v>
      </c>
      <c r="D2601" s="18">
        <v>11.65</v>
      </c>
      <c r="E2601" s="310" t="str">
        <f t="shared" si="40"/>
        <v>SINAPI 07/2024</v>
      </c>
      <c r="F2601" s="18">
        <v>11.94</v>
      </c>
    </row>
    <row r="2602" spans="1:6" ht="40.5">
      <c r="A2602" s="707">
        <v>92770</v>
      </c>
      <c r="B2602" s="692" t="s">
        <v>2613</v>
      </c>
      <c r="C2602" s="18" t="s">
        <v>1605</v>
      </c>
      <c r="D2602" s="18">
        <v>11</v>
      </c>
      <c r="E2602" s="310" t="str">
        <f t="shared" si="40"/>
        <v>SINAPI 07/2024</v>
      </c>
      <c r="F2602" s="18">
        <v>11.19</v>
      </c>
    </row>
    <row r="2603" spans="1:6" ht="40.5">
      <c r="A2603" s="707">
        <v>92771</v>
      </c>
      <c r="B2603" s="692" t="s">
        <v>2614</v>
      </c>
      <c r="C2603" s="18" t="s">
        <v>1605</v>
      </c>
      <c r="D2603" s="18">
        <v>9.85</v>
      </c>
      <c r="E2603" s="310" t="str">
        <f t="shared" si="40"/>
        <v>SINAPI 07/2024</v>
      </c>
      <c r="F2603" s="18">
        <v>9.98</v>
      </c>
    </row>
    <row r="2604" spans="1:6" ht="40.5">
      <c r="A2604" s="707">
        <v>92772</v>
      </c>
      <c r="B2604" s="692" t="s">
        <v>2615</v>
      </c>
      <c r="C2604" s="18" t="s">
        <v>1605</v>
      </c>
      <c r="D2604" s="18">
        <v>8.27</v>
      </c>
      <c r="E2604" s="310" t="str">
        <f t="shared" si="40"/>
        <v>SINAPI 07/2024</v>
      </c>
      <c r="F2604" s="18">
        <v>8.33</v>
      </c>
    </row>
    <row r="2605" spans="1:6" ht="40.5">
      <c r="A2605" s="707">
        <v>92773</v>
      </c>
      <c r="B2605" s="692" t="s">
        <v>2616</v>
      </c>
      <c r="C2605" s="18" t="s">
        <v>1605</v>
      </c>
      <c r="D2605" s="18">
        <v>8.1199999999999992</v>
      </c>
      <c r="E2605" s="310" t="str">
        <f t="shared" si="40"/>
        <v>SINAPI 07/2024</v>
      </c>
      <c r="F2605" s="18">
        <v>8.17</v>
      </c>
    </row>
    <row r="2606" spans="1:6" ht="40.5">
      <c r="A2606" s="707">
        <v>92774</v>
      </c>
      <c r="B2606" s="692" t="s">
        <v>2617</v>
      </c>
      <c r="C2606" s="18" t="s">
        <v>1605</v>
      </c>
      <c r="D2606" s="18">
        <v>9.41</v>
      </c>
      <c r="E2606" s="310" t="str">
        <f t="shared" si="40"/>
        <v>SINAPI 07/2024</v>
      </c>
      <c r="F2606" s="18">
        <v>9.44</v>
      </c>
    </row>
    <row r="2607" spans="1:6" ht="27">
      <c r="A2607" s="707">
        <v>92798</v>
      </c>
      <c r="B2607" s="692" t="s">
        <v>2618</v>
      </c>
      <c r="C2607" s="18" t="s">
        <v>1605</v>
      </c>
      <c r="D2607" s="18">
        <v>8.61</v>
      </c>
      <c r="E2607" s="310" t="str">
        <f t="shared" si="40"/>
        <v>SINAPI 07/2024</v>
      </c>
      <c r="F2607" s="18">
        <v>8.61</v>
      </c>
    </row>
    <row r="2608" spans="1:6" ht="27">
      <c r="A2608" s="707">
        <v>92799</v>
      </c>
      <c r="B2608" s="692" t="s">
        <v>2619</v>
      </c>
      <c r="C2608" s="18" t="s">
        <v>1605</v>
      </c>
      <c r="D2608" s="18">
        <v>10.09</v>
      </c>
      <c r="E2608" s="310" t="str">
        <f t="shared" si="40"/>
        <v>SINAPI 07/2024</v>
      </c>
      <c r="F2608" s="18">
        <v>10.41</v>
      </c>
    </row>
    <row r="2609" spans="1:6" ht="27">
      <c r="A2609" s="707">
        <v>92800</v>
      </c>
      <c r="B2609" s="692" t="s">
        <v>2620</v>
      </c>
      <c r="C2609" s="18" t="s">
        <v>1605</v>
      </c>
      <c r="D2609" s="18">
        <v>9.16</v>
      </c>
      <c r="E2609" s="310" t="str">
        <f t="shared" si="40"/>
        <v>SINAPI 07/2024</v>
      </c>
      <c r="F2609" s="18">
        <v>9.35</v>
      </c>
    </row>
    <row r="2610" spans="1:6" ht="27">
      <c r="A2610" s="707">
        <v>92801</v>
      </c>
      <c r="B2610" s="692" t="s">
        <v>2621</v>
      </c>
      <c r="C2610" s="18" t="s">
        <v>1605</v>
      </c>
      <c r="D2610" s="18">
        <v>9.33</v>
      </c>
      <c r="E2610" s="310" t="str">
        <f t="shared" si="40"/>
        <v>SINAPI 07/2024</v>
      </c>
      <c r="F2610" s="18">
        <v>9.43</v>
      </c>
    </row>
    <row r="2611" spans="1:6" ht="27">
      <c r="A2611" s="707">
        <v>92802</v>
      </c>
      <c r="B2611" s="692" t="s">
        <v>2622</v>
      </c>
      <c r="C2611" s="18" t="s">
        <v>1605</v>
      </c>
      <c r="D2611" s="18">
        <v>9.31</v>
      </c>
      <c r="E2611" s="310" t="str">
        <f t="shared" si="40"/>
        <v>SINAPI 07/2024</v>
      </c>
      <c r="F2611" s="18">
        <v>9.36</v>
      </c>
    </row>
    <row r="2612" spans="1:6" ht="27">
      <c r="A2612" s="707">
        <v>92803</v>
      </c>
      <c r="B2612" s="692" t="s">
        <v>2623</v>
      </c>
      <c r="C2612" s="18" t="s">
        <v>1605</v>
      </c>
      <c r="D2612" s="18">
        <v>8.6</v>
      </c>
      <c r="E2612" s="310" t="str">
        <f t="shared" si="40"/>
        <v>SINAPI 07/2024</v>
      </c>
      <c r="F2612" s="18">
        <v>8.64</v>
      </c>
    </row>
    <row r="2613" spans="1:6" ht="27">
      <c r="A2613" s="707">
        <v>92804</v>
      </c>
      <c r="B2613" s="692" t="s">
        <v>2624</v>
      </c>
      <c r="C2613" s="18" t="s">
        <v>1605</v>
      </c>
      <c r="D2613" s="18">
        <v>7.37</v>
      </c>
      <c r="E2613" s="310" t="str">
        <f t="shared" si="40"/>
        <v>SINAPI 07/2024</v>
      </c>
      <c r="F2613" s="18">
        <v>7.38</v>
      </c>
    </row>
    <row r="2614" spans="1:6" ht="27">
      <c r="A2614" s="707">
        <v>92805</v>
      </c>
      <c r="B2614" s="692" t="s">
        <v>2625</v>
      </c>
      <c r="C2614" s="18" t="s">
        <v>1605</v>
      </c>
      <c r="D2614" s="18">
        <v>7.3</v>
      </c>
      <c r="E2614" s="310" t="str">
        <f t="shared" si="40"/>
        <v>SINAPI 07/2024</v>
      </c>
      <c r="F2614" s="18">
        <v>7.31</v>
      </c>
    </row>
    <row r="2615" spans="1:6" ht="27">
      <c r="A2615" s="707">
        <v>92806</v>
      </c>
      <c r="B2615" s="692" t="s">
        <v>2626</v>
      </c>
      <c r="C2615" s="18" t="s">
        <v>1605</v>
      </c>
      <c r="D2615" s="18">
        <v>8.6199999999999992</v>
      </c>
      <c r="E2615" s="310" t="str">
        <f t="shared" si="40"/>
        <v>SINAPI 07/2024</v>
      </c>
      <c r="F2615" s="18">
        <v>8.6199999999999992</v>
      </c>
    </row>
    <row r="2616" spans="1:6" ht="27">
      <c r="A2616" s="707">
        <v>92875</v>
      </c>
      <c r="B2616" s="692" t="s">
        <v>2627</v>
      </c>
      <c r="C2616" s="18" t="s">
        <v>1605</v>
      </c>
      <c r="D2616" s="18">
        <v>8.82</v>
      </c>
      <c r="E2616" s="310" t="str">
        <f t="shared" si="40"/>
        <v>SINAPI 07/2024</v>
      </c>
      <c r="F2616" s="18">
        <v>8.9600000000000009</v>
      </c>
    </row>
    <row r="2617" spans="1:6" ht="27">
      <c r="A2617" s="707">
        <v>92876</v>
      </c>
      <c r="B2617" s="692" t="s">
        <v>2628</v>
      </c>
      <c r="C2617" s="18" t="s">
        <v>1605</v>
      </c>
      <c r="D2617" s="18">
        <v>8.61</v>
      </c>
      <c r="E2617" s="310" t="str">
        <f t="shared" si="40"/>
        <v>SINAPI 07/2024</v>
      </c>
      <c r="F2617" s="18">
        <v>8.68</v>
      </c>
    </row>
    <row r="2618" spans="1:6" ht="27">
      <c r="A2618" s="707">
        <v>92877</v>
      </c>
      <c r="B2618" s="692" t="s">
        <v>2629</v>
      </c>
      <c r="C2618" s="18" t="s">
        <v>1605</v>
      </c>
      <c r="D2618" s="18">
        <v>9.32</v>
      </c>
      <c r="E2618" s="310" t="str">
        <f t="shared" si="40"/>
        <v>SINAPI 07/2024</v>
      </c>
      <c r="F2618" s="18">
        <v>9.35</v>
      </c>
    </row>
    <row r="2619" spans="1:6" ht="27">
      <c r="A2619" s="707">
        <v>92878</v>
      </c>
      <c r="B2619" s="692" t="s">
        <v>2630</v>
      </c>
      <c r="C2619" s="18" t="s">
        <v>1605</v>
      </c>
      <c r="D2619" s="18">
        <v>9.17</v>
      </c>
      <c r="E2619" s="310" t="str">
        <f t="shared" si="40"/>
        <v>SINAPI 07/2024</v>
      </c>
      <c r="F2619" s="18">
        <v>9.1999999999999993</v>
      </c>
    </row>
    <row r="2620" spans="1:6" ht="27">
      <c r="A2620" s="707">
        <v>92879</v>
      </c>
      <c r="B2620" s="692" t="s">
        <v>2631</v>
      </c>
      <c r="C2620" s="18" t="s">
        <v>1605</v>
      </c>
      <c r="D2620" s="18">
        <v>9.08</v>
      </c>
      <c r="E2620" s="310" t="str">
        <f t="shared" si="40"/>
        <v>SINAPI 07/2024</v>
      </c>
      <c r="F2620" s="18">
        <v>9.09</v>
      </c>
    </row>
    <row r="2621" spans="1:6" ht="27">
      <c r="A2621" s="707">
        <v>92880</v>
      </c>
      <c r="B2621" s="692" t="s">
        <v>2632</v>
      </c>
      <c r="C2621" s="18" t="s">
        <v>1605</v>
      </c>
      <c r="D2621" s="18">
        <v>9.2799999999999994</v>
      </c>
      <c r="E2621" s="310" t="str">
        <f t="shared" si="40"/>
        <v>SINAPI 07/2024</v>
      </c>
      <c r="F2621" s="18">
        <v>9.2899999999999991</v>
      </c>
    </row>
    <row r="2622" spans="1:6" ht="27">
      <c r="A2622" s="707">
        <v>92881</v>
      </c>
      <c r="B2622" s="692" t="s">
        <v>2633</v>
      </c>
      <c r="C2622" s="18" t="s">
        <v>1605</v>
      </c>
      <c r="D2622" s="18">
        <v>9.26</v>
      </c>
      <c r="E2622" s="310" t="str">
        <f t="shared" si="40"/>
        <v>SINAPI 07/2024</v>
      </c>
      <c r="F2622" s="18">
        <v>9.26</v>
      </c>
    </row>
    <row r="2623" spans="1:6" ht="27">
      <c r="A2623" s="707">
        <v>92882</v>
      </c>
      <c r="B2623" s="692" t="s">
        <v>2634</v>
      </c>
      <c r="C2623" s="18" t="s">
        <v>1605</v>
      </c>
      <c r="D2623" s="18">
        <v>12</v>
      </c>
      <c r="E2623" s="310" t="str">
        <f t="shared" si="40"/>
        <v>SINAPI 07/2024</v>
      </c>
      <c r="F2623" s="18">
        <v>12.46</v>
      </c>
    </row>
    <row r="2624" spans="1:6" ht="27">
      <c r="A2624" s="707">
        <v>92883</v>
      </c>
      <c r="B2624" s="692" t="s">
        <v>2635</v>
      </c>
      <c r="C2624" s="18" t="s">
        <v>1605</v>
      </c>
      <c r="D2624" s="18">
        <v>11.11</v>
      </c>
      <c r="E2624" s="310" t="str">
        <f t="shared" si="40"/>
        <v>SINAPI 07/2024</v>
      </c>
      <c r="F2624" s="18">
        <v>11.42</v>
      </c>
    </row>
    <row r="2625" spans="1:6" ht="27">
      <c r="A2625" s="707">
        <v>92884</v>
      </c>
      <c r="B2625" s="692" t="s">
        <v>2636</v>
      </c>
      <c r="C2625" s="18" t="s">
        <v>1605</v>
      </c>
      <c r="D2625" s="18">
        <v>11.31</v>
      </c>
      <c r="E2625" s="310" t="str">
        <f t="shared" si="40"/>
        <v>SINAPI 07/2024</v>
      </c>
      <c r="F2625" s="18">
        <v>11.51</v>
      </c>
    </row>
    <row r="2626" spans="1:6" ht="27">
      <c r="A2626" s="707">
        <v>92885</v>
      </c>
      <c r="B2626" s="692" t="s">
        <v>2637</v>
      </c>
      <c r="C2626" s="18" t="s">
        <v>1605</v>
      </c>
      <c r="D2626" s="18">
        <v>10.76</v>
      </c>
      <c r="E2626" s="310" t="str">
        <f t="shared" si="40"/>
        <v>SINAPI 07/2024</v>
      </c>
      <c r="F2626" s="18">
        <v>10.91</v>
      </c>
    </row>
    <row r="2627" spans="1:6" ht="27">
      <c r="A2627" s="707">
        <v>92886</v>
      </c>
      <c r="B2627" s="692" t="s">
        <v>2638</v>
      </c>
      <c r="C2627" s="18" t="s">
        <v>1605</v>
      </c>
      <c r="D2627" s="18">
        <v>10.3</v>
      </c>
      <c r="E2627" s="310" t="str">
        <f t="shared" si="40"/>
        <v>SINAPI 07/2024</v>
      </c>
      <c r="F2627" s="18">
        <v>10.4</v>
      </c>
    </row>
    <row r="2628" spans="1:6" ht="27">
      <c r="A2628" s="707">
        <v>92887</v>
      </c>
      <c r="B2628" s="692" t="s">
        <v>2639</v>
      </c>
      <c r="C2628" s="18" t="s">
        <v>1605</v>
      </c>
      <c r="D2628" s="18">
        <v>10.26</v>
      </c>
      <c r="E2628" s="310" t="str">
        <f t="shared" si="40"/>
        <v>SINAPI 07/2024</v>
      </c>
      <c r="F2628" s="18">
        <v>10.33</v>
      </c>
    </row>
    <row r="2629" spans="1:6" ht="27">
      <c r="A2629" s="707">
        <v>92888</v>
      </c>
      <c r="B2629" s="692" t="s">
        <v>2640</v>
      </c>
      <c r="C2629" s="18" t="s">
        <v>1605</v>
      </c>
      <c r="D2629" s="18">
        <v>10.029999999999999</v>
      </c>
      <c r="E2629" s="310" t="str">
        <f t="shared" si="40"/>
        <v>SINAPI 07/2024</v>
      </c>
      <c r="F2629" s="18">
        <v>10.06</v>
      </c>
    </row>
    <row r="2630" spans="1:6" ht="40.5">
      <c r="A2630" s="707">
        <v>92915</v>
      </c>
      <c r="B2630" s="692" t="s">
        <v>2641</v>
      </c>
      <c r="C2630" s="18" t="s">
        <v>1605</v>
      </c>
      <c r="D2630" s="18">
        <v>14.99</v>
      </c>
      <c r="E2630" s="310" t="str">
        <f t="shared" si="40"/>
        <v>SINAPI 07/2024</v>
      </c>
      <c r="F2630" s="18">
        <v>15.83</v>
      </c>
    </row>
    <row r="2631" spans="1:6" ht="40.5">
      <c r="A2631" s="707">
        <v>92916</v>
      </c>
      <c r="B2631" s="692" t="s">
        <v>2642</v>
      </c>
      <c r="C2631" s="18" t="s">
        <v>1605</v>
      </c>
      <c r="D2631" s="18">
        <v>13.79</v>
      </c>
      <c r="E2631" s="310" t="str">
        <f t="shared" si="40"/>
        <v>SINAPI 07/2024</v>
      </c>
      <c r="F2631" s="18">
        <v>14.36</v>
      </c>
    </row>
    <row r="2632" spans="1:6" ht="40.5">
      <c r="A2632" s="707">
        <v>92917</v>
      </c>
      <c r="B2632" s="692" t="s">
        <v>2643</v>
      </c>
      <c r="C2632" s="18" t="s">
        <v>1605</v>
      </c>
      <c r="D2632" s="18">
        <v>12.63</v>
      </c>
      <c r="E2632" s="310" t="str">
        <f t="shared" ref="E2632:E2695" si="41">+$G$7</f>
        <v>SINAPI 07/2024</v>
      </c>
      <c r="F2632" s="18">
        <v>13.02</v>
      </c>
    </row>
    <row r="2633" spans="1:6" ht="40.5">
      <c r="A2633" s="707">
        <v>92919</v>
      </c>
      <c r="B2633" s="692" t="s">
        <v>2644</v>
      </c>
      <c r="C2633" s="18" t="s">
        <v>1605</v>
      </c>
      <c r="D2633" s="18">
        <v>11.07</v>
      </c>
      <c r="E2633" s="310" t="str">
        <f t="shared" si="41"/>
        <v>SINAPI 07/2024</v>
      </c>
      <c r="F2633" s="18">
        <v>11.35</v>
      </c>
    </row>
    <row r="2634" spans="1:6" ht="40.5">
      <c r="A2634" s="707">
        <v>92921</v>
      </c>
      <c r="B2634" s="692" t="s">
        <v>2645</v>
      </c>
      <c r="C2634" s="18" t="s">
        <v>1605</v>
      </c>
      <c r="D2634" s="18">
        <v>9.16</v>
      </c>
      <c r="E2634" s="310" t="str">
        <f t="shared" si="41"/>
        <v>SINAPI 07/2024</v>
      </c>
      <c r="F2634" s="18">
        <v>9.32</v>
      </c>
    </row>
    <row r="2635" spans="1:6" ht="40.5">
      <c r="A2635" s="707">
        <v>92922</v>
      </c>
      <c r="B2635" s="692" t="s">
        <v>2646</v>
      </c>
      <c r="C2635" s="18" t="s">
        <v>1605</v>
      </c>
      <c r="D2635" s="18">
        <v>8.76</v>
      </c>
      <c r="E2635" s="310" t="str">
        <f t="shared" si="41"/>
        <v>SINAPI 07/2024</v>
      </c>
      <c r="F2635" s="18">
        <v>8.89</v>
      </c>
    </row>
    <row r="2636" spans="1:6" ht="40.5">
      <c r="A2636" s="707">
        <v>92923</v>
      </c>
      <c r="B2636" s="692" t="s">
        <v>2647</v>
      </c>
      <c r="C2636" s="18" t="s">
        <v>1605</v>
      </c>
      <c r="D2636" s="18">
        <v>9.8699999999999992</v>
      </c>
      <c r="E2636" s="310" t="str">
        <f t="shared" si="41"/>
        <v>SINAPI 07/2024</v>
      </c>
      <c r="F2636" s="18">
        <v>9.9600000000000009</v>
      </c>
    </row>
    <row r="2637" spans="1:6" ht="40.5">
      <c r="A2637" s="707">
        <v>92924</v>
      </c>
      <c r="B2637" s="692" t="s">
        <v>2648</v>
      </c>
      <c r="C2637" s="18" t="s">
        <v>1605</v>
      </c>
      <c r="D2637" s="18">
        <v>9.68</v>
      </c>
      <c r="E2637" s="310" t="str">
        <f t="shared" si="41"/>
        <v>SINAPI 07/2024</v>
      </c>
      <c r="F2637" s="18">
        <v>9.75</v>
      </c>
    </row>
    <row r="2638" spans="1:6" ht="27">
      <c r="A2638" s="707">
        <v>95448</v>
      </c>
      <c r="B2638" s="692" t="s">
        <v>2649</v>
      </c>
      <c r="C2638" s="18" t="s">
        <v>1605</v>
      </c>
      <c r="D2638" s="18">
        <v>9.4600000000000009</v>
      </c>
      <c r="E2638" s="310" t="str">
        <f t="shared" si="41"/>
        <v>SINAPI 07/2024</v>
      </c>
      <c r="F2638" s="18">
        <v>9.4600000000000009</v>
      </c>
    </row>
    <row r="2639" spans="1:6" ht="27">
      <c r="A2639" s="707">
        <v>95576</v>
      </c>
      <c r="B2639" s="692" t="s">
        <v>2650</v>
      </c>
      <c r="C2639" s="18" t="s">
        <v>1605</v>
      </c>
      <c r="D2639" s="18">
        <v>11.6</v>
      </c>
      <c r="E2639" s="310" t="str">
        <f t="shared" si="41"/>
        <v>SINAPI 07/2024</v>
      </c>
      <c r="F2639" s="18">
        <v>11.87</v>
      </c>
    </row>
    <row r="2640" spans="1:6" ht="27">
      <c r="A2640" s="707">
        <v>95577</v>
      </c>
      <c r="B2640" s="692" t="s">
        <v>2651</v>
      </c>
      <c r="C2640" s="18" t="s">
        <v>1605</v>
      </c>
      <c r="D2640" s="18">
        <v>9.92</v>
      </c>
      <c r="E2640" s="310" t="str">
        <f t="shared" si="41"/>
        <v>SINAPI 07/2024</v>
      </c>
      <c r="F2640" s="18">
        <v>10.07</v>
      </c>
    </row>
    <row r="2641" spans="1:6" ht="27">
      <c r="A2641" s="707">
        <v>95578</v>
      </c>
      <c r="B2641" s="692" t="s">
        <v>2652</v>
      </c>
      <c r="C2641" s="18" t="s">
        <v>1605</v>
      </c>
      <c r="D2641" s="18">
        <v>8.2799999999999994</v>
      </c>
      <c r="E2641" s="310" t="str">
        <f t="shared" si="41"/>
        <v>SINAPI 07/2024</v>
      </c>
      <c r="F2641" s="18">
        <v>8.35</v>
      </c>
    </row>
    <row r="2642" spans="1:6" ht="27">
      <c r="A2642" s="707">
        <v>95579</v>
      </c>
      <c r="B2642" s="692" t="s">
        <v>2653</v>
      </c>
      <c r="C2642" s="18" t="s">
        <v>1605</v>
      </c>
      <c r="D2642" s="18">
        <v>8.02</v>
      </c>
      <c r="E2642" s="310" t="str">
        <f t="shared" si="41"/>
        <v>SINAPI 07/2024</v>
      </c>
      <c r="F2642" s="18">
        <v>8.06</v>
      </c>
    </row>
    <row r="2643" spans="1:6" ht="27">
      <c r="A2643" s="707">
        <v>95580</v>
      </c>
      <c r="B2643" s="692" t="s">
        <v>2654</v>
      </c>
      <c r="C2643" s="18" t="s">
        <v>1605</v>
      </c>
      <c r="D2643" s="18">
        <v>9.27</v>
      </c>
      <c r="E2643" s="310" t="str">
        <f t="shared" si="41"/>
        <v>SINAPI 07/2024</v>
      </c>
      <c r="F2643" s="18">
        <v>9.3000000000000007</v>
      </c>
    </row>
    <row r="2644" spans="1:6" ht="27">
      <c r="A2644" s="707">
        <v>95581</v>
      </c>
      <c r="B2644" s="692" t="s">
        <v>2655</v>
      </c>
      <c r="C2644" s="18" t="s">
        <v>1605</v>
      </c>
      <c r="D2644" s="18">
        <v>9.2100000000000009</v>
      </c>
      <c r="E2644" s="310" t="str">
        <f t="shared" si="41"/>
        <v>SINAPI 07/2024</v>
      </c>
      <c r="F2644" s="18">
        <v>9.25</v>
      </c>
    </row>
    <row r="2645" spans="1:6" ht="27">
      <c r="A2645" s="707">
        <v>95582</v>
      </c>
      <c r="B2645" s="692" t="s">
        <v>2656</v>
      </c>
      <c r="C2645" s="18" t="s">
        <v>1605</v>
      </c>
      <c r="D2645" s="18">
        <v>10.06</v>
      </c>
      <c r="E2645" s="310" t="str">
        <f t="shared" si="41"/>
        <v>SINAPI 07/2024</v>
      </c>
      <c r="F2645" s="18">
        <v>10.09</v>
      </c>
    </row>
    <row r="2646" spans="1:6" ht="27">
      <c r="A2646" s="707">
        <v>95583</v>
      </c>
      <c r="B2646" s="692" t="s">
        <v>2657</v>
      </c>
      <c r="C2646" s="18" t="s">
        <v>1605</v>
      </c>
      <c r="D2646" s="18">
        <v>14.27</v>
      </c>
      <c r="E2646" s="310" t="str">
        <f t="shared" si="41"/>
        <v>SINAPI 07/2024</v>
      </c>
      <c r="F2646" s="18">
        <v>15.02</v>
      </c>
    </row>
    <row r="2647" spans="1:6" ht="27">
      <c r="A2647" s="707">
        <v>95584</v>
      </c>
      <c r="B2647" s="692" t="s">
        <v>2658</v>
      </c>
      <c r="C2647" s="18" t="s">
        <v>1605</v>
      </c>
      <c r="D2647" s="18">
        <v>12.73</v>
      </c>
      <c r="E2647" s="310" t="str">
        <f t="shared" si="41"/>
        <v>SINAPI 07/2024</v>
      </c>
      <c r="F2647" s="18">
        <v>13.19</v>
      </c>
    </row>
    <row r="2648" spans="1:6" ht="27">
      <c r="A2648" s="707">
        <v>95592</v>
      </c>
      <c r="B2648" s="692" t="s">
        <v>2659</v>
      </c>
      <c r="C2648" s="18" t="s">
        <v>1605</v>
      </c>
      <c r="D2648" s="18">
        <v>14.27</v>
      </c>
      <c r="E2648" s="310" t="str">
        <f t="shared" si="41"/>
        <v>SINAPI 07/2024</v>
      </c>
      <c r="F2648" s="18">
        <v>15.02</v>
      </c>
    </row>
    <row r="2649" spans="1:6" ht="27">
      <c r="A2649" s="707">
        <v>95593</v>
      </c>
      <c r="B2649" s="692" t="s">
        <v>2660</v>
      </c>
      <c r="C2649" s="18" t="s">
        <v>1605</v>
      </c>
      <c r="D2649" s="18">
        <v>12.73</v>
      </c>
      <c r="E2649" s="310" t="str">
        <f t="shared" si="41"/>
        <v>SINAPI 07/2024</v>
      </c>
      <c r="F2649" s="18">
        <v>13.19</v>
      </c>
    </row>
    <row r="2650" spans="1:6" ht="40.5">
      <c r="A2650" s="707">
        <v>95943</v>
      </c>
      <c r="B2650" s="692" t="s">
        <v>2661</v>
      </c>
      <c r="C2650" s="18" t="s">
        <v>1605</v>
      </c>
      <c r="D2650" s="18">
        <v>19.510000000000002</v>
      </c>
      <c r="E2650" s="310" t="str">
        <f t="shared" si="41"/>
        <v>SINAPI 07/2024</v>
      </c>
      <c r="F2650" s="18">
        <v>20.92</v>
      </c>
    </row>
    <row r="2651" spans="1:6" ht="40.5">
      <c r="A2651" s="707">
        <v>95944</v>
      </c>
      <c r="B2651" s="692" t="s">
        <v>2662</v>
      </c>
      <c r="C2651" s="18" t="s">
        <v>1605</v>
      </c>
      <c r="D2651" s="18">
        <v>17.82</v>
      </c>
      <c r="E2651" s="310" t="str">
        <f t="shared" si="41"/>
        <v>SINAPI 07/2024</v>
      </c>
      <c r="F2651" s="18">
        <v>18.899999999999999</v>
      </c>
    </row>
    <row r="2652" spans="1:6" ht="40.5">
      <c r="A2652" s="707">
        <v>95945</v>
      </c>
      <c r="B2652" s="692" t="s">
        <v>2663</v>
      </c>
      <c r="C2652" s="18" t="s">
        <v>1605</v>
      </c>
      <c r="D2652" s="18">
        <v>14.55</v>
      </c>
      <c r="E2652" s="310" t="str">
        <f t="shared" si="41"/>
        <v>SINAPI 07/2024</v>
      </c>
      <c r="F2652" s="18">
        <v>15.18</v>
      </c>
    </row>
    <row r="2653" spans="1:6" ht="40.5">
      <c r="A2653" s="707">
        <v>95946</v>
      </c>
      <c r="B2653" s="692" t="s">
        <v>2664</v>
      </c>
      <c r="C2653" s="18" t="s">
        <v>1605</v>
      </c>
      <c r="D2653" s="18">
        <v>11.66</v>
      </c>
      <c r="E2653" s="310" t="str">
        <f t="shared" si="41"/>
        <v>SINAPI 07/2024</v>
      </c>
      <c r="F2653" s="18">
        <v>12</v>
      </c>
    </row>
    <row r="2654" spans="1:6" ht="40.5">
      <c r="A2654" s="707">
        <v>95947</v>
      </c>
      <c r="B2654" s="692" t="s">
        <v>2665</v>
      </c>
      <c r="C2654" s="18" t="s">
        <v>1605</v>
      </c>
      <c r="D2654" s="18">
        <v>9.0299999999999994</v>
      </c>
      <c r="E2654" s="310" t="str">
        <f t="shared" si="41"/>
        <v>SINAPI 07/2024</v>
      </c>
      <c r="F2654" s="18">
        <v>9.19</v>
      </c>
    </row>
    <row r="2655" spans="1:6" ht="40.5">
      <c r="A2655" s="707">
        <v>95948</v>
      </c>
      <c r="B2655" s="692" t="s">
        <v>2666</v>
      </c>
      <c r="C2655" s="18" t="s">
        <v>1605</v>
      </c>
      <c r="D2655" s="18">
        <v>8</v>
      </c>
      <c r="E2655" s="310" t="str">
        <f t="shared" si="41"/>
        <v>SINAPI 07/2024</v>
      </c>
      <c r="F2655" s="18">
        <v>8.0399999999999991</v>
      </c>
    </row>
    <row r="2656" spans="1:6" ht="27">
      <c r="A2656" s="707">
        <v>96544</v>
      </c>
      <c r="B2656" s="692" t="s">
        <v>2667</v>
      </c>
      <c r="C2656" s="18" t="s">
        <v>1605</v>
      </c>
      <c r="D2656" s="18">
        <v>16.03</v>
      </c>
      <c r="E2656" s="310" t="str">
        <f t="shared" si="41"/>
        <v>SINAPI 07/2024</v>
      </c>
      <c r="F2656" s="18">
        <v>16.87</v>
      </c>
    </row>
    <row r="2657" spans="1:6" ht="27">
      <c r="A2657" s="707">
        <v>96545</v>
      </c>
      <c r="B2657" s="692" t="s">
        <v>2668</v>
      </c>
      <c r="C2657" s="18" t="s">
        <v>1605</v>
      </c>
      <c r="D2657" s="18">
        <v>14.53</v>
      </c>
      <c r="E2657" s="310" t="str">
        <f t="shared" si="41"/>
        <v>SINAPI 07/2024</v>
      </c>
      <c r="F2657" s="18">
        <v>15.16</v>
      </c>
    </row>
    <row r="2658" spans="1:6" ht="27">
      <c r="A2658" s="707">
        <v>96546</v>
      </c>
      <c r="B2658" s="692" t="s">
        <v>2669</v>
      </c>
      <c r="C2658" s="18" t="s">
        <v>1605</v>
      </c>
      <c r="D2658" s="18">
        <v>12.75</v>
      </c>
      <c r="E2658" s="310" t="str">
        <f t="shared" si="41"/>
        <v>SINAPI 07/2024</v>
      </c>
      <c r="F2658" s="18">
        <v>13.23</v>
      </c>
    </row>
    <row r="2659" spans="1:6" ht="40.5">
      <c r="A2659" s="707">
        <v>100064</v>
      </c>
      <c r="B2659" s="692" t="s">
        <v>2670</v>
      </c>
      <c r="C2659" s="18" t="s">
        <v>1605</v>
      </c>
      <c r="D2659" s="18">
        <v>10.029999999999999</v>
      </c>
      <c r="E2659" s="310" t="str">
        <f t="shared" si="41"/>
        <v>SINAPI 07/2024</v>
      </c>
      <c r="F2659" s="18">
        <v>10.14</v>
      </c>
    </row>
    <row r="2660" spans="1:6" ht="40.5">
      <c r="A2660" s="707">
        <v>100066</v>
      </c>
      <c r="B2660" s="692" t="s">
        <v>2671</v>
      </c>
      <c r="C2660" s="18" t="s">
        <v>1605</v>
      </c>
      <c r="D2660" s="18">
        <v>9.9499999999999993</v>
      </c>
      <c r="E2660" s="310" t="str">
        <f t="shared" si="41"/>
        <v>SINAPI 07/2024</v>
      </c>
      <c r="F2660" s="18">
        <v>10.039999999999999</v>
      </c>
    </row>
    <row r="2661" spans="1:6" ht="40.5">
      <c r="A2661" s="707">
        <v>100067</v>
      </c>
      <c r="B2661" s="692" t="s">
        <v>2672</v>
      </c>
      <c r="C2661" s="18" t="s">
        <v>1605</v>
      </c>
      <c r="D2661" s="18">
        <v>10.98</v>
      </c>
      <c r="E2661" s="310" t="str">
        <f t="shared" si="41"/>
        <v>SINAPI 07/2024</v>
      </c>
      <c r="F2661" s="18">
        <v>11.34</v>
      </c>
    </row>
    <row r="2662" spans="1:6" ht="40.5">
      <c r="A2662" s="707">
        <v>100068</v>
      </c>
      <c r="B2662" s="692" t="s">
        <v>2673</v>
      </c>
      <c r="C2662" s="18" t="s">
        <v>1605</v>
      </c>
      <c r="D2662" s="18">
        <v>8.4600000000000009</v>
      </c>
      <c r="E2662" s="310" t="str">
        <f t="shared" si="41"/>
        <v>SINAPI 07/2024</v>
      </c>
      <c r="F2662" s="18">
        <v>8.59</v>
      </c>
    </row>
    <row r="2663" spans="1:6" ht="27">
      <c r="A2663" s="707">
        <v>102920</v>
      </c>
      <c r="B2663" s="692" t="s">
        <v>2674</v>
      </c>
      <c r="C2663" s="18" t="s">
        <v>1605</v>
      </c>
      <c r="D2663" s="18">
        <v>7.67</v>
      </c>
      <c r="E2663" s="310" t="str">
        <f t="shared" si="41"/>
        <v>SINAPI 07/2024</v>
      </c>
      <c r="F2663" s="18">
        <v>7.81</v>
      </c>
    </row>
    <row r="2664" spans="1:6" ht="27">
      <c r="A2664" s="707">
        <v>102921</v>
      </c>
      <c r="B2664" s="692" t="s">
        <v>2675</v>
      </c>
      <c r="C2664" s="18" t="s">
        <v>1605</v>
      </c>
      <c r="D2664" s="18">
        <v>7.41</v>
      </c>
      <c r="E2664" s="310" t="str">
        <f t="shared" si="41"/>
        <v>SINAPI 07/2024</v>
      </c>
      <c r="F2664" s="18">
        <v>7.52</v>
      </c>
    </row>
    <row r="2665" spans="1:6" ht="27">
      <c r="A2665" s="707">
        <v>102922</v>
      </c>
      <c r="B2665" s="692" t="s">
        <v>2676</v>
      </c>
      <c r="C2665" s="18" t="s">
        <v>1605</v>
      </c>
      <c r="D2665" s="18">
        <v>8.16</v>
      </c>
      <c r="E2665" s="310" t="str">
        <f t="shared" si="41"/>
        <v>SINAPI 07/2024</v>
      </c>
      <c r="F2665" s="18">
        <v>8.36</v>
      </c>
    </row>
    <row r="2666" spans="1:6" ht="27">
      <c r="A2666" s="707">
        <v>102923</v>
      </c>
      <c r="B2666" s="692" t="s">
        <v>2677</v>
      </c>
      <c r="C2666" s="18" t="s">
        <v>1605</v>
      </c>
      <c r="D2666" s="18">
        <v>7.22</v>
      </c>
      <c r="E2666" s="310" t="str">
        <f t="shared" si="41"/>
        <v>SINAPI 07/2024</v>
      </c>
      <c r="F2666" s="18">
        <v>7.31</v>
      </c>
    </row>
    <row r="2667" spans="1:6" ht="27">
      <c r="A2667" s="707">
        <v>103088</v>
      </c>
      <c r="B2667" s="692" t="s">
        <v>2678</v>
      </c>
      <c r="C2667" s="18" t="s">
        <v>1605</v>
      </c>
      <c r="D2667" s="18">
        <v>9.2100000000000009</v>
      </c>
      <c r="E2667" s="310" t="str">
        <f t="shared" si="41"/>
        <v>SINAPI 07/2024</v>
      </c>
      <c r="F2667" s="18">
        <v>9.5399999999999991</v>
      </c>
    </row>
    <row r="2668" spans="1:6" ht="40.5">
      <c r="A2668" s="707">
        <v>104104</v>
      </c>
      <c r="B2668" s="692" t="s">
        <v>2679</v>
      </c>
      <c r="C2668" s="18" t="s">
        <v>1605</v>
      </c>
      <c r="D2668" s="18">
        <v>10.19</v>
      </c>
      <c r="E2668" s="310" t="str">
        <f t="shared" si="41"/>
        <v>SINAPI 07/2024</v>
      </c>
      <c r="F2668" s="18">
        <v>10.23</v>
      </c>
    </row>
    <row r="2669" spans="1:6" ht="40.5">
      <c r="A2669" s="707">
        <v>104105</v>
      </c>
      <c r="B2669" s="692" t="s">
        <v>2680</v>
      </c>
      <c r="C2669" s="18" t="s">
        <v>1605</v>
      </c>
      <c r="D2669" s="18">
        <v>10.199999999999999</v>
      </c>
      <c r="E2669" s="310" t="str">
        <f t="shared" si="41"/>
        <v>SINAPI 07/2024</v>
      </c>
      <c r="F2669" s="18">
        <v>10.24</v>
      </c>
    </row>
    <row r="2670" spans="1:6" ht="40.5">
      <c r="A2670" s="707">
        <v>104106</v>
      </c>
      <c r="B2670" s="692" t="s">
        <v>2681</v>
      </c>
      <c r="C2670" s="18" t="s">
        <v>1605</v>
      </c>
      <c r="D2670" s="18">
        <v>9.33</v>
      </c>
      <c r="E2670" s="310" t="str">
        <f t="shared" si="41"/>
        <v>SINAPI 07/2024</v>
      </c>
      <c r="F2670" s="18">
        <v>9.52</v>
      </c>
    </row>
    <row r="2671" spans="1:6" ht="40.5">
      <c r="A2671" s="707">
        <v>104107</v>
      </c>
      <c r="B2671" s="692" t="s">
        <v>2682</v>
      </c>
      <c r="C2671" s="18" t="s">
        <v>1605</v>
      </c>
      <c r="D2671" s="18">
        <v>9.9</v>
      </c>
      <c r="E2671" s="310" t="str">
        <f t="shared" si="41"/>
        <v>SINAPI 07/2024</v>
      </c>
      <c r="F2671" s="18">
        <v>10.16</v>
      </c>
    </row>
    <row r="2672" spans="1:6" ht="40.5">
      <c r="A2672" s="707">
        <v>104108</v>
      </c>
      <c r="B2672" s="692" t="s">
        <v>2683</v>
      </c>
      <c r="C2672" s="18" t="s">
        <v>1605</v>
      </c>
      <c r="D2672" s="18">
        <v>11.72</v>
      </c>
      <c r="E2672" s="310" t="str">
        <f t="shared" si="41"/>
        <v>SINAPI 07/2024</v>
      </c>
      <c r="F2672" s="18">
        <v>12.09</v>
      </c>
    </row>
    <row r="2673" spans="1:6" ht="40.5">
      <c r="A2673" s="707">
        <v>104109</v>
      </c>
      <c r="B2673" s="692" t="s">
        <v>2684</v>
      </c>
      <c r="C2673" s="18" t="s">
        <v>1605</v>
      </c>
      <c r="D2673" s="18">
        <v>14.24</v>
      </c>
      <c r="E2673" s="310" t="str">
        <f t="shared" si="41"/>
        <v>SINAPI 07/2024</v>
      </c>
      <c r="F2673" s="18">
        <v>14.84</v>
      </c>
    </row>
    <row r="2674" spans="1:6" ht="40.5">
      <c r="A2674" s="707">
        <v>104110</v>
      </c>
      <c r="B2674" s="692" t="s">
        <v>2685</v>
      </c>
      <c r="C2674" s="18" t="s">
        <v>1605</v>
      </c>
      <c r="D2674" s="18">
        <v>16.07</v>
      </c>
      <c r="E2674" s="310" t="str">
        <f t="shared" si="41"/>
        <v>SINAPI 07/2024</v>
      </c>
      <c r="F2674" s="18">
        <v>16.920000000000002</v>
      </c>
    </row>
    <row r="2675" spans="1:6" ht="40.5">
      <c r="A2675" s="707">
        <v>104111</v>
      </c>
      <c r="B2675" s="692" t="s">
        <v>2686</v>
      </c>
      <c r="C2675" s="18" t="s">
        <v>1605</v>
      </c>
      <c r="D2675" s="18">
        <v>18.079999999999998</v>
      </c>
      <c r="E2675" s="310" t="str">
        <f t="shared" si="41"/>
        <v>SINAPI 07/2024</v>
      </c>
      <c r="F2675" s="18">
        <v>19.29</v>
      </c>
    </row>
    <row r="2676" spans="1:6" ht="27">
      <c r="A2676" s="707">
        <v>104915</v>
      </c>
      <c r="B2676" s="692" t="s">
        <v>2687</v>
      </c>
      <c r="C2676" s="18" t="s">
        <v>1605</v>
      </c>
      <c r="D2676" s="18">
        <v>9.48</v>
      </c>
      <c r="E2676" s="310" t="str">
        <f t="shared" si="41"/>
        <v>SINAPI 07/2024</v>
      </c>
      <c r="F2676" s="18">
        <v>9.5299999999999994</v>
      </c>
    </row>
    <row r="2677" spans="1:6" ht="40.5">
      <c r="A2677" s="707">
        <v>104917</v>
      </c>
      <c r="B2677" s="692" t="s">
        <v>2688</v>
      </c>
      <c r="C2677" s="18" t="s">
        <v>1605</v>
      </c>
      <c r="D2677" s="18">
        <v>13.98</v>
      </c>
      <c r="E2677" s="310" t="str">
        <f t="shared" si="41"/>
        <v>SINAPI 07/2024</v>
      </c>
      <c r="F2677" s="18">
        <v>14.58</v>
      </c>
    </row>
    <row r="2678" spans="1:6" ht="40.5">
      <c r="A2678" s="707">
        <v>104918</v>
      </c>
      <c r="B2678" s="692" t="s">
        <v>2689</v>
      </c>
      <c r="C2678" s="18" t="s">
        <v>1605</v>
      </c>
      <c r="D2678" s="18">
        <v>13.04</v>
      </c>
      <c r="E2678" s="310" t="str">
        <f t="shared" si="41"/>
        <v>SINAPI 07/2024</v>
      </c>
      <c r="F2678" s="18">
        <v>13.48</v>
      </c>
    </row>
    <row r="2679" spans="1:6" ht="40.5">
      <c r="A2679" s="707">
        <v>104919</v>
      </c>
      <c r="B2679" s="692" t="s">
        <v>2690</v>
      </c>
      <c r="C2679" s="18" t="s">
        <v>1605</v>
      </c>
      <c r="D2679" s="18">
        <v>11.66</v>
      </c>
      <c r="E2679" s="310" t="str">
        <f t="shared" si="41"/>
        <v>SINAPI 07/2024</v>
      </c>
      <c r="F2679" s="18">
        <v>12.02</v>
      </c>
    </row>
    <row r="2680" spans="1:6" ht="40.5">
      <c r="A2680" s="707">
        <v>104920</v>
      </c>
      <c r="B2680" s="692" t="s">
        <v>2691</v>
      </c>
      <c r="C2680" s="18" t="s">
        <v>1605</v>
      </c>
      <c r="D2680" s="18">
        <v>9.91</v>
      </c>
      <c r="E2680" s="310" t="str">
        <f t="shared" si="41"/>
        <v>SINAPI 07/2024</v>
      </c>
      <c r="F2680" s="18">
        <v>10.16</v>
      </c>
    </row>
    <row r="2681" spans="1:6" ht="40.5">
      <c r="A2681" s="707">
        <v>104921</v>
      </c>
      <c r="B2681" s="692" t="s">
        <v>2692</v>
      </c>
      <c r="C2681" s="18" t="s">
        <v>1605</v>
      </c>
      <c r="D2681" s="18">
        <v>9.36</v>
      </c>
      <c r="E2681" s="310" t="str">
        <f t="shared" si="41"/>
        <v>SINAPI 07/2024</v>
      </c>
      <c r="F2681" s="18">
        <v>9.5500000000000007</v>
      </c>
    </row>
    <row r="2682" spans="1:6" ht="27">
      <c r="A2682" s="707">
        <v>104922</v>
      </c>
      <c r="B2682" s="692" t="s">
        <v>2693</v>
      </c>
      <c r="C2682" s="18" t="s">
        <v>1605</v>
      </c>
      <c r="D2682" s="18">
        <v>10.35</v>
      </c>
      <c r="E2682" s="310" t="str">
        <f t="shared" si="41"/>
        <v>SINAPI 07/2024</v>
      </c>
      <c r="F2682" s="18">
        <v>10.5</v>
      </c>
    </row>
    <row r="2683" spans="1:6" ht="27">
      <c r="A2683" s="707">
        <v>89993</v>
      </c>
      <c r="B2683" s="692" t="s">
        <v>2694</v>
      </c>
      <c r="C2683" s="18" t="s">
        <v>514</v>
      </c>
      <c r="D2683" s="18">
        <v>952.67</v>
      </c>
      <c r="E2683" s="310" t="str">
        <f t="shared" si="41"/>
        <v>SINAPI 07/2024</v>
      </c>
      <c r="F2683" s="311">
        <v>1003.12</v>
      </c>
    </row>
    <row r="2684" spans="1:6" ht="27">
      <c r="A2684" s="707">
        <v>89994</v>
      </c>
      <c r="B2684" s="692" t="s">
        <v>2695</v>
      </c>
      <c r="C2684" s="18" t="s">
        <v>514</v>
      </c>
      <c r="D2684" s="18">
        <v>828.25</v>
      </c>
      <c r="E2684" s="310" t="str">
        <f t="shared" si="41"/>
        <v>SINAPI 07/2024</v>
      </c>
      <c r="F2684" s="18">
        <v>863.27</v>
      </c>
    </row>
    <row r="2685" spans="1:6" ht="27">
      <c r="A2685" s="707">
        <v>89995</v>
      </c>
      <c r="B2685" s="692" t="s">
        <v>2696</v>
      </c>
      <c r="C2685" s="18" t="s">
        <v>514</v>
      </c>
      <c r="D2685" s="18">
        <v>920.85</v>
      </c>
      <c r="E2685" s="310" t="str">
        <f t="shared" si="41"/>
        <v>SINAPI 07/2024</v>
      </c>
      <c r="F2685" s="18">
        <v>967.36</v>
      </c>
    </row>
    <row r="2686" spans="1:6" ht="40.5">
      <c r="A2686" s="707">
        <v>90278</v>
      </c>
      <c r="B2686" s="692" t="s">
        <v>2697</v>
      </c>
      <c r="C2686" s="18" t="s">
        <v>514</v>
      </c>
      <c r="D2686" s="18">
        <v>496.37</v>
      </c>
      <c r="E2686" s="310" t="str">
        <f t="shared" si="41"/>
        <v>SINAPI 07/2024</v>
      </c>
      <c r="F2686" s="18">
        <v>506.49</v>
      </c>
    </row>
    <row r="2687" spans="1:6" ht="40.5">
      <c r="A2687" s="707">
        <v>90279</v>
      </c>
      <c r="B2687" s="692" t="s">
        <v>2698</v>
      </c>
      <c r="C2687" s="18" t="s">
        <v>514</v>
      </c>
      <c r="D2687" s="18">
        <v>543.21</v>
      </c>
      <c r="E2687" s="310" t="str">
        <f t="shared" si="41"/>
        <v>SINAPI 07/2024</v>
      </c>
      <c r="F2687" s="18">
        <v>554.29999999999995</v>
      </c>
    </row>
    <row r="2688" spans="1:6" ht="40.5">
      <c r="A2688" s="707">
        <v>90280</v>
      </c>
      <c r="B2688" s="692" t="s">
        <v>2699</v>
      </c>
      <c r="C2688" s="18" t="s">
        <v>514</v>
      </c>
      <c r="D2688" s="18">
        <v>592.83000000000004</v>
      </c>
      <c r="E2688" s="310" t="str">
        <f t="shared" si="41"/>
        <v>SINAPI 07/2024</v>
      </c>
      <c r="F2688" s="18">
        <v>603.91999999999996</v>
      </c>
    </row>
    <row r="2689" spans="1:6" ht="40.5">
      <c r="A2689" s="707">
        <v>90281</v>
      </c>
      <c r="B2689" s="692" t="s">
        <v>2700</v>
      </c>
      <c r="C2689" s="18" t="s">
        <v>514</v>
      </c>
      <c r="D2689" s="18">
        <v>679.75</v>
      </c>
      <c r="E2689" s="310" t="str">
        <f t="shared" si="41"/>
        <v>SINAPI 07/2024</v>
      </c>
      <c r="F2689" s="18">
        <v>690.57</v>
      </c>
    </row>
    <row r="2690" spans="1:6" ht="40.5">
      <c r="A2690" s="707">
        <v>90282</v>
      </c>
      <c r="B2690" s="692" t="s">
        <v>2701</v>
      </c>
      <c r="C2690" s="18" t="s">
        <v>514</v>
      </c>
      <c r="D2690" s="18">
        <v>480.62</v>
      </c>
      <c r="E2690" s="310" t="str">
        <f t="shared" si="41"/>
        <v>SINAPI 07/2024</v>
      </c>
      <c r="F2690" s="18">
        <v>490.4</v>
      </c>
    </row>
    <row r="2691" spans="1:6" ht="40.5">
      <c r="A2691" s="707">
        <v>90283</v>
      </c>
      <c r="B2691" s="692" t="s">
        <v>2702</v>
      </c>
      <c r="C2691" s="18" t="s">
        <v>514</v>
      </c>
      <c r="D2691" s="18">
        <v>526.82000000000005</v>
      </c>
      <c r="E2691" s="310" t="str">
        <f t="shared" si="41"/>
        <v>SINAPI 07/2024</v>
      </c>
      <c r="F2691" s="18">
        <v>537.52</v>
      </c>
    </row>
    <row r="2692" spans="1:6" ht="40.5">
      <c r="A2692" s="707">
        <v>90284</v>
      </c>
      <c r="B2692" s="692" t="s">
        <v>2703</v>
      </c>
      <c r="C2692" s="18" t="s">
        <v>514</v>
      </c>
      <c r="D2692" s="18">
        <v>581.95000000000005</v>
      </c>
      <c r="E2692" s="310" t="str">
        <f t="shared" si="41"/>
        <v>SINAPI 07/2024</v>
      </c>
      <c r="F2692" s="18">
        <v>592.66</v>
      </c>
    </row>
    <row r="2693" spans="1:6" ht="40.5">
      <c r="A2693" s="707">
        <v>90285</v>
      </c>
      <c r="B2693" s="692" t="s">
        <v>2704</v>
      </c>
      <c r="C2693" s="18" t="s">
        <v>514</v>
      </c>
      <c r="D2693" s="18">
        <v>674.02</v>
      </c>
      <c r="E2693" s="310" t="str">
        <f t="shared" si="41"/>
        <v>SINAPI 07/2024</v>
      </c>
      <c r="F2693" s="18">
        <v>684.56</v>
      </c>
    </row>
    <row r="2694" spans="1:6" ht="40.5">
      <c r="A2694" s="707">
        <v>94962</v>
      </c>
      <c r="B2694" s="692" t="s">
        <v>2705</v>
      </c>
      <c r="C2694" s="18" t="s">
        <v>514</v>
      </c>
      <c r="D2694" s="18">
        <v>389.37</v>
      </c>
      <c r="E2694" s="310" t="str">
        <f t="shared" si="41"/>
        <v>SINAPI 07/2024</v>
      </c>
      <c r="F2694" s="18">
        <v>399.58</v>
      </c>
    </row>
    <row r="2695" spans="1:6" ht="40.5">
      <c r="A2695" s="707">
        <v>94963</v>
      </c>
      <c r="B2695" s="692" t="s">
        <v>2706</v>
      </c>
      <c r="C2695" s="18" t="s">
        <v>514</v>
      </c>
      <c r="D2695" s="18">
        <v>426.28</v>
      </c>
      <c r="E2695" s="310" t="str">
        <f t="shared" si="41"/>
        <v>SINAPI 07/2024</v>
      </c>
      <c r="F2695" s="18">
        <v>436.42</v>
      </c>
    </row>
    <row r="2696" spans="1:6" ht="40.5">
      <c r="A2696" s="707">
        <v>94964</v>
      </c>
      <c r="B2696" s="692" t="s">
        <v>2707</v>
      </c>
      <c r="C2696" s="18" t="s">
        <v>514</v>
      </c>
      <c r="D2696" s="18">
        <v>461.12</v>
      </c>
      <c r="E2696" s="310" t="str">
        <f t="shared" ref="E2696:E2759" si="42">+$G$7</f>
        <v>SINAPI 07/2024</v>
      </c>
      <c r="F2696" s="18">
        <v>472.17</v>
      </c>
    </row>
    <row r="2697" spans="1:6" ht="40.5">
      <c r="A2697" s="707">
        <v>94965</v>
      </c>
      <c r="B2697" s="692" t="s">
        <v>2708</v>
      </c>
      <c r="C2697" s="18" t="s">
        <v>514</v>
      </c>
      <c r="D2697" s="18">
        <v>475.9</v>
      </c>
      <c r="E2697" s="310" t="str">
        <f t="shared" si="42"/>
        <v>SINAPI 07/2024</v>
      </c>
      <c r="F2697" s="18">
        <v>485.98</v>
      </c>
    </row>
    <row r="2698" spans="1:6" ht="40.5">
      <c r="A2698" s="707">
        <v>94966</v>
      </c>
      <c r="B2698" s="692" t="s">
        <v>2709</v>
      </c>
      <c r="C2698" s="18" t="s">
        <v>514</v>
      </c>
      <c r="D2698" s="18">
        <v>490.15</v>
      </c>
      <c r="E2698" s="310" t="str">
        <f t="shared" si="42"/>
        <v>SINAPI 07/2024</v>
      </c>
      <c r="F2698" s="18">
        <v>500.14</v>
      </c>
    </row>
    <row r="2699" spans="1:6" ht="40.5">
      <c r="A2699" s="707">
        <v>94967</v>
      </c>
      <c r="B2699" s="692" t="s">
        <v>2710</v>
      </c>
      <c r="C2699" s="18" t="s">
        <v>514</v>
      </c>
      <c r="D2699" s="18">
        <v>552.67999999999995</v>
      </c>
      <c r="E2699" s="310" t="str">
        <f t="shared" si="42"/>
        <v>SINAPI 07/2024</v>
      </c>
      <c r="F2699" s="18">
        <v>563.29999999999995</v>
      </c>
    </row>
    <row r="2700" spans="1:6" ht="40.5">
      <c r="A2700" s="707">
        <v>94968</v>
      </c>
      <c r="B2700" s="692" t="s">
        <v>2711</v>
      </c>
      <c r="C2700" s="18" t="s">
        <v>514</v>
      </c>
      <c r="D2700" s="18">
        <v>386.37</v>
      </c>
      <c r="E2700" s="310" t="str">
        <f t="shared" si="42"/>
        <v>SINAPI 07/2024</v>
      </c>
      <c r="F2700" s="18">
        <v>395.54</v>
      </c>
    </row>
    <row r="2701" spans="1:6" ht="40.5">
      <c r="A2701" s="707">
        <v>94969</v>
      </c>
      <c r="B2701" s="692" t="s">
        <v>2712</v>
      </c>
      <c r="C2701" s="18" t="s">
        <v>514</v>
      </c>
      <c r="D2701" s="18">
        <v>420.19</v>
      </c>
      <c r="E2701" s="310" t="str">
        <f t="shared" si="42"/>
        <v>SINAPI 07/2024</v>
      </c>
      <c r="F2701" s="18">
        <v>429.03</v>
      </c>
    </row>
    <row r="2702" spans="1:6" ht="40.5">
      <c r="A2702" s="707">
        <v>94970</v>
      </c>
      <c r="B2702" s="692" t="s">
        <v>2713</v>
      </c>
      <c r="C2702" s="18" t="s">
        <v>514</v>
      </c>
      <c r="D2702" s="18">
        <v>448.77</v>
      </c>
      <c r="E2702" s="310" t="str">
        <f t="shared" si="42"/>
        <v>SINAPI 07/2024</v>
      </c>
      <c r="F2702" s="18">
        <v>457.59</v>
      </c>
    </row>
    <row r="2703" spans="1:6" ht="40.5">
      <c r="A2703" s="707">
        <v>94971</v>
      </c>
      <c r="B2703" s="692" t="s">
        <v>2714</v>
      </c>
      <c r="C2703" s="18" t="s">
        <v>514</v>
      </c>
      <c r="D2703" s="18">
        <v>469.68</v>
      </c>
      <c r="E2703" s="310" t="str">
        <f t="shared" si="42"/>
        <v>SINAPI 07/2024</v>
      </c>
      <c r="F2703" s="18">
        <v>478.31</v>
      </c>
    </row>
    <row r="2704" spans="1:6" ht="40.5">
      <c r="A2704" s="707">
        <v>94972</v>
      </c>
      <c r="B2704" s="692" t="s">
        <v>2715</v>
      </c>
      <c r="C2704" s="18" t="s">
        <v>514</v>
      </c>
      <c r="D2704" s="18">
        <v>483.92</v>
      </c>
      <c r="E2704" s="310" t="str">
        <f t="shared" si="42"/>
        <v>SINAPI 07/2024</v>
      </c>
      <c r="F2704" s="18">
        <v>492.48</v>
      </c>
    </row>
    <row r="2705" spans="1:6" ht="40.5">
      <c r="A2705" s="707">
        <v>94973</v>
      </c>
      <c r="B2705" s="692" t="s">
        <v>2716</v>
      </c>
      <c r="C2705" s="18" t="s">
        <v>514</v>
      </c>
      <c r="D2705" s="18">
        <v>544.6</v>
      </c>
      <c r="E2705" s="310" t="str">
        <f t="shared" si="42"/>
        <v>SINAPI 07/2024</v>
      </c>
      <c r="F2705" s="18">
        <v>553.41999999999996</v>
      </c>
    </row>
    <row r="2706" spans="1:6" ht="40.5">
      <c r="A2706" s="707">
        <v>94974</v>
      </c>
      <c r="B2706" s="692" t="s">
        <v>2717</v>
      </c>
      <c r="C2706" s="18" t="s">
        <v>514</v>
      </c>
      <c r="D2706" s="18">
        <v>435.24</v>
      </c>
      <c r="E2706" s="310" t="str">
        <f t="shared" si="42"/>
        <v>SINAPI 07/2024</v>
      </c>
      <c r="F2706" s="18">
        <v>449.32</v>
      </c>
    </row>
    <row r="2707" spans="1:6" ht="40.5">
      <c r="A2707" s="707">
        <v>94975</v>
      </c>
      <c r="B2707" s="692" t="s">
        <v>2718</v>
      </c>
      <c r="C2707" s="18" t="s">
        <v>514</v>
      </c>
      <c r="D2707" s="18">
        <v>467.3</v>
      </c>
      <c r="E2707" s="310" t="str">
        <f t="shared" si="42"/>
        <v>SINAPI 07/2024</v>
      </c>
      <c r="F2707" s="18">
        <v>481.21</v>
      </c>
    </row>
    <row r="2708" spans="1:6" ht="40.5">
      <c r="A2708" s="707">
        <v>96555</v>
      </c>
      <c r="B2708" s="692" t="s">
        <v>2719</v>
      </c>
      <c r="C2708" s="18" t="s">
        <v>514</v>
      </c>
      <c r="D2708" s="18">
        <v>673.48</v>
      </c>
      <c r="E2708" s="310" t="str">
        <f t="shared" si="42"/>
        <v>SINAPI 07/2024</v>
      </c>
      <c r="F2708" s="18">
        <v>697.09</v>
      </c>
    </row>
    <row r="2709" spans="1:6" ht="27">
      <c r="A2709" s="707">
        <v>96556</v>
      </c>
      <c r="B2709" s="692" t="s">
        <v>2720</v>
      </c>
      <c r="C2709" s="18" t="s">
        <v>514</v>
      </c>
      <c r="D2709" s="18">
        <v>804.49</v>
      </c>
      <c r="E2709" s="310" t="str">
        <f t="shared" si="42"/>
        <v>SINAPI 07/2024</v>
      </c>
      <c r="F2709" s="18">
        <v>842.72</v>
      </c>
    </row>
    <row r="2710" spans="1:6" ht="40.5">
      <c r="A2710" s="707">
        <v>96557</v>
      </c>
      <c r="B2710" s="692" t="s">
        <v>2721</v>
      </c>
      <c r="C2710" s="18" t="s">
        <v>514</v>
      </c>
      <c r="D2710" s="18">
        <v>652.9</v>
      </c>
      <c r="E2710" s="310" t="str">
        <f t="shared" si="42"/>
        <v>SINAPI 07/2024</v>
      </c>
      <c r="F2710" s="18">
        <v>655.02</v>
      </c>
    </row>
    <row r="2711" spans="1:6" ht="27">
      <c r="A2711" s="707">
        <v>96558</v>
      </c>
      <c r="B2711" s="692" t="s">
        <v>2722</v>
      </c>
      <c r="C2711" s="18" t="s">
        <v>514</v>
      </c>
      <c r="D2711" s="18">
        <v>681.6</v>
      </c>
      <c r="E2711" s="310" t="str">
        <f t="shared" si="42"/>
        <v>SINAPI 07/2024</v>
      </c>
      <c r="F2711" s="18">
        <v>685.32</v>
      </c>
    </row>
    <row r="2712" spans="1:6" ht="54">
      <c r="A2712" s="707">
        <v>99235</v>
      </c>
      <c r="B2712" s="692" t="s">
        <v>2723</v>
      </c>
      <c r="C2712" s="18" t="s">
        <v>514</v>
      </c>
      <c r="D2712" s="18">
        <v>594.47</v>
      </c>
      <c r="E2712" s="310" t="str">
        <f t="shared" si="42"/>
        <v>SINAPI 07/2024</v>
      </c>
      <c r="F2712" s="18">
        <v>596.26</v>
      </c>
    </row>
    <row r="2713" spans="1:6" ht="54">
      <c r="A2713" s="707">
        <v>99431</v>
      </c>
      <c r="B2713" s="692" t="s">
        <v>2724</v>
      </c>
      <c r="C2713" s="18" t="s">
        <v>514</v>
      </c>
      <c r="D2713" s="18">
        <v>614.87</v>
      </c>
      <c r="E2713" s="310" t="str">
        <f t="shared" si="42"/>
        <v>SINAPI 07/2024</v>
      </c>
      <c r="F2713" s="18">
        <v>617.89</v>
      </c>
    </row>
    <row r="2714" spans="1:6" ht="54">
      <c r="A2714" s="707">
        <v>99432</v>
      </c>
      <c r="B2714" s="692" t="s">
        <v>2725</v>
      </c>
      <c r="C2714" s="18" t="s">
        <v>514</v>
      </c>
      <c r="D2714" s="18">
        <v>597.11</v>
      </c>
      <c r="E2714" s="310" t="str">
        <f t="shared" si="42"/>
        <v>SINAPI 07/2024</v>
      </c>
      <c r="F2714" s="18">
        <v>599.91</v>
      </c>
    </row>
    <row r="2715" spans="1:6" ht="67.5">
      <c r="A2715" s="707">
        <v>99433</v>
      </c>
      <c r="B2715" s="692" t="s">
        <v>2726</v>
      </c>
      <c r="C2715" s="18" t="s">
        <v>514</v>
      </c>
      <c r="D2715" s="18">
        <v>647.19000000000005</v>
      </c>
      <c r="E2715" s="310" t="str">
        <f t="shared" si="42"/>
        <v>SINAPI 07/2024</v>
      </c>
      <c r="F2715" s="18">
        <v>651.57000000000005</v>
      </c>
    </row>
    <row r="2716" spans="1:6" ht="54">
      <c r="A2716" s="707">
        <v>99434</v>
      </c>
      <c r="B2716" s="692" t="s">
        <v>2727</v>
      </c>
      <c r="C2716" s="18" t="s">
        <v>514</v>
      </c>
      <c r="D2716" s="18">
        <v>618.52</v>
      </c>
      <c r="E2716" s="310" t="str">
        <f t="shared" si="42"/>
        <v>SINAPI 07/2024</v>
      </c>
      <c r="F2716" s="18">
        <v>621.99</v>
      </c>
    </row>
    <row r="2717" spans="1:6" ht="54">
      <c r="A2717" s="707">
        <v>99435</v>
      </c>
      <c r="B2717" s="692" t="s">
        <v>2728</v>
      </c>
      <c r="C2717" s="18" t="s">
        <v>514</v>
      </c>
      <c r="D2717" s="18">
        <v>599.61</v>
      </c>
      <c r="E2717" s="310" t="str">
        <f t="shared" si="42"/>
        <v>SINAPI 07/2024</v>
      </c>
      <c r="F2717" s="18">
        <v>602.71</v>
      </c>
    </row>
    <row r="2718" spans="1:6" ht="67.5">
      <c r="A2718" s="707">
        <v>99436</v>
      </c>
      <c r="B2718" s="692" t="s">
        <v>2729</v>
      </c>
      <c r="C2718" s="18" t="s">
        <v>514</v>
      </c>
      <c r="D2718" s="18">
        <v>666.22</v>
      </c>
      <c r="E2718" s="310" t="str">
        <f t="shared" si="42"/>
        <v>SINAPI 07/2024</v>
      </c>
      <c r="F2718" s="18">
        <v>672.94</v>
      </c>
    </row>
    <row r="2719" spans="1:6" ht="54">
      <c r="A2719" s="707">
        <v>99437</v>
      </c>
      <c r="B2719" s="692" t="s">
        <v>2730</v>
      </c>
      <c r="C2719" s="18" t="s">
        <v>514</v>
      </c>
      <c r="D2719" s="18">
        <v>630.29</v>
      </c>
      <c r="E2719" s="310" t="str">
        <f t="shared" si="42"/>
        <v>SINAPI 07/2024</v>
      </c>
      <c r="F2719" s="18">
        <v>632.54999999999995</v>
      </c>
    </row>
    <row r="2720" spans="1:6" ht="54">
      <c r="A2720" s="707">
        <v>99438</v>
      </c>
      <c r="B2720" s="692" t="s">
        <v>2731</v>
      </c>
      <c r="C2720" s="18" t="s">
        <v>514</v>
      </c>
      <c r="D2720" s="18">
        <v>635.52</v>
      </c>
      <c r="E2720" s="310" t="str">
        <f t="shared" si="42"/>
        <v>SINAPI 07/2024</v>
      </c>
      <c r="F2720" s="18">
        <v>638.42999999999995</v>
      </c>
    </row>
    <row r="2721" spans="1:6" ht="54">
      <c r="A2721" s="707">
        <v>99439</v>
      </c>
      <c r="B2721" s="692" t="s">
        <v>2732</v>
      </c>
      <c r="C2721" s="18" t="s">
        <v>514</v>
      </c>
      <c r="D2721" s="18">
        <v>605.27</v>
      </c>
      <c r="E2721" s="310" t="str">
        <f t="shared" si="42"/>
        <v>SINAPI 07/2024</v>
      </c>
      <c r="F2721" s="18">
        <v>608.41999999999996</v>
      </c>
    </row>
    <row r="2722" spans="1:6" ht="40.5">
      <c r="A2722" s="707">
        <v>102473</v>
      </c>
      <c r="B2722" s="692" t="s">
        <v>2733</v>
      </c>
      <c r="C2722" s="18" t="s">
        <v>514</v>
      </c>
      <c r="D2722" s="18">
        <v>540.6</v>
      </c>
      <c r="E2722" s="310" t="str">
        <f t="shared" si="42"/>
        <v>SINAPI 07/2024</v>
      </c>
      <c r="F2722" s="18">
        <v>550.99</v>
      </c>
    </row>
    <row r="2723" spans="1:6" ht="40.5">
      <c r="A2723" s="707">
        <v>102474</v>
      </c>
      <c r="B2723" s="692" t="s">
        <v>2734</v>
      </c>
      <c r="C2723" s="18" t="s">
        <v>514</v>
      </c>
      <c r="D2723" s="18">
        <v>574.02</v>
      </c>
      <c r="E2723" s="310" t="str">
        <f t="shared" si="42"/>
        <v>SINAPI 07/2024</v>
      </c>
      <c r="F2723" s="18">
        <v>584.36</v>
      </c>
    </row>
    <row r="2724" spans="1:6" ht="40.5">
      <c r="A2724" s="707">
        <v>102475</v>
      </c>
      <c r="B2724" s="692" t="s">
        <v>2735</v>
      </c>
      <c r="C2724" s="18" t="s">
        <v>514</v>
      </c>
      <c r="D2724" s="18">
        <v>613.12</v>
      </c>
      <c r="E2724" s="310" t="str">
        <f t="shared" si="42"/>
        <v>SINAPI 07/2024</v>
      </c>
      <c r="F2724" s="18">
        <v>624.51</v>
      </c>
    </row>
    <row r="2725" spans="1:6" ht="40.5">
      <c r="A2725" s="707">
        <v>102476</v>
      </c>
      <c r="B2725" s="692" t="s">
        <v>2736</v>
      </c>
      <c r="C2725" s="18" t="s">
        <v>514</v>
      </c>
      <c r="D2725" s="18">
        <v>627.12</v>
      </c>
      <c r="E2725" s="310" t="str">
        <f t="shared" si="42"/>
        <v>SINAPI 07/2024</v>
      </c>
      <c r="F2725" s="18">
        <v>636.91</v>
      </c>
    </row>
    <row r="2726" spans="1:6" ht="40.5">
      <c r="A2726" s="707">
        <v>102477</v>
      </c>
      <c r="B2726" s="692" t="s">
        <v>2737</v>
      </c>
      <c r="C2726" s="18" t="s">
        <v>514</v>
      </c>
      <c r="D2726" s="18">
        <v>658.49</v>
      </c>
      <c r="E2726" s="310" t="str">
        <f t="shared" si="42"/>
        <v>SINAPI 07/2024</v>
      </c>
      <c r="F2726" s="18">
        <v>669.31</v>
      </c>
    </row>
    <row r="2727" spans="1:6" ht="40.5">
      <c r="A2727" s="707">
        <v>102478</v>
      </c>
      <c r="B2727" s="692" t="s">
        <v>2738</v>
      </c>
      <c r="C2727" s="18" t="s">
        <v>514</v>
      </c>
      <c r="D2727" s="18">
        <v>700.78</v>
      </c>
      <c r="E2727" s="310" t="str">
        <f t="shared" si="42"/>
        <v>SINAPI 07/2024</v>
      </c>
      <c r="F2727" s="18">
        <v>710.57</v>
      </c>
    </row>
    <row r="2728" spans="1:6" ht="40.5">
      <c r="A2728" s="707">
        <v>102479</v>
      </c>
      <c r="B2728" s="692" t="s">
        <v>2739</v>
      </c>
      <c r="C2728" s="18" t="s">
        <v>514</v>
      </c>
      <c r="D2728" s="18">
        <v>538.27</v>
      </c>
      <c r="E2728" s="310" t="str">
        <f t="shared" si="42"/>
        <v>SINAPI 07/2024</v>
      </c>
      <c r="F2728" s="18">
        <v>547.6</v>
      </c>
    </row>
    <row r="2729" spans="1:6" ht="40.5">
      <c r="A2729" s="707">
        <v>102480</v>
      </c>
      <c r="B2729" s="692" t="s">
        <v>2740</v>
      </c>
      <c r="C2729" s="18" t="s">
        <v>514</v>
      </c>
      <c r="D2729" s="18">
        <v>568.45000000000005</v>
      </c>
      <c r="E2729" s="310" t="str">
        <f t="shared" si="42"/>
        <v>SINAPI 07/2024</v>
      </c>
      <c r="F2729" s="18">
        <v>577.48</v>
      </c>
    </row>
    <row r="2730" spans="1:6" ht="40.5">
      <c r="A2730" s="707">
        <v>102481</v>
      </c>
      <c r="B2730" s="692" t="s">
        <v>2741</v>
      </c>
      <c r="C2730" s="18" t="s">
        <v>514</v>
      </c>
      <c r="D2730" s="18">
        <v>601.33000000000004</v>
      </c>
      <c r="E2730" s="310" t="str">
        <f t="shared" si="42"/>
        <v>SINAPI 07/2024</v>
      </c>
      <c r="F2730" s="18">
        <v>610.41999999999996</v>
      </c>
    </row>
    <row r="2731" spans="1:6" ht="40.5">
      <c r="A2731" s="707">
        <v>102482</v>
      </c>
      <c r="B2731" s="692" t="s">
        <v>2742</v>
      </c>
      <c r="C2731" s="18" t="s">
        <v>514</v>
      </c>
      <c r="D2731" s="18">
        <v>624.88</v>
      </c>
      <c r="E2731" s="310" t="str">
        <f t="shared" si="42"/>
        <v>SINAPI 07/2024</v>
      </c>
      <c r="F2731" s="18">
        <v>633.55999999999995</v>
      </c>
    </row>
    <row r="2732" spans="1:6" ht="40.5">
      <c r="A2732" s="707">
        <v>102483</v>
      </c>
      <c r="B2732" s="692" t="s">
        <v>2743</v>
      </c>
      <c r="C2732" s="18" t="s">
        <v>514</v>
      </c>
      <c r="D2732" s="18">
        <v>652.16</v>
      </c>
      <c r="E2732" s="310" t="str">
        <f t="shared" si="42"/>
        <v>SINAPI 07/2024</v>
      </c>
      <c r="F2732" s="18">
        <v>661.13</v>
      </c>
    </row>
    <row r="2733" spans="1:6" ht="40.5">
      <c r="A2733" s="707">
        <v>102484</v>
      </c>
      <c r="B2733" s="692" t="s">
        <v>2744</v>
      </c>
      <c r="C2733" s="18" t="s">
        <v>514</v>
      </c>
      <c r="D2733" s="18">
        <v>700.26</v>
      </c>
      <c r="E2733" s="310" t="str">
        <f t="shared" si="42"/>
        <v>SINAPI 07/2024</v>
      </c>
      <c r="F2733" s="18">
        <v>709.22</v>
      </c>
    </row>
    <row r="2734" spans="1:6" ht="40.5">
      <c r="A2734" s="707">
        <v>102485</v>
      </c>
      <c r="B2734" s="692" t="s">
        <v>2745</v>
      </c>
      <c r="C2734" s="18" t="s">
        <v>514</v>
      </c>
      <c r="D2734" s="18">
        <v>589.76</v>
      </c>
      <c r="E2734" s="310" t="str">
        <f t="shared" si="42"/>
        <v>SINAPI 07/2024</v>
      </c>
      <c r="F2734" s="18">
        <v>603.88</v>
      </c>
    </row>
    <row r="2735" spans="1:6" ht="40.5">
      <c r="A2735" s="707">
        <v>102486</v>
      </c>
      <c r="B2735" s="692" t="s">
        <v>2746</v>
      </c>
      <c r="C2735" s="18" t="s">
        <v>514</v>
      </c>
      <c r="D2735" s="18">
        <v>616.21</v>
      </c>
      <c r="E2735" s="310" t="str">
        <f t="shared" si="42"/>
        <v>SINAPI 07/2024</v>
      </c>
      <c r="F2735" s="18">
        <v>630.17999999999995</v>
      </c>
    </row>
    <row r="2736" spans="1:6" ht="27">
      <c r="A2736" s="707">
        <v>102487</v>
      </c>
      <c r="B2736" s="692" t="s">
        <v>2747</v>
      </c>
      <c r="C2736" s="18" t="s">
        <v>514</v>
      </c>
      <c r="D2736" s="18">
        <v>549.25</v>
      </c>
      <c r="E2736" s="310" t="str">
        <f t="shared" si="42"/>
        <v>SINAPI 07/2024</v>
      </c>
      <c r="F2736" s="18">
        <v>576.87</v>
      </c>
    </row>
    <row r="2737" spans="1:6" ht="67.5">
      <c r="A2737" s="707">
        <v>103183</v>
      </c>
      <c r="B2737" s="692" t="s">
        <v>2748</v>
      </c>
      <c r="C2737" s="18" t="s">
        <v>514</v>
      </c>
      <c r="D2737" s="18">
        <v>641.24</v>
      </c>
      <c r="E2737" s="310" t="str">
        <f t="shared" si="42"/>
        <v>SINAPI 07/2024</v>
      </c>
      <c r="F2737" s="18">
        <v>648.82000000000005</v>
      </c>
    </row>
    <row r="2738" spans="1:6" ht="54">
      <c r="A2738" s="707">
        <v>103184</v>
      </c>
      <c r="B2738" s="692" t="s">
        <v>2749</v>
      </c>
      <c r="C2738" s="18" t="s">
        <v>514</v>
      </c>
      <c r="D2738" s="18">
        <v>605.04</v>
      </c>
      <c r="E2738" s="310" t="str">
        <f t="shared" si="42"/>
        <v>SINAPI 07/2024</v>
      </c>
      <c r="F2738" s="18">
        <v>608.14</v>
      </c>
    </row>
    <row r="2739" spans="1:6" ht="40.5">
      <c r="A2739" s="707">
        <v>103669</v>
      </c>
      <c r="B2739" s="692" t="s">
        <v>2750</v>
      </c>
      <c r="C2739" s="18" t="s">
        <v>514</v>
      </c>
      <c r="D2739" s="18">
        <v>842.11</v>
      </c>
      <c r="E2739" s="310" t="str">
        <f t="shared" si="42"/>
        <v>SINAPI 07/2024</v>
      </c>
      <c r="F2739" s="18">
        <v>873.19</v>
      </c>
    </row>
    <row r="2740" spans="1:6" ht="27">
      <c r="A2740" s="707">
        <v>103670</v>
      </c>
      <c r="B2740" s="692" t="s">
        <v>2751</v>
      </c>
      <c r="C2740" s="18" t="s">
        <v>514</v>
      </c>
      <c r="D2740" s="18">
        <v>255.48</v>
      </c>
      <c r="E2740" s="310" t="str">
        <f t="shared" si="42"/>
        <v>SINAPI 07/2024</v>
      </c>
      <c r="F2740" s="18">
        <v>286.56</v>
      </c>
    </row>
    <row r="2741" spans="1:6" ht="27">
      <c r="A2741" s="707">
        <v>103671</v>
      </c>
      <c r="B2741" s="692" t="s">
        <v>2752</v>
      </c>
      <c r="C2741" s="18" t="s">
        <v>514</v>
      </c>
      <c r="D2741" s="18">
        <v>628.04999999999995</v>
      </c>
      <c r="E2741" s="310" t="str">
        <f t="shared" si="42"/>
        <v>SINAPI 07/2024</v>
      </c>
      <c r="F2741" s="18">
        <v>633.1</v>
      </c>
    </row>
    <row r="2742" spans="1:6" ht="27">
      <c r="A2742" s="707">
        <v>103672</v>
      </c>
      <c r="B2742" s="692" t="s">
        <v>2753</v>
      </c>
      <c r="C2742" s="18" t="s">
        <v>514</v>
      </c>
      <c r="D2742" s="18">
        <v>588.76</v>
      </c>
      <c r="E2742" s="310" t="str">
        <f t="shared" si="42"/>
        <v>SINAPI 07/2024</v>
      </c>
      <c r="F2742" s="18">
        <v>593.11</v>
      </c>
    </row>
    <row r="2743" spans="1:6" ht="27">
      <c r="A2743" s="707">
        <v>103673</v>
      </c>
      <c r="B2743" s="692" t="s">
        <v>2754</v>
      </c>
      <c r="C2743" s="18" t="s">
        <v>514</v>
      </c>
      <c r="D2743" s="18">
        <v>35.9</v>
      </c>
      <c r="E2743" s="310" t="str">
        <f t="shared" si="42"/>
        <v>SINAPI 07/2024</v>
      </c>
      <c r="F2743" s="18">
        <v>40.25</v>
      </c>
    </row>
    <row r="2744" spans="1:6" ht="40.5">
      <c r="A2744" s="707">
        <v>103674</v>
      </c>
      <c r="B2744" s="692" t="s">
        <v>2755</v>
      </c>
      <c r="C2744" s="18" t="s">
        <v>514</v>
      </c>
      <c r="D2744" s="18">
        <v>606.21</v>
      </c>
      <c r="E2744" s="310" t="str">
        <f t="shared" si="42"/>
        <v>SINAPI 07/2024</v>
      </c>
      <c r="F2744" s="18">
        <v>612.76</v>
      </c>
    </row>
    <row r="2745" spans="1:6" ht="40.5">
      <c r="A2745" s="707">
        <v>103675</v>
      </c>
      <c r="B2745" s="692" t="s">
        <v>2756</v>
      </c>
      <c r="C2745" s="18" t="s">
        <v>514</v>
      </c>
      <c r="D2745" s="18">
        <v>589.17999999999995</v>
      </c>
      <c r="E2745" s="310" t="str">
        <f t="shared" si="42"/>
        <v>SINAPI 07/2024</v>
      </c>
      <c r="F2745" s="18">
        <v>593.64</v>
      </c>
    </row>
    <row r="2746" spans="1:6" ht="54">
      <c r="A2746" s="707">
        <v>103676</v>
      </c>
      <c r="B2746" s="692" t="s">
        <v>2757</v>
      </c>
      <c r="C2746" s="18" t="s">
        <v>514</v>
      </c>
      <c r="D2746" s="18">
        <v>890.81</v>
      </c>
      <c r="E2746" s="310" t="str">
        <f t="shared" si="42"/>
        <v>SINAPI 07/2024</v>
      </c>
      <c r="F2746" s="18">
        <v>927.74</v>
      </c>
    </row>
    <row r="2747" spans="1:6" ht="54">
      <c r="A2747" s="707">
        <v>103677</v>
      </c>
      <c r="B2747" s="692" t="s">
        <v>2758</v>
      </c>
      <c r="C2747" s="18" t="s">
        <v>514</v>
      </c>
      <c r="D2747" s="18">
        <v>744.3</v>
      </c>
      <c r="E2747" s="310" t="str">
        <f t="shared" si="42"/>
        <v>SINAPI 07/2024</v>
      </c>
      <c r="F2747" s="18">
        <v>763.45</v>
      </c>
    </row>
    <row r="2748" spans="1:6" ht="54">
      <c r="A2748" s="707">
        <v>103678</v>
      </c>
      <c r="B2748" s="692" t="s">
        <v>2759</v>
      </c>
      <c r="C2748" s="18" t="s">
        <v>514</v>
      </c>
      <c r="D2748" s="18">
        <v>808.94</v>
      </c>
      <c r="E2748" s="310" t="str">
        <f t="shared" si="42"/>
        <v>SINAPI 07/2024</v>
      </c>
      <c r="F2748" s="18">
        <v>835.84</v>
      </c>
    </row>
    <row r="2749" spans="1:6" ht="54">
      <c r="A2749" s="707">
        <v>103679</v>
      </c>
      <c r="B2749" s="692" t="s">
        <v>2760</v>
      </c>
      <c r="C2749" s="18" t="s">
        <v>514</v>
      </c>
      <c r="D2749" s="18">
        <v>707.97</v>
      </c>
      <c r="E2749" s="310" t="str">
        <f t="shared" si="42"/>
        <v>SINAPI 07/2024</v>
      </c>
      <c r="F2749" s="18">
        <v>722.66</v>
      </c>
    </row>
    <row r="2750" spans="1:6" ht="54">
      <c r="A2750" s="707">
        <v>103680</v>
      </c>
      <c r="B2750" s="692" t="s">
        <v>2761</v>
      </c>
      <c r="C2750" s="18" t="s">
        <v>514</v>
      </c>
      <c r="D2750" s="18">
        <v>748.41</v>
      </c>
      <c r="E2750" s="310" t="str">
        <f t="shared" si="42"/>
        <v>SINAPI 07/2024</v>
      </c>
      <c r="F2750" s="18">
        <v>768.4</v>
      </c>
    </row>
    <row r="2751" spans="1:6" ht="54">
      <c r="A2751" s="707">
        <v>103681</v>
      </c>
      <c r="B2751" s="692" t="s">
        <v>2762</v>
      </c>
      <c r="C2751" s="18" t="s">
        <v>514</v>
      </c>
      <c r="D2751" s="18">
        <v>650.32000000000005</v>
      </c>
      <c r="E2751" s="310" t="str">
        <f t="shared" si="42"/>
        <v>SINAPI 07/2024</v>
      </c>
      <c r="F2751" s="18">
        <v>658.2</v>
      </c>
    </row>
    <row r="2752" spans="1:6" ht="40.5">
      <c r="A2752" s="707">
        <v>103682</v>
      </c>
      <c r="B2752" s="692" t="s">
        <v>2763</v>
      </c>
      <c r="C2752" s="18" t="s">
        <v>514</v>
      </c>
      <c r="D2752" s="18">
        <v>857.57</v>
      </c>
      <c r="E2752" s="310" t="str">
        <f t="shared" si="42"/>
        <v>SINAPI 07/2024</v>
      </c>
      <c r="F2752" s="18">
        <v>890.55</v>
      </c>
    </row>
    <row r="2753" spans="1:6" ht="54">
      <c r="A2753" s="707">
        <v>103683</v>
      </c>
      <c r="B2753" s="692" t="s">
        <v>2764</v>
      </c>
      <c r="C2753" s="18" t="s">
        <v>514</v>
      </c>
      <c r="D2753" s="311">
        <v>1105.6400000000001</v>
      </c>
      <c r="E2753" s="310" t="str">
        <f t="shared" si="42"/>
        <v>SINAPI 07/2024</v>
      </c>
      <c r="F2753" s="311">
        <v>1168.81</v>
      </c>
    </row>
    <row r="2754" spans="1:6" ht="40.5">
      <c r="A2754" s="707">
        <v>103684</v>
      </c>
      <c r="B2754" s="692" t="s">
        <v>2765</v>
      </c>
      <c r="C2754" s="18" t="s">
        <v>514</v>
      </c>
      <c r="D2754" s="18">
        <v>603.91999999999996</v>
      </c>
      <c r="E2754" s="310" t="str">
        <f t="shared" si="42"/>
        <v>SINAPI 07/2024</v>
      </c>
      <c r="F2754" s="18">
        <v>610.19000000000005</v>
      </c>
    </row>
    <row r="2755" spans="1:6" ht="27">
      <c r="A2755" s="707">
        <v>103685</v>
      </c>
      <c r="B2755" s="692" t="s">
        <v>2766</v>
      </c>
      <c r="C2755" s="18" t="s">
        <v>514</v>
      </c>
      <c r="D2755" s="18">
        <v>593.11</v>
      </c>
      <c r="E2755" s="310" t="str">
        <f t="shared" si="42"/>
        <v>SINAPI 07/2024</v>
      </c>
      <c r="F2755" s="18">
        <v>598.05999999999995</v>
      </c>
    </row>
    <row r="2756" spans="1:6" ht="27">
      <c r="A2756" s="707">
        <v>103686</v>
      </c>
      <c r="B2756" s="692" t="s">
        <v>2767</v>
      </c>
      <c r="C2756" s="18" t="s">
        <v>514</v>
      </c>
      <c r="D2756" s="18">
        <v>644.54</v>
      </c>
      <c r="E2756" s="310" t="str">
        <f t="shared" si="42"/>
        <v>SINAPI 07/2024</v>
      </c>
      <c r="F2756" s="18">
        <v>656</v>
      </c>
    </row>
    <row r="2757" spans="1:6" ht="40.5">
      <c r="A2757" s="707">
        <v>103687</v>
      </c>
      <c r="B2757" s="692" t="s">
        <v>2768</v>
      </c>
      <c r="C2757" s="18" t="s">
        <v>514</v>
      </c>
      <c r="D2757" s="18">
        <v>948.39</v>
      </c>
      <c r="E2757" s="310" t="str">
        <f t="shared" si="42"/>
        <v>SINAPI 07/2024</v>
      </c>
      <c r="F2757" s="18">
        <v>992.47</v>
      </c>
    </row>
    <row r="2758" spans="1:6" ht="40.5">
      <c r="A2758" s="707">
        <v>103688</v>
      </c>
      <c r="B2758" s="692" t="s">
        <v>2769</v>
      </c>
      <c r="C2758" s="18" t="s">
        <v>514</v>
      </c>
      <c r="D2758" s="18">
        <v>738.67</v>
      </c>
      <c r="E2758" s="310" t="str">
        <f t="shared" si="42"/>
        <v>SINAPI 07/2024</v>
      </c>
      <c r="F2758" s="18">
        <v>757.16</v>
      </c>
    </row>
    <row r="2759" spans="1:6" ht="40.5">
      <c r="A2759" s="707">
        <v>104916</v>
      </c>
      <c r="B2759" s="692" t="s">
        <v>2770</v>
      </c>
      <c r="C2759" s="18" t="s">
        <v>1605</v>
      </c>
      <c r="D2759" s="18">
        <v>14.93</v>
      </c>
      <c r="E2759" s="310" t="str">
        <f t="shared" si="42"/>
        <v>SINAPI 07/2024</v>
      </c>
      <c r="F2759" s="18">
        <v>15.75</v>
      </c>
    </row>
    <row r="2760" spans="1:6" ht="40.5">
      <c r="A2760" s="707">
        <v>104923</v>
      </c>
      <c r="B2760" s="692" t="s">
        <v>2771</v>
      </c>
      <c r="C2760" s="18" t="s">
        <v>514</v>
      </c>
      <c r="D2760" s="18">
        <v>722.06</v>
      </c>
      <c r="E2760" s="310" t="str">
        <f t="shared" ref="E2760:E2823" si="43">+$G$7</f>
        <v>SINAPI 07/2024</v>
      </c>
      <c r="F2760" s="18">
        <v>750.07</v>
      </c>
    </row>
    <row r="2761" spans="1:6" ht="40.5">
      <c r="A2761" s="707">
        <v>104924</v>
      </c>
      <c r="B2761" s="692" t="s">
        <v>2772</v>
      </c>
      <c r="C2761" s="18" t="s">
        <v>514</v>
      </c>
      <c r="D2761" s="18">
        <v>673.92</v>
      </c>
      <c r="E2761" s="310" t="str">
        <f t="shared" si="43"/>
        <v>SINAPI 07/2024</v>
      </c>
      <c r="F2761" s="18">
        <v>676.72</v>
      </c>
    </row>
    <row r="2762" spans="1:6" ht="40.5">
      <c r="A2762" s="707">
        <v>101963</v>
      </c>
      <c r="B2762" s="692" t="s">
        <v>2773</v>
      </c>
      <c r="C2762" s="18" t="s">
        <v>495</v>
      </c>
      <c r="D2762" s="18">
        <v>194.82</v>
      </c>
      <c r="E2762" s="310" t="str">
        <f t="shared" si="43"/>
        <v>SINAPI 07/2024</v>
      </c>
      <c r="F2762" s="18">
        <v>198.7</v>
      </c>
    </row>
    <row r="2763" spans="1:6" ht="40.5">
      <c r="A2763" s="707">
        <v>101964</v>
      </c>
      <c r="B2763" s="692" t="s">
        <v>2774</v>
      </c>
      <c r="C2763" s="18" t="s">
        <v>495</v>
      </c>
      <c r="D2763" s="18">
        <v>182.97</v>
      </c>
      <c r="E2763" s="310" t="str">
        <f t="shared" si="43"/>
        <v>SINAPI 07/2024</v>
      </c>
      <c r="F2763" s="18">
        <v>186.64</v>
      </c>
    </row>
    <row r="2764" spans="1:6" ht="40.5">
      <c r="A2764" s="707">
        <v>101165</v>
      </c>
      <c r="B2764" s="692" t="s">
        <v>2775</v>
      </c>
      <c r="C2764" s="18" t="s">
        <v>514</v>
      </c>
      <c r="D2764" s="18">
        <v>898.61</v>
      </c>
      <c r="E2764" s="310" t="str">
        <f t="shared" si="43"/>
        <v>SINAPI 07/2024</v>
      </c>
      <c r="F2764" s="18">
        <v>942.64</v>
      </c>
    </row>
    <row r="2765" spans="1:6" ht="40.5">
      <c r="A2765" s="707">
        <v>101166</v>
      </c>
      <c r="B2765" s="692" t="s">
        <v>2776</v>
      </c>
      <c r="C2765" s="18" t="s">
        <v>514</v>
      </c>
      <c r="D2765" s="18">
        <v>548.08000000000004</v>
      </c>
      <c r="E2765" s="310" t="str">
        <f t="shared" si="43"/>
        <v>SINAPI 07/2024</v>
      </c>
      <c r="F2765" s="18">
        <v>584.25</v>
      </c>
    </row>
    <row r="2766" spans="1:6" ht="40.5">
      <c r="A2766" s="707">
        <v>98575</v>
      </c>
      <c r="B2766" s="692" t="s">
        <v>2777</v>
      </c>
      <c r="C2766" s="18" t="s">
        <v>10</v>
      </c>
      <c r="D2766" s="18">
        <v>66.17</v>
      </c>
      <c r="E2766" s="310" t="str">
        <f t="shared" si="43"/>
        <v>SINAPI 07/2024</v>
      </c>
      <c r="F2766" s="18">
        <v>70.73</v>
      </c>
    </row>
    <row r="2767" spans="1:6" ht="27">
      <c r="A2767" s="707">
        <v>98576</v>
      </c>
      <c r="B2767" s="692" t="s">
        <v>2778</v>
      </c>
      <c r="C2767" s="18" t="s">
        <v>10</v>
      </c>
      <c r="D2767" s="18">
        <v>25.01</v>
      </c>
      <c r="E2767" s="310" t="str">
        <f t="shared" si="43"/>
        <v>SINAPI 07/2024</v>
      </c>
      <c r="F2767" s="18">
        <v>25.11</v>
      </c>
    </row>
    <row r="2768" spans="1:6" ht="27">
      <c r="A2768" s="707">
        <v>98577</v>
      </c>
      <c r="B2768" s="692" t="s">
        <v>2779</v>
      </c>
      <c r="C2768" s="18" t="s">
        <v>10</v>
      </c>
      <c r="D2768" s="18">
        <v>42.45</v>
      </c>
      <c r="E2768" s="310" t="str">
        <f t="shared" si="43"/>
        <v>SINAPI 07/2024</v>
      </c>
      <c r="F2768" s="18">
        <v>46.45</v>
      </c>
    </row>
    <row r="2769" spans="1:6" ht="27">
      <c r="A2769" s="707">
        <v>93184</v>
      </c>
      <c r="B2769" s="692" t="s">
        <v>2780</v>
      </c>
      <c r="C2769" s="18" t="s">
        <v>10</v>
      </c>
      <c r="D2769" s="18">
        <v>26.76</v>
      </c>
      <c r="E2769" s="310" t="str">
        <f t="shared" si="43"/>
        <v>SINAPI 07/2024</v>
      </c>
      <c r="F2769" s="18">
        <v>27.6</v>
      </c>
    </row>
    <row r="2770" spans="1:6" ht="27">
      <c r="A2770" s="707">
        <v>93187</v>
      </c>
      <c r="B2770" s="692" t="s">
        <v>2781</v>
      </c>
      <c r="C2770" s="18" t="s">
        <v>10</v>
      </c>
      <c r="D2770" s="18">
        <v>70.209999999999994</v>
      </c>
      <c r="E2770" s="310" t="str">
        <f t="shared" si="43"/>
        <v>SINAPI 07/2024</v>
      </c>
      <c r="F2770" s="18">
        <v>73.680000000000007</v>
      </c>
    </row>
    <row r="2771" spans="1:6" ht="27">
      <c r="A2771" s="707">
        <v>93191</v>
      </c>
      <c r="B2771" s="692" t="s">
        <v>2782</v>
      </c>
      <c r="C2771" s="18" t="s">
        <v>10</v>
      </c>
      <c r="D2771" s="18">
        <v>64.8</v>
      </c>
      <c r="E2771" s="310" t="str">
        <f t="shared" si="43"/>
        <v>SINAPI 07/2024</v>
      </c>
      <c r="F2771" s="18">
        <v>67.19</v>
      </c>
    </row>
    <row r="2772" spans="1:6" ht="27">
      <c r="A2772" s="707">
        <v>93194</v>
      </c>
      <c r="B2772" s="692" t="s">
        <v>2783</v>
      </c>
      <c r="C2772" s="18" t="s">
        <v>10</v>
      </c>
      <c r="D2772" s="18">
        <v>26.06</v>
      </c>
      <c r="E2772" s="310" t="str">
        <f t="shared" si="43"/>
        <v>SINAPI 07/2024</v>
      </c>
      <c r="F2772" s="18">
        <v>26.88</v>
      </c>
    </row>
    <row r="2773" spans="1:6" ht="27">
      <c r="A2773" s="707">
        <v>93197</v>
      </c>
      <c r="B2773" s="692" t="s">
        <v>2784</v>
      </c>
      <c r="C2773" s="18" t="s">
        <v>10</v>
      </c>
      <c r="D2773" s="18">
        <v>52.45</v>
      </c>
      <c r="E2773" s="310" t="str">
        <f t="shared" si="43"/>
        <v>SINAPI 07/2024</v>
      </c>
      <c r="F2773" s="18">
        <v>54.63</v>
      </c>
    </row>
    <row r="2774" spans="1:6" ht="27">
      <c r="A2774" s="707">
        <v>93199</v>
      </c>
      <c r="B2774" s="692" t="s">
        <v>2785</v>
      </c>
      <c r="C2774" s="18" t="s">
        <v>10</v>
      </c>
      <c r="D2774" s="18">
        <v>45.72</v>
      </c>
      <c r="E2774" s="310" t="str">
        <f t="shared" si="43"/>
        <v>SINAPI 07/2024</v>
      </c>
      <c r="F2774" s="18">
        <v>47.34</v>
      </c>
    </row>
    <row r="2775" spans="1:6" ht="27">
      <c r="A2775" s="707">
        <v>93200</v>
      </c>
      <c r="B2775" s="692" t="s">
        <v>2786</v>
      </c>
      <c r="C2775" s="18" t="s">
        <v>10</v>
      </c>
      <c r="D2775" s="18">
        <v>10.34</v>
      </c>
      <c r="E2775" s="310" t="str">
        <f t="shared" si="43"/>
        <v>SINAPI 07/2024</v>
      </c>
      <c r="F2775" s="18">
        <v>11.39</v>
      </c>
    </row>
    <row r="2776" spans="1:6" ht="27">
      <c r="A2776" s="707">
        <v>93202</v>
      </c>
      <c r="B2776" s="692" t="s">
        <v>2787</v>
      </c>
      <c r="C2776" s="18" t="s">
        <v>10</v>
      </c>
      <c r="D2776" s="18">
        <v>23.84</v>
      </c>
      <c r="E2776" s="310" t="str">
        <f t="shared" si="43"/>
        <v>SINAPI 07/2024</v>
      </c>
      <c r="F2776" s="18">
        <v>25.82</v>
      </c>
    </row>
    <row r="2777" spans="1:6" ht="27">
      <c r="A2777" s="707">
        <v>93203</v>
      </c>
      <c r="B2777" s="692" t="s">
        <v>2788</v>
      </c>
      <c r="C2777" s="18" t="s">
        <v>10</v>
      </c>
      <c r="D2777" s="18">
        <v>17.37</v>
      </c>
      <c r="E2777" s="310" t="str">
        <f t="shared" si="43"/>
        <v>SINAPI 07/2024</v>
      </c>
      <c r="F2777" s="18">
        <v>17.54</v>
      </c>
    </row>
    <row r="2778" spans="1:6" ht="40.5">
      <c r="A2778" s="707">
        <v>93205</v>
      </c>
      <c r="B2778" s="692" t="s">
        <v>2789</v>
      </c>
      <c r="C2778" s="18" t="s">
        <v>10</v>
      </c>
      <c r="D2778" s="18">
        <v>55.1</v>
      </c>
      <c r="E2778" s="310" t="str">
        <f t="shared" si="43"/>
        <v>SINAPI 07/2024</v>
      </c>
      <c r="F2778" s="18">
        <v>57.61</v>
      </c>
    </row>
    <row r="2779" spans="1:6" ht="27">
      <c r="A2779" s="707">
        <v>105021</v>
      </c>
      <c r="B2779" s="692" t="s">
        <v>2790</v>
      </c>
      <c r="C2779" s="18" t="s">
        <v>10</v>
      </c>
      <c r="D2779" s="18">
        <v>23.14</v>
      </c>
      <c r="E2779" s="310" t="str">
        <f t="shared" si="43"/>
        <v>SINAPI 07/2024</v>
      </c>
      <c r="F2779" s="18">
        <v>23.88</v>
      </c>
    </row>
    <row r="2780" spans="1:6" ht="27">
      <c r="A2780" s="707">
        <v>105022</v>
      </c>
      <c r="B2780" s="692" t="s">
        <v>2791</v>
      </c>
      <c r="C2780" s="18" t="s">
        <v>10</v>
      </c>
      <c r="D2780" s="18">
        <v>20.29</v>
      </c>
      <c r="E2780" s="310" t="str">
        <f t="shared" si="43"/>
        <v>SINAPI 07/2024</v>
      </c>
      <c r="F2780" s="18">
        <v>20.92</v>
      </c>
    </row>
    <row r="2781" spans="1:6" ht="27">
      <c r="A2781" s="707">
        <v>105023</v>
      </c>
      <c r="B2781" s="692" t="s">
        <v>2792</v>
      </c>
      <c r="C2781" s="18" t="s">
        <v>10</v>
      </c>
      <c r="D2781" s="18">
        <v>59.77</v>
      </c>
      <c r="E2781" s="310" t="str">
        <f t="shared" si="43"/>
        <v>SINAPI 07/2024</v>
      </c>
      <c r="F2781" s="18">
        <v>62.61</v>
      </c>
    </row>
    <row r="2782" spans="1:6" ht="27">
      <c r="A2782" s="707">
        <v>105024</v>
      </c>
      <c r="B2782" s="692" t="s">
        <v>2793</v>
      </c>
      <c r="C2782" s="18" t="s">
        <v>10</v>
      </c>
      <c r="D2782" s="18">
        <v>49.3</v>
      </c>
      <c r="E2782" s="310" t="str">
        <f t="shared" si="43"/>
        <v>SINAPI 07/2024</v>
      </c>
      <c r="F2782" s="18">
        <v>51.54</v>
      </c>
    </row>
    <row r="2783" spans="1:6" ht="27">
      <c r="A2783" s="707">
        <v>105025</v>
      </c>
      <c r="B2783" s="692" t="s">
        <v>2794</v>
      </c>
      <c r="C2783" s="18" t="s">
        <v>10</v>
      </c>
      <c r="D2783" s="18">
        <v>53.79</v>
      </c>
      <c r="E2783" s="310" t="str">
        <f t="shared" si="43"/>
        <v>SINAPI 07/2024</v>
      </c>
      <c r="F2783" s="18">
        <v>55.67</v>
      </c>
    </row>
    <row r="2784" spans="1:6" ht="27">
      <c r="A2784" s="707">
        <v>105026</v>
      </c>
      <c r="B2784" s="692" t="s">
        <v>2795</v>
      </c>
      <c r="C2784" s="18" t="s">
        <v>10</v>
      </c>
      <c r="D2784" s="18">
        <v>38.369999999999997</v>
      </c>
      <c r="E2784" s="310" t="str">
        <f t="shared" si="43"/>
        <v>SINAPI 07/2024</v>
      </c>
      <c r="F2784" s="18">
        <v>39.6</v>
      </c>
    </row>
    <row r="2785" spans="1:6" ht="27">
      <c r="A2785" s="707">
        <v>105027</v>
      </c>
      <c r="B2785" s="692" t="s">
        <v>2796</v>
      </c>
      <c r="C2785" s="18" t="s">
        <v>10</v>
      </c>
      <c r="D2785" s="18">
        <v>22.82</v>
      </c>
      <c r="E2785" s="310" t="str">
        <f t="shared" si="43"/>
        <v>SINAPI 07/2024</v>
      </c>
      <c r="F2785" s="18">
        <v>23.53</v>
      </c>
    </row>
    <row r="2786" spans="1:6" ht="27">
      <c r="A2786" s="707">
        <v>105028</v>
      </c>
      <c r="B2786" s="692" t="s">
        <v>2797</v>
      </c>
      <c r="C2786" s="18" t="s">
        <v>10</v>
      </c>
      <c r="D2786" s="18">
        <v>19.989999999999998</v>
      </c>
      <c r="E2786" s="310" t="str">
        <f t="shared" si="43"/>
        <v>SINAPI 07/2024</v>
      </c>
      <c r="F2786" s="18">
        <v>20.6</v>
      </c>
    </row>
    <row r="2787" spans="1:6" ht="27">
      <c r="A2787" s="707">
        <v>105029</v>
      </c>
      <c r="B2787" s="692" t="s">
        <v>2798</v>
      </c>
      <c r="C2787" s="18" t="s">
        <v>10</v>
      </c>
      <c r="D2787" s="18">
        <v>45.35</v>
      </c>
      <c r="E2787" s="310" t="str">
        <f t="shared" si="43"/>
        <v>SINAPI 07/2024</v>
      </c>
      <c r="F2787" s="18">
        <v>47.16</v>
      </c>
    </row>
    <row r="2788" spans="1:6" ht="27">
      <c r="A2788" s="707">
        <v>105030</v>
      </c>
      <c r="B2788" s="692" t="s">
        <v>2799</v>
      </c>
      <c r="C2788" s="18" t="s">
        <v>10</v>
      </c>
      <c r="D2788" s="18">
        <v>38.28</v>
      </c>
      <c r="E2788" s="310" t="str">
        <f t="shared" si="43"/>
        <v>SINAPI 07/2024</v>
      </c>
      <c r="F2788" s="18">
        <v>39.72</v>
      </c>
    </row>
    <row r="2789" spans="1:6" ht="27">
      <c r="A2789" s="707">
        <v>105031</v>
      </c>
      <c r="B2789" s="692" t="s">
        <v>2800</v>
      </c>
      <c r="C2789" s="18" t="s">
        <v>10</v>
      </c>
      <c r="D2789" s="18">
        <v>43.47</v>
      </c>
      <c r="E2789" s="310" t="str">
        <f t="shared" si="43"/>
        <v>SINAPI 07/2024</v>
      </c>
      <c r="F2789" s="18">
        <v>44.72</v>
      </c>
    </row>
    <row r="2790" spans="1:6" ht="27">
      <c r="A2790" s="707">
        <v>105032</v>
      </c>
      <c r="B2790" s="692" t="s">
        <v>2801</v>
      </c>
      <c r="C2790" s="18" t="s">
        <v>10</v>
      </c>
      <c r="D2790" s="18">
        <v>29.67</v>
      </c>
      <c r="E2790" s="310" t="str">
        <f t="shared" si="43"/>
        <v>SINAPI 07/2024</v>
      </c>
      <c r="F2790" s="18">
        <v>30.47</v>
      </c>
    </row>
    <row r="2791" spans="1:6" ht="40.5">
      <c r="A2791" s="707">
        <v>105033</v>
      </c>
      <c r="B2791" s="692" t="s">
        <v>2802</v>
      </c>
      <c r="C2791" s="18" t="s">
        <v>10</v>
      </c>
      <c r="D2791" s="18">
        <v>51.87</v>
      </c>
      <c r="E2791" s="310" t="str">
        <f t="shared" si="43"/>
        <v>SINAPI 07/2024</v>
      </c>
      <c r="F2791" s="18">
        <v>53.91</v>
      </c>
    </row>
    <row r="2792" spans="1:6" ht="40.5">
      <c r="A2792" s="707">
        <v>105034</v>
      </c>
      <c r="B2792" s="692" t="s">
        <v>2803</v>
      </c>
      <c r="C2792" s="18" t="s">
        <v>10</v>
      </c>
      <c r="D2792" s="18">
        <v>37.119999999999997</v>
      </c>
      <c r="E2792" s="310" t="str">
        <f t="shared" si="43"/>
        <v>SINAPI 07/2024</v>
      </c>
      <c r="F2792" s="18">
        <v>38.58</v>
      </c>
    </row>
    <row r="2793" spans="1:6" ht="27">
      <c r="A2793" s="707">
        <v>105035</v>
      </c>
      <c r="B2793" s="692" t="s">
        <v>2804</v>
      </c>
      <c r="C2793" s="18" t="s">
        <v>10</v>
      </c>
      <c r="D2793" s="18">
        <v>57.73</v>
      </c>
      <c r="E2793" s="310" t="str">
        <f t="shared" si="43"/>
        <v>SINAPI 07/2024</v>
      </c>
      <c r="F2793" s="18">
        <v>62.55</v>
      </c>
    </row>
    <row r="2794" spans="1:6" ht="27">
      <c r="A2794" s="707">
        <v>105036</v>
      </c>
      <c r="B2794" s="692" t="s">
        <v>2805</v>
      </c>
      <c r="C2794" s="18" t="s">
        <v>10</v>
      </c>
      <c r="D2794" s="18">
        <v>41.63</v>
      </c>
      <c r="E2794" s="310" t="str">
        <f t="shared" si="43"/>
        <v>SINAPI 07/2024</v>
      </c>
      <c r="F2794" s="18">
        <v>45.11</v>
      </c>
    </row>
    <row r="2795" spans="1:6" ht="27">
      <c r="A2795" s="707">
        <v>105037</v>
      </c>
      <c r="B2795" s="692" t="s">
        <v>2806</v>
      </c>
      <c r="C2795" s="18" t="s">
        <v>10</v>
      </c>
      <c r="D2795" s="18">
        <v>28.21</v>
      </c>
      <c r="E2795" s="310" t="str">
        <f t="shared" si="43"/>
        <v>SINAPI 07/2024</v>
      </c>
      <c r="F2795" s="18">
        <v>30.57</v>
      </c>
    </row>
    <row r="2796" spans="1:6" ht="27">
      <c r="A2796" s="707">
        <v>105038</v>
      </c>
      <c r="B2796" s="692" t="s">
        <v>2807</v>
      </c>
      <c r="C2796" s="18" t="s">
        <v>10</v>
      </c>
      <c r="D2796" s="18">
        <v>57.57</v>
      </c>
      <c r="E2796" s="310" t="str">
        <f t="shared" si="43"/>
        <v>SINAPI 07/2024</v>
      </c>
      <c r="F2796" s="18">
        <v>62.38</v>
      </c>
    </row>
    <row r="2797" spans="1:6" ht="27">
      <c r="A2797" s="707">
        <v>105039</v>
      </c>
      <c r="B2797" s="692" t="s">
        <v>2808</v>
      </c>
      <c r="C2797" s="18" t="s">
        <v>10</v>
      </c>
      <c r="D2797" s="18">
        <v>41.45</v>
      </c>
      <c r="E2797" s="310" t="str">
        <f t="shared" si="43"/>
        <v>SINAPI 07/2024</v>
      </c>
      <c r="F2797" s="18">
        <v>44.92</v>
      </c>
    </row>
    <row r="2798" spans="1:6" ht="27">
      <c r="A2798" s="707">
        <v>105040</v>
      </c>
      <c r="B2798" s="692" t="s">
        <v>2809</v>
      </c>
      <c r="C2798" s="18" t="s">
        <v>10</v>
      </c>
      <c r="D2798" s="18">
        <v>28.08</v>
      </c>
      <c r="E2798" s="310" t="str">
        <f t="shared" si="43"/>
        <v>SINAPI 07/2024</v>
      </c>
      <c r="F2798" s="18">
        <v>30.42</v>
      </c>
    </row>
    <row r="2799" spans="1:6" ht="40.5">
      <c r="A2799" s="707">
        <v>97733</v>
      </c>
      <c r="B2799" s="692" t="s">
        <v>2810</v>
      </c>
      <c r="C2799" s="18" t="s">
        <v>514</v>
      </c>
      <c r="D2799" s="311">
        <v>2971.27</v>
      </c>
      <c r="E2799" s="310" t="str">
        <f t="shared" si="43"/>
        <v>SINAPI 07/2024</v>
      </c>
      <c r="F2799" s="311">
        <v>3214.16</v>
      </c>
    </row>
    <row r="2800" spans="1:6" ht="40.5">
      <c r="A2800" s="707">
        <v>97734</v>
      </c>
      <c r="B2800" s="692" t="s">
        <v>2811</v>
      </c>
      <c r="C2800" s="18" t="s">
        <v>514</v>
      </c>
      <c r="D2800" s="311">
        <v>2606.48</v>
      </c>
      <c r="E2800" s="310" t="str">
        <f t="shared" si="43"/>
        <v>SINAPI 07/2024</v>
      </c>
      <c r="F2800" s="311">
        <v>2823.46</v>
      </c>
    </row>
    <row r="2801" spans="1:6" ht="40.5">
      <c r="A2801" s="707">
        <v>97735</v>
      </c>
      <c r="B2801" s="692" t="s">
        <v>2812</v>
      </c>
      <c r="C2801" s="18" t="s">
        <v>514</v>
      </c>
      <c r="D2801" s="311">
        <v>2147.9499999999998</v>
      </c>
      <c r="E2801" s="310" t="str">
        <f t="shared" si="43"/>
        <v>SINAPI 07/2024</v>
      </c>
      <c r="F2801" s="311">
        <v>2310.04</v>
      </c>
    </row>
    <row r="2802" spans="1:6" ht="40.5">
      <c r="A2802" s="707">
        <v>97736</v>
      </c>
      <c r="B2802" s="692" t="s">
        <v>2813</v>
      </c>
      <c r="C2802" s="18" t="s">
        <v>514</v>
      </c>
      <c r="D2802" s="311">
        <v>1363.54</v>
      </c>
      <c r="E2802" s="310" t="str">
        <f t="shared" si="43"/>
        <v>SINAPI 07/2024</v>
      </c>
      <c r="F2802" s="311">
        <v>1424.65</v>
      </c>
    </row>
    <row r="2803" spans="1:6" ht="40.5">
      <c r="A2803" s="707">
        <v>97737</v>
      </c>
      <c r="B2803" s="692" t="s">
        <v>2814</v>
      </c>
      <c r="C2803" s="18" t="s">
        <v>514</v>
      </c>
      <c r="D2803" s="311">
        <v>2838.31</v>
      </c>
      <c r="E2803" s="310" t="str">
        <f t="shared" si="43"/>
        <v>SINAPI 07/2024</v>
      </c>
      <c r="F2803" s="311">
        <v>3030.39</v>
      </c>
    </row>
    <row r="2804" spans="1:6" ht="40.5">
      <c r="A2804" s="707">
        <v>97738</v>
      </c>
      <c r="B2804" s="692" t="s">
        <v>2815</v>
      </c>
      <c r="C2804" s="18" t="s">
        <v>514</v>
      </c>
      <c r="D2804" s="311">
        <v>3510.42</v>
      </c>
      <c r="E2804" s="310" t="str">
        <f t="shared" si="43"/>
        <v>SINAPI 07/2024</v>
      </c>
      <c r="F2804" s="311">
        <v>3774.29</v>
      </c>
    </row>
    <row r="2805" spans="1:6" ht="40.5">
      <c r="A2805" s="707">
        <v>97739</v>
      </c>
      <c r="B2805" s="692" t="s">
        <v>2816</v>
      </c>
      <c r="C2805" s="18" t="s">
        <v>514</v>
      </c>
      <c r="D2805" s="311">
        <v>2562.56</v>
      </c>
      <c r="E2805" s="310" t="str">
        <f t="shared" si="43"/>
        <v>SINAPI 07/2024</v>
      </c>
      <c r="F2805" s="311">
        <v>2734.34</v>
      </c>
    </row>
    <row r="2806" spans="1:6" ht="40.5">
      <c r="A2806" s="707">
        <v>97740</v>
      </c>
      <c r="B2806" s="692" t="s">
        <v>2817</v>
      </c>
      <c r="C2806" s="18" t="s">
        <v>514</v>
      </c>
      <c r="D2806" s="311">
        <v>1885.86</v>
      </c>
      <c r="E2806" s="310" t="str">
        <f t="shared" si="43"/>
        <v>SINAPI 07/2024</v>
      </c>
      <c r="F2806" s="311">
        <v>1966.72</v>
      </c>
    </row>
    <row r="2807" spans="1:6" ht="40.5">
      <c r="A2807" s="707">
        <v>98615</v>
      </c>
      <c r="B2807" s="692" t="s">
        <v>2818</v>
      </c>
      <c r="C2807" s="18" t="s">
        <v>495</v>
      </c>
      <c r="D2807" s="18">
        <v>142.30000000000001</v>
      </c>
      <c r="E2807" s="310" t="str">
        <f t="shared" si="43"/>
        <v>SINAPI 07/2024</v>
      </c>
      <c r="F2807" s="18">
        <v>144.62</v>
      </c>
    </row>
    <row r="2808" spans="1:6" ht="40.5">
      <c r="A2808" s="707">
        <v>98616</v>
      </c>
      <c r="B2808" s="692" t="s">
        <v>2819</v>
      </c>
      <c r="C2808" s="18" t="s">
        <v>495</v>
      </c>
      <c r="D2808" s="18">
        <v>109.79</v>
      </c>
      <c r="E2808" s="310" t="str">
        <f t="shared" si="43"/>
        <v>SINAPI 07/2024</v>
      </c>
      <c r="F2808" s="18">
        <v>111.3</v>
      </c>
    </row>
    <row r="2809" spans="1:6" ht="27">
      <c r="A2809" s="707">
        <v>98617</v>
      </c>
      <c r="B2809" s="692" t="s">
        <v>2820</v>
      </c>
      <c r="C2809" s="18" t="s">
        <v>495</v>
      </c>
      <c r="D2809" s="18">
        <v>101</v>
      </c>
      <c r="E2809" s="310" t="str">
        <f t="shared" si="43"/>
        <v>SINAPI 07/2024</v>
      </c>
      <c r="F2809" s="18">
        <v>102.18</v>
      </c>
    </row>
    <row r="2810" spans="1:6" ht="40.5">
      <c r="A2810" s="707">
        <v>98618</v>
      </c>
      <c r="B2810" s="692" t="s">
        <v>2821</v>
      </c>
      <c r="C2810" s="18" t="s">
        <v>495</v>
      </c>
      <c r="D2810" s="18">
        <v>138.9</v>
      </c>
      <c r="E2810" s="310" t="str">
        <f t="shared" si="43"/>
        <v>SINAPI 07/2024</v>
      </c>
      <c r="F2810" s="18">
        <v>140.61000000000001</v>
      </c>
    </row>
    <row r="2811" spans="1:6" ht="40.5">
      <c r="A2811" s="707">
        <v>98619</v>
      </c>
      <c r="B2811" s="692" t="s">
        <v>2822</v>
      </c>
      <c r="C2811" s="18" t="s">
        <v>495</v>
      </c>
      <c r="D2811" s="18">
        <v>125.57</v>
      </c>
      <c r="E2811" s="310" t="str">
        <f t="shared" si="43"/>
        <v>SINAPI 07/2024</v>
      </c>
      <c r="F2811" s="18">
        <v>126.84</v>
      </c>
    </row>
    <row r="2812" spans="1:6" ht="27">
      <c r="A2812" s="707">
        <v>98620</v>
      </c>
      <c r="B2812" s="692" t="s">
        <v>2823</v>
      </c>
      <c r="C2812" s="18" t="s">
        <v>495</v>
      </c>
      <c r="D2812" s="18">
        <v>118.87</v>
      </c>
      <c r="E2812" s="310" t="str">
        <f t="shared" si="43"/>
        <v>SINAPI 07/2024</v>
      </c>
      <c r="F2812" s="18">
        <v>119.88</v>
      </c>
    </row>
    <row r="2813" spans="1:6" ht="40.5">
      <c r="A2813" s="707">
        <v>98621</v>
      </c>
      <c r="B2813" s="692" t="s">
        <v>2824</v>
      </c>
      <c r="C2813" s="18" t="s">
        <v>495</v>
      </c>
      <c r="D2813" s="18">
        <v>156.4</v>
      </c>
      <c r="E2813" s="310" t="str">
        <f t="shared" si="43"/>
        <v>SINAPI 07/2024</v>
      </c>
      <c r="F2813" s="18">
        <v>157.91</v>
      </c>
    </row>
    <row r="2814" spans="1:6" ht="40.5">
      <c r="A2814" s="707">
        <v>98622</v>
      </c>
      <c r="B2814" s="692" t="s">
        <v>2825</v>
      </c>
      <c r="C2814" s="18" t="s">
        <v>495</v>
      </c>
      <c r="D2814" s="18">
        <v>145.69999999999999</v>
      </c>
      <c r="E2814" s="310" t="str">
        <f t="shared" si="43"/>
        <v>SINAPI 07/2024</v>
      </c>
      <c r="F2814" s="18">
        <v>146.82</v>
      </c>
    </row>
    <row r="2815" spans="1:6" ht="27">
      <c r="A2815" s="707">
        <v>98623</v>
      </c>
      <c r="B2815" s="692" t="s">
        <v>2826</v>
      </c>
      <c r="C2815" s="18" t="s">
        <v>495</v>
      </c>
      <c r="D2815" s="18">
        <v>140.24</v>
      </c>
      <c r="E2815" s="310" t="str">
        <f t="shared" si="43"/>
        <v>SINAPI 07/2024</v>
      </c>
      <c r="F2815" s="18">
        <v>141.16999999999999</v>
      </c>
    </row>
    <row r="2816" spans="1:6" ht="40.5">
      <c r="A2816" s="707">
        <v>98624</v>
      </c>
      <c r="B2816" s="692" t="s">
        <v>2827</v>
      </c>
      <c r="C2816" s="18" t="s">
        <v>495</v>
      </c>
      <c r="D2816" s="18">
        <v>175.67</v>
      </c>
      <c r="E2816" s="310" t="str">
        <f t="shared" si="43"/>
        <v>SINAPI 07/2024</v>
      </c>
      <c r="F2816" s="18">
        <v>177.07</v>
      </c>
    </row>
    <row r="2817" spans="1:6" ht="40.5">
      <c r="A2817" s="707">
        <v>98625</v>
      </c>
      <c r="B2817" s="692" t="s">
        <v>2828</v>
      </c>
      <c r="C2817" s="18" t="s">
        <v>495</v>
      </c>
      <c r="D2817" s="18">
        <v>166.65</v>
      </c>
      <c r="E2817" s="310" t="str">
        <f t="shared" si="43"/>
        <v>SINAPI 07/2024</v>
      </c>
      <c r="F2817" s="18">
        <v>167.72</v>
      </c>
    </row>
    <row r="2818" spans="1:6" ht="27">
      <c r="A2818" s="707">
        <v>98626</v>
      </c>
      <c r="B2818" s="692" t="s">
        <v>2829</v>
      </c>
      <c r="C2818" s="18" t="s">
        <v>495</v>
      </c>
      <c r="D2818" s="18">
        <v>161.97999999999999</v>
      </c>
      <c r="E2818" s="310" t="str">
        <f t="shared" si="43"/>
        <v>SINAPI 07/2024</v>
      </c>
      <c r="F2818" s="18">
        <v>162.91</v>
      </c>
    </row>
    <row r="2819" spans="1:6" ht="27">
      <c r="A2819" s="707">
        <v>98655</v>
      </c>
      <c r="B2819" s="692" t="s">
        <v>2830</v>
      </c>
      <c r="C2819" s="18" t="s">
        <v>10</v>
      </c>
      <c r="D2819" s="18">
        <v>628.74</v>
      </c>
      <c r="E2819" s="310" t="str">
        <f t="shared" si="43"/>
        <v>SINAPI 07/2024</v>
      </c>
      <c r="F2819" s="18">
        <v>656.18</v>
      </c>
    </row>
    <row r="2820" spans="1:6" ht="27">
      <c r="A2820" s="707">
        <v>98656</v>
      </c>
      <c r="B2820" s="692" t="s">
        <v>2831</v>
      </c>
      <c r="C2820" s="18" t="s">
        <v>10</v>
      </c>
      <c r="D2820" s="18">
        <v>639.62</v>
      </c>
      <c r="E2820" s="310" t="str">
        <f t="shared" si="43"/>
        <v>SINAPI 07/2024</v>
      </c>
      <c r="F2820" s="18">
        <v>667.36</v>
      </c>
    </row>
    <row r="2821" spans="1:6" ht="27">
      <c r="A2821" s="707">
        <v>98657</v>
      </c>
      <c r="B2821" s="692" t="s">
        <v>2832</v>
      </c>
      <c r="C2821" s="18" t="s">
        <v>10</v>
      </c>
      <c r="D2821" s="18">
        <v>650.51</v>
      </c>
      <c r="E2821" s="310" t="str">
        <f t="shared" si="43"/>
        <v>SINAPI 07/2024</v>
      </c>
      <c r="F2821" s="18">
        <v>678.56</v>
      </c>
    </row>
    <row r="2822" spans="1:6" ht="27">
      <c r="A2822" s="707">
        <v>98658</v>
      </c>
      <c r="B2822" s="692" t="s">
        <v>2833</v>
      </c>
      <c r="C2822" s="18" t="s">
        <v>10</v>
      </c>
      <c r="D2822" s="18">
        <v>661.4</v>
      </c>
      <c r="E2822" s="310" t="str">
        <f t="shared" si="43"/>
        <v>SINAPI 07/2024</v>
      </c>
      <c r="F2822" s="18">
        <v>689.75</v>
      </c>
    </row>
    <row r="2823" spans="1:6" ht="27">
      <c r="A2823" s="707">
        <v>98659</v>
      </c>
      <c r="B2823" s="692" t="s">
        <v>2834</v>
      </c>
      <c r="C2823" s="18" t="s">
        <v>10</v>
      </c>
      <c r="D2823" s="18">
        <v>683.16</v>
      </c>
      <c r="E2823" s="310" t="str">
        <f t="shared" si="43"/>
        <v>SINAPI 07/2024</v>
      </c>
      <c r="F2823" s="18">
        <v>712.13</v>
      </c>
    </row>
    <row r="2824" spans="1:6" ht="27">
      <c r="A2824" s="707">
        <v>98746</v>
      </c>
      <c r="B2824" s="692" t="s">
        <v>2835</v>
      </c>
      <c r="C2824" s="18" t="s">
        <v>10</v>
      </c>
      <c r="D2824" s="18">
        <v>54</v>
      </c>
      <c r="E2824" s="310" t="str">
        <f t="shared" ref="E2824:E2887" si="44">+$G$7</f>
        <v>SINAPI 07/2024</v>
      </c>
      <c r="F2824" s="18">
        <v>58.59</v>
      </c>
    </row>
    <row r="2825" spans="1:6" ht="27">
      <c r="A2825" s="707">
        <v>98749</v>
      </c>
      <c r="B2825" s="692" t="s">
        <v>2836</v>
      </c>
      <c r="C2825" s="18" t="s">
        <v>10</v>
      </c>
      <c r="D2825" s="18">
        <v>63.66</v>
      </c>
      <c r="E2825" s="310" t="str">
        <f t="shared" si="44"/>
        <v>SINAPI 07/2024</v>
      </c>
      <c r="F2825" s="18">
        <v>68.42</v>
      </c>
    </row>
    <row r="2826" spans="1:6" ht="27">
      <c r="A2826" s="707">
        <v>98750</v>
      </c>
      <c r="B2826" s="692" t="s">
        <v>2837</v>
      </c>
      <c r="C2826" s="18" t="s">
        <v>10</v>
      </c>
      <c r="D2826" s="18">
        <v>75.260000000000005</v>
      </c>
      <c r="E2826" s="310" t="str">
        <f t="shared" si="44"/>
        <v>SINAPI 07/2024</v>
      </c>
      <c r="F2826" s="18">
        <v>80.17</v>
      </c>
    </row>
    <row r="2827" spans="1:6" ht="27">
      <c r="A2827" s="707">
        <v>98751</v>
      </c>
      <c r="B2827" s="692" t="s">
        <v>2838</v>
      </c>
      <c r="C2827" s="18" t="s">
        <v>10</v>
      </c>
      <c r="D2827" s="18">
        <v>105.52</v>
      </c>
      <c r="E2827" s="310" t="str">
        <f t="shared" si="44"/>
        <v>SINAPI 07/2024</v>
      </c>
      <c r="F2827" s="18">
        <v>110.78</v>
      </c>
    </row>
    <row r="2828" spans="1:6" ht="27">
      <c r="A2828" s="707">
        <v>98752</v>
      </c>
      <c r="B2828" s="692" t="s">
        <v>2839</v>
      </c>
      <c r="C2828" s="18" t="s">
        <v>10</v>
      </c>
      <c r="D2828" s="18">
        <v>141.82</v>
      </c>
      <c r="E2828" s="310" t="str">
        <f t="shared" si="44"/>
        <v>SINAPI 07/2024</v>
      </c>
      <c r="F2828" s="18">
        <v>147.4</v>
      </c>
    </row>
    <row r="2829" spans="1:6" ht="27">
      <c r="A2829" s="707">
        <v>98753</v>
      </c>
      <c r="B2829" s="692" t="s">
        <v>2840</v>
      </c>
      <c r="C2829" s="18" t="s">
        <v>10</v>
      </c>
      <c r="D2829" s="18">
        <v>186.86</v>
      </c>
      <c r="E2829" s="310" t="str">
        <f t="shared" si="44"/>
        <v>SINAPI 07/2024</v>
      </c>
      <c r="F2829" s="18">
        <v>192.77</v>
      </c>
    </row>
    <row r="2830" spans="1:6" ht="54">
      <c r="A2830" s="707">
        <v>100763</v>
      </c>
      <c r="B2830" s="692" t="s">
        <v>2841</v>
      </c>
      <c r="C2830" s="18" t="s">
        <v>1605</v>
      </c>
      <c r="D2830" s="18">
        <v>15.87</v>
      </c>
      <c r="E2830" s="310" t="str">
        <f t="shared" si="44"/>
        <v>SINAPI 07/2024</v>
      </c>
      <c r="F2830" s="18">
        <v>16.059999999999999</v>
      </c>
    </row>
    <row r="2831" spans="1:6" ht="54">
      <c r="A2831" s="707">
        <v>100764</v>
      </c>
      <c r="B2831" s="692" t="s">
        <v>2842</v>
      </c>
      <c r="C2831" s="18" t="s">
        <v>1605</v>
      </c>
      <c r="D2831" s="18">
        <v>15.53</v>
      </c>
      <c r="E2831" s="310" t="str">
        <f t="shared" si="44"/>
        <v>SINAPI 07/2024</v>
      </c>
      <c r="F2831" s="18">
        <v>15.7</v>
      </c>
    </row>
    <row r="2832" spans="1:6" ht="54">
      <c r="A2832" s="707">
        <v>100765</v>
      </c>
      <c r="B2832" s="692" t="s">
        <v>2843</v>
      </c>
      <c r="C2832" s="18" t="s">
        <v>1605</v>
      </c>
      <c r="D2832" s="18">
        <v>13.9</v>
      </c>
      <c r="E2832" s="310" t="str">
        <f t="shared" si="44"/>
        <v>SINAPI 07/2024</v>
      </c>
      <c r="F2832" s="18">
        <v>14</v>
      </c>
    </row>
    <row r="2833" spans="1:6" ht="54">
      <c r="A2833" s="707">
        <v>100766</v>
      </c>
      <c r="B2833" s="692" t="s">
        <v>2844</v>
      </c>
      <c r="C2833" s="18" t="s">
        <v>1605</v>
      </c>
      <c r="D2833" s="18">
        <v>13.96</v>
      </c>
      <c r="E2833" s="310" t="str">
        <f t="shared" si="44"/>
        <v>SINAPI 07/2024</v>
      </c>
      <c r="F2833" s="18">
        <v>14.1</v>
      </c>
    </row>
    <row r="2834" spans="1:6" ht="67.5">
      <c r="A2834" s="707">
        <v>100767</v>
      </c>
      <c r="B2834" s="692" t="s">
        <v>2845</v>
      </c>
      <c r="C2834" s="18" t="s">
        <v>1605</v>
      </c>
      <c r="D2834" s="18">
        <v>16.04</v>
      </c>
      <c r="E2834" s="310" t="str">
        <f t="shared" si="44"/>
        <v>SINAPI 07/2024</v>
      </c>
      <c r="F2834" s="18">
        <v>16.59</v>
      </c>
    </row>
    <row r="2835" spans="1:6" ht="67.5">
      <c r="A2835" s="707">
        <v>100768</v>
      </c>
      <c r="B2835" s="692" t="s">
        <v>2846</v>
      </c>
      <c r="C2835" s="18" t="s">
        <v>1605</v>
      </c>
      <c r="D2835" s="18">
        <v>15</v>
      </c>
      <c r="E2835" s="310" t="str">
        <f t="shared" si="44"/>
        <v>SINAPI 07/2024</v>
      </c>
      <c r="F2835" s="18">
        <v>15.54</v>
      </c>
    </row>
    <row r="2836" spans="1:6" ht="67.5">
      <c r="A2836" s="707">
        <v>100769</v>
      </c>
      <c r="B2836" s="692" t="s">
        <v>2847</v>
      </c>
      <c r="C2836" s="18" t="s">
        <v>1605</v>
      </c>
      <c r="D2836" s="18">
        <v>22.41</v>
      </c>
      <c r="E2836" s="310" t="str">
        <f t="shared" si="44"/>
        <v>SINAPI 07/2024</v>
      </c>
      <c r="F2836" s="18">
        <v>22.91</v>
      </c>
    </row>
    <row r="2837" spans="1:6" ht="67.5">
      <c r="A2837" s="707">
        <v>100770</v>
      </c>
      <c r="B2837" s="692" t="s">
        <v>2848</v>
      </c>
      <c r="C2837" s="18" t="s">
        <v>1605</v>
      </c>
      <c r="D2837" s="18">
        <v>21.19</v>
      </c>
      <c r="E2837" s="310" t="str">
        <f t="shared" si="44"/>
        <v>SINAPI 07/2024</v>
      </c>
      <c r="F2837" s="18">
        <v>21.69</v>
      </c>
    </row>
    <row r="2838" spans="1:6" ht="67.5">
      <c r="A2838" s="707">
        <v>100771</v>
      </c>
      <c r="B2838" s="692" t="s">
        <v>2849</v>
      </c>
      <c r="C2838" s="18" t="s">
        <v>1605</v>
      </c>
      <c r="D2838" s="18">
        <v>16.489999999999998</v>
      </c>
      <c r="E2838" s="310" t="str">
        <f t="shared" si="44"/>
        <v>SINAPI 07/2024</v>
      </c>
      <c r="F2838" s="18">
        <v>16.940000000000001</v>
      </c>
    </row>
    <row r="2839" spans="1:6" ht="67.5">
      <c r="A2839" s="707">
        <v>100772</v>
      </c>
      <c r="B2839" s="692" t="s">
        <v>2850</v>
      </c>
      <c r="C2839" s="18" t="s">
        <v>1605</v>
      </c>
      <c r="D2839" s="18">
        <v>15.41</v>
      </c>
      <c r="E2839" s="310" t="str">
        <f t="shared" si="44"/>
        <v>SINAPI 07/2024</v>
      </c>
      <c r="F2839" s="18">
        <v>15.83</v>
      </c>
    </row>
    <row r="2840" spans="1:6" ht="54">
      <c r="A2840" s="707">
        <v>100773</v>
      </c>
      <c r="B2840" s="692" t="s">
        <v>2851</v>
      </c>
      <c r="C2840" s="18" t="s">
        <v>1605</v>
      </c>
      <c r="D2840" s="18">
        <v>19.45</v>
      </c>
      <c r="E2840" s="310" t="str">
        <f t="shared" si="44"/>
        <v>SINAPI 07/2024</v>
      </c>
      <c r="F2840" s="18">
        <v>19.66</v>
      </c>
    </row>
    <row r="2841" spans="1:6" ht="54">
      <c r="A2841" s="707">
        <v>100774</v>
      </c>
      <c r="B2841" s="692" t="s">
        <v>2852</v>
      </c>
      <c r="C2841" s="18" t="s">
        <v>1605</v>
      </c>
      <c r="D2841" s="18">
        <v>11.46</v>
      </c>
      <c r="E2841" s="310" t="str">
        <f t="shared" si="44"/>
        <v>SINAPI 07/2024</v>
      </c>
      <c r="F2841" s="18">
        <v>11.5</v>
      </c>
    </row>
    <row r="2842" spans="1:6" ht="54">
      <c r="A2842" s="707">
        <v>100775</v>
      </c>
      <c r="B2842" s="692" t="s">
        <v>2853</v>
      </c>
      <c r="C2842" s="18" t="s">
        <v>1605</v>
      </c>
      <c r="D2842" s="18">
        <v>12.93</v>
      </c>
      <c r="E2842" s="310" t="str">
        <f t="shared" si="44"/>
        <v>SINAPI 07/2024</v>
      </c>
      <c r="F2842" s="18">
        <v>13.03</v>
      </c>
    </row>
    <row r="2843" spans="1:6" ht="54">
      <c r="A2843" s="707">
        <v>100776</v>
      </c>
      <c r="B2843" s="692" t="s">
        <v>2854</v>
      </c>
      <c r="C2843" s="18" t="s">
        <v>1605</v>
      </c>
      <c r="D2843" s="18">
        <v>19.71</v>
      </c>
      <c r="E2843" s="310" t="str">
        <f t="shared" si="44"/>
        <v>SINAPI 07/2024</v>
      </c>
      <c r="F2843" s="18">
        <v>19.91</v>
      </c>
    </row>
    <row r="2844" spans="1:6" ht="54">
      <c r="A2844" s="707">
        <v>100777</v>
      </c>
      <c r="B2844" s="692" t="s">
        <v>2855</v>
      </c>
      <c r="C2844" s="18" t="s">
        <v>1605</v>
      </c>
      <c r="D2844" s="18">
        <v>11.42</v>
      </c>
      <c r="E2844" s="310" t="str">
        <f t="shared" si="44"/>
        <v>SINAPI 07/2024</v>
      </c>
      <c r="F2844" s="18">
        <v>11.46</v>
      </c>
    </row>
    <row r="2845" spans="1:6" ht="54">
      <c r="A2845" s="707">
        <v>100778</v>
      </c>
      <c r="B2845" s="692" t="s">
        <v>2856</v>
      </c>
      <c r="C2845" s="18" t="s">
        <v>1605</v>
      </c>
      <c r="D2845" s="18">
        <v>12.93</v>
      </c>
      <c r="E2845" s="310" t="str">
        <f t="shared" si="44"/>
        <v>SINAPI 07/2024</v>
      </c>
      <c r="F2845" s="18">
        <v>13.01</v>
      </c>
    </row>
    <row r="2846" spans="1:6" ht="40.5">
      <c r="A2846" s="707">
        <v>103795</v>
      </c>
      <c r="B2846" s="692" t="s">
        <v>2857</v>
      </c>
      <c r="C2846" s="18" t="s">
        <v>495</v>
      </c>
      <c r="D2846" s="18">
        <v>80.66</v>
      </c>
      <c r="E2846" s="310" t="str">
        <f t="shared" si="44"/>
        <v>SINAPI 07/2024</v>
      </c>
      <c r="F2846" s="18">
        <v>85.41</v>
      </c>
    </row>
    <row r="2847" spans="1:6" ht="40.5">
      <c r="A2847" s="707">
        <v>103796</v>
      </c>
      <c r="B2847" s="692" t="s">
        <v>2858</v>
      </c>
      <c r="C2847" s="18" t="s">
        <v>495</v>
      </c>
      <c r="D2847" s="18">
        <v>65.819999999999993</v>
      </c>
      <c r="E2847" s="310" t="str">
        <f t="shared" si="44"/>
        <v>SINAPI 07/2024</v>
      </c>
      <c r="F2847" s="18">
        <v>67.62</v>
      </c>
    </row>
    <row r="2848" spans="1:6" ht="27">
      <c r="A2848" s="707">
        <v>103797</v>
      </c>
      <c r="B2848" s="692" t="s">
        <v>2859</v>
      </c>
      <c r="C2848" s="18" t="s">
        <v>1605</v>
      </c>
      <c r="D2848" s="18">
        <v>14.5</v>
      </c>
      <c r="E2848" s="310" t="str">
        <f t="shared" si="44"/>
        <v>SINAPI 07/2024</v>
      </c>
      <c r="F2848" s="18">
        <v>15.29</v>
      </c>
    </row>
    <row r="2849" spans="1:6" ht="40.5">
      <c r="A2849" s="707">
        <v>103798</v>
      </c>
      <c r="B2849" s="692" t="s">
        <v>2860</v>
      </c>
      <c r="C2849" s="18" t="s">
        <v>514</v>
      </c>
      <c r="D2849" s="18">
        <v>590.61</v>
      </c>
      <c r="E2849" s="310" t="str">
        <f t="shared" si="44"/>
        <v>SINAPI 07/2024</v>
      </c>
      <c r="F2849" s="18">
        <v>597.27</v>
      </c>
    </row>
    <row r="2850" spans="1:6" ht="67.5">
      <c r="A2850" s="707">
        <v>103799</v>
      </c>
      <c r="B2850" s="692" t="s">
        <v>2861</v>
      </c>
      <c r="C2850" s="18" t="s">
        <v>514</v>
      </c>
      <c r="D2850" s="18">
        <v>397.67</v>
      </c>
      <c r="E2850" s="310" t="str">
        <f t="shared" si="44"/>
        <v>SINAPI 07/2024</v>
      </c>
      <c r="F2850" s="18">
        <v>415.1</v>
      </c>
    </row>
    <row r="2851" spans="1:6" ht="40.5">
      <c r="A2851" s="707">
        <v>103800</v>
      </c>
      <c r="B2851" s="692" t="s">
        <v>2862</v>
      </c>
      <c r="C2851" s="18" t="s">
        <v>514</v>
      </c>
      <c r="D2851" s="18">
        <v>472.33</v>
      </c>
      <c r="E2851" s="310" t="str">
        <f t="shared" si="44"/>
        <v>SINAPI 07/2024</v>
      </c>
      <c r="F2851" s="18">
        <v>494.33</v>
      </c>
    </row>
    <row r="2852" spans="1:6" ht="54">
      <c r="A2852" s="707">
        <v>103801</v>
      </c>
      <c r="B2852" s="692" t="s">
        <v>2863</v>
      </c>
      <c r="C2852" s="18" t="s">
        <v>514</v>
      </c>
      <c r="D2852" s="18">
        <v>608.49</v>
      </c>
      <c r="E2852" s="310" t="str">
        <f t="shared" si="44"/>
        <v>SINAPI 07/2024</v>
      </c>
      <c r="F2852" s="18">
        <v>631.96</v>
      </c>
    </row>
    <row r="2853" spans="1:6" ht="67.5">
      <c r="A2853" s="707">
        <v>103925</v>
      </c>
      <c r="B2853" s="692" t="s">
        <v>2864</v>
      </c>
      <c r="C2853" s="18" t="s">
        <v>514</v>
      </c>
      <c r="D2853" s="311">
        <v>1558.54</v>
      </c>
      <c r="E2853" s="310" t="str">
        <f t="shared" si="44"/>
        <v>SINAPI 07/2024</v>
      </c>
      <c r="F2853" s="311">
        <v>1620.03</v>
      </c>
    </row>
    <row r="2854" spans="1:6" ht="67.5">
      <c r="A2854" s="707">
        <v>103926</v>
      </c>
      <c r="B2854" s="692" t="s">
        <v>2865</v>
      </c>
      <c r="C2854" s="18" t="s">
        <v>514</v>
      </c>
      <c r="D2854" s="311">
        <v>1258.03</v>
      </c>
      <c r="E2854" s="310" t="str">
        <f t="shared" si="44"/>
        <v>SINAPI 07/2024</v>
      </c>
      <c r="F2854" s="311">
        <v>1302.33</v>
      </c>
    </row>
    <row r="2855" spans="1:6" ht="54">
      <c r="A2855" s="707">
        <v>103928</v>
      </c>
      <c r="B2855" s="692" t="s">
        <v>2866</v>
      </c>
      <c r="C2855" s="18" t="s">
        <v>514</v>
      </c>
      <c r="D2855" s="18">
        <v>472.33</v>
      </c>
      <c r="E2855" s="310" t="str">
        <f t="shared" si="44"/>
        <v>SINAPI 07/2024</v>
      </c>
      <c r="F2855" s="18">
        <v>494.33</v>
      </c>
    </row>
    <row r="2856" spans="1:6" ht="54">
      <c r="A2856" s="707">
        <v>103929</v>
      </c>
      <c r="B2856" s="692" t="s">
        <v>2867</v>
      </c>
      <c r="C2856" s="18" t="s">
        <v>514</v>
      </c>
      <c r="D2856" s="311">
        <v>1266.76</v>
      </c>
      <c r="E2856" s="310" t="str">
        <f t="shared" si="44"/>
        <v>SINAPI 07/2024</v>
      </c>
      <c r="F2856" s="311">
        <v>1308.23</v>
      </c>
    </row>
    <row r="2857" spans="1:6" ht="67.5">
      <c r="A2857" s="707">
        <v>103930</v>
      </c>
      <c r="B2857" s="692" t="s">
        <v>2868</v>
      </c>
      <c r="C2857" s="18" t="s">
        <v>514</v>
      </c>
      <c r="D2857" s="18">
        <v>766.31</v>
      </c>
      <c r="E2857" s="310" t="str">
        <f t="shared" si="44"/>
        <v>SINAPI 07/2024</v>
      </c>
      <c r="F2857" s="18">
        <v>793.96</v>
      </c>
    </row>
    <row r="2858" spans="1:6" ht="67.5">
      <c r="A2858" s="707">
        <v>103931</v>
      </c>
      <c r="B2858" s="692" t="s">
        <v>2869</v>
      </c>
      <c r="C2858" s="18" t="s">
        <v>514</v>
      </c>
      <c r="D2858" s="18">
        <v>546.97</v>
      </c>
      <c r="E2858" s="310" t="str">
        <f t="shared" si="44"/>
        <v>SINAPI 07/2024</v>
      </c>
      <c r="F2858" s="18">
        <v>568.57000000000005</v>
      </c>
    </row>
    <row r="2859" spans="1:6" ht="67.5">
      <c r="A2859" s="707">
        <v>103932</v>
      </c>
      <c r="B2859" s="692" t="s">
        <v>2870</v>
      </c>
      <c r="C2859" s="18" t="s">
        <v>514</v>
      </c>
      <c r="D2859" s="18">
        <v>514.83000000000004</v>
      </c>
      <c r="E2859" s="310" t="str">
        <f t="shared" si="44"/>
        <v>SINAPI 07/2024</v>
      </c>
      <c r="F2859" s="18">
        <v>535.54999999999995</v>
      </c>
    </row>
    <row r="2860" spans="1:6" ht="40.5">
      <c r="A2860" s="707">
        <v>103933</v>
      </c>
      <c r="B2860" s="692" t="s">
        <v>2871</v>
      </c>
      <c r="C2860" s="18" t="s">
        <v>514</v>
      </c>
      <c r="D2860" s="311">
        <v>1481.62</v>
      </c>
      <c r="E2860" s="310" t="str">
        <f t="shared" si="44"/>
        <v>SINAPI 07/2024</v>
      </c>
      <c r="F2860" s="311">
        <v>1522.45</v>
      </c>
    </row>
    <row r="2861" spans="1:6" ht="27">
      <c r="A2861" s="707">
        <v>105041</v>
      </c>
      <c r="B2861" s="692" t="s">
        <v>2872</v>
      </c>
      <c r="C2861" s="18" t="s">
        <v>10</v>
      </c>
      <c r="D2861" s="18">
        <v>61.33</v>
      </c>
      <c r="E2861" s="310" t="str">
        <f t="shared" si="44"/>
        <v>SINAPI 07/2024</v>
      </c>
      <c r="F2861" s="18">
        <v>63.31</v>
      </c>
    </row>
    <row r="2862" spans="1:6" ht="40.5">
      <c r="A2862" s="707">
        <v>105042</v>
      </c>
      <c r="B2862" s="692" t="s">
        <v>2873</v>
      </c>
      <c r="C2862" s="18" t="s">
        <v>10</v>
      </c>
      <c r="D2862" s="18">
        <v>67.5</v>
      </c>
      <c r="E2862" s="310" t="str">
        <f t="shared" si="44"/>
        <v>SINAPI 07/2024</v>
      </c>
      <c r="F2862" s="18">
        <v>69.930000000000007</v>
      </c>
    </row>
    <row r="2863" spans="1:6" ht="27">
      <c r="A2863" s="707">
        <v>105045</v>
      </c>
      <c r="B2863" s="692" t="s">
        <v>2874</v>
      </c>
      <c r="C2863" s="18" t="s">
        <v>10</v>
      </c>
      <c r="D2863" s="18">
        <v>70.44</v>
      </c>
      <c r="E2863" s="310" t="str">
        <f t="shared" si="44"/>
        <v>SINAPI 07/2024</v>
      </c>
      <c r="F2863" s="18">
        <v>72.53</v>
      </c>
    </row>
    <row r="2864" spans="1:6" ht="40.5">
      <c r="A2864" s="707">
        <v>105046</v>
      </c>
      <c r="B2864" s="692" t="s">
        <v>2875</v>
      </c>
      <c r="C2864" s="18" t="s">
        <v>10</v>
      </c>
      <c r="D2864" s="18">
        <v>58.78</v>
      </c>
      <c r="E2864" s="310" t="str">
        <f t="shared" si="44"/>
        <v>SINAPI 07/2024</v>
      </c>
      <c r="F2864" s="18">
        <v>60.29</v>
      </c>
    </row>
    <row r="2865" spans="1:6" ht="40.5">
      <c r="A2865" s="707">
        <v>105050</v>
      </c>
      <c r="B2865" s="692" t="s">
        <v>2876</v>
      </c>
      <c r="C2865" s="18" t="s">
        <v>10</v>
      </c>
      <c r="D2865" s="18">
        <v>228.78</v>
      </c>
      <c r="E2865" s="310" t="str">
        <f t="shared" si="44"/>
        <v>SINAPI 07/2024</v>
      </c>
      <c r="F2865" s="18">
        <v>231.24</v>
      </c>
    </row>
    <row r="2866" spans="1:6" ht="40.5">
      <c r="A2866" s="707">
        <v>105053</v>
      </c>
      <c r="B2866" s="692" t="s">
        <v>2877</v>
      </c>
      <c r="C2866" s="18" t="s">
        <v>10</v>
      </c>
      <c r="D2866" s="18">
        <v>220.19</v>
      </c>
      <c r="E2866" s="310" t="str">
        <f t="shared" si="44"/>
        <v>SINAPI 07/2024</v>
      </c>
      <c r="F2866" s="18">
        <v>221.74</v>
      </c>
    </row>
    <row r="2867" spans="1:6" ht="40.5">
      <c r="A2867" s="707">
        <v>105056</v>
      </c>
      <c r="B2867" s="692" t="s">
        <v>2878</v>
      </c>
      <c r="C2867" s="18" t="s">
        <v>10</v>
      </c>
      <c r="D2867" s="18">
        <v>319.56</v>
      </c>
      <c r="E2867" s="310" t="str">
        <f t="shared" si="44"/>
        <v>SINAPI 07/2024</v>
      </c>
      <c r="F2867" s="18">
        <v>322.06</v>
      </c>
    </row>
    <row r="2868" spans="1:6" ht="40.5">
      <c r="A2868" s="707">
        <v>105058</v>
      </c>
      <c r="B2868" s="692" t="s">
        <v>2879</v>
      </c>
      <c r="C2868" s="18" t="s">
        <v>10</v>
      </c>
      <c r="D2868" s="18">
        <v>311.55</v>
      </c>
      <c r="E2868" s="310" t="str">
        <f t="shared" si="44"/>
        <v>SINAPI 07/2024</v>
      </c>
      <c r="F2868" s="18">
        <v>313.20999999999998</v>
      </c>
    </row>
    <row r="2869" spans="1:6" ht="54">
      <c r="A2869" s="707">
        <v>105061</v>
      </c>
      <c r="B2869" s="692" t="s">
        <v>2880</v>
      </c>
      <c r="C2869" s="18" t="s">
        <v>10</v>
      </c>
      <c r="D2869" s="18">
        <v>91.98</v>
      </c>
      <c r="E2869" s="310" t="str">
        <f t="shared" si="44"/>
        <v>SINAPI 07/2024</v>
      </c>
      <c r="F2869" s="18">
        <v>94.99</v>
      </c>
    </row>
    <row r="2870" spans="1:6" ht="54">
      <c r="A2870" s="707">
        <v>105064</v>
      </c>
      <c r="B2870" s="692" t="s">
        <v>2881</v>
      </c>
      <c r="C2870" s="18" t="s">
        <v>10</v>
      </c>
      <c r="D2870" s="18">
        <v>80.89</v>
      </c>
      <c r="E2870" s="310" t="str">
        <f t="shared" si="44"/>
        <v>SINAPI 07/2024</v>
      </c>
      <c r="F2870" s="18">
        <v>82.68</v>
      </c>
    </row>
    <row r="2871" spans="1:6" ht="54">
      <c r="A2871" s="707">
        <v>105068</v>
      </c>
      <c r="B2871" s="692" t="s">
        <v>2882</v>
      </c>
      <c r="C2871" s="18" t="s">
        <v>10</v>
      </c>
      <c r="D2871" s="18">
        <v>155.72999999999999</v>
      </c>
      <c r="E2871" s="310" t="str">
        <f t="shared" si="44"/>
        <v>SINAPI 07/2024</v>
      </c>
      <c r="F2871" s="18">
        <v>158.76</v>
      </c>
    </row>
    <row r="2872" spans="1:6" ht="54">
      <c r="A2872" s="707">
        <v>105071</v>
      </c>
      <c r="B2872" s="692" t="s">
        <v>2883</v>
      </c>
      <c r="C2872" s="18" t="s">
        <v>10</v>
      </c>
      <c r="D2872" s="18">
        <v>144.66</v>
      </c>
      <c r="E2872" s="310" t="str">
        <f t="shared" si="44"/>
        <v>SINAPI 07/2024</v>
      </c>
      <c r="F2872" s="18">
        <v>146.44999999999999</v>
      </c>
    </row>
    <row r="2873" spans="1:6" ht="54">
      <c r="A2873" s="707">
        <v>105074</v>
      </c>
      <c r="B2873" s="692" t="s">
        <v>2884</v>
      </c>
      <c r="C2873" s="18" t="s">
        <v>10</v>
      </c>
      <c r="D2873" s="18">
        <v>244.95</v>
      </c>
      <c r="E2873" s="310" t="str">
        <f t="shared" si="44"/>
        <v>SINAPI 07/2024</v>
      </c>
      <c r="F2873" s="18">
        <v>247.99</v>
      </c>
    </row>
    <row r="2874" spans="1:6" ht="54">
      <c r="A2874" s="707">
        <v>105077</v>
      </c>
      <c r="B2874" s="692" t="s">
        <v>2885</v>
      </c>
      <c r="C2874" s="18" t="s">
        <v>10</v>
      </c>
      <c r="D2874" s="18">
        <v>233.93</v>
      </c>
      <c r="E2874" s="310" t="str">
        <f t="shared" si="44"/>
        <v>SINAPI 07/2024</v>
      </c>
      <c r="F2874" s="18">
        <v>235.75</v>
      </c>
    </row>
    <row r="2875" spans="1:6" ht="40.5">
      <c r="A2875" s="707">
        <v>105080</v>
      </c>
      <c r="B2875" s="692" t="s">
        <v>2886</v>
      </c>
      <c r="C2875" s="18" t="s">
        <v>10</v>
      </c>
      <c r="D2875" s="18">
        <v>68.27</v>
      </c>
      <c r="E2875" s="310" t="str">
        <f t="shared" si="44"/>
        <v>SINAPI 07/2024</v>
      </c>
      <c r="F2875" s="18">
        <v>70.239999999999995</v>
      </c>
    </row>
    <row r="2876" spans="1:6" ht="40.5">
      <c r="A2876" s="707">
        <v>105081</v>
      </c>
      <c r="B2876" s="692" t="s">
        <v>2887</v>
      </c>
      <c r="C2876" s="18" t="s">
        <v>10</v>
      </c>
      <c r="D2876" s="18">
        <v>78.209999999999994</v>
      </c>
      <c r="E2876" s="310" t="str">
        <f t="shared" si="44"/>
        <v>SINAPI 07/2024</v>
      </c>
      <c r="F2876" s="18">
        <v>80.25</v>
      </c>
    </row>
    <row r="2877" spans="1:6" ht="40.5">
      <c r="A2877" s="707">
        <v>105082</v>
      </c>
      <c r="B2877" s="692" t="s">
        <v>2888</v>
      </c>
      <c r="C2877" s="18" t="s">
        <v>10</v>
      </c>
      <c r="D2877" s="18">
        <v>70.989999999999995</v>
      </c>
      <c r="E2877" s="310" t="str">
        <f t="shared" si="44"/>
        <v>SINAPI 07/2024</v>
      </c>
      <c r="F2877" s="18">
        <v>72.959999999999994</v>
      </c>
    </row>
    <row r="2878" spans="1:6" ht="40.5">
      <c r="A2878" s="707">
        <v>105083</v>
      </c>
      <c r="B2878" s="692" t="s">
        <v>2889</v>
      </c>
      <c r="C2878" s="18" t="s">
        <v>10</v>
      </c>
      <c r="D2878" s="18">
        <v>79.45</v>
      </c>
      <c r="E2878" s="310" t="str">
        <f t="shared" si="44"/>
        <v>SINAPI 07/2024</v>
      </c>
      <c r="F2878" s="18">
        <v>81.489999999999995</v>
      </c>
    </row>
    <row r="2879" spans="1:6" ht="40.5">
      <c r="A2879" s="707">
        <v>105084</v>
      </c>
      <c r="B2879" s="692" t="s">
        <v>2890</v>
      </c>
      <c r="C2879" s="18" t="s">
        <v>10</v>
      </c>
      <c r="D2879" s="18">
        <v>97.6</v>
      </c>
      <c r="E2879" s="310" t="str">
        <f t="shared" si="44"/>
        <v>SINAPI 07/2024</v>
      </c>
      <c r="F2879" s="18">
        <v>99.71</v>
      </c>
    </row>
    <row r="2880" spans="1:6" ht="40.5">
      <c r="A2880" s="707">
        <v>105085</v>
      </c>
      <c r="B2880" s="692" t="s">
        <v>2891</v>
      </c>
      <c r="C2880" s="18" t="s">
        <v>10</v>
      </c>
      <c r="D2880" s="18">
        <v>101.8</v>
      </c>
      <c r="E2880" s="310" t="str">
        <f t="shared" si="44"/>
        <v>SINAPI 07/2024</v>
      </c>
      <c r="F2880" s="18">
        <v>103.94</v>
      </c>
    </row>
    <row r="2881" spans="1:6" ht="40.5">
      <c r="A2881" s="707">
        <v>105086</v>
      </c>
      <c r="B2881" s="692" t="s">
        <v>2892</v>
      </c>
      <c r="C2881" s="18" t="s">
        <v>10</v>
      </c>
      <c r="D2881" s="18">
        <v>90.79</v>
      </c>
      <c r="E2881" s="310" t="str">
        <f t="shared" si="44"/>
        <v>SINAPI 07/2024</v>
      </c>
      <c r="F2881" s="18">
        <v>93</v>
      </c>
    </row>
    <row r="2882" spans="1:6" ht="40.5">
      <c r="A2882" s="707">
        <v>105087</v>
      </c>
      <c r="B2882" s="692" t="s">
        <v>2893</v>
      </c>
      <c r="C2882" s="18" t="s">
        <v>10</v>
      </c>
      <c r="D2882" s="18">
        <v>101.37</v>
      </c>
      <c r="E2882" s="310" t="str">
        <f t="shared" si="44"/>
        <v>SINAPI 07/2024</v>
      </c>
      <c r="F2882" s="18">
        <v>103.67</v>
      </c>
    </row>
    <row r="2883" spans="1:6" ht="40.5">
      <c r="A2883" s="707">
        <v>105088</v>
      </c>
      <c r="B2883" s="692" t="s">
        <v>2894</v>
      </c>
      <c r="C2883" s="18" t="s">
        <v>10</v>
      </c>
      <c r="D2883" s="18">
        <v>180.25</v>
      </c>
      <c r="E2883" s="310" t="str">
        <f t="shared" si="44"/>
        <v>SINAPI 07/2024</v>
      </c>
      <c r="F2883" s="18">
        <v>182.74</v>
      </c>
    </row>
    <row r="2884" spans="1:6" ht="40.5">
      <c r="A2884" s="707">
        <v>105089</v>
      </c>
      <c r="B2884" s="692" t="s">
        <v>2895</v>
      </c>
      <c r="C2884" s="18" t="s">
        <v>10</v>
      </c>
      <c r="D2884" s="18">
        <v>166.59</v>
      </c>
      <c r="E2884" s="310" t="str">
        <f t="shared" si="44"/>
        <v>SINAPI 07/2024</v>
      </c>
      <c r="F2884" s="18">
        <v>169.08</v>
      </c>
    </row>
    <row r="2885" spans="1:6" ht="27">
      <c r="A2885" s="707">
        <v>105090</v>
      </c>
      <c r="B2885" s="692" t="s">
        <v>2896</v>
      </c>
      <c r="C2885" s="18" t="s">
        <v>495</v>
      </c>
      <c r="D2885" s="18">
        <v>455.21</v>
      </c>
      <c r="E2885" s="310" t="str">
        <f t="shared" si="44"/>
        <v>SINAPI 07/2024</v>
      </c>
      <c r="F2885" s="18">
        <v>458.12</v>
      </c>
    </row>
    <row r="2886" spans="1:6" ht="40.5">
      <c r="A2886" s="707">
        <v>105091</v>
      </c>
      <c r="B2886" s="692" t="s">
        <v>2897</v>
      </c>
      <c r="C2886" s="18" t="s">
        <v>10</v>
      </c>
      <c r="D2886" s="18">
        <v>133.06</v>
      </c>
      <c r="E2886" s="310" t="str">
        <f t="shared" si="44"/>
        <v>SINAPI 07/2024</v>
      </c>
      <c r="F2886" s="18">
        <v>135.34</v>
      </c>
    </row>
    <row r="2887" spans="1:6" ht="40.5">
      <c r="A2887" s="707">
        <v>105092</v>
      </c>
      <c r="B2887" s="692" t="s">
        <v>2898</v>
      </c>
      <c r="C2887" s="18" t="s">
        <v>10</v>
      </c>
      <c r="D2887" s="18">
        <v>144.44</v>
      </c>
      <c r="E2887" s="310" t="str">
        <f t="shared" si="44"/>
        <v>SINAPI 07/2024</v>
      </c>
      <c r="F2887" s="18">
        <v>146.72</v>
      </c>
    </row>
    <row r="2888" spans="1:6" ht="40.5">
      <c r="A2888" s="707">
        <v>105093</v>
      </c>
      <c r="B2888" s="692" t="s">
        <v>2899</v>
      </c>
      <c r="C2888" s="18" t="s">
        <v>10</v>
      </c>
      <c r="D2888" s="18">
        <v>146.1</v>
      </c>
      <c r="E2888" s="310" t="str">
        <f t="shared" ref="E2888:E2951" si="45">+$G$7</f>
        <v>SINAPI 07/2024</v>
      </c>
      <c r="F2888" s="18">
        <v>148.59</v>
      </c>
    </row>
    <row r="2889" spans="1:6" ht="40.5">
      <c r="A2889" s="707">
        <v>105095</v>
      </c>
      <c r="B2889" s="692" t="s">
        <v>2900</v>
      </c>
      <c r="C2889" s="18" t="s">
        <v>10</v>
      </c>
      <c r="D2889" s="18">
        <v>105.26</v>
      </c>
      <c r="E2889" s="310" t="str">
        <f t="shared" si="45"/>
        <v>SINAPI 07/2024</v>
      </c>
      <c r="F2889" s="18">
        <v>107.7</v>
      </c>
    </row>
    <row r="2890" spans="1:6" ht="40.5">
      <c r="A2890" s="707">
        <v>105098</v>
      </c>
      <c r="B2890" s="692" t="s">
        <v>2901</v>
      </c>
      <c r="C2890" s="18" t="s">
        <v>10</v>
      </c>
      <c r="D2890" s="18">
        <v>96.57</v>
      </c>
      <c r="E2890" s="310" t="str">
        <f t="shared" si="45"/>
        <v>SINAPI 07/2024</v>
      </c>
      <c r="F2890" s="18">
        <v>98.08</v>
      </c>
    </row>
    <row r="2891" spans="1:6" ht="27">
      <c r="A2891" s="707">
        <v>105099</v>
      </c>
      <c r="B2891" s="692" t="s">
        <v>2902</v>
      </c>
      <c r="C2891" s="18" t="s">
        <v>10</v>
      </c>
      <c r="D2891" s="18">
        <v>87.45</v>
      </c>
      <c r="E2891" s="310" t="str">
        <f t="shared" si="45"/>
        <v>SINAPI 07/2024</v>
      </c>
      <c r="F2891" s="18">
        <v>90.8</v>
      </c>
    </row>
    <row r="2892" spans="1:6" ht="27">
      <c r="A2892" s="707">
        <v>105100</v>
      </c>
      <c r="B2892" s="692" t="s">
        <v>2903</v>
      </c>
      <c r="C2892" s="18" t="s">
        <v>10</v>
      </c>
      <c r="D2892" s="18">
        <v>127.51</v>
      </c>
      <c r="E2892" s="310" t="str">
        <f t="shared" si="45"/>
        <v>SINAPI 07/2024</v>
      </c>
      <c r="F2892" s="18">
        <v>131.15</v>
      </c>
    </row>
    <row r="2893" spans="1:6" ht="27">
      <c r="A2893" s="707">
        <v>105101</v>
      </c>
      <c r="B2893" s="692" t="s">
        <v>2904</v>
      </c>
      <c r="C2893" s="18" t="s">
        <v>10</v>
      </c>
      <c r="D2893" s="18">
        <v>255.84</v>
      </c>
      <c r="E2893" s="310" t="str">
        <f t="shared" si="45"/>
        <v>SINAPI 07/2024</v>
      </c>
      <c r="F2893" s="18">
        <v>260.10000000000002</v>
      </c>
    </row>
    <row r="2894" spans="1:6" ht="27">
      <c r="A2894" s="707">
        <v>105102</v>
      </c>
      <c r="B2894" s="692" t="s">
        <v>2905</v>
      </c>
      <c r="C2894" s="18" t="s">
        <v>10</v>
      </c>
      <c r="D2894" s="18">
        <v>352.85</v>
      </c>
      <c r="E2894" s="310" t="str">
        <f t="shared" si="45"/>
        <v>SINAPI 07/2024</v>
      </c>
      <c r="F2894" s="18">
        <v>357.93</v>
      </c>
    </row>
    <row r="2895" spans="1:6" ht="40.5">
      <c r="A2895" s="707">
        <v>98562</v>
      </c>
      <c r="B2895" s="692" t="s">
        <v>2906</v>
      </c>
      <c r="C2895" s="18" t="s">
        <v>495</v>
      </c>
      <c r="D2895" s="18">
        <v>44.11</v>
      </c>
      <c r="E2895" s="310" t="str">
        <f t="shared" si="45"/>
        <v>SINAPI 07/2024</v>
      </c>
      <c r="F2895" s="18">
        <v>47.86</v>
      </c>
    </row>
    <row r="2896" spans="1:6" ht="27">
      <c r="A2896" s="707">
        <v>98555</v>
      </c>
      <c r="B2896" s="692" t="s">
        <v>2907</v>
      </c>
      <c r="C2896" s="18" t="s">
        <v>495</v>
      </c>
      <c r="D2896" s="18">
        <v>29.71</v>
      </c>
      <c r="E2896" s="310" t="str">
        <f t="shared" si="45"/>
        <v>SINAPI 07/2024</v>
      </c>
      <c r="F2896" s="18">
        <v>31.83</v>
      </c>
    </row>
    <row r="2897" spans="1:6" ht="40.5">
      <c r="A2897" s="707">
        <v>98556</v>
      </c>
      <c r="B2897" s="692" t="s">
        <v>2908</v>
      </c>
      <c r="C2897" s="18" t="s">
        <v>495</v>
      </c>
      <c r="D2897" s="18">
        <v>55.27</v>
      </c>
      <c r="E2897" s="310" t="str">
        <f t="shared" si="45"/>
        <v>SINAPI 07/2024</v>
      </c>
      <c r="F2897" s="18">
        <v>58.74</v>
      </c>
    </row>
    <row r="2898" spans="1:6" ht="40.5">
      <c r="A2898" s="707">
        <v>98558</v>
      </c>
      <c r="B2898" s="692" t="s">
        <v>2909</v>
      </c>
      <c r="C2898" s="18" t="s">
        <v>44</v>
      </c>
      <c r="D2898" s="18">
        <v>9.31</v>
      </c>
      <c r="E2898" s="310" t="str">
        <f t="shared" si="45"/>
        <v>SINAPI 07/2024</v>
      </c>
      <c r="F2898" s="18">
        <v>9.7799999999999994</v>
      </c>
    </row>
    <row r="2899" spans="1:6" ht="27">
      <c r="A2899" s="707">
        <v>98559</v>
      </c>
      <c r="B2899" s="692" t="s">
        <v>2910</v>
      </c>
      <c r="C2899" s="18" t="s">
        <v>10</v>
      </c>
      <c r="D2899" s="18">
        <v>4.84</v>
      </c>
      <c r="E2899" s="310" t="str">
        <f t="shared" si="45"/>
        <v>SINAPI 07/2024</v>
      </c>
      <c r="F2899" s="18">
        <v>5.05</v>
      </c>
    </row>
    <row r="2900" spans="1:6" ht="40.5">
      <c r="A2900" s="707">
        <v>98546</v>
      </c>
      <c r="B2900" s="692" t="s">
        <v>2911</v>
      </c>
      <c r="C2900" s="18" t="s">
        <v>495</v>
      </c>
      <c r="D2900" s="18">
        <v>124.41</v>
      </c>
      <c r="E2900" s="310" t="str">
        <f t="shared" si="45"/>
        <v>SINAPI 07/2024</v>
      </c>
      <c r="F2900" s="18">
        <v>127.68</v>
      </c>
    </row>
    <row r="2901" spans="1:6" ht="40.5">
      <c r="A2901" s="707">
        <v>98547</v>
      </c>
      <c r="B2901" s="692" t="s">
        <v>2912</v>
      </c>
      <c r="C2901" s="18" t="s">
        <v>495</v>
      </c>
      <c r="D2901" s="18">
        <v>209.01</v>
      </c>
      <c r="E2901" s="310" t="str">
        <f t="shared" si="45"/>
        <v>SINAPI 07/2024</v>
      </c>
      <c r="F2901" s="18">
        <v>214.22</v>
      </c>
    </row>
    <row r="2902" spans="1:6" ht="27">
      <c r="A2902" s="707">
        <v>98553</v>
      </c>
      <c r="B2902" s="692" t="s">
        <v>2913</v>
      </c>
      <c r="C2902" s="18" t="s">
        <v>495</v>
      </c>
      <c r="D2902" s="18">
        <v>188.86</v>
      </c>
      <c r="E2902" s="310" t="str">
        <f t="shared" si="45"/>
        <v>SINAPI 07/2024</v>
      </c>
      <c r="F2902" s="18">
        <v>190.61</v>
      </c>
    </row>
    <row r="2903" spans="1:6" ht="27">
      <c r="A2903" s="707">
        <v>98554</v>
      </c>
      <c r="B2903" s="692" t="s">
        <v>2914</v>
      </c>
      <c r="C2903" s="18" t="s">
        <v>495</v>
      </c>
      <c r="D2903" s="18">
        <v>47.2</v>
      </c>
      <c r="E2903" s="310" t="str">
        <f t="shared" si="45"/>
        <v>SINAPI 07/2024</v>
      </c>
      <c r="F2903" s="18">
        <v>49.2</v>
      </c>
    </row>
    <row r="2904" spans="1:6" ht="27">
      <c r="A2904" s="707">
        <v>98557</v>
      </c>
      <c r="B2904" s="692" t="s">
        <v>2915</v>
      </c>
      <c r="C2904" s="18" t="s">
        <v>495</v>
      </c>
      <c r="D2904" s="18">
        <v>42.71</v>
      </c>
      <c r="E2904" s="310" t="str">
        <f t="shared" si="45"/>
        <v>SINAPI 07/2024</v>
      </c>
      <c r="F2904" s="18">
        <v>44.22</v>
      </c>
    </row>
    <row r="2905" spans="1:6" ht="40.5">
      <c r="A2905" s="707">
        <v>98563</v>
      </c>
      <c r="B2905" s="692" t="s">
        <v>2916</v>
      </c>
      <c r="C2905" s="18" t="s">
        <v>495</v>
      </c>
      <c r="D2905" s="18">
        <v>33.79</v>
      </c>
      <c r="E2905" s="310" t="str">
        <f t="shared" si="45"/>
        <v>SINAPI 07/2024</v>
      </c>
      <c r="F2905" s="18">
        <v>36.03</v>
      </c>
    </row>
    <row r="2906" spans="1:6" ht="27">
      <c r="A2906" s="707">
        <v>98564</v>
      </c>
      <c r="B2906" s="692" t="s">
        <v>2917</v>
      </c>
      <c r="C2906" s="18" t="s">
        <v>495</v>
      </c>
      <c r="D2906" s="18">
        <v>51.91</v>
      </c>
      <c r="E2906" s="310" t="str">
        <f t="shared" si="45"/>
        <v>SINAPI 07/2024</v>
      </c>
      <c r="F2906" s="18">
        <v>54.36</v>
      </c>
    </row>
    <row r="2907" spans="1:6" ht="40.5">
      <c r="A2907" s="707">
        <v>98565</v>
      </c>
      <c r="B2907" s="692" t="s">
        <v>2918</v>
      </c>
      <c r="C2907" s="18" t="s">
        <v>495</v>
      </c>
      <c r="D2907" s="18">
        <v>47.9</v>
      </c>
      <c r="E2907" s="310" t="str">
        <f t="shared" si="45"/>
        <v>SINAPI 07/2024</v>
      </c>
      <c r="F2907" s="18">
        <v>51.21</v>
      </c>
    </row>
    <row r="2908" spans="1:6" ht="27">
      <c r="A2908" s="707">
        <v>98566</v>
      </c>
      <c r="B2908" s="692" t="s">
        <v>2919</v>
      </c>
      <c r="C2908" s="18" t="s">
        <v>495</v>
      </c>
      <c r="D2908" s="18">
        <v>66.02</v>
      </c>
      <c r="E2908" s="310" t="str">
        <f t="shared" si="45"/>
        <v>SINAPI 07/2024</v>
      </c>
      <c r="F2908" s="18">
        <v>69.56</v>
      </c>
    </row>
    <row r="2909" spans="1:6" ht="40.5">
      <c r="A2909" s="707">
        <v>98567</v>
      </c>
      <c r="B2909" s="692" t="s">
        <v>2920</v>
      </c>
      <c r="C2909" s="18" t="s">
        <v>495</v>
      </c>
      <c r="D2909" s="18">
        <v>61.25</v>
      </c>
      <c r="E2909" s="310" t="str">
        <f t="shared" si="45"/>
        <v>SINAPI 07/2024</v>
      </c>
      <c r="F2909" s="18">
        <v>65.63</v>
      </c>
    </row>
    <row r="2910" spans="1:6" ht="27">
      <c r="A2910" s="707">
        <v>98568</v>
      </c>
      <c r="B2910" s="692" t="s">
        <v>2921</v>
      </c>
      <c r="C2910" s="18" t="s">
        <v>495</v>
      </c>
      <c r="D2910" s="18">
        <v>79.37</v>
      </c>
      <c r="E2910" s="310" t="str">
        <f t="shared" si="45"/>
        <v>SINAPI 07/2024</v>
      </c>
      <c r="F2910" s="18">
        <v>83.97</v>
      </c>
    </row>
    <row r="2911" spans="1:6" ht="40.5">
      <c r="A2911" s="707">
        <v>98569</v>
      </c>
      <c r="B2911" s="692" t="s">
        <v>2922</v>
      </c>
      <c r="C2911" s="18" t="s">
        <v>495</v>
      </c>
      <c r="D2911" s="18">
        <v>75.349999999999994</v>
      </c>
      <c r="E2911" s="310" t="str">
        <f t="shared" si="45"/>
        <v>SINAPI 07/2024</v>
      </c>
      <c r="F2911" s="18">
        <v>80.83</v>
      </c>
    </row>
    <row r="2912" spans="1:6" ht="27">
      <c r="A2912" s="707">
        <v>98570</v>
      </c>
      <c r="B2912" s="692" t="s">
        <v>2923</v>
      </c>
      <c r="C2912" s="18" t="s">
        <v>495</v>
      </c>
      <c r="D2912" s="18">
        <v>93.48</v>
      </c>
      <c r="E2912" s="310" t="str">
        <f t="shared" si="45"/>
        <v>SINAPI 07/2024</v>
      </c>
      <c r="F2912" s="18">
        <v>99.16</v>
      </c>
    </row>
    <row r="2913" spans="1:6" ht="27">
      <c r="A2913" s="707">
        <v>98571</v>
      </c>
      <c r="B2913" s="692" t="s">
        <v>2924</v>
      </c>
      <c r="C2913" s="18" t="s">
        <v>495</v>
      </c>
      <c r="D2913" s="18">
        <v>39.869999999999997</v>
      </c>
      <c r="E2913" s="310" t="str">
        <f t="shared" si="45"/>
        <v>SINAPI 07/2024</v>
      </c>
      <c r="F2913" s="18">
        <v>42.19</v>
      </c>
    </row>
    <row r="2914" spans="1:6" ht="27">
      <c r="A2914" s="707">
        <v>98572</v>
      </c>
      <c r="B2914" s="692" t="s">
        <v>2925</v>
      </c>
      <c r="C2914" s="18" t="s">
        <v>495</v>
      </c>
      <c r="D2914" s="18">
        <v>48.8</v>
      </c>
      <c r="E2914" s="310" t="str">
        <f t="shared" si="45"/>
        <v>SINAPI 07/2024</v>
      </c>
      <c r="F2914" s="18">
        <v>51.7</v>
      </c>
    </row>
    <row r="2915" spans="1:6" ht="27">
      <c r="A2915" s="707">
        <v>98573</v>
      </c>
      <c r="B2915" s="692" t="s">
        <v>2926</v>
      </c>
      <c r="C2915" s="18" t="s">
        <v>495</v>
      </c>
      <c r="D2915" s="18">
        <v>66.430000000000007</v>
      </c>
      <c r="E2915" s="310" t="str">
        <f t="shared" si="45"/>
        <v>SINAPI 07/2024</v>
      </c>
      <c r="F2915" s="18">
        <v>69.48</v>
      </c>
    </row>
    <row r="2916" spans="1:6" ht="40.5">
      <c r="A2916" s="707">
        <v>91831</v>
      </c>
      <c r="B2916" s="692" t="s">
        <v>2927</v>
      </c>
      <c r="C2916" s="18" t="s">
        <v>10</v>
      </c>
      <c r="D2916" s="18">
        <v>17.22</v>
      </c>
      <c r="E2916" s="310" t="str">
        <f t="shared" si="45"/>
        <v>SINAPI 07/2024</v>
      </c>
      <c r="F2916" s="18">
        <v>18.39</v>
      </c>
    </row>
    <row r="2917" spans="1:6" ht="40.5">
      <c r="A2917" s="707">
        <v>91833</v>
      </c>
      <c r="B2917" s="692" t="s">
        <v>2928</v>
      </c>
      <c r="C2917" s="18" t="s">
        <v>10</v>
      </c>
      <c r="D2917" s="18">
        <v>17.82</v>
      </c>
      <c r="E2917" s="310" t="str">
        <f t="shared" si="45"/>
        <v>SINAPI 07/2024</v>
      </c>
      <c r="F2917" s="18">
        <v>18.989999999999998</v>
      </c>
    </row>
    <row r="2918" spans="1:6" ht="40.5">
      <c r="A2918" s="707">
        <v>91834</v>
      </c>
      <c r="B2918" s="692" t="s">
        <v>2929</v>
      </c>
      <c r="C2918" s="18" t="s">
        <v>10</v>
      </c>
      <c r="D2918" s="18">
        <v>17.93</v>
      </c>
      <c r="E2918" s="310" t="str">
        <f t="shared" si="45"/>
        <v>SINAPI 07/2024</v>
      </c>
      <c r="F2918" s="18">
        <v>19.16</v>
      </c>
    </row>
    <row r="2919" spans="1:6" ht="40.5">
      <c r="A2919" s="707">
        <v>91835</v>
      </c>
      <c r="B2919" s="692" t="s">
        <v>2930</v>
      </c>
      <c r="C2919" s="18" t="s">
        <v>10</v>
      </c>
      <c r="D2919" s="18">
        <v>19.489999999999998</v>
      </c>
      <c r="E2919" s="310" t="str">
        <f t="shared" si="45"/>
        <v>SINAPI 07/2024</v>
      </c>
      <c r="F2919" s="18">
        <v>20.72</v>
      </c>
    </row>
    <row r="2920" spans="1:6" ht="40.5">
      <c r="A2920" s="707">
        <v>91836</v>
      </c>
      <c r="B2920" s="692" t="s">
        <v>2931</v>
      </c>
      <c r="C2920" s="18" t="s">
        <v>10</v>
      </c>
      <c r="D2920" s="18">
        <v>20.67</v>
      </c>
      <c r="E2920" s="310" t="str">
        <f t="shared" si="45"/>
        <v>SINAPI 07/2024</v>
      </c>
      <c r="F2920" s="18">
        <v>21.97</v>
      </c>
    </row>
    <row r="2921" spans="1:6" ht="40.5">
      <c r="A2921" s="707">
        <v>91837</v>
      </c>
      <c r="B2921" s="692" t="s">
        <v>2932</v>
      </c>
      <c r="C2921" s="18" t="s">
        <v>10</v>
      </c>
      <c r="D2921" s="18">
        <v>24.32</v>
      </c>
      <c r="E2921" s="310" t="str">
        <f t="shared" si="45"/>
        <v>SINAPI 07/2024</v>
      </c>
      <c r="F2921" s="18">
        <v>25.62</v>
      </c>
    </row>
    <row r="2922" spans="1:6" ht="40.5">
      <c r="A2922" s="707">
        <v>91839</v>
      </c>
      <c r="B2922" s="692" t="s">
        <v>2933</v>
      </c>
      <c r="C2922" s="18" t="s">
        <v>10</v>
      </c>
      <c r="D2922" s="18">
        <v>18.62</v>
      </c>
      <c r="E2922" s="310" t="str">
        <f t="shared" si="45"/>
        <v>SINAPI 07/2024</v>
      </c>
      <c r="F2922" s="18">
        <v>19.920000000000002</v>
      </c>
    </row>
    <row r="2923" spans="1:6" ht="40.5">
      <c r="A2923" s="707">
        <v>91840</v>
      </c>
      <c r="B2923" s="692" t="s">
        <v>2934</v>
      </c>
      <c r="C2923" s="18" t="s">
        <v>10</v>
      </c>
      <c r="D2923" s="18">
        <v>21</v>
      </c>
      <c r="E2923" s="310" t="str">
        <f t="shared" si="45"/>
        <v>SINAPI 07/2024</v>
      </c>
      <c r="F2923" s="18">
        <v>22.4</v>
      </c>
    </row>
    <row r="2924" spans="1:6" ht="40.5">
      <c r="A2924" s="707">
        <v>91841</v>
      </c>
      <c r="B2924" s="692" t="s">
        <v>2935</v>
      </c>
      <c r="C2924" s="18" t="s">
        <v>10</v>
      </c>
      <c r="D2924" s="18">
        <v>20.28</v>
      </c>
      <c r="E2924" s="310" t="str">
        <f t="shared" si="45"/>
        <v>SINAPI 07/2024</v>
      </c>
      <c r="F2924" s="18">
        <v>21.68</v>
      </c>
    </row>
    <row r="2925" spans="1:6" ht="40.5">
      <c r="A2925" s="707">
        <v>91843</v>
      </c>
      <c r="B2925" s="692" t="s">
        <v>2936</v>
      </c>
      <c r="C2925" s="18" t="s">
        <v>10</v>
      </c>
      <c r="D2925" s="18">
        <v>6.06</v>
      </c>
      <c r="E2925" s="310" t="str">
        <f t="shared" si="45"/>
        <v>SINAPI 07/2024</v>
      </c>
      <c r="F2925" s="18">
        <v>6.38</v>
      </c>
    </row>
    <row r="2926" spans="1:6" ht="40.5">
      <c r="A2926" s="707">
        <v>91845</v>
      </c>
      <c r="B2926" s="692" t="s">
        <v>2937</v>
      </c>
      <c r="C2926" s="18" t="s">
        <v>10</v>
      </c>
      <c r="D2926" s="18">
        <v>7.69</v>
      </c>
      <c r="E2926" s="310" t="str">
        <f t="shared" si="45"/>
        <v>SINAPI 07/2024</v>
      </c>
      <c r="F2926" s="18">
        <v>8.07</v>
      </c>
    </row>
    <row r="2927" spans="1:6" ht="40.5">
      <c r="A2927" s="707">
        <v>91847</v>
      </c>
      <c r="B2927" s="692" t="s">
        <v>2938</v>
      </c>
      <c r="C2927" s="18" t="s">
        <v>10</v>
      </c>
      <c r="D2927" s="18">
        <v>12.57</v>
      </c>
      <c r="E2927" s="310" t="str">
        <f t="shared" si="45"/>
        <v>SINAPI 07/2024</v>
      </c>
      <c r="F2927" s="18">
        <v>13.04</v>
      </c>
    </row>
    <row r="2928" spans="1:6" ht="40.5">
      <c r="A2928" s="707">
        <v>91849</v>
      </c>
      <c r="B2928" s="692" t="s">
        <v>2939</v>
      </c>
      <c r="C2928" s="18" t="s">
        <v>10</v>
      </c>
      <c r="D2928" s="18">
        <v>6.87</v>
      </c>
      <c r="E2928" s="310" t="str">
        <f t="shared" si="45"/>
        <v>SINAPI 07/2024</v>
      </c>
      <c r="F2928" s="18">
        <v>7.34</v>
      </c>
    </row>
    <row r="2929" spans="1:6" ht="40.5">
      <c r="A2929" s="707">
        <v>91850</v>
      </c>
      <c r="B2929" s="692" t="s">
        <v>2940</v>
      </c>
      <c r="C2929" s="18" t="s">
        <v>10</v>
      </c>
      <c r="D2929" s="18">
        <v>9.1999999999999993</v>
      </c>
      <c r="E2929" s="310" t="str">
        <f t="shared" si="45"/>
        <v>SINAPI 07/2024</v>
      </c>
      <c r="F2929" s="18">
        <v>9.76</v>
      </c>
    </row>
    <row r="2930" spans="1:6" ht="40.5">
      <c r="A2930" s="707">
        <v>91851</v>
      </c>
      <c r="B2930" s="692" t="s">
        <v>2941</v>
      </c>
      <c r="C2930" s="18" t="s">
        <v>10</v>
      </c>
      <c r="D2930" s="18">
        <v>8.48</v>
      </c>
      <c r="E2930" s="310" t="str">
        <f t="shared" si="45"/>
        <v>SINAPI 07/2024</v>
      </c>
      <c r="F2930" s="18">
        <v>9.0399999999999991</v>
      </c>
    </row>
    <row r="2931" spans="1:6" ht="40.5">
      <c r="A2931" s="707">
        <v>91852</v>
      </c>
      <c r="B2931" s="692" t="s">
        <v>2942</v>
      </c>
      <c r="C2931" s="18" t="s">
        <v>10</v>
      </c>
      <c r="D2931" s="18">
        <v>7.98</v>
      </c>
      <c r="E2931" s="310" t="str">
        <f t="shared" si="45"/>
        <v>SINAPI 07/2024</v>
      </c>
      <c r="F2931" s="18">
        <v>8.66</v>
      </c>
    </row>
    <row r="2932" spans="1:6" ht="40.5">
      <c r="A2932" s="707">
        <v>91853</v>
      </c>
      <c r="B2932" s="692" t="s">
        <v>2943</v>
      </c>
      <c r="C2932" s="18" t="s">
        <v>10</v>
      </c>
      <c r="D2932" s="18">
        <v>8.5399999999999991</v>
      </c>
      <c r="E2932" s="310" t="str">
        <f t="shared" si="45"/>
        <v>SINAPI 07/2024</v>
      </c>
      <c r="F2932" s="18">
        <v>9.2200000000000006</v>
      </c>
    </row>
    <row r="2933" spans="1:6" ht="40.5">
      <c r="A2933" s="707">
        <v>91854</v>
      </c>
      <c r="B2933" s="692" t="s">
        <v>2944</v>
      </c>
      <c r="C2933" s="18" t="s">
        <v>10</v>
      </c>
      <c r="D2933" s="18">
        <v>8.6300000000000008</v>
      </c>
      <c r="E2933" s="310" t="str">
        <f t="shared" si="45"/>
        <v>SINAPI 07/2024</v>
      </c>
      <c r="F2933" s="18">
        <v>9.36</v>
      </c>
    </row>
    <row r="2934" spans="1:6" ht="40.5">
      <c r="A2934" s="707">
        <v>91855</v>
      </c>
      <c r="B2934" s="692" t="s">
        <v>2945</v>
      </c>
      <c r="C2934" s="18" t="s">
        <v>10</v>
      </c>
      <c r="D2934" s="18">
        <v>10.08</v>
      </c>
      <c r="E2934" s="310" t="str">
        <f t="shared" si="45"/>
        <v>SINAPI 07/2024</v>
      </c>
      <c r="F2934" s="18">
        <v>10.81</v>
      </c>
    </row>
    <row r="2935" spans="1:6" ht="40.5">
      <c r="A2935" s="707">
        <v>91856</v>
      </c>
      <c r="B2935" s="692" t="s">
        <v>2946</v>
      </c>
      <c r="C2935" s="18" t="s">
        <v>10</v>
      </c>
      <c r="D2935" s="18">
        <v>11.25</v>
      </c>
      <c r="E2935" s="310" t="str">
        <f t="shared" si="45"/>
        <v>SINAPI 07/2024</v>
      </c>
      <c r="F2935" s="18">
        <v>12.06</v>
      </c>
    </row>
    <row r="2936" spans="1:6" ht="40.5">
      <c r="A2936" s="707">
        <v>91857</v>
      </c>
      <c r="B2936" s="692" t="s">
        <v>2947</v>
      </c>
      <c r="C2936" s="18" t="s">
        <v>10</v>
      </c>
      <c r="D2936" s="18">
        <v>14.63</v>
      </c>
      <c r="E2936" s="310" t="str">
        <f t="shared" si="45"/>
        <v>SINAPI 07/2024</v>
      </c>
      <c r="F2936" s="18">
        <v>15.44</v>
      </c>
    </row>
    <row r="2937" spans="1:6" ht="40.5">
      <c r="A2937" s="707">
        <v>91859</v>
      </c>
      <c r="B2937" s="692" t="s">
        <v>2948</v>
      </c>
      <c r="C2937" s="18" t="s">
        <v>10</v>
      </c>
      <c r="D2937" s="18">
        <v>9.36</v>
      </c>
      <c r="E2937" s="310" t="str">
        <f t="shared" si="45"/>
        <v>SINAPI 07/2024</v>
      </c>
      <c r="F2937" s="18">
        <v>10.17</v>
      </c>
    </row>
    <row r="2938" spans="1:6" ht="40.5">
      <c r="A2938" s="707">
        <v>91860</v>
      </c>
      <c r="B2938" s="692" t="s">
        <v>2949</v>
      </c>
      <c r="C2938" s="18" t="s">
        <v>10</v>
      </c>
      <c r="D2938" s="18">
        <v>11.57</v>
      </c>
      <c r="E2938" s="310" t="str">
        <f t="shared" si="45"/>
        <v>SINAPI 07/2024</v>
      </c>
      <c r="F2938" s="18">
        <v>12.48</v>
      </c>
    </row>
    <row r="2939" spans="1:6" ht="40.5">
      <c r="A2939" s="707">
        <v>91861</v>
      </c>
      <c r="B2939" s="692" t="s">
        <v>2950</v>
      </c>
      <c r="C2939" s="18" t="s">
        <v>10</v>
      </c>
      <c r="D2939" s="18">
        <v>10.91</v>
      </c>
      <c r="E2939" s="310" t="str">
        <f t="shared" si="45"/>
        <v>SINAPI 07/2024</v>
      </c>
      <c r="F2939" s="18">
        <v>11.82</v>
      </c>
    </row>
    <row r="2940" spans="1:6" ht="40.5">
      <c r="A2940" s="707">
        <v>91862</v>
      </c>
      <c r="B2940" s="692" t="s">
        <v>2951</v>
      </c>
      <c r="C2940" s="18" t="s">
        <v>10</v>
      </c>
      <c r="D2940" s="18">
        <v>8.82</v>
      </c>
      <c r="E2940" s="310" t="str">
        <f t="shared" si="45"/>
        <v>SINAPI 07/2024</v>
      </c>
      <c r="F2940" s="18">
        <v>9.39</v>
      </c>
    </row>
    <row r="2941" spans="1:6" ht="40.5">
      <c r="A2941" s="707">
        <v>91863</v>
      </c>
      <c r="B2941" s="692" t="s">
        <v>2952</v>
      </c>
      <c r="C2941" s="18" t="s">
        <v>10</v>
      </c>
      <c r="D2941" s="18">
        <v>10.45</v>
      </c>
      <c r="E2941" s="310" t="str">
        <f t="shared" si="45"/>
        <v>SINAPI 07/2024</v>
      </c>
      <c r="F2941" s="18">
        <v>11.1</v>
      </c>
    </row>
    <row r="2942" spans="1:6" ht="40.5">
      <c r="A2942" s="707">
        <v>91864</v>
      </c>
      <c r="B2942" s="692" t="s">
        <v>2953</v>
      </c>
      <c r="C2942" s="18" t="s">
        <v>10</v>
      </c>
      <c r="D2942" s="18">
        <v>14.29</v>
      </c>
      <c r="E2942" s="310" t="str">
        <f t="shared" si="45"/>
        <v>SINAPI 07/2024</v>
      </c>
      <c r="F2942" s="18">
        <v>15.05</v>
      </c>
    </row>
    <row r="2943" spans="1:6" ht="40.5">
      <c r="A2943" s="707">
        <v>91865</v>
      </c>
      <c r="B2943" s="692" t="s">
        <v>2954</v>
      </c>
      <c r="C2943" s="18" t="s">
        <v>10</v>
      </c>
      <c r="D2943" s="18">
        <v>18.03</v>
      </c>
      <c r="E2943" s="310" t="str">
        <f t="shared" si="45"/>
        <v>SINAPI 07/2024</v>
      </c>
      <c r="F2943" s="18">
        <v>18.91</v>
      </c>
    </row>
    <row r="2944" spans="1:6" ht="40.5">
      <c r="A2944" s="707">
        <v>91866</v>
      </c>
      <c r="B2944" s="692" t="s">
        <v>2955</v>
      </c>
      <c r="C2944" s="18" t="s">
        <v>10</v>
      </c>
      <c r="D2944" s="18">
        <v>7.75</v>
      </c>
      <c r="E2944" s="310" t="str">
        <f t="shared" si="45"/>
        <v>SINAPI 07/2024</v>
      </c>
      <c r="F2944" s="18">
        <v>8.19</v>
      </c>
    </row>
    <row r="2945" spans="1:6" ht="40.5">
      <c r="A2945" s="707">
        <v>91867</v>
      </c>
      <c r="B2945" s="692" t="s">
        <v>2956</v>
      </c>
      <c r="C2945" s="18" t="s">
        <v>10</v>
      </c>
      <c r="D2945" s="18">
        <v>9.39</v>
      </c>
      <c r="E2945" s="310" t="str">
        <f t="shared" si="45"/>
        <v>SINAPI 07/2024</v>
      </c>
      <c r="F2945" s="18">
        <v>9.9</v>
      </c>
    </row>
    <row r="2946" spans="1:6" ht="40.5">
      <c r="A2946" s="707">
        <v>91868</v>
      </c>
      <c r="B2946" s="692" t="s">
        <v>2957</v>
      </c>
      <c r="C2946" s="18" t="s">
        <v>10</v>
      </c>
      <c r="D2946" s="18">
        <v>13.23</v>
      </c>
      <c r="E2946" s="310" t="str">
        <f t="shared" si="45"/>
        <v>SINAPI 07/2024</v>
      </c>
      <c r="F2946" s="18">
        <v>13.85</v>
      </c>
    </row>
    <row r="2947" spans="1:6" ht="40.5">
      <c r="A2947" s="707">
        <v>91869</v>
      </c>
      <c r="B2947" s="692" t="s">
        <v>2958</v>
      </c>
      <c r="C2947" s="18" t="s">
        <v>10</v>
      </c>
      <c r="D2947" s="18">
        <v>16.93</v>
      </c>
      <c r="E2947" s="310" t="str">
        <f t="shared" si="45"/>
        <v>SINAPI 07/2024</v>
      </c>
      <c r="F2947" s="18">
        <v>17.670000000000002</v>
      </c>
    </row>
    <row r="2948" spans="1:6" ht="40.5">
      <c r="A2948" s="707">
        <v>91870</v>
      </c>
      <c r="B2948" s="692" t="s">
        <v>2959</v>
      </c>
      <c r="C2948" s="18" t="s">
        <v>10</v>
      </c>
      <c r="D2948" s="18">
        <v>11.36</v>
      </c>
      <c r="E2948" s="310" t="str">
        <f t="shared" si="45"/>
        <v>SINAPI 07/2024</v>
      </c>
      <c r="F2948" s="18">
        <v>12.25</v>
      </c>
    </row>
    <row r="2949" spans="1:6" ht="40.5">
      <c r="A2949" s="707">
        <v>91871</v>
      </c>
      <c r="B2949" s="692" t="s">
        <v>2960</v>
      </c>
      <c r="C2949" s="18" t="s">
        <v>10</v>
      </c>
      <c r="D2949" s="18">
        <v>12.99</v>
      </c>
      <c r="E2949" s="310" t="str">
        <f t="shared" si="45"/>
        <v>SINAPI 07/2024</v>
      </c>
      <c r="F2949" s="18">
        <v>13.96</v>
      </c>
    </row>
    <row r="2950" spans="1:6" ht="40.5">
      <c r="A2950" s="707">
        <v>91872</v>
      </c>
      <c r="B2950" s="692" t="s">
        <v>2961</v>
      </c>
      <c r="C2950" s="18" t="s">
        <v>10</v>
      </c>
      <c r="D2950" s="18">
        <v>16.829999999999998</v>
      </c>
      <c r="E2950" s="310" t="str">
        <f t="shared" si="45"/>
        <v>SINAPI 07/2024</v>
      </c>
      <c r="F2950" s="18">
        <v>17.91</v>
      </c>
    </row>
    <row r="2951" spans="1:6" ht="40.5">
      <c r="A2951" s="707">
        <v>91873</v>
      </c>
      <c r="B2951" s="692" t="s">
        <v>2962</v>
      </c>
      <c r="C2951" s="18" t="s">
        <v>10</v>
      </c>
      <c r="D2951" s="18">
        <v>20.53</v>
      </c>
      <c r="E2951" s="310" t="str">
        <f t="shared" si="45"/>
        <v>SINAPI 07/2024</v>
      </c>
      <c r="F2951" s="18">
        <v>21.72</v>
      </c>
    </row>
    <row r="2952" spans="1:6" ht="40.5">
      <c r="A2952" s="707">
        <v>93008</v>
      </c>
      <c r="B2952" s="692" t="s">
        <v>2963</v>
      </c>
      <c r="C2952" s="18" t="s">
        <v>10</v>
      </c>
      <c r="D2952" s="18">
        <v>17.91</v>
      </c>
      <c r="E2952" s="310" t="str">
        <f t="shared" ref="E2952:E3015" si="46">+$G$7</f>
        <v>SINAPI 07/2024</v>
      </c>
      <c r="F2952" s="18">
        <v>18.52</v>
      </c>
    </row>
    <row r="2953" spans="1:6" ht="40.5">
      <c r="A2953" s="707">
        <v>93009</v>
      </c>
      <c r="B2953" s="692" t="s">
        <v>2964</v>
      </c>
      <c r="C2953" s="18" t="s">
        <v>10</v>
      </c>
      <c r="D2953" s="18">
        <v>26.89</v>
      </c>
      <c r="E2953" s="310" t="str">
        <f t="shared" si="46"/>
        <v>SINAPI 07/2024</v>
      </c>
      <c r="F2953" s="18">
        <v>27.59</v>
      </c>
    </row>
    <row r="2954" spans="1:6" ht="40.5">
      <c r="A2954" s="707">
        <v>93010</v>
      </c>
      <c r="B2954" s="692" t="s">
        <v>2965</v>
      </c>
      <c r="C2954" s="18" t="s">
        <v>10</v>
      </c>
      <c r="D2954" s="18">
        <v>37.74</v>
      </c>
      <c r="E2954" s="310" t="str">
        <f t="shared" si="46"/>
        <v>SINAPI 07/2024</v>
      </c>
      <c r="F2954" s="18">
        <v>38.58</v>
      </c>
    </row>
    <row r="2955" spans="1:6" ht="40.5">
      <c r="A2955" s="707">
        <v>93011</v>
      </c>
      <c r="B2955" s="692" t="s">
        <v>2966</v>
      </c>
      <c r="C2955" s="18" t="s">
        <v>10</v>
      </c>
      <c r="D2955" s="18">
        <v>46.35</v>
      </c>
      <c r="E2955" s="310" t="str">
        <f t="shared" si="46"/>
        <v>SINAPI 07/2024</v>
      </c>
      <c r="F2955" s="18">
        <v>47.28</v>
      </c>
    </row>
    <row r="2956" spans="1:6" ht="40.5">
      <c r="A2956" s="707">
        <v>93012</v>
      </c>
      <c r="B2956" s="692" t="s">
        <v>2967</v>
      </c>
      <c r="C2956" s="18" t="s">
        <v>10</v>
      </c>
      <c r="D2956" s="18">
        <v>70.56</v>
      </c>
      <c r="E2956" s="310" t="str">
        <f t="shared" si="46"/>
        <v>SINAPI 07/2024</v>
      </c>
      <c r="F2956" s="18">
        <v>71.73</v>
      </c>
    </row>
    <row r="2957" spans="1:6" ht="27">
      <c r="A2957" s="707">
        <v>95726</v>
      </c>
      <c r="B2957" s="692" t="s">
        <v>2968</v>
      </c>
      <c r="C2957" s="18" t="s">
        <v>10</v>
      </c>
      <c r="D2957" s="18">
        <v>16.29</v>
      </c>
      <c r="E2957" s="310" t="str">
        <f t="shared" si="46"/>
        <v>SINAPI 07/2024</v>
      </c>
      <c r="F2957" s="18">
        <v>17.37</v>
      </c>
    </row>
    <row r="2958" spans="1:6" ht="27">
      <c r="A2958" s="707">
        <v>95727</v>
      </c>
      <c r="B2958" s="692" t="s">
        <v>2969</v>
      </c>
      <c r="C2958" s="18" t="s">
        <v>10</v>
      </c>
      <c r="D2958" s="18">
        <v>19.48</v>
      </c>
      <c r="E2958" s="310" t="str">
        <f t="shared" si="46"/>
        <v>SINAPI 07/2024</v>
      </c>
      <c r="F2958" s="18">
        <v>20.87</v>
      </c>
    </row>
    <row r="2959" spans="1:6" ht="27">
      <c r="A2959" s="707">
        <v>95728</v>
      </c>
      <c r="B2959" s="692" t="s">
        <v>2970</v>
      </c>
      <c r="C2959" s="18" t="s">
        <v>10</v>
      </c>
      <c r="D2959" s="18">
        <v>24.76</v>
      </c>
      <c r="E2959" s="310" t="str">
        <f t="shared" si="46"/>
        <v>SINAPI 07/2024</v>
      </c>
      <c r="F2959" s="18">
        <v>26.6</v>
      </c>
    </row>
    <row r="2960" spans="1:6" ht="40.5">
      <c r="A2960" s="707">
        <v>97667</v>
      </c>
      <c r="B2960" s="692" t="s">
        <v>2971</v>
      </c>
      <c r="C2960" s="18" t="s">
        <v>10</v>
      </c>
      <c r="D2960" s="18">
        <v>8.27</v>
      </c>
      <c r="E2960" s="310" t="str">
        <f t="shared" si="46"/>
        <v>SINAPI 07/2024</v>
      </c>
      <c r="F2960" s="18">
        <v>8.6300000000000008</v>
      </c>
    </row>
    <row r="2961" spans="1:6" ht="40.5">
      <c r="A2961" s="707">
        <v>97668</v>
      </c>
      <c r="B2961" s="692" t="s">
        <v>2972</v>
      </c>
      <c r="C2961" s="18" t="s">
        <v>10</v>
      </c>
      <c r="D2961" s="18">
        <v>11.8</v>
      </c>
      <c r="E2961" s="310" t="str">
        <f t="shared" si="46"/>
        <v>SINAPI 07/2024</v>
      </c>
      <c r="F2961" s="18">
        <v>12.32</v>
      </c>
    </row>
    <row r="2962" spans="1:6" ht="40.5">
      <c r="A2962" s="707">
        <v>97669</v>
      </c>
      <c r="B2962" s="692" t="s">
        <v>2973</v>
      </c>
      <c r="C2962" s="18" t="s">
        <v>10</v>
      </c>
      <c r="D2962" s="18">
        <v>17.350000000000001</v>
      </c>
      <c r="E2962" s="310" t="str">
        <f t="shared" si="46"/>
        <v>SINAPI 07/2024</v>
      </c>
      <c r="F2962" s="18">
        <v>18.18</v>
      </c>
    </row>
    <row r="2963" spans="1:6" ht="40.5">
      <c r="A2963" s="707">
        <v>97670</v>
      </c>
      <c r="B2963" s="692" t="s">
        <v>2974</v>
      </c>
      <c r="C2963" s="18" t="s">
        <v>10</v>
      </c>
      <c r="D2963" s="18">
        <v>22.51</v>
      </c>
      <c r="E2963" s="310" t="str">
        <f t="shared" si="46"/>
        <v>SINAPI 07/2024</v>
      </c>
      <c r="F2963" s="18">
        <v>23.45</v>
      </c>
    </row>
    <row r="2964" spans="1:6" ht="40.5">
      <c r="A2964" s="707">
        <v>91874</v>
      </c>
      <c r="B2964" s="692" t="s">
        <v>2975</v>
      </c>
      <c r="C2964" s="18" t="s">
        <v>44</v>
      </c>
      <c r="D2964" s="18">
        <v>6.46</v>
      </c>
      <c r="E2964" s="310" t="str">
        <f t="shared" si="46"/>
        <v>SINAPI 07/2024</v>
      </c>
      <c r="F2964" s="18">
        <v>7.12</v>
      </c>
    </row>
    <row r="2965" spans="1:6" ht="40.5">
      <c r="A2965" s="707">
        <v>91875</v>
      </c>
      <c r="B2965" s="692" t="s">
        <v>2976</v>
      </c>
      <c r="C2965" s="18" t="s">
        <v>44</v>
      </c>
      <c r="D2965" s="18">
        <v>7.71</v>
      </c>
      <c r="E2965" s="310" t="str">
        <f t="shared" si="46"/>
        <v>SINAPI 07/2024</v>
      </c>
      <c r="F2965" s="18">
        <v>8.4600000000000009</v>
      </c>
    </row>
    <row r="2966" spans="1:6" ht="40.5">
      <c r="A2966" s="707">
        <v>91876</v>
      </c>
      <c r="B2966" s="692" t="s">
        <v>2977</v>
      </c>
      <c r="C2966" s="18" t="s">
        <v>44</v>
      </c>
      <c r="D2966" s="18">
        <v>9.4</v>
      </c>
      <c r="E2966" s="310" t="str">
        <f t="shared" si="46"/>
        <v>SINAPI 07/2024</v>
      </c>
      <c r="F2966" s="18">
        <v>10.28</v>
      </c>
    </row>
    <row r="2967" spans="1:6" ht="40.5">
      <c r="A2967" s="707">
        <v>91877</v>
      </c>
      <c r="B2967" s="692" t="s">
        <v>2978</v>
      </c>
      <c r="C2967" s="18" t="s">
        <v>44</v>
      </c>
      <c r="D2967" s="18">
        <v>11.86</v>
      </c>
      <c r="E2967" s="310" t="str">
        <f t="shared" si="46"/>
        <v>SINAPI 07/2024</v>
      </c>
      <c r="F2967" s="18">
        <v>12.87</v>
      </c>
    </row>
    <row r="2968" spans="1:6" ht="40.5">
      <c r="A2968" s="707">
        <v>91878</v>
      </c>
      <c r="B2968" s="692" t="s">
        <v>2979</v>
      </c>
      <c r="C2968" s="18" t="s">
        <v>44</v>
      </c>
      <c r="D2968" s="18">
        <v>5.19</v>
      </c>
      <c r="E2968" s="310" t="str">
        <f t="shared" si="46"/>
        <v>SINAPI 07/2024</v>
      </c>
      <c r="F2968" s="18">
        <v>5.69</v>
      </c>
    </row>
    <row r="2969" spans="1:6" ht="40.5">
      <c r="A2969" s="707">
        <v>91879</v>
      </c>
      <c r="B2969" s="692" t="s">
        <v>2980</v>
      </c>
      <c r="C2969" s="18" t="s">
        <v>44</v>
      </c>
      <c r="D2969" s="18">
        <v>6.44</v>
      </c>
      <c r="E2969" s="310" t="str">
        <f t="shared" si="46"/>
        <v>SINAPI 07/2024</v>
      </c>
      <c r="F2969" s="18">
        <v>7.03</v>
      </c>
    </row>
    <row r="2970" spans="1:6" ht="40.5">
      <c r="A2970" s="707">
        <v>91880</v>
      </c>
      <c r="B2970" s="692" t="s">
        <v>2981</v>
      </c>
      <c r="C2970" s="18" t="s">
        <v>44</v>
      </c>
      <c r="D2970" s="18">
        <v>8.1300000000000008</v>
      </c>
      <c r="E2970" s="310" t="str">
        <f t="shared" si="46"/>
        <v>SINAPI 07/2024</v>
      </c>
      <c r="F2970" s="18">
        <v>8.85</v>
      </c>
    </row>
    <row r="2971" spans="1:6" ht="40.5">
      <c r="A2971" s="707">
        <v>91881</v>
      </c>
      <c r="B2971" s="692" t="s">
        <v>2982</v>
      </c>
      <c r="C2971" s="18" t="s">
        <v>44</v>
      </c>
      <c r="D2971" s="18">
        <v>10.59</v>
      </c>
      <c r="E2971" s="310" t="str">
        <f t="shared" si="46"/>
        <v>SINAPI 07/2024</v>
      </c>
      <c r="F2971" s="18">
        <v>11.45</v>
      </c>
    </row>
    <row r="2972" spans="1:6" ht="40.5">
      <c r="A2972" s="707">
        <v>91882</v>
      </c>
      <c r="B2972" s="692" t="s">
        <v>2983</v>
      </c>
      <c r="C2972" s="18" t="s">
        <v>44</v>
      </c>
      <c r="D2972" s="18">
        <v>9.09</v>
      </c>
      <c r="E2972" s="310" t="str">
        <f t="shared" si="46"/>
        <v>SINAPI 07/2024</v>
      </c>
      <c r="F2972" s="18">
        <v>10.08</v>
      </c>
    </row>
    <row r="2973" spans="1:6" ht="40.5">
      <c r="A2973" s="707">
        <v>91884</v>
      </c>
      <c r="B2973" s="692" t="s">
        <v>2984</v>
      </c>
      <c r="C2973" s="18" t="s">
        <v>44</v>
      </c>
      <c r="D2973" s="18">
        <v>10.34</v>
      </c>
      <c r="E2973" s="310" t="str">
        <f t="shared" si="46"/>
        <v>SINAPI 07/2024</v>
      </c>
      <c r="F2973" s="18">
        <v>11.42</v>
      </c>
    </row>
    <row r="2974" spans="1:6" ht="40.5">
      <c r="A2974" s="707">
        <v>91885</v>
      </c>
      <c r="B2974" s="692" t="s">
        <v>2985</v>
      </c>
      <c r="C2974" s="18" t="s">
        <v>44</v>
      </c>
      <c r="D2974" s="18">
        <v>11.99</v>
      </c>
      <c r="E2974" s="310" t="str">
        <f t="shared" si="46"/>
        <v>SINAPI 07/2024</v>
      </c>
      <c r="F2974" s="18">
        <v>13.18</v>
      </c>
    </row>
    <row r="2975" spans="1:6" ht="40.5">
      <c r="A2975" s="707">
        <v>91886</v>
      </c>
      <c r="B2975" s="692" t="s">
        <v>2986</v>
      </c>
      <c r="C2975" s="18" t="s">
        <v>44</v>
      </c>
      <c r="D2975" s="18">
        <v>14.4</v>
      </c>
      <c r="E2975" s="310" t="str">
        <f t="shared" si="46"/>
        <v>SINAPI 07/2024</v>
      </c>
      <c r="F2975" s="18">
        <v>15.73</v>
      </c>
    </row>
    <row r="2976" spans="1:6" ht="40.5">
      <c r="A2976" s="707">
        <v>91887</v>
      </c>
      <c r="B2976" s="692" t="s">
        <v>2987</v>
      </c>
      <c r="C2976" s="18" t="s">
        <v>44</v>
      </c>
      <c r="D2976" s="18">
        <v>11.87</v>
      </c>
      <c r="E2976" s="310" t="str">
        <f t="shared" si="46"/>
        <v>SINAPI 07/2024</v>
      </c>
      <c r="F2976" s="18">
        <v>12.87</v>
      </c>
    </row>
    <row r="2977" spans="1:6" ht="40.5">
      <c r="A2977" s="707">
        <v>91889</v>
      </c>
      <c r="B2977" s="692" t="s">
        <v>2988</v>
      </c>
      <c r="C2977" s="18" t="s">
        <v>44</v>
      </c>
      <c r="D2977" s="18">
        <v>11.45</v>
      </c>
      <c r="E2977" s="310" t="str">
        <f t="shared" si="46"/>
        <v>SINAPI 07/2024</v>
      </c>
      <c r="F2977" s="18">
        <v>12.45</v>
      </c>
    </row>
    <row r="2978" spans="1:6" ht="40.5">
      <c r="A2978" s="707">
        <v>91890</v>
      </c>
      <c r="B2978" s="692" t="s">
        <v>2989</v>
      </c>
      <c r="C2978" s="18" t="s">
        <v>44</v>
      </c>
      <c r="D2978" s="18">
        <v>12.98</v>
      </c>
      <c r="E2978" s="310" t="str">
        <f t="shared" si="46"/>
        <v>SINAPI 07/2024</v>
      </c>
      <c r="F2978" s="18">
        <v>14.1</v>
      </c>
    </row>
    <row r="2979" spans="1:6" ht="40.5">
      <c r="A2979" s="707">
        <v>91892</v>
      </c>
      <c r="B2979" s="692" t="s">
        <v>2990</v>
      </c>
      <c r="C2979" s="18" t="s">
        <v>44</v>
      </c>
      <c r="D2979" s="18">
        <v>15.81</v>
      </c>
      <c r="E2979" s="310" t="str">
        <f t="shared" si="46"/>
        <v>SINAPI 07/2024</v>
      </c>
      <c r="F2979" s="18">
        <v>16.93</v>
      </c>
    </row>
    <row r="2980" spans="1:6" ht="40.5">
      <c r="A2980" s="707">
        <v>91893</v>
      </c>
      <c r="B2980" s="692" t="s">
        <v>2991</v>
      </c>
      <c r="C2980" s="18" t="s">
        <v>44</v>
      </c>
      <c r="D2980" s="18">
        <v>16.510000000000002</v>
      </c>
      <c r="E2980" s="310" t="str">
        <f t="shared" si="46"/>
        <v>SINAPI 07/2024</v>
      </c>
      <c r="F2980" s="18">
        <v>17.82</v>
      </c>
    </row>
    <row r="2981" spans="1:6" ht="40.5">
      <c r="A2981" s="707">
        <v>91895</v>
      </c>
      <c r="B2981" s="692" t="s">
        <v>2992</v>
      </c>
      <c r="C2981" s="18" t="s">
        <v>44</v>
      </c>
      <c r="D2981" s="18">
        <v>19.38</v>
      </c>
      <c r="E2981" s="310" t="str">
        <f t="shared" si="46"/>
        <v>SINAPI 07/2024</v>
      </c>
      <c r="F2981" s="18">
        <v>20.69</v>
      </c>
    </row>
    <row r="2982" spans="1:6" ht="40.5">
      <c r="A2982" s="707">
        <v>91896</v>
      </c>
      <c r="B2982" s="692" t="s">
        <v>2993</v>
      </c>
      <c r="C2982" s="18" t="s">
        <v>44</v>
      </c>
      <c r="D2982" s="18">
        <v>18.940000000000001</v>
      </c>
      <c r="E2982" s="310" t="str">
        <f t="shared" si="46"/>
        <v>SINAPI 07/2024</v>
      </c>
      <c r="F2982" s="18">
        <v>20.46</v>
      </c>
    </row>
    <row r="2983" spans="1:6" ht="40.5">
      <c r="A2983" s="707">
        <v>91898</v>
      </c>
      <c r="B2983" s="692" t="s">
        <v>2994</v>
      </c>
      <c r="C2983" s="18" t="s">
        <v>44</v>
      </c>
      <c r="D2983" s="18">
        <v>22.02</v>
      </c>
      <c r="E2983" s="310" t="str">
        <f t="shared" si="46"/>
        <v>SINAPI 07/2024</v>
      </c>
      <c r="F2983" s="18">
        <v>23.54</v>
      </c>
    </row>
    <row r="2984" spans="1:6" ht="40.5">
      <c r="A2984" s="707">
        <v>91899</v>
      </c>
      <c r="B2984" s="692" t="s">
        <v>2995</v>
      </c>
      <c r="C2984" s="18" t="s">
        <v>44</v>
      </c>
      <c r="D2984" s="18">
        <v>9.94</v>
      </c>
      <c r="E2984" s="310" t="str">
        <f t="shared" si="46"/>
        <v>SINAPI 07/2024</v>
      </c>
      <c r="F2984" s="18">
        <v>10.69</v>
      </c>
    </row>
    <row r="2985" spans="1:6" ht="40.5">
      <c r="A2985" s="707">
        <v>91901</v>
      </c>
      <c r="B2985" s="692" t="s">
        <v>2996</v>
      </c>
      <c r="C2985" s="18" t="s">
        <v>44</v>
      </c>
      <c r="D2985" s="18">
        <v>9.52</v>
      </c>
      <c r="E2985" s="310" t="str">
        <f t="shared" si="46"/>
        <v>SINAPI 07/2024</v>
      </c>
      <c r="F2985" s="18">
        <v>10.27</v>
      </c>
    </row>
    <row r="2986" spans="1:6" ht="40.5">
      <c r="A2986" s="707">
        <v>91902</v>
      </c>
      <c r="B2986" s="692" t="s">
        <v>2997</v>
      </c>
      <c r="C2986" s="18" t="s">
        <v>44</v>
      </c>
      <c r="D2986" s="18">
        <v>11.05</v>
      </c>
      <c r="E2986" s="310" t="str">
        <f t="shared" si="46"/>
        <v>SINAPI 07/2024</v>
      </c>
      <c r="F2986" s="18">
        <v>11.93</v>
      </c>
    </row>
    <row r="2987" spans="1:6" ht="40.5">
      <c r="A2987" s="707">
        <v>91904</v>
      </c>
      <c r="B2987" s="692" t="s">
        <v>2998</v>
      </c>
      <c r="C2987" s="18" t="s">
        <v>44</v>
      </c>
      <c r="D2987" s="18">
        <v>13.88</v>
      </c>
      <c r="E2987" s="310" t="str">
        <f t="shared" si="46"/>
        <v>SINAPI 07/2024</v>
      </c>
      <c r="F2987" s="18">
        <v>14.76</v>
      </c>
    </row>
    <row r="2988" spans="1:6" ht="40.5">
      <c r="A2988" s="707">
        <v>91905</v>
      </c>
      <c r="B2988" s="692" t="s">
        <v>2999</v>
      </c>
      <c r="C2988" s="18" t="s">
        <v>44</v>
      </c>
      <c r="D2988" s="18">
        <v>14.58</v>
      </c>
      <c r="E2988" s="310" t="str">
        <f t="shared" si="46"/>
        <v>SINAPI 07/2024</v>
      </c>
      <c r="F2988" s="18">
        <v>15.65</v>
      </c>
    </row>
    <row r="2989" spans="1:6" ht="40.5">
      <c r="A2989" s="707">
        <v>91907</v>
      </c>
      <c r="B2989" s="692" t="s">
        <v>3000</v>
      </c>
      <c r="C2989" s="18" t="s">
        <v>44</v>
      </c>
      <c r="D2989" s="18">
        <v>17.45</v>
      </c>
      <c r="E2989" s="310" t="str">
        <f t="shared" si="46"/>
        <v>SINAPI 07/2024</v>
      </c>
      <c r="F2989" s="18">
        <v>18.52</v>
      </c>
    </row>
    <row r="2990" spans="1:6" ht="40.5">
      <c r="A2990" s="707">
        <v>91908</v>
      </c>
      <c r="B2990" s="692" t="s">
        <v>3001</v>
      </c>
      <c r="C2990" s="18" t="s">
        <v>44</v>
      </c>
      <c r="D2990" s="18">
        <v>17.05</v>
      </c>
      <c r="E2990" s="310" t="str">
        <f t="shared" si="46"/>
        <v>SINAPI 07/2024</v>
      </c>
      <c r="F2990" s="18">
        <v>18.329999999999998</v>
      </c>
    </row>
    <row r="2991" spans="1:6" ht="40.5">
      <c r="A2991" s="707">
        <v>91910</v>
      </c>
      <c r="B2991" s="692" t="s">
        <v>3002</v>
      </c>
      <c r="C2991" s="18" t="s">
        <v>44</v>
      </c>
      <c r="D2991" s="18">
        <v>20.13</v>
      </c>
      <c r="E2991" s="310" t="str">
        <f t="shared" si="46"/>
        <v>SINAPI 07/2024</v>
      </c>
      <c r="F2991" s="18">
        <v>21.41</v>
      </c>
    </row>
    <row r="2992" spans="1:6" ht="40.5">
      <c r="A2992" s="707">
        <v>91911</v>
      </c>
      <c r="B2992" s="692" t="s">
        <v>3003</v>
      </c>
      <c r="C2992" s="18" t="s">
        <v>44</v>
      </c>
      <c r="D2992" s="18">
        <v>15.83</v>
      </c>
      <c r="E2992" s="310" t="str">
        <f t="shared" si="46"/>
        <v>SINAPI 07/2024</v>
      </c>
      <c r="F2992" s="18">
        <v>17.309999999999999</v>
      </c>
    </row>
    <row r="2993" spans="1:6" ht="40.5">
      <c r="A2993" s="707">
        <v>91913</v>
      </c>
      <c r="B2993" s="692" t="s">
        <v>3004</v>
      </c>
      <c r="C2993" s="18" t="s">
        <v>44</v>
      </c>
      <c r="D2993" s="18">
        <v>15.41</v>
      </c>
      <c r="E2993" s="310" t="str">
        <f t="shared" si="46"/>
        <v>SINAPI 07/2024</v>
      </c>
      <c r="F2993" s="18">
        <v>16.89</v>
      </c>
    </row>
    <row r="2994" spans="1:6" ht="40.5">
      <c r="A2994" s="707">
        <v>91914</v>
      </c>
      <c r="B2994" s="692" t="s">
        <v>3005</v>
      </c>
      <c r="C2994" s="18" t="s">
        <v>44</v>
      </c>
      <c r="D2994" s="18">
        <v>16.89</v>
      </c>
      <c r="E2994" s="310" t="str">
        <f t="shared" si="46"/>
        <v>SINAPI 07/2024</v>
      </c>
      <c r="F2994" s="18">
        <v>18.489999999999998</v>
      </c>
    </row>
    <row r="2995" spans="1:6" ht="40.5">
      <c r="A2995" s="707">
        <v>91916</v>
      </c>
      <c r="B2995" s="692" t="s">
        <v>3006</v>
      </c>
      <c r="C2995" s="18" t="s">
        <v>44</v>
      </c>
      <c r="D2995" s="18">
        <v>19.72</v>
      </c>
      <c r="E2995" s="310" t="str">
        <f t="shared" si="46"/>
        <v>SINAPI 07/2024</v>
      </c>
      <c r="F2995" s="18">
        <v>21.32</v>
      </c>
    </row>
    <row r="2996" spans="1:6" ht="40.5">
      <c r="A2996" s="707">
        <v>91917</v>
      </c>
      <c r="B2996" s="692" t="s">
        <v>3007</v>
      </c>
      <c r="C2996" s="18" t="s">
        <v>44</v>
      </c>
      <c r="D2996" s="18">
        <v>20.37</v>
      </c>
      <c r="E2996" s="310" t="str">
        <f t="shared" si="46"/>
        <v>SINAPI 07/2024</v>
      </c>
      <c r="F2996" s="18">
        <v>22.16</v>
      </c>
    </row>
    <row r="2997" spans="1:6" ht="40.5">
      <c r="A2997" s="707">
        <v>91919</v>
      </c>
      <c r="B2997" s="692" t="s">
        <v>3008</v>
      </c>
      <c r="C2997" s="18" t="s">
        <v>44</v>
      </c>
      <c r="D2997" s="18">
        <v>23.24</v>
      </c>
      <c r="E2997" s="310" t="str">
        <f t="shared" si="46"/>
        <v>SINAPI 07/2024</v>
      </c>
      <c r="F2997" s="18">
        <v>25.03</v>
      </c>
    </row>
    <row r="2998" spans="1:6" ht="40.5">
      <c r="A2998" s="707">
        <v>91920</v>
      </c>
      <c r="B2998" s="692" t="s">
        <v>3009</v>
      </c>
      <c r="C2998" s="18" t="s">
        <v>44</v>
      </c>
      <c r="D2998" s="18">
        <v>22.76</v>
      </c>
      <c r="E2998" s="310" t="str">
        <f t="shared" si="46"/>
        <v>SINAPI 07/2024</v>
      </c>
      <c r="F2998" s="18">
        <v>24.75</v>
      </c>
    </row>
    <row r="2999" spans="1:6" ht="40.5">
      <c r="A2999" s="707">
        <v>91922</v>
      </c>
      <c r="B2999" s="692" t="s">
        <v>3010</v>
      </c>
      <c r="C2999" s="18" t="s">
        <v>44</v>
      </c>
      <c r="D2999" s="18">
        <v>25.84</v>
      </c>
      <c r="E2999" s="310" t="str">
        <f t="shared" si="46"/>
        <v>SINAPI 07/2024</v>
      </c>
      <c r="F2999" s="18">
        <v>27.83</v>
      </c>
    </row>
    <row r="3000" spans="1:6" ht="40.5">
      <c r="A3000" s="707">
        <v>93013</v>
      </c>
      <c r="B3000" s="692" t="s">
        <v>3011</v>
      </c>
      <c r="C3000" s="18" t="s">
        <v>44</v>
      </c>
      <c r="D3000" s="18">
        <v>14.93</v>
      </c>
      <c r="E3000" s="310" t="str">
        <f t="shared" si="46"/>
        <v>SINAPI 07/2024</v>
      </c>
      <c r="F3000" s="18">
        <v>16.149999999999999</v>
      </c>
    </row>
    <row r="3001" spans="1:6" ht="40.5">
      <c r="A3001" s="707">
        <v>93014</v>
      </c>
      <c r="B3001" s="692" t="s">
        <v>3012</v>
      </c>
      <c r="C3001" s="18" t="s">
        <v>44</v>
      </c>
      <c r="D3001" s="18">
        <v>18.690000000000001</v>
      </c>
      <c r="E3001" s="310" t="str">
        <f t="shared" si="46"/>
        <v>SINAPI 07/2024</v>
      </c>
      <c r="F3001" s="18">
        <v>20.100000000000001</v>
      </c>
    </row>
    <row r="3002" spans="1:6" ht="40.5">
      <c r="A3002" s="707">
        <v>93015</v>
      </c>
      <c r="B3002" s="692" t="s">
        <v>3013</v>
      </c>
      <c r="C3002" s="18" t="s">
        <v>44</v>
      </c>
      <c r="D3002" s="18">
        <v>29.96</v>
      </c>
      <c r="E3002" s="310" t="str">
        <f t="shared" si="46"/>
        <v>SINAPI 07/2024</v>
      </c>
      <c r="F3002" s="18">
        <v>31.63</v>
      </c>
    </row>
    <row r="3003" spans="1:6" ht="40.5">
      <c r="A3003" s="707">
        <v>93016</v>
      </c>
      <c r="B3003" s="692" t="s">
        <v>3014</v>
      </c>
      <c r="C3003" s="18" t="s">
        <v>44</v>
      </c>
      <c r="D3003" s="18">
        <v>37.06</v>
      </c>
      <c r="E3003" s="310" t="str">
        <f t="shared" si="46"/>
        <v>SINAPI 07/2024</v>
      </c>
      <c r="F3003" s="18">
        <v>38.92</v>
      </c>
    </row>
    <row r="3004" spans="1:6" ht="40.5">
      <c r="A3004" s="707">
        <v>93017</v>
      </c>
      <c r="B3004" s="692" t="s">
        <v>3015</v>
      </c>
      <c r="C3004" s="18" t="s">
        <v>44</v>
      </c>
      <c r="D3004" s="18">
        <v>57.45</v>
      </c>
      <c r="E3004" s="310" t="str">
        <f t="shared" si="46"/>
        <v>SINAPI 07/2024</v>
      </c>
      <c r="F3004" s="18">
        <v>59.78</v>
      </c>
    </row>
    <row r="3005" spans="1:6" ht="54">
      <c r="A3005" s="707">
        <v>93018</v>
      </c>
      <c r="B3005" s="692" t="s">
        <v>3016</v>
      </c>
      <c r="C3005" s="18" t="s">
        <v>44</v>
      </c>
      <c r="D3005" s="18">
        <v>22.94</v>
      </c>
      <c r="E3005" s="310" t="str">
        <f t="shared" si="46"/>
        <v>SINAPI 07/2024</v>
      </c>
      <c r="F3005" s="18">
        <v>24.77</v>
      </c>
    </row>
    <row r="3006" spans="1:6" ht="54">
      <c r="A3006" s="707">
        <v>93020</v>
      </c>
      <c r="B3006" s="692" t="s">
        <v>3017</v>
      </c>
      <c r="C3006" s="18" t="s">
        <v>44</v>
      </c>
      <c r="D3006" s="18">
        <v>30.26</v>
      </c>
      <c r="E3006" s="310" t="str">
        <f t="shared" si="46"/>
        <v>SINAPI 07/2024</v>
      </c>
      <c r="F3006" s="18">
        <v>32.36</v>
      </c>
    </row>
    <row r="3007" spans="1:6" ht="54">
      <c r="A3007" s="707">
        <v>93022</v>
      </c>
      <c r="B3007" s="692" t="s">
        <v>3018</v>
      </c>
      <c r="C3007" s="18" t="s">
        <v>44</v>
      </c>
      <c r="D3007" s="18">
        <v>54.19</v>
      </c>
      <c r="E3007" s="310" t="str">
        <f t="shared" si="46"/>
        <v>SINAPI 07/2024</v>
      </c>
      <c r="F3007" s="18">
        <v>56.72</v>
      </c>
    </row>
    <row r="3008" spans="1:6" ht="54">
      <c r="A3008" s="707">
        <v>93024</v>
      </c>
      <c r="B3008" s="692" t="s">
        <v>3019</v>
      </c>
      <c r="C3008" s="18" t="s">
        <v>44</v>
      </c>
      <c r="D3008" s="18">
        <v>56.45</v>
      </c>
      <c r="E3008" s="310" t="str">
        <f t="shared" si="46"/>
        <v>SINAPI 07/2024</v>
      </c>
      <c r="F3008" s="18">
        <v>59.24</v>
      </c>
    </row>
    <row r="3009" spans="1:6" ht="54">
      <c r="A3009" s="707">
        <v>93026</v>
      </c>
      <c r="B3009" s="692" t="s">
        <v>3020</v>
      </c>
      <c r="C3009" s="18" t="s">
        <v>44</v>
      </c>
      <c r="D3009" s="18">
        <v>96.25</v>
      </c>
      <c r="E3009" s="310" t="str">
        <f t="shared" si="46"/>
        <v>SINAPI 07/2024</v>
      </c>
      <c r="F3009" s="18">
        <v>99.73</v>
      </c>
    </row>
    <row r="3010" spans="1:6" ht="40.5">
      <c r="A3010" s="707">
        <v>97559</v>
      </c>
      <c r="B3010" s="692" t="s">
        <v>3021</v>
      </c>
      <c r="C3010" s="18" t="s">
        <v>44</v>
      </c>
      <c r="D3010" s="18">
        <v>12.66</v>
      </c>
      <c r="E3010" s="310" t="str">
        <f t="shared" si="46"/>
        <v>SINAPI 07/2024</v>
      </c>
      <c r="F3010" s="18">
        <v>13.78</v>
      </c>
    </row>
    <row r="3011" spans="1:6" ht="40.5">
      <c r="A3011" s="707">
        <v>97562</v>
      </c>
      <c r="B3011" s="692" t="s">
        <v>3022</v>
      </c>
      <c r="C3011" s="18" t="s">
        <v>44</v>
      </c>
      <c r="D3011" s="18">
        <v>10.73</v>
      </c>
      <c r="E3011" s="310" t="str">
        <f t="shared" si="46"/>
        <v>SINAPI 07/2024</v>
      </c>
      <c r="F3011" s="18">
        <v>11.61</v>
      </c>
    </row>
    <row r="3012" spans="1:6" ht="40.5">
      <c r="A3012" s="707">
        <v>97564</v>
      </c>
      <c r="B3012" s="692" t="s">
        <v>3023</v>
      </c>
      <c r="C3012" s="18" t="s">
        <v>44</v>
      </c>
      <c r="D3012" s="18">
        <v>16.57</v>
      </c>
      <c r="E3012" s="310" t="str">
        <f t="shared" si="46"/>
        <v>SINAPI 07/2024</v>
      </c>
      <c r="F3012" s="18">
        <v>18.170000000000002</v>
      </c>
    </row>
    <row r="3013" spans="1:6" ht="40.5">
      <c r="A3013" s="707">
        <v>104395</v>
      </c>
      <c r="B3013" s="692" t="s">
        <v>3024</v>
      </c>
      <c r="C3013" s="18" t="s">
        <v>44</v>
      </c>
      <c r="D3013" s="18">
        <v>23.75</v>
      </c>
      <c r="E3013" s="310" t="str">
        <f t="shared" si="46"/>
        <v>SINAPI 07/2024</v>
      </c>
      <c r="F3013" s="18">
        <v>24.92</v>
      </c>
    </row>
    <row r="3014" spans="1:6" ht="40.5">
      <c r="A3014" s="707">
        <v>91924</v>
      </c>
      <c r="B3014" s="692" t="s">
        <v>3025</v>
      </c>
      <c r="C3014" s="18" t="s">
        <v>10</v>
      </c>
      <c r="D3014" s="18">
        <v>2.7</v>
      </c>
      <c r="E3014" s="310" t="str">
        <f t="shared" si="46"/>
        <v>SINAPI 07/2024</v>
      </c>
      <c r="F3014" s="18">
        <v>2.82</v>
      </c>
    </row>
    <row r="3015" spans="1:6" ht="40.5">
      <c r="A3015" s="707">
        <v>91925</v>
      </c>
      <c r="B3015" s="692" t="s">
        <v>3026</v>
      </c>
      <c r="C3015" s="18" t="s">
        <v>10</v>
      </c>
      <c r="D3015" s="18">
        <v>3.27</v>
      </c>
      <c r="E3015" s="310" t="str">
        <f t="shared" si="46"/>
        <v>SINAPI 07/2024</v>
      </c>
      <c r="F3015" s="18">
        <v>3.39</v>
      </c>
    </row>
    <row r="3016" spans="1:6" ht="40.5">
      <c r="A3016" s="707">
        <v>91926</v>
      </c>
      <c r="B3016" s="692" t="s">
        <v>3027</v>
      </c>
      <c r="C3016" s="18" t="s">
        <v>10</v>
      </c>
      <c r="D3016" s="18">
        <v>3.92</v>
      </c>
      <c r="E3016" s="310" t="str">
        <f t="shared" ref="E3016:E3079" si="47">+$G$7</f>
        <v>SINAPI 07/2024</v>
      </c>
      <c r="F3016" s="18">
        <v>4.07</v>
      </c>
    </row>
    <row r="3017" spans="1:6" ht="40.5">
      <c r="A3017" s="707">
        <v>91927</v>
      </c>
      <c r="B3017" s="692" t="s">
        <v>3028</v>
      </c>
      <c r="C3017" s="18" t="s">
        <v>10</v>
      </c>
      <c r="D3017" s="18">
        <v>4.41</v>
      </c>
      <c r="E3017" s="310" t="str">
        <f t="shared" si="47"/>
        <v>SINAPI 07/2024</v>
      </c>
      <c r="F3017" s="18">
        <v>4.5599999999999996</v>
      </c>
    </row>
    <row r="3018" spans="1:6" ht="40.5">
      <c r="A3018" s="707">
        <v>91928</v>
      </c>
      <c r="B3018" s="692" t="s">
        <v>3029</v>
      </c>
      <c r="C3018" s="18" t="s">
        <v>10</v>
      </c>
      <c r="D3018" s="18">
        <v>6.07</v>
      </c>
      <c r="E3018" s="310" t="str">
        <f t="shared" si="47"/>
        <v>SINAPI 07/2024</v>
      </c>
      <c r="F3018" s="18">
        <v>6.28</v>
      </c>
    </row>
    <row r="3019" spans="1:6" ht="40.5">
      <c r="A3019" s="707">
        <v>91929</v>
      </c>
      <c r="B3019" s="692" t="s">
        <v>3030</v>
      </c>
      <c r="C3019" s="18" t="s">
        <v>10</v>
      </c>
      <c r="D3019" s="18">
        <v>6.49</v>
      </c>
      <c r="E3019" s="310" t="str">
        <f t="shared" si="47"/>
        <v>SINAPI 07/2024</v>
      </c>
      <c r="F3019" s="18">
        <v>6.7</v>
      </c>
    </row>
    <row r="3020" spans="1:6" ht="40.5">
      <c r="A3020" s="707">
        <v>91930</v>
      </c>
      <c r="B3020" s="692" t="s">
        <v>3031</v>
      </c>
      <c r="C3020" s="18" t="s">
        <v>10</v>
      </c>
      <c r="D3020" s="18">
        <v>8.49</v>
      </c>
      <c r="E3020" s="310" t="str">
        <f t="shared" si="47"/>
        <v>SINAPI 07/2024</v>
      </c>
      <c r="F3020" s="18">
        <v>8.77</v>
      </c>
    </row>
    <row r="3021" spans="1:6" ht="40.5">
      <c r="A3021" s="707">
        <v>91931</v>
      </c>
      <c r="B3021" s="692" t="s">
        <v>3032</v>
      </c>
      <c r="C3021" s="18" t="s">
        <v>10</v>
      </c>
      <c r="D3021" s="18">
        <v>9.17</v>
      </c>
      <c r="E3021" s="310" t="str">
        <f t="shared" si="47"/>
        <v>SINAPI 07/2024</v>
      </c>
      <c r="F3021" s="18">
        <v>9.4499999999999993</v>
      </c>
    </row>
    <row r="3022" spans="1:6" ht="40.5">
      <c r="A3022" s="707">
        <v>91932</v>
      </c>
      <c r="B3022" s="692" t="s">
        <v>3033</v>
      </c>
      <c r="C3022" s="18" t="s">
        <v>10</v>
      </c>
      <c r="D3022" s="18">
        <v>15.23</v>
      </c>
      <c r="E3022" s="310" t="str">
        <f t="shared" si="47"/>
        <v>SINAPI 07/2024</v>
      </c>
      <c r="F3022" s="18">
        <v>15.64</v>
      </c>
    </row>
    <row r="3023" spans="1:6" ht="40.5">
      <c r="A3023" s="707">
        <v>91933</v>
      </c>
      <c r="B3023" s="692" t="s">
        <v>3034</v>
      </c>
      <c r="C3023" s="18" t="s">
        <v>10</v>
      </c>
      <c r="D3023" s="18">
        <v>14.69</v>
      </c>
      <c r="E3023" s="310" t="str">
        <f t="shared" si="47"/>
        <v>SINAPI 07/2024</v>
      </c>
      <c r="F3023" s="18">
        <v>15.1</v>
      </c>
    </row>
    <row r="3024" spans="1:6" ht="40.5">
      <c r="A3024" s="707">
        <v>91934</v>
      </c>
      <c r="B3024" s="692" t="s">
        <v>3035</v>
      </c>
      <c r="C3024" s="18" t="s">
        <v>10</v>
      </c>
      <c r="D3024" s="18">
        <v>21.98</v>
      </c>
      <c r="E3024" s="310" t="str">
        <f t="shared" si="47"/>
        <v>SINAPI 07/2024</v>
      </c>
      <c r="F3024" s="18">
        <v>22.6</v>
      </c>
    </row>
    <row r="3025" spans="1:6" ht="40.5">
      <c r="A3025" s="707">
        <v>91935</v>
      </c>
      <c r="B3025" s="692" t="s">
        <v>3036</v>
      </c>
      <c r="C3025" s="18" t="s">
        <v>10</v>
      </c>
      <c r="D3025" s="18">
        <v>23.04</v>
      </c>
      <c r="E3025" s="310" t="str">
        <f t="shared" si="47"/>
        <v>SINAPI 07/2024</v>
      </c>
      <c r="F3025" s="18">
        <v>23.66</v>
      </c>
    </row>
    <row r="3026" spans="1:6" ht="40.5">
      <c r="A3026" s="707">
        <v>92979</v>
      </c>
      <c r="B3026" s="692" t="s">
        <v>3037</v>
      </c>
      <c r="C3026" s="18" t="s">
        <v>10</v>
      </c>
      <c r="D3026" s="18">
        <v>10.23</v>
      </c>
      <c r="E3026" s="310" t="str">
        <f t="shared" si="47"/>
        <v>SINAPI 07/2024</v>
      </c>
      <c r="F3026" s="18">
        <v>10.28</v>
      </c>
    </row>
    <row r="3027" spans="1:6" ht="40.5">
      <c r="A3027" s="707">
        <v>92980</v>
      </c>
      <c r="B3027" s="692" t="s">
        <v>3038</v>
      </c>
      <c r="C3027" s="18" t="s">
        <v>10</v>
      </c>
      <c r="D3027" s="18">
        <v>9.7799999999999994</v>
      </c>
      <c r="E3027" s="310" t="str">
        <f t="shared" si="47"/>
        <v>SINAPI 07/2024</v>
      </c>
      <c r="F3027" s="18">
        <v>9.83</v>
      </c>
    </row>
    <row r="3028" spans="1:6" ht="40.5">
      <c r="A3028" s="707">
        <v>92981</v>
      </c>
      <c r="B3028" s="692" t="s">
        <v>3039</v>
      </c>
      <c r="C3028" s="18" t="s">
        <v>10</v>
      </c>
      <c r="D3028" s="18">
        <v>14.6</v>
      </c>
      <c r="E3028" s="310" t="str">
        <f t="shared" si="47"/>
        <v>SINAPI 07/2024</v>
      </c>
      <c r="F3028" s="18">
        <v>14.67</v>
      </c>
    </row>
    <row r="3029" spans="1:6" ht="40.5">
      <c r="A3029" s="707">
        <v>92982</v>
      </c>
      <c r="B3029" s="692" t="s">
        <v>3040</v>
      </c>
      <c r="C3029" s="18" t="s">
        <v>10</v>
      </c>
      <c r="D3029" s="18">
        <v>15.48</v>
      </c>
      <c r="E3029" s="310" t="str">
        <f t="shared" si="47"/>
        <v>SINAPI 07/2024</v>
      </c>
      <c r="F3029" s="18">
        <v>15.55</v>
      </c>
    </row>
    <row r="3030" spans="1:6" ht="54">
      <c r="A3030" s="707">
        <v>92984</v>
      </c>
      <c r="B3030" s="692" t="s">
        <v>3041</v>
      </c>
      <c r="C3030" s="18" t="s">
        <v>10</v>
      </c>
      <c r="D3030" s="18">
        <v>25.47</v>
      </c>
      <c r="E3030" s="310" t="str">
        <f t="shared" si="47"/>
        <v>SINAPI 07/2024</v>
      </c>
      <c r="F3030" s="18">
        <v>25.81</v>
      </c>
    </row>
    <row r="3031" spans="1:6" ht="54">
      <c r="A3031" s="707">
        <v>92986</v>
      </c>
      <c r="B3031" s="692" t="s">
        <v>3042</v>
      </c>
      <c r="C3031" s="18" t="s">
        <v>10</v>
      </c>
      <c r="D3031" s="18">
        <v>35.28</v>
      </c>
      <c r="E3031" s="310" t="str">
        <f t="shared" si="47"/>
        <v>SINAPI 07/2024</v>
      </c>
      <c r="F3031" s="18">
        <v>35.659999999999997</v>
      </c>
    </row>
    <row r="3032" spans="1:6" ht="54">
      <c r="A3032" s="707">
        <v>92988</v>
      </c>
      <c r="B3032" s="692" t="s">
        <v>3043</v>
      </c>
      <c r="C3032" s="18" t="s">
        <v>10</v>
      </c>
      <c r="D3032" s="18">
        <v>51.28</v>
      </c>
      <c r="E3032" s="310" t="str">
        <f t="shared" si="47"/>
        <v>SINAPI 07/2024</v>
      </c>
      <c r="F3032" s="18">
        <v>51.74</v>
      </c>
    </row>
    <row r="3033" spans="1:6" ht="54">
      <c r="A3033" s="707">
        <v>92990</v>
      </c>
      <c r="B3033" s="692" t="s">
        <v>3044</v>
      </c>
      <c r="C3033" s="18" t="s">
        <v>10</v>
      </c>
      <c r="D3033" s="18">
        <v>71.05</v>
      </c>
      <c r="E3033" s="310" t="str">
        <f t="shared" si="47"/>
        <v>SINAPI 07/2024</v>
      </c>
      <c r="F3033" s="18">
        <v>71.599999999999994</v>
      </c>
    </row>
    <row r="3034" spans="1:6" ht="54">
      <c r="A3034" s="707">
        <v>92992</v>
      </c>
      <c r="B3034" s="692" t="s">
        <v>3045</v>
      </c>
      <c r="C3034" s="18" t="s">
        <v>10</v>
      </c>
      <c r="D3034" s="18">
        <v>91.89</v>
      </c>
      <c r="E3034" s="310" t="str">
        <f t="shared" si="47"/>
        <v>SINAPI 07/2024</v>
      </c>
      <c r="F3034" s="18">
        <v>92.56</v>
      </c>
    </row>
    <row r="3035" spans="1:6" ht="54">
      <c r="A3035" s="707">
        <v>92994</v>
      </c>
      <c r="B3035" s="692" t="s">
        <v>3046</v>
      </c>
      <c r="C3035" s="18" t="s">
        <v>10</v>
      </c>
      <c r="D3035" s="18">
        <v>119.47</v>
      </c>
      <c r="E3035" s="310" t="str">
        <f t="shared" si="47"/>
        <v>SINAPI 07/2024</v>
      </c>
      <c r="F3035" s="18">
        <v>120.26</v>
      </c>
    </row>
    <row r="3036" spans="1:6" ht="54">
      <c r="A3036" s="707">
        <v>92996</v>
      </c>
      <c r="B3036" s="692" t="s">
        <v>3047</v>
      </c>
      <c r="C3036" s="18" t="s">
        <v>10</v>
      </c>
      <c r="D3036" s="18">
        <v>144.54</v>
      </c>
      <c r="E3036" s="310" t="str">
        <f t="shared" si="47"/>
        <v>SINAPI 07/2024</v>
      </c>
      <c r="F3036" s="18">
        <v>145.47999999999999</v>
      </c>
    </row>
    <row r="3037" spans="1:6" ht="54">
      <c r="A3037" s="707">
        <v>92998</v>
      </c>
      <c r="B3037" s="692" t="s">
        <v>3048</v>
      </c>
      <c r="C3037" s="18" t="s">
        <v>10</v>
      </c>
      <c r="D3037" s="18">
        <v>177.17</v>
      </c>
      <c r="E3037" s="310" t="str">
        <f t="shared" si="47"/>
        <v>SINAPI 07/2024</v>
      </c>
      <c r="F3037" s="18">
        <v>178.28</v>
      </c>
    </row>
    <row r="3038" spans="1:6" ht="54">
      <c r="A3038" s="707">
        <v>93000</v>
      </c>
      <c r="B3038" s="692" t="s">
        <v>3049</v>
      </c>
      <c r="C3038" s="18" t="s">
        <v>10</v>
      </c>
      <c r="D3038" s="18">
        <v>234.65</v>
      </c>
      <c r="E3038" s="310" t="str">
        <f t="shared" si="47"/>
        <v>SINAPI 07/2024</v>
      </c>
      <c r="F3038" s="18">
        <v>236.02</v>
      </c>
    </row>
    <row r="3039" spans="1:6" ht="54">
      <c r="A3039" s="707">
        <v>93002</v>
      </c>
      <c r="B3039" s="692" t="s">
        <v>3050</v>
      </c>
      <c r="C3039" s="18" t="s">
        <v>10</v>
      </c>
      <c r="D3039" s="18">
        <v>303.5</v>
      </c>
      <c r="E3039" s="310" t="str">
        <f t="shared" si="47"/>
        <v>SINAPI 07/2024</v>
      </c>
      <c r="F3039" s="18">
        <v>305.16000000000003</v>
      </c>
    </row>
    <row r="3040" spans="1:6" ht="40.5">
      <c r="A3040" s="707">
        <v>101884</v>
      </c>
      <c r="B3040" s="692" t="s">
        <v>3051</v>
      </c>
      <c r="C3040" s="18" t="s">
        <v>10</v>
      </c>
      <c r="D3040" s="18">
        <v>10</v>
      </c>
      <c r="E3040" s="310" t="str">
        <f t="shared" si="47"/>
        <v>SINAPI 07/2024</v>
      </c>
      <c r="F3040" s="18">
        <v>10.02</v>
      </c>
    </row>
    <row r="3041" spans="1:6" ht="40.5">
      <c r="A3041" s="707">
        <v>101885</v>
      </c>
      <c r="B3041" s="692" t="s">
        <v>3052</v>
      </c>
      <c r="C3041" s="18" t="s">
        <v>10</v>
      </c>
      <c r="D3041" s="18">
        <v>9.5500000000000007</v>
      </c>
      <c r="E3041" s="310" t="str">
        <f t="shared" si="47"/>
        <v>SINAPI 07/2024</v>
      </c>
      <c r="F3041" s="18">
        <v>9.57</v>
      </c>
    </row>
    <row r="3042" spans="1:6" ht="40.5">
      <c r="A3042" s="707">
        <v>101886</v>
      </c>
      <c r="B3042" s="692" t="s">
        <v>3053</v>
      </c>
      <c r="C3042" s="18" t="s">
        <v>10</v>
      </c>
      <c r="D3042" s="18">
        <v>14.34</v>
      </c>
      <c r="E3042" s="310" t="str">
        <f t="shared" si="47"/>
        <v>SINAPI 07/2024</v>
      </c>
      <c r="F3042" s="18">
        <v>14.38</v>
      </c>
    </row>
    <row r="3043" spans="1:6" ht="40.5">
      <c r="A3043" s="707">
        <v>101887</v>
      </c>
      <c r="B3043" s="692" t="s">
        <v>3054</v>
      </c>
      <c r="C3043" s="18" t="s">
        <v>10</v>
      </c>
      <c r="D3043" s="18">
        <v>15.22</v>
      </c>
      <c r="E3043" s="310" t="str">
        <f t="shared" si="47"/>
        <v>SINAPI 07/2024</v>
      </c>
      <c r="F3043" s="18">
        <v>15.26</v>
      </c>
    </row>
    <row r="3044" spans="1:6" ht="40.5">
      <c r="A3044" s="707">
        <v>101888</v>
      </c>
      <c r="B3044" s="692" t="s">
        <v>3055</v>
      </c>
      <c r="C3044" s="18" t="s">
        <v>10</v>
      </c>
      <c r="D3044" s="18">
        <v>22.47</v>
      </c>
      <c r="E3044" s="310" t="str">
        <f t="shared" si="47"/>
        <v>SINAPI 07/2024</v>
      </c>
      <c r="F3044" s="18">
        <v>22.53</v>
      </c>
    </row>
    <row r="3045" spans="1:6" ht="40.5">
      <c r="A3045" s="707">
        <v>101889</v>
      </c>
      <c r="B3045" s="692" t="s">
        <v>3056</v>
      </c>
      <c r="C3045" s="18" t="s">
        <v>10</v>
      </c>
      <c r="D3045" s="18">
        <v>23.61</v>
      </c>
      <c r="E3045" s="310" t="str">
        <f t="shared" si="47"/>
        <v>SINAPI 07/2024</v>
      </c>
      <c r="F3045" s="18">
        <v>23.67</v>
      </c>
    </row>
    <row r="3046" spans="1:6" ht="27">
      <c r="A3046" s="707">
        <v>91936</v>
      </c>
      <c r="B3046" s="692" t="s">
        <v>3057</v>
      </c>
      <c r="C3046" s="18" t="s">
        <v>44</v>
      </c>
      <c r="D3046" s="18">
        <v>18.54</v>
      </c>
      <c r="E3046" s="310" t="str">
        <f t="shared" si="47"/>
        <v>SINAPI 07/2024</v>
      </c>
      <c r="F3046" s="18">
        <v>19.75</v>
      </c>
    </row>
    <row r="3047" spans="1:6" ht="27">
      <c r="A3047" s="707">
        <v>91937</v>
      </c>
      <c r="B3047" s="692" t="s">
        <v>3058</v>
      </c>
      <c r="C3047" s="18" t="s">
        <v>44</v>
      </c>
      <c r="D3047" s="18">
        <v>15.83</v>
      </c>
      <c r="E3047" s="310" t="str">
        <f t="shared" si="47"/>
        <v>SINAPI 07/2024</v>
      </c>
      <c r="F3047" s="18">
        <v>17.04</v>
      </c>
    </row>
    <row r="3048" spans="1:6" ht="40.5">
      <c r="A3048" s="707">
        <v>91939</v>
      </c>
      <c r="B3048" s="692" t="s">
        <v>3059</v>
      </c>
      <c r="C3048" s="18" t="s">
        <v>44</v>
      </c>
      <c r="D3048" s="18">
        <v>28.09</v>
      </c>
      <c r="E3048" s="310" t="str">
        <f t="shared" si="47"/>
        <v>SINAPI 07/2024</v>
      </c>
      <c r="F3048" s="18">
        <v>31.1</v>
      </c>
    </row>
    <row r="3049" spans="1:6" ht="40.5">
      <c r="A3049" s="707">
        <v>91940</v>
      </c>
      <c r="B3049" s="692" t="s">
        <v>3060</v>
      </c>
      <c r="C3049" s="18" t="s">
        <v>44</v>
      </c>
      <c r="D3049" s="18">
        <v>16.72</v>
      </c>
      <c r="E3049" s="310" t="str">
        <f t="shared" si="47"/>
        <v>SINAPI 07/2024</v>
      </c>
      <c r="F3049" s="18">
        <v>18.329999999999998</v>
      </c>
    </row>
    <row r="3050" spans="1:6" ht="40.5">
      <c r="A3050" s="707">
        <v>91941</v>
      </c>
      <c r="B3050" s="692" t="s">
        <v>3061</v>
      </c>
      <c r="C3050" s="18" t="s">
        <v>44</v>
      </c>
      <c r="D3050" s="18">
        <v>11.14</v>
      </c>
      <c r="E3050" s="310" t="str">
        <f t="shared" si="47"/>
        <v>SINAPI 07/2024</v>
      </c>
      <c r="F3050" s="18">
        <v>12.06</v>
      </c>
    </row>
    <row r="3051" spans="1:6" ht="40.5">
      <c r="A3051" s="707">
        <v>91942</v>
      </c>
      <c r="B3051" s="692" t="s">
        <v>3062</v>
      </c>
      <c r="C3051" s="18" t="s">
        <v>44</v>
      </c>
      <c r="D3051" s="18">
        <v>32.479999999999997</v>
      </c>
      <c r="E3051" s="310" t="str">
        <f t="shared" si="47"/>
        <v>SINAPI 07/2024</v>
      </c>
      <c r="F3051" s="18">
        <v>35.6</v>
      </c>
    </row>
    <row r="3052" spans="1:6" ht="40.5">
      <c r="A3052" s="707">
        <v>91943</v>
      </c>
      <c r="B3052" s="692" t="s">
        <v>3063</v>
      </c>
      <c r="C3052" s="18" t="s">
        <v>44</v>
      </c>
      <c r="D3052" s="18">
        <v>20.72</v>
      </c>
      <c r="E3052" s="310" t="str">
        <f t="shared" si="47"/>
        <v>SINAPI 07/2024</v>
      </c>
      <c r="F3052" s="18">
        <v>22.38</v>
      </c>
    </row>
    <row r="3053" spans="1:6" ht="40.5">
      <c r="A3053" s="707">
        <v>91944</v>
      </c>
      <c r="B3053" s="692" t="s">
        <v>3064</v>
      </c>
      <c r="C3053" s="18" t="s">
        <v>44</v>
      </c>
      <c r="D3053" s="18">
        <v>14.92</v>
      </c>
      <c r="E3053" s="310" t="str">
        <f t="shared" si="47"/>
        <v>SINAPI 07/2024</v>
      </c>
      <c r="F3053" s="18">
        <v>15.87</v>
      </c>
    </row>
    <row r="3054" spans="1:6" ht="27">
      <c r="A3054" s="707">
        <v>92865</v>
      </c>
      <c r="B3054" s="692" t="s">
        <v>3065</v>
      </c>
      <c r="C3054" s="18" t="s">
        <v>44</v>
      </c>
      <c r="D3054" s="18">
        <v>12.82</v>
      </c>
      <c r="E3054" s="310" t="str">
        <f t="shared" si="47"/>
        <v>SINAPI 07/2024</v>
      </c>
      <c r="F3054" s="18">
        <v>14.03</v>
      </c>
    </row>
    <row r="3055" spans="1:6" ht="27">
      <c r="A3055" s="707">
        <v>92866</v>
      </c>
      <c r="B3055" s="692" t="s">
        <v>3066</v>
      </c>
      <c r="C3055" s="18" t="s">
        <v>44</v>
      </c>
      <c r="D3055" s="18">
        <v>11.14</v>
      </c>
      <c r="E3055" s="310" t="str">
        <f t="shared" si="47"/>
        <v>SINAPI 07/2024</v>
      </c>
      <c r="F3055" s="18">
        <v>12.35</v>
      </c>
    </row>
    <row r="3056" spans="1:6" ht="40.5">
      <c r="A3056" s="707">
        <v>92867</v>
      </c>
      <c r="B3056" s="692" t="s">
        <v>3067</v>
      </c>
      <c r="C3056" s="18" t="s">
        <v>44</v>
      </c>
      <c r="D3056" s="18">
        <v>26.14</v>
      </c>
      <c r="E3056" s="310" t="str">
        <f t="shared" si="47"/>
        <v>SINAPI 07/2024</v>
      </c>
      <c r="F3056" s="18">
        <v>29.15</v>
      </c>
    </row>
    <row r="3057" spans="1:6" ht="40.5">
      <c r="A3057" s="707">
        <v>92868</v>
      </c>
      <c r="B3057" s="692" t="s">
        <v>3068</v>
      </c>
      <c r="C3057" s="18" t="s">
        <v>44</v>
      </c>
      <c r="D3057" s="18">
        <v>14.77</v>
      </c>
      <c r="E3057" s="310" t="str">
        <f t="shared" si="47"/>
        <v>SINAPI 07/2024</v>
      </c>
      <c r="F3057" s="18">
        <v>16.38</v>
      </c>
    </row>
    <row r="3058" spans="1:6" ht="40.5">
      <c r="A3058" s="707">
        <v>92869</v>
      </c>
      <c r="B3058" s="692" t="s">
        <v>3069</v>
      </c>
      <c r="C3058" s="18" t="s">
        <v>44</v>
      </c>
      <c r="D3058" s="18">
        <v>9.19</v>
      </c>
      <c r="E3058" s="310" t="str">
        <f t="shared" si="47"/>
        <v>SINAPI 07/2024</v>
      </c>
      <c r="F3058" s="18">
        <v>10.11</v>
      </c>
    </row>
    <row r="3059" spans="1:6" ht="40.5">
      <c r="A3059" s="707">
        <v>92870</v>
      </c>
      <c r="B3059" s="692" t="s">
        <v>3070</v>
      </c>
      <c r="C3059" s="18" t="s">
        <v>44</v>
      </c>
      <c r="D3059" s="18">
        <v>28.79</v>
      </c>
      <c r="E3059" s="310" t="str">
        <f t="shared" si="47"/>
        <v>SINAPI 07/2024</v>
      </c>
      <c r="F3059" s="18">
        <v>31.91</v>
      </c>
    </row>
    <row r="3060" spans="1:6" ht="40.5">
      <c r="A3060" s="707">
        <v>92871</v>
      </c>
      <c r="B3060" s="692" t="s">
        <v>3071</v>
      </c>
      <c r="C3060" s="18" t="s">
        <v>44</v>
      </c>
      <c r="D3060" s="18">
        <v>17.03</v>
      </c>
      <c r="E3060" s="310" t="str">
        <f t="shared" si="47"/>
        <v>SINAPI 07/2024</v>
      </c>
      <c r="F3060" s="18">
        <v>18.690000000000001</v>
      </c>
    </row>
    <row r="3061" spans="1:6" ht="40.5">
      <c r="A3061" s="707">
        <v>92872</v>
      </c>
      <c r="B3061" s="692" t="s">
        <v>3072</v>
      </c>
      <c r="C3061" s="18" t="s">
        <v>44</v>
      </c>
      <c r="D3061" s="18">
        <v>11.23</v>
      </c>
      <c r="E3061" s="310" t="str">
        <f t="shared" si="47"/>
        <v>SINAPI 07/2024</v>
      </c>
      <c r="F3061" s="18">
        <v>12.18</v>
      </c>
    </row>
    <row r="3062" spans="1:6" ht="40.5">
      <c r="A3062" s="707">
        <v>95777</v>
      </c>
      <c r="B3062" s="692" t="s">
        <v>3073</v>
      </c>
      <c r="C3062" s="18" t="s">
        <v>44</v>
      </c>
      <c r="D3062" s="18">
        <v>23.86</v>
      </c>
      <c r="E3062" s="310" t="str">
        <f t="shared" si="47"/>
        <v>SINAPI 07/2024</v>
      </c>
      <c r="F3062" s="18">
        <v>25.11</v>
      </c>
    </row>
    <row r="3063" spans="1:6" ht="40.5">
      <c r="A3063" s="707">
        <v>95778</v>
      </c>
      <c r="B3063" s="692" t="s">
        <v>3074</v>
      </c>
      <c r="C3063" s="18" t="s">
        <v>44</v>
      </c>
      <c r="D3063" s="18">
        <v>26.52</v>
      </c>
      <c r="E3063" s="310" t="str">
        <f t="shared" si="47"/>
        <v>SINAPI 07/2024</v>
      </c>
      <c r="F3063" s="18">
        <v>28.01</v>
      </c>
    </row>
    <row r="3064" spans="1:6" ht="40.5">
      <c r="A3064" s="707">
        <v>95779</v>
      </c>
      <c r="B3064" s="692" t="s">
        <v>3075</v>
      </c>
      <c r="C3064" s="18" t="s">
        <v>44</v>
      </c>
      <c r="D3064" s="18">
        <v>22.01</v>
      </c>
      <c r="E3064" s="310" t="str">
        <f t="shared" si="47"/>
        <v>SINAPI 07/2024</v>
      </c>
      <c r="F3064" s="18">
        <v>23.26</v>
      </c>
    </row>
    <row r="3065" spans="1:6" ht="40.5">
      <c r="A3065" s="707">
        <v>95780</v>
      </c>
      <c r="B3065" s="692" t="s">
        <v>3076</v>
      </c>
      <c r="C3065" s="18" t="s">
        <v>44</v>
      </c>
      <c r="D3065" s="18">
        <v>28.63</v>
      </c>
      <c r="E3065" s="310" t="str">
        <f t="shared" si="47"/>
        <v>SINAPI 07/2024</v>
      </c>
      <c r="F3065" s="18">
        <v>30.02</v>
      </c>
    </row>
    <row r="3066" spans="1:6" ht="40.5">
      <c r="A3066" s="707">
        <v>95781</v>
      </c>
      <c r="B3066" s="692" t="s">
        <v>3077</v>
      </c>
      <c r="C3066" s="18" t="s">
        <v>44</v>
      </c>
      <c r="D3066" s="18">
        <v>32.19</v>
      </c>
      <c r="E3066" s="310" t="str">
        <f t="shared" si="47"/>
        <v>SINAPI 07/2024</v>
      </c>
      <c r="F3066" s="18">
        <v>33.950000000000003</v>
      </c>
    </row>
    <row r="3067" spans="1:6" ht="40.5">
      <c r="A3067" s="707">
        <v>95782</v>
      </c>
      <c r="B3067" s="692" t="s">
        <v>3078</v>
      </c>
      <c r="C3067" s="18" t="s">
        <v>44</v>
      </c>
      <c r="D3067" s="18">
        <v>30.75</v>
      </c>
      <c r="E3067" s="310" t="str">
        <f t="shared" si="47"/>
        <v>SINAPI 07/2024</v>
      </c>
      <c r="F3067" s="18">
        <v>32.14</v>
      </c>
    </row>
    <row r="3068" spans="1:6" ht="40.5">
      <c r="A3068" s="707">
        <v>95785</v>
      </c>
      <c r="B3068" s="692" t="s">
        <v>3079</v>
      </c>
      <c r="C3068" s="18" t="s">
        <v>44</v>
      </c>
      <c r="D3068" s="18">
        <v>36.549999999999997</v>
      </c>
      <c r="E3068" s="310" t="str">
        <f t="shared" si="47"/>
        <v>SINAPI 07/2024</v>
      </c>
      <c r="F3068" s="18">
        <v>38.130000000000003</v>
      </c>
    </row>
    <row r="3069" spans="1:6" ht="40.5">
      <c r="A3069" s="707">
        <v>95787</v>
      </c>
      <c r="B3069" s="692" t="s">
        <v>3080</v>
      </c>
      <c r="C3069" s="18" t="s">
        <v>44</v>
      </c>
      <c r="D3069" s="18">
        <v>26.12</v>
      </c>
      <c r="E3069" s="310" t="str">
        <f t="shared" si="47"/>
        <v>SINAPI 07/2024</v>
      </c>
      <c r="F3069" s="18">
        <v>27.84</v>
      </c>
    </row>
    <row r="3070" spans="1:6" ht="40.5">
      <c r="A3070" s="707">
        <v>95789</v>
      </c>
      <c r="B3070" s="692" t="s">
        <v>3081</v>
      </c>
      <c r="C3070" s="18" t="s">
        <v>44</v>
      </c>
      <c r="D3070" s="18">
        <v>36.06</v>
      </c>
      <c r="E3070" s="310" t="str">
        <f t="shared" si="47"/>
        <v>SINAPI 07/2024</v>
      </c>
      <c r="F3070" s="18">
        <v>38.18</v>
      </c>
    </row>
    <row r="3071" spans="1:6" ht="40.5">
      <c r="A3071" s="707">
        <v>95791</v>
      </c>
      <c r="B3071" s="692" t="s">
        <v>3082</v>
      </c>
      <c r="C3071" s="18" t="s">
        <v>44</v>
      </c>
      <c r="D3071" s="18">
        <v>50.67</v>
      </c>
      <c r="E3071" s="310" t="str">
        <f t="shared" si="47"/>
        <v>SINAPI 07/2024</v>
      </c>
      <c r="F3071" s="18">
        <v>53.37</v>
      </c>
    </row>
    <row r="3072" spans="1:6" ht="40.5">
      <c r="A3072" s="707">
        <v>95795</v>
      </c>
      <c r="B3072" s="692" t="s">
        <v>3083</v>
      </c>
      <c r="C3072" s="18" t="s">
        <v>44</v>
      </c>
      <c r="D3072" s="18">
        <v>29.78</v>
      </c>
      <c r="E3072" s="310" t="str">
        <f t="shared" si="47"/>
        <v>SINAPI 07/2024</v>
      </c>
      <c r="F3072" s="18">
        <v>31.73</v>
      </c>
    </row>
    <row r="3073" spans="1:6" ht="40.5">
      <c r="A3073" s="707">
        <v>95796</v>
      </c>
      <c r="B3073" s="692" t="s">
        <v>3084</v>
      </c>
      <c r="C3073" s="18" t="s">
        <v>44</v>
      </c>
      <c r="D3073" s="18">
        <v>42.35</v>
      </c>
      <c r="E3073" s="310" t="str">
        <f t="shared" si="47"/>
        <v>SINAPI 07/2024</v>
      </c>
      <c r="F3073" s="18">
        <v>44.84</v>
      </c>
    </row>
    <row r="3074" spans="1:6" ht="40.5">
      <c r="A3074" s="707">
        <v>95797</v>
      </c>
      <c r="B3074" s="692" t="s">
        <v>3085</v>
      </c>
      <c r="C3074" s="18" t="s">
        <v>44</v>
      </c>
      <c r="D3074" s="18">
        <v>58.95</v>
      </c>
      <c r="E3074" s="310" t="str">
        <f t="shared" si="47"/>
        <v>SINAPI 07/2024</v>
      </c>
      <c r="F3074" s="18">
        <v>62.21</v>
      </c>
    </row>
    <row r="3075" spans="1:6" ht="40.5">
      <c r="A3075" s="707">
        <v>95801</v>
      </c>
      <c r="B3075" s="692" t="s">
        <v>3086</v>
      </c>
      <c r="C3075" s="18" t="s">
        <v>44</v>
      </c>
      <c r="D3075" s="18">
        <v>35.950000000000003</v>
      </c>
      <c r="E3075" s="310" t="str">
        <f t="shared" si="47"/>
        <v>SINAPI 07/2024</v>
      </c>
      <c r="F3075" s="18">
        <v>38.130000000000003</v>
      </c>
    </row>
    <row r="3076" spans="1:6" ht="40.5">
      <c r="A3076" s="707">
        <v>95802</v>
      </c>
      <c r="B3076" s="692" t="s">
        <v>3087</v>
      </c>
      <c r="C3076" s="18" t="s">
        <v>44</v>
      </c>
      <c r="D3076" s="18">
        <v>44.38</v>
      </c>
      <c r="E3076" s="310" t="str">
        <f t="shared" si="47"/>
        <v>SINAPI 07/2024</v>
      </c>
      <c r="F3076" s="18">
        <v>47.25</v>
      </c>
    </row>
    <row r="3077" spans="1:6" ht="40.5">
      <c r="A3077" s="707">
        <v>95803</v>
      </c>
      <c r="B3077" s="692" t="s">
        <v>3088</v>
      </c>
      <c r="C3077" s="18" t="s">
        <v>44</v>
      </c>
      <c r="D3077" s="18">
        <v>65.3</v>
      </c>
      <c r="E3077" s="310" t="str">
        <f t="shared" si="47"/>
        <v>SINAPI 07/2024</v>
      </c>
      <c r="F3077" s="18">
        <v>69.12</v>
      </c>
    </row>
    <row r="3078" spans="1:6" ht="40.5">
      <c r="A3078" s="707">
        <v>95804</v>
      </c>
      <c r="B3078" s="692" t="s">
        <v>3089</v>
      </c>
      <c r="C3078" s="18" t="s">
        <v>44</v>
      </c>
      <c r="D3078" s="18">
        <v>24.41</v>
      </c>
      <c r="E3078" s="310" t="str">
        <f t="shared" si="47"/>
        <v>SINAPI 07/2024</v>
      </c>
      <c r="F3078" s="18">
        <v>25.58</v>
      </c>
    </row>
    <row r="3079" spans="1:6" ht="40.5">
      <c r="A3079" s="707">
        <v>95805</v>
      </c>
      <c r="B3079" s="692" t="s">
        <v>3090</v>
      </c>
      <c r="C3079" s="18" t="s">
        <v>44</v>
      </c>
      <c r="D3079" s="18">
        <v>25.5</v>
      </c>
      <c r="E3079" s="310" t="str">
        <f t="shared" si="47"/>
        <v>SINAPI 07/2024</v>
      </c>
      <c r="F3079" s="18">
        <v>26.81</v>
      </c>
    </row>
    <row r="3080" spans="1:6" ht="40.5">
      <c r="A3080" s="707">
        <v>95806</v>
      </c>
      <c r="B3080" s="692" t="s">
        <v>3091</v>
      </c>
      <c r="C3080" s="18" t="s">
        <v>44</v>
      </c>
      <c r="D3080" s="18">
        <v>27.68</v>
      </c>
      <c r="E3080" s="310" t="str">
        <f t="shared" ref="E3080:E3143" si="48">+$G$7</f>
        <v>SINAPI 07/2024</v>
      </c>
      <c r="F3080" s="18">
        <v>29.18</v>
      </c>
    </row>
    <row r="3081" spans="1:6" ht="40.5">
      <c r="A3081" s="707">
        <v>95807</v>
      </c>
      <c r="B3081" s="692" t="s">
        <v>3092</v>
      </c>
      <c r="C3081" s="18" t="s">
        <v>44</v>
      </c>
      <c r="D3081" s="18">
        <v>28.27</v>
      </c>
      <c r="E3081" s="310" t="str">
        <f t="shared" si="48"/>
        <v>SINAPI 07/2024</v>
      </c>
      <c r="F3081" s="18">
        <v>29.74</v>
      </c>
    </row>
    <row r="3082" spans="1:6" ht="40.5">
      <c r="A3082" s="707">
        <v>95808</v>
      </c>
      <c r="B3082" s="692" t="s">
        <v>3093</v>
      </c>
      <c r="C3082" s="18" t="s">
        <v>44</v>
      </c>
      <c r="D3082" s="18">
        <v>31.54</v>
      </c>
      <c r="E3082" s="310" t="str">
        <f t="shared" si="48"/>
        <v>SINAPI 07/2024</v>
      </c>
      <c r="F3082" s="18">
        <v>33.42</v>
      </c>
    </row>
    <row r="3083" spans="1:6" ht="40.5">
      <c r="A3083" s="707">
        <v>95809</v>
      </c>
      <c r="B3083" s="692" t="s">
        <v>3094</v>
      </c>
      <c r="C3083" s="18" t="s">
        <v>44</v>
      </c>
      <c r="D3083" s="18">
        <v>38.729999999999997</v>
      </c>
      <c r="E3083" s="310" t="str">
        <f t="shared" si="48"/>
        <v>SINAPI 07/2024</v>
      </c>
      <c r="F3083" s="18">
        <v>41.18</v>
      </c>
    </row>
    <row r="3084" spans="1:6" ht="40.5">
      <c r="A3084" s="707">
        <v>95810</v>
      </c>
      <c r="B3084" s="692" t="s">
        <v>3095</v>
      </c>
      <c r="C3084" s="18" t="s">
        <v>44</v>
      </c>
      <c r="D3084" s="18">
        <v>19.38</v>
      </c>
      <c r="E3084" s="310" t="str">
        <f t="shared" si="48"/>
        <v>SINAPI 07/2024</v>
      </c>
      <c r="F3084" s="18">
        <v>19.829999999999998</v>
      </c>
    </row>
    <row r="3085" spans="1:6" ht="40.5">
      <c r="A3085" s="707">
        <v>95811</v>
      </c>
      <c r="B3085" s="692" t="s">
        <v>3096</v>
      </c>
      <c r="C3085" s="18" t="s">
        <v>44</v>
      </c>
      <c r="D3085" s="18">
        <v>22.67</v>
      </c>
      <c r="E3085" s="310" t="str">
        <f t="shared" si="48"/>
        <v>SINAPI 07/2024</v>
      </c>
      <c r="F3085" s="18">
        <v>23.53</v>
      </c>
    </row>
    <row r="3086" spans="1:6" ht="40.5">
      <c r="A3086" s="707">
        <v>95812</v>
      </c>
      <c r="B3086" s="692" t="s">
        <v>3097</v>
      </c>
      <c r="C3086" s="18" t="s">
        <v>44</v>
      </c>
      <c r="D3086" s="18">
        <v>29.85</v>
      </c>
      <c r="E3086" s="310" t="str">
        <f t="shared" si="48"/>
        <v>SINAPI 07/2024</v>
      </c>
      <c r="F3086" s="18">
        <v>31.28</v>
      </c>
    </row>
    <row r="3087" spans="1:6" ht="40.5">
      <c r="A3087" s="707">
        <v>95813</v>
      </c>
      <c r="B3087" s="692" t="s">
        <v>3098</v>
      </c>
      <c r="C3087" s="18" t="s">
        <v>44</v>
      </c>
      <c r="D3087" s="18">
        <v>22.22</v>
      </c>
      <c r="E3087" s="310" t="str">
        <f t="shared" si="48"/>
        <v>SINAPI 07/2024</v>
      </c>
      <c r="F3087" s="18">
        <v>22.82</v>
      </c>
    </row>
    <row r="3088" spans="1:6" ht="40.5">
      <c r="A3088" s="707">
        <v>95814</v>
      </c>
      <c r="B3088" s="692" t="s">
        <v>3099</v>
      </c>
      <c r="C3088" s="18" t="s">
        <v>44</v>
      </c>
      <c r="D3088" s="18">
        <v>26.59</v>
      </c>
      <c r="E3088" s="310" t="str">
        <f t="shared" si="48"/>
        <v>SINAPI 07/2024</v>
      </c>
      <c r="F3088" s="18">
        <v>27.73</v>
      </c>
    </row>
    <row r="3089" spans="1:6" ht="40.5">
      <c r="A3089" s="707">
        <v>95815</v>
      </c>
      <c r="B3089" s="692" t="s">
        <v>3100</v>
      </c>
      <c r="C3089" s="18" t="s">
        <v>44</v>
      </c>
      <c r="D3089" s="18">
        <v>38.26</v>
      </c>
      <c r="E3089" s="310" t="str">
        <f t="shared" si="48"/>
        <v>SINAPI 07/2024</v>
      </c>
      <c r="F3089" s="18">
        <v>40.17</v>
      </c>
    </row>
    <row r="3090" spans="1:6" ht="40.5">
      <c r="A3090" s="707">
        <v>95816</v>
      </c>
      <c r="B3090" s="692" t="s">
        <v>3101</v>
      </c>
      <c r="C3090" s="18" t="s">
        <v>44</v>
      </c>
      <c r="D3090" s="18">
        <v>34.28</v>
      </c>
      <c r="E3090" s="310" t="str">
        <f t="shared" si="48"/>
        <v>SINAPI 07/2024</v>
      </c>
      <c r="F3090" s="18">
        <v>36.04</v>
      </c>
    </row>
    <row r="3091" spans="1:6" ht="40.5">
      <c r="A3091" s="707">
        <v>95817</v>
      </c>
      <c r="B3091" s="692" t="s">
        <v>3102</v>
      </c>
      <c r="C3091" s="18" t="s">
        <v>44</v>
      </c>
      <c r="D3091" s="18">
        <v>39.1</v>
      </c>
      <c r="E3091" s="310" t="str">
        <f t="shared" si="48"/>
        <v>SINAPI 07/2024</v>
      </c>
      <c r="F3091" s="18">
        <v>41.55</v>
      </c>
    </row>
    <row r="3092" spans="1:6" ht="40.5">
      <c r="A3092" s="707">
        <v>95818</v>
      </c>
      <c r="B3092" s="692" t="s">
        <v>3103</v>
      </c>
      <c r="C3092" s="18" t="s">
        <v>44</v>
      </c>
      <c r="D3092" s="18">
        <v>54.25</v>
      </c>
      <c r="E3092" s="310" t="str">
        <f t="shared" si="48"/>
        <v>SINAPI 07/2024</v>
      </c>
      <c r="F3092" s="18">
        <v>57.64</v>
      </c>
    </row>
    <row r="3093" spans="1:6" ht="40.5">
      <c r="A3093" s="707">
        <v>97881</v>
      </c>
      <c r="B3093" s="692" t="s">
        <v>3104</v>
      </c>
      <c r="C3093" s="18" t="s">
        <v>44</v>
      </c>
      <c r="D3093" s="18">
        <v>111.93</v>
      </c>
      <c r="E3093" s="310" t="str">
        <f t="shared" si="48"/>
        <v>SINAPI 07/2024</v>
      </c>
      <c r="F3093" s="18">
        <v>114.85</v>
      </c>
    </row>
    <row r="3094" spans="1:6" ht="40.5">
      <c r="A3094" s="707">
        <v>97882</v>
      </c>
      <c r="B3094" s="692" t="s">
        <v>3105</v>
      </c>
      <c r="C3094" s="18" t="s">
        <v>44</v>
      </c>
      <c r="D3094" s="18">
        <v>176.35</v>
      </c>
      <c r="E3094" s="310" t="str">
        <f t="shared" si="48"/>
        <v>SINAPI 07/2024</v>
      </c>
      <c r="F3094" s="18">
        <v>180.51</v>
      </c>
    </row>
    <row r="3095" spans="1:6" ht="40.5">
      <c r="A3095" s="707">
        <v>97883</v>
      </c>
      <c r="B3095" s="692" t="s">
        <v>3106</v>
      </c>
      <c r="C3095" s="18" t="s">
        <v>44</v>
      </c>
      <c r="D3095" s="18">
        <v>342.42</v>
      </c>
      <c r="E3095" s="310" t="str">
        <f t="shared" si="48"/>
        <v>SINAPI 07/2024</v>
      </c>
      <c r="F3095" s="18">
        <v>349.74</v>
      </c>
    </row>
    <row r="3096" spans="1:6" ht="40.5">
      <c r="A3096" s="707">
        <v>97884</v>
      </c>
      <c r="B3096" s="692" t="s">
        <v>3107</v>
      </c>
      <c r="C3096" s="18" t="s">
        <v>44</v>
      </c>
      <c r="D3096" s="18">
        <v>668.49</v>
      </c>
      <c r="E3096" s="310" t="str">
        <f t="shared" si="48"/>
        <v>SINAPI 07/2024</v>
      </c>
      <c r="F3096" s="18">
        <v>680.74</v>
      </c>
    </row>
    <row r="3097" spans="1:6" ht="40.5">
      <c r="A3097" s="707">
        <v>97885</v>
      </c>
      <c r="B3097" s="692" t="s">
        <v>3108</v>
      </c>
      <c r="C3097" s="18" t="s">
        <v>44</v>
      </c>
      <c r="D3097" s="311">
        <v>1029.1400000000001</v>
      </c>
      <c r="E3097" s="310" t="str">
        <f t="shared" si="48"/>
        <v>SINAPI 07/2024</v>
      </c>
      <c r="F3097" s="311">
        <v>1045.9000000000001</v>
      </c>
    </row>
    <row r="3098" spans="1:6" ht="40.5">
      <c r="A3098" s="707">
        <v>97886</v>
      </c>
      <c r="B3098" s="692" t="s">
        <v>3109</v>
      </c>
      <c r="C3098" s="18" t="s">
        <v>44</v>
      </c>
      <c r="D3098" s="18">
        <v>143.61000000000001</v>
      </c>
      <c r="E3098" s="310" t="str">
        <f t="shared" si="48"/>
        <v>SINAPI 07/2024</v>
      </c>
      <c r="F3098" s="18">
        <v>154.43</v>
      </c>
    </row>
    <row r="3099" spans="1:6" ht="40.5">
      <c r="A3099" s="707">
        <v>97887</v>
      </c>
      <c r="B3099" s="692" t="s">
        <v>3110</v>
      </c>
      <c r="C3099" s="18" t="s">
        <v>44</v>
      </c>
      <c r="D3099" s="18">
        <v>226.02</v>
      </c>
      <c r="E3099" s="310" t="str">
        <f t="shared" si="48"/>
        <v>SINAPI 07/2024</v>
      </c>
      <c r="F3099" s="18">
        <v>242.99</v>
      </c>
    </row>
    <row r="3100" spans="1:6" ht="40.5">
      <c r="A3100" s="707">
        <v>97888</v>
      </c>
      <c r="B3100" s="692" t="s">
        <v>3111</v>
      </c>
      <c r="C3100" s="18" t="s">
        <v>44</v>
      </c>
      <c r="D3100" s="18">
        <v>436.08</v>
      </c>
      <c r="E3100" s="310" t="str">
        <f t="shared" si="48"/>
        <v>SINAPI 07/2024</v>
      </c>
      <c r="F3100" s="18">
        <v>467.79</v>
      </c>
    </row>
    <row r="3101" spans="1:6" ht="40.5">
      <c r="A3101" s="707">
        <v>97889</v>
      </c>
      <c r="B3101" s="692" t="s">
        <v>3112</v>
      </c>
      <c r="C3101" s="18" t="s">
        <v>44</v>
      </c>
      <c r="D3101" s="18">
        <v>592.4</v>
      </c>
      <c r="E3101" s="310" t="str">
        <f t="shared" si="48"/>
        <v>SINAPI 07/2024</v>
      </c>
      <c r="F3101" s="18">
        <v>635.53</v>
      </c>
    </row>
    <row r="3102" spans="1:6" ht="40.5">
      <c r="A3102" s="707">
        <v>97890</v>
      </c>
      <c r="B3102" s="692" t="s">
        <v>3113</v>
      </c>
      <c r="C3102" s="18" t="s">
        <v>44</v>
      </c>
      <c r="D3102" s="18">
        <v>679.38</v>
      </c>
      <c r="E3102" s="310" t="str">
        <f t="shared" si="48"/>
        <v>SINAPI 07/2024</v>
      </c>
      <c r="F3102" s="18">
        <v>723.63</v>
      </c>
    </row>
    <row r="3103" spans="1:6" ht="40.5">
      <c r="A3103" s="707">
        <v>97891</v>
      </c>
      <c r="B3103" s="692" t="s">
        <v>3114</v>
      </c>
      <c r="C3103" s="18" t="s">
        <v>44</v>
      </c>
      <c r="D3103" s="18">
        <v>181.87</v>
      </c>
      <c r="E3103" s="310" t="str">
        <f t="shared" si="48"/>
        <v>SINAPI 07/2024</v>
      </c>
      <c r="F3103" s="18">
        <v>195.09</v>
      </c>
    </row>
    <row r="3104" spans="1:6" ht="40.5">
      <c r="A3104" s="707">
        <v>97892</v>
      </c>
      <c r="B3104" s="692" t="s">
        <v>3115</v>
      </c>
      <c r="C3104" s="18" t="s">
        <v>44</v>
      </c>
      <c r="D3104" s="18">
        <v>342.77</v>
      </c>
      <c r="E3104" s="310" t="str">
        <f t="shared" si="48"/>
        <v>SINAPI 07/2024</v>
      </c>
      <c r="F3104" s="18">
        <v>366.54</v>
      </c>
    </row>
    <row r="3105" spans="1:6" ht="40.5">
      <c r="A3105" s="707">
        <v>97893</v>
      </c>
      <c r="B3105" s="692" t="s">
        <v>3116</v>
      </c>
      <c r="C3105" s="18" t="s">
        <v>44</v>
      </c>
      <c r="D3105" s="18">
        <v>473.38</v>
      </c>
      <c r="E3105" s="310" t="str">
        <f t="shared" si="48"/>
        <v>SINAPI 07/2024</v>
      </c>
      <c r="F3105" s="18">
        <v>506.38</v>
      </c>
    </row>
    <row r="3106" spans="1:6" ht="40.5">
      <c r="A3106" s="707">
        <v>97894</v>
      </c>
      <c r="B3106" s="692" t="s">
        <v>3117</v>
      </c>
      <c r="C3106" s="18" t="s">
        <v>44</v>
      </c>
      <c r="D3106" s="18">
        <v>535.16</v>
      </c>
      <c r="E3106" s="310" t="str">
        <f t="shared" si="48"/>
        <v>SINAPI 07/2024</v>
      </c>
      <c r="F3106" s="18">
        <v>567.12</v>
      </c>
    </row>
    <row r="3107" spans="1:6" ht="40.5">
      <c r="A3107" s="707">
        <v>104396</v>
      </c>
      <c r="B3107" s="692" t="s">
        <v>3118</v>
      </c>
      <c r="C3107" s="18" t="s">
        <v>44</v>
      </c>
      <c r="D3107" s="18">
        <v>23.75</v>
      </c>
      <c r="E3107" s="310" t="str">
        <f t="shared" si="48"/>
        <v>SINAPI 07/2024</v>
      </c>
      <c r="F3107" s="18">
        <v>25.06</v>
      </c>
    </row>
    <row r="3108" spans="1:6" ht="40.5">
      <c r="A3108" s="707">
        <v>104397</v>
      </c>
      <c r="B3108" s="692" t="s">
        <v>3119</v>
      </c>
      <c r="C3108" s="18" t="s">
        <v>44</v>
      </c>
      <c r="D3108" s="18">
        <v>28.52</v>
      </c>
      <c r="E3108" s="310" t="str">
        <f t="shared" si="48"/>
        <v>SINAPI 07/2024</v>
      </c>
      <c r="F3108" s="18">
        <v>30.02</v>
      </c>
    </row>
    <row r="3109" spans="1:6" ht="40.5">
      <c r="A3109" s="707">
        <v>104398</v>
      </c>
      <c r="B3109" s="692" t="s">
        <v>3120</v>
      </c>
      <c r="C3109" s="18" t="s">
        <v>44</v>
      </c>
      <c r="D3109" s="18">
        <v>28.24</v>
      </c>
      <c r="E3109" s="310" t="str">
        <f t="shared" si="48"/>
        <v>SINAPI 07/2024</v>
      </c>
      <c r="F3109" s="18">
        <v>29.71</v>
      </c>
    </row>
    <row r="3110" spans="1:6" ht="40.5">
      <c r="A3110" s="707">
        <v>104399</v>
      </c>
      <c r="B3110" s="692" t="s">
        <v>3121</v>
      </c>
      <c r="C3110" s="18" t="s">
        <v>44</v>
      </c>
      <c r="D3110" s="18">
        <v>29.77</v>
      </c>
      <c r="E3110" s="310" t="str">
        <f t="shared" si="48"/>
        <v>SINAPI 07/2024</v>
      </c>
      <c r="F3110" s="18">
        <v>31.65</v>
      </c>
    </row>
    <row r="3111" spans="1:6" ht="40.5">
      <c r="A3111" s="707">
        <v>104400</v>
      </c>
      <c r="B3111" s="692" t="s">
        <v>3122</v>
      </c>
      <c r="C3111" s="18" t="s">
        <v>44</v>
      </c>
      <c r="D3111" s="18">
        <v>37.97</v>
      </c>
      <c r="E3111" s="310" t="str">
        <f t="shared" si="48"/>
        <v>SINAPI 07/2024</v>
      </c>
      <c r="F3111" s="18">
        <v>40.42</v>
      </c>
    </row>
    <row r="3112" spans="1:6" ht="40.5">
      <c r="A3112" s="707">
        <v>104401</v>
      </c>
      <c r="B3112" s="692" t="s">
        <v>3123</v>
      </c>
      <c r="C3112" s="18" t="s">
        <v>44</v>
      </c>
      <c r="D3112" s="18">
        <v>27.04</v>
      </c>
      <c r="E3112" s="310" t="str">
        <f t="shared" si="48"/>
        <v>SINAPI 07/2024</v>
      </c>
      <c r="F3112" s="18">
        <v>28.36</v>
      </c>
    </row>
    <row r="3113" spans="1:6" ht="40.5">
      <c r="A3113" s="707">
        <v>104402</v>
      </c>
      <c r="B3113" s="692" t="s">
        <v>3124</v>
      </c>
      <c r="C3113" s="18" t="s">
        <v>44</v>
      </c>
      <c r="D3113" s="18">
        <v>27.49</v>
      </c>
      <c r="E3113" s="310" t="str">
        <f t="shared" si="48"/>
        <v>SINAPI 07/2024</v>
      </c>
      <c r="F3113" s="18">
        <v>29.07</v>
      </c>
    </row>
    <row r="3114" spans="1:6" ht="40.5">
      <c r="A3114" s="707">
        <v>104403</v>
      </c>
      <c r="B3114" s="692" t="s">
        <v>3125</v>
      </c>
      <c r="C3114" s="18" t="s">
        <v>44</v>
      </c>
      <c r="D3114" s="18">
        <v>34.15</v>
      </c>
      <c r="E3114" s="310" t="str">
        <f t="shared" si="48"/>
        <v>SINAPI 07/2024</v>
      </c>
      <c r="F3114" s="18">
        <v>36.119999999999997</v>
      </c>
    </row>
    <row r="3115" spans="1:6" ht="40.5">
      <c r="A3115" s="707">
        <v>104404</v>
      </c>
      <c r="B3115" s="692" t="s">
        <v>3126</v>
      </c>
      <c r="C3115" s="18" t="s">
        <v>44</v>
      </c>
      <c r="D3115" s="18">
        <v>34.909999999999997</v>
      </c>
      <c r="E3115" s="310" t="str">
        <f t="shared" si="48"/>
        <v>SINAPI 07/2024</v>
      </c>
      <c r="F3115" s="18">
        <v>37.08</v>
      </c>
    </row>
    <row r="3116" spans="1:6" ht="40.5">
      <c r="A3116" s="707">
        <v>104405</v>
      </c>
      <c r="B3116" s="692" t="s">
        <v>3127</v>
      </c>
      <c r="C3116" s="18" t="s">
        <v>44</v>
      </c>
      <c r="D3116" s="18">
        <v>47.15</v>
      </c>
      <c r="E3116" s="310" t="str">
        <f t="shared" si="48"/>
        <v>SINAPI 07/2024</v>
      </c>
      <c r="F3116" s="18">
        <v>50.07</v>
      </c>
    </row>
    <row r="3117" spans="1:6" ht="27">
      <c r="A3117" s="707">
        <v>93653</v>
      </c>
      <c r="B3117" s="692" t="s">
        <v>3128</v>
      </c>
      <c r="C3117" s="18" t="s">
        <v>44</v>
      </c>
      <c r="D3117" s="18">
        <v>13.65</v>
      </c>
      <c r="E3117" s="310" t="str">
        <f t="shared" si="48"/>
        <v>SINAPI 07/2024</v>
      </c>
      <c r="F3117" s="18">
        <v>13.85</v>
      </c>
    </row>
    <row r="3118" spans="1:6" ht="27">
      <c r="A3118" s="707">
        <v>93654</v>
      </c>
      <c r="B3118" s="692" t="s">
        <v>3129</v>
      </c>
      <c r="C3118" s="18" t="s">
        <v>44</v>
      </c>
      <c r="D3118" s="18">
        <v>14.2</v>
      </c>
      <c r="E3118" s="310" t="str">
        <f t="shared" si="48"/>
        <v>SINAPI 07/2024</v>
      </c>
      <c r="F3118" s="18">
        <v>14.45</v>
      </c>
    </row>
    <row r="3119" spans="1:6" ht="27">
      <c r="A3119" s="707">
        <v>93655</v>
      </c>
      <c r="B3119" s="692" t="s">
        <v>3130</v>
      </c>
      <c r="C3119" s="18" t="s">
        <v>44</v>
      </c>
      <c r="D3119" s="18">
        <v>15.43</v>
      </c>
      <c r="E3119" s="310" t="str">
        <f t="shared" si="48"/>
        <v>SINAPI 07/2024</v>
      </c>
      <c r="F3119" s="18">
        <v>15.79</v>
      </c>
    </row>
    <row r="3120" spans="1:6" ht="27">
      <c r="A3120" s="707">
        <v>93656</v>
      </c>
      <c r="B3120" s="692" t="s">
        <v>3131</v>
      </c>
      <c r="C3120" s="18" t="s">
        <v>44</v>
      </c>
      <c r="D3120" s="18">
        <v>15.43</v>
      </c>
      <c r="E3120" s="310" t="str">
        <f t="shared" si="48"/>
        <v>SINAPI 07/2024</v>
      </c>
      <c r="F3120" s="18">
        <v>15.79</v>
      </c>
    </row>
    <row r="3121" spans="1:6" ht="27">
      <c r="A3121" s="707">
        <v>93657</v>
      </c>
      <c r="B3121" s="692" t="s">
        <v>3132</v>
      </c>
      <c r="C3121" s="18" t="s">
        <v>44</v>
      </c>
      <c r="D3121" s="18">
        <v>16.86</v>
      </c>
      <c r="E3121" s="310" t="str">
        <f t="shared" si="48"/>
        <v>SINAPI 07/2024</v>
      </c>
      <c r="F3121" s="18">
        <v>17.350000000000001</v>
      </c>
    </row>
    <row r="3122" spans="1:6" ht="27">
      <c r="A3122" s="707">
        <v>93658</v>
      </c>
      <c r="B3122" s="692" t="s">
        <v>3133</v>
      </c>
      <c r="C3122" s="18" t="s">
        <v>44</v>
      </c>
      <c r="D3122" s="18">
        <v>24.16</v>
      </c>
      <c r="E3122" s="310" t="str">
        <f t="shared" si="48"/>
        <v>SINAPI 07/2024</v>
      </c>
      <c r="F3122" s="18">
        <v>24.9</v>
      </c>
    </row>
    <row r="3123" spans="1:6" ht="27">
      <c r="A3123" s="707">
        <v>93659</v>
      </c>
      <c r="B3123" s="692" t="s">
        <v>3134</v>
      </c>
      <c r="C3123" s="18" t="s">
        <v>44</v>
      </c>
      <c r="D3123" s="18">
        <v>26.97</v>
      </c>
      <c r="E3123" s="310" t="str">
        <f t="shared" si="48"/>
        <v>SINAPI 07/2024</v>
      </c>
      <c r="F3123" s="18">
        <v>27.99</v>
      </c>
    </row>
    <row r="3124" spans="1:6" ht="27">
      <c r="A3124" s="707">
        <v>93660</v>
      </c>
      <c r="B3124" s="692" t="s">
        <v>3135</v>
      </c>
      <c r="C3124" s="18" t="s">
        <v>44</v>
      </c>
      <c r="D3124" s="18">
        <v>67.510000000000005</v>
      </c>
      <c r="E3124" s="310" t="str">
        <f t="shared" si="48"/>
        <v>SINAPI 07/2024</v>
      </c>
      <c r="F3124" s="18">
        <v>67.89</v>
      </c>
    </row>
    <row r="3125" spans="1:6" ht="27">
      <c r="A3125" s="707">
        <v>93661</v>
      </c>
      <c r="B3125" s="692" t="s">
        <v>3136</v>
      </c>
      <c r="C3125" s="18" t="s">
        <v>44</v>
      </c>
      <c r="D3125" s="18">
        <v>68.599999999999994</v>
      </c>
      <c r="E3125" s="310" t="str">
        <f t="shared" si="48"/>
        <v>SINAPI 07/2024</v>
      </c>
      <c r="F3125" s="18">
        <v>69.12</v>
      </c>
    </row>
    <row r="3126" spans="1:6" ht="27">
      <c r="A3126" s="707">
        <v>93662</v>
      </c>
      <c r="B3126" s="692" t="s">
        <v>3137</v>
      </c>
      <c r="C3126" s="18" t="s">
        <v>44</v>
      </c>
      <c r="D3126" s="18">
        <v>71.06</v>
      </c>
      <c r="E3126" s="310" t="str">
        <f t="shared" si="48"/>
        <v>SINAPI 07/2024</v>
      </c>
      <c r="F3126" s="18">
        <v>71.790000000000006</v>
      </c>
    </row>
    <row r="3127" spans="1:6" ht="27">
      <c r="A3127" s="707">
        <v>93663</v>
      </c>
      <c r="B3127" s="692" t="s">
        <v>3138</v>
      </c>
      <c r="C3127" s="18" t="s">
        <v>44</v>
      </c>
      <c r="D3127" s="18">
        <v>71.06</v>
      </c>
      <c r="E3127" s="310" t="str">
        <f t="shared" si="48"/>
        <v>SINAPI 07/2024</v>
      </c>
      <c r="F3127" s="18">
        <v>71.790000000000006</v>
      </c>
    </row>
    <row r="3128" spans="1:6" ht="27">
      <c r="A3128" s="707">
        <v>93664</v>
      </c>
      <c r="B3128" s="692" t="s">
        <v>3139</v>
      </c>
      <c r="C3128" s="18" t="s">
        <v>44</v>
      </c>
      <c r="D3128" s="18">
        <v>73.930000000000007</v>
      </c>
      <c r="E3128" s="310" t="str">
        <f t="shared" si="48"/>
        <v>SINAPI 07/2024</v>
      </c>
      <c r="F3128" s="18">
        <v>74.930000000000007</v>
      </c>
    </row>
    <row r="3129" spans="1:6" ht="27">
      <c r="A3129" s="707">
        <v>93665</v>
      </c>
      <c r="B3129" s="692" t="s">
        <v>3140</v>
      </c>
      <c r="C3129" s="18" t="s">
        <v>44</v>
      </c>
      <c r="D3129" s="18">
        <v>77.19</v>
      </c>
      <c r="E3129" s="310" t="str">
        <f t="shared" si="48"/>
        <v>SINAPI 07/2024</v>
      </c>
      <c r="F3129" s="18">
        <v>78.67</v>
      </c>
    </row>
    <row r="3130" spans="1:6" ht="27">
      <c r="A3130" s="707">
        <v>93666</v>
      </c>
      <c r="B3130" s="692" t="s">
        <v>3141</v>
      </c>
      <c r="C3130" s="18" t="s">
        <v>44</v>
      </c>
      <c r="D3130" s="18">
        <v>82.79</v>
      </c>
      <c r="E3130" s="310" t="str">
        <f t="shared" si="48"/>
        <v>SINAPI 07/2024</v>
      </c>
      <c r="F3130" s="18">
        <v>84.85</v>
      </c>
    </row>
    <row r="3131" spans="1:6" ht="27">
      <c r="A3131" s="707">
        <v>93667</v>
      </c>
      <c r="B3131" s="692" t="s">
        <v>3142</v>
      </c>
      <c r="C3131" s="18" t="s">
        <v>44</v>
      </c>
      <c r="D3131" s="18">
        <v>84.31</v>
      </c>
      <c r="E3131" s="310" t="str">
        <f t="shared" si="48"/>
        <v>SINAPI 07/2024</v>
      </c>
      <c r="F3131" s="18">
        <v>84.88</v>
      </c>
    </row>
    <row r="3132" spans="1:6" ht="27">
      <c r="A3132" s="707">
        <v>93668</v>
      </c>
      <c r="B3132" s="692" t="s">
        <v>3143</v>
      </c>
      <c r="C3132" s="18" t="s">
        <v>44</v>
      </c>
      <c r="D3132" s="18">
        <v>85.95</v>
      </c>
      <c r="E3132" s="310" t="str">
        <f t="shared" si="48"/>
        <v>SINAPI 07/2024</v>
      </c>
      <c r="F3132" s="18">
        <v>86.72</v>
      </c>
    </row>
    <row r="3133" spans="1:6" ht="27">
      <c r="A3133" s="707">
        <v>93669</v>
      </c>
      <c r="B3133" s="692" t="s">
        <v>3144</v>
      </c>
      <c r="C3133" s="18" t="s">
        <v>44</v>
      </c>
      <c r="D3133" s="18">
        <v>89.63</v>
      </c>
      <c r="E3133" s="310" t="str">
        <f t="shared" si="48"/>
        <v>SINAPI 07/2024</v>
      </c>
      <c r="F3133" s="18">
        <v>90.72</v>
      </c>
    </row>
    <row r="3134" spans="1:6" ht="27">
      <c r="A3134" s="707">
        <v>93670</v>
      </c>
      <c r="B3134" s="692" t="s">
        <v>3145</v>
      </c>
      <c r="C3134" s="18" t="s">
        <v>44</v>
      </c>
      <c r="D3134" s="18">
        <v>89.63</v>
      </c>
      <c r="E3134" s="310" t="str">
        <f t="shared" si="48"/>
        <v>SINAPI 07/2024</v>
      </c>
      <c r="F3134" s="18">
        <v>90.72</v>
      </c>
    </row>
    <row r="3135" spans="1:6" ht="27">
      <c r="A3135" s="707">
        <v>93671</v>
      </c>
      <c r="B3135" s="692" t="s">
        <v>3146</v>
      </c>
      <c r="C3135" s="18" t="s">
        <v>44</v>
      </c>
      <c r="D3135" s="18">
        <v>93.92</v>
      </c>
      <c r="E3135" s="310" t="str">
        <f t="shared" si="48"/>
        <v>SINAPI 07/2024</v>
      </c>
      <c r="F3135" s="18">
        <v>95.41</v>
      </c>
    </row>
    <row r="3136" spans="1:6" ht="27">
      <c r="A3136" s="707">
        <v>93672</v>
      </c>
      <c r="B3136" s="692" t="s">
        <v>3147</v>
      </c>
      <c r="C3136" s="18" t="s">
        <v>44</v>
      </c>
      <c r="D3136" s="18">
        <v>100.25</v>
      </c>
      <c r="E3136" s="310" t="str">
        <f t="shared" si="48"/>
        <v>SINAPI 07/2024</v>
      </c>
      <c r="F3136" s="18">
        <v>102.45</v>
      </c>
    </row>
    <row r="3137" spans="1:6" ht="27">
      <c r="A3137" s="707">
        <v>93673</v>
      </c>
      <c r="B3137" s="692" t="s">
        <v>3148</v>
      </c>
      <c r="C3137" s="18" t="s">
        <v>44</v>
      </c>
      <c r="D3137" s="18">
        <v>108.64</v>
      </c>
      <c r="E3137" s="310" t="str">
        <f t="shared" si="48"/>
        <v>SINAPI 07/2024</v>
      </c>
      <c r="F3137" s="18">
        <v>111.73</v>
      </c>
    </row>
    <row r="3138" spans="1:6" ht="27">
      <c r="A3138" s="707">
        <v>97359</v>
      </c>
      <c r="B3138" s="692" t="s">
        <v>3149</v>
      </c>
      <c r="C3138" s="18" t="s">
        <v>44</v>
      </c>
      <c r="D3138" s="311">
        <v>4974.88</v>
      </c>
      <c r="E3138" s="310" t="str">
        <f t="shared" si="48"/>
        <v>SINAPI 07/2024</v>
      </c>
      <c r="F3138" s="311">
        <v>4994.83</v>
      </c>
    </row>
    <row r="3139" spans="1:6" ht="27">
      <c r="A3139" s="707">
        <v>97360</v>
      </c>
      <c r="B3139" s="692" t="s">
        <v>3150</v>
      </c>
      <c r="C3139" s="18" t="s">
        <v>44</v>
      </c>
      <c r="D3139" s="311">
        <v>9628.76</v>
      </c>
      <c r="E3139" s="310" t="str">
        <f t="shared" si="48"/>
        <v>SINAPI 07/2024</v>
      </c>
      <c r="F3139" s="311">
        <v>9658.68</v>
      </c>
    </row>
    <row r="3140" spans="1:6" ht="27">
      <c r="A3140" s="707">
        <v>97361</v>
      </c>
      <c r="B3140" s="692" t="s">
        <v>3151</v>
      </c>
      <c r="C3140" s="18" t="s">
        <v>44</v>
      </c>
      <c r="D3140" s="311">
        <v>12838.36</v>
      </c>
      <c r="E3140" s="310" t="str">
        <f t="shared" si="48"/>
        <v>SINAPI 07/2024</v>
      </c>
      <c r="F3140" s="311">
        <v>12878.25</v>
      </c>
    </row>
    <row r="3141" spans="1:6" ht="40.5">
      <c r="A3141" s="707">
        <v>97362</v>
      </c>
      <c r="B3141" s="692" t="s">
        <v>3152</v>
      </c>
      <c r="C3141" s="18" t="s">
        <v>44</v>
      </c>
      <c r="D3141" s="311">
        <v>1671.93</v>
      </c>
      <c r="E3141" s="310" t="str">
        <f t="shared" si="48"/>
        <v>SINAPI 07/2024</v>
      </c>
      <c r="F3141" s="311">
        <v>1676.55</v>
      </c>
    </row>
    <row r="3142" spans="1:6" ht="54">
      <c r="A3142" s="707">
        <v>101875</v>
      </c>
      <c r="B3142" s="692" t="s">
        <v>3153</v>
      </c>
      <c r="C3142" s="18" t="s">
        <v>44</v>
      </c>
      <c r="D3142" s="18">
        <v>360.58</v>
      </c>
      <c r="E3142" s="310" t="str">
        <f t="shared" si="48"/>
        <v>SINAPI 07/2024</v>
      </c>
      <c r="F3142" s="18">
        <v>363.51</v>
      </c>
    </row>
    <row r="3143" spans="1:6" ht="40.5">
      <c r="A3143" s="707">
        <v>101876</v>
      </c>
      <c r="B3143" s="692" t="s">
        <v>3154</v>
      </c>
      <c r="C3143" s="18" t="s">
        <v>44</v>
      </c>
      <c r="D3143" s="18">
        <v>104.5</v>
      </c>
      <c r="E3143" s="310" t="str">
        <f t="shared" si="48"/>
        <v>SINAPI 07/2024</v>
      </c>
      <c r="F3143" s="18">
        <v>106.39</v>
      </c>
    </row>
    <row r="3144" spans="1:6" ht="40.5">
      <c r="A3144" s="707">
        <v>101877</v>
      </c>
      <c r="B3144" s="692" t="s">
        <v>3155</v>
      </c>
      <c r="C3144" s="18" t="s">
        <v>44</v>
      </c>
      <c r="D3144" s="18">
        <v>70.3</v>
      </c>
      <c r="E3144" s="310" t="str">
        <f t="shared" ref="E3144:E3207" si="49">+$G$7</f>
        <v>SINAPI 07/2024</v>
      </c>
      <c r="F3144" s="18">
        <v>71.989999999999995</v>
      </c>
    </row>
    <row r="3145" spans="1:6" ht="54">
      <c r="A3145" s="707">
        <v>101878</v>
      </c>
      <c r="B3145" s="692" t="s">
        <v>3156</v>
      </c>
      <c r="C3145" s="18" t="s">
        <v>44</v>
      </c>
      <c r="D3145" s="18">
        <v>496.4</v>
      </c>
      <c r="E3145" s="310" t="str">
        <f t="shared" si="49"/>
        <v>SINAPI 07/2024</v>
      </c>
      <c r="F3145" s="18">
        <v>504.7</v>
      </c>
    </row>
    <row r="3146" spans="1:6" ht="54">
      <c r="A3146" s="707">
        <v>101879</v>
      </c>
      <c r="B3146" s="692" t="s">
        <v>3157</v>
      </c>
      <c r="C3146" s="18" t="s">
        <v>44</v>
      </c>
      <c r="D3146" s="18">
        <v>521.4</v>
      </c>
      <c r="E3146" s="310" t="str">
        <f t="shared" si="49"/>
        <v>SINAPI 07/2024</v>
      </c>
      <c r="F3146" s="18">
        <v>524.69000000000005</v>
      </c>
    </row>
    <row r="3147" spans="1:6" ht="54">
      <c r="A3147" s="707">
        <v>101880</v>
      </c>
      <c r="B3147" s="692" t="s">
        <v>3158</v>
      </c>
      <c r="C3147" s="18" t="s">
        <v>44</v>
      </c>
      <c r="D3147" s="18">
        <v>600.75</v>
      </c>
      <c r="E3147" s="310" t="str">
        <f t="shared" si="49"/>
        <v>SINAPI 07/2024</v>
      </c>
      <c r="F3147" s="18">
        <v>604.70000000000005</v>
      </c>
    </row>
    <row r="3148" spans="1:6" ht="54">
      <c r="A3148" s="707">
        <v>101881</v>
      </c>
      <c r="B3148" s="692" t="s">
        <v>3159</v>
      </c>
      <c r="C3148" s="18" t="s">
        <v>44</v>
      </c>
      <c r="D3148" s="18">
        <v>862.17</v>
      </c>
      <c r="E3148" s="310" t="str">
        <f t="shared" si="49"/>
        <v>SINAPI 07/2024</v>
      </c>
      <c r="F3148" s="18">
        <v>866.14</v>
      </c>
    </row>
    <row r="3149" spans="1:6" ht="54">
      <c r="A3149" s="707">
        <v>101882</v>
      </c>
      <c r="B3149" s="692" t="s">
        <v>3160</v>
      </c>
      <c r="C3149" s="18" t="s">
        <v>44</v>
      </c>
      <c r="D3149" s="311">
        <v>1222.57</v>
      </c>
      <c r="E3149" s="310" t="str">
        <f t="shared" si="49"/>
        <v>SINAPI 07/2024</v>
      </c>
      <c r="F3149" s="311">
        <v>1226.51</v>
      </c>
    </row>
    <row r="3150" spans="1:6" ht="54">
      <c r="A3150" s="707">
        <v>101883</v>
      </c>
      <c r="B3150" s="692" t="s">
        <v>3161</v>
      </c>
      <c r="C3150" s="18" t="s">
        <v>44</v>
      </c>
      <c r="D3150" s="18">
        <v>497.03</v>
      </c>
      <c r="E3150" s="310" t="str">
        <f t="shared" si="49"/>
        <v>SINAPI 07/2024</v>
      </c>
      <c r="F3150" s="18">
        <v>500.27</v>
      </c>
    </row>
    <row r="3151" spans="1:6" ht="27">
      <c r="A3151" s="707">
        <v>101890</v>
      </c>
      <c r="B3151" s="692" t="s">
        <v>3162</v>
      </c>
      <c r="C3151" s="18" t="s">
        <v>44</v>
      </c>
      <c r="D3151" s="18">
        <v>18.61</v>
      </c>
      <c r="E3151" s="310" t="str">
        <f t="shared" si="49"/>
        <v>SINAPI 07/2024</v>
      </c>
      <c r="F3151" s="18">
        <v>18.97</v>
      </c>
    </row>
    <row r="3152" spans="1:6" ht="27">
      <c r="A3152" s="707">
        <v>101891</v>
      </c>
      <c r="B3152" s="692" t="s">
        <v>3163</v>
      </c>
      <c r="C3152" s="18" t="s">
        <v>44</v>
      </c>
      <c r="D3152" s="18">
        <v>31.59</v>
      </c>
      <c r="E3152" s="310" t="str">
        <f t="shared" si="49"/>
        <v>SINAPI 07/2024</v>
      </c>
      <c r="F3152" s="18">
        <v>32.33</v>
      </c>
    </row>
    <row r="3153" spans="1:6" ht="27">
      <c r="A3153" s="707">
        <v>101892</v>
      </c>
      <c r="B3153" s="692" t="s">
        <v>3164</v>
      </c>
      <c r="C3153" s="18" t="s">
        <v>44</v>
      </c>
      <c r="D3153" s="18">
        <v>84.4</v>
      </c>
      <c r="E3153" s="310" t="str">
        <f t="shared" si="49"/>
        <v>SINAPI 07/2024</v>
      </c>
      <c r="F3153" s="18">
        <v>85.13</v>
      </c>
    </row>
    <row r="3154" spans="1:6" ht="27">
      <c r="A3154" s="707">
        <v>101893</v>
      </c>
      <c r="B3154" s="692" t="s">
        <v>3165</v>
      </c>
      <c r="C3154" s="18" t="s">
        <v>44</v>
      </c>
      <c r="D3154" s="18">
        <v>107.63</v>
      </c>
      <c r="E3154" s="310" t="str">
        <f t="shared" si="49"/>
        <v>SINAPI 07/2024</v>
      </c>
      <c r="F3154" s="18">
        <v>108.72</v>
      </c>
    </row>
    <row r="3155" spans="1:6" ht="27">
      <c r="A3155" s="707">
        <v>101894</v>
      </c>
      <c r="B3155" s="692" t="s">
        <v>3166</v>
      </c>
      <c r="C3155" s="18" t="s">
        <v>44</v>
      </c>
      <c r="D3155" s="18">
        <v>177.47</v>
      </c>
      <c r="E3155" s="310" t="str">
        <f t="shared" si="49"/>
        <v>SINAPI 07/2024</v>
      </c>
      <c r="F3155" s="18">
        <v>181.73</v>
      </c>
    </row>
    <row r="3156" spans="1:6" ht="27">
      <c r="A3156" s="707">
        <v>101895</v>
      </c>
      <c r="B3156" s="692" t="s">
        <v>3167</v>
      </c>
      <c r="C3156" s="18" t="s">
        <v>44</v>
      </c>
      <c r="D3156" s="18">
        <v>492.56</v>
      </c>
      <c r="E3156" s="310" t="str">
        <f t="shared" si="49"/>
        <v>SINAPI 07/2024</v>
      </c>
      <c r="F3156" s="18">
        <v>499.77</v>
      </c>
    </row>
    <row r="3157" spans="1:6" ht="27">
      <c r="A3157" s="707">
        <v>101896</v>
      </c>
      <c r="B3157" s="692" t="s">
        <v>3168</v>
      </c>
      <c r="C3157" s="18" t="s">
        <v>44</v>
      </c>
      <c r="D3157" s="18">
        <v>748.57</v>
      </c>
      <c r="E3157" s="310" t="str">
        <f t="shared" si="49"/>
        <v>SINAPI 07/2024</v>
      </c>
      <c r="F3157" s="18">
        <v>755.78</v>
      </c>
    </row>
    <row r="3158" spans="1:6" ht="27">
      <c r="A3158" s="707">
        <v>101897</v>
      </c>
      <c r="B3158" s="692" t="s">
        <v>3169</v>
      </c>
      <c r="C3158" s="18" t="s">
        <v>44</v>
      </c>
      <c r="D3158" s="311">
        <v>1205.42</v>
      </c>
      <c r="E3158" s="310" t="str">
        <f t="shared" si="49"/>
        <v>SINAPI 07/2024</v>
      </c>
      <c r="F3158" s="311">
        <v>1212.6300000000001</v>
      </c>
    </row>
    <row r="3159" spans="1:6" ht="27">
      <c r="A3159" s="707">
        <v>101898</v>
      </c>
      <c r="B3159" s="692" t="s">
        <v>3170</v>
      </c>
      <c r="C3159" s="18" t="s">
        <v>44</v>
      </c>
      <c r="D3159" s="311">
        <v>1616.46</v>
      </c>
      <c r="E3159" s="310" t="str">
        <f t="shared" si="49"/>
        <v>SINAPI 07/2024</v>
      </c>
      <c r="F3159" s="311">
        <v>1623.67</v>
      </c>
    </row>
    <row r="3160" spans="1:6" ht="27">
      <c r="A3160" s="707">
        <v>101899</v>
      </c>
      <c r="B3160" s="692" t="s">
        <v>3171</v>
      </c>
      <c r="C3160" s="18" t="s">
        <v>44</v>
      </c>
      <c r="D3160" s="311">
        <v>2594.15</v>
      </c>
      <c r="E3160" s="310" t="str">
        <f t="shared" si="49"/>
        <v>SINAPI 07/2024</v>
      </c>
      <c r="F3160" s="311">
        <v>2601.36</v>
      </c>
    </row>
    <row r="3161" spans="1:6" ht="27">
      <c r="A3161" s="707">
        <v>101900</v>
      </c>
      <c r="B3161" s="692" t="s">
        <v>3172</v>
      </c>
      <c r="C3161" s="18" t="s">
        <v>44</v>
      </c>
      <c r="D3161" s="311">
        <v>5425.97</v>
      </c>
      <c r="E3161" s="310" t="str">
        <f t="shared" si="49"/>
        <v>SINAPI 07/2024</v>
      </c>
      <c r="F3161" s="311">
        <v>5433.18</v>
      </c>
    </row>
    <row r="3162" spans="1:6" ht="27">
      <c r="A3162" s="707">
        <v>101901</v>
      </c>
      <c r="B3162" s="692" t="s">
        <v>3173</v>
      </c>
      <c r="C3162" s="18" t="s">
        <v>44</v>
      </c>
      <c r="D3162" s="18">
        <v>162.15</v>
      </c>
      <c r="E3162" s="310" t="str">
        <f t="shared" si="49"/>
        <v>SINAPI 07/2024</v>
      </c>
      <c r="F3162" s="18">
        <v>162.91999999999999</v>
      </c>
    </row>
    <row r="3163" spans="1:6" ht="27">
      <c r="A3163" s="707">
        <v>101902</v>
      </c>
      <c r="B3163" s="692" t="s">
        <v>3174</v>
      </c>
      <c r="C3163" s="18" t="s">
        <v>44</v>
      </c>
      <c r="D3163" s="18">
        <v>200.17</v>
      </c>
      <c r="E3163" s="310" t="str">
        <f t="shared" si="49"/>
        <v>SINAPI 07/2024</v>
      </c>
      <c r="F3163" s="18">
        <v>201.26</v>
      </c>
    </row>
    <row r="3164" spans="1:6" ht="27">
      <c r="A3164" s="707">
        <v>101903</v>
      </c>
      <c r="B3164" s="692" t="s">
        <v>3175</v>
      </c>
      <c r="C3164" s="18" t="s">
        <v>44</v>
      </c>
      <c r="D3164" s="18">
        <v>416.81</v>
      </c>
      <c r="E3164" s="310" t="str">
        <f t="shared" si="49"/>
        <v>SINAPI 07/2024</v>
      </c>
      <c r="F3164" s="18">
        <v>419.01</v>
      </c>
    </row>
    <row r="3165" spans="1:6" ht="27">
      <c r="A3165" s="707">
        <v>101904</v>
      </c>
      <c r="B3165" s="692" t="s">
        <v>3176</v>
      </c>
      <c r="C3165" s="18" t="s">
        <v>44</v>
      </c>
      <c r="D3165" s="311">
        <v>1537.38</v>
      </c>
      <c r="E3165" s="310" t="str">
        <f t="shared" si="49"/>
        <v>SINAPI 07/2024</v>
      </c>
      <c r="F3165" s="311">
        <v>1541.64</v>
      </c>
    </row>
    <row r="3166" spans="1:6" ht="27">
      <c r="A3166" s="707">
        <v>101938</v>
      </c>
      <c r="B3166" s="692" t="s">
        <v>3177</v>
      </c>
      <c r="C3166" s="18" t="s">
        <v>44</v>
      </c>
      <c r="D3166" s="18">
        <v>140.72999999999999</v>
      </c>
      <c r="E3166" s="310" t="str">
        <f t="shared" si="49"/>
        <v>SINAPI 07/2024</v>
      </c>
      <c r="F3166" s="18">
        <v>143.1</v>
      </c>
    </row>
    <row r="3167" spans="1:6" ht="27">
      <c r="A3167" s="707">
        <v>101946</v>
      </c>
      <c r="B3167" s="692" t="s">
        <v>3178</v>
      </c>
      <c r="C3167" s="18" t="s">
        <v>44</v>
      </c>
      <c r="D3167" s="18">
        <v>185.49</v>
      </c>
      <c r="E3167" s="310" t="str">
        <f t="shared" si="49"/>
        <v>SINAPI 07/2024</v>
      </c>
      <c r="F3167" s="18">
        <v>193.79</v>
      </c>
    </row>
    <row r="3168" spans="1:6" ht="40.5">
      <c r="A3168" s="707">
        <v>91945</v>
      </c>
      <c r="B3168" s="692" t="s">
        <v>3179</v>
      </c>
      <c r="C3168" s="18" t="s">
        <v>44</v>
      </c>
      <c r="D3168" s="18">
        <v>12.69</v>
      </c>
      <c r="E3168" s="310" t="str">
        <f t="shared" si="49"/>
        <v>SINAPI 07/2024</v>
      </c>
      <c r="F3168" s="18">
        <v>13.71</v>
      </c>
    </row>
    <row r="3169" spans="1:6" ht="40.5">
      <c r="A3169" s="707">
        <v>91946</v>
      </c>
      <c r="B3169" s="692" t="s">
        <v>3180</v>
      </c>
      <c r="C3169" s="18" t="s">
        <v>44</v>
      </c>
      <c r="D3169" s="18">
        <v>10.11</v>
      </c>
      <c r="E3169" s="310" t="str">
        <f t="shared" si="49"/>
        <v>SINAPI 07/2024</v>
      </c>
      <c r="F3169" s="18">
        <v>10.81</v>
      </c>
    </row>
    <row r="3170" spans="1:6" ht="40.5">
      <c r="A3170" s="707">
        <v>91947</v>
      </c>
      <c r="B3170" s="692" t="s">
        <v>3181</v>
      </c>
      <c r="C3170" s="18" t="s">
        <v>44</v>
      </c>
      <c r="D3170" s="18">
        <v>8.48</v>
      </c>
      <c r="E3170" s="310" t="str">
        <f t="shared" si="49"/>
        <v>SINAPI 07/2024</v>
      </c>
      <c r="F3170" s="18">
        <v>8.98</v>
      </c>
    </row>
    <row r="3171" spans="1:6" ht="40.5">
      <c r="A3171" s="707">
        <v>91949</v>
      </c>
      <c r="B3171" s="692" t="s">
        <v>3182</v>
      </c>
      <c r="C3171" s="18" t="s">
        <v>44</v>
      </c>
      <c r="D3171" s="18">
        <v>18.260000000000002</v>
      </c>
      <c r="E3171" s="310" t="str">
        <f t="shared" si="49"/>
        <v>SINAPI 07/2024</v>
      </c>
      <c r="F3171" s="18">
        <v>19.47</v>
      </c>
    </row>
    <row r="3172" spans="1:6" ht="40.5">
      <c r="A3172" s="707">
        <v>91950</v>
      </c>
      <c r="B3172" s="692" t="s">
        <v>3183</v>
      </c>
      <c r="C3172" s="18" t="s">
        <v>44</v>
      </c>
      <c r="D3172" s="18">
        <v>15.1</v>
      </c>
      <c r="E3172" s="310" t="str">
        <f t="shared" si="49"/>
        <v>SINAPI 07/2024</v>
      </c>
      <c r="F3172" s="18">
        <v>15.92</v>
      </c>
    </row>
    <row r="3173" spans="1:6" ht="40.5">
      <c r="A3173" s="707">
        <v>91951</v>
      </c>
      <c r="B3173" s="692" t="s">
        <v>3184</v>
      </c>
      <c r="C3173" s="18" t="s">
        <v>44</v>
      </c>
      <c r="D3173" s="18">
        <v>13.22</v>
      </c>
      <c r="E3173" s="310" t="str">
        <f t="shared" si="49"/>
        <v>SINAPI 07/2024</v>
      </c>
      <c r="F3173" s="18">
        <v>13.8</v>
      </c>
    </row>
    <row r="3174" spans="1:6" ht="27">
      <c r="A3174" s="707">
        <v>91952</v>
      </c>
      <c r="B3174" s="692" t="s">
        <v>3185</v>
      </c>
      <c r="C3174" s="18" t="s">
        <v>44</v>
      </c>
      <c r="D3174" s="18">
        <v>17.16</v>
      </c>
      <c r="E3174" s="310" t="str">
        <f t="shared" si="49"/>
        <v>SINAPI 07/2024</v>
      </c>
      <c r="F3174" s="18">
        <v>18.420000000000002</v>
      </c>
    </row>
    <row r="3175" spans="1:6" ht="40.5">
      <c r="A3175" s="707">
        <v>91953</v>
      </c>
      <c r="B3175" s="692" t="s">
        <v>3186</v>
      </c>
      <c r="C3175" s="18" t="s">
        <v>44</v>
      </c>
      <c r="D3175" s="18">
        <v>27.27</v>
      </c>
      <c r="E3175" s="310" t="str">
        <f t="shared" si="49"/>
        <v>SINAPI 07/2024</v>
      </c>
      <c r="F3175" s="18">
        <v>29.23</v>
      </c>
    </row>
    <row r="3176" spans="1:6" ht="27">
      <c r="A3176" s="707">
        <v>91954</v>
      </c>
      <c r="B3176" s="692" t="s">
        <v>3187</v>
      </c>
      <c r="C3176" s="18" t="s">
        <v>44</v>
      </c>
      <c r="D3176" s="18">
        <v>23.01</v>
      </c>
      <c r="E3176" s="310" t="str">
        <f t="shared" si="49"/>
        <v>SINAPI 07/2024</v>
      </c>
      <c r="F3176" s="18">
        <v>24.74</v>
      </c>
    </row>
    <row r="3177" spans="1:6" ht="40.5">
      <c r="A3177" s="707">
        <v>91955</v>
      </c>
      <c r="B3177" s="692" t="s">
        <v>3188</v>
      </c>
      <c r="C3177" s="18" t="s">
        <v>44</v>
      </c>
      <c r="D3177" s="18">
        <v>33.119999999999997</v>
      </c>
      <c r="E3177" s="310" t="str">
        <f t="shared" si="49"/>
        <v>SINAPI 07/2024</v>
      </c>
      <c r="F3177" s="18">
        <v>35.549999999999997</v>
      </c>
    </row>
    <row r="3178" spans="1:6" ht="40.5">
      <c r="A3178" s="707">
        <v>91956</v>
      </c>
      <c r="B3178" s="692" t="s">
        <v>3189</v>
      </c>
      <c r="C3178" s="18" t="s">
        <v>44</v>
      </c>
      <c r="D3178" s="18">
        <v>37.409999999999997</v>
      </c>
      <c r="E3178" s="310" t="str">
        <f t="shared" si="49"/>
        <v>SINAPI 07/2024</v>
      </c>
      <c r="F3178" s="18">
        <v>40.07</v>
      </c>
    </row>
    <row r="3179" spans="1:6" ht="40.5">
      <c r="A3179" s="707">
        <v>91957</v>
      </c>
      <c r="B3179" s="692" t="s">
        <v>3190</v>
      </c>
      <c r="C3179" s="18" t="s">
        <v>44</v>
      </c>
      <c r="D3179" s="18">
        <v>47.52</v>
      </c>
      <c r="E3179" s="310" t="str">
        <f t="shared" si="49"/>
        <v>SINAPI 07/2024</v>
      </c>
      <c r="F3179" s="18">
        <v>50.88</v>
      </c>
    </row>
    <row r="3180" spans="1:6" ht="27">
      <c r="A3180" s="707">
        <v>91958</v>
      </c>
      <c r="B3180" s="692" t="s">
        <v>3191</v>
      </c>
      <c r="C3180" s="18" t="s">
        <v>44</v>
      </c>
      <c r="D3180" s="18">
        <v>31.61</v>
      </c>
      <c r="E3180" s="310" t="str">
        <f t="shared" si="49"/>
        <v>SINAPI 07/2024</v>
      </c>
      <c r="F3180" s="18">
        <v>33.799999999999997</v>
      </c>
    </row>
    <row r="3181" spans="1:6" ht="40.5">
      <c r="A3181" s="707">
        <v>91959</v>
      </c>
      <c r="B3181" s="692" t="s">
        <v>3192</v>
      </c>
      <c r="C3181" s="18" t="s">
        <v>44</v>
      </c>
      <c r="D3181" s="18">
        <v>41.72</v>
      </c>
      <c r="E3181" s="310" t="str">
        <f t="shared" si="49"/>
        <v>SINAPI 07/2024</v>
      </c>
      <c r="F3181" s="18">
        <v>44.61</v>
      </c>
    </row>
    <row r="3182" spans="1:6" ht="40.5">
      <c r="A3182" s="707">
        <v>91960</v>
      </c>
      <c r="B3182" s="692" t="s">
        <v>3193</v>
      </c>
      <c r="C3182" s="18" t="s">
        <v>44</v>
      </c>
      <c r="D3182" s="18">
        <v>43.31</v>
      </c>
      <c r="E3182" s="310" t="str">
        <f t="shared" si="49"/>
        <v>SINAPI 07/2024</v>
      </c>
      <c r="F3182" s="18">
        <v>46.43</v>
      </c>
    </row>
    <row r="3183" spans="1:6" ht="40.5">
      <c r="A3183" s="707">
        <v>91961</v>
      </c>
      <c r="B3183" s="692" t="s">
        <v>3194</v>
      </c>
      <c r="C3183" s="18" t="s">
        <v>44</v>
      </c>
      <c r="D3183" s="18">
        <v>53.42</v>
      </c>
      <c r="E3183" s="310" t="str">
        <f t="shared" si="49"/>
        <v>SINAPI 07/2024</v>
      </c>
      <c r="F3183" s="18">
        <v>57.24</v>
      </c>
    </row>
    <row r="3184" spans="1:6" ht="40.5">
      <c r="A3184" s="707">
        <v>91962</v>
      </c>
      <c r="B3184" s="692" t="s">
        <v>3195</v>
      </c>
      <c r="C3184" s="18" t="s">
        <v>44</v>
      </c>
      <c r="D3184" s="18">
        <v>57.71</v>
      </c>
      <c r="E3184" s="310" t="str">
        <f t="shared" si="49"/>
        <v>SINAPI 07/2024</v>
      </c>
      <c r="F3184" s="18">
        <v>61.75</v>
      </c>
    </row>
    <row r="3185" spans="1:6" ht="40.5">
      <c r="A3185" s="707">
        <v>91963</v>
      </c>
      <c r="B3185" s="692" t="s">
        <v>3196</v>
      </c>
      <c r="C3185" s="18" t="s">
        <v>44</v>
      </c>
      <c r="D3185" s="18">
        <v>67.819999999999993</v>
      </c>
      <c r="E3185" s="310" t="str">
        <f t="shared" si="49"/>
        <v>SINAPI 07/2024</v>
      </c>
      <c r="F3185" s="18">
        <v>72.56</v>
      </c>
    </row>
    <row r="3186" spans="1:6" ht="40.5">
      <c r="A3186" s="707">
        <v>91964</v>
      </c>
      <c r="B3186" s="692" t="s">
        <v>3197</v>
      </c>
      <c r="C3186" s="18" t="s">
        <v>44</v>
      </c>
      <c r="D3186" s="18">
        <v>51.86</v>
      </c>
      <c r="E3186" s="310" t="str">
        <f t="shared" si="49"/>
        <v>SINAPI 07/2024</v>
      </c>
      <c r="F3186" s="18">
        <v>55.44</v>
      </c>
    </row>
    <row r="3187" spans="1:6" ht="40.5">
      <c r="A3187" s="707">
        <v>91965</v>
      </c>
      <c r="B3187" s="692" t="s">
        <v>3198</v>
      </c>
      <c r="C3187" s="18" t="s">
        <v>44</v>
      </c>
      <c r="D3187" s="18">
        <v>61.97</v>
      </c>
      <c r="E3187" s="310" t="str">
        <f t="shared" si="49"/>
        <v>SINAPI 07/2024</v>
      </c>
      <c r="F3187" s="18">
        <v>66.25</v>
      </c>
    </row>
    <row r="3188" spans="1:6" ht="27">
      <c r="A3188" s="707">
        <v>91966</v>
      </c>
      <c r="B3188" s="692" t="s">
        <v>3199</v>
      </c>
      <c r="C3188" s="18" t="s">
        <v>44</v>
      </c>
      <c r="D3188" s="18">
        <v>46.06</v>
      </c>
      <c r="E3188" s="310" t="str">
        <f t="shared" si="49"/>
        <v>SINAPI 07/2024</v>
      </c>
      <c r="F3188" s="18">
        <v>49.18</v>
      </c>
    </row>
    <row r="3189" spans="1:6" ht="40.5">
      <c r="A3189" s="707">
        <v>91967</v>
      </c>
      <c r="B3189" s="692" t="s">
        <v>3200</v>
      </c>
      <c r="C3189" s="18" t="s">
        <v>44</v>
      </c>
      <c r="D3189" s="18">
        <v>56.17</v>
      </c>
      <c r="E3189" s="310" t="str">
        <f t="shared" si="49"/>
        <v>SINAPI 07/2024</v>
      </c>
      <c r="F3189" s="18">
        <v>59.99</v>
      </c>
    </row>
    <row r="3190" spans="1:6" ht="40.5">
      <c r="A3190" s="707">
        <v>91968</v>
      </c>
      <c r="B3190" s="692" t="s">
        <v>3201</v>
      </c>
      <c r="C3190" s="18" t="s">
        <v>44</v>
      </c>
      <c r="D3190" s="18">
        <v>63.57</v>
      </c>
      <c r="E3190" s="310" t="str">
        <f t="shared" si="49"/>
        <v>SINAPI 07/2024</v>
      </c>
      <c r="F3190" s="18">
        <v>68.069999999999993</v>
      </c>
    </row>
    <row r="3191" spans="1:6" ht="40.5">
      <c r="A3191" s="707">
        <v>91969</v>
      </c>
      <c r="B3191" s="692" t="s">
        <v>3202</v>
      </c>
      <c r="C3191" s="18" t="s">
        <v>44</v>
      </c>
      <c r="D3191" s="18">
        <v>73.680000000000007</v>
      </c>
      <c r="E3191" s="310" t="str">
        <f t="shared" si="49"/>
        <v>SINAPI 07/2024</v>
      </c>
      <c r="F3191" s="18">
        <v>78.88</v>
      </c>
    </row>
    <row r="3192" spans="1:6" ht="40.5">
      <c r="A3192" s="707">
        <v>91970</v>
      </c>
      <c r="B3192" s="692" t="s">
        <v>3203</v>
      </c>
      <c r="C3192" s="18" t="s">
        <v>44</v>
      </c>
      <c r="D3192" s="18">
        <v>66.62</v>
      </c>
      <c r="E3192" s="310" t="str">
        <f t="shared" si="49"/>
        <v>SINAPI 07/2024</v>
      </c>
      <c r="F3192" s="18">
        <v>71.17</v>
      </c>
    </row>
    <row r="3193" spans="1:6" ht="40.5">
      <c r="A3193" s="707">
        <v>91971</v>
      </c>
      <c r="B3193" s="692" t="s">
        <v>3204</v>
      </c>
      <c r="C3193" s="18" t="s">
        <v>44</v>
      </c>
      <c r="D3193" s="18">
        <v>81.72</v>
      </c>
      <c r="E3193" s="310" t="str">
        <f t="shared" si="49"/>
        <v>SINAPI 07/2024</v>
      </c>
      <c r="F3193" s="18">
        <v>87.09</v>
      </c>
    </row>
    <row r="3194" spans="1:6" ht="40.5">
      <c r="A3194" s="707">
        <v>91972</v>
      </c>
      <c r="B3194" s="692" t="s">
        <v>3205</v>
      </c>
      <c r="C3194" s="18" t="s">
        <v>44</v>
      </c>
      <c r="D3194" s="18">
        <v>72.510000000000005</v>
      </c>
      <c r="E3194" s="310" t="str">
        <f t="shared" si="49"/>
        <v>SINAPI 07/2024</v>
      </c>
      <c r="F3194" s="18">
        <v>77.53</v>
      </c>
    </row>
    <row r="3195" spans="1:6" ht="40.5">
      <c r="A3195" s="707">
        <v>91973</v>
      </c>
      <c r="B3195" s="692" t="s">
        <v>3206</v>
      </c>
      <c r="C3195" s="18" t="s">
        <v>44</v>
      </c>
      <c r="D3195" s="18">
        <v>87.61</v>
      </c>
      <c r="E3195" s="310" t="str">
        <f t="shared" si="49"/>
        <v>SINAPI 07/2024</v>
      </c>
      <c r="F3195" s="18">
        <v>93.45</v>
      </c>
    </row>
    <row r="3196" spans="1:6" ht="27">
      <c r="A3196" s="707">
        <v>91974</v>
      </c>
      <c r="B3196" s="692" t="s">
        <v>3207</v>
      </c>
      <c r="C3196" s="18" t="s">
        <v>44</v>
      </c>
      <c r="D3196" s="18">
        <v>60.77</v>
      </c>
      <c r="E3196" s="310" t="str">
        <f t="shared" si="49"/>
        <v>SINAPI 07/2024</v>
      </c>
      <c r="F3196" s="18">
        <v>64.849999999999994</v>
      </c>
    </row>
    <row r="3197" spans="1:6" ht="40.5">
      <c r="A3197" s="707">
        <v>91975</v>
      </c>
      <c r="B3197" s="692" t="s">
        <v>3208</v>
      </c>
      <c r="C3197" s="18" t="s">
        <v>44</v>
      </c>
      <c r="D3197" s="18">
        <v>75.87</v>
      </c>
      <c r="E3197" s="310" t="str">
        <f t="shared" si="49"/>
        <v>SINAPI 07/2024</v>
      </c>
      <c r="F3197" s="18">
        <v>80.77</v>
      </c>
    </row>
    <row r="3198" spans="1:6" ht="27">
      <c r="A3198" s="707">
        <v>91976</v>
      </c>
      <c r="B3198" s="692" t="s">
        <v>3209</v>
      </c>
      <c r="C3198" s="18" t="s">
        <v>44</v>
      </c>
      <c r="D3198" s="18">
        <v>89.72</v>
      </c>
      <c r="E3198" s="310" t="str">
        <f t="shared" si="49"/>
        <v>SINAPI 07/2024</v>
      </c>
      <c r="F3198" s="18">
        <v>95.65</v>
      </c>
    </row>
    <row r="3199" spans="1:6" ht="40.5">
      <c r="A3199" s="707">
        <v>91977</v>
      </c>
      <c r="B3199" s="692" t="s">
        <v>3210</v>
      </c>
      <c r="C3199" s="18" t="s">
        <v>44</v>
      </c>
      <c r="D3199" s="18">
        <v>104.82</v>
      </c>
      <c r="E3199" s="310" t="str">
        <f t="shared" si="49"/>
        <v>SINAPI 07/2024</v>
      </c>
      <c r="F3199" s="18">
        <v>111.57</v>
      </c>
    </row>
    <row r="3200" spans="1:6" ht="40.5">
      <c r="A3200" s="707">
        <v>91978</v>
      </c>
      <c r="B3200" s="692" t="s">
        <v>3211</v>
      </c>
      <c r="C3200" s="18" t="s">
        <v>44</v>
      </c>
      <c r="D3200" s="18">
        <v>36.97</v>
      </c>
      <c r="E3200" s="310" t="str">
        <f t="shared" si="49"/>
        <v>SINAPI 07/2024</v>
      </c>
      <c r="F3200" s="18">
        <v>39.159999999999997</v>
      </c>
    </row>
    <row r="3201" spans="1:6" ht="40.5">
      <c r="A3201" s="707">
        <v>91979</v>
      </c>
      <c r="B3201" s="692" t="s">
        <v>3212</v>
      </c>
      <c r="C3201" s="18" t="s">
        <v>44</v>
      </c>
      <c r="D3201" s="18">
        <v>47.08</v>
      </c>
      <c r="E3201" s="310" t="str">
        <f t="shared" si="49"/>
        <v>SINAPI 07/2024</v>
      </c>
      <c r="F3201" s="18">
        <v>49.97</v>
      </c>
    </row>
    <row r="3202" spans="1:6" ht="27">
      <c r="A3202" s="707">
        <v>91980</v>
      </c>
      <c r="B3202" s="692" t="s">
        <v>3213</v>
      </c>
      <c r="C3202" s="18" t="s">
        <v>44</v>
      </c>
      <c r="D3202" s="18">
        <v>35.75</v>
      </c>
      <c r="E3202" s="310" t="str">
        <f t="shared" si="49"/>
        <v>SINAPI 07/2024</v>
      </c>
      <c r="F3202" s="18">
        <v>37.94</v>
      </c>
    </row>
    <row r="3203" spans="1:6" ht="40.5">
      <c r="A3203" s="707">
        <v>91981</v>
      </c>
      <c r="B3203" s="692" t="s">
        <v>3214</v>
      </c>
      <c r="C3203" s="18" t="s">
        <v>44</v>
      </c>
      <c r="D3203" s="18">
        <v>45.86</v>
      </c>
      <c r="E3203" s="310" t="str">
        <f t="shared" si="49"/>
        <v>SINAPI 07/2024</v>
      </c>
      <c r="F3203" s="18">
        <v>48.75</v>
      </c>
    </row>
    <row r="3204" spans="1:6" ht="27">
      <c r="A3204" s="707">
        <v>91982</v>
      </c>
      <c r="B3204" s="692" t="s">
        <v>3215</v>
      </c>
      <c r="C3204" s="18" t="s">
        <v>44</v>
      </c>
      <c r="D3204" s="18">
        <v>87.99</v>
      </c>
      <c r="E3204" s="310" t="str">
        <f t="shared" si="49"/>
        <v>SINAPI 07/2024</v>
      </c>
      <c r="F3204" s="18">
        <v>89.25</v>
      </c>
    </row>
    <row r="3205" spans="1:6" ht="40.5">
      <c r="A3205" s="707">
        <v>91983</v>
      </c>
      <c r="B3205" s="692" t="s">
        <v>3216</v>
      </c>
      <c r="C3205" s="18" t="s">
        <v>44</v>
      </c>
      <c r="D3205" s="18">
        <v>98.1</v>
      </c>
      <c r="E3205" s="310" t="str">
        <f t="shared" si="49"/>
        <v>SINAPI 07/2024</v>
      </c>
      <c r="F3205" s="18">
        <v>100.06</v>
      </c>
    </row>
    <row r="3206" spans="1:6" ht="40.5">
      <c r="A3206" s="707">
        <v>91984</v>
      </c>
      <c r="B3206" s="692" t="s">
        <v>3217</v>
      </c>
      <c r="C3206" s="18" t="s">
        <v>44</v>
      </c>
      <c r="D3206" s="18">
        <v>16.03</v>
      </c>
      <c r="E3206" s="310" t="str">
        <f t="shared" si="49"/>
        <v>SINAPI 07/2024</v>
      </c>
      <c r="F3206" s="18">
        <v>17.29</v>
      </c>
    </row>
    <row r="3207" spans="1:6" ht="40.5">
      <c r="A3207" s="707">
        <v>91985</v>
      </c>
      <c r="B3207" s="692" t="s">
        <v>3218</v>
      </c>
      <c r="C3207" s="18" t="s">
        <v>44</v>
      </c>
      <c r="D3207" s="18">
        <v>26.14</v>
      </c>
      <c r="E3207" s="310" t="str">
        <f t="shared" si="49"/>
        <v>SINAPI 07/2024</v>
      </c>
      <c r="F3207" s="18">
        <v>28.1</v>
      </c>
    </row>
    <row r="3208" spans="1:6" ht="27">
      <c r="A3208" s="707">
        <v>91986</v>
      </c>
      <c r="B3208" s="692" t="s">
        <v>3219</v>
      </c>
      <c r="C3208" s="18" t="s">
        <v>44</v>
      </c>
      <c r="D3208" s="18">
        <v>34.56</v>
      </c>
      <c r="E3208" s="310" t="str">
        <f t="shared" ref="E3208:E3271" si="50">+$G$7</f>
        <v>SINAPI 07/2024</v>
      </c>
      <c r="F3208" s="18">
        <v>36.53</v>
      </c>
    </row>
    <row r="3209" spans="1:6" ht="40.5">
      <c r="A3209" s="707">
        <v>91987</v>
      </c>
      <c r="B3209" s="692" t="s">
        <v>3220</v>
      </c>
      <c r="C3209" s="18" t="s">
        <v>44</v>
      </c>
      <c r="D3209" s="18">
        <v>44.67</v>
      </c>
      <c r="E3209" s="310" t="str">
        <f t="shared" si="50"/>
        <v>SINAPI 07/2024</v>
      </c>
      <c r="F3209" s="18">
        <v>47.34</v>
      </c>
    </row>
    <row r="3210" spans="1:6" ht="40.5">
      <c r="A3210" s="707">
        <v>91988</v>
      </c>
      <c r="B3210" s="692" t="s">
        <v>3221</v>
      </c>
      <c r="C3210" s="18" t="s">
        <v>44</v>
      </c>
      <c r="D3210" s="18">
        <v>20.14</v>
      </c>
      <c r="E3210" s="310" t="str">
        <f t="shared" si="50"/>
        <v>SINAPI 07/2024</v>
      </c>
      <c r="F3210" s="18">
        <v>21.4</v>
      </c>
    </row>
    <row r="3211" spans="1:6" ht="40.5">
      <c r="A3211" s="707">
        <v>91989</v>
      </c>
      <c r="B3211" s="692" t="s">
        <v>3222</v>
      </c>
      <c r="C3211" s="18" t="s">
        <v>44</v>
      </c>
      <c r="D3211" s="18">
        <v>30.25</v>
      </c>
      <c r="E3211" s="310" t="str">
        <f t="shared" si="50"/>
        <v>SINAPI 07/2024</v>
      </c>
      <c r="F3211" s="18">
        <v>32.21</v>
      </c>
    </row>
    <row r="3212" spans="1:6" ht="40.5">
      <c r="A3212" s="707">
        <v>91990</v>
      </c>
      <c r="B3212" s="692" t="s">
        <v>3223</v>
      </c>
      <c r="C3212" s="18" t="s">
        <v>44</v>
      </c>
      <c r="D3212" s="18">
        <v>30.37</v>
      </c>
      <c r="E3212" s="310" t="str">
        <f t="shared" si="50"/>
        <v>SINAPI 07/2024</v>
      </c>
      <c r="F3212" s="18">
        <v>33.15</v>
      </c>
    </row>
    <row r="3213" spans="1:6" ht="40.5">
      <c r="A3213" s="707">
        <v>91991</v>
      </c>
      <c r="B3213" s="692" t="s">
        <v>3224</v>
      </c>
      <c r="C3213" s="18" t="s">
        <v>44</v>
      </c>
      <c r="D3213" s="18">
        <v>32.6</v>
      </c>
      <c r="E3213" s="310" t="str">
        <f t="shared" si="50"/>
        <v>SINAPI 07/2024</v>
      </c>
      <c r="F3213" s="18">
        <v>35.380000000000003</v>
      </c>
    </row>
    <row r="3214" spans="1:6" ht="40.5">
      <c r="A3214" s="707">
        <v>91992</v>
      </c>
      <c r="B3214" s="692" t="s">
        <v>3225</v>
      </c>
      <c r="C3214" s="18" t="s">
        <v>44</v>
      </c>
      <c r="D3214" s="18">
        <v>40.479999999999997</v>
      </c>
      <c r="E3214" s="310" t="str">
        <f t="shared" si="50"/>
        <v>SINAPI 07/2024</v>
      </c>
      <c r="F3214" s="18">
        <v>43.96</v>
      </c>
    </row>
    <row r="3215" spans="1:6" ht="40.5">
      <c r="A3215" s="707">
        <v>91993</v>
      </c>
      <c r="B3215" s="692" t="s">
        <v>3226</v>
      </c>
      <c r="C3215" s="18" t="s">
        <v>44</v>
      </c>
      <c r="D3215" s="18">
        <v>42.71</v>
      </c>
      <c r="E3215" s="310" t="str">
        <f t="shared" si="50"/>
        <v>SINAPI 07/2024</v>
      </c>
      <c r="F3215" s="18">
        <v>46.19</v>
      </c>
    </row>
    <row r="3216" spans="1:6" ht="40.5">
      <c r="A3216" s="707">
        <v>91994</v>
      </c>
      <c r="B3216" s="692" t="s">
        <v>3227</v>
      </c>
      <c r="C3216" s="18" t="s">
        <v>44</v>
      </c>
      <c r="D3216" s="18">
        <v>21.85</v>
      </c>
      <c r="E3216" s="310" t="str">
        <f t="shared" si="50"/>
        <v>SINAPI 07/2024</v>
      </c>
      <c r="F3216" s="18">
        <v>23.58</v>
      </c>
    </row>
    <row r="3217" spans="1:6" ht="40.5">
      <c r="A3217" s="707">
        <v>91995</v>
      </c>
      <c r="B3217" s="692" t="s">
        <v>3228</v>
      </c>
      <c r="C3217" s="18" t="s">
        <v>44</v>
      </c>
      <c r="D3217" s="18">
        <v>24.08</v>
      </c>
      <c r="E3217" s="310" t="str">
        <f t="shared" si="50"/>
        <v>SINAPI 07/2024</v>
      </c>
      <c r="F3217" s="18">
        <v>25.81</v>
      </c>
    </row>
    <row r="3218" spans="1:6" ht="40.5">
      <c r="A3218" s="707">
        <v>91996</v>
      </c>
      <c r="B3218" s="692" t="s">
        <v>3229</v>
      </c>
      <c r="C3218" s="18" t="s">
        <v>44</v>
      </c>
      <c r="D3218" s="18">
        <v>31.96</v>
      </c>
      <c r="E3218" s="310" t="str">
        <f t="shared" si="50"/>
        <v>SINAPI 07/2024</v>
      </c>
      <c r="F3218" s="18">
        <v>34.39</v>
      </c>
    </row>
    <row r="3219" spans="1:6" ht="40.5">
      <c r="A3219" s="707">
        <v>91997</v>
      </c>
      <c r="B3219" s="692" t="s">
        <v>3230</v>
      </c>
      <c r="C3219" s="18" t="s">
        <v>44</v>
      </c>
      <c r="D3219" s="18">
        <v>34.19</v>
      </c>
      <c r="E3219" s="310" t="str">
        <f t="shared" si="50"/>
        <v>SINAPI 07/2024</v>
      </c>
      <c r="F3219" s="18">
        <v>36.619999999999997</v>
      </c>
    </row>
    <row r="3220" spans="1:6" ht="40.5">
      <c r="A3220" s="707">
        <v>91998</v>
      </c>
      <c r="B3220" s="692" t="s">
        <v>3231</v>
      </c>
      <c r="C3220" s="18" t="s">
        <v>44</v>
      </c>
      <c r="D3220" s="18">
        <v>18.55</v>
      </c>
      <c r="E3220" s="310" t="str">
        <f t="shared" si="50"/>
        <v>SINAPI 07/2024</v>
      </c>
      <c r="F3220" s="18">
        <v>19.88</v>
      </c>
    </row>
    <row r="3221" spans="1:6" ht="40.5">
      <c r="A3221" s="707">
        <v>91999</v>
      </c>
      <c r="B3221" s="692" t="s">
        <v>3232</v>
      </c>
      <c r="C3221" s="18" t="s">
        <v>44</v>
      </c>
      <c r="D3221" s="18">
        <v>20.78</v>
      </c>
      <c r="E3221" s="310" t="str">
        <f t="shared" si="50"/>
        <v>SINAPI 07/2024</v>
      </c>
      <c r="F3221" s="18">
        <v>22.11</v>
      </c>
    </row>
    <row r="3222" spans="1:6" ht="40.5">
      <c r="A3222" s="707">
        <v>92000</v>
      </c>
      <c r="B3222" s="692" t="s">
        <v>3233</v>
      </c>
      <c r="C3222" s="18" t="s">
        <v>44</v>
      </c>
      <c r="D3222" s="18">
        <v>28.66</v>
      </c>
      <c r="E3222" s="310" t="str">
        <f t="shared" si="50"/>
        <v>SINAPI 07/2024</v>
      </c>
      <c r="F3222" s="18">
        <v>30.69</v>
      </c>
    </row>
    <row r="3223" spans="1:6" ht="40.5">
      <c r="A3223" s="707">
        <v>92001</v>
      </c>
      <c r="B3223" s="692" t="s">
        <v>3234</v>
      </c>
      <c r="C3223" s="18" t="s">
        <v>44</v>
      </c>
      <c r="D3223" s="18">
        <v>30.89</v>
      </c>
      <c r="E3223" s="310" t="str">
        <f t="shared" si="50"/>
        <v>SINAPI 07/2024</v>
      </c>
      <c r="F3223" s="18">
        <v>32.92</v>
      </c>
    </row>
    <row r="3224" spans="1:6" ht="40.5">
      <c r="A3224" s="707">
        <v>92002</v>
      </c>
      <c r="B3224" s="692" t="s">
        <v>3235</v>
      </c>
      <c r="C3224" s="18" t="s">
        <v>44</v>
      </c>
      <c r="D3224" s="18">
        <v>40.99</v>
      </c>
      <c r="E3224" s="310" t="str">
        <f t="shared" si="50"/>
        <v>SINAPI 07/2024</v>
      </c>
      <c r="F3224" s="18">
        <v>44.11</v>
      </c>
    </row>
    <row r="3225" spans="1:6" ht="40.5">
      <c r="A3225" s="707">
        <v>92003</v>
      </c>
      <c r="B3225" s="692" t="s">
        <v>3236</v>
      </c>
      <c r="C3225" s="18" t="s">
        <v>44</v>
      </c>
      <c r="D3225" s="18">
        <v>45.45</v>
      </c>
      <c r="E3225" s="310" t="str">
        <f t="shared" si="50"/>
        <v>SINAPI 07/2024</v>
      </c>
      <c r="F3225" s="18">
        <v>48.57</v>
      </c>
    </row>
    <row r="3226" spans="1:6" ht="40.5">
      <c r="A3226" s="707">
        <v>92004</v>
      </c>
      <c r="B3226" s="692" t="s">
        <v>3237</v>
      </c>
      <c r="C3226" s="18" t="s">
        <v>44</v>
      </c>
      <c r="D3226" s="18">
        <v>51.1</v>
      </c>
      <c r="E3226" s="310" t="str">
        <f t="shared" si="50"/>
        <v>SINAPI 07/2024</v>
      </c>
      <c r="F3226" s="18">
        <v>54.92</v>
      </c>
    </row>
    <row r="3227" spans="1:6" ht="40.5">
      <c r="A3227" s="707">
        <v>92005</v>
      </c>
      <c r="B3227" s="692" t="s">
        <v>3238</v>
      </c>
      <c r="C3227" s="18" t="s">
        <v>44</v>
      </c>
      <c r="D3227" s="18">
        <v>55.56</v>
      </c>
      <c r="E3227" s="310" t="str">
        <f t="shared" si="50"/>
        <v>SINAPI 07/2024</v>
      </c>
      <c r="F3227" s="18">
        <v>59.38</v>
      </c>
    </row>
    <row r="3228" spans="1:6" ht="40.5">
      <c r="A3228" s="707">
        <v>92006</v>
      </c>
      <c r="B3228" s="692" t="s">
        <v>3239</v>
      </c>
      <c r="C3228" s="18" t="s">
        <v>44</v>
      </c>
      <c r="D3228" s="18">
        <v>34.36</v>
      </c>
      <c r="E3228" s="310" t="str">
        <f t="shared" si="50"/>
        <v>SINAPI 07/2024</v>
      </c>
      <c r="F3228" s="18">
        <v>36.659999999999997</v>
      </c>
    </row>
    <row r="3229" spans="1:6" ht="40.5">
      <c r="A3229" s="707">
        <v>92007</v>
      </c>
      <c r="B3229" s="692" t="s">
        <v>3240</v>
      </c>
      <c r="C3229" s="18" t="s">
        <v>44</v>
      </c>
      <c r="D3229" s="18">
        <v>38.82</v>
      </c>
      <c r="E3229" s="310" t="str">
        <f t="shared" si="50"/>
        <v>SINAPI 07/2024</v>
      </c>
      <c r="F3229" s="18">
        <v>41.12</v>
      </c>
    </row>
    <row r="3230" spans="1:6" ht="40.5">
      <c r="A3230" s="707">
        <v>92008</v>
      </c>
      <c r="B3230" s="692" t="s">
        <v>3241</v>
      </c>
      <c r="C3230" s="18" t="s">
        <v>44</v>
      </c>
      <c r="D3230" s="18">
        <v>44.47</v>
      </c>
      <c r="E3230" s="310" t="str">
        <f t="shared" si="50"/>
        <v>SINAPI 07/2024</v>
      </c>
      <c r="F3230" s="18">
        <v>47.47</v>
      </c>
    </row>
    <row r="3231" spans="1:6" ht="40.5">
      <c r="A3231" s="707">
        <v>92009</v>
      </c>
      <c r="B3231" s="692" t="s">
        <v>3242</v>
      </c>
      <c r="C3231" s="18" t="s">
        <v>44</v>
      </c>
      <c r="D3231" s="18">
        <v>48.93</v>
      </c>
      <c r="E3231" s="310" t="str">
        <f t="shared" si="50"/>
        <v>SINAPI 07/2024</v>
      </c>
      <c r="F3231" s="18">
        <v>51.93</v>
      </c>
    </row>
    <row r="3232" spans="1:6" ht="40.5">
      <c r="A3232" s="707">
        <v>92010</v>
      </c>
      <c r="B3232" s="692" t="s">
        <v>3243</v>
      </c>
      <c r="C3232" s="18" t="s">
        <v>44</v>
      </c>
      <c r="D3232" s="18">
        <v>60.09</v>
      </c>
      <c r="E3232" s="310" t="str">
        <f t="shared" si="50"/>
        <v>SINAPI 07/2024</v>
      </c>
      <c r="F3232" s="18">
        <v>64.59</v>
      </c>
    </row>
    <row r="3233" spans="1:6" ht="40.5">
      <c r="A3233" s="707">
        <v>92011</v>
      </c>
      <c r="B3233" s="692" t="s">
        <v>3244</v>
      </c>
      <c r="C3233" s="18" t="s">
        <v>44</v>
      </c>
      <c r="D3233" s="18">
        <v>66.78</v>
      </c>
      <c r="E3233" s="310" t="str">
        <f t="shared" si="50"/>
        <v>SINAPI 07/2024</v>
      </c>
      <c r="F3233" s="18">
        <v>71.28</v>
      </c>
    </row>
    <row r="3234" spans="1:6" ht="40.5">
      <c r="A3234" s="707">
        <v>92012</v>
      </c>
      <c r="B3234" s="692" t="s">
        <v>3245</v>
      </c>
      <c r="C3234" s="18" t="s">
        <v>44</v>
      </c>
      <c r="D3234" s="18">
        <v>70.2</v>
      </c>
      <c r="E3234" s="310" t="str">
        <f t="shared" si="50"/>
        <v>SINAPI 07/2024</v>
      </c>
      <c r="F3234" s="18">
        <v>75.400000000000006</v>
      </c>
    </row>
    <row r="3235" spans="1:6" ht="40.5">
      <c r="A3235" s="707">
        <v>92013</v>
      </c>
      <c r="B3235" s="692" t="s">
        <v>3246</v>
      </c>
      <c r="C3235" s="18" t="s">
        <v>44</v>
      </c>
      <c r="D3235" s="18">
        <v>76.89</v>
      </c>
      <c r="E3235" s="310" t="str">
        <f t="shared" si="50"/>
        <v>SINAPI 07/2024</v>
      </c>
      <c r="F3235" s="18">
        <v>82.09</v>
      </c>
    </row>
    <row r="3236" spans="1:6" ht="40.5">
      <c r="A3236" s="707">
        <v>92014</v>
      </c>
      <c r="B3236" s="692" t="s">
        <v>3247</v>
      </c>
      <c r="C3236" s="18" t="s">
        <v>44</v>
      </c>
      <c r="D3236" s="18">
        <v>50.17</v>
      </c>
      <c r="E3236" s="310" t="str">
        <f t="shared" si="50"/>
        <v>SINAPI 07/2024</v>
      </c>
      <c r="F3236" s="18">
        <v>53.44</v>
      </c>
    </row>
    <row r="3237" spans="1:6" ht="40.5">
      <c r="A3237" s="707">
        <v>92015</v>
      </c>
      <c r="B3237" s="692" t="s">
        <v>3248</v>
      </c>
      <c r="C3237" s="18" t="s">
        <v>44</v>
      </c>
      <c r="D3237" s="18">
        <v>56.86</v>
      </c>
      <c r="E3237" s="310" t="str">
        <f t="shared" si="50"/>
        <v>SINAPI 07/2024</v>
      </c>
      <c r="F3237" s="18">
        <v>60.13</v>
      </c>
    </row>
    <row r="3238" spans="1:6" ht="40.5">
      <c r="A3238" s="707">
        <v>92016</v>
      </c>
      <c r="B3238" s="692" t="s">
        <v>3249</v>
      </c>
      <c r="C3238" s="18" t="s">
        <v>44</v>
      </c>
      <c r="D3238" s="18">
        <v>60.28</v>
      </c>
      <c r="E3238" s="310" t="str">
        <f t="shared" si="50"/>
        <v>SINAPI 07/2024</v>
      </c>
      <c r="F3238" s="18">
        <v>64.25</v>
      </c>
    </row>
    <row r="3239" spans="1:6" ht="40.5">
      <c r="A3239" s="707">
        <v>92017</v>
      </c>
      <c r="B3239" s="692" t="s">
        <v>3250</v>
      </c>
      <c r="C3239" s="18" t="s">
        <v>44</v>
      </c>
      <c r="D3239" s="18">
        <v>66.97</v>
      </c>
      <c r="E3239" s="310" t="str">
        <f t="shared" si="50"/>
        <v>SINAPI 07/2024</v>
      </c>
      <c r="F3239" s="18">
        <v>70.94</v>
      </c>
    </row>
    <row r="3240" spans="1:6" ht="40.5">
      <c r="A3240" s="707">
        <v>92018</v>
      </c>
      <c r="B3240" s="692" t="s">
        <v>3251</v>
      </c>
      <c r="C3240" s="18" t="s">
        <v>44</v>
      </c>
      <c r="D3240" s="18">
        <v>66.459999999999994</v>
      </c>
      <c r="E3240" s="310" t="str">
        <f t="shared" si="50"/>
        <v>SINAPI 07/2024</v>
      </c>
      <c r="F3240" s="18">
        <v>70.760000000000005</v>
      </c>
    </row>
    <row r="3241" spans="1:6" ht="40.5">
      <c r="A3241" s="707">
        <v>92019</v>
      </c>
      <c r="B3241" s="692" t="s">
        <v>3252</v>
      </c>
      <c r="C3241" s="18" t="s">
        <v>44</v>
      </c>
      <c r="D3241" s="18">
        <v>81.56</v>
      </c>
      <c r="E3241" s="310" t="str">
        <f t="shared" si="50"/>
        <v>SINAPI 07/2024</v>
      </c>
      <c r="F3241" s="18">
        <v>86.68</v>
      </c>
    </row>
    <row r="3242" spans="1:6" ht="40.5">
      <c r="A3242" s="707">
        <v>92020</v>
      </c>
      <c r="B3242" s="692" t="s">
        <v>3253</v>
      </c>
      <c r="C3242" s="18" t="s">
        <v>44</v>
      </c>
      <c r="D3242" s="18">
        <v>98.28</v>
      </c>
      <c r="E3242" s="310" t="str">
        <f t="shared" si="50"/>
        <v>SINAPI 07/2024</v>
      </c>
      <c r="F3242" s="18">
        <v>104.57</v>
      </c>
    </row>
    <row r="3243" spans="1:6" ht="40.5">
      <c r="A3243" s="707">
        <v>92021</v>
      </c>
      <c r="B3243" s="692" t="s">
        <v>3254</v>
      </c>
      <c r="C3243" s="18" t="s">
        <v>44</v>
      </c>
      <c r="D3243" s="18">
        <v>113.38</v>
      </c>
      <c r="E3243" s="310" t="str">
        <f t="shared" si="50"/>
        <v>SINAPI 07/2024</v>
      </c>
      <c r="F3243" s="18">
        <v>120.49</v>
      </c>
    </row>
    <row r="3244" spans="1:6" ht="40.5">
      <c r="A3244" s="707">
        <v>92022</v>
      </c>
      <c r="B3244" s="692" t="s">
        <v>3255</v>
      </c>
      <c r="C3244" s="18" t="s">
        <v>44</v>
      </c>
      <c r="D3244" s="18">
        <v>36.25</v>
      </c>
      <c r="E3244" s="310" t="str">
        <f t="shared" si="50"/>
        <v>SINAPI 07/2024</v>
      </c>
      <c r="F3244" s="18">
        <v>38.909999999999997</v>
      </c>
    </row>
    <row r="3245" spans="1:6" ht="40.5">
      <c r="A3245" s="707">
        <v>92023</v>
      </c>
      <c r="B3245" s="692" t="s">
        <v>3256</v>
      </c>
      <c r="C3245" s="18" t="s">
        <v>44</v>
      </c>
      <c r="D3245" s="18">
        <v>46.36</v>
      </c>
      <c r="E3245" s="310" t="str">
        <f t="shared" si="50"/>
        <v>SINAPI 07/2024</v>
      </c>
      <c r="F3245" s="18">
        <v>49.72</v>
      </c>
    </row>
    <row r="3246" spans="1:6" ht="40.5">
      <c r="A3246" s="707">
        <v>92024</v>
      </c>
      <c r="B3246" s="692" t="s">
        <v>3257</v>
      </c>
      <c r="C3246" s="18" t="s">
        <v>44</v>
      </c>
      <c r="D3246" s="18">
        <v>55.39</v>
      </c>
      <c r="E3246" s="310" t="str">
        <f t="shared" si="50"/>
        <v>SINAPI 07/2024</v>
      </c>
      <c r="F3246" s="18">
        <v>59.43</v>
      </c>
    </row>
    <row r="3247" spans="1:6" ht="40.5">
      <c r="A3247" s="707">
        <v>92025</v>
      </c>
      <c r="B3247" s="692" t="s">
        <v>3258</v>
      </c>
      <c r="C3247" s="18" t="s">
        <v>44</v>
      </c>
      <c r="D3247" s="18">
        <v>65.5</v>
      </c>
      <c r="E3247" s="310" t="str">
        <f t="shared" si="50"/>
        <v>SINAPI 07/2024</v>
      </c>
      <c r="F3247" s="18">
        <v>70.239999999999995</v>
      </c>
    </row>
    <row r="3248" spans="1:6" ht="40.5">
      <c r="A3248" s="707">
        <v>92026</v>
      </c>
      <c r="B3248" s="692" t="s">
        <v>3259</v>
      </c>
      <c r="C3248" s="18" t="s">
        <v>44</v>
      </c>
      <c r="D3248" s="18">
        <v>50.7</v>
      </c>
      <c r="E3248" s="310" t="str">
        <f t="shared" si="50"/>
        <v>SINAPI 07/2024</v>
      </c>
      <c r="F3248" s="18">
        <v>54.28</v>
      </c>
    </row>
    <row r="3249" spans="1:6" ht="40.5">
      <c r="A3249" s="707">
        <v>92027</v>
      </c>
      <c r="B3249" s="692" t="s">
        <v>3260</v>
      </c>
      <c r="C3249" s="18" t="s">
        <v>44</v>
      </c>
      <c r="D3249" s="18">
        <v>60.81</v>
      </c>
      <c r="E3249" s="310" t="str">
        <f t="shared" si="50"/>
        <v>SINAPI 07/2024</v>
      </c>
      <c r="F3249" s="18">
        <v>65.09</v>
      </c>
    </row>
    <row r="3250" spans="1:6" ht="40.5">
      <c r="A3250" s="707">
        <v>92028</v>
      </c>
      <c r="B3250" s="692" t="s">
        <v>3261</v>
      </c>
      <c r="C3250" s="18" t="s">
        <v>44</v>
      </c>
      <c r="D3250" s="18">
        <v>42.15</v>
      </c>
      <c r="E3250" s="310" t="str">
        <f t="shared" si="50"/>
        <v>SINAPI 07/2024</v>
      </c>
      <c r="F3250" s="18">
        <v>45.27</v>
      </c>
    </row>
    <row r="3251" spans="1:6" ht="40.5">
      <c r="A3251" s="707">
        <v>92029</v>
      </c>
      <c r="B3251" s="692" t="s">
        <v>3262</v>
      </c>
      <c r="C3251" s="18" t="s">
        <v>44</v>
      </c>
      <c r="D3251" s="18">
        <v>52.26</v>
      </c>
      <c r="E3251" s="310" t="str">
        <f t="shared" si="50"/>
        <v>SINAPI 07/2024</v>
      </c>
      <c r="F3251" s="18">
        <v>56.08</v>
      </c>
    </row>
    <row r="3252" spans="1:6" ht="40.5">
      <c r="A3252" s="707">
        <v>92030</v>
      </c>
      <c r="B3252" s="692" t="s">
        <v>3263</v>
      </c>
      <c r="C3252" s="18" t="s">
        <v>44</v>
      </c>
      <c r="D3252" s="18">
        <v>61.25</v>
      </c>
      <c r="E3252" s="310" t="str">
        <f t="shared" si="50"/>
        <v>SINAPI 07/2024</v>
      </c>
      <c r="F3252" s="18">
        <v>65.75</v>
      </c>
    </row>
    <row r="3253" spans="1:6" ht="40.5">
      <c r="A3253" s="707">
        <v>92031</v>
      </c>
      <c r="B3253" s="692" t="s">
        <v>3264</v>
      </c>
      <c r="C3253" s="18" t="s">
        <v>44</v>
      </c>
      <c r="D3253" s="18">
        <v>71.36</v>
      </c>
      <c r="E3253" s="310" t="str">
        <f t="shared" si="50"/>
        <v>SINAPI 07/2024</v>
      </c>
      <c r="F3253" s="18">
        <v>76.56</v>
      </c>
    </row>
    <row r="3254" spans="1:6" ht="40.5">
      <c r="A3254" s="707">
        <v>92032</v>
      </c>
      <c r="B3254" s="692" t="s">
        <v>3265</v>
      </c>
      <c r="C3254" s="18" t="s">
        <v>44</v>
      </c>
      <c r="D3254" s="18">
        <v>62.41</v>
      </c>
      <c r="E3254" s="310" t="str">
        <f t="shared" si="50"/>
        <v>SINAPI 07/2024</v>
      </c>
      <c r="F3254" s="18">
        <v>66.91</v>
      </c>
    </row>
    <row r="3255" spans="1:6" ht="40.5">
      <c r="A3255" s="707">
        <v>92033</v>
      </c>
      <c r="B3255" s="692" t="s">
        <v>3266</v>
      </c>
      <c r="C3255" s="18" t="s">
        <v>44</v>
      </c>
      <c r="D3255" s="18">
        <v>72.52</v>
      </c>
      <c r="E3255" s="310" t="str">
        <f t="shared" si="50"/>
        <v>SINAPI 07/2024</v>
      </c>
      <c r="F3255" s="18">
        <v>77.72</v>
      </c>
    </row>
    <row r="3256" spans="1:6" ht="54">
      <c r="A3256" s="707">
        <v>92034</v>
      </c>
      <c r="B3256" s="692" t="s">
        <v>3267</v>
      </c>
      <c r="C3256" s="18" t="s">
        <v>44</v>
      </c>
      <c r="D3256" s="18">
        <v>56.55</v>
      </c>
      <c r="E3256" s="310" t="str">
        <f t="shared" si="50"/>
        <v>SINAPI 07/2024</v>
      </c>
      <c r="F3256" s="18">
        <v>60.59</v>
      </c>
    </row>
    <row r="3257" spans="1:6" ht="54">
      <c r="A3257" s="707">
        <v>92035</v>
      </c>
      <c r="B3257" s="692" t="s">
        <v>3268</v>
      </c>
      <c r="C3257" s="18" t="s">
        <v>44</v>
      </c>
      <c r="D3257" s="18">
        <v>66.66</v>
      </c>
      <c r="E3257" s="310" t="str">
        <f t="shared" si="50"/>
        <v>SINAPI 07/2024</v>
      </c>
      <c r="F3257" s="18">
        <v>71.400000000000006</v>
      </c>
    </row>
    <row r="3258" spans="1:6" ht="40.5">
      <c r="A3258" s="707">
        <v>97584</v>
      </c>
      <c r="B3258" s="692" t="s">
        <v>3269</v>
      </c>
      <c r="C3258" s="18" t="s">
        <v>44</v>
      </c>
      <c r="D3258" s="18">
        <v>119.19</v>
      </c>
      <c r="E3258" s="310" t="str">
        <f t="shared" si="50"/>
        <v>SINAPI 07/2024</v>
      </c>
      <c r="F3258" s="18">
        <v>120.67</v>
      </c>
    </row>
    <row r="3259" spans="1:6" ht="27">
      <c r="A3259" s="707">
        <v>97595</v>
      </c>
      <c r="B3259" s="692" t="s">
        <v>3270</v>
      </c>
      <c r="C3259" s="18" t="s">
        <v>44</v>
      </c>
      <c r="D3259" s="18">
        <v>99.97</v>
      </c>
      <c r="E3259" s="310" t="str">
        <f t="shared" si="50"/>
        <v>SINAPI 07/2024</v>
      </c>
      <c r="F3259" s="18">
        <v>102.26</v>
      </c>
    </row>
    <row r="3260" spans="1:6" ht="27">
      <c r="A3260" s="707">
        <v>97596</v>
      </c>
      <c r="B3260" s="692" t="s">
        <v>3271</v>
      </c>
      <c r="C3260" s="18" t="s">
        <v>44</v>
      </c>
      <c r="D3260" s="18">
        <v>68.75</v>
      </c>
      <c r="E3260" s="310" t="str">
        <f t="shared" si="50"/>
        <v>SINAPI 07/2024</v>
      </c>
      <c r="F3260" s="18">
        <v>71.040000000000006</v>
      </c>
    </row>
    <row r="3261" spans="1:6" ht="27">
      <c r="A3261" s="707">
        <v>97597</v>
      </c>
      <c r="B3261" s="692" t="s">
        <v>3272</v>
      </c>
      <c r="C3261" s="18" t="s">
        <v>44</v>
      </c>
      <c r="D3261" s="18">
        <v>69.03</v>
      </c>
      <c r="E3261" s="310" t="str">
        <f t="shared" si="50"/>
        <v>SINAPI 07/2024</v>
      </c>
      <c r="F3261" s="18">
        <v>70.56</v>
      </c>
    </row>
    <row r="3262" spans="1:6" ht="27">
      <c r="A3262" s="707">
        <v>97598</v>
      </c>
      <c r="B3262" s="692" t="s">
        <v>3273</v>
      </c>
      <c r="C3262" s="18" t="s">
        <v>44</v>
      </c>
      <c r="D3262" s="18">
        <v>65.03</v>
      </c>
      <c r="E3262" s="310" t="str">
        <f t="shared" si="50"/>
        <v>SINAPI 07/2024</v>
      </c>
      <c r="F3262" s="18">
        <v>66.56</v>
      </c>
    </row>
    <row r="3263" spans="1:6" ht="27">
      <c r="A3263" s="707">
        <v>97599</v>
      </c>
      <c r="B3263" s="692" t="s">
        <v>3274</v>
      </c>
      <c r="C3263" s="18" t="s">
        <v>44</v>
      </c>
      <c r="D3263" s="18">
        <v>24.47</v>
      </c>
      <c r="E3263" s="310" t="str">
        <f t="shared" si="50"/>
        <v>SINAPI 07/2024</v>
      </c>
      <c r="F3263" s="18">
        <v>25.2</v>
      </c>
    </row>
    <row r="3264" spans="1:6" ht="27">
      <c r="A3264" s="707">
        <v>97609</v>
      </c>
      <c r="B3264" s="692" t="s">
        <v>3275</v>
      </c>
      <c r="C3264" s="18" t="s">
        <v>44</v>
      </c>
      <c r="D3264" s="18">
        <v>15.55</v>
      </c>
      <c r="E3264" s="310" t="str">
        <f t="shared" si="50"/>
        <v>SINAPI 07/2024</v>
      </c>
      <c r="F3264" s="18">
        <v>16.21</v>
      </c>
    </row>
    <row r="3265" spans="1:6" ht="27">
      <c r="A3265" s="707">
        <v>97610</v>
      </c>
      <c r="B3265" s="692" t="s">
        <v>3276</v>
      </c>
      <c r="C3265" s="18" t="s">
        <v>44</v>
      </c>
      <c r="D3265" s="18">
        <v>16.53</v>
      </c>
      <c r="E3265" s="310" t="str">
        <f t="shared" si="50"/>
        <v>SINAPI 07/2024</v>
      </c>
      <c r="F3265" s="18">
        <v>17.190000000000001</v>
      </c>
    </row>
    <row r="3266" spans="1:6" ht="27">
      <c r="A3266" s="707">
        <v>100902</v>
      </c>
      <c r="B3266" s="692" t="s">
        <v>3277</v>
      </c>
      <c r="C3266" s="18" t="s">
        <v>44</v>
      </c>
      <c r="D3266" s="18">
        <v>25.45</v>
      </c>
      <c r="E3266" s="310" t="str">
        <f t="shared" si="50"/>
        <v>SINAPI 07/2024</v>
      </c>
      <c r="F3266" s="18">
        <v>26.45</v>
      </c>
    </row>
    <row r="3267" spans="1:6" ht="27">
      <c r="A3267" s="707">
        <v>100903</v>
      </c>
      <c r="B3267" s="692" t="s">
        <v>3278</v>
      </c>
      <c r="C3267" s="18" t="s">
        <v>44</v>
      </c>
      <c r="D3267" s="18">
        <v>29.77</v>
      </c>
      <c r="E3267" s="310" t="str">
        <f t="shared" si="50"/>
        <v>SINAPI 07/2024</v>
      </c>
      <c r="F3267" s="18">
        <v>30.77</v>
      </c>
    </row>
    <row r="3268" spans="1:6" ht="27">
      <c r="A3268" s="707">
        <v>103782</v>
      </c>
      <c r="B3268" s="692" t="s">
        <v>3279</v>
      </c>
      <c r="C3268" s="18" t="s">
        <v>44</v>
      </c>
      <c r="D3268" s="18">
        <v>33.35</v>
      </c>
      <c r="E3268" s="310" t="str">
        <f t="shared" si="50"/>
        <v>SINAPI 07/2024</v>
      </c>
      <c r="F3268" s="18">
        <v>35.36</v>
      </c>
    </row>
    <row r="3269" spans="1:6" ht="40.5">
      <c r="A3269" s="707">
        <v>101489</v>
      </c>
      <c r="B3269" s="692" t="s">
        <v>3280</v>
      </c>
      <c r="C3269" s="18" t="s">
        <v>44</v>
      </c>
      <c r="D3269" s="311">
        <v>1450.3</v>
      </c>
      <c r="E3269" s="310" t="str">
        <f t="shared" si="50"/>
        <v>SINAPI 07/2024</v>
      </c>
      <c r="F3269" s="311">
        <v>1497.63</v>
      </c>
    </row>
    <row r="3270" spans="1:6" ht="40.5">
      <c r="A3270" s="707">
        <v>101490</v>
      </c>
      <c r="B3270" s="692" t="s">
        <v>3281</v>
      </c>
      <c r="C3270" s="18" t="s">
        <v>44</v>
      </c>
      <c r="D3270" s="311">
        <v>1542.15</v>
      </c>
      <c r="E3270" s="310" t="str">
        <f t="shared" si="50"/>
        <v>SINAPI 07/2024</v>
      </c>
      <c r="F3270" s="311">
        <v>1591.79</v>
      </c>
    </row>
    <row r="3271" spans="1:6" ht="40.5">
      <c r="A3271" s="707">
        <v>101491</v>
      </c>
      <c r="B3271" s="692" t="s">
        <v>3282</v>
      </c>
      <c r="C3271" s="18" t="s">
        <v>44</v>
      </c>
      <c r="D3271" s="311">
        <v>1568.88</v>
      </c>
      <c r="E3271" s="310" t="str">
        <f t="shared" si="50"/>
        <v>SINAPI 07/2024</v>
      </c>
      <c r="F3271" s="311">
        <v>1615.44</v>
      </c>
    </row>
    <row r="3272" spans="1:6" ht="40.5">
      <c r="A3272" s="707">
        <v>101492</v>
      </c>
      <c r="B3272" s="692" t="s">
        <v>3283</v>
      </c>
      <c r="C3272" s="18" t="s">
        <v>44</v>
      </c>
      <c r="D3272" s="311">
        <v>1706.57</v>
      </c>
      <c r="E3272" s="310" t="str">
        <f t="shared" ref="E3272:E3335" si="51">+$G$7</f>
        <v>SINAPI 07/2024</v>
      </c>
      <c r="F3272" s="311">
        <v>1754.78</v>
      </c>
    </row>
    <row r="3273" spans="1:6" ht="40.5">
      <c r="A3273" s="707">
        <v>101493</v>
      </c>
      <c r="B3273" s="692" t="s">
        <v>3284</v>
      </c>
      <c r="C3273" s="18" t="s">
        <v>44</v>
      </c>
      <c r="D3273" s="311">
        <v>1437.4</v>
      </c>
      <c r="E3273" s="310" t="str">
        <f t="shared" si="51"/>
        <v>SINAPI 07/2024</v>
      </c>
      <c r="F3273" s="311">
        <v>1482.74</v>
      </c>
    </row>
    <row r="3274" spans="1:6" ht="40.5">
      <c r="A3274" s="707">
        <v>101494</v>
      </c>
      <c r="B3274" s="692" t="s">
        <v>3285</v>
      </c>
      <c r="C3274" s="18" t="s">
        <v>44</v>
      </c>
      <c r="D3274" s="311">
        <v>1529.25</v>
      </c>
      <c r="E3274" s="310" t="str">
        <f t="shared" si="51"/>
        <v>SINAPI 07/2024</v>
      </c>
      <c r="F3274" s="311">
        <v>1576.9</v>
      </c>
    </row>
    <row r="3275" spans="1:6" ht="40.5">
      <c r="A3275" s="707">
        <v>101495</v>
      </c>
      <c r="B3275" s="692" t="s">
        <v>3286</v>
      </c>
      <c r="C3275" s="18" t="s">
        <v>44</v>
      </c>
      <c r="D3275" s="311">
        <v>1555.98</v>
      </c>
      <c r="E3275" s="310" t="str">
        <f t="shared" si="51"/>
        <v>SINAPI 07/2024</v>
      </c>
      <c r="F3275" s="311">
        <v>1600.55</v>
      </c>
    </row>
    <row r="3276" spans="1:6" ht="40.5">
      <c r="A3276" s="707">
        <v>101496</v>
      </c>
      <c r="B3276" s="692" t="s">
        <v>3287</v>
      </c>
      <c r="C3276" s="18" t="s">
        <v>44</v>
      </c>
      <c r="D3276" s="311">
        <v>1693.67</v>
      </c>
      <c r="E3276" s="310" t="str">
        <f t="shared" si="51"/>
        <v>SINAPI 07/2024</v>
      </c>
      <c r="F3276" s="311">
        <v>1739.89</v>
      </c>
    </row>
    <row r="3277" spans="1:6" ht="40.5">
      <c r="A3277" s="707">
        <v>101497</v>
      </c>
      <c r="B3277" s="692" t="s">
        <v>3288</v>
      </c>
      <c r="C3277" s="18" t="s">
        <v>44</v>
      </c>
      <c r="D3277" s="311">
        <v>1750.09</v>
      </c>
      <c r="E3277" s="310" t="str">
        <f t="shared" si="51"/>
        <v>SINAPI 07/2024</v>
      </c>
      <c r="F3277" s="311">
        <v>1800.78</v>
      </c>
    </row>
    <row r="3278" spans="1:6" ht="40.5">
      <c r="A3278" s="707">
        <v>101498</v>
      </c>
      <c r="B3278" s="692" t="s">
        <v>3289</v>
      </c>
      <c r="C3278" s="18" t="s">
        <v>44</v>
      </c>
      <c r="D3278" s="311">
        <v>1889.12</v>
      </c>
      <c r="E3278" s="310" t="str">
        <f t="shared" si="51"/>
        <v>SINAPI 07/2024</v>
      </c>
      <c r="F3278" s="311">
        <v>1943.3</v>
      </c>
    </row>
    <row r="3279" spans="1:6" ht="40.5">
      <c r="A3279" s="707">
        <v>101499</v>
      </c>
      <c r="B3279" s="692" t="s">
        <v>3290</v>
      </c>
      <c r="C3279" s="18" t="s">
        <v>44</v>
      </c>
      <c r="D3279" s="311">
        <v>1929.58</v>
      </c>
      <c r="E3279" s="310" t="str">
        <f t="shared" si="51"/>
        <v>SINAPI 07/2024</v>
      </c>
      <c r="F3279" s="311">
        <v>1979.1</v>
      </c>
    </row>
    <row r="3280" spans="1:6" ht="40.5">
      <c r="A3280" s="707">
        <v>101500</v>
      </c>
      <c r="B3280" s="692" t="s">
        <v>3291</v>
      </c>
      <c r="C3280" s="18" t="s">
        <v>44</v>
      </c>
      <c r="D3280" s="311">
        <v>2122.6999999999998</v>
      </c>
      <c r="E3280" s="310" t="str">
        <f t="shared" si="51"/>
        <v>SINAPI 07/2024</v>
      </c>
      <c r="F3280" s="311">
        <v>2174.09</v>
      </c>
    </row>
    <row r="3281" spans="1:6" ht="40.5">
      <c r="A3281" s="707">
        <v>101501</v>
      </c>
      <c r="B3281" s="692" t="s">
        <v>3292</v>
      </c>
      <c r="C3281" s="18" t="s">
        <v>44</v>
      </c>
      <c r="D3281" s="311">
        <v>1744.94</v>
      </c>
      <c r="E3281" s="310" t="str">
        <f t="shared" si="51"/>
        <v>SINAPI 07/2024</v>
      </c>
      <c r="F3281" s="311">
        <v>1794.08</v>
      </c>
    </row>
    <row r="3282" spans="1:6" ht="40.5">
      <c r="A3282" s="707">
        <v>101502</v>
      </c>
      <c r="B3282" s="692" t="s">
        <v>3293</v>
      </c>
      <c r="C3282" s="18" t="s">
        <v>44</v>
      </c>
      <c r="D3282" s="311">
        <v>1883.97</v>
      </c>
      <c r="E3282" s="310" t="str">
        <f t="shared" si="51"/>
        <v>SINAPI 07/2024</v>
      </c>
      <c r="F3282" s="311">
        <v>1936.6</v>
      </c>
    </row>
    <row r="3283" spans="1:6" ht="40.5">
      <c r="A3283" s="707">
        <v>101503</v>
      </c>
      <c r="B3283" s="692" t="s">
        <v>3294</v>
      </c>
      <c r="C3283" s="18" t="s">
        <v>44</v>
      </c>
      <c r="D3283" s="311">
        <v>1924.43</v>
      </c>
      <c r="E3283" s="310" t="str">
        <f t="shared" si="51"/>
        <v>SINAPI 07/2024</v>
      </c>
      <c r="F3283" s="311">
        <v>1972.4</v>
      </c>
    </row>
    <row r="3284" spans="1:6" ht="40.5">
      <c r="A3284" s="707">
        <v>101504</v>
      </c>
      <c r="B3284" s="692" t="s">
        <v>3295</v>
      </c>
      <c r="C3284" s="18" t="s">
        <v>44</v>
      </c>
      <c r="D3284" s="311">
        <v>2117.5500000000002</v>
      </c>
      <c r="E3284" s="310" t="str">
        <f t="shared" si="51"/>
        <v>SINAPI 07/2024</v>
      </c>
      <c r="F3284" s="311">
        <v>2167.39</v>
      </c>
    </row>
    <row r="3285" spans="1:6" ht="40.5">
      <c r="A3285" s="707">
        <v>101505</v>
      </c>
      <c r="B3285" s="692" t="s">
        <v>3296</v>
      </c>
      <c r="C3285" s="18" t="s">
        <v>44</v>
      </c>
      <c r="D3285" s="311">
        <v>1857.47</v>
      </c>
      <c r="E3285" s="310" t="str">
        <f t="shared" si="51"/>
        <v>SINAPI 07/2024</v>
      </c>
      <c r="F3285" s="311">
        <v>1911.47</v>
      </c>
    </row>
    <row r="3286" spans="1:6" ht="40.5">
      <c r="A3286" s="707">
        <v>101506</v>
      </c>
      <c r="B3286" s="692" t="s">
        <v>3297</v>
      </c>
      <c r="C3286" s="18" t="s">
        <v>44</v>
      </c>
      <c r="D3286" s="311">
        <v>2042.84</v>
      </c>
      <c r="E3286" s="310" t="str">
        <f t="shared" si="51"/>
        <v>SINAPI 07/2024</v>
      </c>
      <c r="F3286" s="311">
        <v>2101.5</v>
      </c>
    </row>
    <row r="3287" spans="1:6" ht="40.5">
      <c r="A3287" s="707">
        <v>101507</v>
      </c>
      <c r="B3287" s="692" t="s">
        <v>3298</v>
      </c>
      <c r="C3287" s="18" t="s">
        <v>44</v>
      </c>
      <c r="D3287" s="311">
        <v>2096.79</v>
      </c>
      <c r="E3287" s="310" t="str">
        <f t="shared" si="51"/>
        <v>SINAPI 07/2024</v>
      </c>
      <c r="F3287" s="311">
        <v>2149.23</v>
      </c>
    </row>
    <row r="3288" spans="1:6" ht="40.5">
      <c r="A3288" s="707">
        <v>101508</v>
      </c>
      <c r="B3288" s="692" t="s">
        <v>3299</v>
      </c>
      <c r="C3288" s="18" t="s">
        <v>44</v>
      </c>
      <c r="D3288" s="311">
        <v>2344.35</v>
      </c>
      <c r="E3288" s="310" t="str">
        <f t="shared" si="51"/>
        <v>SINAPI 07/2024</v>
      </c>
      <c r="F3288" s="311">
        <v>2398.89</v>
      </c>
    </row>
    <row r="3289" spans="1:6" ht="40.5">
      <c r="A3289" s="707">
        <v>101509</v>
      </c>
      <c r="B3289" s="692" t="s">
        <v>3300</v>
      </c>
      <c r="C3289" s="18" t="s">
        <v>44</v>
      </c>
      <c r="D3289" s="311">
        <v>1823.82</v>
      </c>
      <c r="E3289" s="310" t="str">
        <f t="shared" si="51"/>
        <v>SINAPI 07/2024</v>
      </c>
      <c r="F3289" s="311">
        <v>1876.33</v>
      </c>
    </row>
    <row r="3290" spans="1:6" ht="40.5">
      <c r="A3290" s="707">
        <v>101510</v>
      </c>
      <c r="B3290" s="692" t="s">
        <v>3301</v>
      </c>
      <c r="C3290" s="18" t="s">
        <v>44</v>
      </c>
      <c r="D3290" s="311">
        <v>2009.19</v>
      </c>
      <c r="E3290" s="310" t="str">
        <f t="shared" si="51"/>
        <v>SINAPI 07/2024</v>
      </c>
      <c r="F3290" s="311">
        <v>2066.36</v>
      </c>
    </row>
    <row r="3291" spans="1:6" ht="40.5">
      <c r="A3291" s="707">
        <v>101511</v>
      </c>
      <c r="B3291" s="692" t="s">
        <v>3302</v>
      </c>
      <c r="C3291" s="18" t="s">
        <v>44</v>
      </c>
      <c r="D3291" s="311">
        <v>2063.14</v>
      </c>
      <c r="E3291" s="310" t="str">
        <f t="shared" si="51"/>
        <v>SINAPI 07/2024</v>
      </c>
      <c r="F3291" s="311">
        <v>2114.09</v>
      </c>
    </row>
    <row r="3292" spans="1:6" ht="40.5">
      <c r="A3292" s="707">
        <v>101512</v>
      </c>
      <c r="B3292" s="692" t="s">
        <v>3303</v>
      </c>
      <c r="C3292" s="18" t="s">
        <v>44</v>
      </c>
      <c r="D3292" s="311">
        <v>2310.6999999999998</v>
      </c>
      <c r="E3292" s="310" t="str">
        <f t="shared" si="51"/>
        <v>SINAPI 07/2024</v>
      </c>
      <c r="F3292" s="311">
        <v>2363.75</v>
      </c>
    </row>
    <row r="3293" spans="1:6" ht="40.5">
      <c r="A3293" s="707">
        <v>101513</v>
      </c>
      <c r="B3293" s="692" t="s">
        <v>3304</v>
      </c>
      <c r="C3293" s="18" t="s">
        <v>44</v>
      </c>
      <c r="D3293" s="18">
        <v>847.7</v>
      </c>
      <c r="E3293" s="310" t="str">
        <f t="shared" si="51"/>
        <v>SINAPI 07/2024</v>
      </c>
      <c r="F3293" s="18">
        <v>868.71</v>
      </c>
    </row>
    <row r="3294" spans="1:6" ht="40.5">
      <c r="A3294" s="707">
        <v>101514</v>
      </c>
      <c r="B3294" s="692" t="s">
        <v>3305</v>
      </c>
      <c r="C3294" s="18" t="s">
        <v>44</v>
      </c>
      <c r="D3294" s="18">
        <v>957.92</v>
      </c>
      <c r="E3294" s="310" t="str">
        <f t="shared" si="51"/>
        <v>SINAPI 07/2024</v>
      </c>
      <c r="F3294" s="18">
        <v>981.7</v>
      </c>
    </row>
    <row r="3295" spans="1:6" ht="40.5">
      <c r="A3295" s="707">
        <v>101515</v>
      </c>
      <c r="B3295" s="692" t="s">
        <v>3306</v>
      </c>
      <c r="C3295" s="18" t="s">
        <v>44</v>
      </c>
      <c r="D3295" s="18">
        <v>990</v>
      </c>
      <c r="E3295" s="310" t="str">
        <f t="shared" si="51"/>
        <v>SINAPI 07/2024</v>
      </c>
      <c r="F3295" s="311">
        <v>1010.08</v>
      </c>
    </row>
    <row r="3296" spans="1:6" ht="40.5">
      <c r="A3296" s="707">
        <v>101516</v>
      </c>
      <c r="B3296" s="692" t="s">
        <v>3307</v>
      </c>
      <c r="C3296" s="18" t="s">
        <v>44</v>
      </c>
      <c r="D3296" s="311">
        <v>1119.49</v>
      </c>
      <c r="E3296" s="310" t="str">
        <f t="shared" si="51"/>
        <v>SINAPI 07/2024</v>
      </c>
      <c r="F3296" s="311">
        <v>1140.0999999999999</v>
      </c>
    </row>
    <row r="3297" spans="1:6" ht="40.5">
      <c r="A3297" s="707">
        <v>101517</v>
      </c>
      <c r="B3297" s="692" t="s">
        <v>3308</v>
      </c>
      <c r="C3297" s="18" t="s">
        <v>44</v>
      </c>
      <c r="D3297" s="18">
        <v>834.79</v>
      </c>
      <c r="E3297" s="310" t="str">
        <f t="shared" si="51"/>
        <v>SINAPI 07/2024</v>
      </c>
      <c r="F3297" s="18">
        <v>853.82</v>
      </c>
    </row>
    <row r="3298" spans="1:6" ht="40.5">
      <c r="A3298" s="707">
        <v>101518</v>
      </c>
      <c r="B3298" s="692" t="s">
        <v>3309</v>
      </c>
      <c r="C3298" s="18" t="s">
        <v>44</v>
      </c>
      <c r="D3298" s="18">
        <v>945.01</v>
      </c>
      <c r="E3298" s="310" t="str">
        <f t="shared" si="51"/>
        <v>SINAPI 07/2024</v>
      </c>
      <c r="F3298" s="18">
        <v>966.81</v>
      </c>
    </row>
    <row r="3299" spans="1:6" ht="40.5">
      <c r="A3299" s="707">
        <v>101519</v>
      </c>
      <c r="B3299" s="692" t="s">
        <v>3310</v>
      </c>
      <c r="C3299" s="18" t="s">
        <v>44</v>
      </c>
      <c r="D3299" s="18">
        <v>977.09</v>
      </c>
      <c r="E3299" s="310" t="str">
        <f t="shared" si="51"/>
        <v>SINAPI 07/2024</v>
      </c>
      <c r="F3299" s="18">
        <v>995.19</v>
      </c>
    </row>
    <row r="3300" spans="1:6" ht="40.5">
      <c r="A3300" s="707">
        <v>101520</v>
      </c>
      <c r="B3300" s="692" t="s">
        <v>3311</v>
      </c>
      <c r="C3300" s="18" t="s">
        <v>44</v>
      </c>
      <c r="D3300" s="311">
        <v>1106.58</v>
      </c>
      <c r="E3300" s="310" t="str">
        <f t="shared" si="51"/>
        <v>SINAPI 07/2024</v>
      </c>
      <c r="F3300" s="311">
        <v>1125.21</v>
      </c>
    </row>
    <row r="3301" spans="1:6" ht="40.5">
      <c r="A3301" s="707">
        <v>101521</v>
      </c>
      <c r="B3301" s="692" t="s">
        <v>3312</v>
      </c>
      <c r="C3301" s="18" t="s">
        <v>44</v>
      </c>
      <c r="D3301" s="311">
        <v>1161.46</v>
      </c>
      <c r="E3301" s="310" t="str">
        <f t="shared" si="51"/>
        <v>SINAPI 07/2024</v>
      </c>
      <c r="F3301" s="311">
        <v>1186.21</v>
      </c>
    </row>
    <row r="3302" spans="1:6" ht="40.5">
      <c r="A3302" s="707">
        <v>101522</v>
      </c>
      <c r="B3302" s="692" t="s">
        <v>3313</v>
      </c>
      <c r="C3302" s="18" t="s">
        <v>44</v>
      </c>
      <c r="D3302" s="311">
        <v>1326.79</v>
      </c>
      <c r="E3302" s="310" t="str">
        <f t="shared" si="51"/>
        <v>SINAPI 07/2024</v>
      </c>
      <c r="F3302" s="311">
        <v>1355.69</v>
      </c>
    </row>
    <row r="3303" spans="1:6" ht="40.5">
      <c r="A3303" s="707">
        <v>101523</v>
      </c>
      <c r="B3303" s="692" t="s">
        <v>3314</v>
      </c>
      <c r="C3303" s="18" t="s">
        <v>44</v>
      </c>
      <c r="D3303" s="311">
        <v>1374.9</v>
      </c>
      <c r="E3303" s="310" t="str">
        <f t="shared" si="51"/>
        <v>SINAPI 07/2024</v>
      </c>
      <c r="F3303" s="311">
        <v>1398.26</v>
      </c>
    </row>
    <row r="3304" spans="1:6" ht="40.5">
      <c r="A3304" s="707">
        <v>101524</v>
      </c>
      <c r="B3304" s="692" t="s">
        <v>3315</v>
      </c>
      <c r="C3304" s="18" t="s">
        <v>44</v>
      </c>
      <c r="D3304" s="311">
        <v>1569.14</v>
      </c>
      <c r="E3304" s="310" t="str">
        <f t="shared" si="51"/>
        <v>SINAPI 07/2024</v>
      </c>
      <c r="F3304" s="311">
        <v>1593.29</v>
      </c>
    </row>
    <row r="3305" spans="1:6" ht="40.5">
      <c r="A3305" s="707">
        <v>101525</v>
      </c>
      <c r="B3305" s="692" t="s">
        <v>3316</v>
      </c>
      <c r="C3305" s="18" t="s">
        <v>44</v>
      </c>
      <c r="D3305" s="311">
        <v>1156.31</v>
      </c>
      <c r="E3305" s="310" t="str">
        <f t="shared" si="51"/>
        <v>SINAPI 07/2024</v>
      </c>
      <c r="F3305" s="311">
        <v>1179.51</v>
      </c>
    </row>
    <row r="3306" spans="1:6" ht="40.5">
      <c r="A3306" s="707">
        <v>101526</v>
      </c>
      <c r="B3306" s="692" t="s">
        <v>3317</v>
      </c>
      <c r="C3306" s="18" t="s">
        <v>44</v>
      </c>
      <c r="D3306" s="311">
        <v>1321.64</v>
      </c>
      <c r="E3306" s="310" t="str">
        <f t="shared" si="51"/>
        <v>SINAPI 07/2024</v>
      </c>
      <c r="F3306" s="311">
        <v>1348.99</v>
      </c>
    </row>
    <row r="3307" spans="1:6" ht="40.5">
      <c r="A3307" s="707">
        <v>101527</v>
      </c>
      <c r="B3307" s="692" t="s">
        <v>3318</v>
      </c>
      <c r="C3307" s="18" t="s">
        <v>44</v>
      </c>
      <c r="D3307" s="311">
        <v>1369.75</v>
      </c>
      <c r="E3307" s="310" t="str">
        <f t="shared" si="51"/>
        <v>SINAPI 07/2024</v>
      </c>
      <c r="F3307" s="311">
        <v>1391.56</v>
      </c>
    </row>
    <row r="3308" spans="1:6" ht="40.5">
      <c r="A3308" s="707">
        <v>101528</v>
      </c>
      <c r="B3308" s="692" t="s">
        <v>3319</v>
      </c>
      <c r="C3308" s="18" t="s">
        <v>44</v>
      </c>
      <c r="D3308" s="311">
        <v>1563.99</v>
      </c>
      <c r="E3308" s="310" t="str">
        <f t="shared" si="51"/>
        <v>SINAPI 07/2024</v>
      </c>
      <c r="F3308" s="311">
        <v>1586.59</v>
      </c>
    </row>
    <row r="3309" spans="1:6" ht="40.5">
      <c r="A3309" s="707">
        <v>101529</v>
      </c>
      <c r="B3309" s="692" t="s">
        <v>3320</v>
      </c>
      <c r="C3309" s="18" t="s">
        <v>44</v>
      </c>
      <c r="D3309" s="311">
        <v>1284.26</v>
      </c>
      <c r="E3309" s="310" t="str">
        <f t="shared" si="51"/>
        <v>SINAPI 07/2024</v>
      </c>
      <c r="F3309" s="311">
        <v>1312.75</v>
      </c>
    </row>
    <row r="3310" spans="1:6" ht="40.5">
      <c r="A3310" s="707">
        <v>101530</v>
      </c>
      <c r="B3310" s="692" t="s">
        <v>3321</v>
      </c>
      <c r="C3310" s="18" t="s">
        <v>44</v>
      </c>
      <c r="D3310" s="311">
        <v>1504.7</v>
      </c>
      <c r="E3310" s="310" t="str">
        <f t="shared" si="51"/>
        <v>SINAPI 07/2024</v>
      </c>
      <c r="F3310" s="311">
        <v>1538.73</v>
      </c>
    </row>
    <row r="3311" spans="1:6" ht="40.5">
      <c r="A3311" s="707">
        <v>101531</v>
      </c>
      <c r="B3311" s="692" t="s">
        <v>3322</v>
      </c>
      <c r="C3311" s="18" t="s">
        <v>44</v>
      </c>
      <c r="D3311" s="311">
        <v>1568.85</v>
      </c>
      <c r="E3311" s="310" t="str">
        <f t="shared" si="51"/>
        <v>SINAPI 07/2024</v>
      </c>
      <c r="F3311" s="311">
        <v>1595.49</v>
      </c>
    </row>
    <row r="3312" spans="1:6" ht="40.5">
      <c r="A3312" s="707">
        <v>101532</v>
      </c>
      <c r="B3312" s="692" t="s">
        <v>3323</v>
      </c>
      <c r="C3312" s="18" t="s">
        <v>44</v>
      </c>
      <c r="D3312" s="311">
        <v>1827.84</v>
      </c>
      <c r="E3312" s="310" t="str">
        <f t="shared" si="51"/>
        <v>SINAPI 07/2024</v>
      </c>
      <c r="F3312" s="311">
        <v>1855.53</v>
      </c>
    </row>
    <row r="3313" spans="1:6" ht="40.5">
      <c r="A3313" s="707">
        <v>101533</v>
      </c>
      <c r="B3313" s="692" t="s">
        <v>3324</v>
      </c>
      <c r="C3313" s="18" t="s">
        <v>44</v>
      </c>
      <c r="D3313" s="311">
        <v>1250.6099999999999</v>
      </c>
      <c r="E3313" s="310" t="str">
        <f t="shared" si="51"/>
        <v>SINAPI 07/2024</v>
      </c>
      <c r="F3313" s="311">
        <v>1277.6099999999999</v>
      </c>
    </row>
    <row r="3314" spans="1:6" ht="40.5">
      <c r="A3314" s="707">
        <v>101534</v>
      </c>
      <c r="B3314" s="692" t="s">
        <v>3325</v>
      </c>
      <c r="C3314" s="18" t="s">
        <v>44</v>
      </c>
      <c r="D3314" s="311">
        <v>1471.05</v>
      </c>
      <c r="E3314" s="310" t="str">
        <f t="shared" si="51"/>
        <v>SINAPI 07/2024</v>
      </c>
      <c r="F3314" s="311">
        <v>1503.59</v>
      </c>
    </row>
    <row r="3315" spans="1:6" ht="40.5">
      <c r="A3315" s="707">
        <v>101535</v>
      </c>
      <c r="B3315" s="692" t="s">
        <v>3326</v>
      </c>
      <c r="C3315" s="18" t="s">
        <v>44</v>
      </c>
      <c r="D3315" s="311">
        <v>1535.2</v>
      </c>
      <c r="E3315" s="310" t="str">
        <f t="shared" si="51"/>
        <v>SINAPI 07/2024</v>
      </c>
      <c r="F3315" s="311">
        <v>1560.35</v>
      </c>
    </row>
    <row r="3316" spans="1:6" ht="40.5">
      <c r="A3316" s="707">
        <v>101536</v>
      </c>
      <c r="B3316" s="692" t="s">
        <v>3327</v>
      </c>
      <c r="C3316" s="18" t="s">
        <v>44</v>
      </c>
      <c r="D3316" s="311">
        <v>1794.19</v>
      </c>
      <c r="E3316" s="310" t="str">
        <f t="shared" si="51"/>
        <v>SINAPI 07/2024</v>
      </c>
      <c r="F3316" s="311">
        <v>1820.39</v>
      </c>
    </row>
    <row r="3317" spans="1:6" ht="27">
      <c r="A3317" s="707">
        <v>101537</v>
      </c>
      <c r="B3317" s="692" t="s">
        <v>3328</v>
      </c>
      <c r="C3317" s="18" t="s">
        <v>44</v>
      </c>
      <c r="D3317" s="18">
        <v>117.07</v>
      </c>
      <c r="E3317" s="310" t="str">
        <f t="shared" si="51"/>
        <v>SINAPI 07/2024</v>
      </c>
      <c r="F3317" s="18">
        <v>121.48</v>
      </c>
    </row>
    <row r="3318" spans="1:6" ht="27">
      <c r="A3318" s="707">
        <v>101538</v>
      </c>
      <c r="B3318" s="692" t="s">
        <v>3329</v>
      </c>
      <c r="C3318" s="18" t="s">
        <v>44</v>
      </c>
      <c r="D3318" s="18">
        <v>40.11</v>
      </c>
      <c r="E3318" s="310" t="str">
        <f t="shared" si="51"/>
        <v>SINAPI 07/2024</v>
      </c>
      <c r="F3318" s="18">
        <v>41.34</v>
      </c>
    </row>
    <row r="3319" spans="1:6" ht="27">
      <c r="A3319" s="707">
        <v>101539</v>
      </c>
      <c r="B3319" s="692" t="s">
        <v>3330</v>
      </c>
      <c r="C3319" s="18" t="s">
        <v>44</v>
      </c>
      <c r="D3319" s="18">
        <v>66.83</v>
      </c>
      <c r="E3319" s="310" t="str">
        <f t="shared" si="51"/>
        <v>SINAPI 07/2024</v>
      </c>
      <c r="F3319" s="18">
        <v>69.3</v>
      </c>
    </row>
    <row r="3320" spans="1:6" ht="27">
      <c r="A3320" s="707">
        <v>101540</v>
      </c>
      <c r="B3320" s="692" t="s">
        <v>3331</v>
      </c>
      <c r="C3320" s="18" t="s">
        <v>44</v>
      </c>
      <c r="D3320" s="18">
        <v>112.16</v>
      </c>
      <c r="E3320" s="310" t="str">
        <f t="shared" si="51"/>
        <v>SINAPI 07/2024</v>
      </c>
      <c r="F3320" s="18">
        <v>115.87</v>
      </c>
    </row>
    <row r="3321" spans="1:6" ht="27">
      <c r="A3321" s="707">
        <v>101541</v>
      </c>
      <c r="B3321" s="692" t="s">
        <v>3332</v>
      </c>
      <c r="C3321" s="18" t="s">
        <v>44</v>
      </c>
      <c r="D3321" s="18">
        <v>146.4</v>
      </c>
      <c r="E3321" s="310" t="str">
        <f t="shared" si="51"/>
        <v>SINAPI 07/2024</v>
      </c>
      <c r="F3321" s="18">
        <v>151.34</v>
      </c>
    </row>
    <row r="3322" spans="1:6" ht="27">
      <c r="A3322" s="707">
        <v>101542</v>
      </c>
      <c r="B3322" s="692" t="s">
        <v>3333</v>
      </c>
      <c r="C3322" s="18" t="s">
        <v>44</v>
      </c>
      <c r="D3322" s="18">
        <v>30.65</v>
      </c>
      <c r="E3322" s="310" t="str">
        <f t="shared" si="51"/>
        <v>SINAPI 07/2024</v>
      </c>
      <c r="F3322" s="18">
        <v>31.68</v>
      </c>
    </row>
    <row r="3323" spans="1:6" ht="27">
      <c r="A3323" s="707">
        <v>101543</v>
      </c>
      <c r="B3323" s="692" t="s">
        <v>3334</v>
      </c>
      <c r="C3323" s="18" t="s">
        <v>44</v>
      </c>
      <c r="D3323" s="18">
        <v>54.83</v>
      </c>
      <c r="E3323" s="310" t="str">
        <f t="shared" si="51"/>
        <v>SINAPI 07/2024</v>
      </c>
      <c r="F3323" s="18">
        <v>56.89</v>
      </c>
    </row>
    <row r="3324" spans="1:6" ht="27">
      <c r="A3324" s="707">
        <v>101544</v>
      </c>
      <c r="B3324" s="692" t="s">
        <v>3335</v>
      </c>
      <c r="C3324" s="18" t="s">
        <v>44</v>
      </c>
      <c r="D3324" s="18">
        <v>87.42</v>
      </c>
      <c r="E3324" s="310" t="str">
        <f t="shared" si="51"/>
        <v>SINAPI 07/2024</v>
      </c>
      <c r="F3324" s="18">
        <v>90.51</v>
      </c>
    </row>
    <row r="3325" spans="1:6" ht="27">
      <c r="A3325" s="707">
        <v>101545</v>
      </c>
      <c r="B3325" s="692" t="s">
        <v>3336</v>
      </c>
      <c r="C3325" s="18" t="s">
        <v>44</v>
      </c>
      <c r="D3325" s="18">
        <v>126.31</v>
      </c>
      <c r="E3325" s="310" t="str">
        <f t="shared" si="51"/>
        <v>SINAPI 07/2024</v>
      </c>
      <c r="F3325" s="18">
        <v>130.43</v>
      </c>
    </row>
    <row r="3326" spans="1:6" ht="27">
      <c r="A3326" s="707">
        <v>101546</v>
      </c>
      <c r="B3326" s="692" t="s">
        <v>3337</v>
      </c>
      <c r="C3326" s="18" t="s">
        <v>44</v>
      </c>
      <c r="D3326" s="18">
        <v>31.15</v>
      </c>
      <c r="E3326" s="310" t="str">
        <f t="shared" si="51"/>
        <v>SINAPI 07/2024</v>
      </c>
      <c r="F3326" s="18">
        <v>31.36</v>
      </c>
    </row>
    <row r="3327" spans="1:6" ht="27">
      <c r="A3327" s="707">
        <v>101547</v>
      </c>
      <c r="B3327" s="692" t="s">
        <v>3338</v>
      </c>
      <c r="C3327" s="18" t="s">
        <v>44</v>
      </c>
      <c r="D3327" s="18">
        <v>98.14</v>
      </c>
      <c r="E3327" s="310" t="str">
        <f t="shared" si="51"/>
        <v>SINAPI 07/2024</v>
      </c>
      <c r="F3327" s="18">
        <v>98.35</v>
      </c>
    </row>
    <row r="3328" spans="1:6" ht="27">
      <c r="A3328" s="707">
        <v>101548</v>
      </c>
      <c r="B3328" s="692" t="s">
        <v>3339</v>
      </c>
      <c r="C3328" s="18" t="s">
        <v>44</v>
      </c>
      <c r="D3328" s="18">
        <v>7.52</v>
      </c>
      <c r="E3328" s="310" t="str">
        <f t="shared" si="51"/>
        <v>SINAPI 07/2024</v>
      </c>
      <c r="F3328" s="18">
        <v>7.73</v>
      </c>
    </row>
    <row r="3329" spans="1:6" ht="40.5">
      <c r="A3329" s="707">
        <v>101549</v>
      </c>
      <c r="B3329" s="692" t="s">
        <v>3340</v>
      </c>
      <c r="C3329" s="18" t="s">
        <v>44</v>
      </c>
      <c r="D3329" s="18">
        <v>28.42</v>
      </c>
      <c r="E3329" s="310" t="str">
        <f t="shared" si="51"/>
        <v>SINAPI 07/2024</v>
      </c>
      <c r="F3329" s="18">
        <v>29.08</v>
      </c>
    </row>
    <row r="3330" spans="1:6" ht="27">
      <c r="A3330" s="707">
        <v>101553</v>
      </c>
      <c r="B3330" s="692" t="s">
        <v>3341</v>
      </c>
      <c r="C3330" s="18" t="s">
        <v>44</v>
      </c>
      <c r="D3330" s="18">
        <v>13.66</v>
      </c>
      <c r="E3330" s="310" t="str">
        <f t="shared" si="51"/>
        <v>SINAPI 07/2024</v>
      </c>
      <c r="F3330" s="18">
        <v>14.19</v>
      </c>
    </row>
    <row r="3331" spans="1:6" ht="27">
      <c r="A3331" s="707">
        <v>101554</v>
      </c>
      <c r="B3331" s="692" t="s">
        <v>3342</v>
      </c>
      <c r="C3331" s="18" t="s">
        <v>44</v>
      </c>
      <c r="D3331" s="18">
        <v>9.86</v>
      </c>
      <c r="E3331" s="310" t="str">
        <f t="shared" si="51"/>
        <v>SINAPI 07/2024</v>
      </c>
      <c r="F3331" s="18">
        <v>10.39</v>
      </c>
    </row>
    <row r="3332" spans="1:6" ht="27">
      <c r="A3332" s="707">
        <v>101555</v>
      </c>
      <c r="B3332" s="692" t="s">
        <v>3343</v>
      </c>
      <c r="C3332" s="18" t="s">
        <v>44</v>
      </c>
      <c r="D3332" s="18">
        <v>6.4</v>
      </c>
      <c r="E3332" s="310" t="str">
        <f t="shared" si="51"/>
        <v>SINAPI 07/2024</v>
      </c>
      <c r="F3332" s="18">
        <v>6.93</v>
      </c>
    </row>
    <row r="3333" spans="1:6" ht="27">
      <c r="A3333" s="707">
        <v>101556</v>
      </c>
      <c r="B3333" s="692" t="s">
        <v>3344</v>
      </c>
      <c r="C3333" s="18" t="s">
        <v>44</v>
      </c>
      <c r="D3333" s="18">
        <v>5.85</v>
      </c>
      <c r="E3333" s="310" t="str">
        <f t="shared" si="51"/>
        <v>SINAPI 07/2024</v>
      </c>
      <c r="F3333" s="18">
        <v>6.38</v>
      </c>
    </row>
    <row r="3334" spans="1:6" ht="40.5">
      <c r="A3334" s="707">
        <v>101560</v>
      </c>
      <c r="B3334" s="692" t="s">
        <v>3345</v>
      </c>
      <c r="C3334" s="18" t="s">
        <v>10</v>
      </c>
      <c r="D3334" s="18">
        <v>9.51</v>
      </c>
      <c r="E3334" s="310" t="str">
        <f t="shared" si="51"/>
        <v>SINAPI 07/2024</v>
      </c>
      <c r="F3334" s="18">
        <v>9.52</v>
      </c>
    </row>
    <row r="3335" spans="1:6" ht="40.5">
      <c r="A3335" s="707">
        <v>101561</v>
      </c>
      <c r="B3335" s="692" t="s">
        <v>3346</v>
      </c>
      <c r="C3335" s="18" t="s">
        <v>10</v>
      </c>
      <c r="D3335" s="18">
        <v>15.11</v>
      </c>
      <c r="E3335" s="310" t="str">
        <f t="shared" si="51"/>
        <v>SINAPI 07/2024</v>
      </c>
      <c r="F3335" s="18">
        <v>15.12</v>
      </c>
    </row>
    <row r="3336" spans="1:6" ht="40.5">
      <c r="A3336" s="707">
        <v>101562</v>
      </c>
      <c r="B3336" s="692" t="s">
        <v>3347</v>
      </c>
      <c r="C3336" s="18" t="s">
        <v>10</v>
      </c>
      <c r="D3336" s="18">
        <v>23.39</v>
      </c>
      <c r="E3336" s="310" t="str">
        <f t="shared" ref="E3336:E3399" si="52">+$G$7</f>
        <v>SINAPI 07/2024</v>
      </c>
      <c r="F3336" s="18">
        <v>23.4</v>
      </c>
    </row>
    <row r="3337" spans="1:6" ht="40.5">
      <c r="A3337" s="707">
        <v>101563</v>
      </c>
      <c r="B3337" s="692" t="s">
        <v>3348</v>
      </c>
      <c r="C3337" s="18" t="s">
        <v>10</v>
      </c>
      <c r="D3337" s="18">
        <v>33.049999999999997</v>
      </c>
      <c r="E3337" s="310" t="str">
        <f t="shared" si="52"/>
        <v>SINAPI 07/2024</v>
      </c>
      <c r="F3337" s="18">
        <v>33.06</v>
      </c>
    </row>
    <row r="3338" spans="1:6" ht="40.5">
      <c r="A3338" s="707">
        <v>101564</v>
      </c>
      <c r="B3338" s="692" t="s">
        <v>3349</v>
      </c>
      <c r="C3338" s="18" t="s">
        <v>10</v>
      </c>
      <c r="D3338" s="18">
        <v>48.85</v>
      </c>
      <c r="E3338" s="310" t="str">
        <f t="shared" si="52"/>
        <v>SINAPI 07/2024</v>
      </c>
      <c r="F3338" s="18">
        <v>48.86</v>
      </c>
    </row>
    <row r="3339" spans="1:6" ht="40.5">
      <c r="A3339" s="707">
        <v>101565</v>
      </c>
      <c r="B3339" s="692" t="s">
        <v>3350</v>
      </c>
      <c r="C3339" s="18" t="s">
        <v>10</v>
      </c>
      <c r="D3339" s="18">
        <v>68.31</v>
      </c>
      <c r="E3339" s="310" t="str">
        <f t="shared" si="52"/>
        <v>SINAPI 07/2024</v>
      </c>
      <c r="F3339" s="18">
        <v>68.319999999999993</v>
      </c>
    </row>
    <row r="3340" spans="1:6" ht="40.5">
      <c r="A3340" s="707">
        <v>101567</v>
      </c>
      <c r="B3340" s="692" t="s">
        <v>3351</v>
      </c>
      <c r="C3340" s="18" t="s">
        <v>10</v>
      </c>
      <c r="D3340" s="18">
        <v>88.67</v>
      </c>
      <c r="E3340" s="310" t="str">
        <f t="shared" si="52"/>
        <v>SINAPI 07/2024</v>
      </c>
      <c r="F3340" s="18">
        <v>88.68</v>
      </c>
    </row>
    <row r="3341" spans="1:6" ht="40.5">
      <c r="A3341" s="707">
        <v>101568</v>
      </c>
      <c r="B3341" s="692" t="s">
        <v>3352</v>
      </c>
      <c r="C3341" s="18" t="s">
        <v>10</v>
      </c>
      <c r="D3341" s="18">
        <v>115.93</v>
      </c>
      <c r="E3341" s="310" t="str">
        <f t="shared" si="52"/>
        <v>SINAPI 07/2024</v>
      </c>
      <c r="F3341" s="18">
        <v>115.94</v>
      </c>
    </row>
    <row r="3342" spans="1:6" ht="27">
      <c r="A3342" s="707">
        <v>101630</v>
      </c>
      <c r="B3342" s="692" t="s">
        <v>3353</v>
      </c>
      <c r="C3342" s="18" t="s">
        <v>44</v>
      </c>
      <c r="D3342" s="18">
        <v>78.540000000000006</v>
      </c>
      <c r="E3342" s="310" t="str">
        <f t="shared" si="52"/>
        <v>SINAPI 07/2024</v>
      </c>
      <c r="F3342" s="18">
        <v>80.86</v>
      </c>
    </row>
    <row r="3343" spans="1:6" ht="27">
      <c r="A3343" s="707">
        <v>101632</v>
      </c>
      <c r="B3343" s="692" t="s">
        <v>3354</v>
      </c>
      <c r="C3343" s="18" t="s">
        <v>44</v>
      </c>
      <c r="D3343" s="18">
        <v>37.9</v>
      </c>
      <c r="E3343" s="310" t="str">
        <f t="shared" si="52"/>
        <v>SINAPI 07/2024</v>
      </c>
      <c r="F3343" s="18">
        <v>37.99</v>
      </c>
    </row>
    <row r="3344" spans="1:6" ht="40.5">
      <c r="A3344" s="707">
        <v>101633</v>
      </c>
      <c r="B3344" s="692" t="s">
        <v>3355</v>
      </c>
      <c r="C3344" s="18" t="s">
        <v>44</v>
      </c>
      <c r="D3344" s="18">
        <v>105</v>
      </c>
      <c r="E3344" s="310" t="str">
        <f t="shared" si="52"/>
        <v>SINAPI 07/2024</v>
      </c>
      <c r="F3344" s="18">
        <v>105.99</v>
      </c>
    </row>
    <row r="3345" spans="1:6" ht="54">
      <c r="A3345" s="707">
        <v>101636</v>
      </c>
      <c r="B3345" s="692" t="s">
        <v>3356</v>
      </c>
      <c r="C3345" s="18" t="s">
        <v>44</v>
      </c>
      <c r="D3345" s="18">
        <v>149.02000000000001</v>
      </c>
      <c r="E3345" s="310" t="str">
        <f t="shared" si="52"/>
        <v>SINAPI 07/2024</v>
      </c>
      <c r="F3345" s="18">
        <v>153.49</v>
      </c>
    </row>
    <row r="3346" spans="1:6" ht="40.5">
      <c r="A3346" s="707">
        <v>101637</v>
      </c>
      <c r="B3346" s="692" t="s">
        <v>3357</v>
      </c>
      <c r="C3346" s="18" t="s">
        <v>44</v>
      </c>
      <c r="D3346" s="18">
        <v>144.06</v>
      </c>
      <c r="E3346" s="310" t="str">
        <f t="shared" si="52"/>
        <v>SINAPI 07/2024</v>
      </c>
      <c r="F3346" s="18">
        <v>148.53</v>
      </c>
    </row>
    <row r="3347" spans="1:6" ht="27">
      <c r="A3347" s="707">
        <v>101651</v>
      </c>
      <c r="B3347" s="692" t="s">
        <v>3358</v>
      </c>
      <c r="C3347" s="18" t="s">
        <v>44</v>
      </c>
      <c r="D3347" s="18">
        <v>68.930000000000007</v>
      </c>
      <c r="E3347" s="310" t="str">
        <f t="shared" si="52"/>
        <v>SINAPI 07/2024</v>
      </c>
      <c r="F3347" s="18">
        <v>70.040000000000006</v>
      </c>
    </row>
    <row r="3348" spans="1:6" ht="67.5">
      <c r="A3348" s="707">
        <v>101653</v>
      </c>
      <c r="B3348" s="692" t="s">
        <v>3359</v>
      </c>
      <c r="C3348" s="18" t="s">
        <v>44</v>
      </c>
      <c r="D3348" s="18">
        <v>271.98</v>
      </c>
      <c r="E3348" s="310" t="str">
        <f t="shared" si="52"/>
        <v>SINAPI 07/2024</v>
      </c>
      <c r="F3348" s="18">
        <v>280.86</v>
      </c>
    </row>
    <row r="3349" spans="1:6" ht="27">
      <c r="A3349" s="707">
        <v>101654</v>
      </c>
      <c r="B3349" s="692" t="s">
        <v>3360</v>
      </c>
      <c r="C3349" s="18" t="s">
        <v>44</v>
      </c>
      <c r="D3349" s="18">
        <v>268.88</v>
      </c>
      <c r="E3349" s="310" t="str">
        <f t="shared" si="52"/>
        <v>SINAPI 07/2024</v>
      </c>
      <c r="F3349" s="18">
        <v>270.98</v>
      </c>
    </row>
    <row r="3350" spans="1:6" ht="27">
      <c r="A3350" s="707">
        <v>101655</v>
      </c>
      <c r="B3350" s="692" t="s">
        <v>3361</v>
      </c>
      <c r="C3350" s="18" t="s">
        <v>44</v>
      </c>
      <c r="D3350" s="18">
        <v>431.16</v>
      </c>
      <c r="E3350" s="310" t="str">
        <f t="shared" si="52"/>
        <v>SINAPI 07/2024</v>
      </c>
      <c r="F3350" s="18">
        <v>433.26</v>
      </c>
    </row>
    <row r="3351" spans="1:6" ht="27">
      <c r="A3351" s="707">
        <v>101656</v>
      </c>
      <c r="B3351" s="692" t="s">
        <v>3362</v>
      </c>
      <c r="C3351" s="18" t="s">
        <v>44</v>
      </c>
      <c r="D3351" s="18">
        <v>469.05</v>
      </c>
      <c r="E3351" s="310" t="str">
        <f t="shared" si="52"/>
        <v>SINAPI 07/2024</v>
      </c>
      <c r="F3351" s="18">
        <v>471.15</v>
      </c>
    </row>
    <row r="3352" spans="1:6" ht="27">
      <c r="A3352" s="707">
        <v>101657</v>
      </c>
      <c r="B3352" s="692" t="s">
        <v>3363</v>
      </c>
      <c r="C3352" s="18" t="s">
        <v>44</v>
      </c>
      <c r="D3352" s="18">
        <v>549.76</v>
      </c>
      <c r="E3352" s="310" t="str">
        <f t="shared" si="52"/>
        <v>SINAPI 07/2024</v>
      </c>
      <c r="F3352" s="18">
        <v>551.86</v>
      </c>
    </row>
    <row r="3353" spans="1:6" ht="27">
      <c r="A3353" s="707">
        <v>101658</v>
      </c>
      <c r="B3353" s="692" t="s">
        <v>3364</v>
      </c>
      <c r="C3353" s="18" t="s">
        <v>44</v>
      </c>
      <c r="D3353" s="18">
        <v>715.73</v>
      </c>
      <c r="E3353" s="310" t="str">
        <f t="shared" si="52"/>
        <v>SINAPI 07/2024</v>
      </c>
      <c r="F3353" s="18">
        <v>717.83</v>
      </c>
    </row>
    <row r="3354" spans="1:6" ht="27">
      <c r="A3354" s="707">
        <v>101659</v>
      </c>
      <c r="B3354" s="692" t="s">
        <v>3365</v>
      </c>
      <c r="C3354" s="18" t="s">
        <v>44</v>
      </c>
      <c r="D3354" s="18">
        <v>818.94</v>
      </c>
      <c r="E3354" s="310" t="str">
        <f t="shared" si="52"/>
        <v>SINAPI 07/2024</v>
      </c>
      <c r="F3354" s="18">
        <v>821.04</v>
      </c>
    </row>
    <row r="3355" spans="1:6" ht="27">
      <c r="A3355" s="707">
        <v>101660</v>
      </c>
      <c r="B3355" s="692" t="s">
        <v>3366</v>
      </c>
      <c r="C3355" s="18" t="s">
        <v>44</v>
      </c>
      <c r="D3355" s="311">
        <v>1306.21</v>
      </c>
      <c r="E3355" s="310" t="str">
        <f t="shared" si="52"/>
        <v>SINAPI 07/2024</v>
      </c>
      <c r="F3355" s="311">
        <v>1308.31</v>
      </c>
    </row>
    <row r="3356" spans="1:6" ht="40.5">
      <c r="A3356" s="707">
        <v>101661</v>
      </c>
      <c r="B3356" s="692" t="s">
        <v>3367</v>
      </c>
      <c r="C3356" s="18" t="s">
        <v>44</v>
      </c>
      <c r="D3356" s="18">
        <v>112.38</v>
      </c>
      <c r="E3356" s="310" t="str">
        <f t="shared" si="52"/>
        <v>SINAPI 07/2024</v>
      </c>
      <c r="F3356" s="18">
        <v>118.89</v>
      </c>
    </row>
    <row r="3357" spans="1:6" ht="27">
      <c r="A3357" s="707">
        <v>101663</v>
      </c>
      <c r="B3357" s="692" t="s">
        <v>3368</v>
      </c>
      <c r="C3357" s="18" t="s">
        <v>44</v>
      </c>
      <c r="D3357" s="18">
        <v>28.22</v>
      </c>
      <c r="E3357" s="310" t="str">
        <f t="shared" si="52"/>
        <v>SINAPI 07/2024</v>
      </c>
      <c r="F3357" s="18">
        <v>30.22</v>
      </c>
    </row>
    <row r="3358" spans="1:6" ht="27">
      <c r="A3358" s="707">
        <v>101664</v>
      </c>
      <c r="B3358" s="692" t="s">
        <v>3369</v>
      </c>
      <c r="C3358" s="18" t="s">
        <v>44</v>
      </c>
      <c r="D3358" s="18">
        <v>29.99</v>
      </c>
      <c r="E3358" s="310" t="str">
        <f t="shared" si="52"/>
        <v>SINAPI 07/2024</v>
      </c>
      <c r="F3358" s="18">
        <v>31.99</v>
      </c>
    </row>
    <row r="3359" spans="1:6" ht="27">
      <c r="A3359" s="707">
        <v>101665</v>
      </c>
      <c r="B3359" s="692" t="s">
        <v>3370</v>
      </c>
      <c r="C3359" s="18" t="s">
        <v>44</v>
      </c>
      <c r="D3359" s="18">
        <v>37.57</v>
      </c>
      <c r="E3359" s="310" t="str">
        <f t="shared" si="52"/>
        <v>SINAPI 07/2024</v>
      </c>
      <c r="F3359" s="18">
        <v>39.57</v>
      </c>
    </row>
    <row r="3360" spans="1:6" ht="54">
      <c r="A3360" s="707">
        <v>100578</v>
      </c>
      <c r="B3360" s="692" t="s">
        <v>3371</v>
      </c>
      <c r="C3360" s="18" t="s">
        <v>44</v>
      </c>
      <c r="D3360" s="18">
        <v>453.14</v>
      </c>
      <c r="E3360" s="310" t="str">
        <f t="shared" si="52"/>
        <v>SINAPI 07/2024</v>
      </c>
      <c r="F3360" s="18">
        <v>468.55</v>
      </c>
    </row>
    <row r="3361" spans="1:6" ht="54">
      <c r="A3361" s="707">
        <v>100579</v>
      </c>
      <c r="B3361" s="692" t="s">
        <v>3372</v>
      </c>
      <c r="C3361" s="18" t="s">
        <v>44</v>
      </c>
      <c r="D3361" s="18">
        <v>497.16</v>
      </c>
      <c r="E3361" s="310" t="str">
        <f t="shared" si="52"/>
        <v>SINAPI 07/2024</v>
      </c>
      <c r="F3361" s="18">
        <v>513.73</v>
      </c>
    </row>
    <row r="3362" spans="1:6" ht="54">
      <c r="A3362" s="707">
        <v>100580</v>
      </c>
      <c r="B3362" s="692" t="s">
        <v>3373</v>
      </c>
      <c r="C3362" s="18" t="s">
        <v>44</v>
      </c>
      <c r="D3362" s="18">
        <v>539.52</v>
      </c>
      <c r="E3362" s="310" t="str">
        <f t="shared" si="52"/>
        <v>SINAPI 07/2024</v>
      </c>
      <c r="F3362" s="18">
        <v>561.11</v>
      </c>
    </row>
    <row r="3363" spans="1:6" ht="54">
      <c r="A3363" s="707">
        <v>100581</v>
      </c>
      <c r="B3363" s="692" t="s">
        <v>3374</v>
      </c>
      <c r="C3363" s="18" t="s">
        <v>44</v>
      </c>
      <c r="D3363" s="18">
        <v>518.96</v>
      </c>
      <c r="E3363" s="310" t="str">
        <f t="shared" si="52"/>
        <v>SINAPI 07/2024</v>
      </c>
      <c r="F3363" s="18">
        <v>536.09</v>
      </c>
    </row>
    <row r="3364" spans="1:6" ht="54">
      <c r="A3364" s="707">
        <v>100582</v>
      </c>
      <c r="B3364" s="692" t="s">
        <v>3375</v>
      </c>
      <c r="C3364" s="18" t="s">
        <v>44</v>
      </c>
      <c r="D3364" s="18">
        <v>595.16999999999996</v>
      </c>
      <c r="E3364" s="310" t="str">
        <f t="shared" si="52"/>
        <v>SINAPI 07/2024</v>
      </c>
      <c r="F3364" s="18">
        <v>621.41</v>
      </c>
    </row>
    <row r="3365" spans="1:6" ht="54">
      <c r="A3365" s="707">
        <v>100583</v>
      </c>
      <c r="B3365" s="692" t="s">
        <v>3376</v>
      </c>
      <c r="C3365" s="18" t="s">
        <v>44</v>
      </c>
      <c r="D3365" s="18">
        <v>542.17999999999995</v>
      </c>
      <c r="E3365" s="310" t="str">
        <f t="shared" si="52"/>
        <v>SINAPI 07/2024</v>
      </c>
      <c r="F3365" s="18">
        <v>560.04</v>
      </c>
    </row>
    <row r="3366" spans="1:6" ht="54">
      <c r="A3366" s="707">
        <v>100584</v>
      </c>
      <c r="B3366" s="692" t="s">
        <v>3377</v>
      </c>
      <c r="C3366" s="18" t="s">
        <v>44</v>
      </c>
      <c r="D3366" s="18">
        <v>588.11</v>
      </c>
      <c r="E3366" s="310" t="str">
        <f t="shared" si="52"/>
        <v>SINAPI 07/2024</v>
      </c>
      <c r="F3366" s="18">
        <v>611.4</v>
      </c>
    </row>
    <row r="3367" spans="1:6" ht="54">
      <c r="A3367" s="707">
        <v>100585</v>
      </c>
      <c r="B3367" s="692" t="s">
        <v>3378</v>
      </c>
      <c r="C3367" s="18" t="s">
        <v>44</v>
      </c>
      <c r="D3367" s="18">
        <v>587.42999999999995</v>
      </c>
      <c r="E3367" s="310" t="str">
        <f t="shared" si="52"/>
        <v>SINAPI 07/2024</v>
      </c>
      <c r="F3367" s="18">
        <v>606.58000000000004</v>
      </c>
    </row>
    <row r="3368" spans="1:6" ht="54">
      <c r="A3368" s="707">
        <v>100586</v>
      </c>
      <c r="B3368" s="692" t="s">
        <v>3379</v>
      </c>
      <c r="C3368" s="18" t="s">
        <v>44</v>
      </c>
      <c r="D3368" s="18">
        <v>660.69</v>
      </c>
      <c r="E3368" s="310" t="str">
        <f t="shared" si="52"/>
        <v>SINAPI 07/2024</v>
      </c>
      <c r="F3368" s="18">
        <v>688.48</v>
      </c>
    </row>
    <row r="3369" spans="1:6" ht="54">
      <c r="A3369" s="707">
        <v>100587</v>
      </c>
      <c r="B3369" s="692" t="s">
        <v>3380</v>
      </c>
      <c r="C3369" s="18" t="s">
        <v>44</v>
      </c>
      <c r="D3369" s="18">
        <v>634.08000000000004</v>
      </c>
      <c r="E3369" s="310" t="str">
        <f t="shared" si="52"/>
        <v>SINAPI 07/2024</v>
      </c>
      <c r="F3369" s="18">
        <v>654.73</v>
      </c>
    </row>
    <row r="3370" spans="1:6" ht="54">
      <c r="A3370" s="707">
        <v>100588</v>
      </c>
      <c r="B3370" s="692" t="s">
        <v>3381</v>
      </c>
      <c r="C3370" s="18" t="s">
        <v>44</v>
      </c>
      <c r="D3370" s="18">
        <v>691.05</v>
      </c>
      <c r="E3370" s="310" t="str">
        <f t="shared" si="52"/>
        <v>SINAPI 07/2024</v>
      </c>
      <c r="F3370" s="18">
        <v>718.4</v>
      </c>
    </row>
    <row r="3371" spans="1:6" ht="54">
      <c r="A3371" s="707">
        <v>100589</v>
      </c>
      <c r="B3371" s="692" t="s">
        <v>3382</v>
      </c>
      <c r="C3371" s="18" t="s">
        <v>44</v>
      </c>
      <c r="D3371" s="18">
        <v>696.61</v>
      </c>
      <c r="E3371" s="310" t="str">
        <f t="shared" si="52"/>
        <v>SINAPI 07/2024</v>
      </c>
      <c r="F3371" s="18">
        <v>722.76</v>
      </c>
    </row>
    <row r="3372" spans="1:6" ht="54">
      <c r="A3372" s="707">
        <v>100590</v>
      </c>
      <c r="B3372" s="692" t="s">
        <v>3383</v>
      </c>
      <c r="C3372" s="18" t="s">
        <v>44</v>
      </c>
      <c r="D3372" s="18">
        <v>752.67</v>
      </c>
      <c r="E3372" s="310" t="str">
        <f t="shared" si="52"/>
        <v>SINAPI 07/2024</v>
      </c>
      <c r="F3372" s="18">
        <v>785.53</v>
      </c>
    </row>
    <row r="3373" spans="1:6" ht="54">
      <c r="A3373" s="707">
        <v>100591</v>
      </c>
      <c r="B3373" s="692" t="s">
        <v>3384</v>
      </c>
      <c r="C3373" s="18" t="s">
        <v>44</v>
      </c>
      <c r="D3373" s="18">
        <v>695.81</v>
      </c>
      <c r="E3373" s="310" t="str">
        <f t="shared" si="52"/>
        <v>SINAPI 07/2024</v>
      </c>
      <c r="F3373" s="18">
        <v>719.65</v>
      </c>
    </row>
    <row r="3374" spans="1:6" ht="54">
      <c r="A3374" s="707">
        <v>100592</v>
      </c>
      <c r="B3374" s="692" t="s">
        <v>3385</v>
      </c>
      <c r="C3374" s="18" t="s">
        <v>44</v>
      </c>
      <c r="D3374" s="18">
        <v>742.33</v>
      </c>
      <c r="E3374" s="310" t="str">
        <f t="shared" si="52"/>
        <v>SINAPI 07/2024</v>
      </c>
      <c r="F3374" s="18">
        <v>771.71</v>
      </c>
    </row>
    <row r="3375" spans="1:6" ht="54">
      <c r="A3375" s="707">
        <v>100593</v>
      </c>
      <c r="B3375" s="692" t="s">
        <v>3386</v>
      </c>
      <c r="C3375" s="18" t="s">
        <v>44</v>
      </c>
      <c r="D3375" s="18">
        <v>745.04</v>
      </c>
      <c r="E3375" s="310" t="str">
        <f t="shared" si="52"/>
        <v>SINAPI 07/2024</v>
      </c>
      <c r="F3375" s="18">
        <v>770.66</v>
      </c>
    </row>
    <row r="3376" spans="1:6" ht="54">
      <c r="A3376" s="707">
        <v>100594</v>
      </c>
      <c r="B3376" s="692" t="s">
        <v>3387</v>
      </c>
      <c r="C3376" s="18" t="s">
        <v>44</v>
      </c>
      <c r="D3376" s="18">
        <v>824.1</v>
      </c>
      <c r="E3376" s="310" t="str">
        <f t="shared" si="52"/>
        <v>SINAPI 07/2024</v>
      </c>
      <c r="F3376" s="18">
        <v>859.05</v>
      </c>
    </row>
    <row r="3377" spans="1:6" ht="54">
      <c r="A3377" s="707">
        <v>100595</v>
      </c>
      <c r="B3377" s="692" t="s">
        <v>3388</v>
      </c>
      <c r="C3377" s="18" t="s">
        <v>44</v>
      </c>
      <c r="D3377" s="18">
        <v>892.61</v>
      </c>
      <c r="E3377" s="310" t="str">
        <f t="shared" si="52"/>
        <v>SINAPI 07/2024</v>
      </c>
      <c r="F3377" s="18">
        <v>923.62</v>
      </c>
    </row>
    <row r="3378" spans="1:6" ht="54">
      <c r="A3378" s="707">
        <v>100596</v>
      </c>
      <c r="B3378" s="692" t="s">
        <v>3389</v>
      </c>
      <c r="C3378" s="18" t="s">
        <v>44</v>
      </c>
      <c r="D3378" s="18">
        <v>999.47</v>
      </c>
      <c r="E3378" s="310" t="str">
        <f t="shared" si="52"/>
        <v>SINAPI 07/2024</v>
      </c>
      <c r="F3378" s="311">
        <v>1042.98</v>
      </c>
    </row>
    <row r="3379" spans="1:6" ht="54">
      <c r="A3379" s="707">
        <v>100597</v>
      </c>
      <c r="B3379" s="692" t="s">
        <v>3390</v>
      </c>
      <c r="C3379" s="18" t="s">
        <v>44</v>
      </c>
      <c r="D3379" s="311">
        <v>1027.29</v>
      </c>
      <c r="E3379" s="310" t="str">
        <f t="shared" si="52"/>
        <v>SINAPI 07/2024</v>
      </c>
      <c r="F3379" s="311">
        <v>1066.1500000000001</v>
      </c>
    </row>
    <row r="3380" spans="1:6" ht="54">
      <c r="A3380" s="707">
        <v>100598</v>
      </c>
      <c r="B3380" s="692" t="s">
        <v>3391</v>
      </c>
      <c r="C3380" s="18" t="s">
        <v>44</v>
      </c>
      <c r="D3380" s="311">
        <v>1115.4000000000001</v>
      </c>
      <c r="E3380" s="310" t="str">
        <f t="shared" si="52"/>
        <v>SINAPI 07/2024</v>
      </c>
      <c r="F3380" s="311">
        <v>1164.58</v>
      </c>
    </row>
    <row r="3381" spans="1:6" ht="54">
      <c r="A3381" s="707">
        <v>100599</v>
      </c>
      <c r="B3381" s="692" t="s">
        <v>3392</v>
      </c>
      <c r="C3381" s="18" t="s">
        <v>44</v>
      </c>
      <c r="D3381" s="18">
        <v>478.72</v>
      </c>
      <c r="E3381" s="310" t="str">
        <f t="shared" si="52"/>
        <v>SINAPI 07/2024</v>
      </c>
      <c r="F3381" s="18">
        <v>491.81</v>
      </c>
    </row>
    <row r="3382" spans="1:6" ht="54">
      <c r="A3382" s="707">
        <v>100600</v>
      </c>
      <c r="B3382" s="692" t="s">
        <v>3393</v>
      </c>
      <c r="C3382" s="18" t="s">
        <v>44</v>
      </c>
      <c r="D3382" s="18">
        <v>566.27</v>
      </c>
      <c r="E3382" s="310" t="str">
        <f t="shared" si="52"/>
        <v>SINAPI 07/2024</v>
      </c>
      <c r="F3382" s="18">
        <v>585.47</v>
      </c>
    </row>
    <row r="3383" spans="1:6" ht="54">
      <c r="A3383" s="707">
        <v>100601</v>
      </c>
      <c r="B3383" s="692" t="s">
        <v>3394</v>
      </c>
      <c r="C3383" s="18" t="s">
        <v>44</v>
      </c>
      <c r="D3383" s="18">
        <v>717.35</v>
      </c>
      <c r="E3383" s="310" t="str">
        <f t="shared" si="52"/>
        <v>SINAPI 07/2024</v>
      </c>
      <c r="F3383" s="18">
        <v>745.8</v>
      </c>
    </row>
    <row r="3384" spans="1:6" ht="54">
      <c r="A3384" s="707">
        <v>100602</v>
      </c>
      <c r="B3384" s="692" t="s">
        <v>3395</v>
      </c>
      <c r="C3384" s="18" t="s">
        <v>44</v>
      </c>
      <c r="D3384" s="18">
        <v>905.79</v>
      </c>
      <c r="E3384" s="310" t="str">
        <f t="shared" si="52"/>
        <v>SINAPI 07/2024</v>
      </c>
      <c r="F3384" s="18">
        <v>945.78</v>
      </c>
    </row>
    <row r="3385" spans="1:6" ht="54">
      <c r="A3385" s="707">
        <v>100603</v>
      </c>
      <c r="B3385" s="692" t="s">
        <v>3396</v>
      </c>
      <c r="C3385" s="18" t="s">
        <v>44</v>
      </c>
      <c r="D3385" s="311">
        <v>1389.41</v>
      </c>
      <c r="E3385" s="310" t="str">
        <f t="shared" si="52"/>
        <v>SINAPI 07/2024</v>
      </c>
      <c r="F3385" s="311">
        <v>1459.5</v>
      </c>
    </row>
    <row r="3386" spans="1:6" ht="54">
      <c r="A3386" s="707">
        <v>100604</v>
      </c>
      <c r="B3386" s="692" t="s">
        <v>3397</v>
      </c>
      <c r="C3386" s="18" t="s">
        <v>44</v>
      </c>
      <c r="D3386" s="18">
        <v>601.26</v>
      </c>
      <c r="E3386" s="310" t="str">
        <f t="shared" si="52"/>
        <v>SINAPI 07/2024</v>
      </c>
      <c r="F3386" s="18">
        <v>621.04999999999995</v>
      </c>
    </row>
    <row r="3387" spans="1:6" ht="54">
      <c r="A3387" s="707">
        <v>100605</v>
      </c>
      <c r="B3387" s="692" t="s">
        <v>3398</v>
      </c>
      <c r="C3387" s="18" t="s">
        <v>44</v>
      </c>
      <c r="D3387" s="18">
        <v>948.31</v>
      </c>
      <c r="E3387" s="310" t="str">
        <f t="shared" si="52"/>
        <v>SINAPI 07/2024</v>
      </c>
      <c r="F3387" s="18">
        <v>989.87</v>
      </c>
    </row>
    <row r="3388" spans="1:6" ht="54">
      <c r="A3388" s="707">
        <v>100606</v>
      </c>
      <c r="B3388" s="692" t="s">
        <v>3399</v>
      </c>
      <c r="C3388" s="18" t="s">
        <v>44</v>
      </c>
      <c r="D3388" s="311">
        <v>1441.55</v>
      </c>
      <c r="E3388" s="310" t="str">
        <f t="shared" si="52"/>
        <v>SINAPI 07/2024</v>
      </c>
      <c r="F3388" s="311">
        <v>1514.51</v>
      </c>
    </row>
    <row r="3389" spans="1:6" ht="54">
      <c r="A3389" s="707">
        <v>100607</v>
      </c>
      <c r="B3389" s="692" t="s">
        <v>3400</v>
      </c>
      <c r="C3389" s="18" t="s">
        <v>44</v>
      </c>
      <c r="D3389" s="18">
        <v>617.83000000000004</v>
      </c>
      <c r="E3389" s="310" t="str">
        <f t="shared" si="52"/>
        <v>SINAPI 07/2024</v>
      </c>
      <c r="F3389" s="18">
        <v>637.87</v>
      </c>
    </row>
    <row r="3390" spans="1:6" ht="54">
      <c r="A3390" s="707">
        <v>100608</v>
      </c>
      <c r="B3390" s="692" t="s">
        <v>3401</v>
      </c>
      <c r="C3390" s="18" t="s">
        <v>44</v>
      </c>
      <c r="D3390" s="18">
        <v>969.23</v>
      </c>
      <c r="E3390" s="310" t="str">
        <f t="shared" si="52"/>
        <v>SINAPI 07/2024</v>
      </c>
      <c r="F3390" s="311">
        <v>1011.57</v>
      </c>
    </row>
    <row r="3391" spans="1:6" ht="54">
      <c r="A3391" s="707">
        <v>100609</v>
      </c>
      <c r="B3391" s="692" t="s">
        <v>3402</v>
      </c>
      <c r="C3391" s="18" t="s">
        <v>44</v>
      </c>
      <c r="D3391" s="311">
        <v>1469.37</v>
      </c>
      <c r="E3391" s="310" t="str">
        <f t="shared" si="52"/>
        <v>SINAPI 07/2024</v>
      </c>
      <c r="F3391" s="311">
        <v>1543.93</v>
      </c>
    </row>
    <row r="3392" spans="1:6" ht="54">
      <c r="A3392" s="707">
        <v>100610</v>
      </c>
      <c r="B3392" s="692" t="s">
        <v>3403</v>
      </c>
      <c r="C3392" s="18" t="s">
        <v>44</v>
      </c>
      <c r="D3392" s="18">
        <v>634.41999999999996</v>
      </c>
      <c r="E3392" s="310" t="str">
        <f t="shared" si="52"/>
        <v>SINAPI 07/2024</v>
      </c>
      <c r="F3392" s="18">
        <v>654.69000000000005</v>
      </c>
    </row>
    <row r="3393" spans="1:6" ht="54">
      <c r="A3393" s="707">
        <v>100611</v>
      </c>
      <c r="B3393" s="692" t="s">
        <v>3404</v>
      </c>
      <c r="C3393" s="18" t="s">
        <v>44</v>
      </c>
      <c r="D3393" s="18">
        <v>792.15</v>
      </c>
      <c r="E3393" s="310" t="str">
        <f t="shared" si="52"/>
        <v>SINAPI 07/2024</v>
      </c>
      <c r="F3393" s="18">
        <v>822.54</v>
      </c>
    </row>
    <row r="3394" spans="1:6" ht="54">
      <c r="A3394" s="707">
        <v>100612</v>
      </c>
      <c r="B3394" s="692" t="s">
        <v>3405</v>
      </c>
      <c r="C3394" s="18" t="s">
        <v>44</v>
      </c>
      <c r="D3394" s="18">
        <v>989.81</v>
      </c>
      <c r="E3394" s="310" t="str">
        <f t="shared" si="52"/>
        <v>SINAPI 07/2024</v>
      </c>
      <c r="F3394" s="311">
        <v>1032.8699999999999</v>
      </c>
    </row>
    <row r="3395" spans="1:6" ht="54">
      <c r="A3395" s="707">
        <v>100613</v>
      </c>
      <c r="B3395" s="692" t="s">
        <v>3406</v>
      </c>
      <c r="C3395" s="18" t="s">
        <v>44</v>
      </c>
      <c r="D3395" s="311">
        <v>1496.47</v>
      </c>
      <c r="E3395" s="310" t="str">
        <f t="shared" si="52"/>
        <v>SINAPI 07/2024</v>
      </c>
      <c r="F3395" s="311">
        <v>1572.62</v>
      </c>
    </row>
    <row r="3396" spans="1:6" ht="54">
      <c r="A3396" s="707">
        <v>100614</v>
      </c>
      <c r="B3396" s="692" t="s">
        <v>3407</v>
      </c>
      <c r="C3396" s="18" t="s">
        <v>44</v>
      </c>
      <c r="D3396" s="18">
        <v>828.92</v>
      </c>
      <c r="E3396" s="310" t="str">
        <f t="shared" si="52"/>
        <v>SINAPI 07/2024</v>
      </c>
      <c r="F3396" s="18">
        <v>860.21</v>
      </c>
    </row>
    <row r="3397" spans="1:6" ht="54">
      <c r="A3397" s="707">
        <v>100615</v>
      </c>
      <c r="B3397" s="692" t="s">
        <v>3408</v>
      </c>
      <c r="C3397" s="18" t="s">
        <v>44</v>
      </c>
      <c r="D3397" s="311">
        <v>1030.5899999999999</v>
      </c>
      <c r="E3397" s="310" t="str">
        <f t="shared" si="52"/>
        <v>SINAPI 07/2024</v>
      </c>
      <c r="F3397" s="311">
        <v>1075.1099999999999</v>
      </c>
    </row>
    <row r="3398" spans="1:6" ht="54">
      <c r="A3398" s="707">
        <v>100616</v>
      </c>
      <c r="B3398" s="692" t="s">
        <v>3409</v>
      </c>
      <c r="C3398" s="18" t="s">
        <v>44</v>
      </c>
      <c r="D3398" s="311">
        <v>1553.32</v>
      </c>
      <c r="E3398" s="310" t="str">
        <f t="shared" si="52"/>
        <v>SINAPI 07/2024</v>
      </c>
      <c r="F3398" s="311">
        <v>1632.93</v>
      </c>
    </row>
    <row r="3399" spans="1:6" ht="54">
      <c r="A3399" s="707">
        <v>100617</v>
      </c>
      <c r="B3399" s="692" t="s">
        <v>3410</v>
      </c>
      <c r="C3399" s="18" t="s">
        <v>44</v>
      </c>
      <c r="D3399" s="311">
        <v>1071.1500000000001</v>
      </c>
      <c r="E3399" s="310" t="str">
        <f t="shared" si="52"/>
        <v>SINAPI 07/2024</v>
      </c>
      <c r="F3399" s="311">
        <v>1117.1099999999999</v>
      </c>
    </row>
    <row r="3400" spans="1:6" ht="67.5">
      <c r="A3400" s="707">
        <v>100618</v>
      </c>
      <c r="B3400" s="692" t="s">
        <v>3411</v>
      </c>
      <c r="C3400" s="18" t="s">
        <v>44</v>
      </c>
      <c r="D3400" s="311">
        <v>1616.35</v>
      </c>
      <c r="E3400" s="310" t="str">
        <f t="shared" ref="E3400:E3463" si="53">+$G$7</f>
        <v>SINAPI 07/2024</v>
      </c>
      <c r="F3400" s="311">
        <v>1699.19</v>
      </c>
    </row>
    <row r="3401" spans="1:6" ht="40.5">
      <c r="A3401" s="707">
        <v>100619</v>
      </c>
      <c r="B3401" s="692" t="s">
        <v>3412</v>
      </c>
      <c r="C3401" s="18" t="s">
        <v>44</v>
      </c>
      <c r="D3401" s="18">
        <v>554.20000000000005</v>
      </c>
      <c r="E3401" s="310" t="str">
        <f t="shared" si="53"/>
        <v>SINAPI 07/2024</v>
      </c>
      <c r="F3401" s="18">
        <v>567.20000000000005</v>
      </c>
    </row>
    <row r="3402" spans="1:6" ht="40.5">
      <c r="A3402" s="707">
        <v>100620</v>
      </c>
      <c r="B3402" s="692" t="s">
        <v>3413</v>
      </c>
      <c r="C3402" s="18" t="s">
        <v>44</v>
      </c>
      <c r="D3402" s="311">
        <v>2563.31</v>
      </c>
      <c r="E3402" s="310" t="str">
        <f t="shared" si="53"/>
        <v>SINAPI 07/2024</v>
      </c>
      <c r="F3402" s="311">
        <v>2571.79</v>
      </c>
    </row>
    <row r="3403" spans="1:6" ht="40.5">
      <c r="A3403" s="707">
        <v>100621</v>
      </c>
      <c r="B3403" s="692" t="s">
        <v>3414</v>
      </c>
      <c r="C3403" s="18" t="s">
        <v>44</v>
      </c>
      <c r="D3403" s="311">
        <v>2952.43</v>
      </c>
      <c r="E3403" s="310" t="str">
        <f t="shared" si="53"/>
        <v>SINAPI 07/2024</v>
      </c>
      <c r="F3403" s="311">
        <v>2964.48</v>
      </c>
    </row>
    <row r="3404" spans="1:6" ht="40.5">
      <c r="A3404" s="707">
        <v>100622</v>
      </c>
      <c r="B3404" s="692" t="s">
        <v>3415</v>
      </c>
      <c r="C3404" s="18" t="s">
        <v>44</v>
      </c>
      <c r="D3404" s="311">
        <v>2082.73</v>
      </c>
      <c r="E3404" s="310" t="str">
        <f t="shared" si="53"/>
        <v>SINAPI 07/2024</v>
      </c>
      <c r="F3404" s="311">
        <v>2096.92</v>
      </c>
    </row>
    <row r="3405" spans="1:6" ht="40.5">
      <c r="A3405" s="707">
        <v>100623</v>
      </c>
      <c r="B3405" s="692" t="s">
        <v>3416</v>
      </c>
      <c r="C3405" s="18" t="s">
        <v>44</v>
      </c>
      <c r="D3405" s="311">
        <v>2251.5</v>
      </c>
      <c r="E3405" s="310" t="str">
        <f t="shared" si="53"/>
        <v>SINAPI 07/2024</v>
      </c>
      <c r="F3405" s="311">
        <v>2269.2399999999998</v>
      </c>
    </row>
    <row r="3406" spans="1:6" ht="40.5">
      <c r="A3406" s="707">
        <v>97605</v>
      </c>
      <c r="B3406" s="692" t="s">
        <v>3417</v>
      </c>
      <c r="C3406" s="18" t="s">
        <v>44</v>
      </c>
      <c r="D3406" s="18">
        <v>89.86</v>
      </c>
      <c r="E3406" s="310" t="str">
        <f t="shared" si="53"/>
        <v>SINAPI 07/2024</v>
      </c>
      <c r="F3406" s="18">
        <v>91.76</v>
      </c>
    </row>
    <row r="3407" spans="1:6" ht="40.5">
      <c r="A3407" s="707">
        <v>97607</v>
      </c>
      <c r="B3407" s="692" t="s">
        <v>3418</v>
      </c>
      <c r="C3407" s="18" t="s">
        <v>44</v>
      </c>
      <c r="D3407" s="18">
        <v>108.59</v>
      </c>
      <c r="E3407" s="310" t="str">
        <f t="shared" si="53"/>
        <v>SINAPI 07/2024</v>
      </c>
      <c r="F3407" s="18">
        <v>110.83</v>
      </c>
    </row>
    <row r="3408" spans="1:6" ht="54">
      <c r="A3408" s="707">
        <v>102102</v>
      </c>
      <c r="B3408" s="692" t="s">
        <v>3419</v>
      </c>
      <c r="C3408" s="18" t="s">
        <v>44</v>
      </c>
      <c r="D3408" s="311">
        <v>10843.65</v>
      </c>
      <c r="E3408" s="310" t="str">
        <f t="shared" si="53"/>
        <v>SINAPI 07/2024</v>
      </c>
      <c r="F3408" s="311">
        <v>10891.68</v>
      </c>
    </row>
    <row r="3409" spans="1:6" ht="54">
      <c r="A3409" s="707">
        <v>102103</v>
      </c>
      <c r="B3409" s="692" t="s">
        <v>3420</v>
      </c>
      <c r="C3409" s="18" t="s">
        <v>44</v>
      </c>
      <c r="D3409" s="311">
        <v>12074.49</v>
      </c>
      <c r="E3409" s="310" t="str">
        <f t="shared" si="53"/>
        <v>SINAPI 07/2024</v>
      </c>
      <c r="F3409" s="311">
        <v>12123.36</v>
      </c>
    </row>
    <row r="3410" spans="1:6" ht="54">
      <c r="A3410" s="707">
        <v>102104</v>
      </c>
      <c r="B3410" s="692" t="s">
        <v>3421</v>
      </c>
      <c r="C3410" s="18" t="s">
        <v>44</v>
      </c>
      <c r="D3410" s="311">
        <v>15507.45</v>
      </c>
      <c r="E3410" s="310" t="str">
        <f t="shared" si="53"/>
        <v>SINAPI 07/2024</v>
      </c>
      <c r="F3410" s="311">
        <v>15557.74</v>
      </c>
    </row>
    <row r="3411" spans="1:6" ht="54">
      <c r="A3411" s="707">
        <v>102105</v>
      </c>
      <c r="B3411" s="692" t="s">
        <v>3422</v>
      </c>
      <c r="C3411" s="18" t="s">
        <v>44</v>
      </c>
      <c r="D3411" s="311">
        <v>19074.48</v>
      </c>
      <c r="E3411" s="310" t="str">
        <f t="shared" si="53"/>
        <v>SINAPI 07/2024</v>
      </c>
      <c r="F3411" s="311">
        <v>19126.18</v>
      </c>
    </row>
    <row r="3412" spans="1:6" ht="54">
      <c r="A3412" s="707">
        <v>102106</v>
      </c>
      <c r="B3412" s="692" t="s">
        <v>3423</v>
      </c>
      <c r="C3412" s="18" t="s">
        <v>44</v>
      </c>
      <c r="D3412" s="311">
        <v>23944.42</v>
      </c>
      <c r="E3412" s="310" t="str">
        <f t="shared" si="53"/>
        <v>SINAPI 07/2024</v>
      </c>
      <c r="F3412" s="311">
        <v>23996.94</v>
      </c>
    </row>
    <row r="3413" spans="1:6" ht="54">
      <c r="A3413" s="707">
        <v>102107</v>
      </c>
      <c r="B3413" s="692" t="s">
        <v>3424</v>
      </c>
      <c r="C3413" s="18" t="s">
        <v>44</v>
      </c>
      <c r="D3413" s="311">
        <v>33437.96</v>
      </c>
      <c r="E3413" s="310" t="str">
        <f t="shared" si="53"/>
        <v>SINAPI 07/2024</v>
      </c>
      <c r="F3413" s="311">
        <v>33493.57</v>
      </c>
    </row>
    <row r="3414" spans="1:6" ht="54">
      <c r="A3414" s="707">
        <v>102108</v>
      </c>
      <c r="B3414" s="692" t="s">
        <v>3425</v>
      </c>
      <c r="C3414" s="18" t="s">
        <v>44</v>
      </c>
      <c r="D3414" s="311">
        <v>38949.449999999997</v>
      </c>
      <c r="E3414" s="310" t="str">
        <f t="shared" si="53"/>
        <v>SINAPI 07/2024</v>
      </c>
      <c r="F3414" s="311">
        <v>39006.949999999997</v>
      </c>
    </row>
    <row r="3415" spans="1:6" ht="27">
      <c r="A3415" s="707">
        <v>102109</v>
      </c>
      <c r="B3415" s="692" t="s">
        <v>3426</v>
      </c>
      <c r="C3415" s="18" t="s">
        <v>44</v>
      </c>
      <c r="D3415" s="18">
        <v>51.85</v>
      </c>
      <c r="E3415" s="310" t="str">
        <f t="shared" si="53"/>
        <v>SINAPI 07/2024</v>
      </c>
      <c r="F3415" s="18">
        <v>54.27</v>
      </c>
    </row>
    <row r="3416" spans="1:6" ht="27">
      <c r="A3416" s="707">
        <v>102110</v>
      </c>
      <c r="B3416" s="692" t="s">
        <v>3427</v>
      </c>
      <c r="C3416" s="18" t="s">
        <v>44</v>
      </c>
      <c r="D3416" s="18">
        <v>160.75</v>
      </c>
      <c r="E3416" s="310" t="str">
        <f t="shared" si="53"/>
        <v>SINAPI 07/2024</v>
      </c>
      <c r="F3416" s="18">
        <v>163.16999999999999</v>
      </c>
    </row>
    <row r="3417" spans="1:6" ht="54">
      <c r="A3417" s="707">
        <v>103654</v>
      </c>
      <c r="B3417" s="692" t="s">
        <v>3428</v>
      </c>
      <c r="C3417" s="18" t="s">
        <v>44</v>
      </c>
      <c r="D3417" s="311">
        <v>63118.7</v>
      </c>
      <c r="E3417" s="310" t="str">
        <f t="shared" si="53"/>
        <v>SINAPI 07/2024</v>
      </c>
      <c r="F3417" s="311">
        <v>63173.440000000002</v>
      </c>
    </row>
    <row r="3418" spans="1:6" ht="54">
      <c r="A3418" s="707">
        <v>103655</v>
      </c>
      <c r="B3418" s="692" t="s">
        <v>3429</v>
      </c>
      <c r="C3418" s="18" t="s">
        <v>44</v>
      </c>
      <c r="D3418" s="311">
        <v>86483.81</v>
      </c>
      <c r="E3418" s="310" t="str">
        <f t="shared" si="53"/>
        <v>SINAPI 07/2024</v>
      </c>
      <c r="F3418" s="311">
        <v>86547.91</v>
      </c>
    </row>
    <row r="3419" spans="1:6" ht="54">
      <c r="A3419" s="707">
        <v>103656</v>
      </c>
      <c r="B3419" s="692" t="s">
        <v>3430</v>
      </c>
      <c r="C3419" s="18" t="s">
        <v>44</v>
      </c>
      <c r="D3419" s="311">
        <v>120945.37</v>
      </c>
      <c r="E3419" s="310" t="str">
        <f t="shared" si="53"/>
        <v>SINAPI 07/2024</v>
      </c>
      <c r="F3419" s="311">
        <v>121018.77</v>
      </c>
    </row>
    <row r="3420" spans="1:6" ht="27">
      <c r="A3420" s="707">
        <v>96973</v>
      </c>
      <c r="B3420" s="692" t="s">
        <v>3431</v>
      </c>
      <c r="C3420" s="18" t="s">
        <v>10</v>
      </c>
      <c r="D3420" s="18">
        <v>63.23</v>
      </c>
      <c r="E3420" s="310" t="str">
        <f t="shared" si="53"/>
        <v>SINAPI 07/2024</v>
      </c>
      <c r="F3420" s="18">
        <v>65.709999999999994</v>
      </c>
    </row>
    <row r="3421" spans="1:6" ht="27">
      <c r="A3421" s="707">
        <v>96974</v>
      </c>
      <c r="B3421" s="692" t="s">
        <v>3432</v>
      </c>
      <c r="C3421" s="18" t="s">
        <v>10</v>
      </c>
      <c r="D3421" s="18">
        <v>81.760000000000005</v>
      </c>
      <c r="E3421" s="310" t="str">
        <f t="shared" si="53"/>
        <v>SINAPI 07/2024</v>
      </c>
      <c r="F3421" s="18">
        <v>84.62</v>
      </c>
    </row>
    <row r="3422" spans="1:6" ht="27">
      <c r="A3422" s="707">
        <v>96975</v>
      </c>
      <c r="B3422" s="692" t="s">
        <v>3433</v>
      </c>
      <c r="C3422" s="18" t="s">
        <v>10</v>
      </c>
      <c r="D3422" s="18">
        <v>101.29</v>
      </c>
      <c r="E3422" s="310" t="str">
        <f t="shared" si="53"/>
        <v>SINAPI 07/2024</v>
      </c>
      <c r="F3422" s="18">
        <v>104.51</v>
      </c>
    </row>
    <row r="3423" spans="1:6" ht="27">
      <c r="A3423" s="707">
        <v>96976</v>
      </c>
      <c r="B3423" s="692" t="s">
        <v>3434</v>
      </c>
      <c r="C3423" s="18" t="s">
        <v>10</v>
      </c>
      <c r="D3423" s="18">
        <v>133.91</v>
      </c>
      <c r="E3423" s="310" t="str">
        <f t="shared" si="53"/>
        <v>SINAPI 07/2024</v>
      </c>
      <c r="F3423" s="18">
        <v>137.47</v>
      </c>
    </row>
    <row r="3424" spans="1:6" ht="27">
      <c r="A3424" s="707">
        <v>96977</v>
      </c>
      <c r="B3424" s="692" t="s">
        <v>3435</v>
      </c>
      <c r="C3424" s="18" t="s">
        <v>10</v>
      </c>
      <c r="D3424" s="18">
        <v>53.21</v>
      </c>
      <c r="E3424" s="310" t="str">
        <f t="shared" si="53"/>
        <v>SINAPI 07/2024</v>
      </c>
      <c r="F3424" s="18">
        <v>53.39</v>
      </c>
    </row>
    <row r="3425" spans="1:6" ht="27">
      <c r="A3425" s="707">
        <v>96978</v>
      </c>
      <c r="B3425" s="692" t="s">
        <v>3436</v>
      </c>
      <c r="C3425" s="18" t="s">
        <v>10</v>
      </c>
      <c r="D3425" s="18">
        <v>70.14</v>
      </c>
      <c r="E3425" s="310" t="str">
        <f t="shared" si="53"/>
        <v>SINAPI 07/2024</v>
      </c>
      <c r="F3425" s="18">
        <v>70.349999999999994</v>
      </c>
    </row>
    <row r="3426" spans="1:6" ht="27">
      <c r="A3426" s="707">
        <v>96979</v>
      </c>
      <c r="B3426" s="692" t="s">
        <v>3437</v>
      </c>
      <c r="C3426" s="18" t="s">
        <v>10</v>
      </c>
      <c r="D3426" s="18">
        <v>100.39</v>
      </c>
      <c r="E3426" s="310" t="str">
        <f t="shared" si="53"/>
        <v>SINAPI 07/2024</v>
      </c>
      <c r="F3426" s="18">
        <v>100.64</v>
      </c>
    </row>
    <row r="3427" spans="1:6" ht="27">
      <c r="A3427" s="707">
        <v>96984</v>
      </c>
      <c r="B3427" s="692" t="s">
        <v>3438</v>
      </c>
      <c r="C3427" s="18" t="s">
        <v>44</v>
      </c>
      <c r="D3427" s="18">
        <v>52.13</v>
      </c>
      <c r="E3427" s="310" t="str">
        <f t="shared" si="53"/>
        <v>SINAPI 07/2024</v>
      </c>
      <c r="F3427" s="18">
        <v>56.2</v>
      </c>
    </row>
    <row r="3428" spans="1:6" ht="27">
      <c r="A3428" s="707">
        <v>96985</v>
      </c>
      <c r="B3428" s="692" t="s">
        <v>3439</v>
      </c>
      <c r="C3428" s="18" t="s">
        <v>44</v>
      </c>
      <c r="D3428" s="18">
        <v>130.13</v>
      </c>
      <c r="E3428" s="310" t="str">
        <f t="shared" si="53"/>
        <v>SINAPI 07/2024</v>
      </c>
      <c r="F3428" s="18">
        <v>131.47999999999999</v>
      </c>
    </row>
    <row r="3429" spans="1:6" ht="27">
      <c r="A3429" s="707">
        <v>96986</v>
      </c>
      <c r="B3429" s="692" t="s">
        <v>3440</v>
      </c>
      <c r="C3429" s="18" t="s">
        <v>44</v>
      </c>
      <c r="D3429" s="18">
        <v>193.44</v>
      </c>
      <c r="E3429" s="310" t="str">
        <f t="shared" si="53"/>
        <v>SINAPI 07/2024</v>
      </c>
      <c r="F3429" s="18">
        <v>195.56</v>
      </c>
    </row>
    <row r="3430" spans="1:6" ht="27">
      <c r="A3430" s="707">
        <v>96987</v>
      </c>
      <c r="B3430" s="692" t="s">
        <v>3441</v>
      </c>
      <c r="C3430" s="18" t="s">
        <v>44</v>
      </c>
      <c r="D3430" s="18">
        <v>116.69</v>
      </c>
      <c r="E3430" s="310" t="str">
        <f t="shared" si="53"/>
        <v>SINAPI 07/2024</v>
      </c>
      <c r="F3430" s="18">
        <v>123.13</v>
      </c>
    </row>
    <row r="3431" spans="1:6" ht="27">
      <c r="A3431" s="707">
        <v>96988</v>
      </c>
      <c r="B3431" s="692" t="s">
        <v>3442</v>
      </c>
      <c r="C3431" s="18" t="s">
        <v>44</v>
      </c>
      <c r="D3431" s="18">
        <v>170.54</v>
      </c>
      <c r="E3431" s="310" t="str">
        <f t="shared" si="53"/>
        <v>SINAPI 07/2024</v>
      </c>
      <c r="F3431" s="18">
        <v>171.45</v>
      </c>
    </row>
    <row r="3432" spans="1:6" ht="27">
      <c r="A3432" s="707">
        <v>96989</v>
      </c>
      <c r="B3432" s="692" t="s">
        <v>3443</v>
      </c>
      <c r="C3432" s="18" t="s">
        <v>44</v>
      </c>
      <c r="D3432" s="18">
        <v>142.79</v>
      </c>
      <c r="E3432" s="310" t="str">
        <f t="shared" si="53"/>
        <v>SINAPI 07/2024</v>
      </c>
      <c r="F3432" s="18">
        <v>143.53</v>
      </c>
    </row>
    <row r="3433" spans="1:6" ht="40.5">
      <c r="A3433" s="707">
        <v>98463</v>
      </c>
      <c r="B3433" s="692" t="s">
        <v>3444</v>
      </c>
      <c r="C3433" s="18" t="s">
        <v>44</v>
      </c>
      <c r="D3433" s="18">
        <v>24.01</v>
      </c>
      <c r="E3433" s="310" t="str">
        <f t="shared" si="53"/>
        <v>SINAPI 07/2024</v>
      </c>
      <c r="F3433" s="18">
        <v>25.7</v>
      </c>
    </row>
    <row r="3434" spans="1:6" ht="27">
      <c r="A3434" s="707">
        <v>104746</v>
      </c>
      <c r="B3434" s="692" t="s">
        <v>3445</v>
      </c>
      <c r="C3434" s="18" t="s">
        <v>44</v>
      </c>
      <c r="D3434" s="18">
        <v>26.5</v>
      </c>
      <c r="E3434" s="310" t="str">
        <f t="shared" si="53"/>
        <v>SINAPI 07/2024</v>
      </c>
      <c r="F3434" s="18">
        <v>27.54</v>
      </c>
    </row>
    <row r="3435" spans="1:6" ht="40.5">
      <c r="A3435" s="707">
        <v>104749</v>
      </c>
      <c r="B3435" s="692" t="s">
        <v>3446</v>
      </c>
      <c r="C3435" s="18" t="s">
        <v>44</v>
      </c>
      <c r="D3435" s="18">
        <v>26.42</v>
      </c>
      <c r="E3435" s="310" t="str">
        <f t="shared" si="53"/>
        <v>SINAPI 07/2024</v>
      </c>
      <c r="F3435" s="18">
        <v>27.43</v>
      </c>
    </row>
    <row r="3436" spans="1:6" ht="40.5">
      <c r="A3436" s="707">
        <v>104750</v>
      </c>
      <c r="B3436" s="692" t="s">
        <v>3447</v>
      </c>
      <c r="C3436" s="18" t="s">
        <v>44</v>
      </c>
      <c r="D3436" s="18">
        <v>19.48</v>
      </c>
      <c r="E3436" s="310" t="str">
        <f t="shared" si="53"/>
        <v>SINAPI 07/2024</v>
      </c>
      <c r="F3436" s="18">
        <v>20.49</v>
      </c>
    </row>
    <row r="3437" spans="1:6" ht="40.5">
      <c r="A3437" s="707">
        <v>104751</v>
      </c>
      <c r="B3437" s="692" t="s">
        <v>3448</v>
      </c>
      <c r="C3437" s="18" t="s">
        <v>44</v>
      </c>
      <c r="D3437" s="18">
        <v>31.38</v>
      </c>
      <c r="E3437" s="310" t="str">
        <f t="shared" si="53"/>
        <v>SINAPI 07/2024</v>
      </c>
      <c r="F3437" s="18">
        <v>32.39</v>
      </c>
    </row>
    <row r="3438" spans="1:6" ht="27">
      <c r="A3438" s="707">
        <v>104752</v>
      </c>
      <c r="B3438" s="692" t="s">
        <v>3449</v>
      </c>
      <c r="C3438" s="18" t="s">
        <v>44</v>
      </c>
      <c r="D3438" s="18">
        <v>21.96</v>
      </c>
      <c r="E3438" s="310" t="str">
        <f t="shared" si="53"/>
        <v>SINAPI 07/2024</v>
      </c>
      <c r="F3438" s="18">
        <v>22.97</v>
      </c>
    </row>
    <row r="3439" spans="1:6" ht="27">
      <c r="A3439" s="707">
        <v>104753</v>
      </c>
      <c r="B3439" s="692" t="s">
        <v>3450</v>
      </c>
      <c r="C3439" s="18" t="s">
        <v>44</v>
      </c>
      <c r="D3439" s="18">
        <v>27.51</v>
      </c>
      <c r="E3439" s="310" t="str">
        <f t="shared" si="53"/>
        <v>SINAPI 07/2024</v>
      </c>
      <c r="F3439" s="18">
        <v>28.52</v>
      </c>
    </row>
    <row r="3440" spans="1:6" ht="27">
      <c r="A3440" s="707">
        <v>104754</v>
      </c>
      <c r="B3440" s="692" t="s">
        <v>3451</v>
      </c>
      <c r="C3440" s="18" t="s">
        <v>44</v>
      </c>
      <c r="D3440" s="18">
        <v>37.04</v>
      </c>
      <c r="E3440" s="310" t="str">
        <f t="shared" si="53"/>
        <v>SINAPI 07/2024</v>
      </c>
      <c r="F3440" s="18">
        <v>38.049999999999997</v>
      </c>
    </row>
    <row r="3441" spans="1:6" ht="27">
      <c r="A3441" s="707">
        <v>104755</v>
      </c>
      <c r="B3441" s="692" t="s">
        <v>3452</v>
      </c>
      <c r="C3441" s="18" t="s">
        <v>44</v>
      </c>
      <c r="D3441" s="18">
        <v>51.82</v>
      </c>
      <c r="E3441" s="310" t="str">
        <f t="shared" si="53"/>
        <v>SINAPI 07/2024</v>
      </c>
      <c r="F3441" s="18">
        <v>52.83</v>
      </c>
    </row>
    <row r="3442" spans="1:6" ht="54">
      <c r="A3442" s="707">
        <v>103490</v>
      </c>
      <c r="B3442" s="692" t="s">
        <v>3453</v>
      </c>
      <c r="C3442" s="18" t="s">
        <v>514</v>
      </c>
      <c r="D3442" s="311">
        <v>2740.53</v>
      </c>
      <c r="E3442" s="310" t="str">
        <f t="shared" si="53"/>
        <v>SINAPI 07/2024</v>
      </c>
      <c r="F3442" s="311">
        <v>2974.17</v>
      </c>
    </row>
    <row r="3443" spans="1:6" ht="54">
      <c r="A3443" s="707">
        <v>103491</v>
      </c>
      <c r="B3443" s="692" t="s">
        <v>3454</v>
      </c>
      <c r="C3443" s="18" t="s">
        <v>514</v>
      </c>
      <c r="D3443" s="18">
        <v>550.44000000000005</v>
      </c>
      <c r="E3443" s="310" t="str">
        <f t="shared" si="53"/>
        <v>SINAPI 07/2024</v>
      </c>
      <c r="F3443" s="18">
        <v>579.99</v>
      </c>
    </row>
    <row r="3444" spans="1:6" ht="27">
      <c r="A3444" s="707">
        <v>104758</v>
      </c>
      <c r="B3444" s="692" t="s">
        <v>3455</v>
      </c>
      <c r="C3444" s="18" t="s">
        <v>44</v>
      </c>
      <c r="D3444" s="18">
        <v>12.87</v>
      </c>
      <c r="E3444" s="310" t="str">
        <f t="shared" si="53"/>
        <v>SINAPI 07/2024</v>
      </c>
      <c r="F3444" s="18">
        <v>14.49</v>
      </c>
    </row>
    <row r="3445" spans="1:6" ht="40.5">
      <c r="A3445" s="707">
        <v>104759</v>
      </c>
      <c r="B3445" s="692" t="s">
        <v>3456</v>
      </c>
      <c r="C3445" s="18" t="s">
        <v>44</v>
      </c>
      <c r="D3445" s="18">
        <v>34.32</v>
      </c>
      <c r="E3445" s="310" t="str">
        <f t="shared" si="53"/>
        <v>SINAPI 07/2024</v>
      </c>
      <c r="F3445" s="18">
        <v>38.65</v>
      </c>
    </row>
    <row r="3446" spans="1:6" ht="40.5">
      <c r="A3446" s="707">
        <v>104760</v>
      </c>
      <c r="B3446" s="692" t="s">
        <v>3457</v>
      </c>
      <c r="C3446" s="18" t="s">
        <v>44</v>
      </c>
      <c r="D3446" s="18">
        <v>50.12</v>
      </c>
      <c r="E3446" s="310" t="str">
        <f t="shared" si="53"/>
        <v>SINAPI 07/2024</v>
      </c>
      <c r="F3446" s="18">
        <v>56.44</v>
      </c>
    </row>
    <row r="3447" spans="1:6" ht="40.5">
      <c r="A3447" s="707">
        <v>104761</v>
      </c>
      <c r="B3447" s="692" t="s">
        <v>3458</v>
      </c>
      <c r="C3447" s="18" t="s">
        <v>44</v>
      </c>
      <c r="D3447" s="18">
        <v>9.36</v>
      </c>
      <c r="E3447" s="310" t="str">
        <f t="shared" si="53"/>
        <v>SINAPI 07/2024</v>
      </c>
      <c r="F3447" s="18">
        <v>10.53</v>
      </c>
    </row>
    <row r="3448" spans="1:6" ht="40.5">
      <c r="A3448" s="707">
        <v>104762</v>
      </c>
      <c r="B3448" s="692" t="s">
        <v>3459</v>
      </c>
      <c r="C3448" s="18" t="s">
        <v>44</v>
      </c>
      <c r="D3448" s="18">
        <v>24.95</v>
      </c>
      <c r="E3448" s="310" t="str">
        <f t="shared" si="53"/>
        <v>SINAPI 07/2024</v>
      </c>
      <c r="F3448" s="18">
        <v>28.1</v>
      </c>
    </row>
    <row r="3449" spans="1:6" ht="40.5">
      <c r="A3449" s="707">
        <v>104763</v>
      </c>
      <c r="B3449" s="692" t="s">
        <v>3460</v>
      </c>
      <c r="C3449" s="18" t="s">
        <v>44</v>
      </c>
      <c r="D3449" s="18">
        <v>36.44</v>
      </c>
      <c r="E3449" s="310" t="str">
        <f t="shared" si="53"/>
        <v>SINAPI 07/2024</v>
      </c>
      <c r="F3449" s="18">
        <v>41.04</v>
      </c>
    </row>
    <row r="3450" spans="1:6" ht="40.5">
      <c r="A3450" s="707">
        <v>104764</v>
      </c>
      <c r="B3450" s="692" t="s">
        <v>3461</v>
      </c>
      <c r="C3450" s="18" t="s">
        <v>10</v>
      </c>
      <c r="D3450" s="18">
        <v>20.36</v>
      </c>
      <c r="E3450" s="310" t="str">
        <f t="shared" si="53"/>
        <v>SINAPI 07/2024</v>
      </c>
      <c r="F3450" s="18">
        <v>21.3</v>
      </c>
    </row>
    <row r="3451" spans="1:6" ht="40.5">
      <c r="A3451" s="707">
        <v>104765</v>
      </c>
      <c r="B3451" s="692" t="s">
        <v>3462</v>
      </c>
      <c r="C3451" s="18" t="s">
        <v>10</v>
      </c>
      <c r="D3451" s="18">
        <v>15.45</v>
      </c>
      <c r="E3451" s="310" t="str">
        <f t="shared" si="53"/>
        <v>SINAPI 07/2024</v>
      </c>
      <c r="F3451" s="18">
        <v>16.54</v>
      </c>
    </row>
    <row r="3452" spans="1:6" ht="27">
      <c r="A3452" s="707">
        <v>104766</v>
      </c>
      <c r="B3452" s="692" t="s">
        <v>3463</v>
      </c>
      <c r="C3452" s="18" t="s">
        <v>10</v>
      </c>
      <c r="D3452" s="18">
        <v>13.51</v>
      </c>
      <c r="E3452" s="310" t="str">
        <f t="shared" si="53"/>
        <v>SINAPI 07/2024</v>
      </c>
      <c r="F3452" s="18">
        <v>14.91</v>
      </c>
    </row>
    <row r="3453" spans="1:6" ht="40.5">
      <c r="A3453" s="707">
        <v>104768</v>
      </c>
      <c r="B3453" s="692" t="s">
        <v>3464</v>
      </c>
      <c r="C3453" s="18" t="s">
        <v>44</v>
      </c>
      <c r="D3453" s="18">
        <v>0.54</v>
      </c>
      <c r="E3453" s="310" t="str">
        <f t="shared" si="53"/>
        <v>SINAPI 07/2024</v>
      </c>
      <c r="F3453" s="18">
        <v>0.6</v>
      </c>
    </row>
    <row r="3454" spans="1:6" ht="40.5">
      <c r="A3454" s="707">
        <v>104770</v>
      </c>
      <c r="B3454" s="692" t="s">
        <v>3465</v>
      </c>
      <c r="C3454" s="18" t="s">
        <v>44</v>
      </c>
      <c r="D3454" s="18">
        <v>1.45</v>
      </c>
      <c r="E3454" s="310" t="str">
        <f t="shared" si="53"/>
        <v>SINAPI 07/2024</v>
      </c>
      <c r="F3454" s="18">
        <v>1.64</v>
      </c>
    </row>
    <row r="3455" spans="1:6" ht="40.5">
      <c r="A3455" s="707">
        <v>104772</v>
      </c>
      <c r="B3455" s="692" t="s">
        <v>3466</v>
      </c>
      <c r="C3455" s="18" t="s">
        <v>44</v>
      </c>
      <c r="D3455" s="18">
        <v>2.12</v>
      </c>
      <c r="E3455" s="310" t="str">
        <f t="shared" si="53"/>
        <v>SINAPI 07/2024</v>
      </c>
      <c r="F3455" s="18">
        <v>2.39</v>
      </c>
    </row>
    <row r="3456" spans="1:6" ht="40.5">
      <c r="A3456" s="707">
        <v>104774</v>
      </c>
      <c r="B3456" s="692" t="s">
        <v>3467</v>
      </c>
      <c r="C3456" s="18" t="s">
        <v>44</v>
      </c>
      <c r="D3456" s="18">
        <v>1.92</v>
      </c>
      <c r="E3456" s="310" t="str">
        <f t="shared" si="53"/>
        <v>SINAPI 07/2024</v>
      </c>
      <c r="F3456" s="18">
        <v>2.13</v>
      </c>
    </row>
    <row r="3457" spans="1:6" ht="40.5">
      <c r="A3457" s="707">
        <v>104776</v>
      </c>
      <c r="B3457" s="692" t="s">
        <v>3468</v>
      </c>
      <c r="C3457" s="18" t="s">
        <v>44</v>
      </c>
      <c r="D3457" s="18">
        <v>5.16</v>
      </c>
      <c r="E3457" s="310" t="str">
        <f t="shared" si="53"/>
        <v>SINAPI 07/2024</v>
      </c>
      <c r="F3457" s="18">
        <v>5.72</v>
      </c>
    </row>
    <row r="3458" spans="1:6" ht="40.5">
      <c r="A3458" s="707">
        <v>104778</v>
      </c>
      <c r="B3458" s="692" t="s">
        <v>3469</v>
      </c>
      <c r="C3458" s="18" t="s">
        <v>44</v>
      </c>
      <c r="D3458" s="18">
        <v>7.55</v>
      </c>
      <c r="E3458" s="310" t="str">
        <f t="shared" si="53"/>
        <v>SINAPI 07/2024</v>
      </c>
      <c r="F3458" s="18">
        <v>8.3800000000000008</v>
      </c>
    </row>
    <row r="3459" spans="1:6" ht="40.5">
      <c r="A3459" s="707">
        <v>104780</v>
      </c>
      <c r="B3459" s="692" t="s">
        <v>3470</v>
      </c>
      <c r="C3459" s="18" t="s">
        <v>10</v>
      </c>
      <c r="D3459" s="18">
        <v>5.83</v>
      </c>
      <c r="E3459" s="310" t="str">
        <f t="shared" si="53"/>
        <v>SINAPI 07/2024</v>
      </c>
      <c r="F3459" s="18">
        <v>6.61</v>
      </c>
    </row>
    <row r="3460" spans="1:6" ht="54">
      <c r="A3460" s="707">
        <v>104785</v>
      </c>
      <c r="B3460" s="692" t="s">
        <v>3471</v>
      </c>
      <c r="C3460" s="18" t="s">
        <v>10</v>
      </c>
      <c r="D3460" s="18">
        <v>14.05</v>
      </c>
      <c r="E3460" s="310" t="str">
        <f t="shared" si="53"/>
        <v>SINAPI 07/2024</v>
      </c>
      <c r="F3460" s="18">
        <v>14.76</v>
      </c>
    </row>
    <row r="3461" spans="1:6" ht="67.5">
      <c r="A3461" s="707">
        <v>96765</v>
      </c>
      <c r="B3461" s="692" t="s">
        <v>3472</v>
      </c>
      <c r="C3461" s="18" t="s">
        <v>44</v>
      </c>
      <c r="D3461" s="311">
        <v>1900.6</v>
      </c>
      <c r="E3461" s="310" t="str">
        <f t="shared" si="53"/>
        <v>SINAPI 07/2024</v>
      </c>
      <c r="F3461" s="311">
        <v>1916.82</v>
      </c>
    </row>
    <row r="3462" spans="1:6" ht="40.5">
      <c r="A3462" s="707">
        <v>101905</v>
      </c>
      <c r="B3462" s="692" t="s">
        <v>3473</v>
      </c>
      <c r="C3462" s="18" t="s">
        <v>44</v>
      </c>
      <c r="D3462" s="18">
        <v>266.08999999999997</v>
      </c>
      <c r="E3462" s="310" t="str">
        <f t="shared" si="53"/>
        <v>SINAPI 07/2024</v>
      </c>
      <c r="F3462" s="18">
        <v>268.52</v>
      </c>
    </row>
    <row r="3463" spans="1:6" ht="40.5">
      <c r="A3463" s="707">
        <v>101906</v>
      </c>
      <c r="B3463" s="692" t="s">
        <v>3474</v>
      </c>
      <c r="C3463" s="18" t="s">
        <v>44</v>
      </c>
      <c r="D3463" s="18">
        <v>796.47</v>
      </c>
      <c r="E3463" s="310" t="str">
        <f t="shared" si="53"/>
        <v>SINAPI 07/2024</v>
      </c>
      <c r="F3463" s="18">
        <v>798.9</v>
      </c>
    </row>
    <row r="3464" spans="1:6" ht="40.5">
      <c r="A3464" s="707">
        <v>101907</v>
      </c>
      <c r="B3464" s="692" t="s">
        <v>3475</v>
      </c>
      <c r="C3464" s="18" t="s">
        <v>44</v>
      </c>
      <c r="D3464" s="18">
        <v>861.09</v>
      </c>
      <c r="E3464" s="310" t="str">
        <f t="shared" ref="E3464:E3527" si="54">+$G$7</f>
        <v>SINAPI 07/2024</v>
      </c>
      <c r="F3464" s="18">
        <v>863.52</v>
      </c>
    </row>
    <row r="3465" spans="1:6" ht="40.5">
      <c r="A3465" s="707">
        <v>101908</v>
      </c>
      <c r="B3465" s="692" t="s">
        <v>3476</v>
      </c>
      <c r="C3465" s="18" t="s">
        <v>44</v>
      </c>
      <c r="D3465" s="18">
        <v>258.01</v>
      </c>
      <c r="E3465" s="310" t="str">
        <f t="shared" si="54"/>
        <v>SINAPI 07/2024</v>
      </c>
      <c r="F3465" s="18">
        <v>260.44</v>
      </c>
    </row>
    <row r="3466" spans="1:6" ht="40.5">
      <c r="A3466" s="707">
        <v>101909</v>
      </c>
      <c r="B3466" s="692" t="s">
        <v>3477</v>
      </c>
      <c r="C3466" s="18" t="s">
        <v>44</v>
      </c>
      <c r="D3466" s="18">
        <v>301.08999999999997</v>
      </c>
      <c r="E3466" s="310" t="str">
        <f t="shared" si="54"/>
        <v>SINAPI 07/2024</v>
      </c>
      <c r="F3466" s="18">
        <v>303.52</v>
      </c>
    </row>
    <row r="3467" spans="1:6" ht="40.5">
      <c r="A3467" s="707">
        <v>101910</v>
      </c>
      <c r="B3467" s="692" t="s">
        <v>3478</v>
      </c>
      <c r="C3467" s="18" t="s">
        <v>44</v>
      </c>
      <c r="D3467" s="18">
        <v>354.93</v>
      </c>
      <c r="E3467" s="310" t="str">
        <f t="shared" si="54"/>
        <v>SINAPI 07/2024</v>
      </c>
      <c r="F3467" s="18">
        <v>357.36</v>
      </c>
    </row>
    <row r="3468" spans="1:6" ht="40.5">
      <c r="A3468" s="707">
        <v>101911</v>
      </c>
      <c r="B3468" s="692" t="s">
        <v>3479</v>
      </c>
      <c r="C3468" s="18" t="s">
        <v>44</v>
      </c>
      <c r="D3468" s="18">
        <v>408.78</v>
      </c>
      <c r="E3468" s="310" t="str">
        <f t="shared" si="54"/>
        <v>SINAPI 07/2024</v>
      </c>
      <c r="F3468" s="18">
        <v>411.21</v>
      </c>
    </row>
    <row r="3469" spans="1:6" ht="54">
      <c r="A3469" s="707">
        <v>101912</v>
      </c>
      <c r="B3469" s="692" t="s">
        <v>3480</v>
      </c>
      <c r="C3469" s="18" t="s">
        <v>44</v>
      </c>
      <c r="D3469" s="311">
        <v>2360.71</v>
      </c>
      <c r="E3469" s="310" t="str">
        <f t="shared" si="54"/>
        <v>SINAPI 07/2024</v>
      </c>
      <c r="F3469" s="311">
        <v>2378.29</v>
      </c>
    </row>
    <row r="3470" spans="1:6" ht="27">
      <c r="A3470" s="707">
        <v>101913</v>
      </c>
      <c r="B3470" s="692" t="s">
        <v>3481</v>
      </c>
      <c r="C3470" s="18" t="s">
        <v>44</v>
      </c>
      <c r="D3470" s="18">
        <v>499.55</v>
      </c>
      <c r="E3470" s="310" t="str">
        <f t="shared" si="54"/>
        <v>SINAPI 07/2024</v>
      </c>
      <c r="F3470" s="18">
        <v>505.36</v>
      </c>
    </row>
    <row r="3471" spans="1:6" ht="27">
      <c r="A3471" s="707">
        <v>101914</v>
      </c>
      <c r="B3471" s="692" t="s">
        <v>3482</v>
      </c>
      <c r="C3471" s="18" t="s">
        <v>44</v>
      </c>
      <c r="D3471" s="18">
        <v>635.23</v>
      </c>
      <c r="E3471" s="310" t="str">
        <f t="shared" si="54"/>
        <v>SINAPI 07/2024</v>
      </c>
      <c r="F3471" s="18">
        <v>642.5</v>
      </c>
    </row>
    <row r="3472" spans="1:6" ht="54">
      <c r="A3472" s="707">
        <v>101915</v>
      </c>
      <c r="B3472" s="692" t="s">
        <v>3483</v>
      </c>
      <c r="C3472" s="18" t="s">
        <v>44</v>
      </c>
      <c r="D3472" s="18">
        <v>455.91</v>
      </c>
      <c r="E3472" s="310" t="str">
        <f t="shared" si="54"/>
        <v>SINAPI 07/2024</v>
      </c>
      <c r="F3472" s="18">
        <v>456.67</v>
      </c>
    </row>
    <row r="3473" spans="1:6" ht="40.5">
      <c r="A3473" s="707">
        <v>101916</v>
      </c>
      <c r="B3473" s="692" t="s">
        <v>3484</v>
      </c>
      <c r="C3473" s="18" t="s">
        <v>44</v>
      </c>
      <c r="D3473" s="311">
        <v>3351.1</v>
      </c>
      <c r="E3473" s="310" t="str">
        <f t="shared" si="54"/>
        <v>SINAPI 07/2024</v>
      </c>
      <c r="F3473" s="311">
        <v>3374.8</v>
      </c>
    </row>
    <row r="3474" spans="1:6" ht="27">
      <c r="A3474" s="707">
        <v>101917</v>
      </c>
      <c r="B3474" s="692" t="s">
        <v>3485</v>
      </c>
      <c r="C3474" s="18" t="s">
        <v>44</v>
      </c>
      <c r="D3474" s="18">
        <v>140.13999999999999</v>
      </c>
      <c r="E3474" s="310" t="str">
        <f t="shared" si="54"/>
        <v>SINAPI 07/2024</v>
      </c>
      <c r="F3474" s="18">
        <v>144.65</v>
      </c>
    </row>
    <row r="3475" spans="1:6" ht="27">
      <c r="A3475" s="707">
        <v>98261</v>
      </c>
      <c r="B3475" s="692" t="s">
        <v>3486</v>
      </c>
      <c r="C3475" s="18" t="s">
        <v>10</v>
      </c>
      <c r="D3475" s="18">
        <v>3.23</v>
      </c>
      <c r="E3475" s="310" t="str">
        <f t="shared" si="54"/>
        <v>SINAPI 07/2024</v>
      </c>
      <c r="F3475" s="18">
        <v>3.56</v>
      </c>
    </row>
    <row r="3476" spans="1:6" ht="40.5">
      <c r="A3476" s="707">
        <v>98262</v>
      </c>
      <c r="B3476" s="692" t="s">
        <v>3487</v>
      </c>
      <c r="C3476" s="18" t="s">
        <v>10</v>
      </c>
      <c r="D3476" s="18">
        <v>3.87</v>
      </c>
      <c r="E3476" s="310" t="str">
        <f t="shared" si="54"/>
        <v>SINAPI 07/2024</v>
      </c>
      <c r="F3476" s="18">
        <v>4.22</v>
      </c>
    </row>
    <row r="3477" spans="1:6" ht="40.5">
      <c r="A3477" s="707">
        <v>98263</v>
      </c>
      <c r="B3477" s="692" t="s">
        <v>3488</v>
      </c>
      <c r="C3477" s="18" t="s">
        <v>10</v>
      </c>
      <c r="D3477" s="18">
        <v>4.04</v>
      </c>
      <c r="E3477" s="310" t="str">
        <f t="shared" si="54"/>
        <v>SINAPI 07/2024</v>
      </c>
      <c r="F3477" s="18">
        <v>4.41</v>
      </c>
    </row>
    <row r="3478" spans="1:6" ht="40.5">
      <c r="A3478" s="707">
        <v>98264</v>
      </c>
      <c r="B3478" s="692" t="s">
        <v>3489</v>
      </c>
      <c r="C3478" s="18" t="s">
        <v>10</v>
      </c>
      <c r="D3478" s="18">
        <v>4.72</v>
      </c>
      <c r="E3478" s="310" t="str">
        <f t="shared" si="54"/>
        <v>SINAPI 07/2024</v>
      </c>
      <c r="F3478" s="18">
        <v>5.0999999999999996</v>
      </c>
    </row>
    <row r="3479" spans="1:6" ht="40.5">
      <c r="A3479" s="707">
        <v>98265</v>
      </c>
      <c r="B3479" s="692" t="s">
        <v>3490</v>
      </c>
      <c r="C3479" s="18" t="s">
        <v>10</v>
      </c>
      <c r="D3479" s="18">
        <v>5.18</v>
      </c>
      <c r="E3479" s="310" t="str">
        <f t="shared" si="54"/>
        <v>SINAPI 07/2024</v>
      </c>
      <c r="F3479" s="18">
        <v>5.56</v>
      </c>
    </row>
    <row r="3480" spans="1:6" ht="40.5">
      <c r="A3480" s="707">
        <v>98266</v>
      </c>
      <c r="B3480" s="692" t="s">
        <v>3491</v>
      </c>
      <c r="C3480" s="18" t="s">
        <v>10</v>
      </c>
      <c r="D3480" s="18">
        <v>5.78</v>
      </c>
      <c r="E3480" s="310" t="str">
        <f t="shared" si="54"/>
        <v>SINAPI 07/2024</v>
      </c>
      <c r="F3480" s="18">
        <v>6.17</v>
      </c>
    </row>
    <row r="3481" spans="1:6" ht="27">
      <c r="A3481" s="707">
        <v>98267</v>
      </c>
      <c r="B3481" s="692" t="s">
        <v>3492</v>
      </c>
      <c r="C3481" s="18" t="s">
        <v>10</v>
      </c>
      <c r="D3481" s="18">
        <v>8.94</v>
      </c>
      <c r="E3481" s="310" t="str">
        <f t="shared" si="54"/>
        <v>SINAPI 07/2024</v>
      </c>
      <c r="F3481" s="18">
        <v>9.44</v>
      </c>
    </row>
    <row r="3482" spans="1:6" ht="27">
      <c r="A3482" s="707">
        <v>98268</v>
      </c>
      <c r="B3482" s="692" t="s">
        <v>3493</v>
      </c>
      <c r="C3482" s="18" t="s">
        <v>10</v>
      </c>
      <c r="D3482" s="18">
        <v>13.88</v>
      </c>
      <c r="E3482" s="310" t="str">
        <f t="shared" si="54"/>
        <v>SINAPI 07/2024</v>
      </c>
      <c r="F3482" s="18">
        <v>14.44</v>
      </c>
    </row>
    <row r="3483" spans="1:6" ht="27">
      <c r="A3483" s="707">
        <v>98269</v>
      </c>
      <c r="B3483" s="692" t="s">
        <v>3494</v>
      </c>
      <c r="C3483" s="18" t="s">
        <v>10</v>
      </c>
      <c r="D3483" s="18">
        <v>18.66</v>
      </c>
      <c r="E3483" s="310" t="str">
        <f t="shared" si="54"/>
        <v>SINAPI 07/2024</v>
      </c>
      <c r="F3483" s="18">
        <v>19.28</v>
      </c>
    </row>
    <row r="3484" spans="1:6" ht="27">
      <c r="A3484" s="707">
        <v>98270</v>
      </c>
      <c r="B3484" s="692" t="s">
        <v>3495</v>
      </c>
      <c r="C3484" s="18" t="s">
        <v>10</v>
      </c>
      <c r="D3484" s="18">
        <v>27.62</v>
      </c>
      <c r="E3484" s="310" t="str">
        <f t="shared" si="54"/>
        <v>SINAPI 07/2024</v>
      </c>
      <c r="F3484" s="18">
        <v>28.32</v>
      </c>
    </row>
    <row r="3485" spans="1:6" ht="27">
      <c r="A3485" s="707">
        <v>98271</v>
      </c>
      <c r="B3485" s="692" t="s">
        <v>3496</v>
      </c>
      <c r="C3485" s="18" t="s">
        <v>10</v>
      </c>
      <c r="D3485" s="18">
        <v>38.39</v>
      </c>
      <c r="E3485" s="310" t="str">
        <f t="shared" si="54"/>
        <v>SINAPI 07/2024</v>
      </c>
      <c r="F3485" s="18">
        <v>39.15</v>
      </c>
    </row>
    <row r="3486" spans="1:6" ht="27">
      <c r="A3486" s="707">
        <v>98272</v>
      </c>
      <c r="B3486" s="692" t="s">
        <v>3497</v>
      </c>
      <c r="C3486" s="18" t="s">
        <v>10</v>
      </c>
      <c r="D3486" s="18">
        <v>86.65</v>
      </c>
      <c r="E3486" s="310" t="str">
        <f t="shared" si="54"/>
        <v>SINAPI 07/2024</v>
      </c>
      <c r="F3486" s="18">
        <v>87.69</v>
      </c>
    </row>
    <row r="3487" spans="1:6" ht="40.5">
      <c r="A3487" s="707">
        <v>98273</v>
      </c>
      <c r="B3487" s="692" t="s">
        <v>3498</v>
      </c>
      <c r="C3487" s="18" t="s">
        <v>10</v>
      </c>
      <c r="D3487" s="18">
        <v>2.08</v>
      </c>
      <c r="E3487" s="310" t="str">
        <f t="shared" si="54"/>
        <v>SINAPI 07/2024</v>
      </c>
      <c r="F3487" s="18">
        <v>2.12</v>
      </c>
    </row>
    <row r="3488" spans="1:6" ht="40.5">
      <c r="A3488" s="707">
        <v>98274</v>
      </c>
      <c r="B3488" s="692" t="s">
        <v>3499</v>
      </c>
      <c r="C3488" s="18" t="s">
        <v>10</v>
      </c>
      <c r="D3488" s="18">
        <v>2.54</v>
      </c>
      <c r="E3488" s="310" t="str">
        <f t="shared" si="54"/>
        <v>SINAPI 07/2024</v>
      </c>
      <c r="F3488" s="18">
        <v>2.59</v>
      </c>
    </row>
    <row r="3489" spans="1:6" ht="40.5">
      <c r="A3489" s="707">
        <v>98275</v>
      </c>
      <c r="B3489" s="692" t="s">
        <v>3500</v>
      </c>
      <c r="C3489" s="18" t="s">
        <v>10</v>
      </c>
      <c r="D3489" s="18">
        <v>3.13</v>
      </c>
      <c r="E3489" s="310" t="str">
        <f t="shared" si="54"/>
        <v>SINAPI 07/2024</v>
      </c>
      <c r="F3489" s="18">
        <v>3.2</v>
      </c>
    </row>
    <row r="3490" spans="1:6" ht="27">
      <c r="A3490" s="707">
        <v>98276</v>
      </c>
      <c r="B3490" s="692" t="s">
        <v>3501</v>
      </c>
      <c r="C3490" s="18" t="s">
        <v>10</v>
      </c>
      <c r="D3490" s="18">
        <v>6.29</v>
      </c>
      <c r="E3490" s="310" t="str">
        <f t="shared" si="54"/>
        <v>SINAPI 07/2024</v>
      </c>
      <c r="F3490" s="18">
        <v>6.45</v>
      </c>
    </row>
    <row r="3491" spans="1:6" ht="27">
      <c r="A3491" s="707">
        <v>98277</v>
      </c>
      <c r="B3491" s="692" t="s">
        <v>3502</v>
      </c>
      <c r="C3491" s="18" t="s">
        <v>10</v>
      </c>
      <c r="D3491" s="18">
        <v>11.23</v>
      </c>
      <c r="E3491" s="310" t="str">
        <f t="shared" si="54"/>
        <v>SINAPI 07/2024</v>
      </c>
      <c r="F3491" s="18">
        <v>11.48</v>
      </c>
    </row>
    <row r="3492" spans="1:6" ht="27">
      <c r="A3492" s="707">
        <v>98278</v>
      </c>
      <c r="B3492" s="692" t="s">
        <v>3503</v>
      </c>
      <c r="C3492" s="18" t="s">
        <v>10</v>
      </c>
      <c r="D3492" s="18">
        <v>16.010000000000002</v>
      </c>
      <c r="E3492" s="310" t="str">
        <f t="shared" si="54"/>
        <v>SINAPI 07/2024</v>
      </c>
      <c r="F3492" s="18">
        <v>16.309999999999999</v>
      </c>
    </row>
    <row r="3493" spans="1:6" ht="27">
      <c r="A3493" s="707">
        <v>98279</v>
      </c>
      <c r="B3493" s="692" t="s">
        <v>3504</v>
      </c>
      <c r="C3493" s="18" t="s">
        <v>10</v>
      </c>
      <c r="D3493" s="18">
        <v>24.98</v>
      </c>
      <c r="E3493" s="310" t="str">
        <f t="shared" si="54"/>
        <v>SINAPI 07/2024</v>
      </c>
      <c r="F3493" s="18">
        <v>25.34</v>
      </c>
    </row>
    <row r="3494" spans="1:6" ht="40.5">
      <c r="A3494" s="707">
        <v>98280</v>
      </c>
      <c r="B3494" s="692" t="s">
        <v>3505</v>
      </c>
      <c r="C3494" s="18" t="s">
        <v>10</v>
      </c>
      <c r="D3494" s="18">
        <v>6.63</v>
      </c>
      <c r="E3494" s="310" t="str">
        <f t="shared" si="54"/>
        <v>SINAPI 07/2024</v>
      </c>
      <c r="F3494" s="18">
        <v>7.39</v>
      </c>
    </row>
    <row r="3495" spans="1:6" ht="40.5">
      <c r="A3495" s="707">
        <v>98281</v>
      </c>
      <c r="B3495" s="692" t="s">
        <v>3506</v>
      </c>
      <c r="C3495" s="18" t="s">
        <v>10</v>
      </c>
      <c r="D3495" s="18">
        <v>7.27</v>
      </c>
      <c r="E3495" s="310" t="str">
        <f t="shared" si="54"/>
        <v>SINAPI 07/2024</v>
      </c>
      <c r="F3495" s="18">
        <v>8.0399999999999991</v>
      </c>
    </row>
    <row r="3496" spans="1:6" ht="40.5">
      <c r="A3496" s="707">
        <v>98282</v>
      </c>
      <c r="B3496" s="692" t="s">
        <v>3507</v>
      </c>
      <c r="C3496" s="18" t="s">
        <v>10</v>
      </c>
      <c r="D3496" s="18">
        <v>7.44</v>
      </c>
      <c r="E3496" s="310" t="str">
        <f t="shared" si="54"/>
        <v>SINAPI 07/2024</v>
      </c>
      <c r="F3496" s="18">
        <v>8.23</v>
      </c>
    </row>
    <row r="3497" spans="1:6" ht="40.5">
      <c r="A3497" s="707">
        <v>98283</v>
      </c>
      <c r="B3497" s="692" t="s">
        <v>3508</v>
      </c>
      <c r="C3497" s="18" t="s">
        <v>10</v>
      </c>
      <c r="D3497" s="18">
        <v>8.1199999999999992</v>
      </c>
      <c r="E3497" s="310" t="str">
        <f t="shared" si="54"/>
        <v>SINAPI 07/2024</v>
      </c>
      <c r="F3497" s="18">
        <v>8.91</v>
      </c>
    </row>
    <row r="3498" spans="1:6" ht="40.5">
      <c r="A3498" s="707">
        <v>98284</v>
      </c>
      <c r="B3498" s="692" t="s">
        <v>3509</v>
      </c>
      <c r="C3498" s="18" t="s">
        <v>10</v>
      </c>
      <c r="D3498" s="18">
        <v>8.58</v>
      </c>
      <c r="E3498" s="310" t="str">
        <f t="shared" si="54"/>
        <v>SINAPI 07/2024</v>
      </c>
      <c r="F3498" s="18">
        <v>9.39</v>
      </c>
    </row>
    <row r="3499" spans="1:6" ht="40.5">
      <c r="A3499" s="707">
        <v>98285</v>
      </c>
      <c r="B3499" s="692" t="s">
        <v>3510</v>
      </c>
      <c r="C3499" s="18" t="s">
        <v>10</v>
      </c>
      <c r="D3499" s="18">
        <v>9.18</v>
      </c>
      <c r="E3499" s="310" t="str">
        <f t="shared" si="54"/>
        <v>SINAPI 07/2024</v>
      </c>
      <c r="F3499" s="18">
        <v>9.99</v>
      </c>
    </row>
    <row r="3500" spans="1:6" ht="40.5">
      <c r="A3500" s="707">
        <v>98286</v>
      </c>
      <c r="B3500" s="692" t="s">
        <v>3511</v>
      </c>
      <c r="C3500" s="18" t="s">
        <v>10</v>
      </c>
      <c r="D3500" s="18">
        <v>12.33</v>
      </c>
      <c r="E3500" s="310" t="str">
        <f t="shared" si="54"/>
        <v>SINAPI 07/2024</v>
      </c>
      <c r="F3500" s="18">
        <v>13.26</v>
      </c>
    </row>
    <row r="3501" spans="1:6" ht="40.5">
      <c r="A3501" s="707">
        <v>98287</v>
      </c>
      <c r="B3501" s="692" t="s">
        <v>3512</v>
      </c>
      <c r="C3501" s="18" t="s">
        <v>10</v>
      </c>
      <c r="D3501" s="18">
        <v>1.19</v>
      </c>
      <c r="E3501" s="310" t="str">
        <f t="shared" si="54"/>
        <v>SINAPI 07/2024</v>
      </c>
      <c r="F3501" s="18">
        <v>1.27</v>
      </c>
    </row>
    <row r="3502" spans="1:6" ht="40.5">
      <c r="A3502" s="707">
        <v>98288</v>
      </c>
      <c r="B3502" s="692" t="s">
        <v>3513</v>
      </c>
      <c r="C3502" s="18" t="s">
        <v>10</v>
      </c>
      <c r="D3502" s="18">
        <v>1.83</v>
      </c>
      <c r="E3502" s="310" t="str">
        <f t="shared" si="54"/>
        <v>SINAPI 07/2024</v>
      </c>
      <c r="F3502" s="18">
        <v>1.93</v>
      </c>
    </row>
    <row r="3503" spans="1:6" ht="40.5">
      <c r="A3503" s="707">
        <v>98289</v>
      </c>
      <c r="B3503" s="692" t="s">
        <v>3514</v>
      </c>
      <c r="C3503" s="18" t="s">
        <v>10</v>
      </c>
      <c r="D3503" s="18">
        <v>2</v>
      </c>
      <c r="E3503" s="310" t="str">
        <f t="shared" si="54"/>
        <v>SINAPI 07/2024</v>
      </c>
      <c r="F3503" s="18">
        <v>2.12</v>
      </c>
    </row>
    <row r="3504" spans="1:6" ht="40.5">
      <c r="A3504" s="707">
        <v>98290</v>
      </c>
      <c r="B3504" s="692" t="s">
        <v>3515</v>
      </c>
      <c r="C3504" s="18" t="s">
        <v>10</v>
      </c>
      <c r="D3504" s="18">
        <v>2.68</v>
      </c>
      <c r="E3504" s="310" t="str">
        <f t="shared" si="54"/>
        <v>SINAPI 07/2024</v>
      </c>
      <c r="F3504" s="18">
        <v>2.8</v>
      </c>
    </row>
    <row r="3505" spans="1:6" ht="40.5">
      <c r="A3505" s="707">
        <v>98291</v>
      </c>
      <c r="B3505" s="692" t="s">
        <v>3516</v>
      </c>
      <c r="C3505" s="18" t="s">
        <v>10</v>
      </c>
      <c r="D3505" s="18">
        <v>3.14</v>
      </c>
      <c r="E3505" s="310" t="str">
        <f t="shared" si="54"/>
        <v>SINAPI 07/2024</v>
      </c>
      <c r="F3505" s="18">
        <v>3.27</v>
      </c>
    </row>
    <row r="3506" spans="1:6" ht="40.5">
      <c r="A3506" s="707">
        <v>98292</v>
      </c>
      <c r="B3506" s="692" t="s">
        <v>3517</v>
      </c>
      <c r="C3506" s="18" t="s">
        <v>10</v>
      </c>
      <c r="D3506" s="18">
        <v>3.74</v>
      </c>
      <c r="E3506" s="310" t="str">
        <f t="shared" si="54"/>
        <v>SINAPI 07/2024</v>
      </c>
      <c r="F3506" s="18">
        <v>3.88</v>
      </c>
    </row>
    <row r="3507" spans="1:6" ht="40.5">
      <c r="A3507" s="707">
        <v>98293</v>
      </c>
      <c r="B3507" s="692" t="s">
        <v>3518</v>
      </c>
      <c r="C3507" s="18" t="s">
        <v>10</v>
      </c>
      <c r="D3507" s="18">
        <v>6.89</v>
      </c>
      <c r="E3507" s="310" t="str">
        <f t="shared" si="54"/>
        <v>SINAPI 07/2024</v>
      </c>
      <c r="F3507" s="18">
        <v>7.14</v>
      </c>
    </row>
    <row r="3508" spans="1:6" ht="40.5">
      <c r="A3508" s="707">
        <v>98400</v>
      </c>
      <c r="B3508" s="692" t="s">
        <v>3519</v>
      </c>
      <c r="C3508" s="18" t="s">
        <v>10</v>
      </c>
      <c r="D3508" s="18">
        <v>10.75</v>
      </c>
      <c r="E3508" s="310" t="str">
        <f t="shared" si="54"/>
        <v>SINAPI 07/2024</v>
      </c>
      <c r="F3508" s="18">
        <v>11.25</v>
      </c>
    </row>
    <row r="3509" spans="1:6" ht="40.5">
      <c r="A3509" s="707">
        <v>98401</v>
      </c>
      <c r="B3509" s="692" t="s">
        <v>3520</v>
      </c>
      <c r="C3509" s="18" t="s">
        <v>10</v>
      </c>
      <c r="D3509" s="18">
        <v>16.39</v>
      </c>
      <c r="E3509" s="310" t="str">
        <f t="shared" si="54"/>
        <v>SINAPI 07/2024</v>
      </c>
      <c r="F3509" s="18">
        <v>16.95</v>
      </c>
    </row>
    <row r="3510" spans="1:6" ht="40.5">
      <c r="A3510" s="707">
        <v>98402</v>
      </c>
      <c r="B3510" s="692" t="s">
        <v>3521</v>
      </c>
      <c r="C3510" s="18" t="s">
        <v>10</v>
      </c>
      <c r="D3510" s="18">
        <v>19.04</v>
      </c>
      <c r="E3510" s="310" t="str">
        <f t="shared" si="54"/>
        <v>SINAPI 07/2024</v>
      </c>
      <c r="F3510" s="18">
        <v>19.66</v>
      </c>
    </row>
    <row r="3511" spans="1:6" ht="27">
      <c r="A3511" s="707">
        <v>100556</v>
      </c>
      <c r="B3511" s="692" t="s">
        <v>3522</v>
      </c>
      <c r="C3511" s="18" t="s">
        <v>44</v>
      </c>
      <c r="D3511" s="18">
        <v>35.99</v>
      </c>
      <c r="E3511" s="310" t="str">
        <f t="shared" si="54"/>
        <v>SINAPI 07/2024</v>
      </c>
      <c r="F3511" s="18">
        <v>37.880000000000003</v>
      </c>
    </row>
    <row r="3512" spans="1:6" ht="27">
      <c r="A3512" s="707">
        <v>100557</v>
      </c>
      <c r="B3512" s="692" t="s">
        <v>3523</v>
      </c>
      <c r="C3512" s="18" t="s">
        <v>44</v>
      </c>
      <c r="D3512" s="18">
        <v>434.5</v>
      </c>
      <c r="E3512" s="310" t="str">
        <f t="shared" si="54"/>
        <v>SINAPI 07/2024</v>
      </c>
      <c r="F3512" s="18">
        <v>440.13</v>
      </c>
    </row>
    <row r="3513" spans="1:6" ht="40.5">
      <c r="A3513" s="707">
        <v>100560</v>
      </c>
      <c r="B3513" s="692" t="s">
        <v>3524</v>
      </c>
      <c r="C3513" s="18" t="s">
        <v>44</v>
      </c>
      <c r="D3513" s="18">
        <v>98.25</v>
      </c>
      <c r="E3513" s="310" t="str">
        <f t="shared" si="54"/>
        <v>SINAPI 07/2024</v>
      </c>
      <c r="F3513" s="18">
        <v>103.16</v>
      </c>
    </row>
    <row r="3514" spans="1:6" ht="40.5">
      <c r="A3514" s="707">
        <v>100561</v>
      </c>
      <c r="B3514" s="692" t="s">
        <v>3525</v>
      </c>
      <c r="C3514" s="18" t="s">
        <v>44</v>
      </c>
      <c r="D3514" s="18">
        <v>177.64</v>
      </c>
      <c r="E3514" s="310" t="str">
        <f t="shared" si="54"/>
        <v>SINAPI 07/2024</v>
      </c>
      <c r="F3514" s="18">
        <v>183.25</v>
      </c>
    </row>
    <row r="3515" spans="1:6" ht="40.5">
      <c r="A3515" s="707">
        <v>100562</v>
      </c>
      <c r="B3515" s="692" t="s">
        <v>3526</v>
      </c>
      <c r="C3515" s="18" t="s">
        <v>44</v>
      </c>
      <c r="D3515" s="18">
        <v>274.17</v>
      </c>
      <c r="E3515" s="310" t="str">
        <f t="shared" si="54"/>
        <v>SINAPI 07/2024</v>
      </c>
      <c r="F3515" s="18">
        <v>280.58</v>
      </c>
    </row>
    <row r="3516" spans="1:6" ht="40.5">
      <c r="A3516" s="707">
        <v>100563</v>
      </c>
      <c r="B3516" s="692" t="s">
        <v>3527</v>
      </c>
      <c r="C3516" s="18" t="s">
        <v>44</v>
      </c>
      <c r="D3516" s="18">
        <v>394.68</v>
      </c>
      <c r="E3516" s="310" t="str">
        <f t="shared" si="54"/>
        <v>SINAPI 07/2024</v>
      </c>
      <c r="F3516" s="18">
        <v>402</v>
      </c>
    </row>
    <row r="3517" spans="1:6" ht="54">
      <c r="A3517" s="707">
        <v>101795</v>
      </c>
      <c r="B3517" s="692" t="s">
        <v>3528</v>
      </c>
      <c r="C3517" s="18" t="s">
        <v>44</v>
      </c>
      <c r="D3517" s="18">
        <v>528.89</v>
      </c>
      <c r="E3517" s="310" t="str">
        <f t="shared" si="54"/>
        <v>SINAPI 07/2024</v>
      </c>
      <c r="F3517" s="18">
        <v>558.88</v>
      </c>
    </row>
    <row r="3518" spans="1:6" ht="40.5">
      <c r="A3518" s="707">
        <v>101798</v>
      </c>
      <c r="B3518" s="692" t="s">
        <v>3529</v>
      </c>
      <c r="C3518" s="18" t="s">
        <v>44</v>
      </c>
      <c r="D3518" s="18">
        <v>367.43</v>
      </c>
      <c r="E3518" s="310" t="str">
        <f t="shared" si="54"/>
        <v>SINAPI 07/2024</v>
      </c>
      <c r="F3518" s="18">
        <v>372.26</v>
      </c>
    </row>
    <row r="3519" spans="1:6" ht="40.5">
      <c r="A3519" s="707">
        <v>101799</v>
      </c>
      <c r="B3519" s="692" t="s">
        <v>3530</v>
      </c>
      <c r="C3519" s="18" t="s">
        <v>44</v>
      </c>
      <c r="D3519" s="18">
        <v>895.84</v>
      </c>
      <c r="E3519" s="310" t="str">
        <f t="shared" si="54"/>
        <v>SINAPI 07/2024</v>
      </c>
      <c r="F3519" s="18">
        <v>903.82</v>
      </c>
    </row>
    <row r="3520" spans="1:6" ht="27">
      <c r="A3520" s="707">
        <v>98397</v>
      </c>
      <c r="B3520" s="692" t="s">
        <v>3531</v>
      </c>
      <c r="C3520" s="18" t="s">
        <v>495</v>
      </c>
      <c r="D3520" s="18">
        <v>11.71</v>
      </c>
      <c r="E3520" s="310" t="str">
        <f t="shared" si="54"/>
        <v>SINAPI 07/2024</v>
      </c>
      <c r="F3520" s="18">
        <v>12.5</v>
      </c>
    </row>
    <row r="3521" spans="1:6" ht="40.5">
      <c r="A3521" s="707">
        <v>103244</v>
      </c>
      <c r="B3521" s="692" t="s">
        <v>3532</v>
      </c>
      <c r="C3521" s="18" t="s">
        <v>44</v>
      </c>
      <c r="D3521" s="311">
        <v>2404.2600000000002</v>
      </c>
      <c r="E3521" s="310" t="str">
        <f t="shared" si="54"/>
        <v>SINAPI 07/2024</v>
      </c>
      <c r="F3521" s="311">
        <v>2416.9299999999998</v>
      </c>
    </row>
    <row r="3522" spans="1:6" ht="40.5">
      <c r="A3522" s="707">
        <v>103245</v>
      </c>
      <c r="B3522" s="692" t="s">
        <v>3533</v>
      </c>
      <c r="C3522" s="18" t="s">
        <v>44</v>
      </c>
      <c r="D3522" s="311">
        <v>1892.02</v>
      </c>
      <c r="E3522" s="310" t="str">
        <f t="shared" si="54"/>
        <v>SINAPI 07/2024</v>
      </c>
      <c r="F3522" s="311">
        <v>1904.69</v>
      </c>
    </row>
    <row r="3523" spans="1:6" ht="40.5">
      <c r="A3523" s="707">
        <v>103246</v>
      </c>
      <c r="B3523" s="692" t="s">
        <v>3534</v>
      </c>
      <c r="C3523" s="18" t="s">
        <v>44</v>
      </c>
      <c r="D3523" s="311">
        <v>2065.25</v>
      </c>
      <c r="E3523" s="310" t="str">
        <f t="shared" si="54"/>
        <v>SINAPI 07/2024</v>
      </c>
      <c r="F3523" s="311">
        <v>2077.92</v>
      </c>
    </row>
    <row r="3524" spans="1:6" ht="40.5">
      <c r="A3524" s="707">
        <v>103247</v>
      </c>
      <c r="B3524" s="692" t="s">
        <v>3535</v>
      </c>
      <c r="C3524" s="18" t="s">
        <v>44</v>
      </c>
      <c r="D3524" s="311">
        <v>2670.68</v>
      </c>
      <c r="E3524" s="310" t="str">
        <f t="shared" si="54"/>
        <v>SINAPI 07/2024</v>
      </c>
      <c r="F3524" s="311">
        <v>2683.35</v>
      </c>
    </row>
    <row r="3525" spans="1:6" ht="40.5">
      <c r="A3525" s="707">
        <v>103248</v>
      </c>
      <c r="B3525" s="692" t="s">
        <v>3536</v>
      </c>
      <c r="C3525" s="18" t="s">
        <v>44</v>
      </c>
      <c r="D3525" s="311">
        <v>2178.6799999999998</v>
      </c>
      <c r="E3525" s="310" t="str">
        <f t="shared" si="54"/>
        <v>SINAPI 07/2024</v>
      </c>
      <c r="F3525" s="311">
        <v>2191.35</v>
      </c>
    </row>
    <row r="3526" spans="1:6" ht="40.5">
      <c r="A3526" s="707">
        <v>103249</v>
      </c>
      <c r="B3526" s="692" t="s">
        <v>3537</v>
      </c>
      <c r="C3526" s="18" t="s">
        <v>44</v>
      </c>
      <c r="D3526" s="311">
        <v>2342.16</v>
      </c>
      <c r="E3526" s="310" t="str">
        <f t="shared" si="54"/>
        <v>SINAPI 07/2024</v>
      </c>
      <c r="F3526" s="311">
        <v>2354.83</v>
      </c>
    </row>
    <row r="3527" spans="1:6" ht="40.5">
      <c r="A3527" s="707">
        <v>103250</v>
      </c>
      <c r="B3527" s="692" t="s">
        <v>3538</v>
      </c>
      <c r="C3527" s="18" t="s">
        <v>44</v>
      </c>
      <c r="D3527" s="311">
        <v>3886.41</v>
      </c>
      <c r="E3527" s="310" t="str">
        <f t="shared" si="54"/>
        <v>SINAPI 07/2024</v>
      </c>
      <c r="F3527" s="311">
        <v>3900.11</v>
      </c>
    </row>
    <row r="3528" spans="1:6" ht="40.5">
      <c r="A3528" s="707">
        <v>103251</v>
      </c>
      <c r="B3528" s="692" t="s">
        <v>3539</v>
      </c>
      <c r="C3528" s="18" t="s">
        <v>44</v>
      </c>
      <c r="D3528" s="311">
        <v>3064.68</v>
      </c>
      <c r="E3528" s="310" t="str">
        <f t="shared" ref="E3528:E3591" si="55">+$G$7</f>
        <v>SINAPI 07/2024</v>
      </c>
      <c r="F3528" s="311">
        <v>3078.38</v>
      </c>
    </row>
    <row r="3529" spans="1:6" ht="40.5">
      <c r="A3529" s="707">
        <v>103252</v>
      </c>
      <c r="B3529" s="692" t="s">
        <v>3540</v>
      </c>
      <c r="C3529" s="18" t="s">
        <v>44</v>
      </c>
      <c r="D3529" s="311">
        <v>3396.06</v>
      </c>
      <c r="E3529" s="310" t="str">
        <f t="shared" si="55"/>
        <v>SINAPI 07/2024</v>
      </c>
      <c r="F3529" s="311">
        <v>3409.76</v>
      </c>
    </row>
    <row r="3530" spans="1:6" ht="40.5">
      <c r="A3530" s="707">
        <v>103253</v>
      </c>
      <c r="B3530" s="692" t="s">
        <v>3541</v>
      </c>
      <c r="C3530" s="18" t="s">
        <v>44</v>
      </c>
      <c r="D3530" s="311">
        <v>5304.77</v>
      </c>
      <c r="E3530" s="310" t="str">
        <f t="shared" si="55"/>
        <v>SINAPI 07/2024</v>
      </c>
      <c r="F3530" s="311">
        <v>5319.06</v>
      </c>
    </row>
    <row r="3531" spans="1:6" ht="40.5">
      <c r="A3531" s="707">
        <v>103254</v>
      </c>
      <c r="B3531" s="692" t="s">
        <v>3542</v>
      </c>
      <c r="C3531" s="18" t="s">
        <v>44</v>
      </c>
      <c r="D3531" s="311">
        <v>3961.33</v>
      </c>
      <c r="E3531" s="310" t="str">
        <f t="shared" si="55"/>
        <v>SINAPI 07/2024</v>
      </c>
      <c r="F3531" s="311">
        <v>3975.62</v>
      </c>
    </row>
    <row r="3532" spans="1:6" ht="40.5">
      <c r="A3532" s="707">
        <v>103255</v>
      </c>
      <c r="B3532" s="692" t="s">
        <v>3543</v>
      </c>
      <c r="C3532" s="18" t="s">
        <v>44</v>
      </c>
      <c r="D3532" s="311">
        <v>4435.33</v>
      </c>
      <c r="E3532" s="310" t="str">
        <f t="shared" si="55"/>
        <v>SINAPI 07/2024</v>
      </c>
      <c r="F3532" s="311">
        <v>4449.62</v>
      </c>
    </row>
    <row r="3533" spans="1:6" ht="40.5">
      <c r="A3533" s="707">
        <v>103256</v>
      </c>
      <c r="B3533" s="692" t="s">
        <v>3544</v>
      </c>
      <c r="C3533" s="18" t="s">
        <v>44</v>
      </c>
      <c r="D3533" s="311">
        <v>9861.27</v>
      </c>
      <c r="E3533" s="310" t="str">
        <f t="shared" si="55"/>
        <v>SINAPI 07/2024</v>
      </c>
      <c r="F3533" s="311">
        <v>9882.2900000000009</v>
      </c>
    </row>
    <row r="3534" spans="1:6" ht="27">
      <c r="A3534" s="707">
        <v>103257</v>
      </c>
      <c r="B3534" s="692" t="s">
        <v>3545</v>
      </c>
      <c r="C3534" s="18" t="s">
        <v>44</v>
      </c>
      <c r="D3534" s="311">
        <v>5616.62</v>
      </c>
      <c r="E3534" s="310" t="str">
        <f t="shared" si="55"/>
        <v>SINAPI 07/2024</v>
      </c>
      <c r="F3534" s="311">
        <v>5637.64</v>
      </c>
    </row>
    <row r="3535" spans="1:6" ht="40.5">
      <c r="A3535" s="707">
        <v>103258</v>
      </c>
      <c r="B3535" s="692" t="s">
        <v>3546</v>
      </c>
      <c r="C3535" s="18" t="s">
        <v>44</v>
      </c>
      <c r="D3535" s="311">
        <v>11027.43</v>
      </c>
      <c r="E3535" s="310" t="str">
        <f t="shared" si="55"/>
        <v>SINAPI 07/2024</v>
      </c>
      <c r="F3535" s="311">
        <v>11049.01</v>
      </c>
    </row>
    <row r="3536" spans="1:6" ht="27">
      <c r="A3536" s="707">
        <v>103259</v>
      </c>
      <c r="B3536" s="692" t="s">
        <v>3547</v>
      </c>
      <c r="C3536" s="18" t="s">
        <v>44</v>
      </c>
      <c r="D3536" s="311">
        <v>5926.64</v>
      </c>
      <c r="E3536" s="310" t="str">
        <f t="shared" si="55"/>
        <v>SINAPI 07/2024</v>
      </c>
      <c r="F3536" s="311">
        <v>5948.22</v>
      </c>
    </row>
    <row r="3537" spans="1:6" ht="40.5">
      <c r="A3537" s="707">
        <v>103260</v>
      </c>
      <c r="B3537" s="692" t="s">
        <v>3548</v>
      </c>
      <c r="C3537" s="18" t="s">
        <v>44</v>
      </c>
      <c r="D3537" s="311">
        <v>6088.96</v>
      </c>
      <c r="E3537" s="310" t="str">
        <f t="shared" si="55"/>
        <v>SINAPI 07/2024</v>
      </c>
      <c r="F3537" s="311">
        <v>6110.54</v>
      </c>
    </row>
    <row r="3538" spans="1:6" ht="40.5">
      <c r="A3538" s="707">
        <v>103261</v>
      </c>
      <c r="B3538" s="692" t="s">
        <v>3549</v>
      </c>
      <c r="C3538" s="18" t="s">
        <v>44</v>
      </c>
      <c r="D3538" s="311">
        <v>12440.38</v>
      </c>
      <c r="E3538" s="310" t="str">
        <f t="shared" si="55"/>
        <v>SINAPI 07/2024</v>
      </c>
      <c r="F3538" s="311">
        <v>12464.07</v>
      </c>
    </row>
    <row r="3539" spans="1:6" ht="27">
      <c r="A3539" s="707">
        <v>103262</v>
      </c>
      <c r="B3539" s="692" t="s">
        <v>3550</v>
      </c>
      <c r="C3539" s="18" t="s">
        <v>44</v>
      </c>
      <c r="D3539" s="311">
        <v>7792.87</v>
      </c>
      <c r="E3539" s="310" t="str">
        <f t="shared" si="55"/>
        <v>SINAPI 07/2024</v>
      </c>
      <c r="F3539" s="311">
        <v>7816.56</v>
      </c>
    </row>
    <row r="3540" spans="1:6" ht="40.5">
      <c r="A3540" s="707">
        <v>103263</v>
      </c>
      <c r="B3540" s="692" t="s">
        <v>3551</v>
      </c>
      <c r="C3540" s="18" t="s">
        <v>44</v>
      </c>
      <c r="D3540" s="311">
        <v>17303.78</v>
      </c>
      <c r="E3540" s="310" t="str">
        <f t="shared" si="55"/>
        <v>SINAPI 07/2024</v>
      </c>
      <c r="F3540" s="311">
        <v>17337.900000000001</v>
      </c>
    </row>
    <row r="3541" spans="1:6" ht="27">
      <c r="A3541" s="707">
        <v>103264</v>
      </c>
      <c r="B3541" s="692" t="s">
        <v>3552</v>
      </c>
      <c r="C3541" s="18" t="s">
        <v>44</v>
      </c>
      <c r="D3541" s="311">
        <v>9694.4599999999991</v>
      </c>
      <c r="E3541" s="310" t="str">
        <f t="shared" si="55"/>
        <v>SINAPI 07/2024</v>
      </c>
      <c r="F3541" s="311">
        <v>9728.58</v>
      </c>
    </row>
    <row r="3542" spans="1:6" ht="40.5">
      <c r="A3542" s="707">
        <v>103265</v>
      </c>
      <c r="B3542" s="692" t="s">
        <v>3553</v>
      </c>
      <c r="C3542" s="18" t="s">
        <v>44</v>
      </c>
      <c r="D3542" s="311">
        <v>20865.55</v>
      </c>
      <c r="E3542" s="310" t="str">
        <f t="shared" si="55"/>
        <v>SINAPI 07/2024</v>
      </c>
      <c r="F3542" s="311">
        <v>20899.669999999998</v>
      </c>
    </row>
    <row r="3543" spans="1:6" ht="27">
      <c r="A3543" s="707">
        <v>103266</v>
      </c>
      <c r="B3543" s="692" t="s">
        <v>3554</v>
      </c>
      <c r="C3543" s="18" t="s">
        <v>44</v>
      </c>
      <c r="D3543" s="311">
        <v>10829.51</v>
      </c>
      <c r="E3543" s="310" t="str">
        <f t="shared" si="55"/>
        <v>SINAPI 07/2024</v>
      </c>
      <c r="F3543" s="311">
        <v>10863.63</v>
      </c>
    </row>
    <row r="3544" spans="1:6" ht="40.5">
      <c r="A3544" s="707">
        <v>103267</v>
      </c>
      <c r="B3544" s="692" t="s">
        <v>3555</v>
      </c>
      <c r="C3544" s="18" t="s">
        <v>44</v>
      </c>
      <c r="D3544" s="311">
        <v>6143.89</v>
      </c>
      <c r="E3544" s="310" t="str">
        <f t="shared" si="55"/>
        <v>SINAPI 07/2024</v>
      </c>
      <c r="F3544" s="311">
        <v>6165.45</v>
      </c>
    </row>
    <row r="3545" spans="1:6" ht="40.5">
      <c r="A3545" s="707">
        <v>103268</v>
      </c>
      <c r="B3545" s="692" t="s">
        <v>3556</v>
      </c>
      <c r="C3545" s="18" t="s">
        <v>44</v>
      </c>
      <c r="D3545" s="311">
        <v>7300.04</v>
      </c>
      <c r="E3545" s="310" t="str">
        <f t="shared" si="55"/>
        <v>SINAPI 07/2024</v>
      </c>
      <c r="F3545" s="311">
        <v>7321.6</v>
      </c>
    </row>
    <row r="3546" spans="1:6" ht="40.5">
      <c r="A3546" s="707">
        <v>103269</v>
      </c>
      <c r="B3546" s="692" t="s">
        <v>3557</v>
      </c>
      <c r="C3546" s="18" t="s">
        <v>44</v>
      </c>
      <c r="D3546" s="311">
        <v>7558.4</v>
      </c>
      <c r="E3546" s="310" t="str">
        <f t="shared" si="55"/>
        <v>SINAPI 07/2024</v>
      </c>
      <c r="F3546" s="311">
        <v>7580.81</v>
      </c>
    </row>
    <row r="3547" spans="1:6" ht="40.5">
      <c r="A3547" s="707">
        <v>103270</v>
      </c>
      <c r="B3547" s="692" t="s">
        <v>3558</v>
      </c>
      <c r="C3547" s="18" t="s">
        <v>44</v>
      </c>
      <c r="D3547" s="311">
        <v>7847.23</v>
      </c>
      <c r="E3547" s="310" t="str">
        <f t="shared" si="55"/>
        <v>SINAPI 07/2024</v>
      </c>
      <c r="F3547" s="311">
        <v>7869.64</v>
      </c>
    </row>
    <row r="3548" spans="1:6" ht="40.5">
      <c r="A3548" s="707">
        <v>103271</v>
      </c>
      <c r="B3548" s="692" t="s">
        <v>3559</v>
      </c>
      <c r="C3548" s="18" t="s">
        <v>44</v>
      </c>
      <c r="D3548" s="311">
        <v>11127.69</v>
      </c>
      <c r="E3548" s="310" t="str">
        <f t="shared" si="55"/>
        <v>SINAPI 07/2024</v>
      </c>
      <c r="F3548" s="311">
        <v>11153.5</v>
      </c>
    </row>
    <row r="3549" spans="1:6" ht="40.5">
      <c r="A3549" s="707">
        <v>103272</v>
      </c>
      <c r="B3549" s="692" t="s">
        <v>3560</v>
      </c>
      <c r="C3549" s="18" t="s">
        <v>44</v>
      </c>
      <c r="D3549" s="311">
        <v>11494.98</v>
      </c>
      <c r="E3549" s="310" t="str">
        <f t="shared" si="55"/>
        <v>SINAPI 07/2024</v>
      </c>
      <c r="F3549" s="311">
        <v>11520.79</v>
      </c>
    </row>
    <row r="3550" spans="1:6" ht="40.5">
      <c r="A3550" s="707">
        <v>103273</v>
      </c>
      <c r="B3550" s="692" t="s">
        <v>3561</v>
      </c>
      <c r="C3550" s="18" t="s">
        <v>44</v>
      </c>
      <c r="D3550" s="311">
        <v>11839.89</v>
      </c>
      <c r="E3550" s="310" t="str">
        <f t="shared" si="55"/>
        <v>SINAPI 07/2024</v>
      </c>
      <c r="F3550" s="311">
        <v>11876.38</v>
      </c>
    </row>
    <row r="3551" spans="1:6" ht="40.5">
      <c r="A3551" s="707">
        <v>103274</v>
      </c>
      <c r="B3551" s="692" t="s">
        <v>3562</v>
      </c>
      <c r="C3551" s="18" t="s">
        <v>44</v>
      </c>
      <c r="D3551" s="311">
        <v>13567.29</v>
      </c>
      <c r="E3551" s="310" t="str">
        <f t="shared" si="55"/>
        <v>SINAPI 07/2024</v>
      </c>
      <c r="F3551" s="311">
        <v>13603.78</v>
      </c>
    </row>
    <row r="3552" spans="1:6" ht="40.5">
      <c r="A3552" s="707">
        <v>103275</v>
      </c>
      <c r="B3552" s="692" t="s">
        <v>3563</v>
      </c>
      <c r="C3552" s="18" t="s">
        <v>44</v>
      </c>
      <c r="D3552" s="311">
        <v>13496.77</v>
      </c>
      <c r="E3552" s="310" t="str">
        <f t="shared" si="55"/>
        <v>SINAPI 07/2024</v>
      </c>
      <c r="F3552" s="311">
        <v>13533.26</v>
      </c>
    </row>
    <row r="3553" spans="1:6" ht="40.5">
      <c r="A3553" s="707">
        <v>103276</v>
      </c>
      <c r="B3553" s="692" t="s">
        <v>3564</v>
      </c>
      <c r="C3553" s="18" t="s">
        <v>44</v>
      </c>
      <c r="D3553" s="311">
        <v>14164.87</v>
      </c>
      <c r="E3553" s="310" t="str">
        <f t="shared" si="55"/>
        <v>SINAPI 07/2024</v>
      </c>
      <c r="F3553" s="311">
        <v>14201.36</v>
      </c>
    </row>
    <row r="3554" spans="1:6" ht="27">
      <c r="A3554" s="707">
        <v>103277</v>
      </c>
      <c r="B3554" s="692" t="s">
        <v>3565</v>
      </c>
      <c r="C3554" s="18" t="s">
        <v>44</v>
      </c>
      <c r="D3554" s="311">
        <v>26191.47</v>
      </c>
      <c r="E3554" s="310" t="str">
        <f t="shared" si="55"/>
        <v>SINAPI 07/2024</v>
      </c>
      <c r="F3554" s="311">
        <v>26239.14</v>
      </c>
    </row>
    <row r="3555" spans="1:6" ht="27">
      <c r="A3555" s="707">
        <v>103278</v>
      </c>
      <c r="B3555" s="692" t="s">
        <v>3566</v>
      </c>
      <c r="C3555" s="18" t="s">
        <v>44</v>
      </c>
      <c r="D3555" s="311">
        <v>33529.300000000003</v>
      </c>
      <c r="E3555" s="310" t="str">
        <f t="shared" si="55"/>
        <v>SINAPI 07/2024</v>
      </c>
      <c r="F3555" s="311">
        <v>33578.089999999997</v>
      </c>
    </row>
    <row r="3556" spans="1:6" ht="27">
      <c r="A3556" s="707">
        <v>103288</v>
      </c>
      <c r="B3556" s="692" t="s">
        <v>3567</v>
      </c>
      <c r="C3556" s="18" t="s">
        <v>44</v>
      </c>
      <c r="D3556" s="18">
        <v>12.74</v>
      </c>
      <c r="E3556" s="310" t="str">
        <f t="shared" si="55"/>
        <v>SINAPI 07/2024</v>
      </c>
      <c r="F3556" s="18">
        <v>14.2</v>
      </c>
    </row>
    <row r="3557" spans="1:6" ht="40.5">
      <c r="A3557" s="707">
        <v>103289</v>
      </c>
      <c r="B3557" s="692" t="s">
        <v>3568</v>
      </c>
      <c r="C3557" s="18" t="s">
        <v>10</v>
      </c>
      <c r="D3557" s="18">
        <v>30.37</v>
      </c>
      <c r="E3557" s="310" t="str">
        <f t="shared" si="55"/>
        <v>SINAPI 07/2024</v>
      </c>
      <c r="F3557" s="18">
        <v>30.88</v>
      </c>
    </row>
    <row r="3558" spans="1:6" ht="40.5">
      <c r="A3558" s="707">
        <v>103290</v>
      </c>
      <c r="B3558" s="692" t="s">
        <v>3569</v>
      </c>
      <c r="C3558" s="18" t="s">
        <v>10</v>
      </c>
      <c r="D3558" s="18">
        <v>47.13</v>
      </c>
      <c r="E3558" s="310" t="str">
        <f t="shared" si="55"/>
        <v>SINAPI 07/2024</v>
      </c>
      <c r="F3558" s="18">
        <v>47.69</v>
      </c>
    </row>
    <row r="3559" spans="1:6" ht="40.5">
      <c r="A3559" s="707">
        <v>103291</v>
      </c>
      <c r="B3559" s="692" t="s">
        <v>3570</v>
      </c>
      <c r="C3559" s="18" t="s">
        <v>10</v>
      </c>
      <c r="D3559" s="18">
        <v>59.12</v>
      </c>
      <c r="E3559" s="310" t="str">
        <f t="shared" si="55"/>
        <v>SINAPI 07/2024</v>
      </c>
      <c r="F3559" s="18">
        <v>59.69</v>
      </c>
    </row>
    <row r="3560" spans="1:6" ht="40.5">
      <c r="A3560" s="707">
        <v>103292</v>
      </c>
      <c r="B3560" s="692" t="s">
        <v>3571</v>
      </c>
      <c r="C3560" s="18" t="s">
        <v>10</v>
      </c>
      <c r="D3560" s="18">
        <v>71.39</v>
      </c>
      <c r="E3560" s="310" t="str">
        <f t="shared" si="55"/>
        <v>SINAPI 07/2024</v>
      </c>
      <c r="F3560" s="18">
        <v>71.989999999999995</v>
      </c>
    </row>
    <row r="3561" spans="1:6" ht="67.5">
      <c r="A3561" s="707">
        <v>101936</v>
      </c>
      <c r="B3561" s="692" t="s">
        <v>3572</v>
      </c>
      <c r="C3561" s="18" t="s">
        <v>44</v>
      </c>
      <c r="D3561" s="311">
        <v>7712.79</v>
      </c>
      <c r="E3561" s="310" t="str">
        <f t="shared" si="55"/>
        <v>SINAPI 07/2024</v>
      </c>
      <c r="F3561" s="311">
        <v>8107.15</v>
      </c>
    </row>
    <row r="3562" spans="1:6" ht="67.5">
      <c r="A3562" s="707">
        <v>101937</v>
      </c>
      <c r="B3562" s="692" t="s">
        <v>3573</v>
      </c>
      <c r="C3562" s="18" t="s">
        <v>44</v>
      </c>
      <c r="D3562" s="311">
        <v>13763.71</v>
      </c>
      <c r="E3562" s="310" t="str">
        <f t="shared" si="55"/>
        <v>SINAPI 07/2024</v>
      </c>
      <c r="F3562" s="311">
        <v>14616.56</v>
      </c>
    </row>
    <row r="3563" spans="1:6" ht="27">
      <c r="A3563" s="707">
        <v>98294</v>
      </c>
      <c r="B3563" s="692" t="s">
        <v>3574</v>
      </c>
      <c r="C3563" s="18" t="s">
        <v>10</v>
      </c>
      <c r="D3563" s="18">
        <v>5.0599999999999996</v>
      </c>
      <c r="E3563" s="310" t="str">
        <f t="shared" si="55"/>
        <v>SINAPI 07/2024</v>
      </c>
      <c r="F3563" s="18">
        <v>5.15</v>
      </c>
    </row>
    <row r="3564" spans="1:6" ht="27">
      <c r="A3564" s="707">
        <v>98295</v>
      </c>
      <c r="B3564" s="692" t="s">
        <v>3575</v>
      </c>
      <c r="C3564" s="18" t="s">
        <v>10</v>
      </c>
      <c r="D3564" s="18">
        <v>4.4400000000000004</v>
      </c>
      <c r="E3564" s="310" t="str">
        <f t="shared" si="55"/>
        <v>SINAPI 07/2024</v>
      </c>
      <c r="F3564" s="18">
        <v>4.46</v>
      </c>
    </row>
    <row r="3565" spans="1:6" ht="27">
      <c r="A3565" s="707">
        <v>98296</v>
      </c>
      <c r="B3565" s="692" t="s">
        <v>3576</v>
      </c>
      <c r="C3565" s="18" t="s">
        <v>10</v>
      </c>
      <c r="D3565" s="18">
        <v>7.41</v>
      </c>
      <c r="E3565" s="310" t="str">
        <f t="shared" si="55"/>
        <v>SINAPI 07/2024</v>
      </c>
      <c r="F3565" s="18">
        <v>7.56</v>
      </c>
    </row>
    <row r="3566" spans="1:6" ht="27">
      <c r="A3566" s="707">
        <v>98297</v>
      </c>
      <c r="B3566" s="692" t="s">
        <v>3577</v>
      </c>
      <c r="C3566" s="18" t="s">
        <v>10</v>
      </c>
      <c r="D3566" s="18">
        <v>6.43</v>
      </c>
      <c r="E3566" s="310" t="str">
        <f t="shared" si="55"/>
        <v>SINAPI 07/2024</v>
      </c>
      <c r="F3566" s="18">
        <v>6.46</v>
      </c>
    </row>
    <row r="3567" spans="1:6" ht="27">
      <c r="A3567" s="707">
        <v>98298</v>
      </c>
      <c r="B3567" s="692" t="s">
        <v>3578</v>
      </c>
      <c r="C3567" s="18" t="s">
        <v>10</v>
      </c>
      <c r="D3567" s="18">
        <v>17.89</v>
      </c>
      <c r="E3567" s="310" t="str">
        <f t="shared" si="55"/>
        <v>SINAPI 07/2024</v>
      </c>
      <c r="F3567" s="18">
        <v>18.07</v>
      </c>
    </row>
    <row r="3568" spans="1:6" ht="27">
      <c r="A3568" s="707">
        <v>98299</v>
      </c>
      <c r="B3568" s="692" t="s">
        <v>3579</v>
      </c>
      <c r="C3568" s="18" t="s">
        <v>10</v>
      </c>
      <c r="D3568" s="18">
        <v>16.690000000000001</v>
      </c>
      <c r="E3568" s="310" t="str">
        <f t="shared" si="55"/>
        <v>SINAPI 07/2024</v>
      </c>
      <c r="F3568" s="18">
        <v>16.71</v>
      </c>
    </row>
    <row r="3569" spans="1:6" ht="27">
      <c r="A3569" s="707">
        <v>98300</v>
      </c>
      <c r="B3569" s="692" t="s">
        <v>3580</v>
      </c>
      <c r="C3569" s="18" t="s">
        <v>10</v>
      </c>
      <c r="D3569" s="18">
        <v>4.76</v>
      </c>
      <c r="E3569" s="310" t="str">
        <f t="shared" si="55"/>
        <v>SINAPI 07/2024</v>
      </c>
      <c r="F3569" s="18">
        <v>5.17</v>
      </c>
    </row>
    <row r="3570" spans="1:6" ht="27">
      <c r="A3570" s="707">
        <v>98301</v>
      </c>
      <c r="B3570" s="692" t="s">
        <v>3581</v>
      </c>
      <c r="C3570" s="18" t="s">
        <v>44</v>
      </c>
      <c r="D3570" s="18">
        <v>759.08</v>
      </c>
      <c r="E3570" s="310" t="str">
        <f t="shared" si="55"/>
        <v>SINAPI 07/2024</v>
      </c>
      <c r="F3570" s="18">
        <v>792.87</v>
      </c>
    </row>
    <row r="3571" spans="1:6" ht="27">
      <c r="A3571" s="707">
        <v>98302</v>
      </c>
      <c r="B3571" s="692" t="s">
        <v>3582</v>
      </c>
      <c r="C3571" s="18" t="s">
        <v>44</v>
      </c>
      <c r="D3571" s="311">
        <v>1576.31</v>
      </c>
      <c r="E3571" s="310" t="str">
        <f t="shared" si="55"/>
        <v>SINAPI 07/2024</v>
      </c>
      <c r="F3571" s="311">
        <v>1610.1</v>
      </c>
    </row>
    <row r="3572" spans="1:6" ht="27">
      <c r="A3572" s="707">
        <v>98304</v>
      </c>
      <c r="B3572" s="692" t="s">
        <v>3583</v>
      </c>
      <c r="C3572" s="18" t="s">
        <v>44</v>
      </c>
      <c r="D3572" s="311">
        <v>5137.5</v>
      </c>
      <c r="E3572" s="310" t="str">
        <f t="shared" si="55"/>
        <v>SINAPI 07/2024</v>
      </c>
      <c r="F3572" s="311">
        <v>5204.66</v>
      </c>
    </row>
    <row r="3573" spans="1:6" ht="27">
      <c r="A3573" s="707">
        <v>98305</v>
      </c>
      <c r="B3573" s="692" t="s">
        <v>3584</v>
      </c>
      <c r="C3573" s="18" t="s">
        <v>44</v>
      </c>
      <c r="D3573" s="311">
        <v>4008.12</v>
      </c>
      <c r="E3573" s="310" t="str">
        <f t="shared" si="55"/>
        <v>SINAPI 07/2024</v>
      </c>
      <c r="F3573" s="311">
        <v>4013.72</v>
      </c>
    </row>
    <row r="3574" spans="1:6" ht="27">
      <c r="A3574" s="707">
        <v>98306</v>
      </c>
      <c r="B3574" s="692" t="s">
        <v>3585</v>
      </c>
      <c r="C3574" s="18" t="s">
        <v>44</v>
      </c>
      <c r="D3574" s="18">
        <v>73.02</v>
      </c>
      <c r="E3574" s="310" t="str">
        <f t="shared" si="55"/>
        <v>SINAPI 07/2024</v>
      </c>
      <c r="F3574" s="18">
        <v>76.739999999999995</v>
      </c>
    </row>
    <row r="3575" spans="1:6" ht="27">
      <c r="A3575" s="707">
        <v>98307</v>
      </c>
      <c r="B3575" s="692" t="s">
        <v>3586</v>
      </c>
      <c r="C3575" s="18" t="s">
        <v>44</v>
      </c>
      <c r="D3575" s="18">
        <v>45.41</v>
      </c>
      <c r="E3575" s="310" t="str">
        <f t="shared" si="55"/>
        <v>SINAPI 07/2024</v>
      </c>
      <c r="F3575" s="18">
        <v>46.53</v>
      </c>
    </row>
    <row r="3576" spans="1:6" ht="27">
      <c r="A3576" s="707">
        <v>98308</v>
      </c>
      <c r="B3576" s="692" t="s">
        <v>3587</v>
      </c>
      <c r="C3576" s="18" t="s">
        <v>44</v>
      </c>
      <c r="D3576" s="18">
        <v>29.65</v>
      </c>
      <c r="E3576" s="310" t="str">
        <f t="shared" si="55"/>
        <v>SINAPI 07/2024</v>
      </c>
      <c r="F3576" s="18">
        <v>30.77</v>
      </c>
    </row>
    <row r="3577" spans="1:6" ht="27">
      <c r="A3577" s="707">
        <v>98593</v>
      </c>
      <c r="B3577" s="692" t="s">
        <v>3588</v>
      </c>
      <c r="C3577" s="18" t="s">
        <v>44</v>
      </c>
      <c r="D3577" s="311">
        <v>3471.16</v>
      </c>
      <c r="E3577" s="310" t="str">
        <f t="shared" si="55"/>
        <v>SINAPI 07/2024</v>
      </c>
      <c r="F3577" s="311">
        <v>3538.32</v>
      </c>
    </row>
    <row r="3578" spans="1:6" ht="27">
      <c r="A3578" s="707">
        <v>100553</v>
      </c>
      <c r="B3578" s="692" t="s">
        <v>3589</v>
      </c>
      <c r="C3578" s="18" t="s">
        <v>10</v>
      </c>
      <c r="D3578" s="18">
        <v>19.38</v>
      </c>
      <c r="E3578" s="310" t="str">
        <f t="shared" si="55"/>
        <v>SINAPI 07/2024</v>
      </c>
      <c r="F3578" s="18">
        <v>19.79</v>
      </c>
    </row>
    <row r="3579" spans="1:6" ht="27">
      <c r="A3579" s="707">
        <v>100554</v>
      </c>
      <c r="B3579" s="692" t="s">
        <v>3590</v>
      </c>
      <c r="C3579" s="18" t="s">
        <v>10</v>
      </c>
      <c r="D3579" s="18">
        <v>4.54</v>
      </c>
      <c r="E3579" s="310" t="str">
        <f t="shared" si="55"/>
        <v>SINAPI 07/2024</v>
      </c>
      <c r="F3579" s="18">
        <v>4.92</v>
      </c>
    </row>
    <row r="3580" spans="1:6" ht="27">
      <c r="A3580" s="707">
        <v>100555</v>
      </c>
      <c r="B3580" s="692" t="s">
        <v>3591</v>
      </c>
      <c r="C3580" s="18" t="s">
        <v>44</v>
      </c>
      <c r="D3580" s="311">
        <v>1992.66</v>
      </c>
      <c r="E3580" s="310" t="str">
        <f t="shared" si="55"/>
        <v>SINAPI 07/2024</v>
      </c>
      <c r="F3580" s="311">
        <v>1998.25</v>
      </c>
    </row>
    <row r="3581" spans="1:6" ht="40.5">
      <c r="A3581" s="707">
        <v>89355</v>
      </c>
      <c r="B3581" s="692" t="s">
        <v>3592</v>
      </c>
      <c r="C3581" s="18" t="s">
        <v>10</v>
      </c>
      <c r="D3581" s="18">
        <v>17.38</v>
      </c>
      <c r="E3581" s="310" t="str">
        <f t="shared" si="55"/>
        <v>SINAPI 07/2024</v>
      </c>
      <c r="F3581" s="18">
        <v>19.13</v>
      </c>
    </row>
    <row r="3582" spans="1:6" ht="40.5">
      <c r="A3582" s="707">
        <v>89356</v>
      </c>
      <c r="B3582" s="692" t="s">
        <v>3593</v>
      </c>
      <c r="C3582" s="18" t="s">
        <v>10</v>
      </c>
      <c r="D3582" s="18">
        <v>20.04</v>
      </c>
      <c r="E3582" s="310" t="str">
        <f t="shared" si="55"/>
        <v>SINAPI 07/2024</v>
      </c>
      <c r="F3582" s="18">
        <v>22.07</v>
      </c>
    </row>
    <row r="3583" spans="1:6" ht="40.5">
      <c r="A3583" s="707">
        <v>89357</v>
      </c>
      <c r="B3583" s="692" t="s">
        <v>3594</v>
      </c>
      <c r="C3583" s="18" t="s">
        <v>10</v>
      </c>
      <c r="D3583" s="18">
        <v>27.74</v>
      </c>
      <c r="E3583" s="310" t="str">
        <f t="shared" si="55"/>
        <v>SINAPI 07/2024</v>
      </c>
      <c r="F3583" s="18">
        <v>30.15</v>
      </c>
    </row>
    <row r="3584" spans="1:6" ht="40.5">
      <c r="A3584" s="707">
        <v>89401</v>
      </c>
      <c r="B3584" s="692" t="s">
        <v>3595</v>
      </c>
      <c r="C3584" s="18" t="s">
        <v>10</v>
      </c>
      <c r="D3584" s="18">
        <v>9.2899999999999991</v>
      </c>
      <c r="E3584" s="310" t="str">
        <f t="shared" si="55"/>
        <v>SINAPI 07/2024</v>
      </c>
      <c r="F3584" s="18">
        <v>10.01</v>
      </c>
    </row>
    <row r="3585" spans="1:6" ht="40.5">
      <c r="A3585" s="707">
        <v>89402</v>
      </c>
      <c r="B3585" s="692" t="s">
        <v>3596</v>
      </c>
      <c r="C3585" s="18" t="s">
        <v>10</v>
      </c>
      <c r="D3585" s="18">
        <v>10.66</v>
      </c>
      <c r="E3585" s="310" t="str">
        <f t="shared" si="55"/>
        <v>SINAPI 07/2024</v>
      </c>
      <c r="F3585" s="18">
        <v>11.52</v>
      </c>
    </row>
    <row r="3586" spans="1:6" ht="40.5">
      <c r="A3586" s="707">
        <v>89403</v>
      </c>
      <c r="B3586" s="692" t="s">
        <v>3597</v>
      </c>
      <c r="C3586" s="18" t="s">
        <v>10</v>
      </c>
      <c r="D3586" s="18">
        <v>16.55</v>
      </c>
      <c r="E3586" s="310" t="str">
        <f t="shared" si="55"/>
        <v>SINAPI 07/2024</v>
      </c>
      <c r="F3586" s="18">
        <v>17.559999999999999</v>
      </c>
    </row>
    <row r="3587" spans="1:6" ht="27">
      <c r="A3587" s="707">
        <v>89446</v>
      </c>
      <c r="B3587" s="692" t="s">
        <v>3598</v>
      </c>
      <c r="C3587" s="18" t="s">
        <v>10</v>
      </c>
      <c r="D3587" s="18">
        <v>4.78</v>
      </c>
      <c r="E3587" s="310" t="str">
        <f t="shared" si="55"/>
        <v>SINAPI 07/2024</v>
      </c>
      <c r="F3587" s="18">
        <v>4.88</v>
      </c>
    </row>
    <row r="3588" spans="1:6" ht="27">
      <c r="A3588" s="707">
        <v>89447</v>
      </c>
      <c r="B3588" s="692" t="s">
        <v>3599</v>
      </c>
      <c r="C3588" s="18" t="s">
        <v>10</v>
      </c>
      <c r="D3588" s="18">
        <v>9.5399999999999991</v>
      </c>
      <c r="E3588" s="310" t="str">
        <f t="shared" si="55"/>
        <v>SINAPI 07/2024</v>
      </c>
      <c r="F3588" s="18">
        <v>9.67</v>
      </c>
    </row>
    <row r="3589" spans="1:6" ht="27">
      <c r="A3589" s="707">
        <v>89448</v>
      </c>
      <c r="B3589" s="692" t="s">
        <v>3600</v>
      </c>
      <c r="C3589" s="18" t="s">
        <v>10</v>
      </c>
      <c r="D3589" s="18">
        <v>14.62</v>
      </c>
      <c r="E3589" s="310" t="str">
        <f t="shared" si="55"/>
        <v>SINAPI 07/2024</v>
      </c>
      <c r="F3589" s="18">
        <v>14.77</v>
      </c>
    </row>
    <row r="3590" spans="1:6" ht="27">
      <c r="A3590" s="707">
        <v>89449</v>
      </c>
      <c r="B3590" s="692" t="s">
        <v>3601</v>
      </c>
      <c r="C3590" s="18" t="s">
        <v>10</v>
      </c>
      <c r="D3590" s="18">
        <v>16.16</v>
      </c>
      <c r="E3590" s="310" t="str">
        <f t="shared" si="55"/>
        <v>SINAPI 07/2024</v>
      </c>
      <c r="F3590" s="18">
        <v>16.34</v>
      </c>
    </row>
    <row r="3591" spans="1:6" ht="27">
      <c r="A3591" s="707">
        <v>89450</v>
      </c>
      <c r="B3591" s="692" t="s">
        <v>3602</v>
      </c>
      <c r="C3591" s="18" t="s">
        <v>10</v>
      </c>
      <c r="D3591" s="18">
        <v>25.93</v>
      </c>
      <c r="E3591" s="310" t="str">
        <f t="shared" si="55"/>
        <v>SINAPI 07/2024</v>
      </c>
      <c r="F3591" s="18">
        <v>26.13</v>
      </c>
    </row>
    <row r="3592" spans="1:6" ht="27">
      <c r="A3592" s="707">
        <v>89451</v>
      </c>
      <c r="B3592" s="692" t="s">
        <v>3603</v>
      </c>
      <c r="C3592" s="18" t="s">
        <v>10</v>
      </c>
      <c r="D3592" s="18">
        <v>42.26</v>
      </c>
      <c r="E3592" s="310" t="str">
        <f t="shared" ref="E3592:E3655" si="56">+$G$7</f>
        <v>SINAPI 07/2024</v>
      </c>
      <c r="F3592" s="18">
        <v>42.52</v>
      </c>
    </row>
    <row r="3593" spans="1:6" ht="27">
      <c r="A3593" s="707">
        <v>89452</v>
      </c>
      <c r="B3593" s="692" t="s">
        <v>3604</v>
      </c>
      <c r="C3593" s="18" t="s">
        <v>10</v>
      </c>
      <c r="D3593" s="18">
        <v>58.24</v>
      </c>
      <c r="E3593" s="310" t="str">
        <f t="shared" si="56"/>
        <v>SINAPI 07/2024</v>
      </c>
      <c r="F3593" s="18">
        <v>58.54</v>
      </c>
    </row>
    <row r="3594" spans="1:6" ht="27">
      <c r="A3594" s="707">
        <v>89508</v>
      </c>
      <c r="B3594" s="692" t="s">
        <v>3605</v>
      </c>
      <c r="C3594" s="18" t="s">
        <v>10</v>
      </c>
      <c r="D3594" s="18">
        <v>13.35</v>
      </c>
      <c r="E3594" s="310" t="str">
        <f t="shared" si="56"/>
        <v>SINAPI 07/2024</v>
      </c>
      <c r="F3594" s="18">
        <v>14.14</v>
      </c>
    </row>
    <row r="3595" spans="1:6" ht="27">
      <c r="A3595" s="707">
        <v>89509</v>
      </c>
      <c r="B3595" s="692" t="s">
        <v>3606</v>
      </c>
      <c r="C3595" s="18" t="s">
        <v>10</v>
      </c>
      <c r="D3595" s="18">
        <v>17.989999999999998</v>
      </c>
      <c r="E3595" s="310" t="str">
        <f t="shared" si="56"/>
        <v>SINAPI 07/2024</v>
      </c>
      <c r="F3595" s="18">
        <v>19.010000000000002</v>
      </c>
    </row>
    <row r="3596" spans="1:6" ht="27">
      <c r="A3596" s="707">
        <v>89511</v>
      </c>
      <c r="B3596" s="692" t="s">
        <v>3607</v>
      </c>
      <c r="C3596" s="18" t="s">
        <v>10</v>
      </c>
      <c r="D3596" s="18">
        <v>30.54</v>
      </c>
      <c r="E3596" s="310" t="str">
        <f t="shared" si="56"/>
        <v>SINAPI 07/2024</v>
      </c>
      <c r="F3596" s="18">
        <v>32.11</v>
      </c>
    </row>
    <row r="3597" spans="1:6" ht="27">
      <c r="A3597" s="707">
        <v>89512</v>
      </c>
      <c r="B3597" s="692" t="s">
        <v>3608</v>
      </c>
      <c r="C3597" s="18" t="s">
        <v>10</v>
      </c>
      <c r="D3597" s="18">
        <v>38.880000000000003</v>
      </c>
      <c r="E3597" s="310" t="str">
        <f t="shared" si="56"/>
        <v>SINAPI 07/2024</v>
      </c>
      <c r="F3597" s="18">
        <v>41.04</v>
      </c>
    </row>
    <row r="3598" spans="1:6" ht="40.5">
      <c r="A3598" s="707">
        <v>89576</v>
      </c>
      <c r="B3598" s="692" t="s">
        <v>3609</v>
      </c>
      <c r="C3598" s="18" t="s">
        <v>10</v>
      </c>
      <c r="D3598" s="18">
        <v>20.3</v>
      </c>
      <c r="E3598" s="310" t="str">
        <f t="shared" si="56"/>
        <v>SINAPI 07/2024</v>
      </c>
      <c r="F3598" s="18">
        <v>20.57</v>
      </c>
    </row>
    <row r="3599" spans="1:6" ht="40.5">
      <c r="A3599" s="707">
        <v>89578</v>
      </c>
      <c r="B3599" s="692" t="s">
        <v>3610</v>
      </c>
      <c r="C3599" s="18" t="s">
        <v>10</v>
      </c>
      <c r="D3599" s="18">
        <v>25.29</v>
      </c>
      <c r="E3599" s="310" t="str">
        <f t="shared" si="56"/>
        <v>SINAPI 07/2024</v>
      </c>
      <c r="F3599" s="18">
        <v>25.7</v>
      </c>
    </row>
    <row r="3600" spans="1:6" ht="40.5">
      <c r="A3600" s="707">
        <v>89580</v>
      </c>
      <c r="B3600" s="692" t="s">
        <v>3611</v>
      </c>
      <c r="C3600" s="18" t="s">
        <v>10</v>
      </c>
      <c r="D3600" s="18">
        <v>52.16</v>
      </c>
      <c r="E3600" s="310" t="str">
        <f t="shared" si="56"/>
        <v>SINAPI 07/2024</v>
      </c>
      <c r="F3600" s="18">
        <v>52.86</v>
      </c>
    </row>
    <row r="3601" spans="1:6" ht="40.5">
      <c r="A3601" s="707">
        <v>89633</v>
      </c>
      <c r="B3601" s="692" t="s">
        <v>3612</v>
      </c>
      <c r="C3601" s="18" t="s">
        <v>10</v>
      </c>
      <c r="D3601" s="18">
        <v>20.92</v>
      </c>
      <c r="E3601" s="310" t="str">
        <f t="shared" si="56"/>
        <v>SINAPI 07/2024</v>
      </c>
      <c r="F3601" s="18">
        <v>22.39</v>
      </c>
    </row>
    <row r="3602" spans="1:6" ht="40.5">
      <c r="A3602" s="707">
        <v>89634</v>
      </c>
      <c r="B3602" s="692" t="s">
        <v>3613</v>
      </c>
      <c r="C3602" s="18" t="s">
        <v>10</v>
      </c>
      <c r="D3602" s="18">
        <v>29.59</v>
      </c>
      <c r="E3602" s="310" t="str">
        <f t="shared" si="56"/>
        <v>SINAPI 07/2024</v>
      </c>
      <c r="F3602" s="18">
        <v>31.46</v>
      </c>
    </row>
    <row r="3603" spans="1:6" ht="40.5">
      <c r="A3603" s="707">
        <v>89635</v>
      </c>
      <c r="B3603" s="692" t="s">
        <v>3614</v>
      </c>
      <c r="C3603" s="18" t="s">
        <v>10</v>
      </c>
      <c r="D3603" s="18">
        <v>43.07</v>
      </c>
      <c r="E3603" s="310" t="str">
        <f t="shared" si="56"/>
        <v>SINAPI 07/2024</v>
      </c>
      <c r="F3603" s="18">
        <v>45.27</v>
      </c>
    </row>
    <row r="3604" spans="1:6" ht="40.5">
      <c r="A3604" s="707">
        <v>89636</v>
      </c>
      <c r="B3604" s="692" t="s">
        <v>3615</v>
      </c>
      <c r="C3604" s="18" t="s">
        <v>10</v>
      </c>
      <c r="D3604" s="18">
        <v>54.04</v>
      </c>
      <c r="E3604" s="310" t="str">
        <f t="shared" si="56"/>
        <v>SINAPI 07/2024</v>
      </c>
      <c r="F3604" s="18">
        <v>56.63</v>
      </c>
    </row>
    <row r="3605" spans="1:6" ht="40.5">
      <c r="A3605" s="707">
        <v>89711</v>
      </c>
      <c r="B3605" s="692" t="s">
        <v>3616</v>
      </c>
      <c r="C3605" s="18" t="s">
        <v>10</v>
      </c>
      <c r="D3605" s="18">
        <v>17.46</v>
      </c>
      <c r="E3605" s="310" t="str">
        <f t="shared" si="56"/>
        <v>SINAPI 07/2024</v>
      </c>
      <c r="F3605" s="18">
        <v>19.03</v>
      </c>
    </row>
    <row r="3606" spans="1:6" ht="40.5">
      <c r="A3606" s="707">
        <v>89712</v>
      </c>
      <c r="B3606" s="692" t="s">
        <v>3617</v>
      </c>
      <c r="C3606" s="18" t="s">
        <v>10</v>
      </c>
      <c r="D3606" s="18">
        <v>21.92</v>
      </c>
      <c r="E3606" s="310" t="str">
        <f t="shared" si="56"/>
        <v>SINAPI 07/2024</v>
      </c>
      <c r="F3606" s="18">
        <v>23.61</v>
      </c>
    </row>
    <row r="3607" spans="1:6" ht="40.5">
      <c r="A3607" s="707">
        <v>89713</v>
      </c>
      <c r="B3607" s="692" t="s">
        <v>3618</v>
      </c>
      <c r="C3607" s="18" t="s">
        <v>10</v>
      </c>
      <c r="D3607" s="18">
        <v>27.25</v>
      </c>
      <c r="E3607" s="310" t="str">
        <f t="shared" si="56"/>
        <v>SINAPI 07/2024</v>
      </c>
      <c r="F3607" s="18">
        <v>29.29</v>
      </c>
    </row>
    <row r="3608" spans="1:6" ht="40.5">
      <c r="A3608" s="707">
        <v>89714</v>
      </c>
      <c r="B3608" s="692" t="s">
        <v>3619</v>
      </c>
      <c r="C3608" s="18" t="s">
        <v>10</v>
      </c>
      <c r="D3608" s="18">
        <v>30.54</v>
      </c>
      <c r="E3608" s="310" t="str">
        <f t="shared" si="56"/>
        <v>SINAPI 07/2024</v>
      </c>
      <c r="F3608" s="18">
        <v>32.92</v>
      </c>
    </row>
    <row r="3609" spans="1:6" ht="40.5">
      <c r="A3609" s="707">
        <v>89716</v>
      </c>
      <c r="B3609" s="692" t="s">
        <v>3620</v>
      </c>
      <c r="C3609" s="18" t="s">
        <v>10</v>
      </c>
      <c r="D3609" s="18">
        <v>21.1</v>
      </c>
      <c r="E3609" s="310" t="str">
        <f t="shared" si="56"/>
        <v>SINAPI 07/2024</v>
      </c>
      <c r="F3609" s="18">
        <v>21.88</v>
      </c>
    </row>
    <row r="3610" spans="1:6" ht="40.5">
      <c r="A3610" s="707">
        <v>89717</v>
      </c>
      <c r="B3610" s="692" t="s">
        <v>3621</v>
      </c>
      <c r="C3610" s="18" t="s">
        <v>10</v>
      </c>
      <c r="D3610" s="18">
        <v>33.049999999999997</v>
      </c>
      <c r="E3610" s="310" t="str">
        <f t="shared" si="56"/>
        <v>SINAPI 07/2024</v>
      </c>
      <c r="F3610" s="18">
        <v>33.97</v>
      </c>
    </row>
    <row r="3611" spans="1:6" ht="27">
      <c r="A3611" s="707">
        <v>89770</v>
      </c>
      <c r="B3611" s="692" t="s">
        <v>3622</v>
      </c>
      <c r="C3611" s="18" t="s">
        <v>10</v>
      </c>
      <c r="D3611" s="18">
        <v>34.840000000000003</v>
      </c>
      <c r="E3611" s="310" t="str">
        <f t="shared" si="56"/>
        <v>SINAPI 07/2024</v>
      </c>
      <c r="F3611" s="18">
        <v>34.96</v>
      </c>
    </row>
    <row r="3612" spans="1:6" ht="27">
      <c r="A3612" s="707">
        <v>89771</v>
      </c>
      <c r="B3612" s="692" t="s">
        <v>3623</v>
      </c>
      <c r="C3612" s="18" t="s">
        <v>10</v>
      </c>
      <c r="D3612" s="18">
        <v>46.48</v>
      </c>
      <c r="E3612" s="310" t="str">
        <f t="shared" si="56"/>
        <v>SINAPI 07/2024</v>
      </c>
      <c r="F3612" s="18">
        <v>46.64</v>
      </c>
    </row>
    <row r="3613" spans="1:6" ht="27">
      <c r="A3613" s="707">
        <v>89773</v>
      </c>
      <c r="B3613" s="692" t="s">
        <v>3624</v>
      </c>
      <c r="C3613" s="18" t="s">
        <v>10</v>
      </c>
      <c r="D3613" s="18">
        <v>109.16</v>
      </c>
      <c r="E3613" s="310" t="str">
        <f t="shared" si="56"/>
        <v>SINAPI 07/2024</v>
      </c>
      <c r="F3613" s="18">
        <v>109.43</v>
      </c>
    </row>
    <row r="3614" spans="1:6" ht="27">
      <c r="A3614" s="707">
        <v>89775</v>
      </c>
      <c r="B3614" s="692" t="s">
        <v>3625</v>
      </c>
      <c r="C3614" s="18" t="s">
        <v>10</v>
      </c>
      <c r="D3614" s="18">
        <v>170.6</v>
      </c>
      <c r="E3614" s="310" t="str">
        <f t="shared" si="56"/>
        <v>SINAPI 07/2024</v>
      </c>
      <c r="F3614" s="18">
        <v>170.91</v>
      </c>
    </row>
    <row r="3615" spans="1:6" ht="40.5">
      <c r="A3615" s="707">
        <v>89798</v>
      </c>
      <c r="B3615" s="692" t="s">
        <v>3626</v>
      </c>
      <c r="C3615" s="18" t="s">
        <v>10</v>
      </c>
      <c r="D3615" s="18">
        <v>10.36</v>
      </c>
      <c r="E3615" s="310" t="str">
        <f t="shared" si="56"/>
        <v>SINAPI 07/2024</v>
      </c>
      <c r="F3615" s="18">
        <v>10.58</v>
      </c>
    </row>
    <row r="3616" spans="1:6" ht="40.5">
      <c r="A3616" s="707">
        <v>89799</v>
      </c>
      <c r="B3616" s="692" t="s">
        <v>3627</v>
      </c>
      <c r="C3616" s="18" t="s">
        <v>10</v>
      </c>
      <c r="D3616" s="18">
        <v>17.66</v>
      </c>
      <c r="E3616" s="310" t="str">
        <f t="shared" si="56"/>
        <v>SINAPI 07/2024</v>
      </c>
      <c r="F3616" s="18">
        <v>18.48</v>
      </c>
    </row>
    <row r="3617" spans="1:6" ht="40.5">
      <c r="A3617" s="707">
        <v>89800</v>
      </c>
      <c r="B3617" s="692" t="s">
        <v>3628</v>
      </c>
      <c r="C3617" s="18" t="s">
        <v>10</v>
      </c>
      <c r="D3617" s="18">
        <v>22.94</v>
      </c>
      <c r="E3617" s="310" t="str">
        <f t="shared" si="56"/>
        <v>SINAPI 07/2024</v>
      </c>
      <c r="F3617" s="18">
        <v>24.35</v>
      </c>
    </row>
    <row r="3618" spans="1:6" ht="40.5">
      <c r="A3618" s="707">
        <v>89848</v>
      </c>
      <c r="B3618" s="692" t="s">
        <v>3629</v>
      </c>
      <c r="C3618" s="18" t="s">
        <v>10</v>
      </c>
      <c r="D3618" s="18">
        <v>21.95</v>
      </c>
      <c r="E3618" s="310" t="str">
        <f t="shared" si="56"/>
        <v>SINAPI 07/2024</v>
      </c>
      <c r="F3618" s="18">
        <v>23.23</v>
      </c>
    </row>
    <row r="3619" spans="1:6" ht="40.5">
      <c r="A3619" s="707">
        <v>89849</v>
      </c>
      <c r="B3619" s="692" t="s">
        <v>3630</v>
      </c>
      <c r="C3619" s="18" t="s">
        <v>10</v>
      </c>
      <c r="D3619" s="18">
        <v>44.2</v>
      </c>
      <c r="E3619" s="310" t="str">
        <f t="shared" si="56"/>
        <v>SINAPI 07/2024</v>
      </c>
      <c r="F3619" s="18">
        <v>45.87</v>
      </c>
    </row>
    <row r="3620" spans="1:6" ht="27">
      <c r="A3620" s="707">
        <v>89865</v>
      </c>
      <c r="B3620" s="692" t="s">
        <v>3631</v>
      </c>
      <c r="C3620" s="18" t="s">
        <v>10</v>
      </c>
      <c r="D3620" s="18">
        <v>14.66</v>
      </c>
      <c r="E3620" s="310" t="str">
        <f t="shared" si="56"/>
        <v>SINAPI 07/2024</v>
      </c>
      <c r="F3620" s="18">
        <v>16.03</v>
      </c>
    </row>
    <row r="3621" spans="1:6" ht="40.5">
      <c r="A3621" s="707">
        <v>92275</v>
      </c>
      <c r="B3621" s="692" t="s">
        <v>3632</v>
      </c>
      <c r="C3621" s="18" t="s">
        <v>10</v>
      </c>
      <c r="D3621" s="18">
        <v>55.35</v>
      </c>
      <c r="E3621" s="310" t="str">
        <f t="shared" si="56"/>
        <v>SINAPI 07/2024</v>
      </c>
      <c r="F3621" s="18">
        <v>55.58</v>
      </c>
    </row>
    <row r="3622" spans="1:6" ht="40.5">
      <c r="A3622" s="707">
        <v>92276</v>
      </c>
      <c r="B3622" s="692" t="s">
        <v>3633</v>
      </c>
      <c r="C3622" s="18" t="s">
        <v>10</v>
      </c>
      <c r="D3622" s="18">
        <v>70.31</v>
      </c>
      <c r="E3622" s="310" t="str">
        <f t="shared" si="56"/>
        <v>SINAPI 07/2024</v>
      </c>
      <c r="F3622" s="18">
        <v>70.61</v>
      </c>
    </row>
    <row r="3623" spans="1:6" ht="40.5">
      <c r="A3623" s="707">
        <v>92277</v>
      </c>
      <c r="B3623" s="692" t="s">
        <v>3634</v>
      </c>
      <c r="C3623" s="18" t="s">
        <v>10</v>
      </c>
      <c r="D3623" s="18">
        <v>101.66</v>
      </c>
      <c r="E3623" s="310" t="str">
        <f t="shared" si="56"/>
        <v>SINAPI 07/2024</v>
      </c>
      <c r="F3623" s="18">
        <v>102.04</v>
      </c>
    </row>
    <row r="3624" spans="1:6" ht="40.5">
      <c r="A3624" s="707">
        <v>92278</v>
      </c>
      <c r="B3624" s="692" t="s">
        <v>3635</v>
      </c>
      <c r="C3624" s="18" t="s">
        <v>10</v>
      </c>
      <c r="D3624" s="18">
        <v>136.85</v>
      </c>
      <c r="E3624" s="310" t="str">
        <f t="shared" si="56"/>
        <v>SINAPI 07/2024</v>
      </c>
      <c r="F3624" s="18">
        <v>137.31</v>
      </c>
    </row>
    <row r="3625" spans="1:6" ht="40.5">
      <c r="A3625" s="707">
        <v>92279</v>
      </c>
      <c r="B3625" s="692" t="s">
        <v>3636</v>
      </c>
      <c r="C3625" s="18" t="s">
        <v>10</v>
      </c>
      <c r="D3625" s="18">
        <v>197.91</v>
      </c>
      <c r="E3625" s="310" t="str">
        <f t="shared" si="56"/>
        <v>SINAPI 07/2024</v>
      </c>
      <c r="F3625" s="18">
        <v>198.51</v>
      </c>
    </row>
    <row r="3626" spans="1:6" ht="40.5">
      <c r="A3626" s="707">
        <v>92280</v>
      </c>
      <c r="B3626" s="692" t="s">
        <v>3637</v>
      </c>
      <c r="C3626" s="18" t="s">
        <v>10</v>
      </c>
      <c r="D3626" s="18">
        <v>277.98</v>
      </c>
      <c r="E3626" s="310" t="str">
        <f t="shared" si="56"/>
        <v>SINAPI 07/2024</v>
      </c>
      <c r="F3626" s="18">
        <v>278.70999999999998</v>
      </c>
    </row>
    <row r="3627" spans="1:6" ht="40.5">
      <c r="A3627" s="707">
        <v>92281</v>
      </c>
      <c r="B3627" s="692" t="s">
        <v>3638</v>
      </c>
      <c r="C3627" s="18" t="s">
        <v>10</v>
      </c>
      <c r="D3627" s="18">
        <v>109.97</v>
      </c>
      <c r="E3627" s="310" t="str">
        <f t="shared" si="56"/>
        <v>SINAPI 07/2024</v>
      </c>
      <c r="F3627" s="18">
        <v>110.31</v>
      </c>
    </row>
    <row r="3628" spans="1:6" ht="40.5">
      <c r="A3628" s="707">
        <v>92282</v>
      </c>
      <c r="B3628" s="692" t="s">
        <v>3639</v>
      </c>
      <c r="C3628" s="18" t="s">
        <v>10</v>
      </c>
      <c r="D3628" s="18">
        <v>127.14</v>
      </c>
      <c r="E3628" s="310" t="str">
        <f t="shared" si="56"/>
        <v>SINAPI 07/2024</v>
      </c>
      <c r="F3628" s="18">
        <v>127.55</v>
      </c>
    </row>
    <row r="3629" spans="1:6" ht="40.5">
      <c r="A3629" s="707">
        <v>92283</v>
      </c>
      <c r="B3629" s="692" t="s">
        <v>3640</v>
      </c>
      <c r="C3629" s="18" t="s">
        <v>10</v>
      </c>
      <c r="D3629" s="18">
        <v>173.43</v>
      </c>
      <c r="E3629" s="310" t="str">
        <f t="shared" si="56"/>
        <v>SINAPI 07/2024</v>
      </c>
      <c r="F3629" s="18">
        <v>173.93</v>
      </c>
    </row>
    <row r="3630" spans="1:6" ht="40.5">
      <c r="A3630" s="707">
        <v>92284</v>
      </c>
      <c r="B3630" s="692" t="s">
        <v>3641</v>
      </c>
      <c r="C3630" s="18" t="s">
        <v>10</v>
      </c>
      <c r="D3630" s="18">
        <v>218.64</v>
      </c>
      <c r="E3630" s="310" t="str">
        <f t="shared" si="56"/>
        <v>SINAPI 07/2024</v>
      </c>
      <c r="F3630" s="18">
        <v>219.22</v>
      </c>
    </row>
    <row r="3631" spans="1:6" ht="40.5">
      <c r="A3631" s="707">
        <v>92285</v>
      </c>
      <c r="B3631" s="692" t="s">
        <v>3642</v>
      </c>
      <c r="C3631" s="18" t="s">
        <v>10</v>
      </c>
      <c r="D3631" s="18">
        <v>295.63</v>
      </c>
      <c r="E3631" s="310" t="str">
        <f t="shared" si="56"/>
        <v>SINAPI 07/2024</v>
      </c>
      <c r="F3631" s="18">
        <v>296.33999999999997</v>
      </c>
    </row>
    <row r="3632" spans="1:6" ht="40.5">
      <c r="A3632" s="707">
        <v>92286</v>
      </c>
      <c r="B3632" s="692" t="s">
        <v>3643</v>
      </c>
      <c r="C3632" s="18" t="s">
        <v>10</v>
      </c>
      <c r="D3632" s="18">
        <v>377.06</v>
      </c>
      <c r="E3632" s="310" t="str">
        <f t="shared" si="56"/>
        <v>SINAPI 07/2024</v>
      </c>
      <c r="F3632" s="18">
        <v>377.91</v>
      </c>
    </row>
    <row r="3633" spans="1:6" ht="54">
      <c r="A3633" s="707">
        <v>92305</v>
      </c>
      <c r="B3633" s="692" t="s">
        <v>3644</v>
      </c>
      <c r="C3633" s="18" t="s">
        <v>10</v>
      </c>
      <c r="D3633" s="18">
        <v>36.79</v>
      </c>
      <c r="E3633" s="310" t="str">
        <f t="shared" si="56"/>
        <v>SINAPI 07/2024</v>
      </c>
      <c r="F3633" s="18">
        <v>37.51</v>
      </c>
    </row>
    <row r="3634" spans="1:6" ht="54">
      <c r="A3634" s="707">
        <v>92306</v>
      </c>
      <c r="B3634" s="692" t="s">
        <v>3645</v>
      </c>
      <c r="C3634" s="18" t="s">
        <v>10</v>
      </c>
      <c r="D3634" s="18">
        <v>60.07</v>
      </c>
      <c r="E3634" s="310" t="str">
        <f t="shared" si="56"/>
        <v>SINAPI 07/2024</v>
      </c>
      <c r="F3634" s="18">
        <v>60.91</v>
      </c>
    </row>
    <row r="3635" spans="1:6" ht="54">
      <c r="A3635" s="707">
        <v>92307</v>
      </c>
      <c r="B3635" s="692" t="s">
        <v>3646</v>
      </c>
      <c r="C3635" s="18" t="s">
        <v>10</v>
      </c>
      <c r="D3635" s="18">
        <v>75.239999999999995</v>
      </c>
      <c r="E3635" s="310" t="str">
        <f t="shared" si="56"/>
        <v>SINAPI 07/2024</v>
      </c>
      <c r="F3635" s="18">
        <v>76.17</v>
      </c>
    </row>
    <row r="3636" spans="1:6" ht="54">
      <c r="A3636" s="707">
        <v>92308</v>
      </c>
      <c r="B3636" s="692" t="s">
        <v>3647</v>
      </c>
      <c r="C3636" s="18" t="s">
        <v>10</v>
      </c>
      <c r="D3636" s="18">
        <v>50.87</v>
      </c>
      <c r="E3636" s="310" t="str">
        <f t="shared" si="56"/>
        <v>SINAPI 07/2024</v>
      </c>
      <c r="F3636" s="18">
        <v>52.01</v>
      </c>
    </row>
    <row r="3637" spans="1:6" ht="54">
      <c r="A3637" s="707">
        <v>92309</v>
      </c>
      <c r="B3637" s="692" t="s">
        <v>3648</v>
      </c>
      <c r="C3637" s="18" t="s">
        <v>10</v>
      </c>
      <c r="D3637" s="18">
        <v>117.02</v>
      </c>
      <c r="E3637" s="310" t="str">
        <f t="shared" si="56"/>
        <v>SINAPI 07/2024</v>
      </c>
      <c r="F3637" s="18">
        <v>118.28</v>
      </c>
    </row>
    <row r="3638" spans="1:6" ht="54">
      <c r="A3638" s="707">
        <v>92310</v>
      </c>
      <c r="B3638" s="692" t="s">
        <v>3649</v>
      </c>
      <c r="C3638" s="18" t="s">
        <v>10</v>
      </c>
      <c r="D3638" s="18">
        <v>134.41</v>
      </c>
      <c r="E3638" s="310" t="str">
        <f t="shared" si="56"/>
        <v>SINAPI 07/2024</v>
      </c>
      <c r="F3638" s="18">
        <v>135.76</v>
      </c>
    </row>
    <row r="3639" spans="1:6" ht="54">
      <c r="A3639" s="707">
        <v>92320</v>
      </c>
      <c r="B3639" s="692" t="s">
        <v>3650</v>
      </c>
      <c r="C3639" s="18" t="s">
        <v>10</v>
      </c>
      <c r="D3639" s="18">
        <v>46.47</v>
      </c>
      <c r="E3639" s="310" t="str">
        <f t="shared" si="56"/>
        <v>SINAPI 07/2024</v>
      </c>
      <c r="F3639" s="18">
        <v>48.43</v>
      </c>
    </row>
    <row r="3640" spans="1:6" ht="54">
      <c r="A3640" s="707">
        <v>92321</v>
      </c>
      <c r="B3640" s="692" t="s">
        <v>3651</v>
      </c>
      <c r="C3640" s="18" t="s">
        <v>10</v>
      </c>
      <c r="D3640" s="18">
        <v>76.75</v>
      </c>
      <c r="E3640" s="310" t="str">
        <f t="shared" si="56"/>
        <v>SINAPI 07/2024</v>
      </c>
      <c r="F3640" s="18">
        <v>79.72</v>
      </c>
    </row>
    <row r="3641" spans="1:6" ht="54">
      <c r="A3641" s="707">
        <v>92322</v>
      </c>
      <c r="B3641" s="692" t="s">
        <v>3652</v>
      </c>
      <c r="C3641" s="18" t="s">
        <v>10</v>
      </c>
      <c r="D3641" s="18">
        <v>97.92</v>
      </c>
      <c r="E3641" s="310" t="str">
        <f t="shared" si="56"/>
        <v>SINAPI 07/2024</v>
      </c>
      <c r="F3641" s="18">
        <v>101.75</v>
      </c>
    </row>
    <row r="3642" spans="1:6" ht="54">
      <c r="A3642" s="707">
        <v>92323</v>
      </c>
      <c r="B3642" s="692" t="s">
        <v>3653</v>
      </c>
      <c r="C3642" s="18" t="s">
        <v>10</v>
      </c>
      <c r="D3642" s="18">
        <v>58.24</v>
      </c>
      <c r="E3642" s="310" t="str">
        <f t="shared" si="56"/>
        <v>SINAPI 07/2024</v>
      </c>
      <c r="F3642" s="18">
        <v>60.31</v>
      </c>
    </row>
    <row r="3643" spans="1:6" ht="54">
      <c r="A3643" s="707">
        <v>92324</v>
      </c>
      <c r="B3643" s="692" t="s">
        <v>3654</v>
      </c>
      <c r="C3643" s="18" t="s">
        <v>10</v>
      </c>
      <c r="D3643" s="18">
        <v>131.38</v>
      </c>
      <c r="E3643" s="310" t="str">
        <f t="shared" si="56"/>
        <v>SINAPI 07/2024</v>
      </c>
      <c r="F3643" s="18">
        <v>134.47</v>
      </c>
    </row>
    <row r="3644" spans="1:6" ht="54">
      <c r="A3644" s="707">
        <v>92325</v>
      </c>
      <c r="B3644" s="692" t="s">
        <v>3655</v>
      </c>
      <c r="C3644" s="18" t="s">
        <v>10</v>
      </c>
      <c r="D3644" s="18">
        <v>154.77000000000001</v>
      </c>
      <c r="E3644" s="310" t="str">
        <f t="shared" si="56"/>
        <v>SINAPI 07/2024</v>
      </c>
      <c r="F3644" s="18">
        <v>158.71</v>
      </c>
    </row>
    <row r="3645" spans="1:6" ht="40.5">
      <c r="A3645" s="707">
        <v>92335</v>
      </c>
      <c r="B3645" s="692" t="s">
        <v>3656</v>
      </c>
      <c r="C3645" s="18" t="s">
        <v>10</v>
      </c>
      <c r="D3645" s="18">
        <v>78.02</v>
      </c>
      <c r="E3645" s="310" t="str">
        <f t="shared" si="56"/>
        <v>SINAPI 07/2024</v>
      </c>
      <c r="F3645" s="18">
        <v>79.44</v>
      </c>
    </row>
    <row r="3646" spans="1:6" ht="40.5">
      <c r="A3646" s="707">
        <v>92336</v>
      </c>
      <c r="B3646" s="692" t="s">
        <v>3657</v>
      </c>
      <c r="C3646" s="18" t="s">
        <v>10</v>
      </c>
      <c r="D3646" s="18">
        <v>95.86</v>
      </c>
      <c r="E3646" s="310" t="str">
        <f t="shared" si="56"/>
        <v>SINAPI 07/2024</v>
      </c>
      <c r="F3646" s="18">
        <v>97.49</v>
      </c>
    </row>
    <row r="3647" spans="1:6" ht="40.5">
      <c r="A3647" s="707">
        <v>92337</v>
      </c>
      <c r="B3647" s="692" t="s">
        <v>3658</v>
      </c>
      <c r="C3647" s="18" t="s">
        <v>10</v>
      </c>
      <c r="D3647" s="18">
        <v>126.26</v>
      </c>
      <c r="E3647" s="310" t="str">
        <f t="shared" si="56"/>
        <v>SINAPI 07/2024</v>
      </c>
      <c r="F3647" s="18">
        <v>128.11000000000001</v>
      </c>
    </row>
    <row r="3648" spans="1:6" ht="40.5">
      <c r="A3648" s="707">
        <v>92338</v>
      </c>
      <c r="B3648" s="692" t="s">
        <v>3659</v>
      </c>
      <c r="C3648" s="18" t="s">
        <v>10</v>
      </c>
      <c r="D3648" s="18">
        <v>163.58000000000001</v>
      </c>
      <c r="E3648" s="310" t="str">
        <f t="shared" si="56"/>
        <v>SINAPI 07/2024</v>
      </c>
      <c r="F3648" s="18">
        <v>166.7</v>
      </c>
    </row>
    <row r="3649" spans="1:6" ht="40.5">
      <c r="A3649" s="707">
        <v>92339</v>
      </c>
      <c r="B3649" s="692" t="s">
        <v>3660</v>
      </c>
      <c r="C3649" s="18" t="s">
        <v>10</v>
      </c>
      <c r="D3649" s="18">
        <v>252.27</v>
      </c>
      <c r="E3649" s="310" t="str">
        <f t="shared" si="56"/>
        <v>SINAPI 07/2024</v>
      </c>
      <c r="F3649" s="18">
        <v>255.74</v>
      </c>
    </row>
    <row r="3650" spans="1:6" ht="40.5">
      <c r="A3650" s="707">
        <v>92341</v>
      </c>
      <c r="B3650" s="692" t="s">
        <v>3661</v>
      </c>
      <c r="C3650" s="18" t="s">
        <v>10</v>
      </c>
      <c r="D3650" s="18">
        <v>86.91</v>
      </c>
      <c r="E3650" s="310" t="str">
        <f t="shared" si="56"/>
        <v>SINAPI 07/2024</v>
      </c>
      <c r="F3650" s="18">
        <v>89.46</v>
      </c>
    </row>
    <row r="3651" spans="1:6" ht="40.5">
      <c r="A3651" s="707">
        <v>92342</v>
      </c>
      <c r="B3651" s="692" t="s">
        <v>3662</v>
      </c>
      <c r="C3651" s="18" t="s">
        <v>10</v>
      </c>
      <c r="D3651" s="18">
        <v>104.8</v>
      </c>
      <c r="E3651" s="310" t="str">
        <f t="shared" si="56"/>
        <v>SINAPI 07/2024</v>
      </c>
      <c r="F3651" s="18">
        <v>107.57</v>
      </c>
    </row>
    <row r="3652" spans="1:6" ht="40.5">
      <c r="A3652" s="707">
        <v>92343</v>
      </c>
      <c r="B3652" s="692" t="s">
        <v>3663</v>
      </c>
      <c r="C3652" s="18" t="s">
        <v>10</v>
      </c>
      <c r="D3652" s="18">
        <v>135.29</v>
      </c>
      <c r="E3652" s="310" t="str">
        <f t="shared" si="56"/>
        <v>SINAPI 07/2024</v>
      </c>
      <c r="F3652" s="18">
        <v>138.29</v>
      </c>
    </row>
    <row r="3653" spans="1:6" ht="40.5">
      <c r="A3653" s="707">
        <v>92359</v>
      </c>
      <c r="B3653" s="692" t="s">
        <v>3664</v>
      </c>
      <c r="C3653" s="18" t="s">
        <v>10</v>
      </c>
      <c r="D3653" s="18">
        <v>80.64</v>
      </c>
      <c r="E3653" s="310" t="str">
        <f t="shared" si="56"/>
        <v>SINAPI 07/2024</v>
      </c>
      <c r="F3653" s="18">
        <v>81.06</v>
      </c>
    </row>
    <row r="3654" spans="1:6" ht="40.5">
      <c r="A3654" s="707">
        <v>92360</v>
      </c>
      <c r="B3654" s="692" t="s">
        <v>3665</v>
      </c>
      <c r="C3654" s="18" t="s">
        <v>10</v>
      </c>
      <c r="D3654" s="18">
        <v>107.87</v>
      </c>
      <c r="E3654" s="310" t="str">
        <f t="shared" si="56"/>
        <v>SINAPI 07/2024</v>
      </c>
      <c r="F3654" s="18">
        <v>108.4</v>
      </c>
    </row>
    <row r="3655" spans="1:6" ht="40.5">
      <c r="A3655" s="707">
        <v>92361</v>
      </c>
      <c r="B3655" s="692" t="s">
        <v>3666</v>
      </c>
      <c r="C3655" s="18" t="s">
        <v>10</v>
      </c>
      <c r="D3655" s="18">
        <v>145.21</v>
      </c>
      <c r="E3655" s="310" t="str">
        <f t="shared" si="56"/>
        <v>SINAPI 07/2024</v>
      </c>
      <c r="F3655" s="18">
        <v>146.05000000000001</v>
      </c>
    </row>
    <row r="3656" spans="1:6" ht="40.5">
      <c r="A3656" s="707">
        <v>92362</v>
      </c>
      <c r="B3656" s="692" t="s">
        <v>3667</v>
      </c>
      <c r="C3656" s="18" t="s">
        <v>10</v>
      </c>
      <c r="D3656" s="18">
        <v>233.17</v>
      </c>
      <c r="E3656" s="310" t="str">
        <f t="shared" ref="E3656:E3719" si="57">+$G$7</f>
        <v>SINAPI 07/2024</v>
      </c>
      <c r="F3656" s="18">
        <v>234.25</v>
      </c>
    </row>
    <row r="3657" spans="1:6" ht="54">
      <c r="A3657" s="707">
        <v>92364</v>
      </c>
      <c r="B3657" s="692" t="s">
        <v>3668</v>
      </c>
      <c r="C3657" s="18" t="s">
        <v>10</v>
      </c>
      <c r="D3657" s="18">
        <v>47.4</v>
      </c>
      <c r="E3657" s="310" t="str">
        <f t="shared" si="57"/>
        <v>SINAPI 07/2024</v>
      </c>
      <c r="F3657" s="18">
        <v>48.34</v>
      </c>
    </row>
    <row r="3658" spans="1:6" ht="54">
      <c r="A3658" s="707">
        <v>92365</v>
      </c>
      <c r="B3658" s="692" t="s">
        <v>3669</v>
      </c>
      <c r="C3658" s="18" t="s">
        <v>10</v>
      </c>
      <c r="D3658" s="18">
        <v>54.53</v>
      </c>
      <c r="E3658" s="310" t="str">
        <f t="shared" si="57"/>
        <v>SINAPI 07/2024</v>
      </c>
      <c r="F3658" s="18">
        <v>55.57</v>
      </c>
    </row>
    <row r="3659" spans="1:6" ht="54">
      <c r="A3659" s="707">
        <v>92366</v>
      </c>
      <c r="B3659" s="692" t="s">
        <v>3670</v>
      </c>
      <c r="C3659" s="18" t="s">
        <v>10</v>
      </c>
      <c r="D3659" s="18">
        <v>75.930000000000007</v>
      </c>
      <c r="E3659" s="310" t="str">
        <f t="shared" si="57"/>
        <v>SINAPI 07/2024</v>
      </c>
      <c r="F3659" s="18">
        <v>77.08</v>
      </c>
    </row>
    <row r="3660" spans="1:6" ht="54">
      <c r="A3660" s="707">
        <v>92367</v>
      </c>
      <c r="B3660" s="692" t="s">
        <v>3671</v>
      </c>
      <c r="C3660" s="18" t="s">
        <v>10</v>
      </c>
      <c r="D3660" s="18">
        <v>93.31</v>
      </c>
      <c r="E3660" s="310" t="str">
        <f t="shared" si="57"/>
        <v>SINAPI 07/2024</v>
      </c>
      <c r="F3660" s="18">
        <v>94.62</v>
      </c>
    </row>
    <row r="3661" spans="1:6" ht="54">
      <c r="A3661" s="707">
        <v>92368</v>
      </c>
      <c r="B3661" s="692" t="s">
        <v>3672</v>
      </c>
      <c r="C3661" s="18" t="s">
        <v>10</v>
      </c>
      <c r="D3661" s="18">
        <v>123.34</v>
      </c>
      <c r="E3661" s="310" t="str">
        <f t="shared" si="57"/>
        <v>SINAPI 07/2024</v>
      </c>
      <c r="F3661" s="18">
        <v>124.81</v>
      </c>
    </row>
    <row r="3662" spans="1:6" ht="40.5">
      <c r="A3662" s="707">
        <v>92645</v>
      </c>
      <c r="B3662" s="692" t="s">
        <v>3673</v>
      </c>
      <c r="C3662" s="18" t="s">
        <v>10</v>
      </c>
      <c r="D3662" s="18">
        <v>83.94</v>
      </c>
      <c r="E3662" s="310" t="str">
        <f t="shared" si="57"/>
        <v>SINAPI 07/2024</v>
      </c>
      <c r="F3662" s="18">
        <v>84.78</v>
      </c>
    </row>
    <row r="3663" spans="1:6" ht="40.5">
      <c r="A3663" s="707">
        <v>92646</v>
      </c>
      <c r="B3663" s="692" t="s">
        <v>3674</v>
      </c>
      <c r="C3663" s="18" t="s">
        <v>10</v>
      </c>
      <c r="D3663" s="18">
        <v>111.17</v>
      </c>
      <c r="E3663" s="310" t="str">
        <f t="shared" si="57"/>
        <v>SINAPI 07/2024</v>
      </c>
      <c r="F3663" s="18">
        <v>112.12</v>
      </c>
    </row>
    <row r="3664" spans="1:6" ht="40.5">
      <c r="A3664" s="707">
        <v>92648</v>
      </c>
      <c r="B3664" s="692" t="s">
        <v>3675</v>
      </c>
      <c r="C3664" s="18" t="s">
        <v>10</v>
      </c>
      <c r="D3664" s="18">
        <v>121.54</v>
      </c>
      <c r="E3664" s="310" t="str">
        <f t="shared" si="57"/>
        <v>SINAPI 07/2024</v>
      </c>
      <c r="F3664" s="18">
        <v>122.62</v>
      </c>
    </row>
    <row r="3665" spans="1:6" ht="40.5">
      <c r="A3665" s="707">
        <v>92649</v>
      </c>
      <c r="B3665" s="692" t="s">
        <v>3676</v>
      </c>
      <c r="C3665" s="18" t="s">
        <v>10</v>
      </c>
      <c r="D3665" s="18">
        <v>148.52000000000001</v>
      </c>
      <c r="E3665" s="310" t="str">
        <f t="shared" si="57"/>
        <v>SINAPI 07/2024</v>
      </c>
      <c r="F3665" s="18">
        <v>149.76</v>
      </c>
    </row>
    <row r="3666" spans="1:6" ht="40.5">
      <c r="A3666" s="707">
        <v>92650</v>
      </c>
      <c r="B3666" s="692" t="s">
        <v>3677</v>
      </c>
      <c r="C3666" s="18" t="s">
        <v>10</v>
      </c>
      <c r="D3666" s="18">
        <v>236.48</v>
      </c>
      <c r="E3666" s="310" t="str">
        <f t="shared" si="57"/>
        <v>SINAPI 07/2024</v>
      </c>
      <c r="F3666" s="18">
        <v>237.97</v>
      </c>
    </row>
    <row r="3667" spans="1:6" ht="54">
      <c r="A3667" s="707">
        <v>92652</v>
      </c>
      <c r="B3667" s="692" t="s">
        <v>3678</v>
      </c>
      <c r="C3667" s="18" t="s">
        <v>10</v>
      </c>
      <c r="D3667" s="18">
        <v>51.45</v>
      </c>
      <c r="E3667" s="310" t="str">
        <f t="shared" si="57"/>
        <v>SINAPI 07/2024</v>
      </c>
      <c r="F3667" s="18">
        <v>52.92</v>
      </c>
    </row>
    <row r="3668" spans="1:6" ht="54">
      <c r="A3668" s="707">
        <v>92653</v>
      </c>
      <c r="B3668" s="692" t="s">
        <v>3679</v>
      </c>
      <c r="C3668" s="18" t="s">
        <v>10</v>
      </c>
      <c r="D3668" s="18">
        <v>58.62</v>
      </c>
      <c r="E3668" s="310" t="str">
        <f t="shared" si="57"/>
        <v>SINAPI 07/2024</v>
      </c>
      <c r="F3668" s="18">
        <v>60.18</v>
      </c>
    </row>
    <row r="3669" spans="1:6" ht="54">
      <c r="A3669" s="707">
        <v>92654</v>
      </c>
      <c r="B3669" s="692" t="s">
        <v>3680</v>
      </c>
      <c r="C3669" s="18" t="s">
        <v>10</v>
      </c>
      <c r="D3669" s="18">
        <v>80.02</v>
      </c>
      <c r="E3669" s="310" t="str">
        <f t="shared" si="57"/>
        <v>SINAPI 07/2024</v>
      </c>
      <c r="F3669" s="18">
        <v>81.69</v>
      </c>
    </row>
    <row r="3670" spans="1:6" ht="54">
      <c r="A3670" s="707">
        <v>92655</v>
      </c>
      <c r="B3670" s="692" t="s">
        <v>3681</v>
      </c>
      <c r="C3670" s="18" t="s">
        <v>10</v>
      </c>
      <c r="D3670" s="18">
        <v>97.49</v>
      </c>
      <c r="E3670" s="310" t="str">
        <f t="shared" si="57"/>
        <v>SINAPI 07/2024</v>
      </c>
      <c r="F3670" s="18">
        <v>99.33</v>
      </c>
    </row>
    <row r="3671" spans="1:6" ht="54">
      <c r="A3671" s="707">
        <v>92656</v>
      </c>
      <c r="B3671" s="692" t="s">
        <v>3682</v>
      </c>
      <c r="C3671" s="18" t="s">
        <v>10</v>
      </c>
      <c r="D3671" s="18">
        <v>127.51</v>
      </c>
      <c r="E3671" s="310" t="str">
        <f t="shared" si="57"/>
        <v>SINAPI 07/2024</v>
      </c>
      <c r="F3671" s="18">
        <v>129.52000000000001</v>
      </c>
    </row>
    <row r="3672" spans="1:6" ht="54">
      <c r="A3672" s="707">
        <v>92687</v>
      </c>
      <c r="B3672" s="692" t="s">
        <v>3683</v>
      </c>
      <c r="C3672" s="18" t="s">
        <v>10</v>
      </c>
      <c r="D3672" s="18">
        <v>24.1</v>
      </c>
      <c r="E3672" s="310" t="str">
        <f t="shared" si="57"/>
        <v>SINAPI 07/2024</v>
      </c>
      <c r="F3672" s="18">
        <v>25.03</v>
      </c>
    </row>
    <row r="3673" spans="1:6" ht="54">
      <c r="A3673" s="707">
        <v>92688</v>
      </c>
      <c r="B3673" s="692" t="s">
        <v>3684</v>
      </c>
      <c r="C3673" s="18" t="s">
        <v>10</v>
      </c>
      <c r="D3673" s="18">
        <v>33.76</v>
      </c>
      <c r="E3673" s="310" t="str">
        <f t="shared" si="57"/>
        <v>SINAPI 07/2024</v>
      </c>
      <c r="F3673" s="18">
        <v>35.35</v>
      </c>
    </row>
    <row r="3674" spans="1:6" ht="40.5">
      <c r="A3674" s="707">
        <v>92689</v>
      </c>
      <c r="B3674" s="692" t="s">
        <v>3685</v>
      </c>
      <c r="C3674" s="18" t="s">
        <v>10</v>
      </c>
      <c r="D3674" s="18">
        <v>57.89</v>
      </c>
      <c r="E3674" s="310" t="str">
        <f t="shared" si="57"/>
        <v>SINAPI 07/2024</v>
      </c>
      <c r="F3674" s="18">
        <v>58.84</v>
      </c>
    </row>
    <row r="3675" spans="1:6" ht="40.5">
      <c r="A3675" s="707">
        <v>92690</v>
      </c>
      <c r="B3675" s="692" t="s">
        <v>3686</v>
      </c>
      <c r="C3675" s="18" t="s">
        <v>10</v>
      </c>
      <c r="D3675" s="18">
        <v>81.67</v>
      </c>
      <c r="E3675" s="310" t="str">
        <f t="shared" si="57"/>
        <v>SINAPI 07/2024</v>
      </c>
      <c r="F3675" s="18">
        <v>83.3</v>
      </c>
    </row>
    <row r="3676" spans="1:6" ht="40.5">
      <c r="A3676" s="707">
        <v>92691</v>
      </c>
      <c r="B3676" s="692" t="s">
        <v>3687</v>
      </c>
      <c r="C3676" s="18" t="s">
        <v>10</v>
      </c>
      <c r="D3676" s="18">
        <v>102.57</v>
      </c>
      <c r="E3676" s="310" t="str">
        <f t="shared" si="57"/>
        <v>SINAPI 07/2024</v>
      </c>
      <c r="F3676" s="18">
        <v>105.73</v>
      </c>
    </row>
    <row r="3677" spans="1:6" ht="54">
      <c r="A3677" s="707">
        <v>94462</v>
      </c>
      <c r="B3677" s="692" t="s">
        <v>3688</v>
      </c>
      <c r="C3677" s="18" t="s">
        <v>10</v>
      </c>
      <c r="D3677" s="18">
        <v>82.74</v>
      </c>
      <c r="E3677" s="310" t="str">
        <f t="shared" si="57"/>
        <v>SINAPI 07/2024</v>
      </c>
      <c r="F3677" s="18">
        <v>84.77</v>
      </c>
    </row>
    <row r="3678" spans="1:6" ht="54">
      <c r="A3678" s="707">
        <v>94463</v>
      </c>
      <c r="B3678" s="692" t="s">
        <v>3689</v>
      </c>
      <c r="C3678" s="18" t="s">
        <v>10</v>
      </c>
      <c r="D3678" s="18">
        <v>101.54</v>
      </c>
      <c r="E3678" s="310" t="str">
        <f t="shared" si="57"/>
        <v>SINAPI 07/2024</v>
      </c>
      <c r="F3678" s="18">
        <v>103.91</v>
      </c>
    </row>
    <row r="3679" spans="1:6" ht="54">
      <c r="A3679" s="707">
        <v>94464</v>
      </c>
      <c r="B3679" s="692" t="s">
        <v>3690</v>
      </c>
      <c r="C3679" s="18" t="s">
        <v>10</v>
      </c>
      <c r="D3679" s="18">
        <v>133.6</v>
      </c>
      <c r="E3679" s="310" t="str">
        <f t="shared" si="57"/>
        <v>SINAPI 07/2024</v>
      </c>
      <c r="F3679" s="18">
        <v>136.38999999999999</v>
      </c>
    </row>
    <row r="3680" spans="1:6" ht="40.5">
      <c r="A3680" s="707">
        <v>94602</v>
      </c>
      <c r="B3680" s="692" t="s">
        <v>3691</v>
      </c>
      <c r="C3680" s="18" t="s">
        <v>10</v>
      </c>
      <c r="D3680" s="18">
        <v>214</v>
      </c>
      <c r="E3680" s="310" t="str">
        <f t="shared" si="57"/>
        <v>SINAPI 07/2024</v>
      </c>
      <c r="F3680" s="18">
        <v>216.62</v>
      </c>
    </row>
    <row r="3681" spans="1:6" ht="40.5">
      <c r="A3681" s="707">
        <v>94603</v>
      </c>
      <c r="B3681" s="692" t="s">
        <v>3692</v>
      </c>
      <c r="C3681" s="18" t="s">
        <v>10</v>
      </c>
      <c r="D3681" s="18">
        <v>293.89</v>
      </c>
      <c r="E3681" s="310" t="str">
        <f t="shared" si="57"/>
        <v>SINAPI 07/2024</v>
      </c>
      <c r="F3681" s="18">
        <v>296.63</v>
      </c>
    </row>
    <row r="3682" spans="1:6" ht="40.5">
      <c r="A3682" s="707">
        <v>94604</v>
      </c>
      <c r="B3682" s="692" t="s">
        <v>3693</v>
      </c>
      <c r="C3682" s="18" t="s">
        <v>10</v>
      </c>
      <c r="D3682" s="18">
        <v>420.59</v>
      </c>
      <c r="E3682" s="310" t="str">
        <f t="shared" si="57"/>
        <v>SINAPI 07/2024</v>
      </c>
      <c r="F3682" s="18">
        <v>423.45</v>
      </c>
    </row>
    <row r="3683" spans="1:6" ht="40.5">
      <c r="A3683" s="707">
        <v>94605</v>
      </c>
      <c r="B3683" s="692" t="s">
        <v>3694</v>
      </c>
      <c r="C3683" s="18" t="s">
        <v>10</v>
      </c>
      <c r="D3683" s="18">
        <v>611.34</v>
      </c>
      <c r="E3683" s="310" t="str">
        <f t="shared" si="57"/>
        <v>SINAPI 07/2024</v>
      </c>
      <c r="F3683" s="18">
        <v>614.44000000000005</v>
      </c>
    </row>
    <row r="3684" spans="1:6" ht="40.5">
      <c r="A3684" s="707">
        <v>94648</v>
      </c>
      <c r="B3684" s="692" t="s">
        <v>3695</v>
      </c>
      <c r="C3684" s="18" t="s">
        <v>10</v>
      </c>
      <c r="D3684" s="18">
        <v>5.9</v>
      </c>
      <c r="E3684" s="310" t="str">
        <f t="shared" si="57"/>
        <v>SINAPI 07/2024</v>
      </c>
      <c r="F3684" s="18">
        <v>6.15</v>
      </c>
    </row>
    <row r="3685" spans="1:6" ht="40.5">
      <c r="A3685" s="707">
        <v>94649</v>
      </c>
      <c r="B3685" s="692" t="s">
        <v>3696</v>
      </c>
      <c r="C3685" s="18" t="s">
        <v>10</v>
      </c>
      <c r="D3685" s="18">
        <v>11.09</v>
      </c>
      <c r="E3685" s="310" t="str">
        <f t="shared" si="57"/>
        <v>SINAPI 07/2024</v>
      </c>
      <c r="F3685" s="18">
        <v>11.41</v>
      </c>
    </row>
    <row r="3686" spans="1:6" ht="40.5">
      <c r="A3686" s="707">
        <v>94650</v>
      </c>
      <c r="B3686" s="692" t="s">
        <v>3697</v>
      </c>
      <c r="C3686" s="18" t="s">
        <v>10</v>
      </c>
      <c r="D3686" s="18">
        <v>16.829999999999998</v>
      </c>
      <c r="E3686" s="310" t="str">
        <f t="shared" si="57"/>
        <v>SINAPI 07/2024</v>
      </c>
      <c r="F3686" s="18">
        <v>17.27</v>
      </c>
    </row>
    <row r="3687" spans="1:6" ht="40.5">
      <c r="A3687" s="707">
        <v>94651</v>
      </c>
      <c r="B3687" s="692" t="s">
        <v>3698</v>
      </c>
      <c r="C3687" s="18" t="s">
        <v>10</v>
      </c>
      <c r="D3687" s="18">
        <v>19.47</v>
      </c>
      <c r="E3687" s="310" t="str">
        <f t="shared" si="57"/>
        <v>SINAPI 07/2024</v>
      </c>
      <c r="F3687" s="18">
        <v>20.079999999999998</v>
      </c>
    </row>
    <row r="3688" spans="1:6" ht="40.5">
      <c r="A3688" s="707">
        <v>94652</v>
      </c>
      <c r="B3688" s="692" t="s">
        <v>3699</v>
      </c>
      <c r="C3688" s="18" t="s">
        <v>10</v>
      </c>
      <c r="D3688" s="18">
        <v>30.61</v>
      </c>
      <c r="E3688" s="310" t="str">
        <f t="shared" si="57"/>
        <v>SINAPI 07/2024</v>
      </c>
      <c r="F3688" s="18">
        <v>31.42</v>
      </c>
    </row>
    <row r="3689" spans="1:6" ht="40.5">
      <c r="A3689" s="707">
        <v>94653</v>
      </c>
      <c r="B3689" s="692" t="s">
        <v>3700</v>
      </c>
      <c r="C3689" s="18" t="s">
        <v>10</v>
      </c>
      <c r="D3689" s="18">
        <v>49.57</v>
      </c>
      <c r="E3689" s="310" t="str">
        <f t="shared" si="57"/>
        <v>SINAPI 07/2024</v>
      </c>
      <c r="F3689" s="18">
        <v>50.77</v>
      </c>
    </row>
    <row r="3690" spans="1:6" ht="40.5">
      <c r="A3690" s="707">
        <v>94654</v>
      </c>
      <c r="B3690" s="692" t="s">
        <v>3701</v>
      </c>
      <c r="C3690" s="18" t="s">
        <v>10</v>
      </c>
      <c r="D3690" s="18">
        <v>67.680000000000007</v>
      </c>
      <c r="E3690" s="310" t="str">
        <f t="shared" si="57"/>
        <v>SINAPI 07/2024</v>
      </c>
      <c r="F3690" s="18">
        <v>69.17</v>
      </c>
    </row>
    <row r="3691" spans="1:6" ht="40.5">
      <c r="A3691" s="707">
        <v>94655</v>
      </c>
      <c r="B3691" s="692" t="s">
        <v>3702</v>
      </c>
      <c r="C3691" s="18" t="s">
        <v>10</v>
      </c>
      <c r="D3691" s="18">
        <v>106.53</v>
      </c>
      <c r="E3691" s="310" t="str">
        <f t="shared" si="57"/>
        <v>SINAPI 07/2024</v>
      </c>
      <c r="F3691" s="18">
        <v>108.95</v>
      </c>
    </row>
    <row r="3692" spans="1:6" ht="40.5">
      <c r="A3692" s="707">
        <v>94716</v>
      </c>
      <c r="B3692" s="692" t="s">
        <v>3703</v>
      </c>
      <c r="C3692" s="18" t="s">
        <v>10</v>
      </c>
      <c r="D3692" s="18">
        <v>16.739999999999998</v>
      </c>
      <c r="E3692" s="310" t="str">
        <f t="shared" si="57"/>
        <v>SINAPI 07/2024</v>
      </c>
      <c r="F3692" s="18">
        <v>16.97</v>
      </c>
    </row>
    <row r="3693" spans="1:6" ht="40.5">
      <c r="A3693" s="707">
        <v>94717</v>
      </c>
      <c r="B3693" s="692" t="s">
        <v>3704</v>
      </c>
      <c r="C3693" s="18" t="s">
        <v>10</v>
      </c>
      <c r="D3693" s="18">
        <v>28.05</v>
      </c>
      <c r="E3693" s="310" t="str">
        <f t="shared" si="57"/>
        <v>SINAPI 07/2024</v>
      </c>
      <c r="F3693" s="18">
        <v>28.33</v>
      </c>
    </row>
    <row r="3694" spans="1:6" ht="40.5">
      <c r="A3694" s="707">
        <v>94718</v>
      </c>
      <c r="B3694" s="692" t="s">
        <v>3705</v>
      </c>
      <c r="C3694" s="18" t="s">
        <v>10</v>
      </c>
      <c r="D3694" s="18">
        <v>36.619999999999997</v>
      </c>
      <c r="E3694" s="310" t="str">
        <f t="shared" si="57"/>
        <v>SINAPI 07/2024</v>
      </c>
      <c r="F3694" s="18">
        <v>36.979999999999997</v>
      </c>
    </row>
    <row r="3695" spans="1:6" ht="40.5">
      <c r="A3695" s="707">
        <v>94719</v>
      </c>
      <c r="B3695" s="692" t="s">
        <v>3706</v>
      </c>
      <c r="C3695" s="18" t="s">
        <v>10</v>
      </c>
      <c r="D3695" s="18">
        <v>48.88</v>
      </c>
      <c r="E3695" s="310" t="str">
        <f t="shared" si="57"/>
        <v>SINAPI 07/2024</v>
      </c>
      <c r="F3695" s="18">
        <v>49.35</v>
      </c>
    </row>
    <row r="3696" spans="1:6" ht="40.5">
      <c r="A3696" s="707">
        <v>94720</v>
      </c>
      <c r="B3696" s="692" t="s">
        <v>3707</v>
      </c>
      <c r="C3696" s="18" t="s">
        <v>10</v>
      </c>
      <c r="D3696" s="18">
        <v>71.59</v>
      </c>
      <c r="E3696" s="310" t="str">
        <f t="shared" si="57"/>
        <v>SINAPI 07/2024</v>
      </c>
      <c r="F3696" s="18">
        <v>72.27</v>
      </c>
    </row>
    <row r="3697" spans="1:6" ht="40.5">
      <c r="A3697" s="707">
        <v>94721</v>
      </c>
      <c r="B3697" s="692" t="s">
        <v>3708</v>
      </c>
      <c r="C3697" s="18" t="s">
        <v>10</v>
      </c>
      <c r="D3697" s="18">
        <v>116.05</v>
      </c>
      <c r="E3697" s="310" t="str">
        <f t="shared" si="57"/>
        <v>SINAPI 07/2024</v>
      </c>
      <c r="F3697" s="18">
        <v>117.19</v>
      </c>
    </row>
    <row r="3698" spans="1:6" ht="40.5">
      <c r="A3698" s="707">
        <v>94722</v>
      </c>
      <c r="B3698" s="692" t="s">
        <v>3709</v>
      </c>
      <c r="C3698" s="18" t="s">
        <v>10</v>
      </c>
      <c r="D3698" s="18">
        <v>180.93</v>
      </c>
      <c r="E3698" s="310" t="str">
        <f t="shared" si="57"/>
        <v>SINAPI 07/2024</v>
      </c>
      <c r="F3698" s="18">
        <v>182.56</v>
      </c>
    </row>
    <row r="3699" spans="1:6" ht="40.5">
      <c r="A3699" s="707">
        <v>94723</v>
      </c>
      <c r="B3699" s="692" t="s">
        <v>3710</v>
      </c>
      <c r="C3699" s="18" t="s">
        <v>10</v>
      </c>
      <c r="D3699" s="18">
        <v>340.34</v>
      </c>
      <c r="E3699" s="310" t="str">
        <f t="shared" si="57"/>
        <v>SINAPI 07/2024</v>
      </c>
      <c r="F3699" s="18">
        <v>342.93</v>
      </c>
    </row>
    <row r="3700" spans="1:6" ht="40.5">
      <c r="A3700" s="707">
        <v>95697</v>
      </c>
      <c r="B3700" s="692" t="s">
        <v>3711</v>
      </c>
      <c r="C3700" s="18" t="s">
        <v>10</v>
      </c>
      <c r="D3700" s="18">
        <v>118.25</v>
      </c>
      <c r="E3700" s="310" t="str">
        <f t="shared" si="57"/>
        <v>SINAPI 07/2024</v>
      </c>
      <c r="F3700" s="18">
        <v>118.9</v>
      </c>
    </row>
    <row r="3701" spans="1:6" ht="40.5">
      <c r="A3701" s="707">
        <v>96635</v>
      </c>
      <c r="B3701" s="692" t="s">
        <v>3712</v>
      </c>
      <c r="C3701" s="18" t="s">
        <v>10</v>
      </c>
      <c r="D3701" s="18">
        <v>35.700000000000003</v>
      </c>
      <c r="E3701" s="310" t="str">
        <f t="shared" si="57"/>
        <v>SINAPI 07/2024</v>
      </c>
      <c r="F3701" s="18">
        <v>38.57</v>
      </c>
    </row>
    <row r="3702" spans="1:6" ht="40.5">
      <c r="A3702" s="707">
        <v>96636</v>
      </c>
      <c r="B3702" s="692" t="s">
        <v>3713</v>
      </c>
      <c r="C3702" s="18" t="s">
        <v>10</v>
      </c>
      <c r="D3702" s="18">
        <v>37.93</v>
      </c>
      <c r="E3702" s="310" t="str">
        <f t="shared" si="57"/>
        <v>SINAPI 07/2024</v>
      </c>
      <c r="F3702" s="18">
        <v>40.89</v>
      </c>
    </row>
    <row r="3703" spans="1:6" ht="40.5">
      <c r="A3703" s="707">
        <v>96644</v>
      </c>
      <c r="B3703" s="692" t="s">
        <v>3714</v>
      </c>
      <c r="C3703" s="18" t="s">
        <v>10</v>
      </c>
      <c r="D3703" s="18">
        <v>20.149999999999999</v>
      </c>
      <c r="E3703" s="310" t="str">
        <f t="shared" si="57"/>
        <v>SINAPI 07/2024</v>
      </c>
      <c r="F3703" s="18">
        <v>21.05</v>
      </c>
    </row>
    <row r="3704" spans="1:6" ht="40.5">
      <c r="A3704" s="707">
        <v>96645</v>
      </c>
      <c r="B3704" s="692" t="s">
        <v>3715</v>
      </c>
      <c r="C3704" s="18" t="s">
        <v>10</v>
      </c>
      <c r="D3704" s="18">
        <v>17.77</v>
      </c>
      <c r="E3704" s="310" t="str">
        <f t="shared" si="57"/>
        <v>SINAPI 07/2024</v>
      </c>
      <c r="F3704" s="18">
        <v>18.670000000000002</v>
      </c>
    </row>
    <row r="3705" spans="1:6" ht="40.5">
      <c r="A3705" s="707">
        <v>96646</v>
      </c>
      <c r="B3705" s="692" t="s">
        <v>3716</v>
      </c>
      <c r="C3705" s="18" t="s">
        <v>10</v>
      </c>
      <c r="D3705" s="18">
        <v>21.87</v>
      </c>
      <c r="E3705" s="310" t="str">
        <f t="shared" si="57"/>
        <v>SINAPI 07/2024</v>
      </c>
      <c r="F3705" s="18">
        <v>22.82</v>
      </c>
    </row>
    <row r="3706" spans="1:6" ht="40.5">
      <c r="A3706" s="707">
        <v>96647</v>
      </c>
      <c r="B3706" s="692" t="s">
        <v>3717</v>
      </c>
      <c r="C3706" s="18" t="s">
        <v>10</v>
      </c>
      <c r="D3706" s="18">
        <v>21.93</v>
      </c>
      <c r="E3706" s="310" t="str">
        <f t="shared" si="57"/>
        <v>SINAPI 07/2024</v>
      </c>
      <c r="F3706" s="18">
        <v>22.87</v>
      </c>
    </row>
    <row r="3707" spans="1:6" ht="40.5">
      <c r="A3707" s="707">
        <v>96648</v>
      </c>
      <c r="B3707" s="692" t="s">
        <v>3718</v>
      </c>
      <c r="C3707" s="18" t="s">
        <v>10</v>
      </c>
      <c r="D3707" s="18">
        <v>27.23</v>
      </c>
      <c r="E3707" s="310" t="str">
        <f t="shared" si="57"/>
        <v>SINAPI 07/2024</v>
      </c>
      <c r="F3707" s="18">
        <v>28.22</v>
      </c>
    </row>
    <row r="3708" spans="1:6" ht="40.5">
      <c r="A3708" s="707">
        <v>96649</v>
      </c>
      <c r="B3708" s="692" t="s">
        <v>3719</v>
      </c>
      <c r="C3708" s="18" t="s">
        <v>10</v>
      </c>
      <c r="D3708" s="18">
        <v>36.26</v>
      </c>
      <c r="E3708" s="310" t="str">
        <f t="shared" si="57"/>
        <v>SINAPI 07/2024</v>
      </c>
      <c r="F3708" s="18">
        <v>37.299999999999997</v>
      </c>
    </row>
    <row r="3709" spans="1:6" ht="27">
      <c r="A3709" s="707">
        <v>96668</v>
      </c>
      <c r="B3709" s="692" t="s">
        <v>3720</v>
      </c>
      <c r="C3709" s="18" t="s">
        <v>10</v>
      </c>
      <c r="D3709" s="18">
        <v>16</v>
      </c>
      <c r="E3709" s="310" t="str">
        <f t="shared" si="57"/>
        <v>SINAPI 07/2024</v>
      </c>
      <c r="F3709" s="18">
        <v>16.39</v>
      </c>
    </row>
    <row r="3710" spans="1:6" ht="27">
      <c r="A3710" s="707">
        <v>96669</v>
      </c>
      <c r="B3710" s="692" t="s">
        <v>3721</v>
      </c>
      <c r="C3710" s="18" t="s">
        <v>10</v>
      </c>
      <c r="D3710" s="18">
        <v>15.56</v>
      </c>
      <c r="E3710" s="310" t="str">
        <f t="shared" si="57"/>
        <v>SINAPI 07/2024</v>
      </c>
      <c r="F3710" s="18">
        <v>16.190000000000001</v>
      </c>
    </row>
    <row r="3711" spans="1:6" ht="27">
      <c r="A3711" s="707">
        <v>96670</v>
      </c>
      <c r="B3711" s="692" t="s">
        <v>3722</v>
      </c>
      <c r="C3711" s="18" t="s">
        <v>10</v>
      </c>
      <c r="D3711" s="18">
        <v>20.28</v>
      </c>
      <c r="E3711" s="310" t="str">
        <f t="shared" si="57"/>
        <v>SINAPI 07/2024</v>
      </c>
      <c r="F3711" s="18">
        <v>21.03</v>
      </c>
    </row>
    <row r="3712" spans="1:6" ht="27">
      <c r="A3712" s="707">
        <v>96671</v>
      </c>
      <c r="B3712" s="692" t="s">
        <v>3723</v>
      </c>
      <c r="C3712" s="18" t="s">
        <v>10</v>
      </c>
      <c r="D3712" s="18">
        <v>30.89</v>
      </c>
      <c r="E3712" s="310" t="str">
        <f t="shared" si="57"/>
        <v>SINAPI 07/2024</v>
      </c>
      <c r="F3712" s="18">
        <v>31.81</v>
      </c>
    </row>
    <row r="3713" spans="1:6" ht="27">
      <c r="A3713" s="707">
        <v>96672</v>
      </c>
      <c r="B3713" s="692" t="s">
        <v>3724</v>
      </c>
      <c r="C3713" s="18" t="s">
        <v>10</v>
      </c>
      <c r="D3713" s="18">
        <v>47.31</v>
      </c>
      <c r="E3713" s="310" t="str">
        <f t="shared" si="57"/>
        <v>SINAPI 07/2024</v>
      </c>
      <c r="F3713" s="18">
        <v>48.44</v>
      </c>
    </row>
    <row r="3714" spans="1:6" ht="27">
      <c r="A3714" s="707">
        <v>96673</v>
      </c>
      <c r="B3714" s="692" t="s">
        <v>3725</v>
      </c>
      <c r="C3714" s="18" t="s">
        <v>10</v>
      </c>
      <c r="D3714" s="18">
        <v>59.72</v>
      </c>
      <c r="E3714" s="310" t="str">
        <f t="shared" si="57"/>
        <v>SINAPI 07/2024</v>
      </c>
      <c r="F3714" s="18">
        <v>61.05</v>
      </c>
    </row>
    <row r="3715" spans="1:6" ht="27">
      <c r="A3715" s="707">
        <v>96674</v>
      </c>
      <c r="B3715" s="692" t="s">
        <v>3726</v>
      </c>
      <c r="C3715" s="18" t="s">
        <v>10</v>
      </c>
      <c r="D3715" s="18">
        <v>97.08</v>
      </c>
      <c r="E3715" s="310" t="str">
        <f t="shared" si="57"/>
        <v>SINAPI 07/2024</v>
      </c>
      <c r="F3715" s="18">
        <v>98.65</v>
      </c>
    </row>
    <row r="3716" spans="1:6" ht="27">
      <c r="A3716" s="707">
        <v>96675</v>
      </c>
      <c r="B3716" s="692" t="s">
        <v>3727</v>
      </c>
      <c r="C3716" s="18" t="s">
        <v>10</v>
      </c>
      <c r="D3716" s="18">
        <v>141.5</v>
      </c>
      <c r="E3716" s="310" t="str">
        <f t="shared" si="57"/>
        <v>SINAPI 07/2024</v>
      </c>
      <c r="F3716" s="18">
        <v>143.38</v>
      </c>
    </row>
    <row r="3717" spans="1:6" ht="27">
      <c r="A3717" s="707">
        <v>96676</v>
      </c>
      <c r="B3717" s="692" t="s">
        <v>3728</v>
      </c>
      <c r="C3717" s="18" t="s">
        <v>10</v>
      </c>
      <c r="D3717" s="18">
        <v>20.03</v>
      </c>
      <c r="E3717" s="310" t="str">
        <f t="shared" si="57"/>
        <v>SINAPI 07/2024</v>
      </c>
      <c r="F3717" s="18">
        <v>20.73</v>
      </c>
    </row>
    <row r="3718" spans="1:6" ht="27">
      <c r="A3718" s="707">
        <v>96677</v>
      </c>
      <c r="B3718" s="692" t="s">
        <v>3729</v>
      </c>
      <c r="C3718" s="18" t="s">
        <v>10</v>
      </c>
      <c r="D3718" s="18">
        <v>26.16</v>
      </c>
      <c r="E3718" s="310" t="str">
        <f t="shared" si="57"/>
        <v>SINAPI 07/2024</v>
      </c>
      <c r="F3718" s="18">
        <v>27.01</v>
      </c>
    </row>
    <row r="3719" spans="1:6" ht="27">
      <c r="A3719" s="707">
        <v>96678</v>
      </c>
      <c r="B3719" s="692" t="s">
        <v>3730</v>
      </c>
      <c r="C3719" s="18" t="s">
        <v>10</v>
      </c>
      <c r="D3719" s="18">
        <v>36.15</v>
      </c>
      <c r="E3719" s="310" t="str">
        <f t="shared" si="57"/>
        <v>SINAPI 07/2024</v>
      </c>
      <c r="F3719" s="18">
        <v>37.18</v>
      </c>
    </row>
    <row r="3720" spans="1:6" ht="27">
      <c r="A3720" s="707">
        <v>96679</v>
      </c>
      <c r="B3720" s="692" t="s">
        <v>3731</v>
      </c>
      <c r="C3720" s="18" t="s">
        <v>10</v>
      </c>
      <c r="D3720" s="18">
        <v>54.11</v>
      </c>
      <c r="E3720" s="310" t="str">
        <f t="shared" ref="E3720:E3783" si="58">+$G$7</f>
        <v>SINAPI 07/2024</v>
      </c>
      <c r="F3720" s="18">
        <v>55.36</v>
      </c>
    </row>
    <row r="3721" spans="1:6" ht="27">
      <c r="A3721" s="707">
        <v>96680</v>
      </c>
      <c r="B3721" s="692" t="s">
        <v>3732</v>
      </c>
      <c r="C3721" s="18" t="s">
        <v>10</v>
      </c>
      <c r="D3721" s="18">
        <v>89.98</v>
      </c>
      <c r="E3721" s="310" t="str">
        <f t="shared" si="58"/>
        <v>SINAPI 07/2024</v>
      </c>
      <c r="F3721" s="18">
        <v>91.51</v>
      </c>
    </row>
    <row r="3722" spans="1:6" ht="27">
      <c r="A3722" s="707">
        <v>96681</v>
      </c>
      <c r="B3722" s="692" t="s">
        <v>3733</v>
      </c>
      <c r="C3722" s="18" t="s">
        <v>10</v>
      </c>
      <c r="D3722" s="18">
        <v>121.32</v>
      </c>
      <c r="E3722" s="310" t="str">
        <f t="shared" si="58"/>
        <v>SINAPI 07/2024</v>
      </c>
      <c r="F3722" s="18">
        <v>123.11</v>
      </c>
    </row>
    <row r="3723" spans="1:6" ht="27">
      <c r="A3723" s="707">
        <v>96682</v>
      </c>
      <c r="B3723" s="692" t="s">
        <v>3734</v>
      </c>
      <c r="C3723" s="18" t="s">
        <v>10</v>
      </c>
      <c r="D3723" s="18">
        <v>200.9</v>
      </c>
      <c r="E3723" s="310" t="str">
        <f t="shared" si="58"/>
        <v>SINAPI 07/2024</v>
      </c>
      <c r="F3723" s="18">
        <v>203.03</v>
      </c>
    </row>
    <row r="3724" spans="1:6" ht="27">
      <c r="A3724" s="707">
        <v>96683</v>
      </c>
      <c r="B3724" s="692" t="s">
        <v>3735</v>
      </c>
      <c r="C3724" s="18" t="s">
        <v>10</v>
      </c>
      <c r="D3724" s="18">
        <v>276.06</v>
      </c>
      <c r="E3724" s="310" t="str">
        <f t="shared" si="58"/>
        <v>SINAPI 07/2024</v>
      </c>
      <c r="F3724" s="18">
        <v>278.63</v>
      </c>
    </row>
    <row r="3725" spans="1:6" ht="40.5">
      <c r="A3725" s="707">
        <v>96718</v>
      </c>
      <c r="B3725" s="692" t="s">
        <v>3736</v>
      </c>
      <c r="C3725" s="18" t="s">
        <v>10</v>
      </c>
      <c r="D3725" s="18">
        <v>12.95</v>
      </c>
      <c r="E3725" s="310" t="str">
        <f t="shared" si="58"/>
        <v>SINAPI 07/2024</v>
      </c>
      <c r="F3725" s="18">
        <v>13.38</v>
      </c>
    </row>
    <row r="3726" spans="1:6" ht="40.5">
      <c r="A3726" s="707">
        <v>96719</v>
      </c>
      <c r="B3726" s="692" t="s">
        <v>3737</v>
      </c>
      <c r="C3726" s="18" t="s">
        <v>10</v>
      </c>
      <c r="D3726" s="18">
        <v>16.68</v>
      </c>
      <c r="E3726" s="310" t="str">
        <f t="shared" si="58"/>
        <v>SINAPI 07/2024</v>
      </c>
      <c r="F3726" s="18">
        <v>17.149999999999999</v>
      </c>
    </row>
    <row r="3727" spans="1:6" ht="40.5">
      <c r="A3727" s="707">
        <v>96720</v>
      </c>
      <c r="B3727" s="692" t="s">
        <v>3738</v>
      </c>
      <c r="C3727" s="18" t="s">
        <v>10</v>
      </c>
      <c r="D3727" s="18">
        <v>14.97</v>
      </c>
      <c r="E3727" s="310" t="str">
        <f t="shared" si="58"/>
        <v>SINAPI 07/2024</v>
      </c>
      <c r="F3727" s="18">
        <v>15.52</v>
      </c>
    </row>
    <row r="3728" spans="1:6" ht="40.5">
      <c r="A3728" s="707">
        <v>96721</v>
      </c>
      <c r="B3728" s="692" t="s">
        <v>3739</v>
      </c>
      <c r="C3728" s="18" t="s">
        <v>10</v>
      </c>
      <c r="D3728" s="18">
        <v>19.53</v>
      </c>
      <c r="E3728" s="310" t="str">
        <f t="shared" si="58"/>
        <v>SINAPI 07/2024</v>
      </c>
      <c r="F3728" s="18">
        <v>20.190000000000001</v>
      </c>
    </row>
    <row r="3729" spans="1:6" ht="40.5">
      <c r="A3729" s="707">
        <v>96722</v>
      </c>
      <c r="B3729" s="692" t="s">
        <v>3740</v>
      </c>
      <c r="C3729" s="18" t="s">
        <v>10</v>
      </c>
      <c r="D3729" s="18">
        <v>30.22</v>
      </c>
      <c r="E3729" s="310" t="str">
        <f t="shared" si="58"/>
        <v>SINAPI 07/2024</v>
      </c>
      <c r="F3729" s="18">
        <v>31.04</v>
      </c>
    </row>
    <row r="3730" spans="1:6" ht="40.5">
      <c r="A3730" s="707">
        <v>96723</v>
      </c>
      <c r="B3730" s="692" t="s">
        <v>3741</v>
      </c>
      <c r="C3730" s="18" t="s">
        <v>10</v>
      </c>
      <c r="D3730" s="18">
        <v>47.19</v>
      </c>
      <c r="E3730" s="310" t="str">
        <f t="shared" si="58"/>
        <v>SINAPI 07/2024</v>
      </c>
      <c r="F3730" s="18">
        <v>48.3</v>
      </c>
    </row>
    <row r="3731" spans="1:6" ht="40.5">
      <c r="A3731" s="707">
        <v>96724</v>
      </c>
      <c r="B3731" s="692" t="s">
        <v>3742</v>
      </c>
      <c r="C3731" s="18" t="s">
        <v>10</v>
      </c>
      <c r="D3731" s="18">
        <v>60.56</v>
      </c>
      <c r="E3731" s="310" t="str">
        <f t="shared" si="58"/>
        <v>SINAPI 07/2024</v>
      </c>
      <c r="F3731" s="18">
        <v>61.98</v>
      </c>
    </row>
    <row r="3732" spans="1:6" ht="40.5">
      <c r="A3732" s="707">
        <v>96725</v>
      </c>
      <c r="B3732" s="692" t="s">
        <v>3743</v>
      </c>
      <c r="C3732" s="18" t="s">
        <v>10</v>
      </c>
      <c r="D3732" s="18">
        <v>99.72</v>
      </c>
      <c r="E3732" s="310" t="str">
        <f t="shared" si="58"/>
        <v>SINAPI 07/2024</v>
      </c>
      <c r="F3732" s="18">
        <v>101.61</v>
      </c>
    </row>
    <row r="3733" spans="1:6" ht="40.5">
      <c r="A3733" s="707">
        <v>96726</v>
      </c>
      <c r="B3733" s="692" t="s">
        <v>3744</v>
      </c>
      <c r="C3733" s="18" t="s">
        <v>10</v>
      </c>
      <c r="D3733" s="18">
        <v>147.6</v>
      </c>
      <c r="E3733" s="310" t="str">
        <f t="shared" si="58"/>
        <v>SINAPI 07/2024</v>
      </c>
      <c r="F3733" s="18">
        <v>150.24</v>
      </c>
    </row>
    <row r="3734" spans="1:6" ht="40.5">
      <c r="A3734" s="707">
        <v>96727</v>
      </c>
      <c r="B3734" s="692" t="s">
        <v>3745</v>
      </c>
      <c r="C3734" s="18" t="s">
        <v>10</v>
      </c>
      <c r="D3734" s="18">
        <v>14.69</v>
      </c>
      <c r="E3734" s="310" t="str">
        <f t="shared" si="58"/>
        <v>SINAPI 07/2024</v>
      </c>
      <c r="F3734" s="18">
        <v>15.22</v>
      </c>
    </row>
    <row r="3735" spans="1:6" ht="40.5">
      <c r="A3735" s="707">
        <v>96728</v>
      </c>
      <c r="B3735" s="692" t="s">
        <v>3746</v>
      </c>
      <c r="C3735" s="18" t="s">
        <v>10</v>
      </c>
      <c r="D3735" s="18">
        <v>19.11</v>
      </c>
      <c r="E3735" s="310" t="str">
        <f t="shared" si="58"/>
        <v>SINAPI 07/2024</v>
      </c>
      <c r="F3735" s="18">
        <v>19.7</v>
      </c>
    </row>
    <row r="3736" spans="1:6" ht="40.5">
      <c r="A3736" s="707">
        <v>96729</v>
      </c>
      <c r="B3736" s="692" t="s">
        <v>3747</v>
      </c>
      <c r="C3736" s="18" t="s">
        <v>10</v>
      </c>
      <c r="D3736" s="18">
        <v>24.76</v>
      </c>
      <c r="E3736" s="310" t="str">
        <f t="shared" si="58"/>
        <v>SINAPI 07/2024</v>
      </c>
      <c r="F3736" s="18">
        <v>25.43</v>
      </c>
    </row>
    <row r="3737" spans="1:6" ht="40.5">
      <c r="A3737" s="707">
        <v>96730</v>
      </c>
      <c r="B3737" s="692" t="s">
        <v>3748</v>
      </c>
      <c r="C3737" s="18" t="s">
        <v>10</v>
      </c>
      <c r="D3737" s="18">
        <v>34.409999999999997</v>
      </c>
      <c r="E3737" s="310" t="str">
        <f t="shared" si="58"/>
        <v>SINAPI 07/2024</v>
      </c>
      <c r="F3737" s="18">
        <v>35.229999999999997</v>
      </c>
    </row>
    <row r="3738" spans="1:6" ht="40.5">
      <c r="A3738" s="707">
        <v>96731</v>
      </c>
      <c r="B3738" s="692" t="s">
        <v>3749</v>
      </c>
      <c r="C3738" s="18" t="s">
        <v>10</v>
      </c>
      <c r="D3738" s="18">
        <v>52.3</v>
      </c>
      <c r="E3738" s="310" t="str">
        <f t="shared" si="58"/>
        <v>SINAPI 07/2024</v>
      </c>
      <c r="F3738" s="18">
        <v>53.32</v>
      </c>
    </row>
    <row r="3739" spans="1:6" ht="40.5">
      <c r="A3739" s="707">
        <v>96732</v>
      </c>
      <c r="B3739" s="692" t="s">
        <v>3750</v>
      </c>
      <c r="C3739" s="18" t="s">
        <v>10</v>
      </c>
      <c r="D3739" s="18">
        <v>88.6</v>
      </c>
      <c r="E3739" s="310" t="str">
        <f t="shared" si="58"/>
        <v>SINAPI 07/2024</v>
      </c>
      <c r="F3739" s="18">
        <v>89.97</v>
      </c>
    </row>
    <row r="3740" spans="1:6" ht="40.5">
      <c r="A3740" s="707">
        <v>96733</v>
      </c>
      <c r="B3740" s="692" t="s">
        <v>3751</v>
      </c>
      <c r="C3740" s="18" t="s">
        <v>10</v>
      </c>
      <c r="D3740" s="18">
        <v>120.9</v>
      </c>
      <c r="E3740" s="310" t="str">
        <f t="shared" si="58"/>
        <v>SINAPI 07/2024</v>
      </c>
      <c r="F3740" s="18">
        <v>122.66</v>
      </c>
    </row>
    <row r="3741" spans="1:6" ht="40.5">
      <c r="A3741" s="707">
        <v>96734</v>
      </c>
      <c r="B3741" s="692" t="s">
        <v>3752</v>
      </c>
      <c r="C3741" s="18" t="s">
        <v>10</v>
      </c>
      <c r="D3741" s="18">
        <v>202.45</v>
      </c>
      <c r="E3741" s="310" t="str">
        <f t="shared" si="58"/>
        <v>SINAPI 07/2024</v>
      </c>
      <c r="F3741" s="18">
        <v>204.78</v>
      </c>
    </row>
    <row r="3742" spans="1:6" ht="40.5">
      <c r="A3742" s="707">
        <v>96735</v>
      </c>
      <c r="B3742" s="692" t="s">
        <v>3753</v>
      </c>
      <c r="C3742" s="18" t="s">
        <v>10</v>
      </c>
      <c r="D3742" s="18">
        <v>281.52</v>
      </c>
      <c r="E3742" s="310" t="str">
        <f t="shared" si="58"/>
        <v>SINAPI 07/2024</v>
      </c>
      <c r="F3742" s="18">
        <v>284.77</v>
      </c>
    </row>
    <row r="3743" spans="1:6" ht="40.5">
      <c r="A3743" s="707">
        <v>96798</v>
      </c>
      <c r="B3743" s="692" t="s">
        <v>3754</v>
      </c>
      <c r="C3743" s="18" t="s">
        <v>10</v>
      </c>
      <c r="D3743" s="18">
        <v>7.43</v>
      </c>
      <c r="E3743" s="310" t="str">
        <f t="shared" si="58"/>
        <v>SINAPI 07/2024</v>
      </c>
      <c r="F3743" s="18">
        <v>7.74</v>
      </c>
    </row>
    <row r="3744" spans="1:6" ht="40.5">
      <c r="A3744" s="707">
        <v>96799</v>
      </c>
      <c r="B3744" s="692" t="s">
        <v>3755</v>
      </c>
      <c r="C3744" s="18" t="s">
        <v>10</v>
      </c>
      <c r="D3744" s="18">
        <v>9.5299999999999994</v>
      </c>
      <c r="E3744" s="310" t="str">
        <f t="shared" si="58"/>
        <v>SINAPI 07/2024</v>
      </c>
      <c r="F3744" s="18">
        <v>9.92</v>
      </c>
    </row>
    <row r="3745" spans="1:6" ht="40.5">
      <c r="A3745" s="707">
        <v>96800</v>
      </c>
      <c r="B3745" s="692" t="s">
        <v>3756</v>
      </c>
      <c r="C3745" s="18" t="s">
        <v>10</v>
      </c>
      <c r="D3745" s="18">
        <v>13.04</v>
      </c>
      <c r="E3745" s="310" t="str">
        <f t="shared" si="58"/>
        <v>SINAPI 07/2024</v>
      </c>
      <c r="F3745" s="18">
        <v>13.55</v>
      </c>
    </row>
    <row r="3746" spans="1:6" ht="40.5">
      <c r="A3746" s="707">
        <v>96801</v>
      </c>
      <c r="B3746" s="692" t="s">
        <v>3757</v>
      </c>
      <c r="C3746" s="18" t="s">
        <v>10</v>
      </c>
      <c r="D3746" s="18">
        <v>19.989999999999998</v>
      </c>
      <c r="E3746" s="310" t="str">
        <f t="shared" si="58"/>
        <v>SINAPI 07/2024</v>
      </c>
      <c r="F3746" s="18">
        <v>20.64</v>
      </c>
    </row>
    <row r="3747" spans="1:6" ht="54">
      <c r="A3747" s="707">
        <v>97327</v>
      </c>
      <c r="B3747" s="692" t="s">
        <v>3758</v>
      </c>
      <c r="C3747" s="18" t="s">
        <v>10</v>
      </c>
      <c r="D3747" s="18">
        <v>25.71</v>
      </c>
      <c r="E3747" s="310" t="str">
        <f t="shared" si="58"/>
        <v>SINAPI 07/2024</v>
      </c>
      <c r="F3747" s="18">
        <v>25.99</v>
      </c>
    </row>
    <row r="3748" spans="1:6" ht="54">
      <c r="A3748" s="707">
        <v>97328</v>
      </c>
      <c r="B3748" s="692" t="s">
        <v>3759</v>
      </c>
      <c r="C3748" s="18" t="s">
        <v>10</v>
      </c>
      <c r="D3748" s="18">
        <v>42.44</v>
      </c>
      <c r="E3748" s="310" t="str">
        <f t="shared" si="58"/>
        <v>SINAPI 07/2024</v>
      </c>
      <c r="F3748" s="18">
        <v>42.74</v>
      </c>
    </row>
    <row r="3749" spans="1:6" ht="54">
      <c r="A3749" s="707">
        <v>97329</v>
      </c>
      <c r="B3749" s="692" t="s">
        <v>3760</v>
      </c>
      <c r="C3749" s="18" t="s">
        <v>10</v>
      </c>
      <c r="D3749" s="18">
        <v>54.34</v>
      </c>
      <c r="E3749" s="310" t="str">
        <f t="shared" si="58"/>
        <v>SINAPI 07/2024</v>
      </c>
      <c r="F3749" s="18">
        <v>54.66</v>
      </c>
    </row>
    <row r="3750" spans="1:6" ht="54">
      <c r="A3750" s="707">
        <v>97330</v>
      </c>
      <c r="B3750" s="692" t="s">
        <v>3761</v>
      </c>
      <c r="C3750" s="18" t="s">
        <v>10</v>
      </c>
      <c r="D3750" s="18">
        <v>66.569999999999993</v>
      </c>
      <c r="E3750" s="310" t="str">
        <f t="shared" si="58"/>
        <v>SINAPI 07/2024</v>
      </c>
      <c r="F3750" s="18">
        <v>66.91</v>
      </c>
    </row>
    <row r="3751" spans="1:6" ht="54">
      <c r="A3751" s="707">
        <v>97331</v>
      </c>
      <c r="B3751" s="692" t="s">
        <v>3762</v>
      </c>
      <c r="C3751" s="18" t="s">
        <v>10</v>
      </c>
      <c r="D3751" s="18">
        <v>26.01</v>
      </c>
      <c r="E3751" s="310" t="str">
        <f t="shared" si="58"/>
        <v>SINAPI 07/2024</v>
      </c>
      <c r="F3751" s="18">
        <v>26.32</v>
      </c>
    </row>
    <row r="3752" spans="1:6" ht="54">
      <c r="A3752" s="707">
        <v>97332</v>
      </c>
      <c r="B3752" s="692" t="s">
        <v>3763</v>
      </c>
      <c r="C3752" s="18" t="s">
        <v>10</v>
      </c>
      <c r="D3752" s="18">
        <v>42.77</v>
      </c>
      <c r="E3752" s="310" t="str">
        <f t="shared" si="58"/>
        <v>SINAPI 07/2024</v>
      </c>
      <c r="F3752" s="18">
        <v>43.13</v>
      </c>
    </row>
    <row r="3753" spans="1:6" ht="54">
      <c r="A3753" s="707">
        <v>97333</v>
      </c>
      <c r="B3753" s="692" t="s">
        <v>3764</v>
      </c>
      <c r="C3753" s="18" t="s">
        <v>10</v>
      </c>
      <c r="D3753" s="18">
        <v>54.76</v>
      </c>
      <c r="E3753" s="310" t="str">
        <f t="shared" si="58"/>
        <v>SINAPI 07/2024</v>
      </c>
      <c r="F3753" s="18">
        <v>55.13</v>
      </c>
    </row>
    <row r="3754" spans="1:6" ht="54">
      <c r="A3754" s="707">
        <v>97334</v>
      </c>
      <c r="B3754" s="692" t="s">
        <v>3765</v>
      </c>
      <c r="C3754" s="18" t="s">
        <v>10</v>
      </c>
      <c r="D3754" s="18">
        <v>67.03</v>
      </c>
      <c r="E3754" s="310" t="str">
        <f t="shared" si="58"/>
        <v>SINAPI 07/2024</v>
      </c>
      <c r="F3754" s="18">
        <v>67.430000000000007</v>
      </c>
    </row>
    <row r="3755" spans="1:6" ht="40.5">
      <c r="A3755" s="707">
        <v>97335</v>
      </c>
      <c r="B3755" s="692" t="s">
        <v>3766</v>
      </c>
      <c r="C3755" s="18" t="s">
        <v>10</v>
      </c>
      <c r="D3755" s="18">
        <v>79.790000000000006</v>
      </c>
      <c r="E3755" s="310" t="str">
        <f t="shared" si="58"/>
        <v>SINAPI 07/2024</v>
      </c>
      <c r="F3755" s="18">
        <v>80.02</v>
      </c>
    </row>
    <row r="3756" spans="1:6" ht="40.5">
      <c r="A3756" s="707">
        <v>97336</v>
      </c>
      <c r="B3756" s="692" t="s">
        <v>3767</v>
      </c>
      <c r="C3756" s="18" t="s">
        <v>10</v>
      </c>
      <c r="D3756" s="18">
        <v>101.55</v>
      </c>
      <c r="E3756" s="310" t="str">
        <f t="shared" si="58"/>
        <v>SINAPI 07/2024</v>
      </c>
      <c r="F3756" s="18">
        <v>101.85</v>
      </c>
    </row>
    <row r="3757" spans="1:6" ht="40.5">
      <c r="A3757" s="707">
        <v>97337</v>
      </c>
      <c r="B3757" s="692" t="s">
        <v>3768</v>
      </c>
      <c r="C3757" s="18" t="s">
        <v>10</v>
      </c>
      <c r="D3757" s="18">
        <v>152.79</v>
      </c>
      <c r="E3757" s="310" t="str">
        <f t="shared" si="58"/>
        <v>SINAPI 07/2024</v>
      </c>
      <c r="F3757" s="18">
        <v>153.16999999999999</v>
      </c>
    </row>
    <row r="3758" spans="1:6" ht="40.5">
      <c r="A3758" s="707">
        <v>97338</v>
      </c>
      <c r="B3758" s="692" t="s">
        <v>3769</v>
      </c>
      <c r="C3758" s="18" t="s">
        <v>10</v>
      </c>
      <c r="D3758" s="18">
        <v>183.84</v>
      </c>
      <c r="E3758" s="310" t="str">
        <f t="shared" si="58"/>
        <v>SINAPI 07/2024</v>
      </c>
      <c r="F3758" s="18">
        <v>184.3</v>
      </c>
    </row>
    <row r="3759" spans="1:6" ht="40.5">
      <c r="A3759" s="707">
        <v>97339</v>
      </c>
      <c r="B3759" s="692" t="s">
        <v>3770</v>
      </c>
      <c r="C3759" s="18" t="s">
        <v>10</v>
      </c>
      <c r="D3759" s="18">
        <v>197.91</v>
      </c>
      <c r="E3759" s="310" t="str">
        <f t="shared" si="58"/>
        <v>SINAPI 07/2024</v>
      </c>
      <c r="F3759" s="18">
        <v>198.51</v>
      </c>
    </row>
    <row r="3760" spans="1:6" ht="40.5">
      <c r="A3760" s="707">
        <v>97340</v>
      </c>
      <c r="B3760" s="692" t="s">
        <v>3771</v>
      </c>
      <c r="C3760" s="18" t="s">
        <v>10</v>
      </c>
      <c r="D3760" s="18">
        <v>198.98</v>
      </c>
      <c r="E3760" s="310" t="str">
        <f t="shared" si="58"/>
        <v>SINAPI 07/2024</v>
      </c>
      <c r="F3760" s="18">
        <v>199.71</v>
      </c>
    </row>
    <row r="3761" spans="1:6" ht="40.5">
      <c r="A3761" s="707">
        <v>97347</v>
      </c>
      <c r="B3761" s="692" t="s">
        <v>3772</v>
      </c>
      <c r="C3761" s="18" t="s">
        <v>10</v>
      </c>
      <c r="D3761" s="18">
        <v>96.16</v>
      </c>
      <c r="E3761" s="310" t="str">
        <f t="shared" si="58"/>
        <v>SINAPI 07/2024</v>
      </c>
      <c r="F3761" s="18">
        <v>96.41</v>
      </c>
    </row>
    <row r="3762" spans="1:6" ht="40.5">
      <c r="A3762" s="707">
        <v>97348</v>
      </c>
      <c r="B3762" s="692" t="s">
        <v>3773</v>
      </c>
      <c r="C3762" s="18" t="s">
        <v>10</v>
      </c>
      <c r="D3762" s="18">
        <v>132.86000000000001</v>
      </c>
      <c r="E3762" s="310" t="str">
        <f t="shared" si="58"/>
        <v>SINAPI 07/2024</v>
      </c>
      <c r="F3762" s="18">
        <v>133.16</v>
      </c>
    </row>
    <row r="3763" spans="1:6" ht="40.5">
      <c r="A3763" s="707">
        <v>97349</v>
      </c>
      <c r="B3763" s="692" t="s">
        <v>3774</v>
      </c>
      <c r="C3763" s="18" t="s">
        <v>10</v>
      </c>
      <c r="D3763" s="18">
        <v>191.56</v>
      </c>
      <c r="E3763" s="310" t="str">
        <f t="shared" si="58"/>
        <v>SINAPI 07/2024</v>
      </c>
      <c r="F3763" s="18">
        <v>191.91</v>
      </c>
    </row>
    <row r="3764" spans="1:6" ht="40.5">
      <c r="A3764" s="707">
        <v>97350</v>
      </c>
      <c r="B3764" s="692" t="s">
        <v>3775</v>
      </c>
      <c r="C3764" s="18" t="s">
        <v>10</v>
      </c>
      <c r="D3764" s="18">
        <v>232.59</v>
      </c>
      <c r="E3764" s="310" t="str">
        <f t="shared" si="58"/>
        <v>SINAPI 07/2024</v>
      </c>
      <c r="F3764" s="18">
        <v>233</v>
      </c>
    </row>
    <row r="3765" spans="1:6" ht="40.5">
      <c r="A3765" s="707">
        <v>97351</v>
      </c>
      <c r="B3765" s="692" t="s">
        <v>3776</v>
      </c>
      <c r="C3765" s="18" t="s">
        <v>10</v>
      </c>
      <c r="D3765" s="18">
        <v>321.63</v>
      </c>
      <c r="E3765" s="310" t="str">
        <f t="shared" si="58"/>
        <v>SINAPI 07/2024</v>
      </c>
      <c r="F3765" s="18">
        <v>322.14</v>
      </c>
    </row>
    <row r="3766" spans="1:6" ht="40.5">
      <c r="A3766" s="707">
        <v>97352</v>
      </c>
      <c r="B3766" s="692" t="s">
        <v>3777</v>
      </c>
      <c r="C3766" s="18" t="s">
        <v>10</v>
      </c>
      <c r="D3766" s="18">
        <v>416.86</v>
      </c>
      <c r="E3766" s="310" t="str">
        <f t="shared" si="58"/>
        <v>SINAPI 07/2024</v>
      </c>
      <c r="F3766" s="18">
        <v>417.45</v>
      </c>
    </row>
    <row r="3767" spans="1:6" ht="40.5">
      <c r="A3767" s="707">
        <v>97353</v>
      </c>
      <c r="B3767" s="692" t="s">
        <v>3778</v>
      </c>
      <c r="C3767" s="18" t="s">
        <v>10</v>
      </c>
      <c r="D3767" s="18">
        <v>63.01</v>
      </c>
      <c r="E3767" s="310" t="str">
        <f t="shared" si="58"/>
        <v>SINAPI 07/2024</v>
      </c>
      <c r="F3767" s="18">
        <v>63.68</v>
      </c>
    </row>
    <row r="3768" spans="1:6" ht="40.5">
      <c r="A3768" s="707">
        <v>97354</v>
      </c>
      <c r="B3768" s="692" t="s">
        <v>3779</v>
      </c>
      <c r="C3768" s="18" t="s">
        <v>10</v>
      </c>
      <c r="D3768" s="18">
        <v>100.22</v>
      </c>
      <c r="E3768" s="310" t="str">
        <f t="shared" si="58"/>
        <v>SINAPI 07/2024</v>
      </c>
      <c r="F3768" s="18">
        <v>100.99</v>
      </c>
    </row>
    <row r="3769" spans="1:6" ht="40.5">
      <c r="A3769" s="707">
        <v>97355</v>
      </c>
      <c r="B3769" s="692" t="s">
        <v>3780</v>
      </c>
      <c r="C3769" s="18" t="s">
        <v>10</v>
      </c>
      <c r="D3769" s="18">
        <v>137.21</v>
      </c>
      <c r="E3769" s="310" t="str">
        <f t="shared" si="58"/>
        <v>SINAPI 07/2024</v>
      </c>
      <c r="F3769" s="18">
        <v>138.06</v>
      </c>
    </row>
    <row r="3770" spans="1:6" ht="40.5">
      <c r="A3770" s="707">
        <v>97356</v>
      </c>
      <c r="B3770" s="692" t="s">
        <v>3781</v>
      </c>
      <c r="C3770" s="18" t="s">
        <v>10</v>
      </c>
      <c r="D3770" s="18">
        <v>71.92</v>
      </c>
      <c r="E3770" s="310" t="str">
        <f t="shared" si="58"/>
        <v>SINAPI 07/2024</v>
      </c>
      <c r="F3770" s="18">
        <v>73.72</v>
      </c>
    </row>
    <row r="3771" spans="1:6" ht="40.5">
      <c r="A3771" s="707">
        <v>97357</v>
      </c>
      <c r="B3771" s="692" t="s">
        <v>3782</v>
      </c>
      <c r="C3771" s="18" t="s">
        <v>10</v>
      </c>
      <c r="D3771" s="18">
        <v>115.51</v>
      </c>
      <c r="E3771" s="310" t="str">
        <f t="shared" si="58"/>
        <v>SINAPI 07/2024</v>
      </c>
      <c r="F3771" s="18">
        <v>118.24</v>
      </c>
    </row>
    <row r="3772" spans="1:6" ht="40.5">
      <c r="A3772" s="707">
        <v>97358</v>
      </c>
      <c r="B3772" s="692" t="s">
        <v>3783</v>
      </c>
      <c r="C3772" s="18" t="s">
        <v>10</v>
      </c>
      <c r="D3772" s="18">
        <v>158.06</v>
      </c>
      <c r="E3772" s="310" t="str">
        <f t="shared" si="58"/>
        <v>SINAPI 07/2024</v>
      </c>
      <c r="F3772" s="18">
        <v>161.58000000000001</v>
      </c>
    </row>
    <row r="3773" spans="1:6" ht="54">
      <c r="A3773" s="707">
        <v>97498</v>
      </c>
      <c r="B3773" s="692" t="s">
        <v>3784</v>
      </c>
      <c r="C3773" s="18" t="s">
        <v>10</v>
      </c>
      <c r="D3773" s="18">
        <v>38.479999999999997</v>
      </c>
      <c r="E3773" s="310" t="str">
        <f t="shared" si="58"/>
        <v>SINAPI 07/2024</v>
      </c>
      <c r="F3773" s="18">
        <v>39.35</v>
      </c>
    </row>
    <row r="3774" spans="1:6" ht="54">
      <c r="A3774" s="707">
        <v>97535</v>
      </c>
      <c r="B3774" s="692" t="s">
        <v>3785</v>
      </c>
      <c r="C3774" s="18" t="s">
        <v>10</v>
      </c>
      <c r="D3774" s="18">
        <v>42.53</v>
      </c>
      <c r="E3774" s="310" t="str">
        <f t="shared" si="58"/>
        <v>SINAPI 07/2024</v>
      </c>
      <c r="F3774" s="18">
        <v>43.92</v>
      </c>
    </row>
    <row r="3775" spans="1:6" ht="54">
      <c r="A3775" s="707">
        <v>97536</v>
      </c>
      <c r="B3775" s="692" t="s">
        <v>3786</v>
      </c>
      <c r="C3775" s="18" t="s">
        <v>10</v>
      </c>
      <c r="D3775" s="18">
        <v>51.86</v>
      </c>
      <c r="E3775" s="310" t="str">
        <f t="shared" si="58"/>
        <v>SINAPI 07/2024</v>
      </c>
      <c r="F3775" s="18">
        <v>54.43</v>
      </c>
    </row>
    <row r="3776" spans="1:6" ht="54">
      <c r="A3776" s="707">
        <v>100788</v>
      </c>
      <c r="B3776" s="692" t="s">
        <v>3787</v>
      </c>
      <c r="C3776" s="18" t="s">
        <v>44</v>
      </c>
      <c r="D3776" s="18">
        <v>698.98</v>
      </c>
      <c r="E3776" s="310" t="str">
        <f t="shared" si="58"/>
        <v>SINAPI 07/2024</v>
      </c>
      <c r="F3776" s="18">
        <v>719.01</v>
      </c>
    </row>
    <row r="3777" spans="1:6" ht="40.5">
      <c r="A3777" s="707">
        <v>100791</v>
      </c>
      <c r="B3777" s="692" t="s">
        <v>3788</v>
      </c>
      <c r="C3777" s="18" t="s">
        <v>10</v>
      </c>
      <c r="D3777" s="18">
        <v>15.86</v>
      </c>
      <c r="E3777" s="310" t="str">
        <f t="shared" si="58"/>
        <v>SINAPI 07/2024</v>
      </c>
      <c r="F3777" s="18">
        <v>16.690000000000001</v>
      </c>
    </row>
    <row r="3778" spans="1:6" ht="40.5">
      <c r="A3778" s="707">
        <v>100792</v>
      </c>
      <c r="B3778" s="692" t="s">
        <v>3789</v>
      </c>
      <c r="C3778" s="18" t="s">
        <v>10</v>
      </c>
      <c r="D3778" s="18">
        <v>23.06</v>
      </c>
      <c r="E3778" s="310" t="str">
        <f t="shared" si="58"/>
        <v>SINAPI 07/2024</v>
      </c>
      <c r="F3778" s="18">
        <v>24.06</v>
      </c>
    </row>
    <row r="3779" spans="1:6" ht="40.5">
      <c r="A3779" s="707">
        <v>100793</v>
      </c>
      <c r="B3779" s="692" t="s">
        <v>3790</v>
      </c>
      <c r="C3779" s="18" t="s">
        <v>10</v>
      </c>
      <c r="D3779" s="18">
        <v>30.48</v>
      </c>
      <c r="E3779" s="310" t="str">
        <f t="shared" si="58"/>
        <v>SINAPI 07/2024</v>
      </c>
      <c r="F3779" s="18">
        <v>31.67</v>
      </c>
    </row>
    <row r="3780" spans="1:6" ht="40.5">
      <c r="A3780" s="707">
        <v>100794</v>
      </c>
      <c r="B3780" s="692" t="s">
        <v>3791</v>
      </c>
      <c r="C3780" s="18" t="s">
        <v>10</v>
      </c>
      <c r="D3780" s="18">
        <v>40.98</v>
      </c>
      <c r="E3780" s="310" t="str">
        <f t="shared" si="58"/>
        <v>SINAPI 07/2024</v>
      </c>
      <c r="F3780" s="18">
        <v>42.45</v>
      </c>
    </row>
    <row r="3781" spans="1:6" ht="40.5">
      <c r="A3781" s="707">
        <v>100799</v>
      </c>
      <c r="B3781" s="692" t="s">
        <v>3792</v>
      </c>
      <c r="C3781" s="18" t="s">
        <v>10</v>
      </c>
      <c r="D3781" s="18">
        <v>16.260000000000002</v>
      </c>
      <c r="E3781" s="310" t="str">
        <f t="shared" si="58"/>
        <v>SINAPI 07/2024</v>
      </c>
      <c r="F3781" s="18">
        <v>17.16</v>
      </c>
    </row>
    <row r="3782" spans="1:6" ht="40.5">
      <c r="A3782" s="707">
        <v>100800</v>
      </c>
      <c r="B3782" s="692" t="s">
        <v>3793</v>
      </c>
      <c r="C3782" s="18" t="s">
        <v>10</v>
      </c>
      <c r="D3782" s="18">
        <v>23.48</v>
      </c>
      <c r="E3782" s="310" t="str">
        <f t="shared" si="58"/>
        <v>SINAPI 07/2024</v>
      </c>
      <c r="F3782" s="18">
        <v>24.52</v>
      </c>
    </row>
    <row r="3783" spans="1:6" ht="40.5">
      <c r="A3783" s="707">
        <v>100801</v>
      </c>
      <c r="B3783" s="692" t="s">
        <v>3794</v>
      </c>
      <c r="C3783" s="18" t="s">
        <v>10</v>
      </c>
      <c r="D3783" s="18">
        <v>30.88</v>
      </c>
      <c r="E3783" s="310" t="str">
        <f t="shared" si="58"/>
        <v>SINAPI 07/2024</v>
      </c>
      <c r="F3783" s="18">
        <v>32.130000000000003</v>
      </c>
    </row>
    <row r="3784" spans="1:6" ht="40.5">
      <c r="A3784" s="707">
        <v>100802</v>
      </c>
      <c r="B3784" s="692" t="s">
        <v>3795</v>
      </c>
      <c r="C3784" s="18" t="s">
        <v>10</v>
      </c>
      <c r="D3784" s="18">
        <v>41.4</v>
      </c>
      <c r="E3784" s="310" t="str">
        <f t="shared" ref="E3784:E3847" si="59">+$G$7</f>
        <v>SINAPI 07/2024</v>
      </c>
      <c r="F3784" s="18">
        <v>42.91</v>
      </c>
    </row>
    <row r="3785" spans="1:6" ht="40.5">
      <c r="A3785" s="707">
        <v>100803</v>
      </c>
      <c r="B3785" s="692" t="s">
        <v>3796</v>
      </c>
      <c r="C3785" s="18" t="s">
        <v>10</v>
      </c>
      <c r="D3785" s="18">
        <v>15.01</v>
      </c>
      <c r="E3785" s="310" t="str">
        <f t="shared" si="59"/>
        <v>SINAPI 07/2024</v>
      </c>
      <c r="F3785" s="18">
        <v>15.74</v>
      </c>
    </row>
    <row r="3786" spans="1:6" ht="40.5">
      <c r="A3786" s="707">
        <v>100804</v>
      </c>
      <c r="B3786" s="692" t="s">
        <v>3797</v>
      </c>
      <c r="C3786" s="18" t="s">
        <v>10</v>
      </c>
      <c r="D3786" s="18">
        <v>22.06</v>
      </c>
      <c r="E3786" s="310" t="str">
        <f t="shared" si="59"/>
        <v>SINAPI 07/2024</v>
      </c>
      <c r="F3786" s="18">
        <v>22.93</v>
      </c>
    </row>
    <row r="3787" spans="1:6" ht="40.5">
      <c r="A3787" s="707">
        <v>100805</v>
      </c>
      <c r="B3787" s="692" t="s">
        <v>3798</v>
      </c>
      <c r="C3787" s="18" t="s">
        <v>10</v>
      </c>
      <c r="D3787" s="18">
        <v>29.28</v>
      </c>
      <c r="E3787" s="310" t="str">
        <f t="shared" si="59"/>
        <v>SINAPI 07/2024</v>
      </c>
      <c r="F3787" s="18">
        <v>30.32</v>
      </c>
    </row>
    <row r="3788" spans="1:6" ht="40.5">
      <c r="A3788" s="707">
        <v>100806</v>
      </c>
      <c r="B3788" s="692" t="s">
        <v>3799</v>
      </c>
      <c r="C3788" s="18" t="s">
        <v>10</v>
      </c>
      <c r="D3788" s="18">
        <v>39.520000000000003</v>
      </c>
      <c r="E3788" s="310" t="str">
        <f t="shared" si="59"/>
        <v>SINAPI 07/2024</v>
      </c>
      <c r="F3788" s="18">
        <v>40.79</v>
      </c>
    </row>
    <row r="3789" spans="1:6" ht="40.5">
      <c r="A3789" s="707">
        <v>100807</v>
      </c>
      <c r="B3789" s="692" t="s">
        <v>3800</v>
      </c>
      <c r="C3789" s="18" t="s">
        <v>10</v>
      </c>
      <c r="D3789" s="18">
        <v>21.07</v>
      </c>
      <c r="E3789" s="310" t="str">
        <f t="shared" si="59"/>
        <v>SINAPI 07/2024</v>
      </c>
      <c r="F3789" s="18">
        <v>22.58</v>
      </c>
    </row>
    <row r="3790" spans="1:6" ht="40.5">
      <c r="A3790" s="707">
        <v>100808</v>
      </c>
      <c r="B3790" s="692" t="s">
        <v>3801</v>
      </c>
      <c r="C3790" s="18" t="s">
        <v>10</v>
      </c>
      <c r="D3790" s="18">
        <v>29.18</v>
      </c>
      <c r="E3790" s="310" t="str">
        <f t="shared" si="59"/>
        <v>SINAPI 07/2024</v>
      </c>
      <c r="F3790" s="18">
        <v>30.96</v>
      </c>
    </row>
    <row r="3791" spans="1:6" ht="40.5">
      <c r="A3791" s="707">
        <v>100809</v>
      </c>
      <c r="B3791" s="692" t="s">
        <v>3802</v>
      </c>
      <c r="C3791" s="18" t="s">
        <v>10</v>
      </c>
      <c r="D3791" s="18">
        <v>37.700000000000003</v>
      </c>
      <c r="E3791" s="310" t="str">
        <f t="shared" si="59"/>
        <v>SINAPI 07/2024</v>
      </c>
      <c r="F3791" s="18">
        <v>39.840000000000003</v>
      </c>
    </row>
    <row r="3792" spans="1:6" ht="40.5">
      <c r="A3792" s="707">
        <v>100810</v>
      </c>
      <c r="B3792" s="692" t="s">
        <v>3803</v>
      </c>
      <c r="C3792" s="18" t="s">
        <v>10</v>
      </c>
      <c r="D3792" s="18">
        <v>49.78</v>
      </c>
      <c r="E3792" s="310" t="str">
        <f t="shared" si="59"/>
        <v>SINAPI 07/2024</v>
      </c>
      <c r="F3792" s="18">
        <v>52.38</v>
      </c>
    </row>
    <row r="3793" spans="1:6" ht="40.5">
      <c r="A3793" s="707">
        <v>101918</v>
      </c>
      <c r="B3793" s="692" t="s">
        <v>3804</v>
      </c>
      <c r="C3793" s="18" t="s">
        <v>10</v>
      </c>
      <c r="D3793" s="18">
        <v>179.97</v>
      </c>
      <c r="E3793" s="310" t="str">
        <f t="shared" si="59"/>
        <v>SINAPI 07/2024</v>
      </c>
      <c r="F3793" s="18">
        <v>183.28</v>
      </c>
    </row>
    <row r="3794" spans="1:6" ht="40.5">
      <c r="A3794" s="707">
        <v>101919</v>
      </c>
      <c r="B3794" s="692" t="s">
        <v>3805</v>
      </c>
      <c r="C3794" s="18" t="s">
        <v>44</v>
      </c>
      <c r="D3794" s="18">
        <v>445.16</v>
      </c>
      <c r="E3794" s="310" t="str">
        <f t="shared" si="59"/>
        <v>SINAPI 07/2024</v>
      </c>
      <c r="F3794" s="18">
        <v>449.63</v>
      </c>
    </row>
    <row r="3795" spans="1:6" ht="40.5">
      <c r="A3795" s="707">
        <v>101920</v>
      </c>
      <c r="B3795" s="692" t="s">
        <v>3806</v>
      </c>
      <c r="C3795" s="18" t="s">
        <v>44</v>
      </c>
      <c r="D3795" s="18">
        <v>206.19</v>
      </c>
      <c r="E3795" s="310" t="str">
        <f t="shared" si="59"/>
        <v>SINAPI 07/2024</v>
      </c>
      <c r="F3795" s="18">
        <v>210.66</v>
      </c>
    </row>
    <row r="3796" spans="1:6" ht="40.5">
      <c r="A3796" s="707">
        <v>101921</v>
      </c>
      <c r="B3796" s="692" t="s">
        <v>3807</v>
      </c>
      <c r="C3796" s="18" t="s">
        <v>44</v>
      </c>
      <c r="D3796" s="18">
        <v>236.96</v>
      </c>
      <c r="E3796" s="310" t="str">
        <f t="shared" si="59"/>
        <v>SINAPI 07/2024</v>
      </c>
      <c r="F3796" s="18">
        <v>241.43</v>
      </c>
    </row>
    <row r="3797" spans="1:6" ht="40.5">
      <c r="A3797" s="707">
        <v>101922</v>
      </c>
      <c r="B3797" s="692" t="s">
        <v>3808</v>
      </c>
      <c r="C3797" s="18" t="s">
        <v>44</v>
      </c>
      <c r="D3797" s="18">
        <v>236.96</v>
      </c>
      <c r="E3797" s="310" t="str">
        <f t="shared" si="59"/>
        <v>SINAPI 07/2024</v>
      </c>
      <c r="F3797" s="18">
        <v>241.43</v>
      </c>
    </row>
    <row r="3798" spans="1:6" ht="40.5">
      <c r="A3798" s="707">
        <v>101923</v>
      </c>
      <c r="B3798" s="692" t="s">
        <v>3809</v>
      </c>
      <c r="C3798" s="18" t="s">
        <v>44</v>
      </c>
      <c r="D3798" s="18">
        <v>236.96</v>
      </c>
      <c r="E3798" s="310" t="str">
        <f t="shared" si="59"/>
        <v>SINAPI 07/2024</v>
      </c>
      <c r="F3798" s="18">
        <v>241.43</v>
      </c>
    </row>
    <row r="3799" spans="1:6" ht="40.5">
      <c r="A3799" s="707">
        <v>101924</v>
      </c>
      <c r="B3799" s="692" t="s">
        <v>3810</v>
      </c>
      <c r="C3799" s="18" t="s">
        <v>44</v>
      </c>
      <c r="D3799" s="18">
        <v>193.31</v>
      </c>
      <c r="E3799" s="310" t="str">
        <f t="shared" si="59"/>
        <v>SINAPI 07/2024</v>
      </c>
      <c r="F3799" s="18">
        <v>197.78</v>
      </c>
    </row>
    <row r="3800" spans="1:6" ht="40.5">
      <c r="A3800" s="707">
        <v>101925</v>
      </c>
      <c r="B3800" s="692" t="s">
        <v>3811</v>
      </c>
      <c r="C3800" s="18" t="s">
        <v>44</v>
      </c>
      <c r="D3800" s="18">
        <v>325.45999999999998</v>
      </c>
      <c r="E3800" s="310" t="str">
        <f t="shared" si="59"/>
        <v>SINAPI 07/2024</v>
      </c>
      <c r="F3800" s="18">
        <v>332.18</v>
      </c>
    </row>
    <row r="3801" spans="1:6" ht="40.5">
      <c r="A3801" s="707">
        <v>101926</v>
      </c>
      <c r="B3801" s="692" t="s">
        <v>3812</v>
      </c>
      <c r="C3801" s="18" t="s">
        <v>44</v>
      </c>
      <c r="D3801" s="18">
        <v>418.78</v>
      </c>
      <c r="E3801" s="310" t="str">
        <f t="shared" si="59"/>
        <v>SINAPI 07/2024</v>
      </c>
      <c r="F3801" s="18">
        <v>427.74</v>
      </c>
    </row>
    <row r="3802" spans="1:6" ht="54">
      <c r="A3802" s="707">
        <v>101927</v>
      </c>
      <c r="B3802" s="692" t="s">
        <v>3813</v>
      </c>
      <c r="C3802" s="18" t="s">
        <v>10</v>
      </c>
      <c r="D3802" s="18">
        <v>167.32</v>
      </c>
      <c r="E3802" s="310" t="str">
        <f t="shared" si="59"/>
        <v>SINAPI 07/2024</v>
      </c>
      <c r="F3802" s="18">
        <v>169.03</v>
      </c>
    </row>
    <row r="3803" spans="1:6" ht="40.5">
      <c r="A3803" s="707">
        <v>101928</v>
      </c>
      <c r="B3803" s="692" t="s">
        <v>3814</v>
      </c>
      <c r="C3803" s="18" t="s">
        <v>44</v>
      </c>
      <c r="D3803" s="18">
        <v>450</v>
      </c>
      <c r="E3803" s="310" t="str">
        <f t="shared" si="59"/>
        <v>SINAPI 07/2024</v>
      </c>
      <c r="F3803" s="18">
        <v>455.09</v>
      </c>
    </row>
    <row r="3804" spans="1:6" ht="40.5">
      <c r="A3804" s="707">
        <v>101929</v>
      </c>
      <c r="B3804" s="692" t="s">
        <v>3815</v>
      </c>
      <c r="C3804" s="18" t="s">
        <v>44</v>
      </c>
      <c r="D3804" s="18">
        <v>211.03</v>
      </c>
      <c r="E3804" s="310" t="str">
        <f t="shared" si="59"/>
        <v>SINAPI 07/2024</v>
      </c>
      <c r="F3804" s="18">
        <v>216.12</v>
      </c>
    </row>
    <row r="3805" spans="1:6" ht="40.5">
      <c r="A3805" s="707">
        <v>101930</v>
      </c>
      <c r="B3805" s="692" t="s">
        <v>3816</v>
      </c>
      <c r="C3805" s="18" t="s">
        <v>44</v>
      </c>
      <c r="D3805" s="18">
        <v>241.8</v>
      </c>
      <c r="E3805" s="310" t="str">
        <f t="shared" si="59"/>
        <v>SINAPI 07/2024</v>
      </c>
      <c r="F3805" s="18">
        <v>246.89</v>
      </c>
    </row>
    <row r="3806" spans="1:6" ht="40.5">
      <c r="A3806" s="707">
        <v>101931</v>
      </c>
      <c r="B3806" s="692" t="s">
        <v>3817</v>
      </c>
      <c r="C3806" s="18" t="s">
        <v>44</v>
      </c>
      <c r="D3806" s="18">
        <v>241.8</v>
      </c>
      <c r="E3806" s="310" t="str">
        <f t="shared" si="59"/>
        <v>SINAPI 07/2024</v>
      </c>
      <c r="F3806" s="18">
        <v>246.89</v>
      </c>
    </row>
    <row r="3807" spans="1:6" ht="40.5">
      <c r="A3807" s="707">
        <v>101932</v>
      </c>
      <c r="B3807" s="692" t="s">
        <v>3818</v>
      </c>
      <c r="C3807" s="18" t="s">
        <v>44</v>
      </c>
      <c r="D3807" s="18">
        <v>241.8</v>
      </c>
      <c r="E3807" s="310" t="str">
        <f t="shared" si="59"/>
        <v>SINAPI 07/2024</v>
      </c>
      <c r="F3807" s="18">
        <v>246.89</v>
      </c>
    </row>
    <row r="3808" spans="1:6" ht="40.5">
      <c r="A3808" s="707">
        <v>101933</v>
      </c>
      <c r="B3808" s="692" t="s">
        <v>3819</v>
      </c>
      <c r="C3808" s="18" t="s">
        <v>44</v>
      </c>
      <c r="D3808" s="18">
        <v>198.15</v>
      </c>
      <c r="E3808" s="310" t="str">
        <f t="shared" si="59"/>
        <v>SINAPI 07/2024</v>
      </c>
      <c r="F3808" s="18">
        <v>203.24</v>
      </c>
    </row>
    <row r="3809" spans="1:6" ht="40.5">
      <c r="A3809" s="707">
        <v>101934</v>
      </c>
      <c r="B3809" s="692" t="s">
        <v>3820</v>
      </c>
      <c r="C3809" s="18" t="s">
        <v>44</v>
      </c>
      <c r="D3809" s="18">
        <v>332.72</v>
      </c>
      <c r="E3809" s="310" t="str">
        <f t="shared" si="59"/>
        <v>SINAPI 07/2024</v>
      </c>
      <c r="F3809" s="18">
        <v>340.38</v>
      </c>
    </row>
    <row r="3810" spans="1:6" ht="40.5">
      <c r="A3810" s="707">
        <v>101935</v>
      </c>
      <c r="B3810" s="692" t="s">
        <v>3821</v>
      </c>
      <c r="C3810" s="18" t="s">
        <v>44</v>
      </c>
      <c r="D3810" s="18">
        <v>428.46</v>
      </c>
      <c r="E3810" s="310" t="str">
        <f t="shared" si="59"/>
        <v>SINAPI 07/2024</v>
      </c>
      <c r="F3810" s="18">
        <v>438.66</v>
      </c>
    </row>
    <row r="3811" spans="1:6" ht="40.5">
      <c r="A3811" s="707">
        <v>103802</v>
      </c>
      <c r="B3811" s="692" t="s">
        <v>3822</v>
      </c>
      <c r="C3811" s="18" t="s">
        <v>10</v>
      </c>
      <c r="D3811" s="18">
        <v>38.65</v>
      </c>
      <c r="E3811" s="310" t="str">
        <f t="shared" si="59"/>
        <v>SINAPI 07/2024</v>
      </c>
      <c r="F3811" s="18">
        <v>39.6</v>
      </c>
    </row>
    <row r="3812" spans="1:6" ht="40.5">
      <c r="A3812" s="707">
        <v>103803</v>
      </c>
      <c r="B3812" s="692" t="s">
        <v>3823</v>
      </c>
      <c r="C3812" s="18" t="s">
        <v>10</v>
      </c>
      <c r="D3812" s="18">
        <v>66.44</v>
      </c>
      <c r="E3812" s="310" t="str">
        <f t="shared" si="59"/>
        <v>SINAPI 07/2024</v>
      </c>
      <c r="F3812" s="18">
        <v>68.09</v>
      </c>
    </row>
    <row r="3813" spans="1:6" ht="40.5">
      <c r="A3813" s="707">
        <v>103804</v>
      </c>
      <c r="B3813" s="692" t="s">
        <v>3824</v>
      </c>
      <c r="C3813" s="18" t="s">
        <v>10</v>
      </c>
      <c r="D3813" s="18">
        <v>80.86</v>
      </c>
      <c r="E3813" s="310" t="str">
        <f t="shared" si="59"/>
        <v>SINAPI 07/2024</v>
      </c>
      <c r="F3813" s="18">
        <v>82.51</v>
      </c>
    </row>
    <row r="3814" spans="1:6" ht="40.5">
      <c r="A3814" s="707">
        <v>103835</v>
      </c>
      <c r="B3814" s="692" t="s">
        <v>3825</v>
      </c>
      <c r="C3814" s="18" t="s">
        <v>10</v>
      </c>
      <c r="D3814" s="18">
        <v>60.34</v>
      </c>
      <c r="E3814" s="310" t="str">
        <f t="shared" si="59"/>
        <v>SINAPI 07/2024</v>
      </c>
      <c r="F3814" s="18">
        <v>61.89</v>
      </c>
    </row>
    <row r="3815" spans="1:6" ht="40.5">
      <c r="A3815" s="707">
        <v>103836</v>
      </c>
      <c r="B3815" s="692" t="s">
        <v>3826</v>
      </c>
      <c r="C3815" s="18" t="s">
        <v>10</v>
      </c>
      <c r="D3815" s="18">
        <v>94.16</v>
      </c>
      <c r="E3815" s="310" t="str">
        <f t="shared" si="59"/>
        <v>SINAPI 07/2024</v>
      </c>
      <c r="F3815" s="18">
        <v>96.23</v>
      </c>
    </row>
    <row r="3816" spans="1:6" ht="40.5">
      <c r="A3816" s="707">
        <v>103837</v>
      </c>
      <c r="B3816" s="692" t="s">
        <v>3827</v>
      </c>
      <c r="C3816" s="18" t="s">
        <v>10</v>
      </c>
      <c r="D3816" s="18">
        <v>118.85</v>
      </c>
      <c r="E3816" s="310" t="str">
        <f t="shared" si="59"/>
        <v>SINAPI 07/2024</v>
      </c>
      <c r="F3816" s="18">
        <v>121.36</v>
      </c>
    </row>
    <row r="3817" spans="1:6" ht="54">
      <c r="A3817" s="707">
        <v>103868</v>
      </c>
      <c r="B3817" s="692" t="s">
        <v>3828</v>
      </c>
      <c r="C3817" s="18" t="s">
        <v>10</v>
      </c>
      <c r="D3817" s="18">
        <v>47</v>
      </c>
      <c r="E3817" s="310" t="str">
        <f t="shared" si="59"/>
        <v>SINAPI 07/2024</v>
      </c>
      <c r="F3817" s="18">
        <v>49.03</v>
      </c>
    </row>
    <row r="3818" spans="1:6" ht="54">
      <c r="A3818" s="707">
        <v>103869</v>
      </c>
      <c r="B3818" s="692" t="s">
        <v>3829</v>
      </c>
      <c r="C3818" s="18" t="s">
        <v>10</v>
      </c>
      <c r="D3818" s="18">
        <v>72.28</v>
      </c>
      <c r="E3818" s="310" t="str">
        <f t="shared" si="59"/>
        <v>SINAPI 07/2024</v>
      </c>
      <c r="F3818" s="18">
        <v>74.680000000000007</v>
      </c>
    </row>
    <row r="3819" spans="1:6" ht="54">
      <c r="A3819" s="707">
        <v>103870</v>
      </c>
      <c r="B3819" s="692" t="s">
        <v>3830</v>
      </c>
      <c r="C3819" s="18" t="s">
        <v>10</v>
      </c>
      <c r="D3819" s="18">
        <v>89.17</v>
      </c>
      <c r="E3819" s="310" t="str">
        <f t="shared" si="59"/>
        <v>SINAPI 07/2024</v>
      </c>
      <c r="F3819" s="18">
        <v>91.89</v>
      </c>
    </row>
    <row r="3820" spans="1:6" ht="54">
      <c r="A3820" s="707">
        <v>103871</v>
      </c>
      <c r="B3820" s="692" t="s">
        <v>3831</v>
      </c>
      <c r="C3820" s="18" t="s">
        <v>10</v>
      </c>
      <c r="D3820" s="18">
        <v>58.66</v>
      </c>
      <c r="E3820" s="310" t="str">
        <f t="shared" si="59"/>
        <v>SINAPI 07/2024</v>
      </c>
      <c r="F3820" s="18">
        <v>60.8</v>
      </c>
    </row>
    <row r="3821" spans="1:6" ht="54">
      <c r="A3821" s="707">
        <v>103872</v>
      </c>
      <c r="B3821" s="692" t="s">
        <v>3832</v>
      </c>
      <c r="C3821" s="18" t="s">
        <v>10</v>
      </c>
      <c r="D3821" s="18">
        <v>126.82</v>
      </c>
      <c r="E3821" s="310" t="str">
        <f t="shared" si="59"/>
        <v>SINAPI 07/2024</v>
      </c>
      <c r="F3821" s="18">
        <v>129.32</v>
      </c>
    </row>
    <row r="3822" spans="1:6" ht="54">
      <c r="A3822" s="707">
        <v>103873</v>
      </c>
      <c r="B3822" s="692" t="s">
        <v>3833</v>
      </c>
      <c r="C3822" s="18" t="s">
        <v>10</v>
      </c>
      <c r="D3822" s="18">
        <v>145.91999999999999</v>
      </c>
      <c r="E3822" s="310" t="str">
        <f t="shared" si="59"/>
        <v>SINAPI 07/2024</v>
      </c>
      <c r="F3822" s="18">
        <v>148.72999999999999</v>
      </c>
    </row>
    <row r="3823" spans="1:6" ht="40.5">
      <c r="A3823" s="707">
        <v>103978</v>
      </c>
      <c r="B3823" s="692" t="s">
        <v>3834</v>
      </c>
      <c r="C3823" s="18" t="s">
        <v>10</v>
      </c>
      <c r="D3823" s="18">
        <v>22.85</v>
      </c>
      <c r="E3823" s="310" t="str">
        <f t="shared" si="59"/>
        <v>SINAPI 07/2024</v>
      </c>
      <c r="F3823" s="18">
        <v>24.05</v>
      </c>
    </row>
    <row r="3824" spans="1:6" ht="40.5">
      <c r="A3824" s="707">
        <v>103979</v>
      </c>
      <c r="B3824" s="692" t="s">
        <v>3835</v>
      </c>
      <c r="C3824" s="18" t="s">
        <v>10</v>
      </c>
      <c r="D3824" s="18">
        <v>25.99</v>
      </c>
      <c r="E3824" s="310" t="str">
        <f t="shared" si="59"/>
        <v>SINAPI 07/2024</v>
      </c>
      <c r="F3824" s="18">
        <v>27.41</v>
      </c>
    </row>
    <row r="3825" spans="1:6" ht="40.5">
      <c r="A3825" s="707">
        <v>104021</v>
      </c>
      <c r="B3825" s="692" t="s">
        <v>3836</v>
      </c>
      <c r="C3825" s="18" t="s">
        <v>10</v>
      </c>
      <c r="D3825" s="18">
        <v>54.99</v>
      </c>
      <c r="E3825" s="310" t="str">
        <f t="shared" si="59"/>
        <v>SINAPI 07/2024</v>
      </c>
      <c r="F3825" s="18">
        <v>56.23</v>
      </c>
    </row>
    <row r="3826" spans="1:6" ht="27">
      <c r="A3826" s="707">
        <v>104166</v>
      </c>
      <c r="B3826" s="692" t="s">
        <v>3837</v>
      </c>
      <c r="C3826" s="18" t="s">
        <v>10</v>
      </c>
      <c r="D3826" s="18">
        <v>57.14</v>
      </c>
      <c r="E3826" s="310" t="str">
        <f t="shared" si="59"/>
        <v>SINAPI 07/2024</v>
      </c>
      <c r="F3826" s="18">
        <v>58.49</v>
      </c>
    </row>
    <row r="3827" spans="1:6" ht="40.5">
      <c r="A3827" s="707">
        <v>104194</v>
      </c>
      <c r="B3827" s="692" t="s">
        <v>3838</v>
      </c>
      <c r="C3827" s="18" t="s">
        <v>10</v>
      </c>
      <c r="D3827" s="18">
        <v>19.09</v>
      </c>
      <c r="E3827" s="310" t="str">
        <f t="shared" si="59"/>
        <v>SINAPI 07/2024</v>
      </c>
      <c r="F3827" s="18">
        <v>20.29</v>
      </c>
    </row>
    <row r="3828" spans="1:6" ht="40.5">
      <c r="A3828" s="707">
        <v>104195</v>
      </c>
      <c r="B3828" s="692" t="s">
        <v>3839</v>
      </c>
      <c r="C3828" s="18" t="s">
        <v>10</v>
      </c>
      <c r="D3828" s="18">
        <v>20.309999999999999</v>
      </c>
      <c r="E3828" s="310" t="str">
        <f t="shared" si="59"/>
        <v>SINAPI 07/2024</v>
      </c>
      <c r="F3828" s="18">
        <v>21.55</v>
      </c>
    </row>
    <row r="3829" spans="1:6" ht="27">
      <c r="A3829" s="707">
        <v>104315</v>
      </c>
      <c r="B3829" s="692" t="s">
        <v>3840</v>
      </c>
      <c r="C3829" s="18" t="s">
        <v>10</v>
      </c>
      <c r="D3829" s="18">
        <v>13.68</v>
      </c>
      <c r="E3829" s="310" t="str">
        <f t="shared" si="59"/>
        <v>SINAPI 07/2024</v>
      </c>
      <c r="F3829" s="18">
        <v>14.97</v>
      </c>
    </row>
    <row r="3830" spans="1:6" ht="27">
      <c r="A3830" s="707">
        <v>104316</v>
      </c>
      <c r="B3830" s="692" t="s">
        <v>3841</v>
      </c>
      <c r="C3830" s="18" t="s">
        <v>10</v>
      </c>
      <c r="D3830" s="18">
        <v>20.02</v>
      </c>
      <c r="E3830" s="310" t="str">
        <f t="shared" si="59"/>
        <v>SINAPI 07/2024</v>
      </c>
      <c r="F3830" s="18">
        <v>21.47</v>
      </c>
    </row>
    <row r="3831" spans="1:6" ht="40.5">
      <c r="A3831" s="707">
        <v>105138</v>
      </c>
      <c r="B3831" s="692" t="s">
        <v>3842</v>
      </c>
      <c r="C3831" s="18" t="s">
        <v>44</v>
      </c>
      <c r="D3831" s="18">
        <v>14.83</v>
      </c>
      <c r="E3831" s="310" t="str">
        <f t="shared" si="59"/>
        <v>SINAPI 07/2024</v>
      </c>
      <c r="F3831" s="18">
        <v>15.26</v>
      </c>
    </row>
    <row r="3832" spans="1:6" ht="40.5">
      <c r="A3832" s="707">
        <v>105139</v>
      </c>
      <c r="B3832" s="692" t="s">
        <v>3843</v>
      </c>
      <c r="C3832" s="18" t="s">
        <v>44</v>
      </c>
      <c r="D3832" s="18">
        <v>17.489999999999998</v>
      </c>
      <c r="E3832" s="310" t="str">
        <f t="shared" si="59"/>
        <v>SINAPI 07/2024</v>
      </c>
      <c r="F3832" s="18">
        <v>17.96</v>
      </c>
    </row>
    <row r="3833" spans="1:6" ht="40.5">
      <c r="A3833" s="707">
        <v>105140</v>
      </c>
      <c r="B3833" s="692" t="s">
        <v>3844</v>
      </c>
      <c r="C3833" s="18" t="s">
        <v>44</v>
      </c>
      <c r="D3833" s="18">
        <v>22.5</v>
      </c>
      <c r="E3833" s="310" t="str">
        <f t="shared" si="59"/>
        <v>SINAPI 07/2024</v>
      </c>
      <c r="F3833" s="18">
        <v>23.08</v>
      </c>
    </row>
    <row r="3834" spans="1:6" ht="40.5">
      <c r="A3834" s="707">
        <v>105141</v>
      </c>
      <c r="B3834" s="692" t="s">
        <v>3845</v>
      </c>
      <c r="C3834" s="18" t="s">
        <v>44</v>
      </c>
      <c r="D3834" s="18">
        <v>26.72</v>
      </c>
      <c r="E3834" s="310" t="str">
        <f t="shared" si="59"/>
        <v>SINAPI 07/2024</v>
      </c>
      <c r="F3834" s="18">
        <v>27.47</v>
      </c>
    </row>
    <row r="3835" spans="1:6" ht="40.5">
      <c r="A3835" s="707">
        <v>105142</v>
      </c>
      <c r="B3835" s="692" t="s">
        <v>3846</v>
      </c>
      <c r="C3835" s="18" t="s">
        <v>44</v>
      </c>
      <c r="D3835" s="18">
        <v>5.81</v>
      </c>
      <c r="E3835" s="310" t="str">
        <f t="shared" si="59"/>
        <v>SINAPI 07/2024</v>
      </c>
      <c r="F3835" s="18">
        <v>6.04</v>
      </c>
    </row>
    <row r="3836" spans="1:6" ht="40.5">
      <c r="A3836" s="707">
        <v>105143</v>
      </c>
      <c r="B3836" s="692" t="s">
        <v>3847</v>
      </c>
      <c r="C3836" s="18" t="s">
        <v>44</v>
      </c>
      <c r="D3836" s="18">
        <v>8.75</v>
      </c>
      <c r="E3836" s="310" t="str">
        <f t="shared" si="59"/>
        <v>SINAPI 07/2024</v>
      </c>
      <c r="F3836" s="18">
        <v>9.06</v>
      </c>
    </row>
    <row r="3837" spans="1:6" ht="40.5">
      <c r="A3837" s="707">
        <v>105144</v>
      </c>
      <c r="B3837" s="692" t="s">
        <v>3848</v>
      </c>
      <c r="C3837" s="18" t="s">
        <v>44</v>
      </c>
      <c r="D3837" s="18">
        <v>18.61</v>
      </c>
      <c r="E3837" s="310" t="str">
        <f t="shared" si="59"/>
        <v>SINAPI 07/2024</v>
      </c>
      <c r="F3837" s="18">
        <v>19.190000000000001</v>
      </c>
    </row>
    <row r="3838" spans="1:6" ht="40.5">
      <c r="A3838" s="707">
        <v>105145</v>
      </c>
      <c r="B3838" s="692" t="s">
        <v>3849</v>
      </c>
      <c r="C3838" s="18" t="s">
        <v>44</v>
      </c>
      <c r="D3838" s="18">
        <v>10.130000000000001</v>
      </c>
      <c r="E3838" s="310" t="str">
        <f t="shared" si="59"/>
        <v>SINAPI 07/2024</v>
      </c>
      <c r="F3838" s="18">
        <v>10.49</v>
      </c>
    </row>
    <row r="3839" spans="1:6" ht="40.5">
      <c r="A3839" s="707">
        <v>105153</v>
      </c>
      <c r="B3839" s="692" t="s">
        <v>3850</v>
      </c>
      <c r="C3839" s="18" t="s">
        <v>44</v>
      </c>
      <c r="D3839" s="18">
        <v>46.48</v>
      </c>
      <c r="E3839" s="310" t="str">
        <f t="shared" si="59"/>
        <v>SINAPI 07/2024</v>
      </c>
      <c r="F3839" s="18">
        <v>47.86</v>
      </c>
    </row>
    <row r="3840" spans="1:6" ht="40.5">
      <c r="A3840" s="707">
        <v>89358</v>
      </c>
      <c r="B3840" s="692" t="s">
        <v>3851</v>
      </c>
      <c r="C3840" s="18" t="s">
        <v>44</v>
      </c>
      <c r="D3840" s="18">
        <v>6.76</v>
      </c>
      <c r="E3840" s="310" t="str">
        <f t="shared" si="59"/>
        <v>SINAPI 07/2024</v>
      </c>
      <c r="F3840" s="18">
        <v>7.46</v>
      </c>
    </row>
    <row r="3841" spans="1:6" ht="40.5">
      <c r="A3841" s="707">
        <v>89359</v>
      </c>
      <c r="B3841" s="692" t="s">
        <v>3852</v>
      </c>
      <c r="C3841" s="18" t="s">
        <v>44</v>
      </c>
      <c r="D3841" s="18">
        <v>7.25</v>
      </c>
      <c r="E3841" s="310" t="str">
        <f t="shared" si="59"/>
        <v>SINAPI 07/2024</v>
      </c>
      <c r="F3841" s="18">
        <v>7.95</v>
      </c>
    </row>
    <row r="3842" spans="1:6" ht="40.5">
      <c r="A3842" s="707">
        <v>89360</v>
      </c>
      <c r="B3842" s="692" t="s">
        <v>3853</v>
      </c>
      <c r="C3842" s="18" t="s">
        <v>44</v>
      </c>
      <c r="D3842" s="18">
        <v>8.14</v>
      </c>
      <c r="E3842" s="310" t="str">
        <f t="shared" si="59"/>
        <v>SINAPI 07/2024</v>
      </c>
      <c r="F3842" s="18">
        <v>8.84</v>
      </c>
    </row>
    <row r="3843" spans="1:6" ht="40.5">
      <c r="A3843" s="707">
        <v>89361</v>
      </c>
      <c r="B3843" s="692" t="s">
        <v>3854</v>
      </c>
      <c r="C3843" s="18" t="s">
        <v>44</v>
      </c>
      <c r="D3843" s="18">
        <v>8.2100000000000009</v>
      </c>
      <c r="E3843" s="310" t="str">
        <f t="shared" si="59"/>
        <v>SINAPI 07/2024</v>
      </c>
      <c r="F3843" s="18">
        <v>8.91</v>
      </c>
    </row>
    <row r="3844" spans="1:6" ht="40.5">
      <c r="A3844" s="707">
        <v>89362</v>
      </c>
      <c r="B3844" s="692" t="s">
        <v>3855</v>
      </c>
      <c r="C3844" s="18" t="s">
        <v>44</v>
      </c>
      <c r="D3844" s="18">
        <v>8.0399999999999991</v>
      </c>
      <c r="E3844" s="310" t="str">
        <f t="shared" si="59"/>
        <v>SINAPI 07/2024</v>
      </c>
      <c r="F3844" s="18">
        <v>8.86</v>
      </c>
    </row>
    <row r="3845" spans="1:6" ht="40.5">
      <c r="A3845" s="707">
        <v>89363</v>
      </c>
      <c r="B3845" s="692" t="s">
        <v>3856</v>
      </c>
      <c r="C3845" s="18" t="s">
        <v>44</v>
      </c>
      <c r="D3845" s="18">
        <v>8.74</v>
      </c>
      <c r="E3845" s="310" t="str">
        <f t="shared" si="59"/>
        <v>SINAPI 07/2024</v>
      </c>
      <c r="F3845" s="18">
        <v>9.56</v>
      </c>
    </row>
    <row r="3846" spans="1:6" ht="40.5">
      <c r="A3846" s="707">
        <v>89364</v>
      </c>
      <c r="B3846" s="692" t="s">
        <v>3857</v>
      </c>
      <c r="C3846" s="18" t="s">
        <v>44</v>
      </c>
      <c r="D3846" s="18">
        <v>10.1</v>
      </c>
      <c r="E3846" s="310" t="str">
        <f t="shared" si="59"/>
        <v>SINAPI 07/2024</v>
      </c>
      <c r="F3846" s="18">
        <v>10.92</v>
      </c>
    </row>
    <row r="3847" spans="1:6" ht="40.5">
      <c r="A3847" s="707">
        <v>89365</v>
      </c>
      <c r="B3847" s="692" t="s">
        <v>3858</v>
      </c>
      <c r="C3847" s="18" t="s">
        <v>44</v>
      </c>
      <c r="D3847" s="18">
        <v>9.61</v>
      </c>
      <c r="E3847" s="310" t="str">
        <f t="shared" si="59"/>
        <v>SINAPI 07/2024</v>
      </c>
      <c r="F3847" s="18">
        <v>10.43</v>
      </c>
    </row>
    <row r="3848" spans="1:6" ht="40.5">
      <c r="A3848" s="707">
        <v>89366</v>
      </c>
      <c r="B3848" s="692" t="s">
        <v>3859</v>
      </c>
      <c r="C3848" s="18" t="s">
        <v>44</v>
      </c>
      <c r="D3848" s="18">
        <v>14.15</v>
      </c>
      <c r="E3848" s="310" t="str">
        <f t="shared" ref="E3848:E3911" si="60">+$G$7</f>
        <v>SINAPI 07/2024</v>
      </c>
      <c r="F3848" s="18">
        <v>14.91</v>
      </c>
    </row>
    <row r="3849" spans="1:6" ht="40.5">
      <c r="A3849" s="707">
        <v>89367</v>
      </c>
      <c r="B3849" s="692" t="s">
        <v>3860</v>
      </c>
      <c r="C3849" s="18" t="s">
        <v>44</v>
      </c>
      <c r="D3849" s="18">
        <v>11.15</v>
      </c>
      <c r="E3849" s="310" t="str">
        <f t="shared" si="60"/>
        <v>SINAPI 07/2024</v>
      </c>
      <c r="F3849" s="18">
        <v>12.12</v>
      </c>
    </row>
    <row r="3850" spans="1:6" ht="40.5">
      <c r="A3850" s="707">
        <v>89368</v>
      </c>
      <c r="B3850" s="692" t="s">
        <v>3861</v>
      </c>
      <c r="C3850" s="18" t="s">
        <v>44</v>
      </c>
      <c r="D3850" s="18">
        <v>12.72</v>
      </c>
      <c r="E3850" s="310" t="str">
        <f t="shared" si="60"/>
        <v>SINAPI 07/2024</v>
      </c>
      <c r="F3850" s="18">
        <v>13.69</v>
      </c>
    </row>
    <row r="3851" spans="1:6" ht="40.5">
      <c r="A3851" s="707">
        <v>89369</v>
      </c>
      <c r="B3851" s="692" t="s">
        <v>3862</v>
      </c>
      <c r="C3851" s="18" t="s">
        <v>44</v>
      </c>
      <c r="D3851" s="18">
        <v>14.83</v>
      </c>
      <c r="E3851" s="310" t="str">
        <f t="shared" si="60"/>
        <v>SINAPI 07/2024</v>
      </c>
      <c r="F3851" s="18">
        <v>15.8</v>
      </c>
    </row>
    <row r="3852" spans="1:6" ht="40.5">
      <c r="A3852" s="707">
        <v>89370</v>
      </c>
      <c r="B3852" s="692" t="s">
        <v>3863</v>
      </c>
      <c r="C3852" s="18" t="s">
        <v>44</v>
      </c>
      <c r="D3852" s="18">
        <v>13.02</v>
      </c>
      <c r="E3852" s="310" t="str">
        <f t="shared" si="60"/>
        <v>SINAPI 07/2024</v>
      </c>
      <c r="F3852" s="18">
        <v>13.99</v>
      </c>
    </row>
    <row r="3853" spans="1:6" ht="40.5">
      <c r="A3853" s="707">
        <v>89371</v>
      </c>
      <c r="B3853" s="692" t="s">
        <v>3864</v>
      </c>
      <c r="C3853" s="18" t="s">
        <v>44</v>
      </c>
      <c r="D3853" s="18">
        <v>5.09</v>
      </c>
      <c r="E3853" s="310" t="str">
        <f t="shared" si="60"/>
        <v>SINAPI 07/2024</v>
      </c>
      <c r="F3853" s="18">
        <v>5.56</v>
      </c>
    </row>
    <row r="3854" spans="1:6" ht="40.5">
      <c r="A3854" s="707">
        <v>89372</v>
      </c>
      <c r="B3854" s="692" t="s">
        <v>3865</v>
      </c>
      <c r="C3854" s="18" t="s">
        <v>44</v>
      </c>
      <c r="D3854" s="18">
        <v>14.04</v>
      </c>
      <c r="E3854" s="310" t="str">
        <f t="shared" si="60"/>
        <v>SINAPI 07/2024</v>
      </c>
      <c r="F3854" s="18">
        <v>14.51</v>
      </c>
    </row>
    <row r="3855" spans="1:6" ht="40.5">
      <c r="A3855" s="707">
        <v>89373</v>
      </c>
      <c r="B3855" s="692" t="s">
        <v>3866</v>
      </c>
      <c r="C3855" s="18" t="s">
        <v>44</v>
      </c>
      <c r="D3855" s="18">
        <v>6.09</v>
      </c>
      <c r="E3855" s="310" t="str">
        <f t="shared" si="60"/>
        <v>SINAPI 07/2024</v>
      </c>
      <c r="F3855" s="18">
        <v>6.6</v>
      </c>
    </row>
    <row r="3856" spans="1:6" ht="40.5">
      <c r="A3856" s="707">
        <v>89374</v>
      </c>
      <c r="B3856" s="692" t="s">
        <v>3867</v>
      </c>
      <c r="C3856" s="18" t="s">
        <v>44</v>
      </c>
      <c r="D3856" s="18">
        <v>8.81</v>
      </c>
      <c r="E3856" s="310" t="str">
        <f t="shared" si="60"/>
        <v>SINAPI 07/2024</v>
      </c>
      <c r="F3856" s="18">
        <v>9.24</v>
      </c>
    </row>
    <row r="3857" spans="1:6" ht="40.5">
      <c r="A3857" s="707">
        <v>89375</v>
      </c>
      <c r="B3857" s="692" t="s">
        <v>3868</v>
      </c>
      <c r="C3857" s="18" t="s">
        <v>44</v>
      </c>
      <c r="D3857" s="18">
        <v>10.42</v>
      </c>
      <c r="E3857" s="310" t="str">
        <f t="shared" si="60"/>
        <v>SINAPI 07/2024</v>
      </c>
      <c r="F3857" s="18">
        <v>10.89</v>
      </c>
    </row>
    <row r="3858" spans="1:6" ht="40.5">
      <c r="A3858" s="707">
        <v>89376</v>
      </c>
      <c r="B3858" s="692" t="s">
        <v>3869</v>
      </c>
      <c r="C3858" s="18" t="s">
        <v>44</v>
      </c>
      <c r="D3858" s="18">
        <v>4.8499999999999996</v>
      </c>
      <c r="E3858" s="310" t="str">
        <f t="shared" si="60"/>
        <v>SINAPI 07/2024</v>
      </c>
      <c r="F3858" s="18">
        <v>5.28</v>
      </c>
    </row>
    <row r="3859" spans="1:6" ht="40.5">
      <c r="A3859" s="707">
        <v>89377</v>
      </c>
      <c r="B3859" s="692" t="s">
        <v>3870</v>
      </c>
      <c r="C3859" s="18" t="s">
        <v>44</v>
      </c>
      <c r="D3859" s="18">
        <v>8.8699999999999992</v>
      </c>
      <c r="E3859" s="310" t="str">
        <f t="shared" si="60"/>
        <v>SINAPI 07/2024</v>
      </c>
      <c r="F3859" s="18">
        <v>9.34</v>
      </c>
    </row>
    <row r="3860" spans="1:6" ht="40.5">
      <c r="A3860" s="707">
        <v>89378</v>
      </c>
      <c r="B3860" s="692" t="s">
        <v>3871</v>
      </c>
      <c r="C3860" s="18" t="s">
        <v>44</v>
      </c>
      <c r="D3860" s="18">
        <v>6</v>
      </c>
      <c r="E3860" s="310" t="str">
        <f t="shared" si="60"/>
        <v>SINAPI 07/2024</v>
      </c>
      <c r="F3860" s="18">
        <v>6.54</v>
      </c>
    </row>
    <row r="3861" spans="1:6" ht="40.5">
      <c r="A3861" s="707">
        <v>89379</v>
      </c>
      <c r="B3861" s="692" t="s">
        <v>3872</v>
      </c>
      <c r="C3861" s="18" t="s">
        <v>44</v>
      </c>
      <c r="D3861" s="18">
        <v>16.489999999999998</v>
      </c>
      <c r="E3861" s="310" t="str">
        <f t="shared" si="60"/>
        <v>SINAPI 07/2024</v>
      </c>
      <c r="F3861" s="18">
        <v>17.03</v>
      </c>
    </row>
    <row r="3862" spans="1:6" ht="40.5">
      <c r="A3862" s="707">
        <v>89380</v>
      </c>
      <c r="B3862" s="692" t="s">
        <v>3873</v>
      </c>
      <c r="C3862" s="18" t="s">
        <v>44</v>
      </c>
      <c r="D3862" s="18">
        <v>8.67</v>
      </c>
      <c r="E3862" s="310" t="str">
        <f t="shared" si="60"/>
        <v>SINAPI 07/2024</v>
      </c>
      <c r="F3862" s="18">
        <v>9.26</v>
      </c>
    </row>
    <row r="3863" spans="1:6" ht="40.5">
      <c r="A3863" s="707">
        <v>89381</v>
      </c>
      <c r="B3863" s="692" t="s">
        <v>3874</v>
      </c>
      <c r="C3863" s="18" t="s">
        <v>44</v>
      </c>
      <c r="D3863" s="18">
        <v>10.8</v>
      </c>
      <c r="E3863" s="310" t="str">
        <f t="shared" si="60"/>
        <v>SINAPI 07/2024</v>
      </c>
      <c r="F3863" s="18">
        <v>11.31</v>
      </c>
    </row>
    <row r="3864" spans="1:6" ht="40.5">
      <c r="A3864" s="707">
        <v>89382</v>
      </c>
      <c r="B3864" s="692" t="s">
        <v>3875</v>
      </c>
      <c r="C3864" s="18" t="s">
        <v>44</v>
      </c>
      <c r="D3864" s="18">
        <v>12.53</v>
      </c>
      <c r="E3864" s="310" t="str">
        <f t="shared" si="60"/>
        <v>SINAPI 07/2024</v>
      </c>
      <c r="F3864" s="18">
        <v>13.07</v>
      </c>
    </row>
    <row r="3865" spans="1:6" ht="40.5">
      <c r="A3865" s="707">
        <v>89383</v>
      </c>
      <c r="B3865" s="692" t="s">
        <v>3876</v>
      </c>
      <c r="C3865" s="18" t="s">
        <v>44</v>
      </c>
      <c r="D3865" s="18">
        <v>5.63</v>
      </c>
      <c r="E3865" s="310" t="str">
        <f t="shared" si="60"/>
        <v>SINAPI 07/2024</v>
      </c>
      <c r="F3865" s="18">
        <v>6.14</v>
      </c>
    </row>
    <row r="3866" spans="1:6" ht="40.5">
      <c r="A3866" s="707">
        <v>89384</v>
      </c>
      <c r="B3866" s="692" t="s">
        <v>3877</v>
      </c>
      <c r="C3866" s="18" t="s">
        <v>44</v>
      </c>
      <c r="D3866" s="18">
        <v>11.34</v>
      </c>
      <c r="E3866" s="310" t="str">
        <f t="shared" si="60"/>
        <v>SINAPI 07/2024</v>
      </c>
      <c r="F3866" s="18">
        <v>11.88</v>
      </c>
    </row>
    <row r="3867" spans="1:6" ht="40.5">
      <c r="A3867" s="707">
        <v>89385</v>
      </c>
      <c r="B3867" s="692" t="s">
        <v>3878</v>
      </c>
      <c r="C3867" s="18" t="s">
        <v>44</v>
      </c>
      <c r="D3867" s="18">
        <v>6.2</v>
      </c>
      <c r="E3867" s="310" t="str">
        <f t="shared" si="60"/>
        <v>SINAPI 07/2024</v>
      </c>
      <c r="F3867" s="18">
        <v>6.71</v>
      </c>
    </row>
    <row r="3868" spans="1:6" ht="40.5">
      <c r="A3868" s="707">
        <v>89386</v>
      </c>
      <c r="B3868" s="692" t="s">
        <v>3879</v>
      </c>
      <c r="C3868" s="18" t="s">
        <v>44</v>
      </c>
      <c r="D3868" s="18">
        <v>8.24</v>
      </c>
      <c r="E3868" s="310" t="str">
        <f t="shared" si="60"/>
        <v>SINAPI 07/2024</v>
      </c>
      <c r="F3868" s="18">
        <v>8.89</v>
      </c>
    </row>
    <row r="3869" spans="1:6" ht="40.5">
      <c r="A3869" s="707">
        <v>89387</v>
      </c>
      <c r="B3869" s="692" t="s">
        <v>3880</v>
      </c>
      <c r="C3869" s="18" t="s">
        <v>44</v>
      </c>
      <c r="D3869" s="18">
        <v>26.36</v>
      </c>
      <c r="E3869" s="310" t="str">
        <f t="shared" si="60"/>
        <v>SINAPI 07/2024</v>
      </c>
      <c r="F3869" s="18">
        <v>27.01</v>
      </c>
    </row>
    <row r="3870" spans="1:6" ht="40.5">
      <c r="A3870" s="707">
        <v>89389</v>
      </c>
      <c r="B3870" s="692" t="s">
        <v>3881</v>
      </c>
      <c r="C3870" s="18" t="s">
        <v>44</v>
      </c>
      <c r="D3870" s="18">
        <v>9.94</v>
      </c>
      <c r="E3870" s="310" t="str">
        <f t="shared" si="60"/>
        <v>SINAPI 07/2024</v>
      </c>
      <c r="F3870" s="18">
        <v>10.53</v>
      </c>
    </row>
    <row r="3871" spans="1:6" ht="40.5">
      <c r="A3871" s="707">
        <v>89390</v>
      </c>
      <c r="B3871" s="692" t="s">
        <v>3882</v>
      </c>
      <c r="C3871" s="18" t="s">
        <v>44</v>
      </c>
      <c r="D3871" s="18">
        <v>18.670000000000002</v>
      </c>
      <c r="E3871" s="310" t="str">
        <f t="shared" si="60"/>
        <v>SINAPI 07/2024</v>
      </c>
      <c r="F3871" s="18">
        <v>19.32</v>
      </c>
    </row>
    <row r="3872" spans="1:6" ht="40.5">
      <c r="A3872" s="707">
        <v>89391</v>
      </c>
      <c r="B3872" s="692" t="s">
        <v>3883</v>
      </c>
      <c r="C3872" s="18" t="s">
        <v>44</v>
      </c>
      <c r="D3872" s="18">
        <v>7.47</v>
      </c>
      <c r="E3872" s="310" t="str">
        <f t="shared" si="60"/>
        <v>SINAPI 07/2024</v>
      </c>
      <c r="F3872" s="18">
        <v>8.06</v>
      </c>
    </row>
    <row r="3873" spans="1:6" ht="40.5">
      <c r="A3873" s="707">
        <v>89392</v>
      </c>
      <c r="B3873" s="692" t="s">
        <v>3884</v>
      </c>
      <c r="C3873" s="18" t="s">
        <v>44</v>
      </c>
      <c r="D3873" s="18">
        <v>21.43</v>
      </c>
      <c r="E3873" s="310" t="str">
        <f t="shared" si="60"/>
        <v>SINAPI 07/2024</v>
      </c>
      <c r="F3873" s="18">
        <v>22.08</v>
      </c>
    </row>
    <row r="3874" spans="1:6" ht="27">
      <c r="A3874" s="707">
        <v>89393</v>
      </c>
      <c r="B3874" s="692" t="s">
        <v>3885</v>
      </c>
      <c r="C3874" s="18" t="s">
        <v>44</v>
      </c>
      <c r="D3874" s="18">
        <v>9.3699999999999992</v>
      </c>
      <c r="E3874" s="310" t="str">
        <f t="shared" si="60"/>
        <v>SINAPI 07/2024</v>
      </c>
      <c r="F3874" s="18">
        <v>10.31</v>
      </c>
    </row>
    <row r="3875" spans="1:6" ht="40.5">
      <c r="A3875" s="707">
        <v>89394</v>
      </c>
      <c r="B3875" s="692" t="s">
        <v>3886</v>
      </c>
      <c r="C3875" s="18" t="s">
        <v>44</v>
      </c>
      <c r="D3875" s="18">
        <v>16.18</v>
      </c>
      <c r="E3875" s="310" t="str">
        <f t="shared" si="60"/>
        <v>SINAPI 07/2024</v>
      </c>
      <c r="F3875" s="18">
        <v>17.03</v>
      </c>
    </row>
    <row r="3876" spans="1:6" ht="27">
      <c r="A3876" s="707">
        <v>89395</v>
      </c>
      <c r="B3876" s="692" t="s">
        <v>3887</v>
      </c>
      <c r="C3876" s="18" t="s">
        <v>44</v>
      </c>
      <c r="D3876" s="18">
        <v>11.11</v>
      </c>
      <c r="E3876" s="310" t="str">
        <f t="shared" si="60"/>
        <v>SINAPI 07/2024</v>
      </c>
      <c r="F3876" s="18">
        <v>12.19</v>
      </c>
    </row>
    <row r="3877" spans="1:6" ht="40.5">
      <c r="A3877" s="707">
        <v>89396</v>
      </c>
      <c r="B3877" s="692" t="s">
        <v>3888</v>
      </c>
      <c r="C3877" s="18" t="s">
        <v>44</v>
      </c>
      <c r="D3877" s="18">
        <v>17.73</v>
      </c>
      <c r="E3877" s="310" t="str">
        <f t="shared" si="60"/>
        <v>SINAPI 07/2024</v>
      </c>
      <c r="F3877" s="18">
        <v>18.670000000000002</v>
      </c>
    </row>
    <row r="3878" spans="1:6" ht="40.5">
      <c r="A3878" s="707">
        <v>89397</v>
      </c>
      <c r="B3878" s="692" t="s">
        <v>3889</v>
      </c>
      <c r="C3878" s="18" t="s">
        <v>44</v>
      </c>
      <c r="D3878" s="18">
        <v>12.7</v>
      </c>
      <c r="E3878" s="310" t="str">
        <f t="shared" si="60"/>
        <v>SINAPI 07/2024</v>
      </c>
      <c r="F3878" s="18">
        <v>13.7</v>
      </c>
    </row>
    <row r="3879" spans="1:6" ht="27">
      <c r="A3879" s="707">
        <v>89398</v>
      </c>
      <c r="B3879" s="692" t="s">
        <v>3890</v>
      </c>
      <c r="C3879" s="18" t="s">
        <v>44</v>
      </c>
      <c r="D3879" s="18">
        <v>15.6</v>
      </c>
      <c r="E3879" s="310" t="str">
        <f t="shared" si="60"/>
        <v>SINAPI 07/2024</v>
      </c>
      <c r="F3879" s="18">
        <v>16.899999999999999</v>
      </c>
    </row>
    <row r="3880" spans="1:6" ht="40.5">
      <c r="A3880" s="707">
        <v>89399</v>
      </c>
      <c r="B3880" s="692" t="s">
        <v>3891</v>
      </c>
      <c r="C3880" s="18" t="s">
        <v>44</v>
      </c>
      <c r="D3880" s="18">
        <v>21.56</v>
      </c>
      <c r="E3880" s="310" t="str">
        <f t="shared" si="60"/>
        <v>SINAPI 07/2024</v>
      </c>
      <c r="F3880" s="18">
        <v>22.62</v>
      </c>
    </row>
    <row r="3881" spans="1:6" ht="40.5">
      <c r="A3881" s="707">
        <v>89400</v>
      </c>
      <c r="B3881" s="692" t="s">
        <v>3892</v>
      </c>
      <c r="C3881" s="18" t="s">
        <v>44</v>
      </c>
      <c r="D3881" s="18">
        <v>17.18</v>
      </c>
      <c r="E3881" s="310" t="str">
        <f t="shared" si="60"/>
        <v>SINAPI 07/2024</v>
      </c>
      <c r="F3881" s="18">
        <v>18.37</v>
      </c>
    </row>
    <row r="3882" spans="1:6" ht="40.5">
      <c r="A3882" s="707">
        <v>89404</v>
      </c>
      <c r="B3882" s="692" t="s">
        <v>3893</v>
      </c>
      <c r="C3882" s="18" t="s">
        <v>44</v>
      </c>
      <c r="D3882" s="18">
        <v>6.17</v>
      </c>
      <c r="E3882" s="310" t="str">
        <f t="shared" si="60"/>
        <v>SINAPI 07/2024</v>
      </c>
      <c r="F3882" s="18">
        <v>6.79</v>
      </c>
    </row>
    <row r="3883" spans="1:6" ht="40.5">
      <c r="A3883" s="707">
        <v>89405</v>
      </c>
      <c r="B3883" s="692" t="s">
        <v>3894</v>
      </c>
      <c r="C3883" s="18" t="s">
        <v>44</v>
      </c>
      <c r="D3883" s="18">
        <v>6.66</v>
      </c>
      <c r="E3883" s="310" t="str">
        <f t="shared" si="60"/>
        <v>SINAPI 07/2024</v>
      </c>
      <c r="F3883" s="18">
        <v>7.28</v>
      </c>
    </row>
    <row r="3884" spans="1:6" ht="40.5">
      <c r="A3884" s="707">
        <v>89406</v>
      </c>
      <c r="B3884" s="692" t="s">
        <v>3895</v>
      </c>
      <c r="C3884" s="18" t="s">
        <v>44</v>
      </c>
      <c r="D3884" s="18">
        <v>7.55</v>
      </c>
      <c r="E3884" s="310" t="str">
        <f t="shared" si="60"/>
        <v>SINAPI 07/2024</v>
      </c>
      <c r="F3884" s="18">
        <v>8.17</v>
      </c>
    </row>
    <row r="3885" spans="1:6" ht="40.5">
      <c r="A3885" s="707">
        <v>89407</v>
      </c>
      <c r="B3885" s="692" t="s">
        <v>3896</v>
      </c>
      <c r="C3885" s="18" t="s">
        <v>44</v>
      </c>
      <c r="D3885" s="18">
        <v>7.62</v>
      </c>
      <c r="E3885" s="310" t="str">
        <f t="shared" si="60"/>
        <v>SINAPI 07/2024</v>
      </c>
      <c r="F3885" s="18">
        <v>8.24</v>
      </c>
    </row>
    <row r="3886" spans="1:6" ht="40.5">
      <c r="A3886" s="707">
        <v>89408</v>
      </c>
      <c r="B3886" s="692" t="s">
        <v>3897</v>
      </c>
      <c r="C3886" s="18" t="s">
        <v>44</v>
      </c>
      <c r="D3886" s="18">
        <v>7.36</v>
      </c>
      <c r="E3886" s="310" t="str">
        <f t="shared" si="60"/>
        <v>SINAPI 07/2024</v>
      </c>
      <c r="F3886" s="18">
        <v>8.08</v>
      </c>
    </row>
    <row r="3887" spans="1:6" ht="40.5">
      <c r="A3887" s="707">
        <v>89409</v>
      </c>
      <c r="B3887" s="692" t="s">
        <v>3898</v>
      </c>
      <c r="C3887" s="18" t="s">
        <v>44</v>
      </c>
      <c r="D3887" s="18">
        <v>8.06</v>
      </c>
      <c r="E3887" s="310" t="str">
        <f t="shared" si="60"/>
        <v>SINAPI 07/2024</v>
      </c>
      <c r="F3887" s="18">
        <v>8.7799999999999994</v>
      </c>
    </row>
    <row r="3888" spans="1:6" ht="40.5">
      <c r="A3888" s="707">
        <v>89410</v>
      </c>
      <c r="B3888" s="692" t="s">
        <v>3899</v>
      </c>
      <c r="C3888" s="18" t="s">
        <v>44</v>
      </c>
      <c r="D3888" s="18">
        <v>9.42</v>
      </c>
      <c r="E3888" s="310" t="str">
        <f t="shared" si="60"/>
        <v>SINAPI 07/2024</v>
      </c>
      <c r="F3888" s="18">
        <v>10.14</v>
      </c>
    </row>
    <row r="3889" spans="1:6" ht="40.5">
      <c r="A3889" s="707">
        <v>89411</v>
      </c>
      <c r="B3889" s="692" t="s">
        <v>3900</v>
      </c>
      <c r="C3889" s="18" t="s">
        <v>44</v>
      </c>
      <c r="D3889" s="18">
        <v>8.93</v>
      </c>
      <c r="E3889" s="310" t="str">
        <f t="shared" si="60"/>
        <v>SINAPI 07/2024</v>
      </c>
      <c r="F3889" s="18">
        <v>9.65</v>
      </c>
    </row>
    <row r="3890" spans="1:6" ht="40.5">
      <c r="A3890" s="707">
        <v>89412</v>
      </c>
      <c r="B3890" s="692" t="s">
        <v>3901</v>
      </c>
      <c r="C3890" s="18" t="s">
        <v>44</v>
      </c>
      <c r="D3890" s="18">
        <v>8.3699999999999992</v>
      </c>
      <c r="E3890" s="310" t="str">
        <f t="shared" si="60"/>
        <v>SINAPI 07/2024</v>
      </c>
      <c r="F3890" s="18">
        <v>9.0399999999999991</v>
      </c>
    </row>
    <row r="3891" spans="1:6" ht="40.5">
      <c r="A3891" s="707">
        <v>89413</v>
      </c>
      <c r="B3891" s="692" t="s">
        <v>3902</v>
      </c>
      <c r="C3891" s="18" t="s">
        <v>44</v>
      </c>
      <c r="D3891" s="18">
        <v>10.34</v>
      </c>
      <c r="E3891" s="310" t="str">
        <f t="shared" si="60"/>
        <v>SINAPI 07/2024</v>
      </c>
      <c r="F3891" s="18">
        <v>11.21</v>
      </c>
    </row>
    <row r="3892" spans="1:6" ht="40.5">
      <c r="A3892" s="707">
        <v>89414</v>
      </c>
      <c r="B3892" s="692" t="s">
        <v>3903</v>
      </c>
      <c r="C3892" s="18" t="s">
        <v>44</v>
      </c>
      <c r="D3892" s="18">
        <v>11.91</v>
      </c>
      <c r="E3892" s="310" t="str">
        <f t="shared" si="60"/>
        <v>SINAPI 07/2024</v>
      </c>
      <c r="F3892" s="18">
        <v>12.78</v>
      </c>
    </row>
    <row r="3893" spans="1:6" ht="40.5">
      <c r="A3893" s="707">
        <v>89415</v>
      </c>
      <c r="B3893" s="692" t="s">
        <v>3904</v>
      </c>
      <c r="C3893" s="18" t="s">
        <v>44</v>
      </c>
      <c r="D3893" s="18">
        <v>14.02</v>
      </c>
      <c r="E3893" s="310" t="str">
        <f t="shared" si="60"/>
        <v>SINAPI 07/2024</v>
      </c>
      <c r="F3893" s="18">
        <v>14.89</v>
      </c>
    </row>
    <row r="3894" spans="1:6" ht="40.5">
      <c r="A3894" s="707">
        <v>89416</v>
      </c>
      <c r="B3894" s="692" t="s">
        <v>3905</v>
      </c>
      <c r="C3894" s="18" t="s">
        <v>44</v>
      </c>
      <c r="D3894" s="18">
        <v>12.21</v>
      </c>
      <c r="E3894" s="310" t="str">
        <f t="shared" si="60"/>
        <v>SINAPI 07/2024</v>
      </c>
      <c r="F3894" s="18">
        <v>13.08</v>
      </c>
    </row>
    <row r="3895" spans="1:6" ht="40.5">
      <c r="A3895" s="707">
        <v>89417</v>
      </c>
      <c r="B3895" s="692" t="s">
        <v>3906</v>
      </c>
      <c r="C3895" s="18" t="s">
        <v>44</v>
      </c>
      <c r="D3895" s="18">
        <v>4.6900000000000004</v>
      </c>
      <c r="E3895" s="310" t="str">
        <f t="shared" si="60"/>
        <v>SINAPI 07/2024</v>
      </c>
      <c r="F3895" s="18">
        <v>5.1100000000000003</v>
      </c>
    </row>
    <row r="3896" spans="1:6" ht="40.5">
      <c r="A3896" s="707">
        <v>89418</v>
      </c>
      <c r="B3896" s="692" t="s">
        <v>3907</v>
      </c>
      <c r="C3896" s="18" t="s">
        <v>44</v>
      </c>
      <c r="D3896" s="18">
        <v>13.64</v>
      </c>
      <c r="E3896" s="310" t="str">
        <f t="shared" si="60"/>
        <v>SINAPI 07/2024</v>
      </c>
      <c r="F3896" s="18">
        <v>14.06</v>
      </c>
    </row>
    <row r="3897" spans="1:6" ht="40.5">
      <c r="A3897" s="707">
        <v>89419</v>
      </c>
      <c r="B3897" s="692" t="s">
        <v>3908</v>
      </c>
      <c r="C3897" s="18" t="s">
        <v>44</v>
      </c>
      <c r="D3897" s="18">
        <v>5.67</v>
      </c>
      <c r="E3897" s="310" t="str">
        <f t="shared" si="60"/>
        <v>SINAPI 07/2024</v>
      </c>
      <c r="F3897" s="18">
        <v>6.12</v>
      </c>
    </row>
    <row r="3898" spans="1:6" ht="40.5">
      <c r="A3898" s="707">
        <v>89421</v>
      </c>
      <c r="B3898" s="692" t="s">
        <v>3909</v>
      </c>
      <c r="C3898" s="18" t="s">
        <v>44</v>
      </c>
      <c r="D3898" s="18">
        <v>10.02</v>
      </c>
      <c r="E3898" s="310" t="str">
        <f t="shared" si="60"/>
        <v>SINAPI 07/2024</v>
      </c>
      <c r="F3898" s="18">
        <v>10.44</v>
      </c>
    </row>
    <row r="3899" spans="1:6" ht="40.5">
      <c r="A3899" s="707">
        <v>89423</v>
      </c>
      <c r="B3899" s="692" t="s">
        <v>3910</v>
      </c>
      <c r="C3899" s="18" t="s">
        <v>44</v>
      </c>
      <c r="D3899" s="18">
        <v>8.4700000000000006</v>
      </c>
      <c r="E3899" s="310" t="str">
        <f t="shared" si="60"/>
        <v>SINAPI 07/2024</v>
      </c>
      <c r="F3899" s="18">
        <v>8.89</v>
      </c>
    </row>
    <row r="3900" spans="1:6" ht="40.5">
      <c r="A3900" s="707">
        <v>89424</v>
      </c>
      <c r="B3900" s="692" t="s">
        <v>3911</v>
      </c>
      <c r="C3900" s="18" t="s">
        <v>44</v>
      </c>
      <c r="D3900" s="18">
        <v>5.55</v>
      </c>
      <c r="E3900" s="310" t="str">
        <f t="shared" si="60"/>
        <v>SINAPI 07/2024</v>
      </c>
      <c r="F3900" s="18">
        <v>6.03</v>
      </c>
    </row>
    <row r="3901" spans="1:6" ht="40.5">
      <c r="A3901" s="707">
        <v>89425</v>
      </c>
      <c r="B3901" s="692" t="s">
        <v>3912</v>
      </c>
      <c r="C3901" s="18" t="s">
        <v>44</v>
      </c>
      <c r="D3901" s="18">
        <v>16.04</v>
      </c>
      <c r="E3901" s="310" t="str">
        <f t="shared" si="60"/>
        <v>SINAPI 07/2024</v>
      </c>
      <c r="F3901" s="18">
        <v>16.52</v>
      </c>
    </row>
    <row r="3902" spans="1:6" ht="40.5">
      <c r="A3902" s="707">
        <v>89426</v>
      </c>
      <c r="B3902" s="692" t="s">
        <v>3913</v>
      </c>
      <c r="C3902" s="18" t="s">
        <v>44</v>
      </c>
      <c r="D3902" s="18">
        <v>8.18</v>
      </c>
      <c r="E3902" s="310" t="str">
        <f t="shared" si="60"/>
        <v>SINAPI 07/2024</v>
      </c>
      <c r="F3902" s="18">
        <v>8.6999999999999993</v>
      </c>
    </row>
    <row r="3903" spans="1:6" ht="40.5">
      <c r="A3903" s="707">
        <v>89427</v>
      </c>
      <c r="B3903" s="692" t="s">
        <v>3914</v>
      </c>
      <c r="C3903" s="18" t="s">
        <v>44</v>
      </c>
      <c r="D3903" s="18">
        <v>10.38</v>
      </c>
      <c r="E3903" s="310" t="str">
        <f t="shared" si="60"/>
        <v>SINAPI 07/2024</v>
      </c>
      <c r="F3903" s="18">
        <v>10.83</v>
      </c>
    </row>
    <row r="3904" spans="1:6" ht="40.5">
      <c r="A3904" s="707">
        <v>89428</v>
      </c>
      <c r="B3904" s="692" t="s">
        <v>3915</v>
      </c>
      <c r="C3904" s="18" t="s">
        <v>44</v>
      </c>
      <c r="D3904" s="18">
        <v>12.08</v>
      </c>
      <c r="E3904" s="310" t="str">
        <f t="shared" si="60"/>
        <v>SINAPI 07/2024</v>
      </c>
      <c r="F3904" s="18">
        <v>12.56</v>
      </c>
    </row>
    <row r="3905" spans="1:6" ht="54">
      <c r="A3905" s="707">
        <v>89429</v>
      </c>
      <c r="B3905" s="692" t="s">
        <v>3916</v>
      </c>
      <c r="C3905" s="18" t="s">
        <v>44</v>
      </c>
      <c r="D3905" s="18">
        <v>5.21</v>
      </c>
      <c r="E3905" s="310" t="str">
        <f t="shared" si="60"/>
        <v>SINAPI 07/2024</v>
      </c>
      <c r="F3905" s="18">
        <v>5.66</v>
      </c>
    </row>
    <row r="3906" spans="1:6" ht="40.5">
      <c r="A3906" s="707">
        <v>89430</v>
      </c>
      <c r="B3906" s="692" t="s">
        <v>3917</v>
      </c>
      <c r="C3906" s="18" t="s">
        <v>44</v>
      </c>
      <c r="D3906" s="18">
        <v>10.89</v>
      </c>
      <c r="E3906" s="310" t="str">
        <f t="shared" si="60"/>
        <v>SINAPI 07/2024</v>
      </c>
      <c r="F3906" s="18">
        <v>11.37</v>
      </c>
    </row>
    <row r="3907" spans="1:6" ht="40.5">
      <c r="A3907" s="707">
        <v>89431</v>
      </c>
      <c r="B3907" s="692" t="s">
        <v>3918</v>
      </c>
      <c r="C3907" s="18" t="s">
        <v>44</v>
      </c>
      <c r="D3907" s="18">
        <v>7.71</v>
      </c>
      <c r="E3907" s="310" t="str">
        <f t="shared" si="60"/>
        <v>SINAPI 07/2024</v>
      </c>
      <c r="F3907" s="18">
        <v>8.2899999999999991</v>
      </c>
    </row>
    <row r="3908" spans="1:6" ht="40.5">
      <c r="A3908" s="707">
        <v>89432</v>
      </c>
      <c r="B3908" s="692" t="s">
        <v>3919</v>
      </c>
      <c r="C3908" s="18" t="s">
        <v>44</v>
      </c>
      <c r="D3908" s="18">
        <v>25.83</v>
      </c>
      <c r="E3908" s="310" t="str">
        <f t="shared" si="60"/>
        <v>SINAPI 07/2024</v>
      </c>
      <c r="F3908" s="18">
        <v>26.41</v>
      </c>
    </row>
    <row r="3909" spans="1:6" ht="40.5">
      <c r="A3909" s="707">
        <v>89433</v>
      </c>
      <c r="B3909" s="692" t="s">
        <v>3920</v>
      </c>
      <c r="C3909" s="18" t="s">
        <v>44</v>
      </c>
      <c r="D3909" s="18">
        <v>11.3</v>
      </c>
      <c r="E3909" s="310" t="str">
        <f t="shared" si="60"/>
        <v>SINAPI 07/2024</v>
      </c>
      <c r="F3909" s="18">
        <v>11.93</v>
      </c>
    </row>
    <row r="3910" spans="1:6" ht="40.5">
      <c r="A3910" s="707">
        <v>89434</v>
      </c>
      <c r="B3910" s="692" t="s">
        <v>3921</v>
      </c>
      <c r="C3910" s="18" t="s">
        <v>44</v>
      </c>
      <c r="D3910" s="18">
        <v>9.4499999999999993</v>
      </c>
      <c r="E3910" s="310" t="str">
        <f t="shared" si="60"/>
        <v>SINAPI 07/2024</v>
      </c>
      <c r="F3910" s="18">
        <v>9.9700000000000006</v>
      </c>
    </row>
    <row r="3911" spans="1:6" ht="40.5">
      <c r="A3911" s="707">
        <v>89435</v>
      </c>
      <c r="B3911" s="692" t="s">
        <v>3922</v>
      </c>
      <c r="C3911" s="18" t="s">
        <v>44</v>
      </c>
      <c r="D3911" s="18">
        <v>18.14</v>
      </c>
      <c r="E3911" s="310" t="str">
        <f t="shared" si="60"/>
        <v>SINAPI 07/2024</v>
      </c>
      <c r="F3911" s="18">
        <v>18.72</v>
      </c>
    </row>
    <row r="3912" spans="1:6" ht="54">
      <c r="A3912" s="707">
        <v>89436</v>
      </c>
      <c r="B3912" s="692" t="s">
        <v>3923</v>
      </c>
      <c r="C3912" s="18" t="s">
        <v>44</v>
      </c>
      <c r="D3912" s="18">
        <v>6.98</v>
      </c>
      <c r="E3912" s="310" t="str">
        <f t="shared" ref="E3912:E3975" si="61">+$G$7</f>
        <v>SINAPI 07/2024</v>
      </c>
      <c r="F3912" s="18">
        <v>7.5</v>
      </c>
    </row>
    <row r="3913" spans="1:6" ht="40.5">
      <c r="A3913" s="707">
        <v>89437</v>
      </c>
      <c r="B3913" s="692" t="s">
        <v>3924</v>
      </c>
      <c r="C3913" s="18" t="s">
        <v>44</v>
      </c>
      <c r="D3913" s="18">
        <v>20.9</v>
      </c>
      <c r="E3913" s="310" t="str">
        <f t="shared" si="61"/>
        <v>SINAPI 07/2024</v>
      </c>
      <c r="F3913" s="18">
        <v>21.48</v>
      </c>
    </row>
    <row r="3914" spans="1:6" ht="40.5">
      <c r="A3914" s="707">
        <v>89438</v>
      </c>
      <c r="B3914" s="692" t="s">
        <v>3925</v>
      </c>
      <c r="C3914" s="18" t="s">
        <v>44</v>
      </c>
      <c r="D3914" s="18">
        <v>8.59</v>
      </c>
      <c r="E3914" s="310" t="str">
        <f t="shared" si="61"/>
        <v>SINAPI 07/2024</v>
      </c>
      <c r="F3914" s="18">
        <v>9.43</v>
      </c>
    </row>
    <row r="3915" spans="1:6" ht="54">
      <c r="A3915" s="707">
        <v>89439</v>
      </c>
      <c r="B3915" s="692" t="s">
        <v>3926</v>
      </c>
      <c r="C3915" s="18" t="s">
        <v>44</v>
      </c>
      <c r="D3915" s="18">
        <v>9.94</v>
      </c>
      <c r="E3915" s="310" t="str">
        <f t="shared" si="61"/>
        <v>SINAPI 07/2024</v>
      </c>
      <c r="F3915" s="18">
        <v>10.78</v>
      </c>
    </row>
    <row r="3916" spans="1:6" ht="40.5">
      <c r="A3916" s="707">
        <v>89440</v>
      </c>
      <c r="B3916" s="692" t="s">
        <v>3927</v>
      </c>
      <c r="C3916" s="18" t="s">
        <v>44</v>
      </c>
      <c r="D3916" s="18">
        <v>10.199999999999999</v>
      </c>
      <c r="E3916" s="310" t="str">
        <f t="shared" si="61"/>
        <v>SINAPI 07/2024</v>
      </c>
      <c r="F3916" s="18">
        <v>11.17</v>
      </c>
    </row>
    <row r="3917" spans="1:6" ht="40.5">
      <c r="A3917" s="707">
        <v>89442</v>
      </c>
      <c r="B3917" s="692" t="s">
        <v>3928</v>
      </c>
      <c r="C3917" s="18" t="s">
        <v>44</v>
      </c>
      <c r="D3917" s="18">
        <v>11.86</v>
      </c>
      <c r="E3917" s="310" t="str">
        <f t="shared" si="61"/>
        <v>SINAPI 07/2024</v>
      </c>
      <c r="F3917" s="18">
        <v>12.76</v>
      </c>
    </row>
    <row r="3918" spans="1:6" ht="40.5">
      <c r="A3918" s="707">
        <v>89443</v>
      </c>
      <c r="B3918" s="692" t="s">
        <v>3929</v>
      </c>
      <c r="C3918" s="18" t="s">
        <v>44</v>
      </c>
      <c r="D3918" s="18">
        <v>14.53</v>
      </c>
      <c r="E3918" s="310" t="str">
        <f t="shared" si="61"/>
        <v>SINAPI 07/2024</v>
      </c>
      <c r="F3918" s="18">
        <v>15.69</v>
      </c>
    </row>
    <row r="3919" spans="1:6" ht="40.5">
      <c r="A3919" s="707">
        <v>89444</v>
      </c>
      <c r="B3919" s="692" t="s">
        <v>3930</v>
      </c>
      <c r="C3919" s="18" t="s">
        <v>44</v>
      </c>
      <c r="D3919" s="18">
        <v>21.04</v>
      </c>
      <c r="E3919" s="310" t="str">
        <f t="shared" si="61"/>
        <v>SINAPI 07/2024</v>
      </c>
      <c r="F3919" s="18">
        <v>22.04</v>
      </c>
    </row>
    <row r="3920" spans="1:6" ht="40.5">
      <c r="A3920" s="707">
        <v>89445</v>
      </c>
      <c r="B3920" s="692" t="s">
        <v>3931</v>
      </c>
      <c r="C3920" s="18" t="s">
        <v>44</v>
      </c>
      <c r="D3920" s="18">
        <v>16.190000000000001</v>
      </c>
      <c r="E3920" s="310" t="str">
        <f t="shared" si="61"/>
        <v>SINAPI 07/2024</v>
      </c>
      <c r="F3920" s="18">
        <v>17.25</v>
      </c>
    </row>
    <row r="3921" spans="1:6" ht="40.5">
      <c r="A3921" s="707">
        <v>89481</v>
      </c>
      <c r="B3921" s="692" t="s">
        <v>3932</v>
      </c>
      <c r="C3921" s="18" t="s">
        <v>44</v>
      </c>
      <c r="D3921" s="18">
        <v>4.58</v>
      </c>
      <c r="E3921" s="310" t="str">
        <f t="shared" si="61"/>
        <v>SINAPI 07/2024</v>
      </c>
      <c r="F3921" s="18">
        <v>4.96</v>
      </c>
    </row>
    <row r="3922" spans="1:6" ht="40.5">
      <c r="A3922" s="707">
        <v>89485</v>
      </c>
      <c r="B3922" s="692" t="s">
        <v>3933</v>
      </c>
      <c r="C3922" s="18" t="s">
        <v>44</v>
      </c>
      <c r="D3922" s="18">
        <v>5.28</v>
      </c>
      <c r="E3922" s="310" t="str">
        <f t="shared" si="61"/>
        <v>SINAPI 07/2024</v>
      </c>
      <c r="F3922" s="18">
        <v>5.66</v>
      </c>
    </row>
    <row r="3923" spans="1:6" ht="40.5">
      <c r="A3923" s="707">
        <v>89489</v>
      </c>
      <c r="B3923" s="692" t="s">
        <v>3934</v>
      </c>
      <c r="C3923" s="18" t="s">
        <v>44</v>
      </c>
      <c r="D3923" s="18">
        <v>6.64</v>
      </c>
      <c r="E3923" s="310" t="str">
        <f t="shared" si="61"/>
        <v>SINAPI 07/2024</v>
      </c>
      <c r="F3923" s="18">
        <v>7.02</v>
      </c>
    </row>
    <row r="3924" spans="1:6" ht="40.5">
      <c r="A3924" s="707">
        <v>89490</v>
      </c>
      <c r="B3924" s="692" t="s">
        <v>3935</v>
      </c>
      <c r="C3924" s="18" t="s">
        <v>44</v>
      </c>
      <c r="D3924" s="18">
        <v>6.15</v>
      </c>
      <c r="E3924" s="310" t="str">
        <f t="shared" si="61"/>
        <v>SINAPI 07/2024</v>
      </c>
      <c r="F3924" s="18">
        <v>6.53</v>
      </c>
    </row>
    <row r="3925" spans="1:6" ht="40.5">
      <c r="A3925" s="707">
        <v>89492</v>
      </c>
      <c r="B3925" s="692" t="s">
        <v>3936</v>
      </c>
      <c r="C3925" s="18" t="s">
        <v>44</v>
      </c>
      <c r="D3925" s="18">
        <v>7.11</v>
      </c>
      <c r="E3925" s="310" t="str">
        <f t="shared" si="61"/>
        <v>SINAPI 07/2024</v>
      </c>
      <c r="F3925" s="18">
        <v>7.57</v>
      </c>
    </row>
    <row r="3926" spans="1:6" ht="40.5">
      <c r="A3926" s="707">
        <v>89493</v>
      </c>
      <c r="B3926" s="692" t="s">
        <v>3937</v>
      </c>
      <c r="C3926" s="18" t="s">
        <v>44</v>
      </c>
      <c r="D3926" s="18">
        <v>8.68</v>
      </c>
      <c r="E3926" s="310" t="str">
        <f t="shared" si="61"/>
        <v>SINAPI 07/2024</v>
      </c>
      <c r="F3926" s="18">
        <v>9.14</v>
      </c>
    </row>
    <row r="3927" spans="1:6" ht="40.5">
      <c r="A3927" s="707">
        <v>89494</v>
      </c>
      <c r="B3927" s="692" t="s">
        <v>3938</v>
      </c>
      <c r="C3927" s="18" t="s">
        <v>44</v>
      </c>
      <c r="D3927" s="18">
        <v>10.79</v>
      </c>
      <c r="E3927" s="310" t="str">
        <f t="shared" si="61"/>
        <v>SINAPI 07/2024</v>
      </c>
      <c r="F3927" s="18">
        <v>11.25</v>
      </c>
    </row>
    <row r="3928" spans="1:6" ht="40.5">
      <c r="A3928" s="707">
        <v>89496</v>
      </c>
      <c r="B3928" s="692" t="s">
        <v>3939</v>
      </c>
      <c r="C3928" s="18" t="s">
        <v>44</v>
      </c>
      <c r="D3928" s="18">
        <v>8.98</v>
      </c>
      <c r="E3928" s="310" t="str">
        <f t="shared" si="61"/>
        <v>SINAPI 07/2024</v>
      </c>
      <c r="F3928" s="18">
        <v>9.44</v>
      </c>
    </row>
    <row r="3929" spans="1:6" ht="40.5">
      <c r="A3929" s="707">
        <v>89497</v>
      </c>
      <c r="B3929" s="692" t="s">
        <v>3940</v>
      </c>
      <c r="C3929" s="18" t="s">
        <v>44</v>
      </c>
      <c r="D3929" s="18">
        <v>11.41</v>
      </c>
      <c r="E3929" s="310" t="str">
        <f t="shared" si="61"/>
        <v>SINAPI 07/2024</v>
      </c>
      <c r="F3929" s="18">
        <v>11.97</v>
      </c>
    </row>
    <row r="3930" spans="1:6" ht="40.5">
      <c r="A3930" s="707">
        <v>89498</v>
      </c>
      <c r="B3930" s="692" t="s">
        <v>3941</v>
      </c>
      <c r="C3930" s="18" t="s">
        <v>44</v>
      </c>
      <c r="D3930" s="18">
        <v>11.46</v>
      </c>
      <c r="E3930" s="310" t="str">
        <f t="shared" si="61"/>
        <v>SINAPI 07/2024</v>
      </c>
      <c r="F3930" s="18">
        <v>12.02</v>
      </c>
    </row>
    <row r="3931" spans="1:6" ht="40.5">
      <c r="A3931" s="707">
        <v>89499</v>
      </c>
      <c r="B3931" s="692" t="s">
        <v>3942</v>
      </c>
      <c r="C3931" s="18" t="s">
        <v>44</v>
      </c>
      <c r="D3931" s="18">
        <v>16.98</v>
      </c>
      <c r="E3931" s="310" t="str">
        <f t="shared" si="61"/>
        <v>SINAPI 07/2024</v>
      </c>
      <c r="F3931" s="18">
        <v>17.54</v>
      </c>
    </row>
    <row r="3932" spans="1:6" ht="40.5">
      <c r="A3932" s="707">
        <v>89500</v>
      </c>
      <c r="B3932" s="692" t="s">
        <v>3943</v>
      </c>
      <c r="C3932" s="18" t="s">
        <v>44</v>
      </c>
      <c r="D3932" s="18">
        <v>10.97</v>
      </c>
      <c r="E3932" s="310" t="str">
        <f t="shared" si="61"/>
        <v>SINAPI 07/2024</v>
      </c>
      <c r="F3932" s="18">
        <v>11.53</v>
      </c>
    </row>
    <row r="3933" spans="1:6" ht="40.5">
      <c r="A3933" s="707">
        <v>89501</v>
      </c>
      <c r="B3933" s="692" t="s">
        <v>3944</v>
      </c>
      <c r="C3933" s="18" t="s">
        <v>44</v>
      </c>
      <c r="D3933" s="18">
        <v>12.34</v>
      </c>
      <c r="E3933" s="310" t="str">
        <f t="shared" si="61"/>
        <v>SINAPI 07/2024</v>
      </c>
      <c r="F3933" s="18">
        <v>13.02</v>
      </c>
    </row>
    <row r="3934" spans="1:6" ht="40.5">
      <c r="A3934" s="707">
        <v>89502</v>
      </c>
      <c r="B3934" s="692" t="s">
        <v>3945</v>
      </c>
      <c r="C3934" s="18" t="s">
        <v>44</v>
      </c>
      <c r="D3934" s="18">
        <v>14.61</v>
      </c>
      <c r="E3934" s="310" t="str">
        <f t="shared" si="61"/>
        <v>SINAPI 07/2024</v>
      </c>
      <c r="F3934" s="18">
        <v>15.29</v>
      </c>
    </row>
    <row r="3935" spans="1:6" ht="40.5">
      <c r="A3935" s="707">
        <v>89503</v>
      </c>
      <c r="B3935" s="692" t="s">
        <v>3946</v>
      </c>
      <c r="C3935" s="18" t="s">
        <v>44</v>
      </c>
      <c r="D3935" s="18">
        <v>19.670000000000002</v>
      </c>
      <c r="E3935" s="310" t="str">
        <f t="shared" si="61"/>
        <v>SINAPI 07/2024</v>
      </c>
      <c r="F3935" s="18">
        <v>20.350000000000001</v>
      </c>
    </row>
    <row r="3936" spans="1:6" ht="40.5">
      <c r="A3936" s="707">
        <v>89504</v>
      </c>
      <c r="B3936" s="692" t="s">
        <v>3947</v>
      </c>
      <c r="C3936" s="18" t="s">
        <v>44</v>
      </c>
      <c r="D3936" s="18">
        <v>16.239999999999998</v>
      </c>
      <c r="E3936" s="310" t="str">
        <f t="shared" si="61"/>
        <v>SINAPI 07/2024</v>
      </c>
      <c r="F3936" s="18">
        <v>16.920000000000002</v>
      </c>
    </row>
    <row r="3937" spans="1:6" ht="40.5">
      <c r="A3937" s="707">
        <v>89505</v>
      </c>
      <c r="B3937" s="692" t="s">
        <v>3948</v>
      </c>
      <c r="C3937" s="18" t="s">
        <v>44</v>
      </c>
      <c r="D3937" s="18">
        <v>35.96</v>
      </c>
      <c r="E3937" s="310" t="str">
        <f t="shared" si="61"/>
        <v>SINAPI 07/2024</v>
      </c>
      <c r="F3937" s="18">
        <v>36.770000000000003</v>
      </c>
    </row>
    <row r="3938" spans="1:6" ht="40.5">
      <c r="A3938" s="707">
        <v>89506</v>
      </c>
      <c r="B3938" s="692" t="s">
        <v>3949</v>
      </c>
      <c r="C3938" s="18" t="s">
        <v>44</v>
      </c>
      <c r="D3938" s="18">
        <v>34.369999999999997</v>
      </c>
      <c r="E3938" s="310" t="str">
        <f t="shared" si="61"/>
        <v>SINAPI 07/2024</v>
      </c>
      <c r="F3938" s="18">
        <v>35.18</v>
      </c>
    </row>
    <row r="3939" spans="1:6" ht="40.5">
      <c r="A3939" s="707">
        <v>89507</v>
      </c>
      <c r="B3939" s="692" t="s">
        <v>3950</v>
      </c>
      <c r="C3939" s="18" t="s">
        <v>44</v>
      </c>
      <c r="D3939" s="18">
        <v>40.64</v>
      </c>
      <c r="E3939" s="310" t="str">
        <f t="shared" si="61"/>
        <v>SINAPI 07/2024</v>
      </c>
      <c r="F3939" s="18">
        <v>41.45</v>
      </c>
    </row>
    <row r="3940" spans="1:6" ht="40.5">
      <c r="A3940" s="707">
        <v>89510</v>
      </c>
      <c r="B3940" s="692" t="s">
        <v>3951</v>
      </c>
      <c r="C3940" s="18" t="s">
        <v>44</v>
      </c>
      <c r="D3940" s="18">
        <v>23.23</v>
      </c>
      <c r="E3940" s="310" t="str">
        <f t="shared" si="61"/>
        <v>SINAPI 07/2024</v>
      </c>
      <c r="F3940" s="18">
        <v>24.04</v>
      </c>
    </row>
    <row r="3941" spans="1:6" ht="40.5">
      <c r="A3941" s="707">
        <v>89513</v>
      </c>
      <c r="B3941" s="692" t="s">
        <v>3952</v>
      </c>
      <c r="C3941" s="18" t="s">
        <v>44</v>
      </c>
      <c r="D3941" s="18">
        <v>90.38</v>
      </c>
      <c r="E3941" s="310" t="str">
        <f t="shared" si="61"/>
        <v>SINAPI 07/2024</v>
      </c>
      <c r="F3941" s="18">
        <v>91.37</v>
      </c>
    </row>
    <row r="3942" spans="1:6" ht="40.5">
      <c r="A3942" s="707">
        <v>89514</v>
      </c>
      <c r="B3942" s="692" t="s">
        <v>3953</v>
      </c>
      <c r="C3942" s="18" t="s">
        <v>44</v>
      </c>
      <c r="D3942" s="18">
        <v>6.62</v>
      </c>
      <c r="E3942" s="310" t="str">
        <f t="shared" si="61"/>
        <v>SINAPI 07/2024</v>
      </c>
      <c r="F3942" s="18">
        <v>6.87</v>
      </c>
    </row>
    <row r="3943" spans="1:6" ht="40.5">
      <c r="A3943" s="707">
        <v>89515</v>
      </c>
      <c r="B3943" s="692" t="s">
        <v>3954</v>
      </c>
      <c r="C3943" s="18" t="s">
        <v>44</v>
      </c>
      <c r="D3943" s="18">
        <v>72.040000000000006</v>
      </c>
      <c r="E3943" s="310" t="str">
        <f t="shared" si="61"/>
        <v>SINAPI 07/2024</v>
      </c>
      <c r="F3943" s="18">
        <v>73.03</v>
      </c>
    </row>
    <row r="3944" spans="1:6" ht="40.5">
      <c r="A3944" s="707">
        <v>89516</v>
      </c>
      <c r="B3944" s="692" t="s">
        <v>3955</v>
      </c>
      <c r="C3944" s="18" t="s">
        <v>44</v>
      </c>
      <c r="D3944" s="18">
        <v>6.68</v>
      </c>
      <c r="E3944" s="310" t="str">
        <f t="shared" si="61"/>
        <v>SINAPI 07/2024</v>
      </c>
      <c r="F3944" s="18">
        <v>6.93</v>
      </c>
    </row>
    <row r="3945" spans="1:6" ht="40.5">
      <c r="A3945" s="707">
        <v>89517</v>
      </c>
      <c r="B3945" s="692" t="s">
        <v>3956</v>
      </c>
      <c r="C3945" s="18" t="s">
        <v>44</v>
      </c>
      <c r="D3945" s="18">
        <v>60.33</v>
      </c>
      <c r="E3945" s="310" t="str">
        <f t="shared" si="61"/>
        <v>SINAPI 07/2024</v>
      </c>
      <c r="F3945" s="18">
        <v>61.32</v>
      </c>
    </row>
    <row r="3946" spans="1:6" ht="40.5">
      <c r="A3946" s="707">
        <v>89518</v>
      </c>
      <c r="B3946" s="692" t="s">
        <v>3957</v>
      </c>
      <c r="C3946" s="18" t="s">
        <v>44</v>
      </c>
      <c r="D3946" s="18">
        <v>14.24</v>
      </c>
      <c r="E3946" s="310" t="str">
        <f t="shared" si="61"/>
        <v>SINAPI 07/2024</v>
      </c>
      <c r="F3946" s="18">
        <v>14.56</v>
      </c>
    </row>
    <row r="3947" spans="1:6" ht="40.5">
      <c r="A3947" s="707">
        <v>89519</v>
      </c>
      <c r="B3947" s="692" t="s">
        <v>3958</v>
      </c>
      <c r="C3947" s="18" t="s">
        <v>44</v>
      </c>
      <c r="D3947" s="18">
        <v>40.85</v>
      </c>
      <c r="E3947" s="310" t="str">
        <f t="shared" si="61"/>
        <v>SINAPI 07/2024</v>
      </c>
      <c r="F3947" s="18">
        <v>41.84</v>
      </c>
    </row>
    <row r="3948" spans="1:6" ht="40.5">
      <c r="A3948" s="707">
        <v>89520</v>
      </c>
      <c r="B3948" s="692" t="s">
        <v>3959</v>
      </c>
      <c r="C3948" s="18" t="s">
        <v>44</v>
      </c>
      <c r="D3948" s="18">
        <v>14.78</v>
      </c>
      <c r="E3948" s="310" t="str">
        <f t="shared" si="61"/>
        <v>SINAPI 07/2024</v>
      </c>
      <c r="F3948" s="18">
        <v>15.1</v>
      </c>
    </row>
    <row r="3949" spans="1:6" ht="40.5">
      <c r="A3949" s="707">
        <v>89521</v>
      </c>
      <c r="B3949" s="692" t="s">
        <v>3960</v>
      </c>
      <c r="C3949" s="18" t="s">
        <v>44</v>
      </c>
      <c r="D3949" s="18">
        <v>107.77</v>
      </c>
      <c r="E3949" s="310" t="str">
        <f t="shared" si="61"/>
        <v>SINAPI 07/2024</v>
      </c>
      <c r="F3949" s="18">
        <v>108.87</v>
      </c>
    </row>
    <row r="3950" spans="1:6" ht="40.5">
      <c r="A3950" s="707">
        <v>89522</v>
      </c>
      <c r="B3950" s="692" t="s">
        <v>3961</v>
      </c>
      <c r="C3950" s="18" t="s">
        <v>44</v>
      </c>
      <c r="D3950" s="18">
        <v>25.75</v>
      </c>
      <c r="E3950" s="310" t="str">
        <f t="shared" si="61"/>
        <v>SINAPI 07/2024</v>
      </c>
      <c r="F3950" s="18">
        <v>26.25</v>
      </c>
    </row>
    <row r="3951" spans="1:6" ht="40.5">
      <c r="A3951" s="707">
        <v>89523</v>
      </c>
      <c r="B3951" s="692" t="s">
        <v>3962</v>
      </c>
      <c r="C3951" s="18" t="s">
        <v>44</v>
      </c>
      <c r="D3951" s="18">
        <v>88.13</v>
      </c>
      <c r="E3951" s="310" t="str">
        <f t="shared" si="61"/>
        <v>SINAPI 07/2024</v>
      </c>
      <c r="F3951" s="18">
        <v>89.23</v>
      </c>
    </row>
    <row r="3952" spans="1:6" ht="40.5">
      <c r="A3952" s="707">
        <v>89524</v>
      </c>
      <c r="B3952" s="692" t="s">
        <v>3963</v>
      </c>
      <c r="C3952" s="18" t="s">
        <v>44</v>
      </c>
      <c r="D3952" s="18">
        <v>26.1</v>
      </c>
      <c r="E3952" s="310" t="str">
        <f t="shared" si="61"/>
        <v>SINAPI 07/2024</v>
      </c>
      <c r="F3952" s="18">
        <v>26.6</v>
      </c>
    </row>
    <row r="3953" spans="1:6" ht="40.5">
      <c r="A3953" s="707">
        <v>89525</v>
      </c>
      <c r="B3953" s="692" t="s">
        <v>3964</v>
      </c>
      <c r="C3953" s="18" t="s">
        <v>44</v>
      </c>
      <c r="D3953" s="18">
        <v>75.91</v>
      </c>
      <c r="E3953" s="310" t="str">
        <f t="shared" si="61"/>
        <v>SINAPI 07/2024</v>
      </c>
      <c r="F3953" s="18">
        <v>77.010000000000005</v>
      </c>
    </row>
    <row r="3954" spans="1:6" ht="40.5">
      <c r="A3954" s="707">
        <v>89526</v>
      </c>
      <c r="B3954" s="692" t="s">
        <v>3965</v>
      </c>
      <c r="C3954" s="18" t="s">
        <v>44</v>
      </c>
      <c r="D3954" s="18">
        <v>32.479999999999997</v>
      </c>
      <c r="E3954" s="310" t="str">
        <f t="shared" si="61"/>
        <v>SINAPI 07/2024</v>
      </c>
      <c r="F3954" s="18">
        <v>32.979999999999997</v>
      </c>
    </row>
    <row r="3955" spans="1:6" ht="40.5">
      <c r="A3955" s="707">
        <v>89527</v>
      </c>
      <c r="B3955" s="692" t="s">
        <v>3966</v>
      </c>
      <c r="C3955" s="18" t="s">
        <v>44</v>
      </c>
      <c r="D3955" s="18">
        <v>49.26</v>
      </c>
      <c r="E3955" s="310" t="str">
        <f t="shared" si="61"/>
        <v>SINAPI 07/2024</v>
      </c>
      <c r="F3955" s="18">
        <v>50.36</v>
      </c>
    </row>
    <row r="3956" spans="1:6" ht="27">
      <c r="A3956" s="707">
        <v>89528</v>
      </c>
      <c r="B3956" s="692" t="s">
        <v>3967</v>
      </c>
      <c r="C3956" s="18" t="s">
        <v>44</v>
      </c>
      <c r="D3956" s="18">
        <v>3.68</v>
      </c>
      <c r="E3956" s="310" t="str">
        <f t="shared" si="61"/>
        <v>SINAPI 07/2024</v>
      </c>
      <c r="F3956" s="18">
        <v>3.93</v>
      </c>
    </row>
    <row r="3957" spans="1:6" ht="40.5">
      <c r="A3957" s="707">
        <v>89529</v>
      </c>
      <c r="B3957" s="692" t="s">
        <v>3968</v>
      </c>
      <c r="C3957" s="18" t="s">
        <v>44</v>
      </c>
      <c r="D3957" s="18">
        <v>32.299999999999997</v>
      </c>
      <c r="E3957" s="310" t="str">
        <f t="shared" si="61"/>
        <v>SINAPI 07/2024</v>
      </c>
      <c r="F3957" s="18">
        <v>32.979999999999997</v>
      </c>
    </row>
    <row r="3958" spans="1:6" ht="40.5">
      <c r="A3958" s="707">
        <v>89530</v>
      </c>
      <c r="B3958" s="692" t="s">
        <v>3969</v>
      </c>
      <c r="C3958" s="18" t="s">
        <v>44</v>
      </c>
      <c r="D3958" s="18">
        <v>14.17</v>
      </c>
      <c r="E3958" s="310" t="str">
        <f t="shared" si="61"/>
        <v>SINAPI 07/2024</v>
      </c>
      <c r="F3958" s="18">
        <v>14.42</v>
      </c>
    </row>
    <row r="3959" spans="1:6" ht="40.5">
      <c r="A3959" s="707">
        <v>89531</v>
      </c>
      <c r="B3959" s="692" t="s">
        <v>3970</v>
      </c>
      <c r="C3959" s="18" t="s">
        <v>44</v>
      </c>
      <c r="D3959" s="18">
        <v>33.08</v>
      </c>
      <c r="E3959" s="310" t="str">
        <f t="shared" si="61"/>
        <v>SINAPI 07/2024</v>
      </c>
      <c r="F3959" s="18">
        <v>33.76</v>
      </c>
    </row>
    <row r="3960" spans="1:6" ht="40.5">
      <c r="A3960" s="707">
        <v>89532</v>
      </c>
      <c r="B3960" s="692" t="s">
        <v>3971</v>
      </c>
      <c r="C3960" s="18" t="s">
        <v>44</v>
      </c>
      <c r="D3960" s="18">
        <v>6.15</v>
      </c>
      <c r="E3960" s="310" t="str">
        <f t="shared" si="61"/>
        <v>SINAPI 07/2024</v>
      </c>
      <c r="F3960" s="18">
        <v>6.43</v>
      </c>
    </row>
    <row r="3961" spans="1:6" ht="40.5">
      <c r="A3961" s="707">
        <v>89535</v>
      </c>
      <c r="B3961" s="692" t="s">
        <v>3972</v>
      </c>
      <c r="C3961" s="18" t="s">
        <v>44</v>
      </c>
      <c r="D3961" s="18">
        <v>36.42</v>
      </c>
      <c r="E3961" s="310" t="str">
        <f t="shared" si="61"/>
        <v>SINAPI 07/2024</v>
      </c>
      <c r="F3961" s="18">
        <v>37.1</v>
      </c>
    </row>
    <row r="3962" spans="1:6" ht="27">
      <c r="A3962" s="707">
        <v>89536</v>
      </c>
      <c r="B3962" s="692" t="s">
        <v>3973</v>
      </c>
      <c r="C3962" s="18" t="s">
        <v>44</v>
      </c>
      <c r="D3962" s="18">
        <v>10.210000000000001</v>
      </c>
      <c r="E3962" s="310" t="str">
        <f t="shared" si="61"/>
        <v>SINAPI 07/2024</v>
      </c>
      <c r="F3962" s="18">
        <v>10.46</v>
      </c>
    </row>
    <row r="3963" spans="1:6" ht="40.5">
      <c r="A3963" s="707">
        <v>89540</v>
      </c>
      <c r="B3963" s="692" t="s">
        <v>3974</v>
      </c>
      <c r="C3963" s="18" t="s">
        <v>44</v>
      </c>
      <c r="D3963" s="18">
        <v>9.02</v>
      </c>
      <c r="E3963" s="310" t="str">
        <f t="shared" si="61"/>
        <v>SINAPI 07/2024</v>
      </c>
      <c r="F3963" s="18">
        <v>9.27</v>
      </c>
    </row>
    <row r="3964" spans="1:6" ht="27">
      <c r="A3964" s="707">
        <v>89541</v>
      </c>
      <c r="B3964" s="692" t="s">
        <v>3975</v>
      </c>
      <c r="C3964" s="18" t="s">
        <v>44</v>
      </c>
      <c r="D3964" s="18">
        <v>5.55</v>
      </c>
      <c r="E3964" s="310" t="str">
        <f t="shared" si="61"/>
        <v>SINAPI 07/2024</v>
      </c>
      <c r="F3964" s="18">
        <v>5.86</v>
      </c>
    </row>
    <row r="3965" spans="1:6" ht="40.5">
      <c r="A3965" s="707">
        <v>89542</v>
      </c>
      <c r="B3965" s="692" t="s">
        <v>3976</v>
      </c>
      <c r="C3965" s="18" t="s">
        <v>44</v>
      </c>
      <c r="D3965" s="18">
        <v>23.67</v>
      </c>
      <c r="E3965" s="310" t="str">
        <f t="shared" si="61"/>
        <v>SINAPI 07/2024</v>
      </c>
      <c r="F3965" s="18">
        <v>23.98</v>
      </c>
    </row>
    <row r="3966" spans="1:6" ht="40.5">
      <c r="A3966" s="707">
        <v>89544</v>
      </c>
      <c r="B3966" s="692" t="s">
        <v>3977</v>
      </c>
      <c r="C3966" s="18" t="s">
        <v>44</v>
      </c>
      <c r="D3966" s="18">
        <v>6.7</v>
      </c>
      <c r="E3966" s="310" t="str">
        <f t="shared" si="61"/>
        <v>SINAPI 07/2024</v>
      </c>
      <c r="F3966" s="18">
        <v>6.87</v>
      </c>
    </row>
    <row r="3967" spans="1:6" ht="40.5">
      <c r="A3967" s="707">
        <v>89545</v>
      </c>
      <c r="B3967" s="692" t="s">
        <v>3978</v>
      </c>
      <c r="C3967" s="18" t="s">
        <v>44</v>
      </c>
      <c r="D3967" s="18">
        <v>14.16</v>
      </c>
      <c r="E3967" s="310" t="str">
        <f t="shared" si="61"/>
        <v>SINAPI 07/2024</v>
      </c>
      <c r="F3967" s="18">
        <v>14.37</v>
      </c>
    </row>
    <row r="3968" spans="1:6" ht="40.5">
      <c r="A3968" s="707">
        <v>89546</v>
      </c>
      <c r="B3968" s="692" t="s">
        <v>3979</v>
      </c>
      <c r="C3968" s="18" t="s">
        <v>44</v>
      </c>
      <c r="D3968" s="18">
        <v>9.92</v>
      </c>
      <c r="E3968" s="310" t="str">
        <f t="shared" si="61"/>
        <v>SINAPI 07/2024</v>
      </c>
      <c r="F3968" s="18">
        <v>10.11</v>
      </c>
    </row>
    <row r="3969" spans="1:6" ht="40.5">
      <c r="A3969" s="707">
        <v>89547</v>
      </c>
      <c r="B3969" s="692" t="s">
        <v>3980</v>
      </c>
      <c r="C3969" s="18" t="s">
        <v>44</v>
      </c>
      <c r="D3969" s="18">
        <v>18.899999999999999</v>
      </c>
      <c r="E3969" s="310" t="str">
        <f t="shared" si="61"/>
        <v>SINAPI 07/2024</v>
      </c>
      <c r="F3969" s="18">
        <v>19.239999999999998</v>
      </c>
    </row>
    <row r="3970" spans="1:6" ht="40.5">
      <c r="A3970" s="707">
        <v>89548</v>
      </c>
      <c r="B3970" s="692" t="s">
        <v>3981</v>
      </c>
      <c r="C3970" s="18" t="s">
        <v>44</v>
      </c>
      <c r="D3970" s="18">
        <v>20.59</v>
      </c>
      <c r="E3970" s="310" t="str">
        <f t="shared" si="61"/>
        <v>SINAPI 07/2024</v>
      </c>
      <c r="F3970" s="18">
        <v>20.93</v>
      </c>
    </row>
    <row r="3971" spans="1:6" ht="40.5">
      <c r="A3971" s="707">
        <v>89549</v>
      </c>
      <c r="B3971" s="692" t="s">
        <v>3982</v>
      </c>
      <c r="C3971" s="18" t="s">
        <v>44</v>
      </c>
      <c r="D3971" s="18">
        <v>17.329999999999998</v>
      </c>
      <c r="E3971" s="310" t="str">
        <f t="shared" si="61"/>
        <v>SINAPI 07/2024</v>
      </c>
      <c r="F3971" s="18">
        <v>17.600000000000001</v>
      </c>
    </row>
    <row r="3972" spans="1:6" ht="40.5">
      <c r="A3972" s="707">
        <v>89550</v>
      </c>
      <c r="B3972" s="692" t="s">
        <v>3983</v>
      </c>
      <c r="C3972" s="18" t="s">
        <v>44</v>
      </c>
      <c r="D3972" s="18">
        <v>33.96</v>
      </c>
      <c r="E3972" s="310" t="str">
        <f t="shared" si="61"/>
        <v>SINAPI 07/2024</v>
      </c>
      <c r="F3972" s="18">
        <v>34.299999999999997</v>
      </c>
    </row>
    <row r="3973" spans="1:6" ht="40.5">
      <c r="A3973" s="707">
        <v>89551</v>
      </c>
      <c r="B3973" s="692" t="s">
        <v>3984</v>
      </c>
      <c r="C3973" s="18" t="s">
        <v>44</v>
      </c>
      <c r="D3973" s="18">
        <v>7.42</v>
      </c>
      <c r="E3973" s="310" t="str">
        <f t="shared" si="61"/>
        <v>SINAPI 07/2024</v>
      </c>
      <c r="F3973" s="18">
        <v>7.7</v>
      </c>
    </row>
    <row r="3974" spans="1:6" ht="27">
      <c r="A3974" s="707">
        <v>89552</v>
      </c>
      <c r="B3974" s="692" t="s">
        <v>3985</v>
      </c>
      <c r="C3974" s="18" t="s">
        <v>44</v>
      </c>
      <c r="D3974" s="18">
        <v>15.98</v>
      </c>
      <c r="E3974" s="310" t="str">
        <f t="shared" si="61"/>
        <v>SINAPI 07/2024</v>
      </c>
      <c r="F3974" s="18">
        <v>16.29</v>
      </c>
    </row>
    <row r="3975" spans="1:6" ht="40.5">
      <c r="A3975" s="707">
        <v>89553</v>
      </c>
      <c r="B3975" s="692" t="s">
        <v>3986</v>
      </c>
      <c r="C3975" s="18" t="s">
        <v>44</v>
      </c>
      <c r="D3975" s="18">
        <v>4.95</v>
      </c>
      <c r="E3975" s="310" t="str">
        <f t="shared" si="61"/>
        <v>SINAPI 07/2024</v>
      </c>
      <c r="F3975" s="18">
        <v>5.23</v>
      </c>
    </row>
    <row r="3976" spans="1:6" ht="40.5">
      <c r="A3976" s="707">
        <v>89554</v>
      </c>
      <c r="B3976" s="692" t="s">
        <v>3987</v>
      </c>
      <c r="C3976" s="18" t="s">
        <v>44</v>
      </c>
      <c r="D3976" s="18">
        <v>24.21</v>
      </c>
      <c r="E3976" s="310" t="str">
        <f t="shared" ref="E3976:E4039" si="62">+$G$7</f>
        <v>SINAPI 07/2024</v>
      </c>
      <c r="F3976" s="18">
        <v>24.66</v>
      </c>
    </row>
    <row r="3977" spans="1:6" ht="40.5">
      <c r="A3977" s="707">
        <v>89555</v>
      </c>
      <c r="B3977" s="692" t="s">
        <v>3988</v>
      </c>
      <c r="C3977" s="18" t="s">
        <v>44</v>
      </c>
      <c r="D3977" s="18">
        <v>18.739999999999998</v>
      </c>
      <c r="E3977" s="310" t="str">
        <f t="shared" si="62"/>
        <v>SINAPI 07/2024</v>
      </c>
      <c r="F3977" s="18">
        <v>19.05</v>
      </c>
    </row>
    <row r="3978" spans="1:6" ht="40.5">
      <c r="A3978" s="707">
        <v>89556</v>
      </c>
      <c r="B3978" s="692" t="s">
        <v>3989</v>
      </c>
      <c r="C3978" s="18" t="s">
        <v>44</v>
      </c>
      <c r="D3978" s="18">
        <v>34.369999999999997</v>
      </c>
      <c r="E3978" s="310" t="str">
        <f t="shared" si="62"/>
        <v>SINAPI 07/2024</v>
      </c>
      <c r="F3978" s="18">
        <v>34.82</v>
      </c>
    </row>
    <row r="3979" spans="1:6" ht="40.5">
      <c r="A3979" s="707">
        <v>89557</v>
      </c>
      <c r="B3979" s="692" t="s">
        <v>3990</v>
      </c>
      <c r="C3979" s="18" t="s">
        <v>44</v>
      </c>
      <c r="D3979" s="18">
        <v>27.7</v>
      </c>
      <c r="E3979" s="310" t="str">
        <f t="shared" si="62"/>
        <v>SINAPI 07/2024</v>
      </c>
      <c r="F3979" s="18">
        <v>28.1</v>
      </c>
    </row>
    <row r="3980" spans="1:6" ht="27">
      <c r="A3980" s="707">
        <v>89558</v>
      </c>
      <c r="B3980" s="692" t="s">
        <v>3991</v>
      </c>
      <c r="C3980" s="18" t="s">
        <v>44</v>
      </c>
      <c r="D3980" s="18">
        <v>8.43</v>
      </c>
      <c r="E3980" s="310" t="str">
        <f t="shared" si="62"/>
        <v>SINAPI 07/2024</v>
      </c>
      <c r="F3980" s="18">
        <v>8.8000000000000007</v>
      </c>
    </row>
    <row r="3981" spans="1:6" ht="40.5">
      <c r="A3981" s="707">
        <v>89559</v>
      </c>
      <c r="B3981" s="692" t="s">
        <v>3992</v>
      </c>
      <c r="C3981" s="18" t="s">
        <v>44</v>
      </c>
      <c r="D3981" s="18">
        <v>54.12</v>
      </c>
      <c r="E3981" s="310" t="str">
        <f t="shared" si="62"/>
        <v>SINAPI 07/2024</v>
      </c>
      <c r="F3981" s="18">
        <v>54.57</v>
      </c>
    </row>
    <row r="3982" spans="1:6" ht="40.5">
      <c r="A3982" s="707">
        <v>89560</v>
      </c>
      <c r="B3982" s="692" t="s">
        <v>3993</v>
      </c>
      <c r="C3982" s="18" t="s">
        <v>44</v>
      </c>
      <c r="D3982" s="18">
        <v>30.34</v>
      </c>
      <c r="E3982" s="310" t="str">
        <f t="shared" si="62"/>
        <v>SINAPI 07/2024</v>
      </c>
      <c r="F3982" s="18">
        <v>30.71</v>
      </c>
    </row>
    <row r="3983" spans="1:6" ht="40.5">
      <c r="A3983" s="707">
        <v>89561</v>
      </c>
      <c r="B3983" s="692" t="s">
        <v>3994</v>
      </c>
      <c r="C3983" s="18" t="s">
        <v>44</v>
      </c>
      <c r="D3983" s="18">
        <v>11.63</v>
      </c>
      <c r="E3983" s="310" t="str">
        <f t="shared" si="62"/>
        <v>SINAPI 07/2024</v>
      </c>
      <c r="F3983" s="18">
        <v>11.96</v>
      </c>
    </row>
    <row r="3984" spans="1:6" ht="40.5">
      <c r="A3984" s="707">
        <v>89562</v>
      </c>
      <c r="B3984" s="692" t="s">
        <v>3995</v>
      </c>
      <c r="C3984" s="18" t="s">
        <v>44</v>
      </c>
      <c r="D3984" s="18">
        <v>8.9600000000000009</v>
      </c>
      <c r="E3984" s="310" t="str">
        <f t="shared" si="62"/>
        <v>SINAPI 07/2024</v>
      </c>
      <c r="F3984" s="18">
        <v>9.3000000000000007</v>
      </c>
    </row>
    <row r="3985" spans="1:6" ht="40.5">
      <c r="A3985" s="707">
        <v>89563</v>
      </c>
      <c r="B3985" s="692" t="s">
        <v>3996</v>
      </c>
      <c r="C3985" s="18" t="s">
        <v>44</v>
      </c>
      <c r="D3985" s="18">
        <v>30.04</v>
      </c>
      <c r="E3985" s="310" t="str">
        <f t="shared" si="62"/>
        <v>SINAPI 07/2024</v>
      </c>
      <c r="F3985" s="18">
        <v>30.48</v>
      </c>
    </row>
    <row r="3986" spans="1:6" ht="40.5">
      <c r="A3986" s="707">
        <v>89564</v>
      </c>
      <c r="B3986" s="692" t="s">
        <v>3997</v>
      </c>
      <c r="C3986" s="18" t="s">
        <v>44</v>
      </c>
      <c r="D3986" s="18">
        <v>13.54</v>
      </c>
      <c r="E3986" s="310" t="str">
        <f t="shared" si="62"/>
        <v>SINAPI 07/2024</v>
      </c>
      <c r="F3986" s="18">
        <v>13.88</v>
      </c>
    </row>
    <row r="3987" spans="1:6" ht="40.5">
      <c r="A3987" s="707">
        <v>89565</v>
      </c>
      <c r="B3987" s="692" t="s">
        <v>3998</v>
      </c>
      <c r="C3987" s="18" t="s">
        <v>44</v>
      </c>
      <c r="D3987" s="18">
        <v>46.83</v>
      </c>
      <c r="E3987" s="310" t="str">
        <f t="shared" si="62"/>
        <v>SINAPI 07/2024</v>
      </c>
      <c r="F3987" s="18">
        <v>47.5</v>
      </c>
    </row>
    <row r="3988" spans="1:6" ht="40.5">
      <c r="A3988" s="707">
        <v>89566</v>
      </c>
      <c r="B3988" s="692" t="s">
        <v>3999</v>
      </c>
      <c r="C3988" s="18" t="s">
        <v>44</v>
      </c>
      <c r="D3988" s="18">
        <v>40.56</v>
      </c>
      <c r="E3988" s="310" t="str">
        <f t="shared" si="62"/>
        <v>SINAPI 07/2024</v>
      </c>
      <c r="F3988" s="18">
        <v>41.23</v>
      </c>
    </row>
    <row r="3989" spans="1:6" ht="40.5">
      <c r="A3989" s="707">
        <v>89567</v>
      </c>
      <c r="B3989" s="692" t="s">
        <v>4000</v>
      </c>
      <c r="C3989" s="18" t="s">
        <v>44</v>
      </c>
      <c r="D3989" s="18">
        <v>66.540000000000006</v>
      </c>
      <c r="E3989" s="310" t="str">
        <f t="shared" si="62"/>
        <v>SINAPI 07/2024</v>
      </c>
      <c r="F3989" s="18">
        <v>67.459999999999994</v>
      </c>
    </row>
    <row r="3990" spans="1:6" ht="27">
      <c r="A3990" s="707">
        <v>89568</v>
      </c>
      <c r="B3990" s="692" t="s">
        <v>4001</v>
      </c>
      <c r="C3990" s="18" t="s">
        <v>44</v>
      </c>
      <c r="D3990" s="18">
        <v>28.11</v>
      </c>
      <c r="E3990" s="310" t="str">
        <f t="shared" si="62"/>
        <v>SINAPI 07/2024</v>
      </c>
      <c r="F3990" s="18">
        <v>28.48</v>
      </c>
    </row>
    <row r="3991" spans="1:6" ht="40.5">
      <c r="A3991" s="707">
        <v>89569</v>
      </c>
      <c r="B3991" s="692" t="s">
        <v>4002</v>
      </c>
      <c r="C3991" s="18" t="s">
        <v>44</v>
      </c>
      <c r="D3991" s="18">
        <v>75.81</v>
      </c>
      <c r="E3991" s="310" t="str">
        <f t="shared" si="62"/>
        <v>SINAPI 07/2024</v>
      </c>
      <c r="F3991" s="18">
        <v>76.650000000000006</v>
      </c>
    </row>
    <row r="3992" spans="1:6" ht="40.5">
      <c r="A3992" s="707">
        <v>89570</v>
      </c>
      <c r="B3992" s="692" t="s">
        <v>4003</v>
      </c>
      <c r="C3992" s="18" t="s">
        <v>44</v>
      </c>
      <c r="D3992" s="18">
        <v>9.9</v>
      </c>
      <c r="E3992" s="310" t="str">
        <f t="shared" si="62"/>
        <v>SINAPI 07/2024</v>
      </c>
      <c r="F3992" s="18">
        <v>10.26</v>
      </c>
    </row>
    <row r="3993" spans="1:6" ht="40.5">
      <c r="A3993" s="707">
        <v>89571</v>
      </c>
      <c r="B3993" s="692" t="s">
        <v>4004</v>
      </c>
      <c r="C3993" s="18" t="s">
        <v>44</v>
      </c>
      <c r="D3993" s="18">
        <v>58.66</v>
      </c>
      <c r="E3993" s="310" t="str">
        <f t="shared" si="62"/>
        <v>SINAPI 07/2024</v>
      </c>
      <c r="F3993" s="18">
        <v>59.58</v>
      </c>
    </row>
    <row r="3994" spans="1:6" ht="40.5">
      <c r="A3994" s="707">
        <v>89572</v>
      </c>
      <c r="B3994" s="692" t="s">
        <v>4005</v>
      </c>
      <c r="C3994" s="18" t="s">
        <v>44</v>
      </c>
      <c r="D3994" s="18">
        <v>7.51</v>
      </c>
      <c r="E3994" s="310" t="str">
        <f t="shared" si="62"/>
        <v>SINAPI 07/2024</v>
      </c>
      <c r="F3994" s="18">
        <v>7.85</v>
      </c>
    </row>
    <row r="3995" spans="1:6" ht="40.5">
      <c r="A3995" s="707">
        <v>89573</v>
      </c>
      <c r="B3995" s="692" t="s">
        <v>4006</v>
      </c>
      <c r="C3995" s="18" t="s">
        <v>44</v>
      </c>
      <c r="D3995" s="18">
        <v>63.04</v>
      </c>
      <c r="E3995" s="310" t="str">
        <f t="shared" si="62"/>
        <v>SINAPI 07/2024</v>
      </c>
      <c r="F3995" s="18">
        <v>63.88</v>
      </c>
    </row>
    <row r="3996" spans="1:6" ht="40.5">
      <c r="A3996" s="707">
        <v>89574</v>
      </c>
      <c r="B3996" s="692" t="s">
        <v>4007</v>
      </c>
      <c r="C3996" s="18" t="s">
        <v>44</v>
      </c>
      <c r="D3996" s="18">
        <v>124.08</v>
      </c>
      <c r="E3996" s="310" t="str">
        <f t="shared" si="62"/>
        <v>SINAPI 07/2024</v>
      </c>
      <c r="F3996" s="18">
        <v>125.45</v>
      </c>
    </row>
    <row r="3997" spans="1:6" ht="27">
      <c r="A3997" s="707">
        <v>89575</v>
      </c>
      <c r="B3997" s="692" t="s">
        <v>4008</v>
      </c>
      <c r="C3997" s="18" t="s">
        <v>44</v>
      </c>
      <c r="D3997" s="18">
        <v>10</v>
      </c>
      <c r="E3997" s="310" t="str">
        <f t="shared" si="62"/>
        <v>SINAPI 07/2024</v>
      </c>
      <c r="F3997" s="18">
        <v>10.45</v>
      </c>
    </row>
    <row r="3998" spans="1:6" ht="40.5">
      <c r="A3998" s="707">
        <v>89577</v>
      </c>
      <c r="B3998" s="692" t="s">
        <v>4009</v>
      </c>
      <c r="C3998" s="18" t="s">
        <v>44</v>
      </c>
      <c r="D3998" s="18">
        <v>32.020000000000003</v>
      </c>
      <c r="E3998" s="310" t="str">
        <f t="shared" si="62"/>
        <v>SINAPI 07/2024</v>
      </c>
      <c r="F3998" s="18">
        <v>32.47</v>
      </c>
    </row>
    <row r="3999" spans="1:6" ht="40.5">
      <c r="A3999" s="707">
        <v>89579</v>
      </c>
      <c r="B3999" s="692" t="s">
        <v>4010</v>
      </c>
      <c r="C3999" s="18" t="s">
        <v>44</v>
      </c>
      <c r="D3999" s="18">
        <v>10.14</v>
      </c>
      <c r="E3999" s="310" t="str">
        <f t="shared" si="62"/>
        <v>SINAPI 07/2024</v>
      </c>
      <c r="F3999" s="18">
        <v>10.5</v>
      </c>
    </row>
    <row r="4000" spans="1:6" ht="40.5">
      <c r="A4000" s="707">
        <v>89581</v>
      </c>
      <c r="B4000" s="692" t="s">
        <v>4011</v>
      </c>
      <c r="C4000" s="18" t="s">
        <v>44</v>
      </c>
      <c r="D4000" s="18">
        <v>29.07</v>
      </c>
      <c r="E4000" s="310" t="str">
        <f t="shared" si="62"/>
        <v>SINAPI 07/2024</v>
      </c>
      <c r="F4000" s="18">
        <v>29.99</v>
      </c>
    </row>
    <row r="4001" spans="1:6" ht="40.5">
      <c r="A4001" s="707">
        <v>89582</v>
      </c>
      <c r="B4001" s="692" t="s">
        <v>4012</v>
      </c>
      <c r="C4001" s="18" t="s">
        <v>44</v>
      </c>
      <c r="D4001" s="18">
        <v>29.42</v>
      </c>
      <c r="E4001" s="310" t="str">
        <f t="shared" si="62"/>
        <v>SINAPI 07/2024</v>
      </c>
      <c r="F4001" s="18">
        <v>30.34</v>
      </c>
    </row>
    <row r="4002" spans="1:6" ht="54">
      <c r="A4002" s="707">
        <v>89583</v>
      </c>
      <c r="B4002" s="692" t="s">
        <v>4013</v>
      </c>
      <c r="C4002" s="18" t="s">
        <v>44</v>
      </c>
      <c r="D4002" s="18">
        <v>35.799999999999997</v>
      </c>
      <c r="E4002" s="310" t="str">
        <f t="shared" si="62"/>
        <v>SINAPI 07/2024</v>
      </c>
      <c r="F4002" s="18">
        <v>36.72</v>
      </c>
    </row>
    <row r="4003" spans="1:6" ht="40.5">
      <c r="A4003" s="707">
        <v>89584</v>
      </c>
      <c r="B4003" s="692" t="s">
        <v>4014</v>
      </c>
      <c r="C4003" s="18" t="s">
        <v>44</v>
      </c>
      <c r="D4003" s="18">
        <v>38.32</v>
      </c>
      <c r="E4003" s="310" t="str">
        <f t="shared" si="62"/>
        <v>SINAPI 07/2024</v>
      </c>
      <c r="F4003" s="18">
        <v>39.78</v>
      </c>
    </row>
    <row r="4004" spans="1:6" ht="40.5">
      <c r="A4004" s="707">
        <v>89585</v>
      </c>
      <c r="B4004" s="692" t="s">
        <v>4015</v>
      </c>
      <c r="C4004" s="18" t="s">
        <v>44</v>
      </c>
      <c r="D4004" s="18">
        <v>39.1</v>
      </c>
      <c r="E4004" s="310" t="str">
        <f t="shared" si="62"/>
        <v>SINAPI 07/2024</v>
      </c>
      <c r="F4004" s="18">
        <v>40.56</v>
      </c>
    </row>
    <row r="4005" spans="1:6" ht="54">
      <c r="A4005" s="707">
        <v>89587</v>
      </c>
      <c r="B4005" s="692" t="s">
        <v>4016</v>
      </c>
      <c r="C4005" s="18" t="s">
        <v>44</v>
      </c>
      <c r="D4005" s="18">
        <v>42.44</v>
      </c>
      <c r="E4005" s="310" t="str">
        <f t="shared" si="62"/>
        <v>SINAPI 07/2024</v>
      </c>
      <c r="F4005" s="18">
        <v>43.9</v>
      </c>
    </row>
    <row r="4006" spans="1:6" ht="40.5">
      <c r="A4006" s="707">
        <v>89590</v>
      </c>
      <c r="B4006" s="692" t="s">
        <v>4017</v>
      </c>
      <c r="C4006" s="18" t="s">
        <v>44</v>
      </c>
      <c r="D4006" s="18">
        <v>114.89</v>
      </c>
      <c r="E4006" s="310" t="str">
        <f t="shared" si="62"/>
        <v>SINAPI 07/2024</v>
      </c>
      <c r="F4006" s="18">
        <v>117.41</v>
      </c>
    </row>
    <row r="4007" spans="1:6" ht="40.5">
      <c r="A4007" s="707">
        <v>89591</v>
      </c>
      <c r="B4007" s="692" t="s">
        <v>4018</v>
      </c>
      <c r="C4007" s="18" t="s">
        <v>44</v>
      </c>
      <c r="D4007" s="18">
        <v>112.52</v>
      </c>
      <c r="E4007" s="310" t="str">
        <f t="shared" si="62"/>
        <v>SINAPI 07/2024</v>
      </c>
      <c r="F4007" s="18">
        <v>115.04</v>
      </c>
    </row>
    <row r="4008" spans="1:6" ht="54">
      <c r="A4008" s="707">
        <v>89592</v>
      </c>
      <c r="B4008" s="692" t="s">
        <v>4019</v>
      </c>
      <c r="C4008" s="18" t="s">
        <v>44</v>
      </c>
      <c r="D4008" s="18">
        <v>133.41</v>
      </c>
      <c r="E4008" s="310" t="str">
        <f t="shared" si="62"/>
        <v>SINAPI 07/2024</v>
      </c>
      <c r="F4008" s="18">
        <v>135.93</v>
      </c>
    </row>
    <row r="4009" spans="1:6" ht="40.5">
      <c r="A4009" s="707">
        <v>89593</v>
      </c>
      <c r="B4009" s="692" t="s">
        <v>4020</v>
      </c>
      <c r="C4009" s="18" t="s">
        <v>44</v>
      </c>
      <c r="D4009" s="18">
        <v>21.59</v>
      </c>
      <c r="E4009" s="310" t="str">
        <f t="shared" si="62"/>
        <v>SINAPI 07/2024</v>
      </c>
      <c r="F4009" s="18">
        <v>21.99</v>
      </c>
    </row>
    <row r="4010" spans="1:6" ht="27">
      <c r="A4010" s="707">
        <v>89594</v>
      </c>
      <c r="B4010" s="692" t="s">
        <v>4021</v>
      </c>
      <c r="C4010" s="18" t="s">
        <v>44</v>
      </c>
      <c r="D4010" s="18">
        <v>31.18</v>
      </c>
      <c r="E4010" s="310" t="str">
        <f t="shared" si="62"/>
        <v>SINAPI 07/2024</v>
      </c>
      <c r="F4010" s="18">
        <v>31.63</v>
      </c>
    </row>
    <row r="4011" spans="1:6" ht="40.5">
      <c r="A4011" s="707">
        <v>89595</v>
      </c>
      <c r="B4011" s="692" t="s">
        <v>4022</v>
      </c>
      <c r="C4011" s="18" t="s">
        <v>44</v>
      </c>
      <c r="D4011" s="18">
        <v>12.53</v>
      </c>
      <c r="E4011" s="310" t="str">
        <f t="shared" si="62"/>
        <v>SINAPI 07/2024</v>
      </c>
      <c r="F4011" s="18">
        <v>12.91</v>
      </c>
    </row>
    <row r="4012" spans="1:6" ht="40.5">
      <c r="A4012" s="707">
        <v>89596</v>
      </c>
      <c r="B4012" s="692" t="s">
        <v>4023</v>
      </c>
      <c r="C4012" s="18" t="s">
        <v>44</v>
      </c>
      <c r="D4012" s="18">
        <v>9.02</v>
      </c>
      <c r="E4012" s="310" t="str">
        <f t="shared" si="62"/>
        <v>SINAPI 07/2024</v>
      </c>
      <c r="F4012" s="18">
        <v>9.42</v>
      </c>
    </row>
    <row r="4013" spans="1:6" ht="27">
      <c r="A4013" s="707">
        <v>89597</v>
      </c>
      <c r="B4013" s="692" t="s">
        <v>4024</v>
      </c>
      <c r="C4013" s="18" t="s">
        <v>44</v>
      </c>
      <c r="D4013" s="18">
        <v>19.66</v>
      </c>
      <c r="E4013" s="310" t="str">
        <f t="shared" si="62"/>
        <v>SINAPI 07/2024</v>
      </c>
      <c r="F4013" s="18">
        <v>20.2</v>
      </c>
    </row>
    <row r="4014" spans="1:6" ht="40.5">
      <c r="A4014" s="707">
        <v>89598</v>
      </c>
      <c r="B4014" s="692" t="s">
        <v>4025</v>
      </c>
      <c r="C4014" s="18" t="s">
        <v>44</v>
      </c>
      <c r="D4014" s="18">
        <v>43.23</v>
      </c>
      <c r="E4014" s="310" t="str">
        <f t="shared" si="62"/>
        <v>SINAPI 07/2024</v>
      </c>
      <c r="F4014" s="18">
        <v>43.77</v>
      </c>
    </row>
    <row r="4015" spans="1:6" ht="40.5">
      <c r="A4015" s="707">
        <v>89599</v>
      </c>
      <c r="B4015" s="692" t="s">
        <v>4026</v>
      </c>
      <c r="C4015" s="18" t="s">
        <v>44</v>
      </c>
      <c r="D4015" s="18">
        <v>21.13</v>
      </c>
      <c r="E4015" s="310" t="str">
        <f t="shared" si="62"/>
        <v>SINAPI 07/2024</v>
      </c>
      <c r="F4015" s="18">
        <v>21.74</v>
      </c>
    </row>
    <row r="4016" spans="1:6" ht="40.5">
      <c r="A4016" s="707">
        <v>89600</v>
      </c>
      <c r="B4016" s="692" t="s">
        <v>4027</v>
      </c>
      <c r="C4016" s="18" t="s">
        <v>44</v>
      </c>
      <c r="D4016" s="18">
        <v>22.81</v>
      </c>
      <c r="E4016" s="310" t="str">
        <f t="shared" si="62"/>
        <v>SINAPI 07/2024</v>
      </c>
      <c r="F4016" s="18">
        <v>23.42</v>
      </c>
    </row>
    <row r="4017" spans="1:6" ht="40.5">
      <c r="A4017" s="707">
        <v>89605</v>
      </c>
      <c r="B4017" s="692" t="s">
        <v>4028</v>
      </c>
      <c r="C4017" s="18" t="s">
        <v>44</v>
      </c>
      <c r="D4017" s="18">
        <v>17.899999999999999</v>
      </c>
      <c r="E4017" s="310" t="str">
        <f t="shared" si="62"/>
        <v>SINAPI 07/2024</v>
      </c>
      <c r="F4017" s="18">
        <v>18.39</v>
      </c>
    </row>
    <row r="4018" spans="1:6" ht="27">
      <c r="A4018" s="707">
        <v>89609</v>
      </c>
      <c r="B4018" s="692" t="s">
        <v>4029</v>
      </c>
      <c r="C4018" s="18" t="s">
        <v>44</v>
      </c>
      <c r="D4018" s="18">
        <v>72.94</v>
      </c>
      <c r="E4018" s="310" t="str">
        <f t="shared" si="62"/>
        <v>SINAPI 07/2024</v>
      </c>
      <c r="F4018" s="18">
        <v>73.48</v>
      </c>
    </row>
    <row r="4019" spans="1:6" ht="40.5">
      <c r="A4019" s="707">
        <v>89610</v>
      </c>
      <c r="B4019" s="692" t="s">
        <v>4030</v>
      </c>
      <c r="C4019" s="18" t="s">
        <v>44</v>
      </c>
      <c r="D4019" s="18">
        <v>16.940000000000001</v>
      </c>
      <c r="E4019" s="310" t="str">
        <f t="shared" si="62"/>
        <v>SINAPI 07/2024</v>
      </c>
      <c r="F4019" s="18">
        <v>17.43</v>
      </c>
    </row>
    <row r="4020" spans="1:6" ht="27">
      <c r="A4020" s="707">
        <v>89611</v>
      </c>
      <c r="B4020" s="692" t="s">
        <v>4031</v>
      </c>
      <c r="C4020" s="18" t="s">
        <v>44</v>
      </c>
      <c r="D4020" s="18">
        <v>27.85</v>
      </c>
      <c r="E4020" s="310" t="str">
        <f t="shared" si="62"/>
        <v>SINAPI 07/2024</v>
      </c>
      <c r="F4020" s="18">
        <v>28.5</v>
      </c>
    </row>
    <row r="4021" spans="1:6" ht="27">
      <c r="A4021" s="707">
        <v>89612</v>
      </c>
      <c r="B4021" s="692" t="s">
        <v>4032</v>
      </c>
      <c r="C4021" s="18" t="s">
        <v>44</v>
      </c>
      <c r="D4021" s="18">
        <v>143.34</v>
      </c>
      <c r="E4021" s="310" t="str">
        <f t="shared" si="62"/>
        <v>SINAPI 07/2024</v>
      </c>
      <c r="F4021" s="18">
        <v>143.99</v>
      </c>
    </row>
    <row r="4022" spans="1:6" ht="40.5">
      <c r="A4022" s="707">
        <v>89613</v>
      </c>
      <c r="B4022" s="692" t="s">
        <v>4033</v>
      </c>
      <c r="C4022" s="18" t="s">
        <v>44</v>
      </c>
      <c r="D4022" s="18">
        <v>26.49</v>
      </c>
      <c r="E4022" s="310" t="str">
        <f t="shared" si="62"/>
        <v>SINAPI 07/2024</v>
      </c>
      <c r="F4022" s="18">
        <v>27.08</v>
      </c>
    </row>
    <row r="4023" spans="1:6" ht="27">
      <c r="A4023" s="707">
        <v>89614</v>
      </c>
      <c r="B4023" s="692" t="s">
        <v>4034</v>
      </c>
      <c r="C4023" s="18" t="s">
        <v>44</v>
      </c>
      <c r="D4023" s="18">
        <v>51.88</v>
      </c>
      <c r="E4023" s="310" t="str">
        <f t="shared" si="62"/>
        <v>SINAPI 07/2024</v>
      </c>
      <c r="F4023" s="18">
        <v>52.61</v>
      </c>
    </row>
    <row r="4024" spans="1:6" ht="27">
      <c r="A4024" s="707">
        <v>89615</v>
      </c>
      <c r="B4024" s="692" t="s">
        <v>4035</v>
      </c>
      <c r="C4024" s="18" t="s">
        <v>44</v>
      </c>
      <c r="D4024" s="18">
        <v>169.32</v>
      </c>
      <c r="E4024" s="310" t="str">
        <f t="shared" si="62"/>
        <v>SINAPI 07/2024</v>
      </c>
      <c r="F4024" s="18">
        <v>170.05</v>
      </c>
    </row>
    <row r="4025" spans="1:6" ht="40.5">
      <c r="A4025" s="707">
        <v>89616</v>
      </c>
      <c r="B4025" s="692" t="s">
        <v>4036</v>
      </c>
      <c r="C4025" s="18" t="s">
        <v>44</v>
      </c>
      <c r="D4025" s="18">
        <v>35.409999999999997</v>
      </c>
      <c r="E4025" s="310" t="str">
        <f t="shared" si="62"/>
        <v>SINAPI 07/2024</v>
      </c>
      <c r="F4025" s="18">
        <v>36.11</v>
      </c>
    </row>
    <row r="4026" spans="1:6" ht="27">
      <c r="A4026" s="707">
        <v>89617</v>
      </c>
      <c r="B4026" s="692" t="s">
        <v>4037</v>
      </c>
      <c r="C4026" s="18" t="s">
        <v>44</v>
      </c>
      <c r="D4026" s="18">
        <v>6.49</v>
      </c>
      <c r="E4026" s="310" t="str">
        <f t="shared" si="62"/>
        <v>SINAPI 07/2024</v>
      </c>
      <c r="F4026" s="18">
        <v>6.99</v>
      </c>
    </row>
    <row r="4027" spans="1:6" ht="27">
      <c r="A4027" s="707">
        <v>89620</v>
      </c>
      <c r="B4027" s="692" t="s">
        <v>4038</v>
      </c>
      <c r="C4027" s="18" t="s">
        <v>44</v>
      </c>
      <c r="D4027" s="18">
        <v>10.23</v>
      </c>
      <c r="E4027" s="310" t="str">
        <f t="shared" si="62"/>
        <v>SINAPI 07/2024</v>
      </c>
      <c r="F4027" s="18">
        <v>10.84</v>
      </c>
    </row>
    <row r="4028" spans="1:6" ht="40.5">
      <c r="A4028" s="707">
        <v>89622</v>
      </c>
      <c r="B4028" s="692" t="s">
        <v>4039</v>
      </c>
      <c r="C4028" s="18" t="s">
        <v>44</v>
      </c>
      <c r="D4028" s="18">
        <v>12.18</v>
      </c>
      <c r="E4028" s="310" t="str">
        <f t="shared" si="62"/>
        <v>SINAPI 07/2024</v>
      </c>
      <c r="F4028" s="18">
        <v>12.74</v>
      </c>
    </row>
    <row r="4029" spans="1:6" ht="27">
      <c r="A4029" s="707">
        <v>89623</v>
      </c>
      <c r="B4029" s="692" t="s">
        <v>4040</v>
      </c>
      <c r="C4029" s="18" t="s">
        <v>44</v>
      </c>
      <c r="D4029" s="18">
        <v>16.73</v>
      </c>
      <c r="E4029" s="310" t="str">
        <f t="shared" si="62"/>
        <v>SINAPI 07/2024</v>
      </c>
      <c r="F4029" s="18">
        <v>17.48</v>
      </c>
    </row>
    <row r="4030" spans="1:6" ht="40.5">
      <c r="A4030" s="707">
        <v>89624</v>
      </c>
      <c r="B4030" s="692" t="s">
        <v>4041</v>
      </c>
      <c r="C4030" s="18" t="s">
        <v>44</v>
      </c>
      <c r="D4030" s="18">
        <v>15.48</v>
      </c>
      <c r="E4030" s="310" t="str">
        <f t="shared" si="62"/>
        <v>SINAPI 07/2024</v>
      </c>
      <c r="F4030" s="18">
        <v>16.16</v>
      </c>
    </row>
    <row r="4031" spans="1:6" ht="27">
      <c r="A4031" s="707">
        <v>89625</v>
      </c>
      <c r="B4031" s="692" t="s">
        <v>4042</v>
      </c>
      <c r="C4031" s="18" t="s">
        <v>44</v>
      </c>
      <c r="D4031" s="18">
        <v>19.600000000000001</v>
      </c>
      <c r="E4031" s="310" t="str">
        <f t="shared" si="62"/>
        <v>SINAPI 07/2024</v>
      </c>
      <c r="F4031" s="18">
        <v>20.5</v>
      </c>
    </row>
    <row r="4032" spans="1:6" ht="40.5">
      <c r="A4032" s="707">
        <v>89626</v>
      </c>
      <c r="B4032" s="692" t="s">
        <v>4043</v>
      </c>
      <c r="C4032" s="18" t="s">
        <v>44</v>
      </c>
      <c r="D4032" s="18">
        <v>26.06</v>
      </c>
      <c r="E4032" s="310" t="str">
        <f t="shared" si="62"/>
        <v>SINAPI 07/2024</v>
      </c>
      <c r="F4032" s="18">
        <v>26.89</v>
      </c>
    </row>
    <row r="4033" spans="1:6" ht="40.5">
      <c r="A4033" s="707">
        <v>89627</v>
      </c>
      <c r="B4033" s="692" t="s">
        <v>4044</v>
      </c>
      <c r="C4033" s="18" t="s">
        <v>44</v>
      </c>
      <c r="D4033" s="18">
        <v>17.36</v>
      </c>
      <c r="E4033" s="310" t="str">
        <f t="shared" si="62"/>
        <v>SINAPI 07/2024</v>
      </c>
      <c r="F4033" s="18">
        <v>18.079999999999998</v>
      </c>
    </row>
    <row r="4034" spans="1:6" ht="27">
      <c r="A4034" s="707">
        <v>89628</v>
      </c>
      <c r="B4034" s="692" t="s">
        <v>4045</v>
      </c>
      <c r="C4034" s="18" t="s">
        <v>44</v>
      </c>
      <c r="D4034" s="18">
        <v>41.53</v>
      </c>
      <c r="E4034" s="310" t="str">
        <f t="shared" si="62"/>
        <v>SINAPI 07/2024</v>
      </c>
      <c r="F4034" s="18">
        <v>42.6</v>
      </c>
    </row>
    <row r="4035" spans="1:6" ht="27">
      <c r="A4035" s="707">
        <v>89629</v>
      </c>
      <c r="B4035" s="692" t="s">
        <v>4046</v>
      </c>
      <c r="C4035" s="18" t="s">
        <v>44</v>
      </c>
      <c r="D4035" s="18">
        <v>70</v>
      </c>
      <c r="E4035" s="310" t="str">
        <f t="shared" si="62"/>
        <v>SINAPI 07/2024</v>
      </c>
      <c r="F4035" s="18">
        <v>71.319999999999993</v>
      </c>
    </row>
    <row r="4036" spans="1:6" ht="40.5">
      <c r="A4036" s="707">
        <v>89630</v>
      </c>
      <c r="B4036" s="692" t="s">
        <v>4047</v>
      </c>
      <c r="C4036" s="18" t="s">
        <v>44</v>
      </c>
      <c r="D4036" s="18">
        <v>53.05</v>
      </c>
      <c r="E4036" s="310" t="str">
        <f t="shared" si="62"/>
        <v>SINAPI 07/2024</v>
      </c>
      <c r="F4036" s="18">
        <v>54.16</v>
      </c>
    </row>
    <row r="4037" spans="1:6" ht="27">
      <c r="A4037" s="707">
        <v>89631</v>
      </c>
      <c r="B4037" s="692" t="s">
        <v>4048</v>
      </c>
      <c r="C4037" s="18" t="s">
        <v>44</v>
      </c>
      <c r="D4037" s="18">
        <v>91.96</v>
      </c>
      <c r="E4037" s="310" t="str">
        <f t="shared" si="62"/>
        <v>SINAPI 07/2024</v>
      </c>
      <c r="F4037" s="18">
        <v>93.43</v>
      </c>
    </row>
    <row r="4038" spans="1:6" ht="40.5">
      <c r="A4038" s="707">
        <v>89632</v>
      </c>
      <c r="B4038" s="692" t="s">
        <v>4049</v>
      </c>
      <c r="C4038" s="18" t="s">
        <v>44</v>
      </c>
      <c r="D4038" s="18">
        <v>106.71</v>
      </c>
      <c r="E4038" s="310" t="str">
        <f t="shared" si="62"/>
        <v>SINAPI 07/2024</v>
      </c>
      <c r="F4038" s="18">
        <v>107.98</v>
      </c>
    </row>
    <row r="4039" spans="1:6" ht="40.5">
      <c r="A4039" s="707">
        <v>89637</v>
      </c>
      <c r="B4039" s="692" t="s">
        <v>4050</v>
      </c>
      <c r="C4039" s="18" t="s">
        <v>44</v>
      </c>
      <c r="D4039" s="18">
        <v>8.89</v>
      </c>
      <c r="E4039" s="310" t="str">
        <f t="shared" si="62"/>
        <v>SINAPI 07/2024</v>
      </c>
      <c r="F4039" s="18">
        <v>9.48</v>
      </c>
    </row>
    <row r="4040" spans="1:6" ht="40.5">
      <c r="A4040" s="707">
        <v>89638</v>
      </c>
      <c r="B4040" s="692" t="s">
        <v>4051</v>
      </c>
      <c r="C4040" s="18" t="s">
        <v>44</v>
      </c>
      <c r="D4040" s="18">
        <v>9.58</v>
      </c>
      <c r="E4040" s="310" t="str">
        <f t="shared" ref="E4040:E4103" si="63">+$G$7</f>
        <v>SINAPI 07/2024</v>
      </c>
      <c r="F4040" s="18">
        <v>10.17</v>
      </c>
    </row>
    <row r="4041" spans="1:6" ht="40.5">
      <c r="A4041" s="707">
        <v>89639</v>
      </c>
      <c r="B4041" s="692" t="s">
        <v>4052</v>
      </c>
      <c r="C4041" s="18" t="s">
        <v>44</v>
      </c>
      <c r="D4041" s="18">
        <v>10.06</v>
      </c>
      <c r="E4041" s="310" t="str">
        <f t="shared" si="63"/>
        <v>SINAPI 07/2024</v>
      </c>
      <c r="F4041" s="18">
        <v>10.65</v>
      </c>
    </row>
    <row r="4042" spans="1:6" ht="40.5">
      <c r="A4042" s="707">
        <v>89640</v>
      </c>
      <c r="B4042" s="692" t="s">
        <v>4053</v>
      </c>
      <c r="C4042" s="18" t="s">
        <v>44</v>
      </c>
      <c r="D4042" s="18">
        <v>15.3</v>
      </c>
      <c r="E4042" s="310" t="str">
        <f t="shared" si="63"/>
        <v>SINAPI 07/2024</v>
      </c>
      <c r="F4042" s="18">
        <v>15.89</v>
      </c>
    </row>
    <row r="4043" spans="1:6" ht="40.5">
      <c r="A4043" s="707">
        <v>89641</v>
      </c>
      <c r="B4043" s="692" t="s">
        <v>4054</v>
      </c>
      <c r="C4043" s="18" t="s">
        <v>44</v>
      </c>
      <c r="D4043" s="18">
        <v>11.54</v>
      </c>
      <c r="E4043" s="310" t="str">
        <f t="shared" si="63"/>
        <v>SINAPI 07/2024</v>
      </c>
      <c r="F4043" s="18">
        <v>12.28</v>
      </c>
    </row>
    <row r="4044" spans="1:6" ht="40.5">
      <c r="A4044" s="707">
        <v>89642</v>
      </c>
      <c r="B4044" s="692" t="s">
        <v>4055</v>
      </c>
      <c r="C4044" s="18" t="s">
        <v>44</v>
      </c>
      <c r="D4044" s="18">
        <v>12.75</v>
      </c>
      <c r="E4044" s="310" t="str">
        <f t="shared" si="63"/>
        <v>SINAPI 07/2024</v>
      </c>
      <c r="F4044" s="18">
        <v>13.49</v>
      </c>
    </row>
    <row r="4045" spans="1:6" ht="40.5">
      <c r="A4045" s="707">
        <v>89643</v>
      </c>
      <c r="B4045" s="692" t="s">
        <v>4056</v>
      </c>
      <c r="C4045" s="18" t="s">
        <v>44</v>
      </c>
      <c r="D4045" s="18">
        <v>13.71</v>
      </c>
      <c r="E4045" s="310" t="str">
        <f t="shared" si="63"/>
        <v>SINAPI 07/2024</v>
      </c>
      <c r="F4045" s="18">
        <v>14.45</v>
      </c>
    </row>
    <row r="4046" spans="1:6" ht="40.5">
      <c r="A4046" s="707">
        <v>89644</v>
      </c>
      <c r="B4046" s="692" t="s">
        <v>4057</v>
      </c>
      <c r="C4046" s="18" t="s">
        <v>44</v>
      </c>
      <c r="D4046" s="18">
        <v>18.63</v>
      </c>
      <c r="E4046" s="310" t="str">
        <f t="shared" si="63"/>
        <v>SINAPI 07/2024</v>
      </c>
      <c r="F4046" s="18">
        <v>19.3</v>
      </c>
    </row>
    <row r="4047" spans="1:6" ht="40.5">
      <c r="A4047" s="707">
        <v>89645</v>
      </c>
      <c r="B4047" s="692" t="s">
        <v>4058</v>
      </c>
      <c r="C4047" s="18" t="s">
        <v>44</v>
      </c>
      <c r="D4047" s="18">
        <v>25.74</v>
      </c>
      <c r="E4047" s="310" t="str">
        <f t="shared" si="63"/>
        <v>SINAPI 07/2024</v>
      </c>
      <c r="F4047" s="18">
        <v>26.47</v>
      </c>
    </row>
    <row r="4048" spans="1:6" ht="40.5">
      <c r="A4048" s="707">
        <v>89646</v>
      </c>
      <c r="B4048" s="692" t="s">
        <v>4059</v>
      </c>
      <c r="C4048" s="18" t="s">
        <v>44</v>
      </c>
      <c r="D4048" s="18">
        <v>17.11</v>
      </c>
      <c r="E4048" s="310" t="str">
        <f t="shared" si="63"/>
        <v>SINAPI 07/2024</v>
      </c>
      <c r="F4048" s="18">
        <v>17.989999999999998</v>
      </c>
    </row>
    <row r="4049" spans="1:6" ht="40.5">
      <c r="A4049" s="707">
        <v>89647</v>
      </c>
      <c r="B4049" s="692" t="s">
        <v>4060</v>
      </c>
      <c r="C4049" s="18" t="s">
        <v>44</v>
      </c>
      <c r="D4049" s="18">
        <v>16.61</v>
      </c>
      <c r="E4049" s="310" t="str">
        <f t="shared" si="63"/>
        <v>SINAPI 07/2024</v>
      </c>
      <c r="F4049" s="18">
        <v>17.489999999999998</v>
      </c>
    </row>
    <row r="4050" spans="1:6" ht="40.5">
      <c r="A4050" s="707">
        <v>89648</v>
      </c>
      <c r="B4050" s="692" t="s">
        <v>4061</v>
      </c>
      <c r="C4050" s="18" t="s">
        <v>44</v>
      </c>
      <c r="D4050" s="18">
        <v>20.38</v>
      </c>
      <c r="E4050" s="310" t="str">
        <f t="shared" si="63"/>
        <v>SINAPI 07/2024</v>
      </c>
      <c r="F4050" s="18">
        <v>21.26</v>
      </c>
    </row>
    <row r="4051" spans="1:6" ht="40.5">
      <c r="A4051" s="707">
        <v>89649</v>
      </c>
      <c r="B4051" s="692" t="s">
        <v>4062</v>
      </c>
      <c r="C4051" s="18" t="s">
        <v>44</v>
      </c>
      <c r="D4051" s="18">
        <v>24.76</v>
      </c>
      <c r="E4051" s="310" t="str">
        <f t="shared" si="63"/>
        <v>SINAPI 07/2024</v>
      </c>
      <c r="F4051" s="18">
        <v>25.8</v>
      </c>
    </row>
    <row r="4052" spans="1:6" ht="40.5">
      <c r="A4052" s="707">
        <v>89650</v>
      </c>
      <c r="B4052" s="692" t="s">
        <v>4063</v>
      </c>
      <c r="C4052" s="18" t="s">
        <v>44</v>
      </c>
      <c r="D4052" s="18">
        <v>23.53</v>
      </c>
      <c r="E4052" s="310" t="str">
        <f t="shared" si="63"/>
        <v>SINAPI 07/2024</v>
      </c>
      <c r="F4052" s="18">
        <v>24.57</v>
      </c>
    </row>
    <row r="4053" spans="1:6" ht="40.5">
      <c r="A4053" s="707">
        <v>89651</v>
      </c>
      <c r="B4053" s="692" t="s">
        <v>4064</v>
      </c>
      <c r="C4053" s="18" t="s">
        <v>44</v>
      </c>
      <c r="D4053" s="18">
        <v>6.09</v>
      </c>
      <c r="E4053" s="310" t="str">
        <f t="shared" si="63"/>
        <v>SINAPI 07/2024</v>
      </c>
      <c r="F4053" s="18">
        <v>6.49</v>
      </c>
    </row>
    <row r="4054" spans="1:6" ht="40.5">
      <c r="A4054" s="707">
        <v>89652</v>
      </c>
      <c r="B4054" s="692" t="s">
        <v>4065</v>
      </c>
      <c r="C4054" s="18" t="s">
        <v>44</v>
      </c>
      <c r="D4054" s="18">
        <v>9.93</v>
      </c>
      <c r="E4054" s="310" t="str">
        <f t="shared" si="63"/>
        <v>SINAPI 07/2024</v>
      </c>
      <c r="F4054" s="18">
        <v>10.33</v>
      </c>
    </row>
    <row r="4055" spans="1:6" ht="40.5">
      <c r="A4055" s="707">
        <v>89653</v>
      </c>
      <c r="B4055" s="692" t="s">
        <v>4066</v>
      </c>
      <c r="C4055" s="18" t="s">
        <v>44</v>
      </c>
      <c r="D4055" s="18">
        <v>13.83</v>
      </c>
      <c r="E4055" s="310" t="str">
        <f t="shared" si="63"/>
        <v>SINAPI 07/2024</v>
      </c>
      <c r="F4055" s="18">
        <v>14.23</v>
      </c>
    </row>
    <row r="4056" spans="1:6" ht="40.5">
      <c r="A4056" s="707">
        <v>89654</v>
      </c>
      <c r="B4056" s="692" t="s">
        <v>4067</v>
      </c>
      <c r="C4056" s="18" t="s">
        <v>44</v>
      </c>
      <c r="D4056" s="18">
        <v>15.91</v>
      </c>
      <c r="E4056" s="310" t="str">
        <f t="shared" si="63"/>
        <v>SINAPI 07/2024</v>
      </c>
      <c r="F4056" s="18">
        <v>16.309999999999999</v>
      </c>
    </row>
    <row r="4057" spans="1:6" ht="40.5">
      <c r="A4057" s="707">
        <v>89655</v>
      </c>
      <c r="B4057" s="692" t="s">
        <v>4068</v>
      </c>
      <c r="C4057" s="18" t="s">
        <v>44</v>
      </c>
      <c r="D4057" s="18">
        <v>18.829999999999998</v>
      </c>
      <c r="E4057" s="310" t="str">
        <f t="shared" si="63"/>
        <v>SINAPI 07/2024</v>
      </c>
      <c r="F4057" s="18">
        <v>19.23</v>
      </c>
    </row>
    <row r="4058" spans="1:6" ht="40.5">
      <c r="A4058" s="707">
        <v>89656</v>
      </c>
      <c r="B4058" s="692" t="s">
        <v>4069</v>
      </c>
      <c r="C4058" s="18" t="s">
        <v>44</v>
      </c>
      <c r="D4058" s="18">
        <v>17.59</v>
      </c>
      <c r="E4058" s="310" t="str">
        <f t="shared" si="63"/>
        <v>SINAPI 07/2024</v>
      </c>
      <c r="F4058" s="18">
        <v>17.989999999999998</v>
      </c>
    </row>
    <row r="4059" spans="1:6" ht="40.5">
      <c r="A4059" s="707">
        <v>89657</v>
      </c>
      <c r="B4059" s="692" t="s">
        <v>4070</v>
      </c>
      <c r="C4059" s="18" t="s">
        <v>44</v>
      </c>
      <c r="D4059" s="18">
        <v>11.16</v>
      </c>
      <c r="E4059" s="310" t="str">
        <f t="shared" si="63"/>
        <v>SINAPI 07/2024</v>
      </c>
      <c r="F4059" s="18">
        <v>11.56</v>
      </c>
    </row>
    <row r="4060" spans="1:6" ht="40.5">
      <c r="A4060" s="707">
        <v>89658</v>
      </c>
      <c r="B4060" s="692" t="s">
        <v>4071</v>
      </c>
      <c r="C4060" s="18" t="s">
        <v>44</v>
      </c>
      <c r="D4060" s="18">
        <v>8.1300000000000008</v>
      </c>
      <c r="E4060" s="310" t="str">
        <f t="shared" si="63"/>
        <v>SINAPI 07/2024</v>
      </c>
      <c r="F4060" s="18">
        <v>8.64</v>
      </c>
    </row>
    <row r="4061" spans="1:6" ht="40.5">
      <c r="A4061" s="707">
        <v>89659</v>
      </c>
      <c r="B4061" s="692" t="s">
        <v>4072</v>
      </c>
      <c r="C4061" s="18" t="s">
        <v>44</v>
      </c>
      <c r="D4061" s="18">
        <v>13.93</v>
      </c>
      <c r="E4061" s="310" t="str">
        <f t="shared" si="63"/>
        <v>SINAPI 07/2024</v>
      </c>
      <c r="F4061" s="18">
        <v>14.44</v>
      </c>
    </row>
    <row r="4062" spans="1:6" ht="40.5">
      <c r="A4062" s="707">
        <v>89660</v>
      </c>
      <c r="B4062" s="692" t="s">
        <v>4073</v>
      </c>
      <c r="C4062" s="18" t="s">
        <v>44</v>
      </c>
      <c r="D4062" s="18">
        <v>8.2799999999999994</v>
      </c>
      <c r="E4062" s="310" t="str">
        <f t="shared" si="63"/>
        <v>SINAPI 07/2024</v>
      </c>
      <c r="F4062" s="18">
        <v>8.81</v>
      </c>
    </row>
    <row r="4063" spans="1:6" ht="40.5">
      <c r="A4063" s="707">
        <v>89661</v>
      </c>
      <c r="B4063" s="692" t="s">
        <v>4074</v>
      </c>
      <c r="C4063" s="18" t="s">
        <v>44</v>
      </c>
      <c r="D4063" s="18">
        <v>18.7</v>
      </c>
      <c r="E4063" s="310" t="str">
        <f t="shared" si="63"/>
        <v>SINAPI 07/2024</v>
      </c>
      <c r="F4063" s="18">
        <v>19.21</v>
      </c>
    </row>
    <row r="4064" spans="1:6" ht="40.5">
      <c r="A4064" s="707">
        <v>89662</v>
      </c>
      <c r="B4064" s="692" t="s">
        <v>4075</v>
      </c>
      <c r="C4064" s="18" t="s">
        <v>44</v>
      </c>
      <c r="D4064" s="18">
        <v>24.31</v>
      </c>
      <c r="E4064" s="310" t="str">
        <f t="shared" si="63"/>
        <v>SINAPI 07/2024</v>
      </c>
      <c r="F4064" s="18">
        <v>24.76</v>
      </c>
    </row>
    <row r="4065" spans="1:6" ht="40.5">
      <c r="A4065" s="707">
        <v>89663</v>
      </c>
      <c r="B4065" s="692" t="s">
        <v>4076</v>
      </c>
      <c r="C4065" s="18" t="s">
        <v>44</v>
      </c>
      <c r="D4065" s="18">
        <v>23.6</v>
      </c>
      <c r="E4065" s="310" t="str">
        <f t="shared" si="63"/>
        <v>SINAPI 07/2024</v>
      </c>
      <c r="F4065" s="18">
        <v>24.11</v>
      </c>
    </row>
    <row r="4066" spans="1:6" ht="40.5">
      <c r="A4066" s="707">
        <v>89664</v>
      </c>
      <c r="B4066" s="692" t="s">
        <v>4077</v>
      </c>
      <c r="C4066" s="18" t="s">
        <v>44</v>
      </c>
      <c r="D4066" s="18">
        <v>13.88</v>
      </c>
      <c r="E4066" s="310" t="str">
        <f t="shared" si="63"/>
        <v>SINAPI 07/2024</v>
      </c>
      <c r="F4066" s="18">
        <v>14.39</v>
      </c>
    </row>
    <row r="4067" spans="1:6" ht="40.5">
      <c r="A4067" s="707">
        <v>89666</v>
      </c>
      <c r="B4067" s="692" t="s">
        <v>4078</v>
      </c>
      <c r="C4067" s="18" t="s">
        <v>44</v>
      </c>
      <c r="D4067" s="18">
        <v>6.38</v>
      </c>
      <c r="E4067" s="310" t="str">
        <f t="shared" si="63"/>
        <v>SINAPI 07/2024</v>
      </c>
      <c r="F4067" s="18">
        <v>6.83</v>
      </c>
    </row>
    <row r="4068" spans="1:6" ht="40.5">
      <c r="A4068" s="707">
        <v>89667</v>
      </c>
      <c r="B4068" s="692" t="s">
        <v>4079</v>
      </c>
      <c r="C4068" s="18" t="s">
        <v>44</v>
      </c>
      <c r="D4068" s="18">
        <v>36.18</v>
      </c>
      <c r="E4068" s="310" t="str">
        <f t="shared" si="63"/>
        <v>SINAPI 07/2024</v>
      </c>
      <c r="F4068" s="18">
        <v>36.79</v>
      </c>
    </row>
    <row r="4069" spans="1:6" ht="40.5">
      <c r="A4069" s="707">
        <v>89668</v>
      </c>
      <c r="B4069" s="692" t="s">
        <v>4080</v>
      </c>
      <c r="C4069" s="18" t="s">
        <v>44</v>
      </c>
      <c r="D4069" s="18">
        <v>23.04</v>
      </c>
      <c r="E4069" s="310" t="str">
        <f t="shared" si="63"/>
        <v>SINAPI 07/2024</v>
      </c>
      <c r="F4069" s="18">
        <v>23.53</v>
      </c>
    </row>
    <row r="4070" spans="1:6" ht="40.5">
      <c r="A4070" s="707">
        <v>89669</v>
      </c>
      <c r="B4070" s="692" t="s">
        <v>4081</v>
      </c>
      <c r="C4070" s="18" t="s">
        <v>44</v>
      </c>
      <c r="D4070" s="18">
        <v>28.27</v>
      </c>
      <c r="E4070" s="310" t="str">
        <f t="shared" si="63"/>
        <v>SINAPI 07/2024</v>
      </c>
      <c r="F4070" s="18">
        <v>29.24</v>
      </c>
    </row>
    <row r="4071" spans="1:6" ht="40.5">
      <c r="A4071" s="707">
        <v>89670</v>
      </c>
      <c r="B4071" s="692" t="s">
        <v>4082</v>
      </c>
      <c r="C4071" s="18" t="s">
        <v>44</v>
      </c>
      <c r="D4071" s="18">
        <v>11.88</v>
      </c>
      <c r="E4071" s="310" t="str">
        <f t="shared" si="63"/>
        <v>SINAPI 07/2024</v>
      </c>
      <c r="F4071" s="18">
        <v>12.47</v>
      </c>
    </row>
    <row r="4072" spans="1:6" ht="40.5">
      <c r="A4072" s="707">
        <v>89671</v>
      </c>
      <c r="B4072" s="692" t="s">
        <v>4083</v>
      </c>
      <c r="C4072" s="18" t="s">
        <v>44</v>
      </c>
      <c r="D4072" s="18">
        <v>38.39</v>
      </c>
      <c r="E4072" s="310" t="str">
        <f t="shared" si="63"/>
        <v>SINAPI 07/2024</v>
      </c>
      <c r="F4072" s="18">
        <v>39.36</v>
      </c>
    </row>
    <row r="4073" spans="1:6" ht="40.5">
      <c r="A4073" s="707">
        <v>89672</v>
      </c>
      <c r="B4073" s="692" t="s">
        <v>4084</v>
      </c>
      <c r="C4073" s="18" t="s">
        <v>44</v>
      </c>
      <c r="D4073" s="18">
        <v>19.100000000000001</v>
      </c>
      <c r="E4073" s="310" t="str">
        <f t="shared" si="63"/>
        <v>SINAPI 07/2024</v>
      </c>
      <c r="F4073" s="18">
        <v>19.690000000000001</v>
      </c>
    </row>
    <row r="4074" spans="1:6" ht="40.5">
      <c r="A4074" s="707">
        <v>89673</v>
      </c>
      <c r="B4074" s="692" t="s">
        <v>4085</v>
      </c>
      <c r="C4074" s="18" t="s">
        <v>44</v>
      </c>
      <c r="D4074" s="18">
        <v>30.81</v>
      </c>
      <c r="E4074" s="310" t="str">
        <f t="shared" si="63"/>
        <v>SINAPI 07/2024</v>
      </c>
      <c r="F4074" s="18">
        <v>31.61</v>
      </c>
    </row>
    <row r="4075" spans="1:6" ht="40.5">
      <c r="A4075" s="707">
        <v>89674</v>
      </c>
      <c r="B4075" s="692" t="s">
        <v>4086</v>
      </c>
      <c r="C4075" s="18" t="s">
        <v>44</v>
      </c>
      <c r="D4075" s="18">
        <v>24.32</v>
      </c>
      <c r="E4075" s="310" t="str">
        <f t="shared" si="63"/>
        <v>SINAPI 07/2024</v>
      </c>
      <c r="F4075" s="18">
        <v>24.91</v>
      </c>
    </row>
    <row r="4076" spans="1:6" ht="40.5">
      <c r="A4076" s="707">
        <v>89675</v>
      </c>
      <c r="B4076" s="692" t="s">
        <v>4087</v>
      </c>
      <c r="C4076" s="18" t="s">
        <v>44</v>
      </c>
      <c r="D4076" s="18">
        <v>58.14</v>
      </c>
      <c r="E4076" s="310" t="str">
        <f t="shared" si="63"/>
        <v>SINAPI 07/2024</v>
      </c>
      <c r="F4076" s="18">
        <v>59.11</v>
      </c>
    </row>
    <row r="4077" spans="1:6" ht="40.5">
      <c r="A4077" s="707">
        <v>89676</v>
      </c>
      <c r="B4077" s="692" t="s">
        <v>4088</v>
      </c>
      <c r="C4077" s="18" t="s">
        <v>44</v>
      </c>
      <c r="D4077" s="18">
        <v>28.95</v>
      </c>
      <c r="E4077" s="310" t="str">
        <f t="shared" si="63"/>
        <v>SINAPI 07/2024</v>
      </c>
      <c r="F4077" s="18">
        <v>29.51</v>
      </c>
    </row>
    <row r="4078" spans="1:6" ht="40.5">
      <c r="A4078" s="707">
        <v>89677</v>
      </c>
      <c r="B4078" s="692" t="s">
        <v>4089</v>
      </c>
      <c r="C4078" s="18" t="s">
        <v>44</v>
      </c>
      <c r="D4078" s="18">
        <v>66.58</v>
      </c>
      <c r="E4078" s="310" t="str">
        <f t="shared" si="63"/>
        <v>SINAPI 07/2024</v>
      </c>
      <c r="F4078" s="18">
        <v>68.260000000000005</v>
      </c>
    </row>
    <row r="4079" spans="1:6" ht="40.5">
      <c r="A4079" s="707">
        <v>89678</v>
      </c>
      <c r="B4079" s="692" t="s">
        <v>4090</v>
      </c>
      <c r="C4079" s="18" t="s">
        <v>44</v>
      </c>
      <c r="D4079" s="18">
        <v>10.16</v>
      </c>
      <c r="E4079" s="310" t="str">
        <f t="shared" si="63"/>
        <v>SINAPI 07/2024</v>
      </c>
      <c r="F4079" s="18">
        <v>10.7</v>
      </c>
    </row>
    <row r="4080" spans="1:6" ht="40.5">
      <c r="A4080" s="707">
        <v>89679</v>
      </c>
      <c r="B4080" s="692" t="s">
        <v>4091</v>
      </c>
      <c r="C4080" s="18" t="s">
        <v>44</v>
      </c>
      <c r="D4080" s="18">
        <v>106.64</v>
      </c>
      <c r="E4080" s="310" t="str">
        <f t="shared" si="63"/>
        <v>SINAPI 07/2024</v>
      </c>
      <c r="F4080" s="18">
        <v>108.32</v>
      </c>
    </row>
    <row r="4081" spans="1:6" ht="40.5">
      <c r="A4081" s="707">
        <v>89680</v>
      </c>
      <c r="B4081" s="692" t="s">
        <v>4092</v>
      </c>
      <c r="C4081" s="18" t="s">
        <v>44</v>
      </c>
      <c r="D4081" s="18">
        <v>18.47</v>
      </c>
      <c r="E4081" s="310" t="str">
        <f t="shared" si="63"/>
        <v>SINAPI 07/2024</v>
      </c>
      <c r="F4081" s="18">
        <v>19.170000000000002</v>
      </c>
    </row>
    <row r="4082" spans="1:6" ht="40.5">
      <c r="A4082" s="707">
        <v>89681</v>
      </c>
      <c r="B4082" s="692" t="s">
        <v>4093</v>
      </c>
      <c r="C4082" s="18" t="s">
        <v>44</v>
      </c>
      <c r="D4082" s="18">
        <v>76.739999999999995</v>
      </c>
      <c r="E4082" s="310" t="str">
        <f t="shared" si="63"/>
        <v>SINAPI 07/2024</v>
      </c>
      <c r="F4082" s="18">
        <v>78.06</v>
      </c>
    </row>
    <row r="4083" spans="1:6" ht="40.5">
      <c r="A4083" s="707">
        <v>89682</v>
      </c>
      <c r="B4083" s="692" t="s">
        <v>4094</v>
      </c>
      <c r="C4083" s="18" t="s">
        <v>44</v>
      </c>
      <c r="D4083" s="18">
        <v>25.28</v>
      </c>
      <c r="E4083" s="310" t="str">
        <f t="shared" si="63"/>
        <v>SINAPI 07/2024</v>
      </c>
      <c r="F4083" s="18">
        <v>25.98</v>
      </c>
    </row>
    <row r="4084" spans="1:6" ht="40.5">
      <c r="A4084" s="707">
        <v>89683</v>
      </c>
      <c r="B4084" s="692" t="s">
        <v>4095</v>
      </c>
      <c r="C4084" s="18" t="s">
        <v>44</v>
      </c>
      <c r="D4084" s="18">
        <v>223.86</v>
      </c>
      <c r="E4084" s="310" t="str">
        <f t="shared" si="63"/>
        <v>SINAPI 07/2024</v>
      </c>
      <c r="F4084" s="18">
        <v>225.54</v>
      </c>
    </row>
    <row r="4085" spans="1:6" ht="40.5">
      <c r="A4085" s="707">
        <v>89684</v>
      </c>
      <c r="B4085" s="692" t="s">
        <v>4096</v>
      </c>
      <c r="C4085" s="18" t="s">
        <v>44</v>
      </c>
      <c r="D4085" s="18">
        <v>35.04</v>
      </c>
      <c r="E4085" s="310" t="str">
        <f t="shared" si="63"/>
        <v>SINAPI 07/2024</v>
      </c>
      <c r="F4085" s="18">
        <v>35.74</v>
      </c>
    </row>
    <row r="4086" spans="1:6" ht="40.5">
      <c r="A4086" s="707">
        <v>89685</v>
      </c>
      <c r="B4086" s="692" t="s">
        <v>4097</v>
      </c>
      <c r="C4086" s="18" t="s">
        <v>44</v>
      </c>
      <c r="D4086" s="18">
        <v>51.27</v>
      </c>
      <c r="E4086" s="310" t="str">
        <f t="shared" si="63"/>
        <v>SINAPI 07/2024</v>
      </c>
      <c r="F4086" s="18">
        <v>52.5</v>
      </c>
    </row>
    <row r="4087" spans="1:6" ht="40.5">
      <c r="A4087" s="707">
        <v>89686</v>
      </c>
      <c r="B4087" s="692" t="s">
        <v>4098</v>
      </c>
      <c r="C4087" s="18" t="s">
        <v>44</v>
      </c>
      <c r="D4087" s="18">
        <v>44.01</v>
      </c>
      <c r="E4087" s="310" t="str">
        <f t="shared" si="63"/>
        <v>SINAPI 07/2024</v>
      </c>
      <c r="F4087" s="18">
        <v>44.68</v>
      </c>
    </row>
    <row r="4088" spans="1:6" ht="40.5">
      <c r="A4088" s="707">
        <v>89687</v>
      </c>
      <c r="B4088" s="692" t="s">
        <v>4099</v>
      </c>
      <c r="C4088" s="18" t="s">
        <v>44</v>
      </c>
      <c r="D4088" s="18">
        <v>45</v>
      </c>
      <c r="E4088" s="310" t="str">
        <f t="shared" si="63"/>
        <v>SINAPI 07/2024</v>
      </c>
      <c r="F4088" s="18">
        <v>46.23</v>
      </c>
    </row>
    <row r="4089" spans="1:6" ht="40.5">
      <c r="A4089" s="707">
        <v>89689</v>
      </c>
      <c r="B4089" s="692" t="s">
        <v>4100</v>
      </c>
      <c r="C4089" s="18" t="s">
        <v>44</v>
      </c>
      <c r="D4089" s="18">
        <v>29.74</v>
      </c>
      <c r="E4089" s="310" t="str">
        <f t="shared" si="63"/>
        <v>SINAPI 07/2024</v>
      </c>
      <c r="F4089" s="18">
        <v>30.38</v>
      </c>
    </row>
    <row r="4090" spans="1:6" ht="40.5">
      <c r="A4090" s="707">
        <v>89690</v>
      </c>
      <c r="B4090" s="692" t="s">
        <v>4101</v>
      </c>
      <c r="C4090" s="18" t="s">
        <v>44</v>
      </c>
      <c r="D4090" s="18">
        <v>74.58</v>
      </c>
      <c r="E4090" s="310" t="str">
        <f t="shared" si="63"/>
        <v>SINAPI 07/2024</v>
      </c>
      <c r="F4090" s="18">
        <v>76.52</v>
      </c>
    </row>
    <row r="4091" spans="1:6" ht="27">
      <c r="A4091" s="707">
        <v>89691</v>
      </c>
      <c r="B4091" s="692" t="s">
        <v>4102</v>
      </c>
      <c r="C4091" s="18" t="s">
        <v>44</v>
      </c>
      <c r="D4091" s="18">
        <v>11.54</v>
      </c>
      <c r="E4091" s="310" t="str">
        <f t="shared" si="63"/>
        <v>SINAPI 07/2024</v>
      </c>
      <c r="F4091" s="18">
        <v>12.33</v>
      </c>
    </row>
    <row r="4092" spans="1:6" ht="40.5">
      <c r="A4092" s="707">
        <v>89692</v>
      </c>
      <c r="B4092" s="692" t="s">
        <v>4103</v>
      </c>
      <c r="C4092" s="18" t="s">
        <v>44</v>
      </c>
      <c r="D4092" s="18">
        <v>82.64</v>
      </c>
      <c r="E4092" s="310" t="str">
        <f t="shared" si="63"/>
        <v>SINAPI 07/2024</v>
      </c>
      <c r="F4092" s="18">
        <v>84.35</v>
      </c>
    </row>
    <row r="4093" spans="1:6" ht="40.5">
      <c r="A4093" s="707">
        <v>89693</v>
      </c>
      <c r="B4093" s="692" t="s">
        <v>4104</v>
      </c>
      <c r="C4093" s="18" t="s">
        <v>44</v>
      </c>
      <c r="D4093" s="18">
        <v>66.7</v>
      </c>
      <c r="E4093" s="310" t="str">
        <f t="shared" si="63"/>
        <v>SINAPI 07/2024</v>
      </c>
      <c r="F4093" s="18">
        <v>68.64</v>
      </c>
    </row>
    <row r="4094" spans="1:6" ht="40.5">
      <c r="A4094" s="707">
        <v>89694</v>
      </c>
      <c r="B4094" s="692" t="s">
        <v>4105</v>
      </c>
      <c r="C4094" s="18" t="s">
        <v>44</v>
      </c>
      <c r="D4094" s="18">
        <v>16.48</v>
      </c>
      <c r="E4094" s="310" t="str">
        <f t="shared" si="63"/>
        <v>SINAPI 07/2024</v>
      </c>
      <c r="F4094" s="18">
        <v>17.27</v>
      </c>
    </row>
    <row r="4095" spans="1:6" ht="40.5">
      <c r="A4095" s="707">
        <v>89695</v>
      </c>
      <c r="B4095" s="692" t="s">
        <v>4106</v>
      </c>
      <c r="C4095" s="18" t="s">
        <v>44</v>
      </c>
      <c r="D4095" s="18">
        <v>14.2</v>
      </c>
      <c r="E4095" s="310" t="str">
        <f t="shared" si="63"/>
        <v>SINAPI 07/2024</v>
      </c>
      <c r="F4095" s="18">
        <v>14.99</v>
      </c>
    </row>
    <row r="4096" spans="1:6" ht="40.5">
      <c r="A4096" s="707">
        <v>89696</v>
      </c>
      <c r="B4096" s="692" t="s">
        <v>4107</v>
      </c>
      <c r="C4096" s="18" t="s">
        <v>44</v>
      </c>
      <c r="D4096" s="18">
        <v>69.87</v>
      </c>
      <c r="E4096" s="310" t="str">
        <f t="shared" si="63"/>
        <v>SINAPI 07/2024</v>
      </c>
      <c r="F4096" s="18">
        <v>71.58</v>
      </c>
    </row>
    <row r="4097" spans="1:6" ht="27">
      <c r="A4097" s="707">
        <v>89697</v>
      </c>
      <c r="B4097" s="692" t="s">
        <v>4108</v>
      </c>
      <c r="C4097" s="18" t="s">
        <v>44</v>
      </c>
      <c r="D4097" s="18">
        <v>15.12</v>
      </c>
      <c r="E4097" s="310" t="str">
        <f t="shared" si="63"/>
        <v>SINAPI 07/2024</v>
      </c>
      <c r="F4097" s="18">
        <v>16.12</v>
      </c>
    </row>
    <row r="4098" spans="1:6" ht="40.5">
      <c r="A4098" s="707">
        <v>89698</v>
      </c>
      <c r="B4098" s="692" t="s">
        <v>4109</v>
      </c>
      <c r="C4098" s="18" t="s">
        <v>44</v>
      </c>
      <c r="D4098" s="18">
        <v>220</v>
      </c>
      <c r="E4098" s="310" t="str">
        <f t="shared" si="63"/>
        <v>SINAPI 07/2024</v>
      </c>
      <c r="F4098" s="18">
        <v>223.35</v>
      </c>
    </row>
    <row r="4099" spans="1:6" ht="40.5">
      <c r="A4099" s="707">
        <v>89699</v>
      </c>
      <c r="B4099" s="692" t="s">
        <v>4110</v>
      </c>
      <c r="C4099" s="18" t="s">
        <v>44</v>
      </c>
      <c r="D4099" s="18">
        <v>166.83</v>
      </c>
      <c r="E4099" s="310" t="str">
        <f t="shared" si="63"/>
        <v>SINAPI 07/2024</v>
      </c>
      <c r="F4099" s="18">
        <v>169.71</v>
      </c>
    </row>
    <row r="4100" spans="1:6" ht="40.5">
      <c r="A4100" s="707">
        <v>89700</v>
      </c>
      <c r="B4100" s="692" t="s">
        <v>4111</v>
      </c>
      <c r="C4100" s="18" t="s">
        <v>44</v>
      </c>
      <c r="D4100" s="18">
        <v>18.88</v>
      </c>
      <c r="E4100" s="310" t="str">
        <f t="shared" si="63"/>
        <v>SINAPI 07/2024</v>
      </c>
      <c r="F4100" s="18">
        <v>19.78</v>
      </c>
    </row>
    <row r="4101" spans="1:6" ht="40.5">
      <c r="A4101" s="707">
        <v>89701</v>
      </c>
      <c r="B4101" s="692" t="s">
        <v>4112</v>
      </c>
      <c r="C4101" s="18" t="s">
        <v>44</v>
      </c>
      <c r="D4101" s="18">
        <v>169.33</v>
      </c>
      <c r="E4101" s="310" t="str">
        <f t="shared" si="63"/>
        <v>SINAPI 07/2024</v>
      </c>
      <c r="F4101" s="18">
        <v>172.68</v>
      </c>
    </row>
    <row r="4102" spans="1:6" ht="40.5">
      <c r="A4102" s="707">
        <v>89702</v>
      </c>
      <c r="B4102" s="692" t="s">
        <v>4113</v>
      </c>
      <c r="C4102" s="18" t="s">
        <v>44</v>
      </c>
      <c r="D4102" s="18">
        <v>18.350000000000001</v>
      </c>
      <c r="E4102" s="310" t="str">
        <f t="shared" si="63"/>
        <v>SINAPI 07/2024</v>
      </c>
      <c r="F4102" s="18">
        <v>19.350000000000001</v>
      </c>
    </row>
    <row r="4103" spans="1:6" ht="40.5">
      <c r="A4103" s="707">
        <v>89703</v>
      </c>
      <c r="B4103" s="692" t="s">
        <v>4114</v>
      </c>
      <c r="C4103" s="18" t="s">
        <v>44</v>
      </c>
      <c r="D4103" s="18">
        <v>37.799999999999997</v>
      </c>
      <c r="E4103" s="310" t="str">
        <f t="shared" si="63"/>
        <v>SINAPI 07/2024</v>
      </c>
      <c r="F4103" s="18">
        <v>38.770000000000003</v>
      </c>
    </row>
    <row r="4104" spans="1:6" ht="40.5">
      <c r="A4104" s="707">
        <v>89704</v>
      </c>
      <c r="B4104" s="692" t="s">
        <v>4115</v>
      </c>
      <c r="C4104" s="18" t="s">
        <v>44</v>
      </c>
      <c r="D4104" s="18">
        <v>131.11000000000001</v>
      </c>
      <c r="E4104" s="310" t="str">
        <f t="shared" ref="E4104:E4167" si="64">+$G$7</f>
        <v>SINAPI 07/2024</v>
      </c>
      <c r="F4104" s="18">
        <v>133.99</v>
      </c>
    </row>
    <row r="4105" spans="1:6" ht="27">
      <c r="A4105" s="707">
        <v>89705</v>
      </c>
      <c r="B4105" s="692" t="s">
        <v>4116</v>
      </c>
      <c r="C4105" s="18" t="s">
        <v>44</v>
      </c>
      <c r="D4105" s="18">
        <v>21.47</v>
      </c>
      <c r="E4105" s="310" t="str">
        <f t="shared" si="64"/>
        <v>SINAPI 07/2024</v>
      </c>
      <c r="F4105" s="18">
        <v>22.64</v>
      </c>
    </row>
    <row r="4106" spans="1:6" ht="27">
      <c r="A4106" s="707">
        <v>89706</v>
      </c>
      <c r="B4106" s="692" t="s">
        <v>4117</v>
      </c>
      <c r="C4106" s="18" t="s">
        <v>44</v>
      </c>
      <c r="D4106" s="18">
        <v>45.17</v>
      </c>
      <c r="E4106" s="310" t="str">
        <f t="shared" si="64"/>
        <v>SINAPI 07/2024</v>
      </c>
      <c r="F4106" s="18">
        <v>46.55</v>
      </c>
    </row>
    <row r="4107" spans="1:6" ht="40.5">
      <c r="A4107" s="707">
        <v>89718</v>
      </c>
      <c r="B4107" s="692" t="s">
        <v>4118</v>
      </c>
      <c r="C4107" s="18" t="s">
        <v>10</v>
      </c>
      <c r="D4107" s="18">
        <v>42.25</v>
      </c>
      <c r="E4107" s="310" t="str">
        <f t="shared" si="64"/>
        <v>SINAPI 07/2024</v>
      </c>
      <c r="F4107" s="18">
        <v>43.33</v>
      </c>
    </row>
    <row r="4108" spans="1:6" ht="40.5">
      <c r="A4108" s="707">
        <v>89719</v>
      </c>
      <c r="B4108" s="692" t="s">
        <v>4119</v>
      </c>
      <c r="C4108" s="18" t="s">
        <v>44</v>
      </c>
      <c r="D4108" s="18">
        <v>10.92</v>
      </c>
      <c r="E4108" s="310" t="str">
        <f t="shared" si="64"/>
        <v>SINAPI 07/2024</v>
      </c>
      <c r="F4108" s="18">
        <v>11.58</v>
      </c>
    </row>
    <row r="4109" spans="1:6" ht="40.5">
      <c r="A4109" s="707">
        <v>89720</v>
      </c>
      <c r="B4109" s="692" t="s">
        <v>4120</v>
      </c>
      <c r="C4109" s="18" t="s">
        <v>44</v>
      </c>
      <c r="D4109" s="18">
        <v>12.13</v>
      </c>
      <c r="E4109" s="310" t="str">
        <f t="shared" si="64"/>
        <v>SINAPI 07/2024</v>
      </c>
      <c r="F4109" s="18">
        <v>12.79</v>
      </c>
    </row>
    <row r="4110" spans="1:6" ht="40.5">
      <c r="A4110" s="707">
        <v>89721</v>
      </c>
      <c r="B4110" s="692" t="s">
        <v>4121</v>
      </c>
      <c r="C4110" s="18" t="s">
        <v>44</v>
      </c>
      <c r="D4110" s="18">
        <v>13.09</v>
      </c>
      <c r="E4110" s="310" t="str">
        <f t="shared" si="64"/>
        <v>SINAPI 07/2024</v>
      </c>
      <c r="F4110" s="18">
        <v>13.75</v>
      </c>
    </row>
    <row r="4111" spans="1:6" ht="40.5">
      <c r="A4111" s="707">
        <v>89723</v>
      </c>
      <c r="B4111" s="692" t="s">
        <v>4122</v>
      </c>
      <c r="C4111" s="18" t="s">
        <v>44</v>
      </c>
      <c r="D4111" s="18">
        <v>16.37</v>
      </c>
      <c r="E4111" s="310" t="str">
        <f t="shared" si="64"/>
        <v>SINAPI 07/2024</v>
      </c>
      <c r="F4111" s="18">
        <v>17.16</v>
      </c>
    </row>
    <row r="4112" spans="1:6" ht="40.5">
      <c r="A4112" s="707">
        <v>89724</v>
      </c>
      <c r="B4112" s="692" t="s">
        <v>4123</v>
      </c>
      <c r="C4112" s="18" t="s">
        <v>44</v>
      </c>
      <c r="D4112" s="18">
        <v>8.51</v>
      </c>
      <c r="E4112" s="310" t="str">
        <f t="shared" si="64"/>
        <v>SINAPI 07/2024</v>
      </c>
      <c r="F4112" s="18">
        <v>9.18</v>
      </c>
    </row>
    <row r="4113" spans="1:6" ht="40.5">
      <c r="A4113" s="707">
        <v>89725</v>
      </c>
      <c r="B4113" s="692" t="s">
        <v>4124</v>
      </c>
      <c r="C4113" s="18" t="s">
        <v>44</v>
      </c>
      <c r="D4113" s="18">
        <v>15.87</v>
      </c>
      <c r="E4113" s="310" t="str">
        <f t="shared" si="64"/>
        <v>SINAPI 07/2024</v>
      </c>
      <c r="F4113" s="18">
        <v>16.66</v>
      </c>
    </row>
    <row r="4114" spans="1:6" ht="40.5">
      <c r="A4114" s="707">
        <v>89726</v>
      </c>
      <c r="B4114" s="692" t="s">
        <v>4125</v>
      </c>
      <c r="C4114" s="18" t="s">
        <v>44</v>
      </c>
      <c r="D4114" s="18">
        <v>8.68</v>
      </c>
      <c r="E4114" s="310" t="str">
        <f t="shared" si="64"/>
        <v>SINAPI 07/2024</v>
      </c>
      <c r="F4114" s="18">
        <v>9.35</v>
      </c>
    </row>
    <row r="4115" spans="1:6" ht="40.5">
      <c r="A4115" s="707">
        <v>89727</v>
      </c>
      <c r="B4115" s="692" t="s">
        <v>4126</v>
      </c>
      <c r="C4115" s="18" t="s">
        <v>44</v>
      </c>
      <c r="D4115" s="18">
        <v>19.64</v>
      </c>
      <c r="E4115" s="310" t="str">
        <f t="shared" si="64"/>
        <v>SINAPI 07/2024</v>
      </c>
      <c r="F4115" s="18">
        <v>20.43</v>
      </c>
    </row>
    <row r="4116" spans="1:6" ht="54">
      <c r="A4116" s="707">
        <v>89728</v>
      </c>
      <c r="B4116" s="692" t="s">
        <v>4127</v>
      </c>
      <c r="C4116" s="18" t="s">
        <v>44</v>
      </c>
      <c r="D4116" s="18">
        <v>10.72</v>
      </c>
      <c r="E4116" s="310" t="str">
        <f t="shared" si="64"/>
        <v>SINAPI 07/2024</v>
      </c>
      <c r="F4116" s="18">
        <v>11.39</v>
      </c>
    </row>
    <row r="4117" spans="1:6" ht="40.5">
      <c r="A4117" s="707">
        <v>89729</v>
      </c>
      <c r="B4117" s="692" t="s">
        <v>4128</v>
      </c>
      <c r="C4117" s="18" t="s">
        <v>44</v>
      </c>
      <c r="D4117" s="18">
        <v>23.91</v>
      </c>
      <c r="E4117" s="310" t="str">
        <f t="shared" si="64"/>
        <v>SINAPI 07/2024</v>
      </c>
      <c r="F4117" s="18">
        <v>24.83</v>
      </c>
    </row>
    <row r="4118" spans="1:6" ht="54">
      <c r="A4118" s="707">
        <v>89730</v>
      </c>
      <c r="B4118" s="692" t="s">
        <v>4129</v>
      </c>
      <c r="C4118" s="18" t="s">
        <v>44</v>
      </c>
      <c r="D4118" s="18">
        <v>12.16</v>
      </c>
      <c r="E4118" s="310" t="str">
        <f t="shared" si="64"/>
        <v>SINAPI 07/2024</v>
      </c>
      <c r="F4118" s="18">
        <v>12.83</v>
      </c>
    </row>
    <row r="4119" spans="1:6" ht="40.5">
      <c r="A4119" s="707">
        <v>89731</v>
      </c>
      <c r="B4119" s="692" t="s">
        <v>4130</v>
      </c>
      <c r="C4119" s="18" t="s">
        <v>44</v>
      </c>
      <c r="D4119" s="18">
        <v>13.82</v>
      </c>
      <c r="E4119" s="310" t="str">
        <f t="shared" si="64"/>
        <v>SINAPI 07/2024</v>
      </c>
      <c r="F4119" s="18">
        <v>14.56</v>
      </c>
    </row>
    <row r="4120" spans="1:6" ht="40.5">
      <c r="A4120" s="707">
        <v>89732</v>
      </c>
      <c r="B4120" s="692" t="s">
        <v>4131</v>
      </c>
      <c r="C4120" s="18" t="s">
        <v>44</v>
      </c>
      <c r="D4120" s="18">
        <v>14.37</v>
      </c>
      <c r="E4120" s="310" t="str">
        <f t="shared" si="64"/>
        <v>SINAPI 07/2024</v>
      </c>
      <c r="F4120" s="18">
        <v>15.11</v>
      </c>
    </row>
    <row r="4121" spans="1:6" ht="54">
      <c r="A4121" s="707">
        <v>89733</v>
      </c>
      <c r="B4121" s="692" t="s">
        <v>4132</v>
      </c>
      <c r="C4121" s="18" t="s">
        <v>44</v>
      </c>
      <c r="D4121" s="18">
        <v>20.22</v>
      </c>
      <c r="E4121" s="310" t="str">
        <f t="shared" si="64"/>
        <v>SINAPI 07/2024</v>
      </c>
      <c r="F4121" s="18">
        <v>20.96</v>
      </c>
    </row>
    <row r="4122" spans="1:6" ht="40.5">
      <c r="A4122" s="707">
        <v>89734</v>
      </c>
      <c r="B4122" s="692" t="s">
        <v>4133</v>
      </c>
      <c r="C4122" s="18" t="s">
        <v>44</v>
      </c>
      <c r="D4122" s="18">
        <v>22.68</v>
      </c>
      <c r="E4122" s="310" t="str">
        <f t="shared" si="64"/>
        <v>SINAPI 07/2024</v>
      </c>
      <c r="F4122" s="18">
        <v>23.6</v>
      </c>
    </row>
    <row r="4123" spans="1:6" ht="54">
      <c r="A4123" s="707">
        <v>89735</v>
      </c>
      <c r="B4123" s="692" t="s">
        <v>4134</v>
      </c>
      <c r="C4123" s="18" t="s">
        <v>44</v>
      </c>
      <c r="D4123" s="18">
        <v>21.87</v>
      </c>
      <c r="E4123" s="310" t="str">
        <f t="shared" si="64"/>
        <v>SINAPI 07/2024</v>
      </c>
      <c r="F4123" s="18">
        <v>22.61</v>
      </c>
    </row>
    <row r="4124" spans="1:6" ht="40.5">
      <c r="A4124" s="707">
        <v>89736</v>
      </c>
      <c r="B4124" s="692" t="s">
        <v>4135</v>
      </c>
      <c r="C4124" s="18" t="s">
        <v>44</v>
      </c>
      <c r="D4124" s="18">
        <v>7.73</v>
      </c>
      <c r="E4124" s="310" t="str">
        <f t="shared" si="64"/>
        <v>SINAPI 07/2024</v>
      </c>
      <c r="F4124" s="18">
        <v>8.16</v>
      </c>
    </row>
    <row r="4125" spans="1:6" ht="40.5">
      <c r="A4125" s="707">
        <v>89737</v>
      </c>
      <c r="B4125" s="692" t="s">
        <v>4136</v>
      </c>
      <c r="C4125" s="18" t="s">
        <v>44</v>
      </c>
      <c r="D4125" s="18">
        <v>20.64</v>
      </c>
      <c r="E4125" s="310" t="str">
        <f t="shared" si="64"/>
        <v>SINAPI 07/2024</v>
      </c>
      <c r="F4125" s="18">
        <v>21.53</v>
      </c>
    </row>
    <row r="4126" spans="1:6" ht="40.5">
      <c r="A4126" s="707">
        <v>89738</v>
      </c>
      <c r="B4126" s="692" t="s">
        <v>4137</v>
      </c>
      <c r="C4126" s="18" t="s">
        <v>44</v>
      </c>
      <c r="D4126" s="18">
        <v>13.53</v>
      </c>
      <c r="E4126" s="310" t="str">
        <f t="shared" si="64"/>
        <v>SINAPI 07/2024</v>
      </c>
      <c r="F4126" s="18">
        <v>13.96</v>
      </c>
    </row>
    <row r="4127" spans="1:6" ht="40.5">
      <c r="A4127" s="707">
        <v>89739</v>
      </c>
      <c r="B4127" s="692" t="s">
        <v>4138</v>
      </c>
      <c r="C4127" s="18" t="s">
        <v>44</v>
      </c>
      <c r="D4127" s="18">
        <v>21.38</v>
      </c>
      <c r="E4127" s="310" t="str">
        <f t="shared" si="64"/>
        <v>SINAPI 07/2024</v>
      </c>
      <c r="F4127" s="18">
        <v>22.27</v>
      </c>
    </row>
    <row r="4128" spans="1:6" ht="40.5">
      <c r="A4128" s="707">
        <v>89740</v>
      </c>
      <c r="B4128" s="692" t="s">
        <v>4139</v>
      </c>
      <c r="C4128" s="18" t="s">
        <v>44</v>
      </c>
      <c r="D4128" s="18">
        <v>7.85</v>
      </c>
      <c r="E4128" s="310" t="str">
        <f t="shared" si="64"/>
        <v>SINAPI 07/2024</v>
      </c>
      <c r="F4128" s="18">
        <v>8.31</v>
      </c>
    </row>
    <row r="4129" spans="1:6" ht="40.5">
      <c r="A4129" s="707">
        <v>89741</v>
      </c>
      <c r="B4129" s="692" t="s">
        <v>4140</v>
      </c>
      <c r="C4129" s="18" t="s">
        <v>44</v>
      </c>
      <c r="D4129" s="18">
        <v>18.3</v>
      </c>
      <c r="E4129" s="310" t="str">
        <f t="shared" si="64"/>
        <v>SINAPI 07/2024</v>
      </c>
      <c r="F4129" s="18">
        <v>18.73</v>
      </c>
    </row>
    <row r="4130" spans="1:6" ht="54">
      <c r="A4130" s="707">
        <v>89742</v>
      </c>
      <c r="B4130" s="692" t="s">
        <v>4141</v>
      </c>
      <c r="C4130" s="18" t="s">
        <v>44</v>
      </c>
      <c r="D4130" s="18">
        <v>33.56</v>
      </c>
      <c r="E4130" s="310" t="str">
        <f t="shared" si="64"/>
        <v>SINAPI 07/2024</v>
      </c>
      <c r="F4130" s="18">
        <v>34.450000000000003</v>
      </c>
    </row>
    <row r="4131" spans="1:6" ht="54">
      <c r="A4131" s="707">
        <v>89743</v>
      </c>
      <c r="B4131" s="692" t="s">
        <v>4142</v>
      </c>
      <c r="C4131" s="18" t="s">
        <v>44</v>
      </c>
      <c r="D4131" s="18">
        <v>49.13</v>
      </c>
      <c r="E4131" s="310" t="str">
        <f t="shared" si="64"/>
        <v>SINAPI 07/2024</v>
      </c>
      <c r="F4131" s="18">
        <v>50.02</v>
      </c>
    </row>
    <row r="4132" spans="1:6" ht="40.5">
      <c r="A4132" s="707">
        <v>89744</v>
      </c>
      <c r="B4132" s="692" t="s">
        <v>4143</v>
      </c>
      <c r="C4132" s="18" t="s">
        <v>44</v>
      </c>
      <c r="D4132" s="18">
        <v>25.17</v>
      </c>
      <c r="E4132" s="310" t="str">
        <f t="shared" si="64"/>
        <v>SINAPI 07/2024</v>
      </c>
      <c r="F4132" s="18">
        <v>26.2</v>
      </c>
    </row>
    <row r="4133" spans="1:6" ht="40.5">
      <c r="A4133" s="707">
        <v>89746</v>
      </c>
      <c r="B4133" s="692" t="s">
        <v>4144</v>
      </c>
      <c r="C4133" s="18" t="s">
        <v>44</v>
      </c>
      <c r="D4133" s="18">
        <v>25.8</v>
      </c>
      <c r="E4133" s="310" t="str">
        <f t="shared" si="64"/>
        <v>SINAPI 07/2024</v>
      </c>
      <c r="F4133" s="18">
        <v>26.83</v>
      </c>
    </row>
    <row r="4134" spans="1:6" ht="40.5">
      <c r="A4134" s="707">
        <v>89747</v>
      </c>
      <c r="B4134" s="692" t="s">
        <v>4145</v>
      </c>
      <c r="C4134" s="18" t="s">
        <v>44</v>
      </c>
      <c r="D4134" s="18">
        <v>23.2</v>
      </c>
      <c r="E4134" s="310" t="str">
        <f t="shared" si="64"/>
        <v>SINAPI 07/2024</v>
      </c>
      <c r="F4134" s="18">
        <v>23.63</v>
      </c>
    </row>
    <row r="4135" spans="1:6" ht="54">
      <c r="A4135" s="707">
        <v>89748</v>
      </c>
      <c r="B4135" s="692" t="s">
        <v>4146</v>
      </c>
      <c r="C4135" s="18" t="s">
        <v>44</v>
      </c>
      <c r="D4135" s="18">
        <v>36.549999999999997</v>
      </c>
      <c r="E4135" s="310" t="str">
        <f t="shared" si="64"/>
        <v>SINAPI 07/2024</v>
      </c>
      <c r="F4135" s="18">
        <v>37.58</v>
      </c>
    </row>
    <row r="4136" spans="1:6" ht="40.5">
      <c r="A4136" s="707">
        <v>89749</v>
      </c>
      <c r="B4136" s="692" t="s">
        <v>4147</v>
      </c>
      <c r="C4136" s="18" t="s">
        <v>44</v>
      </c>
      <c r="D4136" s="18">
        <v>13.48</v>
      </c>
      <c r="E4136" s="310" t="str">
        <f t="shared" si="64"/>
        <v>SINAPI 07/2024</v>
      </c>
      <c r="F4136" s="18">
        <v>13.91</v>
      </c>
    </row>
    <row r="4137" spans="1:6" ht="54">
      <c r="A4137" s="707">
        <v>89750</v>
      </c>
      <c r="B4137" s="692" t="s">
        <v>4148</v>
      </c>
      <c r="C4137" s="18" t="s">
        <v>44</v>
      </c>
      <c r="D4137" s="18">
        <v>63.06</v>
      </c>
      <c r="E4137" s="310" t="str">
        <f t="shared" si="64"/>
        <v>SINAPI 07/2024</v>
      </c>
      <c r="F4137" s="18">
        <v>64.09</v>
      </c>
    </row>
    <row r="4138" spans="1:6" ht="40.5">
      <c r="A4138" s="707">
        <v>89752</v>
      </c>
      <c r="B4138" s="692" t="s">
        <v>4149</v>
      </c>
      <c r="C4138" s="18" t="s">
        <v>44</v>
      </c>
      <c r="D4138" s="18">
        <v>6.34</v>
      </c>
      <c r="E4138" s="310" t="str">
        <f t="shared" si="64"/>
        <v>SINAPI 07/2024</v>
      </c>
      <c r="F4138" s="18">
        <v>6.8</v>
      </c>
    </row>
    <row r="4139" spans="1:6" ht="40.5">
      <c r="A4139" s="707">
        <v>89753</v>
      </c>
      <c r="B4139" s="692" t="s">
        <v>4150</v>
      </c>
      <c r="C4139" s="18" t="s">
        <v>44</v>
      </c>
      <c r="D4139" s="18">
        <v>7.59</v>
      </c>
      <c r="E4139" s="310" t="str">
        <f t="shared" si="64"/>
        <v>SINAPI 07/2024</v>
      </c>
      <c r="F4139" s="18">
        <v>8.08</v>
      </c>
    </row>
    <row r="4140" spans="1:6" ht="40.5">
      <c r="A4140" s="707">
        <v>89754</v>
      </c>
      <c r="B4140" s="692" t="s">
        <v>4151</v>
      </c>
      <c r="C4140" s="18" t="s">
        <v>44</v>
      </c>
      <c r="D4140" s="18">
        <v>18.11</v>
      </c>
      <c r="E4140" s="310" t="str">
        <f t="shared" si="64"/>
        <v>SINAPI 07/2024</v>
      </c>
      <c r="F4140" s="18">
        <v>18.600000000000001</v>
      </c>
    </row>
    <row r="4141" spans="1:6" ht="40.5">
      <c r="A4141" s="707">
        <v>89755</v>
      </c>
      <c r="B4141" s="692" t="s">
        <v>4152</v>
      </c>
      <c r="C4141" s="18" t="s">
        <v>44</v>
      </c>
      <c r="D4141" s="18">
        <v>11.4</v>
      </c>
      <c r="E4141" s="310" t="str">
        <f t="shared" si="64"/>
        <v>SINAPI 07/2024</v>
      </c>
      <c r="F4141" s="18">
        <v>11.92</v>
      </c>
    </row>
    <row r="4142" spans="1:6" ht="40.5">
      <c r="A4142" s="707">
        <v>89756</v>
      </c>
      <c r="B4142" s="692" t="s">
        <v>4153</v>
      </c>
      <c r="C4142" s="18" t="s">
        <v>44</v>
      </c>
      <c r="D4142" s="18">
        <v>18.62</v>
      </c>
      <c r="E4142" s="310" t="str">
        <f t="shared" si="64"/>
        <v>SINAPI 07/2024</v>
      </c>
      <c r="F4142" s="18">
        <v>19.14</v>
      </c>
    </row>
    <row r="4143" spans="1:6" ht="40.5">
      <c r="A4143" s="707">
        <v>89757</v>
      </c>
      <c r="B4143" s="692" t="s">
        <v>4154</v>
      </c>
      <c r="C4143" s="18" t="s">
        <v>44</v>
      </c>
      <c r="D4143" s="18">
        <v>23.84</v>
      </c>
      <c r="E4143" s="310" t="str">
        <f t="shared" si="64"/>
        <v>SINAPI 07/2024</v>
      </c>
      <c r="F4143" s="18">
        <v>24.36</v>
      </c>
    </row>
    <row r="4144" spans="1:6" ht="40.5">
      <c r="A4144" s="707">
        <v>89758</v>
      </c>
      <c r="B4144" s="692" t="s">
        <v>4155</v>
      </c>
      <c r="C4144" s="18" t="s">
        <v>44</v>
      </c>
      <c r="D4144" s="18">
        <v>28.89</v>
      </c>
      <c r="E4144" s="310" t="str">
        <f t="shared" si="64"/>
        <v>SINAPI 07/2024</v>
      </c>
      <c r="F4144" s="18">
        <v>29.4</v>
      </c>
    </row>
    <row r="4145" spans="1:6" ht="40.5">
      <c r="A4145" s="707">
        <v>89759</v>
      </c>
      <c r="B4145" s="692" t="s">
        <v>4156</v>
      </c>
      <c r="C4145" s="18" t="s">
        <v>44</v>
      </c>
      <c r="D4145" s="18">
        <v>9.7200000000000006</v>
      </c>
      <c r="E4145" s="310" t="str">
        <f t="shared" si="64"/>
        <v>SINAPI 07/2024</v>
      </c>
      <c r="F4145" s="18">
        <v>10.199999999999999</v>
      </c>
    </row>
    <row r="4146" spans="1:6" ht="40.5">
      <c r="A4146" s="707">
        <v>89760</v>
      </c>
      <c r="B4146" s="692" t="s">
        <v>4157</v>
      </c>
      <c r="C4146" s="18" t="s">
        <v>44</v>
      </c>
      <c r="D4146" s="18">
        <v>17.899999999999999</v>
      </c>
      <c r="E4146" s="310" t="str">
        <f t="shared" si="64"/>
        <v>SINAPI 07/2024</v>
      </c>
      <c r="F4146" s="18">
        <v>18.53</v>
      </c>
    </row>
    <row r="4147" spans="1:6" ht="40.5">
      <c r="A4147" s="707">
        <v>89761</v>
      </c>
      <c r="B4147" s="692" t="s">
        <v>4158</v>
      </c>
      <c r="C4147" s="18" t="s">
        <v>44</v>
      </c>
      <c r="D4147" s="18">
        <v>24.71</v>
      </c>
      <c r="E4147" s="310" t="str">
        <f t="shared" si="64"/>
        <v>SINAPI 07/2024</v>
      </c>
      <c r="F4147" s="18">
        <v>25.34</v>
      </c>
    </row>
    <row r="4148" spans="1:6" ht="40.5">
      <c r="A4148" s="707">
        <v>89762</v>
      </c>
      <c r="B4148" s="692" t="s">
        <v>4159</v>
      </c>
      <c r="C4148" s="18" t="s">
        <v>44</v>
      </c>
      <c r="D4148" s="18">
        <v>34.47</v>
      </c>
      <c r="E4148" s="310" t="str">
        <f t="shared" si="64"/>
        <v>SINAPI 07/2024</v>
      </c>
      <c r="F4148" s="18">
        <v>35.1</v>
      </c>
    </row>
    <row r="4149" spans="1:6" ht="40.5">
      <c r="A4149" s="707">
        <v>89763</v>
      </c>
      <c r="B4149" s="692" t="s">
        <v>4160</v>
      </c>
      <c r="C4149" s="18" t="s">
        <v>44</v>
      </c>
      <c r="D4149" s="18">
        <v>43.46</v>
      </c>
      <c r="E4149" s="310" t="str">
        <f t="shared" si="64"/>
        <v>SINAPI 07/2024</v>
      </c>
      <c r="F4149" s="18">
        <v>44.06</v>
      </c>
    </row>
    <row r="4150" spans="1:6" ht="40.5">
      <c r="A4150" s="707">
        <v>89764</v>
      </c>
      <c r="B4150" s="692" t="s">
        <v>4161</v>
      </c>
      <c r="C4150" s="18" t="s">
        <v>44</v>
      </c>
      <c r="D4150" s="18">
        <v>29.22</v>
      </c>
      <c r="E4150" s="310" t="str">
        <f t="shared" si="64"/>
        <v>SINAPI 07/2024</v>
      </c>
      <c r="F4150" s="18">
        <v>29.78</v>
      </c>
    </row>
    <row r="4151" spans="1:6" ht="40.5">
      <c r="A4151" s="707">
        <v>89765</v>
      </c>
      <c r="B4151" s="692" t="s">
        <v>4162</v>
      </c>
      <c r="C4151" s="18" t="s">
        <v>44</v>
      </c>
      <c r="D4151" s="18">
        <v>14.3</v>
      </c>
      <c r="E4151" s="310" t="str">
        <f t="shared" si="64"/>
        <v>SINAPI 07/2024</v>
      </c>
      <c r="F4151" s="18">
        <v>15.18</v>
      </c>
    </row>
    <row r="4152" spans="1:6" ht="40.5">
      <c r="A4152" s="707">
        <v>89767</v>
      </c>
      <c r="B4152" s="692" t="s">
        <v>4163</v>
      </c>
      <c r="C4152" s="18" t="s">
        <v>44</v>
      </c>
      <c r="D4152" s="18">
        <v>17.53</v>
      </c>
      <c r="E4152" s="310" t="str">
        <f t="shared" si="64"/>
        <v>SINAPI 07/2024</v>
      </c>
      <c r="F4152" s="18">
        <v>18.41</v>
      </c>
    </row>
    <row r="4153" spans="1:6" ht="40.5">
      <c r="A4153" s="707">
        <v>89768</v>
      </c>
      <c r="B4153" s="692" t="s">
        <v>4164</v>
      </c>
      <c r="C4153" s="18" t="s">
        <v>44</v>
      </c>
      <c r="D4153" s="18">
        <v>20.5</v>
      </c>
      <c r="E4153" s="310" t="str">
        <f t="shared" si="64"/>
        <v>SINAPI 07/2024</v>
      </c>
      <c r="F4153" s="18">
        <v>21.54</v>
      </c>
    </row>
    <row r="4154" spans="1:6" ht="40.5">
      <c r="A4154" s="707">
        <v>89769</v>
      </c>
      <c r="B4154" s="692" t="s">
        <v>4165</v>
      </c>
      <c r="C4154" s="18" t="s">
        <v>44</v>
      </c>
      <c r="D4154" s="18">
        <v>44.03</v>
      </c>
      <c r="E4154" s="310" t="str">
        <f t="shared" si="64"/>
        <v>SINAPI 07/2024</v>
      </c>
      <c r="F4154" s="18">
        <v>45.27</v>
      </c>
    </row>
    <row r="4155" spans="1:6" ht="27">
      <c r="A4155" s="707">
        <v>89772</v>
      </c>
      <c r="B4155" s="692" t="s">
        <v>4166</v>
      </c>
      <c r="C4155" s="18" t="s">
        <v>10</v>
      </c>
      <c r="D4155" s="18">
        <v>67.790000000000006</v>
      </c>
      <c r="E4155" s="310" t="str">
        <f t="shared" si="64"/>
        <v>SINAPI 07/2024</v>
      </c>
      <c r="F4155" s="18">
        <v>67.98</v>
      </c>
    </row>
    <row r="4156" spans="1:6" ht="40.5">
      <c r="A4156" s="707">
        <v>89774</v>
      </c>
      <c r="B4156" s="692" t="s">
        <v>4167</v>
      </c>
      <c r="C4156" s="18" t="s">
        <v>44</v>
      </c>
      <c r="D4156" s="18">
        <v>12.52</v>
      </c>
      <c r="E4156" s="310" t="str">
        <f t="shared" si="64"/>
        <v>SINAPI 07/2024</v>
      </c>
      <c r="F4156" s="18">
        <v>13.11</v>
      </c>
    </row>
    <row r="4157" spans="1:6" ht="40.5">
      <c r="A4157" s="707">
        <v>89776</v>
      </c>
      <c r="B4157" s="692" t="s">
        <v>4168</v>
      </c>
      <c r="C4157" s="18" t="s">
        <v>44</v>
      </c>
      <c r="D4157" s="18">
        <v>22.54</v>
      </c>
      <c r="E4157" s="310" t="str">
        <f t="shared" si="64"/>
        <v>SINAPI 07/2024</v>
      </c>
      <c r="F4157" s="18">
        <v>23.13</v>
      </c>
    </row>
    <row r="4158" spans="1:6" ht="40.5">
      <c r="A4158" s="707">
        <v>89777</v>
      </c>
      <c r="B4158" s="692" t="s">
        <v>4169</v>
      </c>
      <c r="C4158" s="18" t="s">
        <v>44</v>
      </c>
      <c r="D4158" s="18">
        <v>20.55</v>
      </c>
      <c r="E4158" s="310" t="str">
        <f t="shared" si="64"/>
        <v>SINAPI 07/2024</v>
      </c>
      <c r="F4158" s="18">
        <v>21.05</v>
      </c>
    </row>
    <row r="4159" spans="1:6" ht="40.5">
      <c r="A4159" s="707">
        <v>89778</v>
      </c>
      <c r="B4159" s="692" t="s">
        <v>4170</v>
      </c>
      <c r="C4159" s="18" t="s">
        <v>44</v>
      </c>
      <c r="D4159" s="18">
        <v>14.5</v>
      </c>
      <c r="E4159" s="310" t="str">
        <f t="shared" si="64"/>
        <v>SINAPI 07/2024</v>
      </c>
      <c r="F4159" s="18">
        <v>15.18</v>
      </c>
    </row>
    <row r="4160" spans="1:6" ht="40.5">
      <c r="A4160" s="707">
        <v>89779</v>
      </c>
      <c r="B4160" s="692" t="s">
        <v>4171</v>
      </c>
      <c r="C4160" s="18" t="s">
        <v>44</v>
      </c>
      <c r="D4160" s="18">
        <v>30.18</v>
      </c>
      <c r="E4160" s="310" t="str">
        <f t="shared" si="64"/>
        <v>SINAPI 07/2024</v>
      </c>
      <c r="F4160" s="18">
        <v>30.86</v>
      </c>
    </row>
    <row r="4161" spans="1:6" ht="40.5">
      <c r="A4161" s="707">
        <v>89780</v>
      </c>
      <c r="B4161" s="692" t="s">
        <v>4172</v>
      </c>
      <c r="C4161" s="18" t="s">
        <v>44</v>
      </c>
      <c r="D4161" s="18">
        <v>19.32</v>
      </c>
      <c r="E4161" s="310" t="str">
        <f t="shared" si="64"/>
        <v>SINAPI 07/2024</v>
      </c>
      <c r="F4161" s="18">
        <v>19.82</v>
      </c>
    </row>
    <row r="4162" spans="1:6" ht="40.5">
      <c r="A4162" s="707">
        <v>89781</v>
      </c>
      <c r="B4162" s="692" t="s">
        <v>4173</v>
      </c>
      <c r="C4162" s="18" t="s">
        <v>44</v>
      </c>
      <c r="D4162" s="18">
        <v>28.87</v>
      </c>
      <c r="E4162" s="310" t="str">
        <f t="shared" si="64"/>
        <v>SINAPI 07/2024</v>
      </c>
      <c r="F4162" s="18">
        <v>29.46</v>
      </c>
    </row>
    <row r="4163" spans="1:6" ht="40.5">
      <c r="A4163" s="707">
        <v>89782</v>
      </c>
      <c r="B4163" s="692" t="s">
        <v>4174</v>
      </c>
      <c r="C4163" s="18" t="s">
        <v>44</v>
      </c>
      <c r="D4163" s="18">
        <v>12.28</v>
      </c>
      <c r="E4163" s="310" t="str">
        <f t="shared" si="64"/>
        <v>SINAPI 07/2024</v>
      </c>
      <c r="F4163" s="18">
        <v>13.18</v>
      </c>
    </row>
    <row r="4164" spans="1:6" ht="40.5">
      <c r="A4164" s="707">
        <v>89783</v>
      </c>
      <c r="B4164" s="692" t="s">
        <v>4175</v>
      </c>
      <c r="C4164" s="18" t="s">
        <v>44</v>
      </c>
      <c r="D4164" s="18">
        <v>12.35</v>
      </c>
      <c r="E4164" s="310" t="str">
        <f t="shared" si="64"/>
        <v>SINAPI 07/2024</v>
      </c>
      <c r="F4164" s="18">
        <v>13.25</v>
      </c>
    </row>
    <row r="4165" spans="1:6" ht="40.5">
      <c r="A4165" s="707">
        <v>89784</v>
      </c>
      <c r="B4165" s="692" t="s">
        <v>4176</v>
      </c>
      <c r="C4165" s="18" t="s">
        <v>44</v>
      </c>
      <c r="D4165" s="18">
        <v>21.98</v>
      </c>
      <c r="E4165" s="310" t="str">
        <f t="shared" si="64"/>
        <v>SINAPI 07/2024</v>
      </c>
      <c r="F4165" s="18">
        <v>22.97</v>
      </c>
    </row>
    <row r="4166" spans="1:6" ht="54">
      <c r="A4166" s="707">
        <v>89785</v>
      </c>
      <c r="B4166" s="692" t="s">
        <v>4177</v>
      </c>
      <c r="C4166" s="18" t="s">
        <v>44</v>
      </c>
      <c r="D4166" s="18">
        <v>23.76</v>
      </c>
      <c r="E4166" s="310" t="str">
        <f t="shared" si="64"/>
        <v>SINAPI 07/2024</v>
      </c>
      <c r="F4166" s="18">
        <v>24.75</v>
      </c>
    </row>
    <row r="4167" spans="1:6" ht="40.5">
      <c r="A4167" s="707">
        <v>89786</v>
      </c>
      <c r="B4167" s="692" t="s">
        <v>4178</v>
      </c>
      <c r="C4167" s="18" t="s">
        <v>44</v>
      </c>
      <c r="D4167" s="18">
        <v>34.51</v>
      </c>
      <c r="E4167" s="310" t="str">
        <f t="shared" si="64"/>
        <v>SINAPI 07/2024</v>
      </c>
      <c r="F4167" s="18">
        <v>35.68</v>
      </c>
    </row>
    <row r="4168" spans="1:6" ht="40.5">
      <c r="A4168" s="707">
        <v>89787</v>
      </c>
      <c r="B4168" s="692" t="s">
        <v>4179</v>
      </c>
      <c r="C4168" s="18" t="s">
        <v>44</v>
      </c>
      <c r="D4168" s="18">
        <v>28.56</v>
      </c>
      <c r="E4168" s="310" t="str">
        <f t="shared" ref="E4168:E4231" si="65">+$G$7</f>
        <v>SINAPI 07/2024</v>
      </c>
      <c r="F4168" s="18">
        <v>29.15</v>
      </c>
    </row>
    <row r="4169" spans="1:6" ht="40.5">
      <c r="A4169" s="707">
        <v>89788</v>
      </c>
      <c r="B4169" s="692" t="s">
        <v>4180</v>
      </c>
      <c r="C4169" s="18" t="s">
        <v>44</v>
      </c>
      <c r="D4169" s="18">
        <v>61.42</v>
      </c>
      <c r="E4169" s="310" t="str">
        <f t="shared" si="65"/>
        <v>SINAPI 07/2024</v>
      </c>
      <c r="F4169" s="18">
        <v>62.16</v>
      </c>
    </row>
    <row r="4170" spans="1:6" ht="40.5">
      <c r="A4170" s="707">
        <v>89789</v>
      </c>
      <c r="B4170" s="692" t="s">
        <v>4181</v>
      </c>
      <c r="C4170" s="18" t="s">
        <v>44</v>
      </c>
      <c r="D4170" s="18">
        <v>52.39</v>
      </c>
      <c r="E4170" s="310" t="str">
        <f t="shared" si="65"/>
        <v>SINAPI 07/2024</v>
      </c>
      <c r="F4170" s="18">
        <v>53.13</v>
      </c>
    </row>
    <row r="4171" spans="1:6" ht="40.5">
      <c r="A4171" s="707">
        <v>89790</v>
      </c>
      <c r="B4171" s="692" t="s">
        <v>4182</v>
      </c>
      <c r="C4171" s="18" t="s">
        <v>44</v>
      </c>
      <c r="D4171" s="18">
        <v>121.48</v>
      </c>
      <c r="E4171" s="310" t="str">
        <f t="shared" si="65"/>
        <v>SINAPI 07/2024</v>
      </c>
      <c r="F4171" s="18">
        <v>122.45</v>
      </c>
    </row>
    <row r="4172" spans="1:6" ht="40.5">
      <c r="A4172" s="707">
        <v>89791</v>
      </c>
      <c r="B4172" s="692" t="s">
        <v>4183</v>
      </c>
      <c r="C4172" s="18" t="s">
        <v>44</v>
      </c>
      <c r="D4172" s="18">
        <v>117.4</v>
      </c>
      <c r="E4172" s="310" t="str">
        <f t="shared" si="65"/>
        <v>SINAPI 07/2024</v>
      </c>
      <c r="F4172" s="18">
        <v>118.37</v>
      </c>
    </row>
    <row r="4173" spans="1:6" ht="40.5">
      <c r="A4173" s="707">
        <v>89792</v>
      </c>
      <c r="B4173" s="692" t="s">
        <v>4184</v>
      </c>
      <c r="C4173" s="18" t="s">
        <v>44</v>
      </c>
      <c r="D4173" s="18">
        <v>144.21</v>
      </c>
      <c r="E4173" s="310" t="str">
        <f t="shared" si="65"/>
        <v>SINAPI 07/2024</v>
      </c>
      <c r="F4173" s="18">
        <v>145.38</v>
      </c>
    </row>
    <row r="4174" spans="1:6" ht="40.5">
      <c r="A4174" s="707">
        <v>89793</v>
      </c>
      <c r="B4174" s="692" t="s">
        <v>4185</v>
      </c>
      <c r="C4174" s="18" t="s">
        <v>44</v>
      </c>
      <c r="D4174" s="18">
        <v>169.64</v>
      </c>
      <c r="E4174" s="310" t="str">
        <f t="shared" si="65"/>
        <v>SINAPI 07/2024</v>
      </c>
      <c r="F4174" s="18">
        <v>170.81</v>
      </c>
    </row>
    <row r="4175" spans="1:6" ht="27">
      <c r="A4175" s="707">
        <v>89794</v>
      </c>
      <c r="B4175" s="692" t="s">
        <v>4186</v>
      </c>
      <c r="C4175" s="18" t="s">
        <v>44</v>
      </c>
      <c r="D4175" s="18">
        <v>15.69</v>
      </c>
      <c r="E4175" s="310" t="str">
        <f t="shared" si="65"/>
        <v>SINAPI 07/2024</v>
      </c>
      <c r="F4175" s="18">
        <v>16.02</v>
      </c>
    </row>
    <row r="4176" spans="1:6" ht="54">
      <c r="A4176" s="707">
        <v>89795</v>
      </c>
      <c r="B4176" s="692" t="s">
        <v>4187</v>
      </c>
      <c r="C4176" s="18" t="s">
        <v>44</v>
      </c>
      <c r="D4176" s="18">
        <v>36.08</v>
      </c>
      <c r="E4176" s="310" t="str">
        <f t="shared" si="65"/>
        <v>SINAPI 07/2024</v>
      </c>
      <c r="F4176" s="18">
        <v>37.25</v>
      </c>
    </row>
    <row r="4177" spans="1:6" ht="40.5">
      <c r="A4177" s="707">
        <v>89796</v>
      </c>
      <c r="B4177" s="692" t="s">
        <v>4188</v>
      </c>
      <c r="C4177" s="18" t="s">
        <v>44</v>
      </c>
      <c r="D4177" s="18">
        <v>39.090000000000003</v>
      </c>
      <c r="E4177" s="310" t="str">
        <f t="shared" si="65"/>
        <v>SINAPI 07/2024</v>
      </c>
      <c r="F4177" s="18">
        <v>40.46</v>
      </c>
    </row>
    <row r="4178" spans="1:6" ht="54">
      <c r="A4178" s="707">
        <v>89797</v>
      </c>
      <c r="B4178" s="692" t="s">
        <v>4189</v>
      </c>
      <c r="C4178" s="18" t="s">
        <v>44</v>
      </c>
      <c r="D4178" s="18">
        <v>45.17</v>
      </c>
      <c r="E4178" s="310" t="str">
        <f t="shared" si="65"/>
        <v>SINAPI 07/2024</v>
      </c>
      <c r="F4178" s="18">
        <v>46.54</v>
      </c>
    </row>
    <row r="4179" spans="1:6" ht="40.5">
      <c r="A4179" s="707">
        <v>89801</v>
      </c>
      <c r="B4179" s="692" t="s">
        <v>4190</v>
      </c>
      <c r="C4179" s="18" t="s">
        <v>44</v>
      </c>
      <c r="D4179" s="18">
        <v>9.5</v>
      </c>
      <c r="E4179" s="310" t="str">
        <f t="shared" si="65"/>
        <v>SINAPI 07/2024</v>
      </c>
      <c r="F4179" s="18">
        <v>9.68</v>
      </c>
    </row>
    <row r="4180" spans="1:6" ht="40.5">
      <c r="A4180" s="707">
        <v>89802</v>
      </c>
      <c r="B4180" s="692" t="s">
        <v>4191</v>
      </c>
      <c r="C4180" s="18" t="s">
        <v>44</v>
      </c>
      <c r="D4180" s="18">
        <v>10.050000000000001</v>
      </c>
      <c r="E4180" s="310" t="str">
        <f t="shared" si="65"/>
        <v>SINAPI 07/2024</v>
      </c>
      <c r="F4180" s="18">
        <v>10.23</v>
      </c>
    </row>
    <row r="4181" spans="1:6" ht="54">
      <c r="A4181" s="707">
        <v>89803</v>
      </c>
      <c r="B4181" s="692" t="s">
        <v>4192</v>
      </c>
      <c r="C4181" s="18" t="s">
        <v>44</v>
      </c>
      <c r="D4181" s="18">
        <v>15.9</v>
      </c>
      <c r="E4181" s="310" t="str">
        <f t="shared" si="65"/>
        <v>SINAPI 07/2024</v>
      </c>
      <c r="F4181" s="18">
        <v>16.079999999999998</v>
      </c>
    </row>
    <row r="4182" spans="1:6" ht="54">
      <c r="A4182" s="707">
        <v>89804</v>
      </c>
      <c r="B4182" s="692" t="s">
        <v>4193</v>
      </c>
      <c r="C4182" s="18" t="s">
        <v>44</v>
      </c>
      <c r="D4182" s="18">
        <v>17.55</v>
      </c>
      <c r="E4182" s="310" t="str">
        <f t="shared" si="65"/>
        <v>SINAPI 07/2024</v>
      </c>
      <c r="F4182" s="18">
        <v>17.73</v>
      </c>
    </row>
    <row r="4183" spans="1:6" ht="40.5">
      <c r="A4183" s="707">
        <v>89805</v>
      </c>
      <c r="B4183" s="692" t="s">
        <v>4194</v>
      </c>
      <c r="C4183" s="18" t="s">
        <v>44</v>
      </c>
      <c r="D4183" s="18">
        <v>19</v>
      </c>
      <c r="E4183" s="310" t="str">
        <f t="shared" si="65"/>
        <v>SINAPI 07/2024</v>
      </c>
      <c r="F4183" s="18">
        <v>19.66</v>
      </c>
    </row>
    <row r="4184" spans="1:6" ht="40.5">
      <c r="A4184" s="707">
        <v>89806</v>
      </c>
      <c r="B4184" s="692" t="s">
        <v>4195</v>
      </c>
      <c r="C4184" s="18" t="s">
        <v>44</v>
      </c>
      <c r="D4184" s="18">
        <v>19.739999999999998</v>
      </c>
      <c r="E4184" s="310" t="str">
        <f t="shared" si="65"/>
        <v>SINAPI 07/2024</v>
      </c>
      <c r="F4184" s="18">
        <v>20.399999999999999</v>
      </c>
    </row>
    <row r="4185" spans="1:6" ht="54">
      <c r="A4185" s="707">
        <v>89807</v>
      </c>
      <c r="B4185" s="692" t="s">
        <v>4196</v>
      </c>
      <c r="C4185" s="18" t="s">
        <v>44</v>
      </c>
      <c r="D4185" s="18">
        <v>31.92</v>
      </c>
      <c r="E4185" s="310" t="str">
        <f t="shared" si="65"/>
        <v>SINAPI 07/2024</v>
      </c>
      <c r="F4185" s="18">
        <v>32.58</v>
      </c>
    </row>
    <row r="4186" spans="1:6" ht="54">
      <c r="A4186" s="707">
        <v>89808</v>
      </c>
      <c r="B4186" s="692" t="s">
        <v>4197</v>
      </c>
      <c r="C4186" s="18" t="s">
        <v>44</v>
      </c>
      <c r="D4186" s="18">
        <v>47.49</v>
      </c>
      <c r="E4186" s="310" t="str">
        <f t="shared" si="65"/>
        <v>SINAPI 07/2024</v>
      </c>
      <c r="F4186" s="18">
        <v>48.15</v>
      </c>
    </row>
    <row r="4187" spans="1:6" ht="40.5">
      <c r="A4187" s="707">
        <v>89809</v>
      </c>
      <c r="B4187" s="692" t="s">
        <v>4198</v>
      </c>
      <c r="C4187" s="18" t="s">
        <v>44</v>
      </c>
      <c r="D4187" s="18">
        <v>26.2</v>
      </c>
      <c r="E4187" s="310" t="str">
        <f t="shared" si="65"/>
        <v>SINAPI 07/2024</v>
      </c>
      <c r="F4187" s="18">
        <v>27.35</v>
      </c>
    </row>
    <row r="4188" spans="1:6" ht="40.5">
      <c r="A4188" s="707">
        <v>89810</v>
      </c>
      <c r="B4188" s="692" t="s">
        <v>4199</v>
      </c>
      <c r="C4188" s="18" t="s">
        <v>44</v>
      </c>
      <c r="D4188" s="18">
        <v>26.83</v>
      </c>
      <c r="E4188" s="310" t="str">
        <f t="shared" si="65"/>
        <v>SINAPI 07/2024</v>
      </c>
      <c r="F4188" s="18">
        <v>27.98</v>
      </c>
    </row>
    <row r="4189" spans="1:6" ht="54">
      <c r="A4189" s="707">
        <v>89811</v>
      </c>
      <c r="B4189" s="692" t="s">
        <v>4200</v>
      </c>
      <c r="C4189" s="18" t="s">
        <v>44</v>
      </c>
      <c r="D4189" s="18">
        <v>37.58</v>
      </c>
      <c r="E4189" s="310" t="str">
        <f t="shared" si="65"/>
        <v>SINAPI 07/2024</v>
      </c>
      <c r="F4189" s="18">
        <v>38.729999999999997</v>
      </c>
    </row>
    <row r="4190" spans="1:6" ht="54">
      <c r="A4190" s="707">
        <v>89812</v>
      </c>
      <c r="B4190" s="692" t="s">
        <v>4201</v>
      </c>
      <c r="C4190" s="18" t="s">
        <v>44</v>
      </c>
      <c r="D4190" s="18">
        <v>64.09</v>
      </c>
      <c r="E4190" s="310" t="str">
        <f t="shared" si="65"/>
        <v>SINAPI 07/2024</v>
      </c>
      <c r="F4190" s="18">
        <v>65.239999999999995</v>
      </c>
    </row>
    <row r="4191" spans="1:6" ht="40.5">
      <c r="A4191" s="707">
        <v>89813</v>
      </c>
      <c r="B4191" s="692" t="s">
        <v>4202</v>
      </c>
      <c r="C4191" s="18" t="s">
        <v>44</v>
      </c>
      <c r="D4191" s="18">
        <v>4.62</v>
      </c>
      <c r="E4191" s="310" t="str">
        <f t="shared" si="65"/>
        <v>SINAPI 07/2024</v>
      </c>
      <c r="F4191" s="18">
        <v>4.74</v>
      </c>
    </row>
    <row r="4192" spans="1:6" ht="40.5">
      <c r="A4192" s="707">
        <v>89814</v>
      </c>
      <c r="B4192" s="692" t="s">
        <v>4203</v>
      </c>
      <c r="C4192" s="18" t="s">
        <v>44</v>
      </c>
      <c r="D4192" s="18">
        <v>15.22</v>
      </c>
      <c r="E4192" s="310" t="str">
        <f t="shared" si="65"/>
        <v>SINAPI 07/2024</v>
      </c>
      <c r="F4192" s="18">
        <v>15.34</v>
      </c>
    </row>
    <row r="4193" spans="1:6" ht="40.5">
      <c r="A4193" s="707">
        <v>89815</v>
      </c>
      <c r="B4193" s="692" t="s">
        <v>4204</v>
      </c>
      <c r="C4193" s="18" t="s">
        <v>44</v>
      </c>
      <c r="D4193" s="18">
        <v>22.5</v>
      </c>
      <c r="E4193" s="310" t="str">
        <f t="shared" si="65"/>
        <v>SINAPI 07/2024</v>
      </c>
      <c r="F4193" s="18">
        <v>22.83</v>
      </c>
    </row>
    <row r="4194" spans="1:6" ht="27">
      <c r="A4194" s="707">
        <v>89816</v>
      </c>
      <c r="B4194" s="692" t="s">
        <v>4205</v>
      </c>
      <c r="C4194" s="18" t="s">
        <v>44</v>
      </c>
      <c r="D4194" s="18">
        <v>32.26</v>
      </c>
      <c r="E4194" s="310" t="str">
        <f t="shared" si="65"/>
        <v>SINAPI 07/2024</v>
      </c>
      <c r="F4194" s="18">
        <v>32.590000000000003</v>
      </c>
    </row>
    <row r="4195" spans="1:6" ht="40.5">
      <c r="A4195" s="707">
        <v>89817</v>
      </c>
      <c r="B4195" s="692" t="s">
        <v>4206</v>
      </c>
      <c r="C4195" s="18" t="s">
        <v>44</v>
      </c>
      <c r="D4195" s="18">
        <v>11.38</v>
      </c>
      <c r="E4195" s="310" t="str">
        <f t="shared" si="65"/>
        <v>SINAPI 07/2024</v>
      </c>
      <c r="F4195" s="18">
        <v>11.83</v>
      </c>
    </row>
    <row r="4196" spans="1:6" ht="40.5">
      <c r="A4196" s="707">
        <v>89818</v>
      </c>
      <c r="B4196" s="692" t="s">
        <v>4207</v>
      </c>
      <c r="C4196" s="18" t="s">
        <v>44</v>
      </c>
      <c r="D4196" s="18">
        <v>41.3</v>
      </c>
      <c r="E4196" s="310" t="str">
        <f t="shared" si="65"/>
        <v>SINAPI 07/2024</v>
      </c>
      <c r="F4196" s="18">
        <v>41.62</v>
      </c>
    </row>
    <row r="4197" spans="1:6" ht="40.5">
      <c r="A4197" s="707">
        <v>89819</v>
      </c>
      <c r="B4197" s="692" t="s">
        <v>4208</v>
      </c>
      <c r="C4197" s="18" t="s">
        <v>44</v>
      </c>
      <c r="D4197" s="18">
        <v>21.44</v>
      </c>
      <c r="E4197" s="310" t="str">
        <f t="shared" si="65"/>
        <v>SINAPI 07/2024</v>
      </c>
      <c r="F4197" s="18">
        <v>21.89</v>
      </c>
    </row>
    <row r="4198" spans="1:6" ht="40.5">
      <c r="A4198" s="707">
        <v>89821</v>
      </c>
      <c r="B4198" s="692" t="s">
        <v>4209</v>
      </c>
      <c r="C4198" s="18" t="s">
        <v>44</v>
      </c>
      <c r="D4198" s="18">
        <v>15.18</v>
      </c>
      <c r="E4198" s="310" t="str">
        <f t="shared" si="65"/>
        <v>SINAPI 07/2024</v>
      </c>
      <c r="F4198" s="18">
        <v>15.95</v>
      </c>
    </row>
    <row r="4199" spans="1:6" ht="27">
      <c r="A4199" s="707">
        <v>89822</v>
      </c>
      <c r="B4199" s="692" t="s">
        <v>4210</v>
      </c>
      <c r="C4199" s="18" t="s">
        <v>44</v>
      </c>
      <c r="D4199" s="18">
        <v>20.399999999999999</v>
      </c>
      <c r="E4199" s="310" t="str">
        <f t="shared" si="65"/>
        <v>SINAPI 07/2024</v>
      </c>
      <c r="F4199" s="18">
        <v>20.8</v>
      </c>
    </row>
    <row r="4200" spans="1:6" ht="40.5">
      <c r="A4200" s="707">
        <v>89823</v>
      </c>
      <c r="B4200" s="692" t="s">
        <v>4211</v>
      </c>
      <c r="C4200" s="18" t="s">
        <v>44</v>
      </c>
      <c r="D4200" s="18">
        <v>30.86</v>
      </c>
      <c r="E4200" s="310" t="str">
        <f t="shared" si="65"/>
        <v>SINAPI 07/2024</v>
      </c>
      <c r="F4200" s="18">
        <v>31.63</v>
      </c>
    </row>
    <row r="4201" spans="1:6" ht="40.5">
      <c r="A4201" s="707">
        <v>89824</v>
      </c>
      <c r="B4201" s="692" t="s">
        <v>4212</v>
      </c>
      <c r="C4201" s="18" t="s">
        <v>44</v>
      </c>
      <c r="D4201" s="18">
        <v>30.41</v>
      </c>
      <c r="E4201" s="310" t="str">
        <f t="shared" si="65"/>
        <v>SINAPI 07/2024</v>
      </c>
      <c r="F4201" s="18">
        <v>30.81</v>
      </c>
    </row>
    <row r="4202" spans="1:6" ht="40.5">
      <c r="A4202" s="707">
        <v>89825</v>
      </c>
      <c r="B4202" s="692" t="s">
        <v>4213</v>
      </c>
      <c r="C4202" s="18" t="s">
        <v>44</v>
      </c>
      <c r="D4202" s="18">
        <v>16.21</v>
      </c>
      <c r="E4202" s="310" t="str">
        <f t="shared" si="65"/>
        <v>SINAPI 07/2024</v>
      </c>
      <c r="F4202" s="18">
        <v>16.45</v>
      </c>
    </row>
    <row r="4203" spans="1:6" ht="40.5">
      <c r="A4203" s="707">
        <v>89826</v>
      </c>
      <c r="B4203" s="692" t="s">
        <v>4214</v>
      </c>
      <c r="C4203" s="18" t="s">
        <v>44</v>
      </c>
      <c r="D4203" s="18">
        <v>96.78</v>
      </c>
      <c r="E4203" s="310" t="str">
        <f t="shared" si="65"/>
        <v>SINAPI 07/2024</v>
      </c>
      <c r="F4203" s="18">
        <v>97.14</v>
      </c>
    </row>
    <row r="4204" spans="1:6" ht="40.5">
      <c r="A4204" s="707">
        <v>89827</v>
      </c>
      <c r="B4204" s="692" t="s">
        <v>4215</v>
      </c>
      <c r="C4204" s="18" t="s">
        <v>44</v>
      </c>
      <c r="D4204" s="18">
        <v>17.989999999999998</v>
      </c>
      <c r="E4204" s="310" t="str">
        <f t="shared" si="65"/>
        <v>SINAPI 07/2024</v>
      </c>
      <c r="F4204" s="18">
        <v>18.23</v>
      </c>
    </row>
    <row r="4205" spans="1:6" ht="27">
      <c r="A4205" s="707">
        <v>89828</v>
      </c>
      <c r="B4205" s="692" t="s">
        <v>4216</v>
      </c>
      <c r="C4205" s="18" t="s">
        <v>44</v>
      </c>
      <c r="D4205" s="18">
        <v>46.75</v>
      </c>
      <c r="E4205" s="310" t="str">
        <f t="shared" si="65"/>
        <v>SINAPI 07/2024</v>
      </c>
      <c r="F4205" s="18">
        <v>47.15</v>
      </c>
    </row>
    <row r="4206" spans="1:6" ht="40.5">
      <c r="A4206" s="707">
        <v>89829</v>
      </c>
      <c r="B4206" s="692" t="s">
        <v>4217</v>
      </c>
      <c r="C4206" s="18" t="s">
        <v>44</v>
      </c>
      <c r="D4206" s="18">
        <v>32.299999999999997</v>
      </c>
      <c r="E4206" s="310" t="str">
        <f t="shared" si="65"/>
        <v>SINAPI 07/2024</v>
      </c>
      <c r="F4206" s="18">
        <v>33.200000000000003</v>
      </c>
    </row>
    <row r="4207" spans="1:6" ht="40.5">
      <c r="A4207" s="707">
        <v>89830</v>
      </c>
      <c r="B4207" s="692" t="s">
        <v>4218</v>
      </c>
      <c r="C4207" s="18" t="s">
        <v>44</v>
      </c>
      <c r="D4207" s="18">
        <v>33.869999999999997</v>
      </c>
      <c r="E4207" s="310" t="str">
        <f t="shared" si="65"/>
        <v>SINAPI 07/2024</v>
      </c>
      <c r="F4207" s="18">
        <v>34.770000000000003</v>
      </c>
    </row>
    <row r="4208" spans="1:6" ht="40.5">
      <c r="A4208" s="707">
        <v>89831</v>
      </c>
      <c r="B4208" s="692" t="s">
        <v>4219</v>
      </c>
      <c r="C4208" s="18" t="s">
        <v>44</v>
      </c>
      <c r="D4208" s="18">
        <v>49.82</v>
      </c>
      <c r="E4208" s="310" t="str">
        <f t="shared" si="65"/>
        <v>SINAPI 07/2024</v>
      </c>
      <c r="F4208" s="18">
        <v>50.18</v>
      </c>
    </row>
    <row r="4209" spans="1:6" ht="40.5">
      <c r="A4209" s="707">
        <v>89832</v>
      </c>
      <c r="B4209" s="692" t="s">
        <v>4220</v>
      </c>
      <c r="C4209" s="18" t="s">
        <v>44</v>
      </c>
      <c r="D4209" s="18">
        <v>32.44</v>
      </c>
      <c r="E4209" s="310" t="str">
        <f t="shared" si="65"/>
        <v>SINAPI 07/2024</v>
      </c>
      <c r="F4209" s="18">
        <v>33.020000000000003</v>
      </c>
    </row>
    <row r="4210" spans="1:6" ht="40.5">
      <c r="A4210" s="707">
        <v>89833</v>
      </c>
      <c r="B4210" s="692" t="s">
        <v>4221</v>
      </c>
      <c r="C4210" s="18" t="s">
        <v>44</v>
      </c>
      <c r="D4210" s="18">
        <v>40.47</v>
      </c>
      <c r="E4210" s="310" t="str">
        <f t="shared" si="65"/>
        <v>SINAPI 07/2024</v>
      </c>
      <c r="F4210" s="18">
        <v>42.01</v>
      </c>
    </row>
    <row r="4211" spans="1:6" ht="40.5">
      <c r="A4211" s="707">
        <v>89834</v>
      </c>
      <c r="B4211" s="692" t="s">
        <v>4222</v>
      </c>
      <c r="C4211" s="18" t="s">
        <v>44</v>
      </c>
      <c r="D4211" s="18">
        <v>46.55</v>
      </c>
      <c r="E4211" s="310" t="str">
        <f t="shared" si="65"/>
        <v>SINAPI 07/2024</v>
      </c>
      <c r="F4211" s="18">
        <v>48.09</v>
      </c>
    </row>
    <row r="4212" spans="1:6" ht="27">
      <c r="A4212" s="707">
        <v>89835</v>
      </c>
      <c r="B4212" s="692" t="s">
        <v>4223</v>
      </c>
      <c r="C4212" s="18" t="s">
        <v>44</v>
      </c>
      <c r="D4212" s="18">
        <v>34.630000000000003</v>
      </c>
      <c r="E4212" s="310" t="str">
        <f t="shared" si="65"/>
        <v>SINAPI 07/2024</v>
      </c>
      <c r="F4212" s="18">
        <v>35.11</v>
      </c>
    </row>
    <row r="4213" spans="1:6" ht="40.5">
      <c r="A4213" s="707">
        <v>89836</v>
      </c>
      <c r="B4213" s="692" t="s">
        <v>4224</v>
      </c>
      <c r="C4213" s="18" t="s">
        <v>44</v>
      </c>
      <c r="D4213" s="18">
        <v>151.94</v>
      </c>
      <c r="E4213" s="310" t="str">
        <f t="shared" si="65"/>
        <v>SINAPI 07/2024</v>
      </c>
      <c r="F4213" s="18">
        <v>152.41</v>
      </c>
    </row>
    <row r="4214" spans="1:6" ht="27">
      <c r="A4214" s="707">
        <v>89837</v>
      </c>
      <c r="B4214" s="692" t="s">
        <v>4225</v>
      </c>
      <c r="C4214" s="18" t="s">
        <v>44</v>
      </c>
      <c r="D4214" s="18">
        <v>102.34</v>
      </c>
      <c r="E4214" s="310" t="str">
        <f t="shared" si="65"/>
        <v>SINAPI 07/2024</v>
      </c>
      <c r="F4214" s="18">
        <v>102.82</v>
      </c>
    </row>
    <row r="4215" spans="1:6" ht="27">
      <c r="A4215" s="707">
        <v>89838</v>
      </c>
      <c r="B4215" s="692" t="s">
        <v>4226</v>
      </c>
      <c r="C4215" s="18" t="s">
        <v>44</v>
      </c>
      <c r="D4215" s="18">
        <v>117.35</v>
      </c>
      <c r="E4215" s="310" t="str">
        <f t="shared" si="65"/>
        <v>SINAPI 07/2024</v>
      </c>
      <c r="F4215" s="18">
        <v>117.98</v>
      </c>
    </row>
    <row r="4216" spans="1:6" ht="27">
      <c r="A4216" s="707">
        <v>89839</v>
      </c>
      <c r="B4216" s="692" t="s">
        <v>4227</v>
      </c>
      <c r="C4216" s="18" t="s">
        <v>44</v>
      </c>
      <c r="D4216" s="18">
        <v>132.85</v>
      </c>
      <c r="E4216" s="310" t="str">
        <f t="shared" si="65"/>
        <v>SINAPI 07/2024</v>
      </c>
      <c r="F4216" s="18">
        <v>133.47999999999999</v>
      </c>
    </row>
    <row r="4217" spans="1:6" ht="27">
      <c r="A4217" s="707">
        <v>89840</v>
      </c>
      <c r="B4217" s="692" t="s">
        <v>4228</v>
      </c>
      <c r="C4217" s="18" t="s">
        <v>44</v>
      </c>
      <c r="D4217" s="18">
        <v>138.88999999999999</v>
      </c>
      <c r="E4217" s="310" t="str">
        <f t="shared" si="65"/>
        <v>SINAPI 07/2024</v>
      </c>
      <c r="F4217" s="18">
        <v>139.66</v>
      </c>
    </row>
    <row r="4218" spans="1:6" ht="27">
      <c r="A4218" s="707">
        <v>89841</v>
      </c>
      <c r="B4218" s="692" t="s">
        <v>4229</v>
      </c>
      <c r="C4218" s="18" t="s">
        <v>44</v>
      </c>
      <c r="D4218" s="18">
        <v>201.77</v>
      </c>
      <c r="E4218" s="310" t="str">
        <f t="shared" si="65"/>
        <v>SINAPI 07/2024</v>
      </c>
      <c r="F4218" s="18">
        <v>202.54</v>
      </c>
    </row>
    <row r="4219" spans="1:6" ht="27">
      <c r="A4219" s="707">
        <v>89842</v>
      </c>
      <c r="B4219" s="692" t="s">
        <v>4230</v>
      </c>
      <c r="C4219" s="18" t="s">
        <v>44</v>
      </c>
      <c r="D4219" s="18">
        <v>39.590000000000003</v>
      </c>
      <c r="E4219" s="310" t="str">
        <f t="shared" si="65"/>
        <v>SINAPI 07/2024</v>
      </c>
      <c r="F4219" s="18">
        <v>40.25</v>
      </c>
    </row>
    <row r="4220" spans="1:6" ht="27">
      <c r="A4220" s="707">
        <v>89844</v>
      </c>
      <c r="B4220" s="692" t="s">
        <v>4231</v>
      </c>
      <c r="C4220" s="18" t="s">
        <v>44</v>
      </c>
      <c r="D4220" s="18">
        <v>49.75</v>
      </c>
      <c r="E4220" s="310" t="str">
        <f t="shared" si="65"/>
        <v>SINAPI 07/2024</v>
      </c>
      <c r="F4220" s="18">
        <v>50.53</v>
      </c>
    </row>
    <row r="4221" spans="1:6" ht="27">
      <c r="A4221" s="707">
        <v>89845</v>
      </c>
      <c r="B4221" s="692" t="s">
        <v>4232</v>
      </c>
      <c r="C4221" s="18" t="s">
        <v>44</v>
      </c>
      <c r="D4221" s="18">
        <v>77.47</v>
      </c>
      <c r="E4221" s="310" t="str">
        <f t="shared" si="65"/>
        <v>SINAPI 07/2024</v>
      </c>
      <c r="F4221" s="18">
        <v>78.44</v>
      </c>
    </row>
    <row r="4222" spans="1:6" ht="27">
      <c r="A4222" s="707">
        <v>89846</v>
      </c>
      <c r="B4222" s="692" t="s">
        <v>4233</v>
      </c>
      <c r="C4222" s="18" t="s">
        <v>44</v>
      </c>
      <c r="D4222" s="18">
        <v>163.66999999999999</v>
      </c>
      <c r="E4222" s="310" t="str">
        <f t="shared" si="65"/>
        <v>SINAPI 07/2024</v>
      </c>
      <c r="F4222" s="18">
        <v>164.95</v>
      </c>
    </row>
    <row r="4223" spans="1:6" ht="27">
      <c r="A4223" s="707">
        <v>89847</v>
      </c>
      <c r="B4223" s="692" t="s">
        <v>4234</v>
      </c>
      <c r="C4223" s="18" t="s">
        <v>44</v>
      </c>
      <c r="D4223" s="18">
        <v>196.27</v>
      </c>
      <c r="E4223" s="310" t="str">
        <f t="shared" si="65"/>
        <v>SINAPI 07/2024</v>
      </c>
      <c r="F4223" s="18">
        <v>197.8</v>
      </c>
    </row>
    <row r="4224" spans="1:6" ht="40.5">
      <c r="A4224" s="707">
        <v>89850</v>
      </c>
      <c r="B4224" s="692" t="s">
        <v>4235</v>
      </c>
      <c r="C4224" s="18" t="s">
        <v>44</v>
      </c>
      <c r="D4224" s="18">
        <v>28.71</v>
      </c>
      <c r="E4224" s="310" t="str">
        <f t="shared" si="65"/>
        <v>SINAPI 07/2024</v>
      </c>
      <c r="F4224" s="18">
        <v>30.19</v>
      </c>
    </row>
    <row r="4225" spans="1:6" ht="40.5">
      <c r="A4225" s="707">
        <v>89851</v>
      </c>
      <c r="B4225" s="692" t="s">
        <v>4236</v>
      </c>
      <c r="C4225" s="18" t="s">
        <v>44</v>
      </c>
      <c r="D4225" s="18">
        <v>29.34</v>
      </c>
      <c r="E4225" s="310" t="str">
        <f t="shared" si="65"/>
        <v>SINAPI 07/2024</v>
      </c>
      <c r="F4225" s="18">
        <v>30.82</v>
      </c>
    </row>
    <row r="4226" spans="1:6" ht="54">
      <c r="A4226" s="707">
        <v>89852</v>
      </c>
      <c r="B4226" s="692" t="s">
        <v>4237</v>
      </c>
      <c r="C4226" s="18" t="s">
        <v>44</v>
      </c>
      <c r="D4226" s="18">
        <v>40.090000000000003</v>
      </c>
      <c r="E4226" s="310" t="str">
        <f t="shared" si="65"/>
        <v>SINAPI 07/2024</v>
      </c>
      <c r="F4226" s="18">
        <v>41.57</v>
      </c>
    </row>
    <row r="4227" spans="1:6" ht="54">
      <c r="A4227" s="707">
        <v>89853</v>
      </c>
      <c r="B4227" s="692" t="s">
        <v>4238</v>
      </c>
      <c r="C4227" s="18" t="s">
        <v>44</v>
      </c>
      <c r="D4227" s="18">
        <v>66.599999999999994</v>
      </c>
      <c r="E4227" s="310" t="str">
        <f t="shared" si="65"/>
        <v>SINAPI 07/2024</v>
      </c>
      <c r="F4227" s="18">
        <v>68.08</v>
      </c>
    </row>
    <row r="4228" spans="1:6" ht="40.5">
      <c r="A4228" s="707">
        <v>89854</v>
      </c>
      <c r="B4228" s="692" t="s">
        <v>4239</v>
      </c>
      <c r="C4228" s="18" t="s">
        <v>44</v>
      </c>
      <c r="D4228" s="18">
        <v>92.97</v>
      </c>
      <c r="E4228" s="310" t="str">
        <f t="shared" si="65"/>
        <v>SINAPI 07/2024</v>
      </c>
      <c r="F4228" s="18">
        <v>94.89</v>
      </c>
    </row>
    <row r="4229" spans="1:6" ht="40.5">
      <c r="A4229" s="707">
        <v>89855</v>
      </c>
      <c r="B4229" s="692" t="s">
        <v>4240</v>
      </c>
      <c r="C4229" s="18" t="s">
        <v>44</v>
      </c>
      <c r="D4229" s="18">
        <v>96.92</v>
      </c>
      <c r="E4229" s="310" t="str">
        <f t="shared" si="65"/>
        <v>SINAPI 07/2024</v>
      </c>
      <c r="F4229" s="18">
        <v>98.84</v>
      </c>
    </row>
    <row r="4230" spans="1:6" ht="40.5">
      <c r="A4230" s="707">
        <v>89856</v>
      </c>
      <c r="B4230" s="692" t="s">
        <v>4241</v>
      </c>
      <c r="C4230" s="18" t="s">
        <v>44</v>
      </c>
      <c r="D4230" s="18">
        <v>16.850000000000001</v>
      </c>
      <c r="E4230" s="310" t="str">
        <f t="shared" si="65"/>
        <v>SINAPI 07/2024</v>
      </c>
      <c r="F4230" s="18">
        <v>17.84</v>
      </c>
    </row>
    <row r="4231" spans="1:6" ht="40.5">
      <c r="A4231" s="707">
        <v>89857</v>
      </c>
      <c r="B4231" s="692" t="s">
        <v>4242</v>
      </c>
      <c r="C4231" s="18" t="s">
        <v>44</v>
      </c>
      <c r="D4231" s="18">
        <v>32.53</v>
      </c>
      <c r="E4231" s="310" t="str">
        <f t="shared" si="65"/>
        <v>SINAPI 07/2024</v>
      </c>
      <c r="F4231" s="18">
        <v>33.520000000000003</v>
      </c>
    </row>
    <row r="4232" spans="1:6" ht="40.5">
      <c r="A4232" s="707">
        <v>89860</v>
      </c>
      <c r="B4232" s="692" t="s">
        <v>4243</v>
      </c>
      <c r="C4232" s="18" t="s">
        <v>44</v>
      </c>
      <c r="D4232" s="18">
        <v>43.81</v>
      </c>
      <c r="E4232" s="310" t="str">
        <f t="shared" ref="E4232:E4295" si="66">+$G$7</f>
        <v>SINAPI 07/2024</v>
      </c>
      <c r="F4232" s="18">
        <v>45.79</v>
      </c>
    </row>
    <row r="4233" spans="1:6" ht="40.5">
      <c r="A4233" s="707">
        <v>89861</v>
      </c>
      <c r="B4233" s="692" t="s">
        <v>4244</v>
      </c>
      <c r="C4233" s="18" t="s">
        <v>44</v>
      </c>
      <c r="D4233" s="18">
        <v>49.89</v>
      </c>
      <c r="E4233" s="310" t="str">
        <f t="shared" si="66"/>
        <v>SINAPI 07/2024</v>
      </c>
      <c r="F4233" s="18">
        <v>51.87</v>
      </c>
    </row>
    <row r="4234" spans="1:6" ht="40.5">
      <c r="A4234" s="707">
        <v>89866</v>
      </c>
      <c r="B4234" s="692" t="s">
        <v>4245</v>
      </c>
      <c r="C4234" s="18" t="s">
        <v>44</v>
      </c>
      <c r="D4234" s="18">
        <v>6.24</v>
      </c>
      <c r="E4234" s="310" t="str">
        <f t="shared" si="66"/>
        <v>SINAPI 07/2024</v>
      </c>
      <c r="F4234" s="18">
        <v>6.83</v>
      </c>
    </row>
    <row r="4235" spans="1:6" ht="40.5">
      <c r="A4235" s="707">
        <v>89867</v>
      </c>
      <c r="B4235" s="692" t="s">
        <v>4246</v>
      </c>
      <c r="C4235" s="18" t="s">
        <v>44</v>
      </c>
      <c r="D4235" s="18">
        <v>6.94</v>
      </c>
      <c r="E4235" s="310" t="str">
        <f t="shared" si="66"/>
        <v>SINAPI 07/2024</v>
      </c>
      <c r="F4235" s="18">
        <v>7.53</v>
      </c>
    </row>
    <row r="4236" spans="1:6" ht="27">
      <c r="A4236" s="707">
        <v>89868</v>
      </c>
      <c r="B4236" s="692" t="s">
        <v>4247</v>
      </c>
      <c r="C4236" s="18" t="s">
        <v>44</v>
      </c>
      <c r="D4236" s="18">
        <v>4.78</v>
      </c>
      <c r="E4236" s="310" t="str">
        <f t="shared" si="66"/>
        <v>SINAPI 07/2024</v>
      </c>
      <c r="F4236" s="18">
        <v>5.17</v>
      </c>
    </row>
    <row r="4237" spans="1:6" ht="27">
      <c r="A4237" s="707">
        <v>89869</v>
      </c>
      <c r="B4237" s="692" t="s">
        <v>4248</v>
      </c>
      <c r="C4237" s="18" t="s">
        <v>44</v>
      </c>
      <c r="D4237" s="18">
        <v>8.6999999999999993</v>
      </c>
      <c r="E4237" s="310" t="str">
        <f t="shared" si="66"/>
        <v>SINAPI 07/2024</v>
      </c>
      <c r="F4237" s="18">
        <v>9.49</v>
      </c>
    </row>
    <row r="4238" spans="1:6" ht="40.5">
      <c r="A4238" s="707">
        <v>89979</v>
      </c>
      <c r="B4238" s="692" t="s">
        <v>4249</v>
      </c>
      <c r="C4238" s="18" t="s">
        <v>44</v>
      </c>
      <c r="D4238" s="18">
        <v>21.65</v>
      </c>
      <c r="E4238" s="310" t="str">
        <f t="shared" si="66"/>
        <v>SINAPI 07/2024</v>
      </c>
      <c r="F4238" s="18">
        <v>22.24</v>
      </c>
    </row>
    <row r="4239" spans="1:6" ht="40.5">
      <c r="A4239" s="707">
        <v>89981</v>
      </c>
      <c r="B4239" s="692" t="s">
        <v>4250</v>
      </c>
      <c r="C4239" s="18" t="s">
        <v>44</v>
      </c>
      <c r="D4239" s="18">
        <v>19.13</v>
      </c>
      <c r="E4239" s="310" t="str">
        <f t="shared" si="66"/>
        <v>SINAPI 07/2024</v>
      </c>
      <c r="F4239" s="18">
        <v>19.41</v>
      </c>
    </row>
    <row r="4240" spans="1:6" ht="40.5">
      <c r="A4240" s="707">
        <v>90373</v>
      </c>
      <c r="B4240" s="692" t="s">
        <v>4251</v>
      </c>
      <c r="C4240" s="18" t="s">
        <v>44</v>
      </c>
      <c r="D4240" s="18">
        <v>11.23</v>
      </c>
      <c r="E4240" s="310" t="str">
        <f t="shared" si="66"/>
        <v>SINAPI 07/2024</v>
      </c>
      <c r="F4240" s="18">
        <v>11.93</v>
      </c>
    </row>
    <row r="4241" spans="1:6" ht="40.5">
      <c r="A4241" s="707">
        <v>90374</v>
      </c>
      <c r="B4241" s="692" t="s">
        <v>4252</v>
      </c>
      <c r="C4241" s="18" t="s">
        <v>44</v>
      </c>
      <c r="D4241" s="18">
        <v>19.23</v>
      </c>
      <c r="E4241" s="310" t="str">
        <f t="shared" si="66"/>
        <v>SINAPI 07/2024</v>
      </c>
      <c r="F4241" s="18">
        <v>20.23</v>
      </c>
    </row>
    <row r="4242" spans="1:6" ht="40.5">
      <c r="A4242" s="707">
        <v>92287</v>
      </c>
      <c r="B4242" s="692" t="s">
        <v>4253</v>
      </c>
      <c r="C4242" s="18" t="s">
        <v>44</v>
      </c>
      <c r="D4242" s="18">
        <v>16.78</v>
      </c>
      <c r="E4242" s="310" t="str">
        <f t="shared" si="66"/>
        <v>SINAPI 07/2024</v>
      </c>
      <c r="F4242" s="18">
        <v>17.25</v>
      </c>
    </row>
    <row r="4243" spans="1:6" ht="40.5">
      <c r="A4243" s="707">
        <v>92288</v>
      </c>
      <c r="B4243" s="692" t="s">
        <v>4254</v>
      </c>
      <c r="C4243" s="18" t="s">
        <v>44</v>
      </c>
      <c r="D4243" s="18">
        <v>26.65</v>
      </c>
      <c r="E4243" s="310" t="str">
        <f t="shared" si="66"/>
        <v>SINAPI 07/2024</v>
      </c>
      <c r="F4243" s="18">
        <v>27.26</v>
      </c>
    </row>
    <row r="4244" spans="1:6" ht="40.5">
      <c r="A4244" s="707">
        <v>92289</v>
      </c>
      <c r="B4244" s="692" t="s">
        <v>4255</v>
      </c>
      <c r="C4244" s="18" t="s">
        <v>44</v>
      </c>
      <c r="D4244" s="18">
        <v>47.67</v>
      </c>
      <c r="E4244" s="310" t="str">
        <f t="shared" si="66"/>
        <v>SINAPI 07/2024</v>
      </c>
      <c r="F4244" s="18">
        <v>48.44</v>
      </c>
    </row>
    <row r="4245" spans="1:6" ht="40.5">
      <c r="A4245" s="707">
        <v>92290</v>
      </c>
      <c r="B4245" s="692" t="s">
        <v>4256</v>
      </c>
      <c r="C4245" s="18" t="s">
        <v>44</v>
      </c>
      <c r="D4245" s="18">
        <v>72.569999999999993</v>
      </c>
      <c r="E4245" s="310" t="str">
        <f t="shared" si="66"/>
        <v>SINAPI 07/2024</v>
      </c>
      <c r="F4245" s="18">
        <v>73.510000000000005</v>
      </c>
    </row>
    <row r="4246" spans="1:6" ht="40.5">
      <c r="A4246" s="707">
        <v>92291</v>
      </c>
      <c r="B4246" s="692" t="s">
        <v>4257</v>
      </c>
      <c r="C4246" s="18" t="s">
        <v>44</v>
      </c>
      <c r="D4246" s="18">
        <v>112.78</v>
      </c>
      <c r="E4246" s="310" t="str">
        <f t="shared" si="66"/>
        <v>SINAPI 07/2024</v>
      </c>
      <c r="F4246" s="18">
        <v>113.98</v>
      </c>
    </row>
    <row r="4247" spans="1:6" ht="40.5">
      <c r="A4247" s="707">
        <v>92292</v>
      </c>
      <c r="B4247" s="692" t="s">
        <v>4258</v>
      </c>
      <c r="C4247" s="18" t="s">
        <v>44</v>
      </c>
      <c r="D4247" s="18">
        <v>352.64</v>
      </c>
      <c r="E4247" s="310" t="str">
        <f t="shared" si="66"/>
        <v>SINAPI 07/2024</v>
      </c>
      <c r="F4247" s="18">
        <v>354.13</v>
      </c>
    </row>
    <row r="4248" spans="1:6" ht="40.5">
      <c r="A4248" s="707">
        <v>92293</v>
      </c>
      <c r="B4248" s="692" t="s">
        <v>4259</v>
      </c>
      <c r="C4248" s="18" t="s">
        <v>44</v>
      </c>
      <c r="D4248" s="18">
        <v>9.4499999999999993</v>
      </c>
      <c r="E4248" s="310" t="str">
        <f t="shared" si="66"/>
        <v>SINAPI 07/2024</v>
      </c>
      <c r="F4248" s="18">
        <v>9.77</v>
      </c>
    </row>
    <row r="4249" spans="1:6" ht="40.5">
      <c r="A4249" s="707">
        <v>92294</v>
      </c>
      <c r="B4249" s="692" t="s">
        <v>4260</v>
      </c>
      <c r="C4249" s="18" t="s">
        <v>44</v>
      </c>
      <c r="D4249" s="18">
        <v>16.190000000000001</v>
      </c>
      <c r="E4249" s="310" t="str">
        <f t="shared" si="66"/>
        <v>SINAPI 07/2024</v>
      </c>
      <c r="F4249" s="18">
        <v>16.59</v>
      </c>
    </row>
    <row r="4250" spans="1:6" ht="40.5">
      <c r="A4250" s="707">
        <v>92295</v>
      </c>
      <c r="B4250" s="692" t="s">
        <v>4261</v>
      </c>
      <c r="C4250" s="18" t="s">
        <v>44</v>
      </c>
      <c r="D4250" s="18">
        <v>30.89</v>
      </c>
      <c r="E4250" s="310" t="str">
        <f t="shared" si="66"/>
        <v>SINAPI 07/2024</v>
      </c>
      <c r="F4250" s="18">
        <v>31.41</v>
      </c>
    </row>
    <row r="4251" spans="1:6" ht="40.5">
      <c r="A4251" s="707">
        <v>92296</v>
      </c>
      <c r="B4251" s="692" t="s">
        <v>4262</v>
      </c>
      <c r="C4251" s="18" t="s">
        <v>44</v>
      </c>
      <c r="D4251" s="18">
        <v>41.03</v>
      </c>
      <c r="E4251" s="310" t="str">
        <f t="shared" si="66"/>
        <v>SINAPI 07/2024</v>
      </c>
      <c r="F4251" s="18">
        <v>41.66</v>
      </c>
    </row>
    <row r="4252" spans="1:6" ht="40.5">
      <c r="A4252" s="707">
        <v>92297</v>
      </c>
      <c r="B4252" s="692" t="s">
        <v>4263</v>
      </c>
      <c r="C4252" s="18" t="s">
        <v>44</v>
      </c>
      <c r="D4252" s="18">
        <v>63.89</v>
      </c>
      <c r="E4252" s="310" t="str">
        <f t="shared" si="66"/>
        <v>SINAPI 07/2024</v>
      </c>
      <c r="F4252" s="18">
        <v>64.7</v>
      </c>
    </row>
    <row r="4253" spans="1:6" ht="40.5">
      <c r="A4253" s="707">
        <v>92298</v>
      </c>
      <c r="B4253" s="692" t="s">
        <v>4264</v>
      </c>
      <c r="C4253" s="18" t="s">
        <v>44</v>
      </c>
      <c r="D4253" s="18">
        <v>181.34</v>
      </c>
      <c r="E4253" s="310" t="str">
        <f t="shared" si="66"/>
        <v>SINAPI 07/2024</v>
      </c>
      <c r="F4253" s="18">
        <v>182.34</v>
      </c>
    </row>
    <row r="4254" spans="1:6" ht="40.5">
      <c r="A4254" s="707">
        <v>92299</v>
      </c>
      <c r="B4254" s="692" t="s">
        <v>4265</v>
      </c>
      <c r="C4254" s="18" t="s">
        <v>44</v>
      </c>
      <c r="D4254" s="18">
        <v>22.06</v>
      </c>
      <c r="E4254" s="310" t="str">
        <f t="shared" si="66"/>
        <v>SINAPI 07/2024</v>
      </c>
      <c r="F4254" s="18">
        <v>22.7</v>
      </c>
    </row>
    <row r="4255" spans="1:6" ht="40.5">
      <c r="A4255" s="707">
        <v>92300</v>
      </c>
      <c r="B4255" s="692" t="s">
        <v>4266</v>
      </c>
      <c r="C4255" s="18" t="s">
        <v>44</v>
      </c>
      <c r="D4255" s="18">
        <v>33.83</v>
      </c>
      <c r="E4255" s="310" t="str">
        <f t="shared" si="66"/>
        <v>SINAPI 07/2024</v>
      </c>
      <c r="F4255" s="18">
        <v>34.64</v>
      </c>
    </row>
    <row r="4256" spans="1:6" ht="40.5">
      <c r="A4256" s="707">
        <v>92301</v>
      </c>
      <c r="B4256" s="692" t="s">
        <v>4267</v>
      </c>
      <c r="C4256" s="18" t="s">
        <v>44</v>
      </c>
      <c r="D4256" s="18">
        <v>67.8</v>
      </c>
      <c r="E4256" s="310" t="str">
        <f t="shared" si="66"/>
        <v>SINAPI 07/2024</v>
      </c>
      <c r="F4256" s="18">
        <v>68.83</v>
      </c>
    </row>
    <row r="4257" spans="1:6" ht="40.5">
      <c r="A4257" s="707">
        <v>92302</v>
      </c>
      <c r="B4257" s="692" t="s">
        <v>4268</v>
      </c>
      <c r="C4257" s="18" t="s">
        <v>44</v>
      </c>
      <c r="D4257" s="18">
        <v>89.74</v>
      </c>
      <c r="E4257" s="310" t="str">
        <f t="shared" si="66"/>
        <v>SINAPI 07/2024</v>
      </c>
      <c r="F4257" s="18">
        <v>91</v>
      </c>
    </row>
    <row r="4258" spans="1:6" ht="40.5">
      <c r="A4258" s="707">
        <v>92303</v>
      </c>
      <c r="B4258" s="692" t="s">
        <v>4269</v>
      </c>
      <c r="C4258" s="18" t="s">
        <v>44</v>
      </c>
      <c r="D4258" s="18">
        <v>165.71</v>
      </c>
      <c r="E4258" s="310" t="str">
        <f t="shared" si="66"/>
        <v>SINAPI 07/2024</v>
      </c>
      <c r="F4258" s="18">
        <v>167.33</v>
      </c>
    </row>
    <row r="4259" spans="1:6" ht="40.5">
      <c r="A4259" s="707">
        <v>92304</v>
      </c>
      <c r="B4259" s="692" t="s">
        <v>4270</v>
      </c>
      <c r="C4259" s="18" t="s">
        <v>44</v>
      </c>
      <c r="D4259" s="18">
        <v>433.38</v>
      </c>
      <c r="E4259" s="310" t="str">
        <f t="shared" si="66"/>
        <v>SINAPI 07/2024</v>
      </c>
      <c r="F4259" s="18">
        <v>435.37</v>
      </c>
    </row>
    <row r="4260" spans="1:6" ht="40.5">
      <c r="A4260" s="707">
        <v>92311</v>
      </c>
      <c r="B4260" s="692" t="s">
        <v>4271</v>
      </c>
      <c r="C4260" s="18" t="s">
        <v>44</v>
      </c>
      <c r="D4260" s="18">
        <v>11.93</v>
      </c>
      <c r="E4260" s="310" t="str">
        <f t="shared" si="66"/>
        <v>SINAPI 07/2024</v>
      </c>
      <c r="F4260" s="18">
        <v>12.67</v>
      </c>
    </row>
    <row r="4261" spans="1:6" ht="54">
      <c r="A4261" s="707">
        <v>92312</v>
      </c>
      <c r="B4261" s="692" t="s">
        <v>4272</v>
      </c>
      <c r="C4261" s="18" t="s">
        <v>44</v>
      </c>
      <c r="D4261" s="18">
        <v>20.32</v>
      </c>
      <c r="E4261" s="310" t="str">
        <f t="shared" si="66"/>
        <v>SINAPI 07/2024</v>
      </c>
      <c r="F4261" s="18">
        <v>21.23</v>
      </c>
    </row>
    <row r="4262" spans="1:6" ht="54">
      <c r="A4262" s="707">
        <v>92313</v>
      </c>
      <c r="B4262" s="692" t="s">
        <v>4273</v>
      </c>
      <c r="C4262" s="18" t="s">
        <v>44</v>
      </c>
      <c r="D4262" s="18">
        <v>29.91</v>
      </c>
      <c r="E4262" s="310" t="str">
        <f t="shared" si="66"/>
        <v>SINAPI 07/2024</v>
      </c>
      <c r="F4262" s="18">
        <v>30.94</v>
      </c>
    </row>
    <row r="4263" spans="1:6" ht="40.5">
      <c r="A4263" s="707">
        <v>92314</v>
      </c>
      <c r="B4263" s="692" t="s">
        <v>4274</v>
      </c>
      <c r="C4263" s="18" t="s">
        <v>44</v>
      </c>
      <c r="D4263" s="18">
        <v>7.94</v>
      </c>
      <c r="E4263" s="310" t="str">
        <f t="shared" si="66"/>
        <v>SINAPI 07/2024</v>
      </c>
      <c r="F4263" s="18">
        <v>8.48</v>
      </c>
    </row>
    <row r="4264" spans="1:6" ht="40.5">
      <c r="A4264" s="707">
        <v>92315</v>
      </c>
      <c r="B4264" s="692" t="s">
        <v>4275</v>
      </c>
      <c r="C4264" s="18" t="s">
        <v>44</v>
      </c>
      <c r="D4264" s="18">
        <v>11.83</v>
      </c>
      <c r="E4264" s="310" t="str">
        <f t="shared" si="66"/>
        <v>SINAPI 07/2024</v>
      </c>
      <c r="F4264" s="18">
        <v>12.44</v>
      </c>
    </row>
    <row r="4265" spans="1:6" ht="40.5">
      <c r="A4265" s="707">
        <v>92316</v>
      </c>
      <c r="B4265" s="692" t="s">
        <v>4276</v>
      </c>
      <c r="C4265" s="18" t="s">
        <v>44</v>
      </c>
      <c r="D4265" s="18">
        <v>18.37</v>
      </c>
      <c r="E4265" s="310" t="str">
        <f t="shared" si="66"/>
        <v>SINAPI 07/2024</v>
      </c>
      <c r="F4265" s="18">
        <v>19.059999999999999</v>
      </c>
    </row>
    <row r="4266" spans="1:6" ht="40.5">
      <c r="A4266" s="707">
        <v>92317</v>
      </c>
      <c r="B4266" s="692" t="s">
        <v>4277</v>
      </c>
      <c r="C4266" s="18" t="s">
        <v>44</v>
      </c>
      <c r="D4266" s="18">
        <v>16.7</v>
      </c>
      <c r="E4266" s="310" t="str">
        <f t="shared" si="66"/>
        <v>SINAPI 07/2024</v>
      </c>
      <c r="F4266" s="18">
        <v>17.760000000000002</v>
      </c>
    </row>
    <row r="4267" spans="1:6" ht="40.5">
      <c r="A4267" s="707">
        <v>92318</v>
      </c>
      <c r="B4267" s="692" t="s">
        <v>4278</v>
      </c>
      <c r="C4267" s="18" t="s">
        <v>44</v>
      </c>
      <c r="D4267" s="18">
        <v>26.79</v>
      </c>
      <c r="E4267" s="310" t="str">
        <f t="shared" si="66"/>
        <v>SINAPI 07/2024</v>
      </c>
      <c r="F4267" s="18">
        <v>28.01</v>
      </c>
    </row>
    <row r="4268" spans="1:6" ht="40.5">
      <c r="A4268" s="707">
        <v>92319</v>
      </c>
      <c r="B4268" s="692" t="s">
        <v>4279</v>
      </c>
      <c r="C4268" s="18" t="s">
        <v>44</v>
      </c>
      <c r="D4268" s="18">
        <v>38.18</v>
      </c>
      <c r="E4268" s="310" t="str">
        <f t="shared" si="66"/>
        <v>SINAPI 07/2024</v>
      </c>
      <c r="F4268" s="18">
        <v>39.549999999999997</v>
      </c>
    </row>
    <row r="4269" spans="1:6" ht="40.5">
      <c r="A4269" s="707">
        <v>92326</v>
      </c>
      <c r="B4269" s="692" t="s">
        <v>4280</v>
      </c>
      <c r="C4269" s="18" t="s">
        <v>44</v>
      </c>
      <c r="D4269" s="18">
        <v>12.5</v>
      </c>
      <c r="E4269" s="310" t="str">
        <f t="shared" si="66"/>
        <v>SINAPI 07/2024</v>
      </c>
      <c r="F4269" s="18">
        <v>13.33</v>
      </c>
    </row>
    <row r="4270" spans="1:6" ht="40.5">
      <c r="A4270" s="707">
        <v>92327</v>
      </c>
      <c r="B4270" s="692" t="s">
        <v>4281</v>
      </c>
      <c r="C4270" s="18" t="s">
        <v>44</v>
      </c>
      <c r="D4270" s="18">
        <v>22.94</v>
      </c>
      <c r="E4270" s="310" t="str">
        <f t="shared" si="66"/>
        <v>SINAPI 07/2024</v>
      </c>
      <c r="F4270" s="18">
        <v>24.18</v>
      </c>
    </row>
    <row r="4271" spans="1:6" ht="40.5">
      <c r="A4271" s="707">
        <v>92328</v>
      </c>
      <c r="B4271" s="692" t="s">
        <v>4282</v>
      </c>
      <c r="C4271" s="18" t="s">
        <v>44</v>
      </c>
      <c r="D4271" s="18">
        <v>34.58</v>
      </c>
      <c r="E4271" s="310" t="str">
        <f t="shared" si="66"/>
        <v>SINAPI 07/2024</v>
      </c>
      <c r="F4271" s="18">
        <v>36.19</v>
      </c>
    </row>
    <row r="4272" spans="1:6" ht="40.5">
      <c r="A4272" s="707">
        <v>92329</v>
      </c>
      <c r="B4272" s="692" t="s">
        <v>4283</v>
      </c>
      <c r="C4272" s="18" t="s">
        <v>44</v>
      </c>
      <c r="D4272" s="18">
        <v>8.09</v>
      </c>
      <c r="E4272" s="310" t="str">
        <f t="shared" si="66"/>
        <v>SINAPI 07/2024</v>
      </c>
      <c r="F4272" s="18">
        <v>8.64</v>
      </c>
    </row>
    <row r="4273" spans="1:6" ht="40.5">
      <c r="A4273" s="707">
        <v>92330</v>
      </c>
      <c r="B4273" s="692" t="s">
        <v>4284</v>
      </c>
      <c r="C4273" s="18" t="s">
        <v>44</v>
      </c>
      <c r="D4273" s="18">
        <v>13.59</v>
      </c>
      <c r="E4273" s="310" t="str">
        <f t="shared" si="66"/>
        <v>SINAPI 07/2024</v>
      </c>
      <c r="F4273" s="18">
        <v>14.43</v>
      </c>
    </row>
    <row r="4274" spans="1:6" ht="40.5">
      <c r="A4274" s="707">
        <v>92331</v>
      </c>
      <c r="B4274" s="692" t="s">
        <v>4285</v>
      </c>
      <c r="C4274" s="18" t="s">
        <v>44</v>
      </c>
      <c r="D4274" s="18">
        <v>21.51</v>
      </c>
      <c r="E4274" s="310" t="str">
        <f t="shared" si="66"/>
        <v>SINAPI 07/2024</v>
      </c>
      <c r="F4274" s="18">
        <v>22.59</v>
      </c>
    </row>
    <row r="4275" spans="1:6" ht="40.5">
      <c r="A4275" s="707">
        <v>92332</v>
      </c>
      <c r="B4275" s="692" t="s">
        <v>4286</v>
      </c>
      <c r="C4275" s="18" t="s">
        <v>44</v>
      </c>
      <c r="D4275" s="18">
        <v>16.989999999999998</v>
      </c>
      <c r="E4275" s="310" t="str">
        <f t="shared" si="66"/>
        <v>SINAPI 07/2024</v>
      </c>
      <c r="F4275" s="18">
        <v>18.09</v>
      </c>
    </row>
    <row r="4276" spans="1:6" ht="40.5">
      <c r="A4276" s="707">
        <v>92333</v>
      </c>
      <c r="B4276" s="692" t="s">
        <v>4287</v>
      </c>
      <c r="C4276" s="18" t="s">
        <v>44</v>
      </c>
      <c r="D4276" s="18">
        <v>30.28</v>
      </c>
      <c r="E4276" s="310" t="str">
        <f t="shared" si="66"/>
        <v>SINAPI 07/2024</v>
      </c>
      <c r="F4276" s="18">
        <v>31.95</v>
      </c>
    </row>
    <row r="4277" spans="1:6" ht="40.5">
      <c r="A4277" s="707">
        <v>92334</v>
      </c>
      <c r="B4277" s="692" t="s">
        <v>4288</v>
      </c>
      <c r="C4277" s="18" t="s">
        <v>44</v>
      </c>
      <c r="D4277" s="18">
        <v>44.42</v>
      </c>
      <c r="E4277" s="310" t="str">
        <f t="shared" si="66"/>
        <v>SINAPI 07/2024</v>
      </c>
      <c r="F4277" s="18">
        <v>46.57</v>
      </c>
    </row>
    <row r="4278" spans="1:6" ht="40.5">
      <c r="A4278" s="707">
        <v>92344</v>
      </c>
      <c r="B4278" s="692" t="s">
        <v>4289</v>
      </c>
      <c r="C4278" s="18" t="s">
        <v>44</v>
      </c>
      <c r="D4278" s="18">
        <v>66.73</v>
      </c>
      <c r="E4278" s="310" t="str">
        <f t="shared" si="66"/>
        <v>SINAPI 07/2024</v>
      </c>
      <c r="F4278" s="18">
        <v>70.17</v>
      </c>
    </row>
    <row r="4279" spans="1:6" ht="40.5">
      <c r="A4279" s="707">
        <v>92345</v>
      </c>
      <c r="B4279" s="692" t="s">
        <v>4290</v>
      </c>
      <c r="C4279" s="18" t="s">
        <v>44</v>
      </c>
      <c r="D4279" s="18">
        <v>66.7</v>
      </c>
      <c r="E4279" s="310" t="str">
        <f t="shared" si="66"/>
        <v>SINAPI 07/2024</v>
      </c>
      <c r="F4279" s="18">
        <v>70.14</v>
      </c>
    </row>
    <row r="4280" spans="1:6" ht="40.5">
      <c r="A4280" s="707">
        <v>92346</v>
      </c>
      <c r="B4280" s="692" t="s">
        <v>4291</v>
      </c>
      <c r="C4280" s="18" t="s">
        <v>44</v>
      </c>
      <c r="D4280" s="18">
        <v>90.03</v>
      </c>
      <c r="E4280" s="310" t="str">
        <f t="shared" si="66"/>
        <v>SINAPI 07/2024</v>
      </c>
      <c r="F4280" s="18">
        <v>93.79</v>
      </c>
    </row>
    <row r="4281" spans="1:6" ht="40.5">
      <c r="A4281" s="707">
        <v>92347</v>
      </c>
      <c r="B4281" s="692" t="s">
        <v>4292</v>
      </c>
      <c r="C4281" s="18" t="s">
        <v>44</v>
      </c>
      <c r="D4281" s="18">
        <v>101.5</v>
      </c>
      <c r="E4281" s="310" t="str">
        <f t="shared" si="66"/>
        <v>SINAPI 07/2024</v>
      </c>
      <c r="F4281" s="18">
        <v>105.26</v>
      </c>
    </row>
    <row r="4282" spans="1:6" ht="40.5">
      <c r="A4282" s="707">
        <v>92348</v>
      </c>
      <c r="B4282" s="692" t="s">
        <v>4293</v>
      </c>
      <c r="C4282" s="18" t="s">
        <v>44</v>
      </c>
      <c r="D4282" s="18">
        <v>130.12</v>
      </c>
      <c r="E4282" s="310" t="str">
        <f t="shared" si="66"/>
        <v>SINAPI 07/2024</v>
      </c>
      <c r="F4282" s="18">
        <v>134.16999999999999</v>
      </c>
    </row>
    <row r="4283" spans="1:6" ht="40.5">
      <c r="A4283" s="707">
        <v>92349</v>
      </c>
      <c r="B4283" s="692" t="s">
        <v>4294</v>
      </c>
      <c r="C4283" s="18" t="s">
        <v>44</v>
      </c>
      <c r="D4283" s="18">
        <v>140.33000000000001</v>
      </c>
      <c r="E4283" s="310" t="str">
        <f t="shared" si="66"/>
        <v>SINAPI 07/2024</v>
      </c>
      <c r="F4283" s="18">
        <v>144.38</v>
      </c>
    </row>
    <row r="4284" spans="1:6" ht="40.5">
      <c r="A4284" s="707">
        <v>92350</v>
      </c>
      <c r="B4284" s="692" t="s">
        <v>4295</v>
      </c>
      <c r="C4284" s="18" t="s">
        <v>44</v>
      </c>
      <c r="D4284" s="18">
        <v>99.19</v>
      </c>
      <c r="E4284" s="310" t="str">
        <f t="shared" si="66"/>
        <v>SINAPI 07/2024</v>
      </c>
      <c r="F4284" s="18">
        <v>104.36</v>
      </c>
    </row>
    <row r="4285" spans="1:6" ht="40.5">
      <c r="A4285" s="707">
        <v>92351</v>
      </c>
      <c r="B4285" s="692" t="s">
        <v>4296</v>
      </c>
      <c r="C4285" s="18" t="s">
        <v>44</v>
      </c>
      <c r="D4285" s="18">
        <v>96.64</v>
      </c>
      <c r="E4285" s="310" t="str">
        <f t="shared" si="66"/>
        <v>SINAPI 07/2024</v>
      </c>
      <c r="F4285" s="18">
        <v>101.81</v>
      </c>
    </row>
    <row r="4286" spans="1:6" ht="40.5">
      <c r="A4286" s="707">
        <v>92352</v>
      </c>
      <c r="B4286" s="692" t="s">
        <v>4297</v>
      </c>
      <c r="C4286" s="18" t="s">
        <v>44</v>
      </c>
      <c r="D4286" s="18">
        <v>157.19999999999999</v>
      </c>
      <c r="E4286" s="310" t="str">
        <f t="shared" si="66"/>
        <v>SINAPI 07/2024</v>
      </c>
      <c r="F4286" s="18">
        <v>162.82</v>
      </c>
    </row>
    <row r="4287" spans="1:6" ht="40.5">
      <c r="A4287" s="707">
        <v>92353</v>
      </c>
      <c r="B4287" s="692" t="s">
        <v>4298</v>
      </c>
      <c r="C4287" s="18" t="s">
        <v>44</v>
      </c>
      <c r="D4287" s="18">
        <v>145.97</v>
      </c>
      <c r="E4287" s="310" t="str">
        <f t="shared" si="66"/>
        <v>SINAPI 07/2024</v>
      </c>
      <c r="F4287" s="18">
        <v>151.59</v>
      </c>
    </row>
    <row r="4288" spans="1:6" ht="40.5">
      <c r="A4288" s="707">
        <v>92354</v>
      </c>
      <c r="B4288" s="692" t="s">
        <v>4299</v>
      </c>
      <c r="C4288" s="18" t="s">
        <v>44</v>
      </c>
      <c r="D4288" s="18">
        <v>212.87</v>
      </c>
      <c r="E4288" s="310" t="str">
        <f t="shared" si="66"/>
        <v>SINAPI 07/2024</v>
      </c>
      <c r="F4288" s="18">
        <v>218.95</v>
      </c>
    </row>
    <row r="4289" spans="1:6" ht="40.5">
      <c r="A4289" s="707">
        <v>92355</v>
      </c>
      <c r="B4289" s="692" t="s">
        <v>4300</v>
      </c>
      <c r="C4289" s="18" t="s">
        <v>44</v>
      </c>
      <c r="D4289" s="18">
        <v>191.23</v>
      </c>
      <c r="E4289" s="310" t="str">
        <f t="shared" si="66"/>
        <v>SINAPI 07/2024</v>
      </c>
      <c r="F4289" s="18">
        <v>197.31</v>
      </c>
    </row>
    <row r="4290" spans="1:6" ht="40.5">
      <c r="A4290" s="707">
        <v>92356</v>
      </c>
      <c r="B4290" s="692" t="s">
        <v>4301</v>
      </c>
      <c r="C4290" s="18" t="s">
        <v>44</v>
      </c>
      <c r="D4290" s="18">
        <v>128.77000000000001</v>
      </c>
      <c r="E4290" s="310" t="str">
        <f t="shared" si="66"/>
        <v>SINAPI 07/2024</v>
      </c>
      <c r="F4290" s="18">
        <v>135.66</v>
      </c>
    </row>
    <row r="4291" spans="1:6" ht="40.5">
      <c r="A4291" s="707">
        <v>92357</v>
      </c>
      <c r="B4291" s="692" t="s">
        <v>4302</v>
      </c>
      <c r="C4291" s="18" t="s">
        <v>44</v>
      </c>
      <c r="D4291" s="18">
        <v>200.24</v>
      </c>
      <c r="E4291" s="310" t="str">
        <f t="shared" si="66"/>
        <v>SINAPI 07/2024</v>
      </c>
      <c r="F4291" s="18">
        <v>207.73</v>
      </c>
    </row>
    <row r="4292" spans="1:6" ht="40.5">
      <c r="A4292" s="707">
        <v>92358</v>
      </c>
      <c r="B4292" s="692" t="s">
        <v>4303</v>
      </c>
      <c r="C4292" s="18" t="s">
        <v>44</v>
      </c>
      <c r="D4292" s="18">
        <v>252.86</v>
      </c>
      <c r="E4292" s="310" t="str">
        <f t="shared" si="66"/>
        <v>SINAPI 07/2024</v>
      </c>
      <c r="F4292" s="18">
        <v>260.95999999999998</v>
      </c>
    </row>
    <row r="4293" spans="1:6" ht="40.5">
      <c r="A4293" s="707">
        <v>92369</v>
      </c>
      <c r="B4293" s="692" t="s">
        <v>4304</v>
      </c>
      <c r="C4293" s="18" t="s">
        <v>44</v>
      </c>
      <c r="D4293" s="18">
        <v>33.65</v>
      </c>
      <c r="E4293" s="310" t="str">
        <f t="shared" si="66"/>
        <v>SINAPI 07/2024</v>
      </c>
      <c r="F4293" s="18">
        <v>36.26</v>
      </c>
    </row>
    <row r="4294" spans="1:6" ht="40.5">
      <c r="A4294" s="707">
        <v>92370</v>
      </c>
      <c r="B4294" s="692" t="s">
        <v>4305</v>
      </c>
      <c r="C4294" s="18" t="s">
        <v>44</v>
      </c>
      <c r="D4294" s="18">
        <v>35.71</v>
      </c>
      <c r="E4294" s="310" t="str">
        <f t="shared" si="66"/>
        <v>SINAPI 07/2024</v>
      </c>
      <c r="F4294" s="18">
        <v>38.32</v>
      </c>
    </row>
    <row r="4295" spans="1:6" ht="40.5">
      <c r="A4295" s="707">
        <v>92371</v>
      </c>
      <c r="B4295" s="692" t="s">
        <v>4306</v>
      </c>
      <c r="C4295" s="18" t="s">
        <v>44</v>
      </c>
      <c r="D4295" s="18">
        <v>41.62</v>
      </c>
      <c r="E4295" s="310" t="str">
        <f t="shared" si="66"/>
        <v>SINAPI 07/2024</v>
      </c>
      <c r="F4295" s="18">
        <v>44.46</v>
      </c>
    </row>
    <row r="4296" spans="1:6" ht="40.5">
      <c r="A4296" s="707">
        <v>92372</v>
      </c>
      <c r="B4296" s="692" t="s">
        <v>4307</v>
      </c>
      <c r="C4296" s="18" t="s">
        <v>44</v>
      </c>
      <c r="D4296" s="18">
        <v>43.55</v>
      </c>
      <c r="E4296" s="310" t="str">
        <f t="shared" ref="E4296:E4359" si="67">+$G$7</f>
        <v>SINAPI 07/2024</v>
      </c>
      <c r="F4296" s="18">
        <v>46.39</v>
      </c>
    </row>
    <row r="4297" spans="1:6" ht="40.5">
      <c r="A4297" s="707">
        <v>92373</v>
      </c>
      <c r="B4297" s="692" t="s">
        <v>4308</v>
      </c>
      <c r="C4297" s="18" t="s">
        <v>44</v>
      </c>
      <c r="D4297" s="18">
        <v>49.98</v>
      </c>
      <c r="E4297" s="310" t="str">
        <f t="shared" si="67"/>
        <v>SINAPI 07/2024</v>
      </c>
      <c r="F4297" s="18">
        <v>53.09</v>
      </c>
    </row>
    <row r="4298" spans="1:6" ht="40.5">
      <c r="A4298" s="707">
        <v>92374</v>
      </c>
      <c r="B4298" s="692" t="s">
        <v>4309</v>
      </c>
      <c r="C4298" s="18" t="s">
        <v>44</v>
      </c>
      <c r="D4298" s="18">
        <v>50.35</v>
      </c>
      <c r="E4298" s="310" t="str">
        <f t="shared" si="67"/>
        <v>SINAPI 07/2024</v>
      </c>
      <c r="F4298" s="18">
        <v>53.46</v>
      </c>
    </row>
    <row r="4299" spans="1:6" ht="40.5">
      <c r="A4299" s="707">
        <v>92375</v>
      </c>
      <c r="B4299" s="692" t="s">
        <v>4310</v>
      </c>
      <c r="C4299" s="18" t="s">
        <v>44</v>
      </c>
      <c r="D4299" s="18">
        <v>66.680000000000007</v>
      </c>
      <c r="E4299" s="310" t="str">
        <f t="shared" si="67"/>
        <v>SINAPI 07/2024</v>
      </c>
      <c r="F4299" s="18">
        <v>70.13</v>
      </c>
    </row>
    <row r="4300" spans="1:6" ht="40.5">
      <c r="A4300" s="707">
        <v>92376</v>
      </c>
      <c r="B4300" s="692" t="s">
        <v>4311</v>
      </c>
      <c r="C4300" s="18" t="s">
        <v>44</v>
      </c>
      <c r="D4300" s="18">
        <v>66.650000000000006</v>
      </c>
      <c r="E4300" s="310" t="str">
        <f t="shared" si="67"/>
        <v>SINAPI 07/2024</v>
      </c>
      <c r="F4300" s="18">
        <v>70.099999999999994</v>
      </c>
    </row>
    <row r="4301" spans="1:6" ht="40.5">
      <c r="A4301" s="707">
        <v>92377</v>
      </c>
      <c r="B4301" s="692" t="s">
        <v>4312</v>
      </c>
      <c r="C4301" s="18" t="s">
        <v>44</v>
      </c>
      <c r="D4301" s="18">
        <v>91.46</v>
      </c>
      <c r="E4301" s="310" t="str">
        <f t="shared" si="67"/>
        <v>SINAPI 07/2024</v>
      </c>
      <c r="F4301" s="18">
        <v>95.39</v>
      </c>
    </row>
    <row r="4302" spans="1:6" ht="40.5">
      <c r="A4302" s="707">
        <v>92378</v>
      </c>
      <c r="B4302" s="692" t="s">
        <v>4313</v>
      </c>
      <c r="C4302" s="18" t="s">
        <v>44</v>
      </c>
      <c r="D4302" s="18">
        <v>102.93</v>
      </c>
      <c r="E4302" s="310" t="str">
        <f t="shared" si="67"/>
        <v>SINAPI 07/2024</v>
      </c>
      <c r="F4302" s="18">
        <v>106.86</v>
      </c>
    </row>
    <row r="4303" spans="1:6" ht="40.5">
      <c r="A4303" s="707">
        <v>92379</v>
      </c>
      <c r="B4303" s="692" t="s">
        <v>4314</v>
      </c>
      <c r="C4303" s="18" t="s">
        <v>44</v>
      </c>
      <c r="D4303" s="18">
        <v>133.04</v>
      </c>
      <c r="E4303" s="310" t="str">
        <f t="shared" si="67"/>
        <v>SINAPI 07/2024</v>
      </c>
      <c r="F4303" s="18">
        <v>137.46</v>
      </c>
    </row>
    <row r="4304" spans="1:6" ht="40.5">
      <c r="A4304" s="707">
        <v>92380</v>
      </c>
      <c r="B4304" s="692" t="s">
        <v>4315</v>
      </c>
      <c r="C4304" s="18" t="s">
        <v>44</v>
      </c>
      <c r="D4304" s="18">
        <v>143.25</v>
      </c>
      <c r="E4304" s="310" t="str">
        <f t="shared" si="67"/>
        <v>SINAPI 07/2024</v>
      </c>
      <c r="F4304" s="18">
        <v>147.66999999999999</v>
      </c>
    </row>
    <row r="4305" spans="1:6" ht="40.5">
      <c r="A4305" s="707">
        <v>92381</v>
      </c>
      <c r="B4305" s="692" t="s">
        <v>4316</v>
      </c>
      <c r="C4305" s="18" t="s">
        <v>44</v>
      </c>
      <c r="D4305" s="18">
        <v>51.11</v>
      </c>
      <c r="E4305" s="310" t="str">
        <f t="shared" si="67"/>
        <v>SINAPI 07/2024</v>
      </c>
      <c r="F4305" s="18">
        <v>55.04</v>
      </c>
    </row>
    <row r="4306" spans="1:6" ht="40.5">
      <c r="A4306" s="707">
        <v>92382</v>
      </c>
      <c r="B4306" s="692" t="s">
        <v>4317</v>
      </c>
      <c r="C4306" s="18" t="s">
        <v>44</v>
      </c>
      <c r="D4306" s="18">
        <v>48.37</v>
      </c>
      <c r="E4306" s="310" t="str">
        <f t="shared" si="67"/>
        <v>SINAPI 07/2024</v>
      </c>
      <c r="F4306" s="18">
        <v>52.3</v>
      </c>
    </row>
    <row r="4307" spans="1:6" ht="40.5">
      <c r="A4307" s="707">
        <v>92383</v>
      </c>
      <c r="B4307" s="692" t="s">
        <v>4318</v>
      </c>
      <c r="C4307" s="18" t="s">
        <v>44</v>
      </c>
      <c r="D4307" s="18">
        <v>66.44</v>
      </c>
      <c r="E4307" s="310" t="str">
        <f t="shared" si="67"/>
        <v>SINAPI 07/2024</v>
      </c>
      <c r="F4307" s="18">
        <v>70.7</v>
      </c>
    </row>
    <row r="4308" spans="1:6" ht="40.5">
      <c r="A4308" s="707">
        <v>92384</v>
      </c>
      <c r="B4308" s="692" t="s">
        <v>4319</v>
      </c>
      <c r="C4308" s="18" t="s">
        <v>44</v>
      </c>
      <c r="D4308" s="18">
        <v>60.99</v>
      </c>
      <c r="E4308" s="310" t="str">
        <f t="shared" si="67"/>
        <v>SINAPI 07/2024</v>
      </c>
      <c r="F4308" s="18">
        <v>65.25</v>
      </c>
    </row>
    <row r="4309" spans="1:6" ht="40.5">
      <c r="A4309" s="707">
        <v>92385</v>
      </c>
      <c r="B4309" s="692" t="s">
        <v>4320</v>
      </c>
      <c r="C4309" s="18" t="s">
        <v>44</v>
      </c>
      <c r="D4309" s="18">
        <v>76.89</v>
      </c>
      <c r="E4309" s="310" t="str">
        <f t="shared" si="67"/>
        <v>SINAPI 07/2024</v>
      </c>
      <c r="F4309" s="18">
        <v>81.56</v>
      </c>
    </row>
    <row r="4310" spans="1:6" ht="40.5">
      <c r="A4310" s="707">
        <v>92386</v>
      </c>
      <c r="B4310" s="692" t="s">
        <v>4321</v>
      </c>
      <c r="C4310" s="18" t="s">
        <v>44</v>
      </c>
      <c r="D4310" s="18">
        <v>73.13</v>
      </c>
      <c r="E4310" s="310" t="str">
        <f t="shared" si="67"/>
        <v>SINAPI 07/2024</v>
      </c>
      <c r="F4310" s="18">
        <v>77.8</v>
      </c>
    </row>
    <row r="4311" spans="1:6" ht="40.5">
      <c r="A4311" s="707">
        <v>92387</v>
      </c>
      <c r="B4311" s="692" t="s">
        <v>4322</v>
      </c>
      <c r="C4311" s="18" t="s">
        <v>44</v>
      </c>
      <c r="D4311" s="18">
        <v>99.11</v>
      </c>
      <c r="E4311" s="310" t="str">
        <f t="shared" si="67"/>
        <v>SINAPI 07/2024</v>
      </c>
      <c r="F4311" s="18">
        <v>104.26</v>
      </c>
    </row>
    <row r="4312" spans="1:6" ht="40.5">
      <c r="A4312" s="707">
        <v>92388</v>
      </c>
      <c r="B4312" s="692" t="s">
        <v>4323</v>
      </c>
      <c r="C4312" s="18" t="s">
        <v>44</v>
      </c>
      <c r="D4312" s="18">
        <v>96.56</v>
      </c>
      <c r="E4312" s="310" t="str">
        <f t="shared" si="67"/>
        <v>SINAPI 07/2024</v>
      </c>
      <c r="F4312" s="18">
        <v>101.71</v>
      </c>
    </row>
    <row r="4313" spans="1:6" ht="40.5">
      <c r="A4313" s="707">
        <v>92389</v>
      </c>
      <c r="B4313" s="692" t="s">
        <v>4324</v>
      </c>
      <c r="C4313" s="18" t="s">
        <v>44</v>
      </c>
      <c r="D4313" s="18">
        <v>159.37</v>
      </c>
      <c r="E4313" s="310" t="str">
        <f t="shared" si="67"/>
        <v>SINAPI 07/2024</v>
      </c>
      <c r="F4313" s="18">
        <v>165.27</v>
      </c>
    </row>
    <row r="4314" spans="1:6" ht="40.5">
      <c r="A4314" s="707">
        <v>92390</v>
      </c>
      <c r="B4314" s="692" t="s">
        <v>4325</v>
      </c>
      <c r="C4314" s="18" t="s">
        <v>44</v>
      </c>
      <c r="D4314" s="18">
        <v>148.13999999999999</v>
      </c>
      <c r="E4314" s="310" t="str">
        <f t="shared" si="67"/>
        <v>SINAPI 07/2024</v>
      </c>
      <c r="F4314" s="18">
        <v>154.04</v>
      </c>
    </row>
    <row r="4315" spans="1:6" ht="54">
      <c r="A4315" s="707">
        <v>92635</v>
      </c>
      <c r="B4315" s="692" t="s">
        <v>4326</v>
      </c>
      <c r="C4315" s="18" t="s">
        <v>44</v>
      </c>
      <c r="D4315" s="18">
        <v>217.26</v>
      </c>
      <c r="E4315" s="310" t="str">
        <f t="shared" si="67"/>
        <v>SINAPI 07/2024</v>
      </c>
      <c r="F4315" s="18">
        <v>223.89</v>
      </c>
    </row>
    <row r="4316" spans="1:6" ht="54">
      <c r="A4316" s="707">
        <v>92636</v>
      </c>
      <c r="B4316" s="692" t="s">
        <v>4327</v>
      </c>
      <c r="C4316" s="18" t="s">
        <v>44</v>
      </c>
      <c r="D4316" s="18">
        <v>195.62</v>
      </c>
      <c r="E4316" s="310" t="str">
        <f t="shared" si="67"/>
        <v>SINAPI 07/2024</v>
      </c>
      <c r="F4316" s="18">
        <v>202.25</v>
      </c>
    </row>
    <row r="4317" spans="1:6" ht="40.5">
      <c r="A4317" s="707">
        <v>92637</v>
      </c>
      <c r="B4317" s="692" t="s">
        <v>4328</v>
      </c>
      <c r="C4317" s="18" t="s">
        <v>44</v>
      </c>
      <c r="D4317" s="18">
        <v>65.5</v>
      </c>
      <c r="E4317" s="310" t="str">
        <f t="shared" si="67"/>
        <v>SINAPI 07/2024</v>
      </c>
      <c r="F4317" s="18">
        <v>70.739999999999995</v>
      </c>
    </row>
    <row r="4318" spans="1:6" ht="40.5">
      <c r="A4318" s="707">
        <v>92638</v>
      </c>
      <c r="B4318" s="692" t="s">
        <v>4329</v>
      </c>
      <c r="C4318" s="18" t="s">
        <v>44</v>
      </c>
      <c r="D4318" s="18">
        <v>81.99</v>
      </c>
      <c r="E4318" s="310" t="str">
        <f t="shared" si="67"/>
        <v>SINAPI 07/2024</v>
      </c>
      <c r="F4318" s="18">
        <v>87.68</v>
      </c>
    </row>
    <row r="4319" spans="1:6" ht="40.5">
      <c r="A4319" s="707">
        <v>92639</v>
      </c>
      <c r="B4319" s="692" t="s">
        <v>4330</v>
      </c>
      <c r="C4319" s="18" t="s">
        <v>44</v>
      </c>
      <c r="D4319" s="18">
        <v>96.03</v>
      </c>
      <c r="E4319" s="310" t="str">
        <f t="shared" si="67"/>
        <v>SINAPI 07/2024</v>
      </c>
      <c r="F4319" s="18">
        <v>102.23</v>
      </c>
    </row>
    <row r="4320" spans="1:6" ht="40.5">
      <c r="A4320" s="707">
        <v>92640</v>
      </c>
      <c r="B4320" s="692" t="s">
        <v>4331</v>
      </c>
      <c r="C4320" s="18" t="s">
        <v>44</v>
      </c>
      <c r="D4320" s="18">
        <v>128.65</v>
      </c>
      <c r="E4320" s="310" t="str">
        <f t="shared" si="67"/>
        <v>SINAPI 07/2024</v>
      </c>
      <c r="F4320" s="18">
        <v>135.52000000000001</v>
      </c>
    </row>
    <row r="4321" spans="1:6" ht="40.5">
      <c r="A4321" s="707">
        <v>92642</v>
      </c>
      <c r="B4321" s="692" t="s">
        <v>4332</v>
      </c>
      <c r="C4321" s="18" t="s">
        <v>44</v>
      </c>
      <c r="D4321" s="18">
        <v>203.08</v>
      </c>
      <c r="E4321" s="310" t="str">
        <f t="shared" si="67"/>
        <v>SINAPI 07/2024</v>
      </c>
      <c r="F4321" s="18">
        <v>210.93</v>
      </c>
    </row>
    <row r="4322" spans="1:6" ht="40.5">
      <c r="A4322" s="707">
        <v>92644</v>
      </c>
      <c r="B4322" s="692" t="s">
        <v>4333</v>
      </c>
      <c r="C4322" s="18" t="s">
        <v>44</v>
      </c>
      <c r="D4322" s="18">
        <v>258.72000000000003</v>
      </c>
      <c r="E4322" s="310" t="str">
        <f t="shared" si="67"/>
        <v>SINAPI 07/2024</v>
      </c>
      <c r="F4322" s="18">
        <v>267.55</v>
      </c>
    </row>
    <row r="4323" spans="1:6" ht="40.5">
      <c r="A4323" s="707">
        <v>92657</v>
      </c>
      <c r="B4323" s="692" t="s">
        <v>4334</v>
      </c>
      <c r="C4323" s="18" t="s">
        <v>44</v>
      </c>
      <c r="D4323" s="18">
        <v>25.75</v>
      </c>
      <c r="E4323" s="310" t="str">
        <f t="shared" si="67"/>
        <v>SINAPI 07/2024</v>
      </c>
      <c r="F4323" s="18">
        <v>27.36</v>
      </c>
    </row>
    <row r="4324" spans="1:6" ht="40.5">
      <c r="A4324" s="707">
        <v>92658</v>
      </c>
      <c r="B4324" s="692" t="s">
        <v>4335</v>
      </c>
      <c r="C4324" s="18" t="s">
        <v>44</v>
      </c>
      <c r="D4324" s="18">
        <v>27.81</v>
      </c>
      <c r="E4324" s="310" t="str">
        <f t="shared" si="67"/>
        <v>SINAPI 07/2024</v>
      </c>
      <c r="F4324" s="18">
        <v>29.42</v>
      </c>
    </row>
    <row r="4325" spans="1:6" ht="40.5">
      <c r="A4325" s="707">
        <v>92659</v>
      </c>
      <c r="B4325" s="692" t="s">
        <v>4336</v>
      </c>
      <c r="C4325" s="18" t="s">
        <v>44</v>
      </c>
      <c r="D4325" s="18">
        <v>32.630000000000003</v>
      </c>
      <c r="E4325" s="310" t="str">
        <f t="shared" si="67"/>
        <v>SINAPI 07/2024</v>
      </c>
      <c r="F4325" s="18">
        <v>34.33</v>
      </c>
    </row>
    <row r="4326" spans="1:6" ht="40.5">
      <c r="A4326" s="707">
        <v>92660</v>
      </c>
      <c r="B4326" s="692" t="s">
        <v>4337</v>
      </c>
      <c r="C4326" s="18" t="s">
        <v>44</v>
      </c>
      <c r="D4326" s="18">
        <v>34.56</v>
      </c>
      <c r="E4326" s="310" t="str">
        <f t="shared" si="67"/>
        <v>SINAPI 07/2024</v>
      </c>
      <c r="F4326" s="18">
        <v>36.26</v>
      </c>
    </row>
    <row r="4327" spans="1:6" ht="40.5">
      <c r="A4327" s="707">
        <v>92661</v>
      </c>
      <c r="B4327" s="692" t="s">
        <v>4338</v>
      </c>
      <c r="C4327" s="18" t="s">
        <v>44</v>
      </c>
      <c r="D4327" s="18">
        <v>39.75</v>
      </c>
      <c r="E4327" s="310" t="str">
        <f t="shared" si="67"/>
        <v>SINAPI 07/2024</v>
      </c>
      <c r="F4327" s="18">
        <v>41.55</v>
      </c>
    </row>
    <row r="4328" spans="1:6" ht="40.5">
      <c r="A4328" s="707">
        <v>92662</v>
      </c>
      <c r="B4328" s="692" t="s">
        <v>4339</v>
      </c>
      <c r="C4328" s="18" t="s">
        <v>44</v>
      </c>
      <c r="D4328" s="18">
        <v>40.119999999999997</v>
      </c>
      <c r="E4328" s="310" t="str">
        <f t="shared" si="67"/>
        <v>SINAPI 07/2024</v>
      </c>
      <c r="F4328" s="18">
        <v>41.92</v>
      </c>
    </row>
    <row r="4329" spans="1:6" ht="40.5">
      <c r="A4329" s="707">
        <v>92663</v>
      </c>
      <c r="B4329" s="692" t="s">
        <v>4340</v>
      </c>
      <c r="C4329" s="18" t="s">
        <v>44</v>
      </c>
      <c r="D4329" s="18">
        <v>54.89</v>
      </c>
      <c r="E4329" s="310" t="str">
        <f t="shared" si="67"/>
        <v>SINAPI 07/2024</v>
      </c>
      <c r="F4329" s="18">
        <v>56.83</v>
      </c>
    </row>
    <row r="4330" spans="1:6" ht="40.5">
      <c r="A4330" s="707">
        <v>92664</v>
      </c>
      <c r="B4330" s="692" t="s">
        <v>4341</v>
      </c>
      <c r="C4330" s="18" t="s">
        <v>44</v>
      </c>
      <c r="D4330" s="18">
        <v>54.86</v>
      </c>
      <c r="E4330" s="310" t="str">
        <f t="shared" si="67"/>
        <v>SINAPI 07/2024</v>
      </c>
      <c r="F4330" s="18">
        <v>56.8</v>
      </c>
    </row>
    <row r="4331" spans="1:6" ht="40.5">
      <c r="A4331" s="707">
        <v>92665</v>
      </c>
      <c r="B4331" s="692" t="s">
        <v>4342</v>
      </c>
      <c r="C4331" s="18" t="s">
        <v>44</v>
      </c>
      <c r="D4331" s="18">
        <v>77.33</v>
      </c>
      <c r="E4331" s="310" t="str">
        <f t="shared" si="67"/>
        <v>SINAPI 07/2024</v>
      </c>
      <c r="F4331" s="18">
        <v>79.459999999999994</v>
      </c>
    </row>
    <row r="4332" spans="1:6" ht="40.5">
      <c r="A4332" s="707">
        <v>92666</v>
      </c>
      <c r="B4332" s="692" t="s">
        <v>4343</v>
      </c>
      <c r="C4332" s="18" t="s">
        <v>44</v>
      </c>
      <c r="D4332" s="18">
        <v>88.8</v>
      </c>
      <c r="E4332" s="310" t="str">
        <f t="shared" si="67"/>
        <v>SINAPI 07/2024</v>
      </c>
      <c r="F4332" s="18">
        <v>90.93</v>
      </c>
    </row>
    <row r="4333" spans="1:6" ht="40.5">
      <c r="A4333" s="707">
        <v>92667</v>
      </c>
      <c r="B4333" s="692" t="s">
        <v>4344</v>
      </c>
      <c r="C4333" s="18" t="s">
        <v>44</v>
      </c>
      <c r="D4333" s="18">
        <v>116.62</v>
      </c>
      <c r="E4333" s="310" t="str">
        <f t="shared" si="67"/>
        <v>SINAPI 07/2024</v>
      </c>
      <c r="F4333" s="18">
        <v>118.94</v>
      </c>
    </row>
    <row r="4334" spans="1:6" ht="40.5">
      <c r="A4334" s="707">
        <v>92668</v>
      </c>
      <c r="B4334" s="692" t="s">
        <v>4345</v>
      </c>
      <c r="C4334" s="18" t="s">
        <v>44</v>
      </c>
      <c r="D4334" s="18">
        <v>126.83</v>
      </c>
      <c r="E4334" s="310" t="str">
        <f t="shared" si="67"/>
        <v>SINAPI 07/2024</v>
      </c>
      <c r="F4334" s="18">
        <v>129.15</v>
      </c>
    </row>
    <row r="4335" spans="1:6" ht="54">
      <c r="A4335" s="707">
        <v>92669</v>
      </c>
      <c r="B4335" s="692" t="s">
        <v>4346</v>
      </c>
      <c r="C4335" s="18" t="s">
        <v>44</v>
      </c>
      <c r="D4335" s="18">
        <v>39.25</v>
      </c>
      <c r="E4335" s="310" t="str">
        <f t="shared" si="67"/>
        <v>SINAPI 07/2024</v>
      </c>
      <c r="F4335" s="18">
        <v>41.66</v>
      </c>
    </row>
    <row r="4336" spans="1:6" ht="54">
      <c r="A4336" s="707">
        <v>92670</v>
      </c>
      <c r="B4336" s="692" t="s">
        <v>4347</v>
      </c>
      <c r="C4336" s="18" t="s">
        <v>44</v>
      </c>
      <c r="D4336" s="18">
        <v>36.51</v>
      </c>
      <c r="E4336" s="310" t="str">
        <f t="shared" si="67"/>
        <v>SINAPI 07/2024</v>
      </c>
      <c r="F4336" s="18">
        <v>38.92</v>
      </c>
    </row>
    <row r="4337" spans="1:6" ht="54">
      <c r="A4337" s="707">
        <v>92671</v>
      </c>
      <c r="B4337" s="692" t="s">
        <v>4348</v>
      </c>
      <c r="C4337" s="18" t="s">
        <v>44</v>
      </c>
      <c r="D4337" s="18">
        <v>52.98</v>
      </c>
      <c r="E4337" s="310" t="str">
        <f t="shared" si="67"/>
        <v>SINAPI 07/2024</v>
      </c>
      <c r="F4337" s="18">
        <v>55.53</v>
      </c>
    </row>
    <row r="4338" spans="1:6" ht="54">
      <c r="A4338" s="707">
        <v>92672</v>
      </c>
      <c r="B4338" s="692" t="s">
        <v>4349</v>
      </c>
      <c r="C4338" s="18" t="s">
        <v>44</v>
      </c>
      <c r="D4338" s="18">
        <v>47.53</v>
      </c>
      <c r="E4338" s="310" t="str">
        <f t="shared" si="67"/>
        <v>SINAPI 07/2024</v>
      </c>
      <c r="F4338" s="18">
        <v>50.08</v>
      </c>
    </row>
    <row r="4339" spans="1:6" ht="54">
      <c r="A4339" s="707">
        <v>92673</v>
      </c>
      <c r="B4339" s="692" t="s">
        <v>4350</v>
      </c>
      <c r="C4339" s="18" t="s">
        <v>44</v>
      </c>
      <c r="D4339" s="18">
        <v>61.55</v>
      </c>
      <c r="E4339" s="310" t="str">
        <f t="shared" si="67"/>
        <v>SINAPI 07/2024</v>
      </c>
      <c r="F4339" s="18">
        <v>64.25</v>
      </c>
    </row>
    <row r="4340" spans="1:6" ht="54">
      <c r="A4340" s="707">
        <v>92674</v>
      </c>
      <c r="B4340" s="692" t="s">
        <v>4351</v>
      </c>
      <c r="C4340" s="18" t="s">
        <v>44</v>
      </c>
      <c r="D4340" s="18">
        <v>57.79</v>
      </c>
      <c r="E4340" s="310" t="str">
        <f t="shared" si="67"/>
        <v>SINAPI 07/2024</v>
      </c>
      <c r="F4340" s="18">
        <v>60.49</v>
      </c>
    </row>
    <row r="4341" spans="1:6" ht="54">
      <c r="A4341" s="707">
        <v>92675</v>
      </c>
      <c r="B4341" s="692" t="s">
        <v>4352</v>
      </c>
      <c r="C4341" s="18" t="s">
        <v>44</v>
      </c>
      <c r="D4341" s="18">
        <v>81.47</v>
      </c>
      <c r="E4341" s="310" t="str">
        <f t="shared" si="67"/>
        <v>SINAPI 07/2024</v>
      </c>
      <c r="F4341" s="18">
        <v>84.38</v>
      </c>
    </row>
    <row r="4342" spans="1:6" ht="54">
      <c r="A4342" s="707">
        <v>92676</v>
      </c>
      <c r="B4342" s="692" t="s">
        <v>4353</v>
      </c>
      <c r="C4342" s="18" t="s">
        <v>44</v>
      </c>
      <c r="D4342" s="18">
        <v>78.92</v>
      </c>
      <c r="E4342" s="310" t="str">
        <f t="shared" si="67"/>
        <v>SINAPI 07/2024</v>
      </c>
      <c r="F4342" s="18">
        <v>81.83</v>
      </c>
    </row>
    <row r="4343" spans="1:6" ht="54">
      <c r="A4343" s="707">
        <v>92677</v>
      </c>
      <c r="B4343" s="692" t="s">
        <v>4354</v>
      </c>
      <c r="C4343" s="18" t="s">
        <v>44</v>
      </c>
      <c r="D4343" s="18">
        <v>138.22999999999999</v>
      </c>
      <c r="E4343" s="310" t="str">
        <f t="shared" si="67"/>
        <v>SINAPI 07/2024</v>
      </c>
      <c r="F4343" s="18">
        <v>141.41999999999999</v>
      </c>
    </row>
    <row r="4344" spans="1:6" ht="54">
      <c r="A4344" s="707">
        <v>92678</v>
      </c>
      <c r="B4344" s="692" t="s">
        <v>4355</v>
      </c>
      <c r="C4344" s="18" t="s">
        <v>44</v>
      </c>
      <c r="D4344" s="18">
        <v>127</v>
      </c>
      <c r="E4344" s="310" t="str">
        <f t="shared" si="67"/>
        <v>SINAPI 07/2024</v>
      </c>
      <c r="F4344" s="18">
        <v>130.19</v>
      </c>
    </row>
    <row r="4345" spans="1:6" ht="54">
      <c r="A4345" s="707">
        <v>92679</v>
      </c>
      <c r="B4345" s="692" t="s">
        <v>4356</v>
      </c>
      <c r="C4345" s="18" t="s">
        <v>44</v>
      </c>
      <c r="D4345" s="18">
        <v>192.65</v>
      </c>
      <c r="E4345" s="310" t="str">
        <f t="shared" si="67"/>
        <v>SINAPI 07/2024</v>
      </c>
      <c r="F4345" s="18">
        <v>196.14</v>
      </c>
    </row>
    <row r="4346" spans="1:6" ht="54">
      <c r="A4346" s="707">
        <v>92680</v>
      </c>
      <c r="B4346" s="692" t="s">
        <v>4357</v>
      </c>
      <c r="C4346" s="18" t="s">
        <v>44</v>
      </c>
      <c r="D4346" s="18">
        <v>171.01</v>
      </c>
      <c r="E4346" s="310" t="str">
        <f t="shared" si="67"/>
        <v>SINAPI 07/2024</v>
      </c>
      <c r="F4346" s="18">
        <v>174.5</v>
      </c>
    </row>
    <row r="4347" spans="1:6" ht="40.5">
      <c r="A4347" s="707">
        <v>92681</v>
      </c>
      <c r="B4347" s="692" t="s">
        <v>4358</v>
      </c>
      <c r="C4347" s="18" t="s">
        <v>44</v>
      </c>
      <c r="D4347" s="18">
        <v>49.66</v>
      </c>
      <c r="E4347" s="310" t="str">
        <f t="shared" si="67"/>
        <v>SINAPI 07/2024</v>
      </c>
      <c r="F4347" s="18">
        <v>52.88</v>
      </c>
    </row>
    <row r="4348" spans="1:6" ht="40.5">
      <c r="A4348" s="707">
        <v>92682</v>
      </c>
      <c r="B4348" s="692" t="s">
        <v>4359</v>
      </c>
      <c r="C4348" s="18" t="s">
        <v>44</v>
      </c>
      <c r="D4348" s="18">
        <v>63.98</v>
      </c>
      <c r="E4348" s="310" t="str">
        <f t="shared" si="67"/>
        <v>SINAPI 07/2024</v>
      </c>
      <c r="F4348" s="18">
        <v>67.36</v>
      </c>
    </row>
    <row r="4349" spans="1:6" ht="40.5">
      <c r="A4349" s="707">
        <v>92683</v>
      </c>
      <c r="B4349" s="692" t="s">
        <v>4360</v>
      </c>
      <c r="C4349" s="18" t="s">
        <v>44</v>
      </c>
      <c r="D4349" s="18">
        <v>75.59</v>
      </c>
      <c r="E4349" s="310" t="str">
        <f t="shared" si="67"/>
        <v>SINAPI 07/2024</v>
      </c>
      <c r="F4349" s="18">
        <v>79.19</v>
      </c>
    </row>
    <row r="4350" spans="1:6" ht="40.5">
      <c r="A4350" s="707">
        <v>92684</v>
      </c>
      <c r="B4350" s="692" t="s">
        <v>4361</v>
      </c>
      <c r="C4350" s="18" t="s">
        <v>44</v>
      </c>
      <c r="D4350" s="18">
        <v>105.11</v>
      </c>
      <c r="E4350" s="310" t="str">
        <f t="shared" si="67"/>
        <v>SINAPI 07/2024</v>
      </c>
      <c r="F4350" s="18">
        <v>108.98</v>
      </c>
    </row>
    <row r="4351" spans="1:6" ht="40.5">
      <c r="A4351" s="707">
        <v>92685</v>
      </c>
      <c r="B4351" s="692" t="s">
        <v>4362</v>
      </c>
      <c r="C4351" s="18" t="s">
        <v>44</v>
      </c>
      <c r="D4351" s="18">
        <v>174.91</v>
      </c>
      <c r="E4351" s="310" t="str">
        <f t="shared" si="67"/>
        <v>SINAPI 07/2024</v>
      </c>
      <c r="F4351" s="18">
        <v>179.17</v>
      </c>
    </row>
    <row r="4352" spans="1:6" ht="40.5">
      <c r="A4352" s="707">
        <v>92686</v>
      </c>
      <c r="B4352" s="692" t="s">
        <v>4363</v>
      </c>
      <c r="C4352" s="18" t="s">
        <v>44</v>
      </c>
      <c r="D4352" s="18">
        <v>225.87</v>
      </c>
      <c r="E4352" s="310" t="str">
        <f t="shared" si="67"/>
        <v>SINAPI 07/2024</v>
      </c>
      <c r="F4352" s="18">
        <v>230.51</v>
      </c>
    </row>
    <row r="4353" spans="1:6" ht="40.5">
      <c r="A4353" s="707">
        <v>92692</v>
      </c>
      <c r="B4353" s="692" t="s">
        <v>4364</v>
      </c>
      <c r="C4353" s="18" t="s">
        <v>44</v>
      </c>
      <c r="D4353" s="18">
        <v>13.69</v>
      </c>
      <c r="E4353" s="310" t="str">
        <f t="shared" si="67"/>
        <v>SINAPI 07/2024</v>
      </c>
      <c r="F4353" s="18">
        <v>14.62</v>
      </c>
    </row>
    <row r="4354" spans="1:6" ht="40.5">
      <c r="A4354" s="707">
        <v>92693</v>
      </c>
      <c r="B4354" s="692" t="s">
        <v>4365</v>
      </c>
      <c r="C4354" s="18" t="s">
        <v>44</v>
      </c>
      <c r="D4354" s="18">
        <v>14.15</v>
      </c>
      <c r="E4354" s="310" t="str">
        <f t="shared" si="67"/>
        <v>SINAPI 07/2024</v>
      </c>
      <c r="F4354" s="18">
        <v>15.08</v>
      </c>
    </row>
    <row r="4355" spans="1:6" ht="40.5">
      <c r="A4355" s="707">
        <v>92694</v>
      </c>
      <c r="B4355" s="692" t="s">
        <v>4366</v>
      </c>
      <c r="C4355" s="18" t="s">
        <v>44</v>
      </c>
      <c r="D4355" s="18">
        <v>21.4</v>
      </c>
      <c r="E4355" s="310" t="str">
        <f t="shared" si="67"/>
        <v>SINAPI 07/2024</v>
      </c>
      <c r="F4355" s="18">
        <v>22.99</v>
      </c>
    </row>
    <row r="4356" spans="1:6" ht="40.5">
      <c r="A4356" s="707">
        <v>92695</v>
      </c>
      <c r="B4356" s="692" t="s">
        <v>4367</v>
      </c>
      <c r="C4356" s="18" t="s">
        <v>44</v>
      </c>
      <c r="D4356" s="18">
        <v>21.86</v>
      </c>
      <c r="E4356" s="310" t="str">
        <f t="shared" si="67"/>
        <v>SINAPI 07/2024</v>
      </c>
      <c r="F4356" s="18">
        <v>23.45</v>
      </c>
    </row>
    <row r="4357" spans="1:6" ht="40.5">
      <c r="A4357" s="707">
        <v>92696</v>
      </c>
      <c r="B4357" s="692" t="s">
        <v>4368</v>
      </c>
      <c r="C4357" s="18" t="s">
        <v>44</v>
      </c>
      <c r="D4357" s="18">
        <v>33.32</v>
      </c>
      <c r="E4357" s="310" t="str">
        <f t="shared" si="67"/>
        <v>SINAPI 07/2024</v>
      </c>
      <c r="F4357" s="18">
        <v>35.89</v>
      </c>
    </row>
    <row r="4358" spans="1:6" ht="40.5">
      <c r="A4358" s="707">
        <v>92697</v>
      </c>
      <c r="B4358" s="692" t="s">
        <v>4369</v>
      </c>
      <c r="C4358" s="18" t="s">
        <v>44</v>
      </c>
      <c r="D4358" s="18">
        <v>35.380000000000003</v>
      </c>
      <c r="E4358" s="310" t="str">
        <f t="shared" si="67"/>
        <v>SINAPI 07/2024</v>
      </c>
      <c r="F4358" s="18">
        <v>37.950000000000003</v>
      </c>
    </row>
    <row r="4359" spans="1:6" ht="40.5">
      <c r="A4359" s="707">
        <v>92698</v>
      </c>
      <c r="B4359" s="692" t="s">
        <v>4370</v>
      </c>
      <c r="C4359" s="18" t="s">
        <v>44</v>
      </c>
      <c r="D4359" s="18">
        <v>20.21</v>
      </c>
      <c r="E4359" s="310" t="str">
        <f t="shared" si="67"/>
        <v>SINAPI 07/2024</v>
      </c>
      <c r="F4359" s="18">
        <v>21.6</v>
      </c>
    </row>
    <row r="4360" spans="1:6" ht="40.5">
      <c r="A4360" s="707">
        <v>92699</v>
      </c>
      <c r="B4360" s="692" t="s">
        <v>4371</v>
      </c>
      <c r="C4360" s="18" t="s">
        <v>44</v>
      </c>
      <c r="D4360" s="18">
        <v>18.72</v>
      </c>
      <c r="E4360" s="310" t="str">
        <f t="shared" ref="E4360:E4423" si="68">+$G$7</f>
        <v>SINAPI 07/2024</v>
      </c>
      <c r="F4360" s="18">
        <v>20.11</v>
      </c>
    </row>
    <row r="4361" spans="1:6" ht="40.5">
      <c r="A4361" s="707">
        <v>92700</v>
      </c>
      <c r="B4361" s="692" t="s">
        <v>4372</v>
      </c>
      <c r="C4361" s="18" t="s">
        <v>44</v>
      </c>
      <c r="D4361" s="18">
        <v>32.64</v>
      </c>
      <c r="E4361" s="310" t="str">
        <f t="shared" si="68"/>
        <v>SINAPI 07/2024</v>
      </c>
      <c r="F4361" s="18">
        <v>35.020000000000003</v>
      </c>
    </row>
    <row r="4362" spans="1:6" ht="40.5">
      <c r="A4362" s="707">
        <v>92701</v>
      </c>
      <c r="B4362" s="692" t="s">
        <v>4373</v>
      </c>
      <c r="C4362" s="18" t="s">
        <v>44</v>
      </c>
      <c r="D4362" s="18">
        <v>30.42</v>
      </c>
      <c r="E4362" s="310" t="str">
        <f t="shared" si="68"/>
        <v>SINAPI 07/2024</v>
      </c>
      <c r="F4362" s="18">
        <v>32.799999999999997</v>
      </c>
    </row>
    <row r="4363" spans="1:6" ht="40.5">
      <c r="A4363" s="707">
        <v>92702</v>
      </c>
      <c r="B4363" s="692" t="s">
        <v>4374</v>
      </c>
      <c r="C4363" s="18" t="s">
        <v>44</v>
      </c>
      <c r="D4363" s="18">
        <v>50.65</v>
      </c>
      <c r="E4363" s="310" t="str">
        <f t="shared" si="68"/>
        <v>SINAPI 07/2024</v>
      </c>
      <c r="F4363" s="18">
        <v>54.52</v>
      </c>
    </row>
    <row r="4364" spans="1:6" ht="40.5">
      <c r="A4364" s="707">
        <v>92703</v>
      </c>
      <c r="B4364" s="692" t="s">
        <v>4375</v>
      </c>
      <c r="C4364" s="18" t="s">
        <v>44</v>
      </c>
      <c r="D4364" s="18">
        <v>47.91</v>
      </c>
      <c r="E4364" s="310" t="str">
        <f t="shared" si="68"/>
        <v>SINAPI 07/2024</v>
      </c>
      <c r="F4364" s="18">
        <v>51.78</v>
      </c>
    </row>
    <row r="4365" spans="1:6" ht="40.5">
      <c r="A4365" s="707">
        <v>92704</v>
      </c>
      <c r="B4365" s="692" t="s">
        <v>4376</v>
      </c>
      <c r="C4365" s="18" t="s">
        <v>44</v>
      </c>
      <c r="D4365" s="18">
        <v>25.25</v>
      </c>
      <c r="E4365" s="310" t="str">
        <f t="shared" si="68"/>
        <v>SINAPI 07/2024</v>
      </c>
      <c r="F4365" s="18">
        <v>27.1</v>
      </c>
    </row>
    <row r="4366" spans="1:6" ht="40.5">
      <c r="A4366" s="707">
        <v>92705</v>
      </c>
      <c r="B4366" s="692" t="s">
        <v>4377</v>
      </c>
      <c r="C4366" s="18" t="s">
        <v>44</v>
      </c>
      <c r="D4366" s="18">
        <v>40.1</v>
      </c>
      <c r="E4366" s="310" t="str">
        <f t="shared" si="68"/>
        <v>SINAPI 07/2024</v>
      </c>
      <c r="F4366" s="18">
        <v>43.27</v>
      </c>
    </row>
    <row r="4367" spans="1:6" ht="40.5">
      <c r="A4367" s="707">
        <v>92706</v>
      </c>
      <c r="B4367" s="692" t="s">
        <v>4378</v>
      </c>
      <c r="C4367" s="18" t="s">
        <v>44</v>
      </c>
      <c r="D4367" s="18">
        <v>64.88</v>
      </c>
      <c r="E4367" s="310" t="str">
        <f t="shared" si="68"/>
        <v>SINAPI 07/2024</v>
      </c>
      <c r="F4367" s="18">
        <v>70.03</v>
      </c>
    </row>
    <row r="4368" spans="1:6" ht="40.5">
      <c r="A4368" s="707">
        <v>92889</v>
      </c>
      <c r="B4368" s="692" t="s">
        <v>4379</v>
      </c>
      <c r="C4368" s="18" t="s">
        <v>44</v>
      </c>
      <c r="D4368" s="18">
        <v>141.19</v>
      </c>
      <c r="E4368" s="310" t="str">
        <f t="shared" si="68"/>
        <v>SINAPI 07/2024</v>
      </c>
      <c r="F4368" s="18">
        <v>144.63</v>
      </c>
    </row>
    <row r="4369" spans="1:6" ht="40.5">
      <c r="A4369" s="707">
        <v>92890</v>
      </c>
      <c r="B4369" s="692" t="s">
        <v>4380</v>
      </c>
      <c r="C4369" s="18" t="s">
        <v>44</v>
      </c>
      <c r="D4369" s="18">
        <v>218.09</v>
      </c>
      <c r="E4369" s="310" t="str">
        <f t="shared" si="68"/>
        <v>SINAPI 07/2024</v>
      </c>
      <c r="F4369" s="18">
        <v>221.85</v>
      </c>
    </row>
    <row r="4370" spans="1:6" ht="40.5">
      <c r="A4370" s="707">
        <v>92891</v>
      </c>
      <c r="B4370" s="692" t="s">
        <v>4381</v>
      </c>
      <c r="C4370" s="18" t="s">
        <v>44</v>
      </c>
      <c r="D4370" s="18">
        <v>323.87</v>
      </c>
      <c r="E4370" s="310" t="str">
        <f t="shared" si="68"/>
        <v>SINAPI 07/2024</v>
      </c>
      <c r="F4370" s="18">
        <v>327.92</v>
      </c>
    </row>
    <row r="4371" spans="1:6" ht="40.5">
      <c r="A4371" s="707">
        <v>92892</v>
      </c>
      <c r="B4371" s="692" t="s">
        <v>4382</v>
      </c>
      <c r="C4371" s="18" t="s">
        <v>44</v>
      </c>
      <c r="D4371" s="18">
        <v>57.88</v>
      </c>
      <c r="E4371" s="310" t="str">
        <f t="shared" si="68"/>
        <v>SINAPI 07/2024</v>
      </c>
      <c r="F4371" s="18">
        <v>60.49</v>
      </c>
    </row>
    <row r="4372" spans="1:6" ht="40.5">
      <c r="A4372" s="707">
        <v>92893</v>
      </c>
      <c r="B4372" s="692" t="s">
        <v>4383</v>
      </c>
      <c r="C4372" s="18" t="s">
        <v>44</v>
      </c>
      <c r="D4372" s="18">
        <v>84.76</v>
      </c>
      <c r="E4372" s="310" t="str">
        <f t="shared" si="68"/>
        <v>SINAPI 07/2024</v>
      </c>
      <c r="F4372" s="18">
        <v>87.6</v>
      </c>
    </row>
    <row r="4373" spans="1:6" ht="40.5">
      <c r="A4373" s="707">
        <v>92894</v>
      </c>
      <c r="B4373" s="692" t="s">
        <v>4384</v>
      </c>
      <c r="C4373" s="18" t="s">
        <v>44</v>
      </c>
      <c r="D4373" s="18">
        <v>102.07</v>
      </c>
      <c r="E4373" s="310" t="str">
        <f t="shared" si="68"/>
        <v>SINAPI 07/2024</v>
      </c>
      <c r="F4373" s="18">
        <v>105.18</v>
      </c>
    </row>
    <row r="4374" spans="1:6" ht="40.5">
      <c r="A4374" s="707">
        <v>92895</v>
      </c>
      <c r="B4374" s="692" t="s">
        <v>4385</v>
      </c>
      <c r="C4374" s="18" t="s">
        <v>44</v>
      </c>
      <c r="D4374" s="18">
        <v>141.13999999999999</v>
      </c>
      <c r="E4374" s="310" t="str">
        <f t="shared" si="68"/>
        <v>SINAPI 07/2024</v>
      </c>
      <c r="F4374" s="18">
        <v>144.59</v>
      </c>
    </row>
    <row r="4375" spans="1:6" ht="40.5">
      <c r="A4375" s="707">
        <v>92896</v>
      </c>
      <c r="B4375" s="692" t="s">
        <v>4386</v>
      </c>
      <c r="C4375" s="18" t="s">
        <v>44</v>
      </c>
      <c r="D4375" s="18">
        <v>219.52</v>
      </c>
      <c r="E4375" s="310" t="str">
        <f t="shared" si="68"/>
        <v>SINAPI 07/2024</v>
      </c>
      <c r="F4375" s="18">
        <v>223.45</v>
      </c>
    </row>
    <row r="4376" spans="1:6" ht="40.5">
      <c r="A4376" s="707">
        <v>92897</v>
      </c>
      <c r="B4376" s="692" t="s">
        <v>4387</v>
      </c>
      <c r="C4376" s="18" t="s">
        <v>44</v>
      </c>
      <c r="D4376" s="18">
        <v>326.79000000000002</v>
      </c>
      <c r="E4376" s="310" t="str">
        <f t="shared" si="68"/>
        <v>SINAPI 07/2024</v>
      </c>
      <c r="F4376" s="18">
        <v>331.21</v>
      </c>
    </row>
    <row r="4377" spans="1:6" ht="40.5">
      <c r="A4377" s="707">
        <v>92898</v>
      </c>
      <c r="B4377" s="692" t="s">
        <v>4388</v>
      </c>
      <c r="C4377" s="18" t="s">
        <v>44</v>
      </c>
      <c r="D4377" s="18">
        <v>49.98</v>
      </c>
      <c r="E4377" s="310" t="str">
        <f t="shared" si="68"/>
        <v>SINAPI 07/2024</v>
      </c>
      <c r="F4377" s="18">
        <v>51.59</v>
      </c>
    </row>
    <row r="4378" spans="1:6" ht="40.5">
      <c r="A4378" s="707">
        <v>92899</v>
      </c>
      <c r="B4378" s="692" t="s">
        <v>4389</v>
      </c>
      <c r="C4378" s="18" t="s">
        <v>44</v>
      </c>
      <c r="D4378" s="18">
        <v>75.77</v>
      </c>
      <c r="E4378" s="310" t="str">
        <f t="shared" si="68"/>
        <v>SINAPI 07/2024</v>
      </c>
      <c r="F4378" s="18">
        <v>77.47</v>
      </c>
    </row>
    <row r="4379" spans="1:6" ht="40.5">
      <c r="A4379" s="707">
        <v>92900</v>
      </c>
      <c r="B4379" s="692" t="s">
        <v>4390</v>
      </c>
      <c r="C4379" s="18" t="s">
        <v>44</v>
      </c>
      <c r="D4379" s="18">
        <v>91.84</v>
      </c>
      <c r="E4379" s="310" t="str">
        <f t="shared" si="68"/>
        <v>SINAPI 07/2024</v>
      </c>
      <c r="F4379" s="18">
        <v>93.64</v>
      </c>
    </row>
    <row r="4380" spans="1:6" ht="40.5">
      <c r="A4380" s="707">
        <v>92901</v>
      </c>
      <c r="B4380" s="692" t="s">
        <v>4391</v>
      </c>
      <c r="C4380" s="18" t="s">
        <v>44</v>
      </c>
      <c r="D4380" s="18">
        <v>129.35</v>
      </c>
      <c r="E4380" s="310" t="str">
        <f t="shared" si="68"/>
        <v>SINAPI 07/2024</v>
      </c>
      <c r="F4380" s="18">
        <v>131.29</v>
      </c>
    </row>
    <row r="4381" spans="1:6" ht="40.5">
      <c r="A4381" s="707">
        <v>92902</v>
      </c>
      <c r="B4381" s="692" t="s">
        <v>4392</v>
      </c>
      <c r="C4381" s="18" t="s">
        <v>44</v>
      </c>
      <c r="D4381" s="18">
        <v>205.39</v>
      </c>
      <c r="E4381" s="310" t="str">
        <f t="shared" si="68"/>
        <v>SINAPI 07/2024</v>
      </c>
      <c r="F4381" s="18">
        <v>207.52</v>
      </c>
    </row>
    <row r="4382" spans="1:6" ht="40.5">
      <c r="A4382" s="707">
        <v>92903</v>
      </c>
      <c r="B4382" s="692" t="s">
        <v>4393</v>
      </c>
      <c r="C4382" s="18" t="s">
        <v>44</v>
      </c>
      <c r="D4382" s="18">
        <v>310.37</v>
      </c>
      <c r="E4382" s="310" t="str">
        <f t="shared" si="68"/>
        <v>SINAPI 07/2024</v>
      </c>
      <c r="F4382" s="18">
        <v>312.69</v>
      </c>
    </row>
    <row r="4383" spans="1:6" ht="40.5">
      <c r="A4383" s="707">
        <v>92904</v>
      </c>
      <c r="B4383" s="692" t="s">
        <v>4394</v>
      </c>
      <c r="C4383" s="18" t="s">
        <v>44</v>
      </c>
      <c r="D4383" s="18">
        <v>34.5</v>
      </c>
      <c r="E4383" s="310" t="str">
        <f t="shared" si="68"/>
        <v>SINAPI 07/2024</v>
      </c>
      <c r="F4383" s="18">
        <v>35.43</v>
      </c>
    </row>
    <row r="4384" spans="1:6" ht="40.5">
      <c r="A4384" s="707">
        <v>92905</v>
      </c>
      <c r="B4384" s="692" t="s">
        <v>4395</v>
      </c>
      <c r="C4384" s="18" t="s">
        <v>44</v>
      </c>
      <c r="D4384" s="18">
        <v>48.56</v>
      </c>
      <c r="E4384" s="310" t="str">
        <f t="shared" si="68"/>
        <v>SINAPI 07/2024</v>
      </c>
      <c r="F4384" s="18">
        <v>50.15</v>
      </c>
    </row>
    <row r="4385" spans="1:6" ht="40.5">
      <c r="A4385" s="707">
        <v>92906</v>
      </c>
      <c r="B4385" s="692" t="s">
        <v>4396</v>
      </c>
      <c r="C4385" s="18" t="s">
        <v>44</v>
      </c>
      <c r="D4385" s="18">
        <v>57.55</v>
      </c>
      <c r="E4385" s="310" t="str">
        <f t="shared" si="68"/>
        <v>SINAPI 07/2024</v>
      </c>
      <c r="F4385" s="18">
        <v>60.12</v>
      </c>
    </row>
    <row r="4386" spans="1:6" ht="40.5">
      <c r="A4386" s="707">
        <v>92907</v>
      </c>
      <c r="B4386" s="692" t="s">
        <v>4397</v>
      </c>
      <c r="C4386" s="18" t="s">
        <v>44</v>
      </c>
      <c r="D4386" s="18">
        <v>71.03</v>
      </c>
      <c r="E4386" s="310" t="str">
        <f t="shared" si="68"/>
        <v>SINAPI 07/2024</v>
      </c>
      <c r="F4386" s="18">
        <v>74.47</v>
      </c>
    </row>
    <row r="4387" spans="1:6" ht="40.5">
      <c r="A4387" s="707">
        <v>92908</v>
      </c>
      <c r="B4387" s="692" t="s">
        <v>4398</v>
      </c>
      <c r="C4387" s="18" t="s">
        <v>44</v>
      </c>
      <c r="D4387" s="18">
        <v>71.03</v>
      </c>
      <c r="E4387" s="310" t="str">
        <f t="shared" si="68"/>
        <v>SINAPI 07/2024</v>
      </c>
      <c r="F4387" s="18">
        <v>74.47</v>
      </c>
    </row>
    <row r="4388" spans="1:6" ht="40.5">
      <c r="A4388" s="707">
        <v>92909</v>
      </c>
      <c r="B4388" s="692" t="s">
        <v>4399</v>
      </c>
      <c r="C4388" s="18" t="s">
        <v>44</v>
      </c>
      <c r="D4388" s="18">
        <v>71.03</v>
      </c>
      <c r="E4388" s="310" t="str">
        <f t="shared" si="68"/>
        <v>SINAPI 07/2024</v>
      </c>
      <c r="F4388" s="18">
        <v>74.47</v>
      </c>
    </row>
    <row r="4389" spans="1:6" ht="40.5">
      <c r="A4389" s="707">
        <v>92910</v>
      </c>
      <c r="B4389" s="692" t="s">
        <v>4400</v>
      </c>
      <c r="C4389" s="18" t="s">
        <v>44</v>
      </c>
      <c r="D4389" s="18">
        <v>106.35</v>
      </c>
      <c r="E4389" s="310" t="str">
        <f t="shared" si="68"/>
        <v>SINAPI 07/2024</v>
      </c>
      <c r="F4389" s="18">
        <v>110.11</v>
      </c>
    </row>
    <row r="4390" spans="1:6" ht="40.5">
      <c r="A4390" s="707">
        <v>92911</v>
      </c>
      <c r="B4390" s="692" t="s">
        <v>4401</v>
      </c>
      <c r="C4390" s="18" t="s">
        <v>44</v>
      </c>
      <c r="D4390" s="18">
        <v>106.35</v>
      </c>
      <c r="E4390" s="310" t="str">
        <f t="shared" si="68"/>
        <v>SINAPI 07/2024</v>
      </c>
      <c r="F4390" s="18">
        <v>110.11</v>
      </c>
    </row>
    <row r="4391" spans="1:6" ht="40.5">
      <c r="A4391" s="707">
        <v>92912</v>
      </c>
      <c r="B4391" s="692" t="s">
        <v>4402</v>
      </c>
      <c r="C4391" s="18" t="s">
        <v>44</v>
      </c>
      <c r="D4391" s="18">
        <v>146.34</v>
      </c>
      <c r="E4391" s="310" t="str">
        <f t="shared" si="68"/>
        <v>SINAPI 07/2024</v>
      </c>
      <c r="F4391" s="18">
        <v>150.1</v>
      </c>
    </row>
    <row r="4392" spans="1:6" ht="40.5">
      <c r="A4392" s="707">
        <v>92913</v>
      </c>
      <c r="B4392" s="692" t="s">
        <v>4403</v>
      </c>
      <c r="C4392" s="18" t="s">
        <v>44</v>
      </c>
      <c r="D4392" s="18">
        <v>148.79</v>
      </c>
      <c r="E4392" s="310" t="str">
        <f t="shared" si="68"/>
        <v>SINAPI 07/2024</v>
      </c>
      <c r="F4392" s="18">
        <v>152.84</v>
      </c>
    </row>
    <row r="4393" spans="1:6" ht="40.5">
      <c r="A4393" s="707">
        <v>92914</v>
      </c>
      <c r="B4393" s="692" t="s">
        <v>4404</v>
      </c>
      <c r="C4393" s="18" t="s">
        <v>44</v>
      </c>
      <c r="D4393" s="18">
        <v>148.79</v>
      </c>
      <c r="E4393" s="310" t="str">
        <f t="shared" si="68"/>
        <v>SINAPI 07/2024</v>
      </c>
      <c r="F4393" s="18">
        <v>152.84</v>
      </c>
    </row>
    <row r="4394" spans="1:6" ht="40.5">
      <c r="A4394" s="707">
        <v>92918</v>
      </c>
      <c r="B4394" s="692" t="s">
        <v>4405</v>
      </c>
      <c r="C4394" s="18" t="s">
        <v>44</v>
      </c>
      <c r="D4394" s="18">
        <v>35.54</v>
      </c>
      <c r="E4394" s="310" t="str">
        <f t="shared" si="68"/>
        <v>SINAPI 07/2024</v>
      </c>
      <c r="F4394" s="18">
        <v>38.15</v>
      </c>
    </row>
    <row r="4395" spans="1:6" ht="40.5">
      <c r="A4395" s="707">
        <v>92920</v>
      </c>
      <c r="B4395" s="692" t="s">
        <v>4406</v>
      </c>
      <c r="C4395" s="18" t="s">
        <v>44</v>
      </c>
      <c r="D4395" s="18">
        <v>35.83</v>
      </c>
      <c r="E4395" s="310" t="str">
        <f t="shared" si="68"/>
        <v>SINAPI 07/2024</v>
      </c>
      <c r="F4395" s="18">
        <v>38.44</v>
      </c>
    </row>
    <row r="4396" spans="1:6" ht="40.5">
      <c r="A4396" s="707">
        <v>92925</v>
      </c>
      <c r="B4396" s="692" t="s">
        <v>4407</v>
      </c>
      <c r="C4396" s="18" t="s">
        <v>44</v>
      </c>
      <c r="D4396" s="18">
        <v>45.08</v>
      </c>
      <c r="E4396" s="310" t="str">
        <f t="shared" si="68"/>
        <v>SINAPI 07/2024</v>
      </c>
      <c r="F4396" s="18">
        <v>47.92</v>
      </c>
    </row>
    <row r="4397" spans="1:6" ht="40.5">
      <c r="A4397" s="707">
        <v>92926</v>
      </c>
      <c r="B4397" s="692" t="s">
        <v>4408</v>
      </c>
      <c r="C4397" s="18" t="s">
        <v>44</v>
      </c>
      <c r="D4397" s="18">
        <v>45.07</v>
      </c>
      <c r="E4397" s="310" t="str">
        <f t="shared" si="68"/>
        <v>SINAPI 07/2024</v>
      </c>
      <c r="F4397" s="18">
        <v>47.91</v>
      </c>
    </row>
    <row r="4398" spans="1:6" ht="40.5">
      <c r="A4398" s="707">
        <v>92927</v>
      </c>
      <c r="B4398" s="692" t="s">
        <v>4409</v>
      </c>
      <c r="C4398" s="18" t="s">
        <v>44</v>
      </c>
      <c r="D4398" s="18">
        <v>45.07</v>
      </c>
      <c r="E4398" s="310" t="str">
        <f t="shared" si="68"/>
        <v>SINAPI 07/2024</v>
      </c>
      <c r="F4398" s="18">
        <v>47.91</v>
      </c>
    </row>
    <row r="4399" spans="1:6" ht="54">
      <c r="A4399" s="707">
        <v>92928</v>
      </c>
      <c r="B4399" s="692" t="s">
        <v>4410</v>
      </c>
      <c r="C4399" s="18" t="s">
        <v>44</v>
      </c>
      <c r="D4399" s="18">
        <v>51.95</v>
      </c>
      <c r="E4399" s="310" t="str">
        <f t="shared" si="68"/>
        <v>SINAPI 07/2024</v>
      </c>
      <c r="F4399" s="18">
        <v>55.06</v>
      </c>
    </row>
    <row r="4400" spans="1:6" ht="40.5">
      <c r="A4400" s="707">
        <v>92929</v>
      </c>
      <c r="B4400" s="692" t="s">
        <v>4411</v>
      </c>
      <c r="C4400" s="18" t="s">
        <v>44</v>
      </c>
      <c r="D4400" s="18">
        <v>51.95</v>
      </c>
      <c r="E4400" s="310" t="str">
        <f t="shared" si="68"/>
        <v>SINAPI 07/2024</v>
      </c>
      <c r="F4400" s="18">
        <v>55.06</v>
      </c>
    </row>
    <row r="4401" spans="1:6" ht="40.5">
      <c r="A4401" s="707">
        <v>92930</v>
      </c>
      <c r="B4401" s="692" t="s">
        <v>4412</v>
      </c>
      <c r="C4401" s="18" t="s">
        <v>44</v>
      </c>
      <c r="D4401" s="18">
        <v>51.95</v>
      </c>
      <c r="E4401" s="310" t="str">
        <f t="shared" si="68"/>
        <v>SINAPI 07/2024</v>
      </c>
      <c r="F4401" s="18">
        <v>55.06</v>
      </c>
    </row>
    <row r="4402" spans="1:6" ht="40.5">
      <c r="A4402" s="707">
        <v>92931</v>
      </c>
      <c r="B4402" s="692" t="s">
        <v>4413</v>
      </c>
      <c r="C4402" s="18" t="s">
        <v>44</v>
      </c>
      <c r="D4402" s="18">
        <v>70.98</v>
      </c>
      <c r="E4402" s="310" t="str">
        <f t="shared" si="68"/>
        <v>SINAPI 07/2024</v>
      </c>
      <c r="F4402" s="18">
        <v>74.430000000000007</v>
      </c>
    </row>
    <row r="4403" spans="1:6" ht="40.5">
      <c r="A4403" s="707">
        <v>92932</v>
      </c>
      <c r="B4403" s="692" t="s">
        <v>4414</v>
      </c>
      <c r="C4403" s="18" t="s">
        <v>44</v>
      </c>
      <c r="D4403" s="18">
        <v>70.98</v>
      </c>
      <c r="E4403" s="310" t="str">
        <f t="shared" si="68"/>
        <v>SINAPI 07/2024</v>
      </c>
      <c r="F4403" s="18">
        <v>74.430000000000007</v>
      </c>
    </row>
    <row r="4404" spans="1:6" ht="40.5">
      <c r="A4404" s="707">
        <v>92933</v>
      </c>
      <c r="B4404" s="692" t="s">
        <v>4415</v>
      </c>
      <c r="C4404" s="18" t="s">
        <v>44</v>
      </c>
      <c r="D4404" s="18">
        <v>70.98</v>
      </c>
      <c r="E4404" s="310" t="str">
        <f t="shared" si="68"/>
        <v>SINAPI 07/2024</v>
      </c>
      <c r="F4404" s="18">
        <v>74.430000000000007</v>
      </c>
    </row>
    <row r="4405" spans="1:6" ht="54">
      <c r="A4405" s="707">
        <v>92934</v>
      </c>
      <c r="B4405" s="692" t="s">
        <v>4416</v>
      </c>
      <c r="C4405" s="18" t="s">
        <v>44</v>
      </c>
      <c r="D4405" s="18">
        <v>107.78</v>
      </c>
      <c r="E4405" s="310" t="str">
        <f t="shared" si="68"/>
        <v>SINAPI 07/2024</v>
      </c>
      <c r="F4405" s="18">
        <v>111.71</v>
      </c>
    </row>
    <row r="4406" spans="1:6" ht="40.5">
      <c r="A4406" s="707">
        <v>92935</v>
      </c>
      <c r="B4406" s="692" t="s">
        <v>4417</v>
      </c>
      <c r="C4406" s="18" t="s">
        <v>44</v>
      </c>
      <c r="D4406" s="18">
        <v>107.78</v>
      </c>
      <c r="E4406" s="310" t="str">
        <f t="shared" si="68"/>
        <v>SINAPI 07/2024</v>
      </c>
      <c r="F4406" s="18">
        <v>111.71</v>
      </c>
    </row>
    <row r="4407" spans="1:6" ht="40.5">
      <c r="A4407" s="707">
        <v>92936</v>
      </c>
      <c r="B4407" s="692" t="s">
        <v>4418</v>
      </c>
      <c r="C4407" s="18" t="s">
        <v>44</v>
      </c>
      <c r="D4407" s="18">
        <v>151.71</v>
      </c>
      <c r="E4407" s="310" t="str">
        <f t="shared" si="68"/>
        <v>SINAPI 07/2024</v>
      </c>
      <c r="F4407" s="18">
        <v>156.13</v>
      </c>
    </row>
    <row r="4408" spans="1:6" ht="40.5">
      <c r="A4408" s="707">
        <v>92937</v>
      </c>
      <c r="B4408" s="692" t="s">
        <v>4419</v>
      </c>
      <c r="C4408" s="18" t="s">
        <v>44</v>
      </c>
      <c r="D4408" s="18">
        <v>151.71</v>
      </c>
      <c r="E4408" s="310" t="str">
        <f t="shared" si="68"/>
        <v>SINAPI 07/2024</v>
      </c>
      <c r="F4408" s="18">
        <v>156.13</v>
      </c>
    </row>
    <row r="4409" spans="1:6" ht="40.5">
      <c r="A4409" s="707">
        <v>92938</v>
      </c>
      <c r="B4409" s="692" t="s">
        <v>4420</v>
      </c>
      <c r="C4409" s="18" t="s">
        <v>44</v>
      </c>
      <c r="D4409" s="18">
        <v>27.64</v>
      </c>
      <c r="E4409" s="310" t="str">
        <f t="shared" si="68"/>
        <v>SINAPI 07/2024</v>
      </c>
      <c r="F4409" s="18">
        <v>29.25</v>
      </c>
    </row>
    <row r="4410" spans="1:6" ht="40.5">
      <c r="A4410" s="707">
        <v>92939</v>
      </c>
      <c r="B4410" s="692" t="s">
        <v>4421</v>
      </c>
      <c r="C4410" s="18" t="s">
        <v>44</v>
      </c>
      <c r="D4410" s="18">
        <v>27.93</v>
      </c>
      <c r="E4410" s="310" t="str">
        <f t="shared" si="68"/>
        <v>SINAPI 07/2024</v>
      </c>
      <c r="F4410" s="18">
        <v>29.54</v>
      </c>
    </row>
    <row r="4411" spans="1:6" ht="40.5">
      <c r="A4411" s="707">
        <v>92940</v>
      </c>
      <c r="B4411" s="692" t="s">
        <v>4422</v>
      </c>
      <c r="C4411" s="18" t="s">
        <v>44</v>
      </c>
      <c r="D4411" s="18">
        <v>36.090000000000003</v>
      </c>
      <c r="E4411" s="310" t="str">
        <f t="shared" si="68"/>
        <v>SINAPI 07/2024</v>
      </c>
      <c r="F4411" s="18">
        <v>37.79</v>
      </c>
    </row>
    <row r="4412" spans="1:6" ht="40.5">
      <c r="A4412" s="707">
        <v>92941</v>
      </c>
      <c r="B4412" s="692" t="s">
        <v>4423</v>
      </c>
      <c r="C4412" s="18" t="s">
        <v>44</v>
      </c>
      <c r="D4412" s="18">
        <v>36.08</v>
      </c>
      <c r="E4412" s="310" t="str">
        <f t="shared" si="68"/>
        <v>SINAPI 07/2024</v>
      </c>
      <c r="F4412" s="18">
        <v>37.78</v>
      </c>
    </row>
    <row r="4413" spans="1:6" ht="40.5">
      <c r="A4413" s="707">
        <v>92942</v>
      </c>
      <c r="B4413" s="692" t="s">
        <v>4424</v>
      </c>
      <c r="C4413" s="18" t="s">
        <v>44</v>
      </c>
      <c r="D4413" s="18">
        <v>36.08</v>
      </c>
      <c r="E4413" s="310" t="str">
        <f t="shared" si="68"/>
        <v>SINAPI 07/2024</v>
      </c>
      <c r="F4413" s="18">
        <v>37.78</v>
      </c>
    </row>
    <row r="4414" spans="1:6" ht="54">
      <c r="A4414" s="707">
        <v>92943</v>
      </c>
      <c r="B4414" s="692" t="s">
        <v>4425</v>
      </c>
      <c r="C4414" s="18" t="s">
        <v>44</v>
      </c>
      <c r="D4414" s="18">
        <v>41.72</v>
      </c>
      <c r="E4414" s="310" t="str">
        <f t="shared" si="68"/>
        <v>SINAPI 07/2024</v>
      </c>
      <c r="F4414" s="18">
        <v>43.52</v>
      </c>
    </row>
    <row r="4415" spans="1:6" ht="40.5">
      <c r="A4415" s="707">
        <v>92944</v>
      </c>
      <c r="B4415" s="692" t="s">
        <v>4426</v>
      </c>
      <c r="C4415" s="18" t="s">
        <v>44</v>
      </c>
      <c r="D4415" s="18">
        <v>41.72</v>
      </c>
      <c r="E4415" s="310" t="str">
        <f t="shared" si="68"/>
        <v>SINAPI 07/2024</v>
      </c>
      <c r="F4415" s="18">
        <v>43.52</v>
      </c>
    </row>
    <row r="4416" spans="1:6" ht="40.5">
      <c r="A4416" s="707">
        <v>92945</v>
      </c>
      <c r="B4416" s="692" t="s">
        <v>4427</v>
      </c>
      <c r="C4416" s="18" t="s">
        <v>44</v>
      </c>
      <c r="D4416" s="18">
        <v>41.72</v>
      </c>
      <c r="E4416" s="310" t="str">
        <f t="shared" si="68"/>
        <v>SINAPI 07/2024</v>
      </c>
      <c r="F4416" s="18">
        <v>43.52</v>
      </c>
    </row>
    <row r="4417" spans="1:6" ht="40.5">
      <c r="A4417" s="707">
        <v>92946</v>
      </c>
      <c r="B4417" s="692" t="s">
        <v>4428</v>
      </c>
      <c r="C4417" s="18" t="s">
        <v>44</v>
      </c>
      <c r="D4417" s="18">
        <v>59.19</v>
      </c>
      <c r="E4417" s="310" t="str">
        <f t="shared" si="68"/>
        <v>SINAPI 07/2024</v>
      </c>
      <c r="F4417" s="18">
        <v>61.13</v>
      </c>
    </row>
    <row r="4418" spans="1:6" ht="40.5">
      <c r="A4418" s="707">
        <v>92947</v>
      </c>
      <c r="B4418" s="692" t="s">
        <v>4429</v>
      </c>
      <c r="C4418" s="18" t="s">
        <v>44</v>
      </c>
      <c r="D4418" s="18">
        <v>59.19</v>
      </c>
      <c r="E4418" s="310" t="str">
        <f t="shared" si="68"/>
        <v>SINAPI 07/2024</v>
      </c>
      <c r="F4418" s="18">
        <v>61.13</v>
      </c>
    </row>
    <row r="4419" spans="1:6" ht="40.5">
      <c r="A4419" s="707">
        <v>92948</v>
      </c>
      <c r="B4419" s="692" t="s">
        <v>4430</v>
      </c>
      <c r="C4419" s="18" t="s">
        <v>44</v>
      </c>
      <c r="D4419" s="18">
        <v>59.19</v>
      </c>
      <c r="E4419" s="310" t="str">
        <f t="shared" si="68"/>
        <v>SINAPI 07/2024</v>
      </c>
      <c r="F4419" s="18">
        <v>61.13</v>
      </c>
    </row>
    <row r="4420" spans="1:6" ht="54">
      <c r="A4420" s="707">
        <v>92949</v>
      </c>
      <c r="B4420" s="692" t="s">
        <v>4431</v>
      </c>
      <c r="C4420" s="18" t="s">
        <v>44</v>
      </c>
      <c r="D4420" s="18">
        <v>93.65</v>
      </c>
      <c r="E4420" s="310" t="str">
        <f t="shared" si="68"/>
        <v>SINAPI 07/2024</v>
      </c>
      <c r="F4420" s="18">
        <v>95.78</v>
      </c>
    </row>
    <row r="4421" spans="1:6" ht="40.5">
      <c r="A4421" s="707">
        <v>92950</v>
      </c>
      <c r="B4421" s="692" t="s">
        <v>4432</v>
      </c>
      <c r="C4421" s="18" t="s">
        <v>44</v>
      </c>
      <c r="D4421" s="18">
        <v>93.65</v>
      </c>
      <c r="E4421" s="310" t="str">
        <f t="shared" si="68"/>
        <v>SINAPI 07/2024</v>
      </c>
      <c r="F4421" s="18">
        <v>95.78</v>
      </c>
    </row>
    <row r="4422" spans="1:6" ht="40.5">
      <c r="A4422" s="707">
        <v>92951</v>
      </c>
      <c r="B4422" s="692" t="s">
        <v>4433</v>
      </c>
      <c r="C4422" s="18" t="s">
        <v>44</v>
      </c>
      <c r="D4422" s="18">
        <v>135.29</v>
      </c>
      <c r="E4422" s="310" t="str">
        <f t="shared" si="68"/>
        <v>SINAPI 07/2024</v>
      </c>
      <c r="F4422" s="18">
        <v>137.61000000000001</v>
      </c>
    </row>
    <row r="4423" spans="1:6" ht="40.5">
      <c r="A4423" s="707">
        <v>92952</v>
      </c>
      <c r="B4423" s="692" t="s">
        <v>4434</v>
      </c>
      <c r="C4423" s="18" t="s">
        <v>44</v>
      </c>
      <c r="D4423" s="18">
        <v>135.29</v>
      </c>
      <c r="E4423" s="310" t="str">
        <f t="shared" si="68"/>
        <v>SINAPI 07/2024</v>
      </c>
      <c r="F4423" s="18">
        <v>137.61000000000001</v>
      </c>
    </row>
    <row r="4424" spans="1:6" ht="40.5">
      <c r="A4424" s="707">
        <v>92953</v>
      </c>
      <c r="B4424" s="692" t="s">
        <v>4435</v>
      </c>
      <c r="C4424" s="18" t="s">
        <v>44</v>
      </c>
      <c r="D4424" s="18">
        <v>23.35</v>
      </c>
      <c r="E4424" s="310" t="str">
        <f t="shared" ref="E4424:E4487" si="69">+$G$7</f>
        <v>SINAPI 07/2024</v>
      </c>
      <c r="F4424" s="18">
        <v>24.94</v>
      </c>
    </row>
    <row r="4425" spans="1:6" ht="40.5">
      <c r="A4425" s="707">
        <v>93050</v>
      </c>
      <c r="B4425" s="692" t="s">
        <v>4436</v>
      </c>
      <c r="C4425" s="18" t="s">
        <v>44</v>
      </c>
      <c r="D4425" s="18">
        <v>10.76</v>
      </c>
      <c r="E4425" s="310" t="str">
        <f t="shared" si="69"/>
        <v>SINAPI 07/2024</v>
      </c>
      <c r="F4425" s="18">
        <v>11.08</v>
      </c>
    </row>
    <row r="4426" spans="1:6" ht="40.5">
      <c r="A4426" s="707">
        <v>93052</v>
      </c>
      <c r="B4426" s="692" t="s">
        <v>4437</v>
      </c>
      <c r="C4426" s="18" t="s">
        <v>44</v>
      </c>
      <c r="D4426" s="18">
        <v>515.36</v>
      </c>
      <c r="E4426" s="310" t="str">
        <f t="shared" si="69"/>
        <v>SINAPI 07/2024</v>
      </c>
      <c r="F4426" s="18">
        <v>515.67999999999995</v>
      </c>
    </row>
    <row r="4427" spans="1:6" ht="54">
      <c r="A4427" s="707">
        <v>93054</v>
      </c>
      <c r="B4427" s="692" t="s">
        <v>4438</v>
      </c>
      <c r="C4427" s="18" t="s">
        <v>44</v>
      </c>
      <c r="D4427" s="18">
        <v>21.65</v>
      </c>
      <c r="E4427" s="310" t="str">
        <f t="shared" si="69"/>
        <v>SINAPI 07/2024</v>
      </c>
      <c r="F4427" s="18">
        <v>22.1</v>
      </c>
    </row>
    <row r="4428" spans="1:6" ht="54">
      <c r="A4428" s="707">
        <v>93055</v>
      </c>
      <c r="B4428" s="692" t="s">
        <v>4439</v>
      </c>
      <c r="C4428" s="18" t="s">
        <v>44</v>
      </c>
      <c r="D4428" s="18">
        <v>44.18</v>
      </c>
      <c r="E4428" s="310" t="str">
        <f t="shared" si="69"/>
        <v>SINAPI 07/2024</v>
      </c>
      <c r="F4428" s="18">
        <v>44.5</v>
      </c>
    </row>
    <row r="4429" spans="1:6" ht="40.5">
      <c r="A4429" s="707">
        <v>93056</v>
      </c>
      <c r="B4429" s="692" t="s">
        <v>4440</v>
      </c>
      <c r="C4429" s="18" t="s">
        <v>44</v>
      </c>
      <c r="D4429" s="18">
        <v>16.190000000000001</v>
      </c>
      <c r="E4429" s="310" t="str">
        <f t="shared" si="69"/>
        <v>SINAPI 07/2024</v>
      </c>
      <c r="F4429" s="18">
        <v>16.59</v>
      </c>
    </row>
    <row r="4430" spans="1:6" ht="54">
      <c r="A4430" s="707">
        <v>93057</v>
      </c>
      <c r="B4430" s="692" t="s">
        <v>4441</v>
      </c>
      <c r="C4430" s="18" t="s">
        <v>44</v>
      </c>
      <c r="D4430" s="18">
        <v>13.44</v>
      </c>
      <c r="E4430" s="310" t="str">
        <f t="shared" si="69"/>
        <v>SINAPI 07/2024</v>
      </c>
      <c r="F4430" s="18">
        <v>13.8</v>
      </c>
    </row>
    <row r="4431" spans="1:6" ht="40.5">
      <c r="A4431" s="707">
        <v>93058</v>
      </c>
      <c r="B4431" s="692" t="s">
        <v>4442</v>
      </c>
      <c r="C4431" s="18" t="s">
        <v>44</v>
      </c>
      <c r="D4431" s="18">
        <v>566.91</v>
      </c>
      <c r="E4431" s="310" t="str">
        <f t="shared" si="69"/>
        <v>SINAPI 07/2024</v>
      </c>
      <c r="F4431" s="18">
        <v>567.30999999999995</v>
      </c>
    </row>
    <row r="4432" spans="1:6" ht="54">
      <c r="A4432" s="707">
        <v>93059</v>
      </c>
      <c r="B4432" s="692" t="s">
        <v>4443</v>
      </c>
      <c r="C4432" s="18" t="s">
        <v>44</v>
      </c>
      <c r="D4432" s="18">
        <v>28.53</v>
      </c>
      <c r="E4432" s="310" t="str">
        <f t="shared" si="69"/>
        <v>SINAPI 07/2024</v>
      </c>
      <c r="F4432" s="18">
        <v>28.92</v>
      </c>
    </row>
    <row r="4433" spans="1:6" ht="54">
      <c r="A4433" s="707">
        <v>93060</v>
      </c>
      <c r="B4433" s="692" t="s">
        <v>4444</v>
      </c>
      <c r="C4433" s="18" t="s">
        <v>44</v>
      </c>
      <c r="D4433" s="18">
        <v>77.64</v>
      </c>
      <c r="E4433" s="310" t="str">
        <f t="shared" si="69"/>
        <v>SINAPI 07/2024</v>
      </c>
      <c r="F4433" s="18">
        <v>78.040000000000006</v>
      </c>
    </row>
    <row r="4434" spans="1:6" ht="40.5">
      <c r="A4434" s="707">
        <v>93061</v>
      </c>
      <c r="B4434" s="692" t="s">
        <v>4445</v>
      </c>
      <c r="C4434" s="18" t="s">
        <v>44</v>
      </c>
      <c r="D4434" s="18">
        <v>31.02</v>
      </c>
      <c r="E4434" s="310" t="str">
        <f t="shared" si="69"/>
        <v>SINAPI 07/2024</v>
      </c>
      <c r="F4434" s="18">
        <v>31.54</v>
      </c>
    </row>
    <row r="4435" spans="1:6" ht="54">
      <c r="A4435" s="707">
        <v>93062</v>
      </c>
      <c r="B4435" s="692" t="s">
        <v>4446</v>
      </c>
      <c r="C4435" s="18" t="s">
        <v>44</v>
      </c>
      <c r="D4435" s="18">
        <v>26.12</v>
      </c>
      <c r="E4435" s="310" t="str">
        <f t="shared" si="69"/>
        <v>SINAPI 07/2024</v>
      </c>
      <c r="F4435" s="18">
        <v>26.59</v>
      </c>
    </row>
    <row r="4436" spans="1:6" ht="40.5">
      <c r="A4436" s="707">
        <v>93063</v>
      </c>
      <c r="B4436" s="692" t="s">
        <v>4447</v>
      </c>
      <c r="C4436" s="18" t="s">
        <v>44</v>
      </c>
      <c r="D4436" s="18">
        <v>649.55999999999995</v>
      </c>
      <c r="E4436" s="310" t="str">
        <f t="shared" si="69"/>
        <v>SINAPI 07/2024</v>
      </c>
      <c r="F4436" s="18">
        <v>650.08000000000004</v>
      </c>
    </row>
    <row r="4437" spans="1:6" ht="40.5">
      <c r="A4437" s="707">
        <v>93064</v>
      </c>
      <c r="B4437" s="692" t="s">
        <v>4448</v>
      </c>
      <c r="C4437" s="18" t="s">
        <v>44</v>
      </c>
      <c r="D4437" s="18">
        <v>47.85</v>
      </c>
      <c r="E4437" s="310" t="str">
        <f t="shared" si="69"/>
        <v>SINAPI 07/2024</v>
      </c>
      <c r="F4437" s="18">
        <v>48.48</v>
      </c>
    </row>
    <row r="4438" spans="1:6" ht="54">
      <c r="A4438" s="707">
        <v>93065</v>
      </c>
      <c r="B4438" s="692" t="s">
        <v>4449</v>
      </c>
      <c r="C4438" s="18" t="s">
        <v>44</v>
      </c>
      <c r="D4438" s="18">
        <v>42.96</v>
      </c>
      <c r="E4438" s="310" t="str">
        <f t="shared" si="69"/>
        <v>SINAPI 07/2024</v>
      </c>
      <c r="F4438" s="18">
        <v>43.54</v>
      </c>
    </row>
    <row r="4439" spans="1:6" ht="40.5">
      <c r="A4439" s="707">
        <v>93066</v>
      </c>
      <c r="B4439" s="692" t="s">
        <v>4450</v>
      </c>
      <c r="C4439" s="18" t="s">
        <v>44</v>
      </c>
      <c r="D4439" s="18">
        <v>815.21</v>
      </c>
      <c r="E4439" s="310" t="str">
        <f t="shared" si="69"/>
        <v>SINAPI 07/2024</v>
      </c>
      <c r="F4439" s="18">
        <v>815.84</v>
      </c>
    </row>
    <row r="4440" spans="1:6" ht="40.5">
      <c r="A4440" s="707">
        <v>93067</v>
      </c>
      <c r="B4440" s="692" t="s">
        <v>4451</v>
      </c>
      <c r="C4440" s="18" t="s">
        <v>44</v>
      </c>
      <c r="D4440" s="18">
        <v>71.31</v>
      </c>
      <c r="E4440" s="310" t="str">
        <f t="shared" si="69"/>
        <v>SINAPI 07/2024</v>
      </c>
      <c r="F4440" s="18">
        <v>72.12</v>
      </c>
    </row>
    <row r="4441" spans="1:6" ht="54">
      <c r="A4441" s="707">
        <v>93068</v>
      </c>
      <c r="B4441" s="692" t="s">
        <v>4452</v>
      </c>
      <c r="C4441" s="18" t="s">
        <v>44</v>
      </c>
      <c r="D4441" s="18">
        <v>60.59</v>
      </c>
      <c r="E4441" s="310" t="str">
        <f t="shared" si="69"/>
        <v>SINAPI 07/2024</v>
      </c>
      <c r="F4441" s="18">
        <v>61.31</v>
      </c>
    </row>
    <row r="4442" spans="1:6" ht="40.5">
      <c r="A4442" s="707">
        <v>93069</v>
      </c>
      <c r="B4442" s="692" t="s">
        <v>4453</v>
      </c>
      <c r="C4442" s="18" t="s">
        <v>44</v>
      </c>
      <c r="D4442" s="311">
        <v>1130.07</v>
      </c>
      <c r="E4442" s="310" t="str">
        <f t="shared" si="69"/>
        <v>SINAPI 07/2024</v>
      </c>
      <c r="F4442" s="311">
        <v>1130.8800000000001</v>
      </c>
    </row>
    <row r="4443" spans="1:6" ht="40.5">
      <c r="A4443" s="707">
        <v>93070</v>
      </c>
      <c r="B4443" s="692" t="s">
        <v>4454</v>
      </c>
      <c r="C4443" s="18" t="s">
        <v>44</v>
      </c>
      <c r="D4443" s="18">
        <v>181.34</v>
      </c>
      <c r="E4443" s="310" t="str">
        <f t="shared" si="69"/>
        <v>SINAPI 07/2024</v>
      </c>
      <c r="F4443" s="18">
        <v>182.34</v>
      </c>
    </row>
    <row r="4444" spans="1:6" ht="54">
      <c r="A4444" s="707">
        <v>93071</v>
      </c>
      <c r="B4444" s="692" t="s">
        <v>4455</v>
      </c>
      <c r="C4444" s="18" t="s">
        <v>44</v>
      </c>
      <c r="D4444" s="18">
        <v>166.74</v>
      </c>
      <c r="E4444" s="310" t="str">
        <f t="shared" si="69"/>
        <v>SINAPI 07/2024</v>
      </c>
      <c r="F4444" s="18">
        <v>167.63</v>
      </c>
    </row>
    <row r="4445" spans="1:6" ht="40.5">
      <c r="A4445" s="707">
        <v>93072</v>
      </c>
      <c r="B4445" s="692" t="s">
        <v>4456</v>
      </c>
      <c r="C4445" s="18" t="s">
        <v>44</v>
      </c>
      <c r="D4445" s="311">
        <v>1491.49</v>
      </c>
      <c r="E4445" s="310" t="str">
        <f t="shared" si="69"/>
        <v>SINAPI 07/2024</v>
      </c>
      <c r="F4445" s="311">
        <v>1492.49</v>
      </c>
    </row>
    <row r="4446" spans="1:6" ht="54">
      <c r="A4446" s="707">
        <v>93074</v>
      </c>
      <c r="B4446" s="692" t="s">
        <v>4457</v>
      </c>
      <c r="C4446" s="18" t="s">
        <v>44</v>
      </c>
      <c r="D4446" s="18">
        <v>12.27</v>
      </c>
      <c r="E4446" s="310" t="str">
        <f t="shared" si="69"/>
        <v>SINAPI 07/2024</v>
      </c>
      <c r="F4446" s="18">
        <v>13.06</v>
      </c>
    </row>
    <row r="4447" spans="1:6" ht="54">
      <c r="A4447" s="707">
        <v>93075</v>
      </c>
      <c r="B4447" s="692" t="s">
        <v>4458</v>
      </c>
      <c r="C4447" s="18" t="s">
        <v>44</v>
      </c>
      <c r="D4447" s="18">
        <v>18.77</v>
      </c>
      <c r="E4447" s="310" t="str">
        <f t="shared" si="69"/>
        <v>SINAPI 07/2024</v>
      </c>
      <c r="F4447" s="18">
        <v>19.36</v>
      </c>
    </row>
    <row r="4448" spans="1:6" ht="54">
      <c r="A4448" s="707">
        <v>93076</v>
      </c>
      <c r="B4448" s="692" t="s">
        <v>4459</v>
      </c>
      <c r="C4448" s="18" t="s">
        <v>44</v>
      </c>
      <c r="D4448" s="18">
        <v>20.03</v>
      </c>
      <c r="E4448" s="310" t="str">
        <f t="shared" si="69"/>
        <v>SINAPI 07/2024</v>
      </c>
      <c r="F4448" s="18">
        <v>20.94</v>
      </c>
    </row>
    <row r="4449" spans="1:6" ht="54">
      <c r="A4449" s="707">
        <v>93077</v>
      </c>
      <c r="B4449" s="692" t="s">
        <v>4460</v>
      </c>
      <c r="C4449" s="18" t="s">
        <v>44</v>
      </c>
      <c r="D4449" s="18">
        <v>26.81</v>
      </c>
      <c r="E4449" s="310" t="str">
        <f t="shared" si="69"/>
        <v>SINAPI 07/2024</v>
      </c>
      <c r="F4449" s="18">
        <v>27.46</v>
      </c>
    </row>
    <row r="4450" spans="1:6" ht="54">
      <c r="A4450" s="707">
        <v>93078</v>
      </c>
      <c r="B4450" s="692" t="s">
        <v>4461</v>
      </c>
      <c r="C4450" s="18" t="s">
        <v>44</v>
      </c>
      <c r="D4450" s="18">
        <v>30.13</v>
      </c>
      <c r="E4450" s="310" t="str">
        <f t="shared" si="69"/>
        <v>SINAPI 07/2024</v>
      </c>
      <c r="F4450" s="18">
        <v>30.89</v>
      </c>
    </row>
    <row r="4451" spans="1:6" ht="54">
      <c r="A4451" s="707">
        <v>93079</v>
      </c>
      <c r="B4451" s="692" t="s">
        <v>4462</v>
      </c>
      <c r="C4451" s="18" t="s">
        <v>44</v>
      </c>
      <c r="D4451" s="18">
        <v>28.15</v>
      </c>
      <c r="E4451" s="310" t="str">
        <f t="shared" si="69"/>
        <v>SINAPI 07/2024</v>
      </c>
      <c r="F4451" s="18">
        <v>29.18</v>
      </c>
    </row>
    <row r="4452" spans="1:6" ht="40.5">
      <c r="A4452" s="707">
        <v>93080</v>
      </c>
      <c r="B4452" s="692" t="s">
        <v>4463</v>
      </c>
      <c r="C4452" s="18" t="s">
        <v>44</v>
      </c>
      <c r="D4452" s="18">
        <v>7.97</v>
      </c>
      <c r="E4452" s="310" t="str">
        <f t="shared" si="69"/>
        <v>SINAPI 07/2024</v>
      </c>
      <c r="F4452" s="18">
        <v>8.51</v>
      </c>
    </row>
    <row r="4453" spans="1:6" ht="54">
      <c r="A4453" s="707">
        <v>93081</v>
      </c>
      <c r="B4453" s="692" t="s">
        <v>4464</v>
      </c>
      <c r="C4453" s="18" t="s">
        <v>44</v>
      </c>
      <c r="D4453" s="18">
        <v>17.84</v>
      </c>
      <c r="E4453" s="310" t="str">
        <f t="shared" si="69"/>
        <v>SINAPI 07/2024</v>
      </c>
      <c r="F4453" s="18">
        <v>18.29</v>
      </c>
    </row>
    <row r="4454" spans="1:6" ht="54">
      <c r="A4454" s="707">
        <v>93082</v>
      </c>
      <c r="B4454" s="692" t="s">
        <v>4465</v>
      </c>
      <c r="C4454" s="18" t="s">
        <v>44</v>
      </c>
      <c r="D4454" s="18">
        <v>23.18</v>
      </c>
      <c r="E4454" s="310" t="str">
        <f t="shared" si="69"/>
        <v>SINAPI 07/2024</v>
      </c>
      <c r="F4454" s="18">
        <v>23.72</v>
      </c>
    </row>
    <row r="4455" spans="1:6" ht="40.5">
      <c r="A4455" s="707">
        <v>93083</v>
      </c>
      <c r="B4455" s="692" t="s">
        <v>4466</v>
      </c>
      <c r="C4455" s="18" t="s">
        <v>44</v>
      </c>
      <c r="D4455" s="18">
        <v>445.96</v>
      </c>
      <c r="E4455" s="310" t="str">
        <f t="shared" si="69"/>
        <v>SINAPI 07/2024</v>
      </c>
      <c r="F4455" s="18">
        <v>446.5</v>
      </c>
    </row>
    <row r="4456" spans="1:6" ht="40.5">
      <c r="A4456" s="707">
        <v>93084</v>
      </c>
      <c r="B4456" s="692" t="s">
        <v>4467</v>
      </c>
      <c r="C4456" s="18" t="s">
        <v>44</v>
      </c>
      <c r="D4456" s="18">
        <v>13.14</v>
      </c>
      <c r="E4456" s="310" t="str">
        <f t="shared" si="69"/>
        <v>SINAPI 07/2024</v>
      </c>
      <c r="F4456" s="18">
        <v>13.75</v>
      </c>
    </row>
    <row r="4457" spans="1:6" ht="54">
      <c r="A4457" s="707">
        <v>93085</v>
      </c>
      <c r="B4457" s="692" t="s">
        <v>4468</v>
      </c>
      <c r="C4457" s="18" t="s">
        <v>44</v>
      </c>
      <c r="D4457" s="18">
        <v>13.87</v>
      </c>
      <c r="E4457" s="310" t="str">
        <f t="shared" si="69"/>
        <v>SINAPI 07/2024</v>
      </c>
      <c r="F4457" s="18">
        <v>14.73</v>
      </c>
    </row>
    <row r="4458" spans="1:6" ht="40.5">
      <c r="A4458" s="707">
        <v>93086</v>
      </c>
      <c r="B4458" s="692" t="s">
        <v>4469</v>
      </c>
      <c r="C4458" s="18" t="s">
        <v>44</v>
      </c>
      <c r="D4458" s="18">
        <v>517.74</v>
      </c>
      <c r="E4458" s="310" t="str">
        <f t="shared" si="69"/>
        <v>SINAPI 07/2024</v>
      </c>
      <c r="F4458" s="18">
        <v>518.35</v>
      </c>
    </row>
    <row r="4459" spans="1:6" ht="54">
      <c r="A4459" s="707">
        <v>93087</v>
      </c>
      <c r="B4459" s="692" t="s">
        <v>4470</v>
      </c>
      <c r="C4459" s="18" t="s">
        <v>44</v>
      </c>
      <c r="D4459" s="18">
        <v>18.66</v>
      </c>
      <c r="E4459" s="310" t="str">
        <f t="shared" si="69"/>
        <v>SINAPI 07/2024</v>
      </c>
      <c r="F4459" s="18">
        <v>19.16</v>
      </c>
    </row>
    <row r="4460" spans="1:6" ht="54">
      <c r="A4460" s="707">
        <v>93088</v>
      </c>
      <c r="B4460" s="692" t="s">
        <v>4471</v>
      </c>
      <c r="C4460" s="18" t="s">
        <v>44</v>
      </c>
      <c r="D4460" s="18">
        <v>23.15</v>
      </c>
      <c r="E4460" s="310" t="str">
        <f t="shared" si="69"/>
        <v>SINAPI 07/2024</v>
      </c>
      <c r="F4460" s="18">
        <v>23.74</v>
      </c>
    </row>
    <row r="4461" spans="1:6" ht="54">
      <c r="A4461" s="707">
        <v>93089</v>
      </c>
      <c r="B4461" s="692" t="s">
        <v>4472</v>
      </c>
      <c r="C4461" s="18" t="s">
        <v>44</v>
      </c>
      <c r="D4461" s="18">
        <v>46.56</v>
      </c>
      <c r="E4461" s="310" t="str">
        <f t="shared" si="69"/>
        <v>SINAPI 07/2024</v>
      </c>
      <c r="F4461" s="18">
        <v>47.17</v>
      </c>
    </row>
    <row r="4462" spans="1:6" ht="40.5">
      <c r="A4462" s="707">
        <v>93090</v>
      </c>
      <c r="B4462" s="692" t="s">
        <v>4473</v>
      </c>
      <c r="C4462" s="18" t="s">
        <v>44</v>
      </c>
      <c r="D4462" s="18">
        <v>18.37</v>
      </c>
      <c r="E4462" s="310" t="str">
        <f t="shared" si="69"/>
        <v>SINAPI 07/2024</v>
      </c>
      <c r="F4462" s="18">
        <v>19.059999999999999</v>
      </c>
    </row>
    <row r="4463" spans="1:6" ht="54">
      <c r="A4463" s="707">
        <v>93091</v>
      </c>
      <c r="B4463" s="692" t="s">
        <v>4474</v>
      </c>
      <c r="C4463" s="18" t="s">
        <v>44</v>
      </c>
      <c r="D4463" s="18">
        <v>15.71</v>
      </c>
      <c r="E4463" s="310" t="str">
        <f t="shared" si="69"/>
        <v>SINAPI 07/2024</v>
      </c>
      <c r="F4463" s="18">
        <v>16.36</v>
      </c>
    </row>
    <row r="4464" spans="1:6" ht="40.5">
      <c r="A4464" s="707">
        <v>93092</v>
      </c>
      <c r="B4464" s="692" t="s">
        <v>4475</v>
      </c>
      <c r="C4464" s="18" t="s">
        <v>44</v>
      </c>
      <c r="D4464" s="18">
        <v>569.09</v>
      </c>
      <c r="E4464" s="310" t="str">
        <f t="shared" si="69"/>
        <v>SINAPI 07/2024</v>
      </c>
      <c r="F4464" s="18">
        <v>569.78</v>
      </c>
    </row>
    <row r="4465" spans="1:6" ht="54">
      <c r="A4465" s="707">
        <v>93093</v>
      </c>
      <c r="B4465" s="692" t="s">
        <v>4476</v>
      </c>
      <c r="C4465" s="18" t="s">
        <v>44</v>
      </c>
      <c r="D4465" s="18">
        <v>29.62</v>
      </c>
      <c r="E4465" s="310" t="str">
        <f t="shared" si="69"/>
        <v>SINAPI 07/2024</v>
      </c>
      <c r="F4465" s="18">
        <v>30.16</v>
      </c>
    </row>
    <row r="4466" spans="1:6" ht="54">
      <c r="A4466" s="707">
        <v>93094</v>
      </c>
      <c r="B4466" s="692" t="s">
        <v>4477</v>
      </c>
      <c r="C4466" s="18" t="s">
        <v>44</v>
      </c>
      <c r="D4466" s="18">
        <v>79.819999999999993</v>
      </c>
      <c r="E4466" s="310" t="str">
        <f t="shared" si="69"/>
        <v>SINAPI 07/2024</v>
      </c>
      <c r="F4466" s="18">
        <v>80.510000000000005</v>
      </c>
    </row>
    <row r="4467" spans="1:6" ht="54">
      <c r="A4467" s="707">
        <v>93097</v>
      </c>
      <c r="B4467" s="692" t="s">
        <v>4478</v>
      </c>
      <c r="C4467" s="18" t="s">
        <v>44</v>
      </c>
      <c r="D4467" s="18">
        <v>12.49</v>
      </c>
      <c r="E4467" s="310" t="str">
        <f t="shared" si="69"/>
        <v>SINAPI 07/2024</v>
      </c>
      <c r="F4467" s="18">
        <v>13.32</v>
      </c>
    </row>
    <row r="4468" spans="1:6" ht="54">
      <c r="A4468" s="707">
        <v>93098</v>
      </c>
      <c r="B4468" s="692" t="s">
        <v>4479</v>
      </c>
      <c r="C4468" s="18" t="s">
        <v>44</v>
      </c>
      <c r="D4468" s="18">
        <v>18.88</v>
      </c>
      <c r="E4468" s="310" t="str">
        <f t="shared" si="69"/>
        <v>SINAPI 07/2024</v>
      </c>
      <c r="F4468" s="18">
        <v>19.489999999999998</v>
      </c>
    </row>
    <row r="4469" spans="1:6" ht="54">
      <c r="A4469" s="707">
        <v>93099</v>
      </c>
      <c r="B4469" s="692" t="s">
        <v>4480</v>
      </c>
      <c r="C4469" s="18" t="s">
        <v>44</v>
      </c>
      <c r="D4469" s="18">
        <v>22.65</v>
      </c>
      <c r="E4469" s="310" t="str">
        <f t="shared" si="69"/>
        <v>SINAPI 07/2024</v>
      </c>
      <c r="F4469" s="18">
        <v>23.89</v>
      </c>
    </row>
    <row r="4470" spans="1:6" ht="54">
      <c r="A4470" s="707">
        <v>93100</v>
      </c>
      <c r="B4470" s="692" t="s">
        <v>4481</v>
      </c>
      <c r="C4470" s="18" t="s">
        <v>44</v>
      </c>
      <c r="D4470" s="18">
        <v>28.11</v>
      </c>
      <c r="E4470" s="310" t="str">
        <f t="shared" si="69"/>
        <v>SINAPI 07/2024</v>
      </c>
      <c r="F4470" s="18">
        <v>28.93</v>
      </c>
    </row>
    <row r="4471" spans="1:6" ht="54">
      <c r="A4471" s="707">
        <v>93101</v>
      </c>
      <c r="B4471" s="692" t="s">
        <v>4482</v>
      </c>
      <c r="C4471" s="18" t="s">
        <v>44</v>
      </c>
      <c r="D4471" s="18">
        <v>31.44</v>
      </c>
      <c r="E4471" s="310" t="str">
        <f t="shared" si="69"/>
        <v>SINAPI 07/2024</v>
      </c>
      <c r="F4471" s="18">
        <v>32.36</v>
      </c>
    </row>
    <row r="4472" spans="1:6" ht="54">
      <c r="A4472" s="707">
        <v>93102</v>
      </c>
      <c r="B4472" s="692" t="s">
        <v>4483</v>
      </c>
      <c r="C4472" s="18" t="s">
        <v>44</v>
      </c>
      <c r="D4472" s="18">
        <v>32.82</v>
      </c>
      <c r="E4472" s="310" t="str">
        <f t="shared" si="69"/>
        <v>SINAPI 07/2024</v>
      </c>
      <c r="F4472" s="18">
        <v>34.43</v>
      </c>
    </row>
    <row r="4473" spans="1:6" ht="40.5">
      <c r="A4473" s="707">
        <v>93103</v>
      </c>
      <c r="B4473" s="692" t="s">
        <v>4484</v>
      </c>
      <c r="C4473" s="18" t="s">
        <v>44</v>
      </c>
      <c r="D4473" s="18">
        <v>8.1199999999999992</v>
      </c>
      <c r="E4473" s="310" t="str">
        <f t="shared" si="69"/>
        <v>SINAPI 07/2024</v>
      </c>
      <c r="F4473" s="18">
        <v>8.67</v>
      </c>
    </row>
    <row r="4474" spans="1:6" ht="54">
      <c r="A4474" s="707">
        <v>93104</v>
      </c>
      <c r="B4474" s="692" t="s">
        <v>4485</v>
      </c>
      <c r="C4474" s="18" t="s">
        <v>44</v>
      </c>
      <c r="D4474" s="18">
        <v>17.91</v>
      </c>
      <c r="E4474" s="310" t="str">
        <f t="shared" si="69"/>
        <v>SINAPI 07/2024</v>
      </c>
      <c r="F4474" s="18">
        <v>18.38</v>
      </c>
    </row>
    <row r="4475" spans="1:6" ht="54">
      <c r="A4475" s="707">
        <v>93105</v>
      </c>
      <c r="B4475" s="692" t="s">
        <v>4486</v>
      </c>
      <c r="C4475" s="18" t="s">
        <v>44</v>
      </c>
      <c r="D4475" s="18">
        <v>23.33</v>
      </c>
      <c r="E4475" s="310" t="str">
        <f t="shared" si="69"/>
        <v>SINAPI 07/2024</v>
      </c>
      <c r="F4475" s="18">
        <v>23.88</v>
      </c>
    </row>
    <row r="4476" spans="1:6" ht="40.5">
      <c r="A4476" s="707">
        <v>93106</v>
      </c>
      <c r="B4476" s="692" t="s">
        <v>4487</v>
      </c>
      <c r="C4476" s="18" t="s">
        <v>44</v>
      </c>
      <c r="D4476" s="18">
        <v>446.11</v>
      </c>
      <c r="E4476" s="310" t="str">
        <f t="shared" si="69"/>
        <v>SINAPI 07/2024</v>
      </c>
      <c r="F4476" s="18">
        <v>446.66</v>
      </c>
    </row>
    <row r="4477" spans="1:6" ht="40.5">
      <c r="A4477" s="707">
        <v>93107</v>
      </c>
      <c r="B4477" s="692" t="s">
        <v>4488</v>
      </c>
      <c r="C4477" s="18" t="s">
        <v>44</v>
      </c>
      <c r="D4477" s="18">
        <v>14.9</v>
      </c>
      <c r="E4477" s="310" t="str">
        <f t="shared" si="69"/>
        <v>SINAPI 07/2024</v>
      </c>
      <c r="F4477" s="18">
        <v>15.74</v>
      </c>
    </row>
    <row r="4478" spans="1:6" ht="54">
      <c r="A4478" s="707">
        <v>93108</v>
      </c>
      <c r="B4478" s="692" t="s">
        <v>4489</v>
      </c>
      <c r="C4478" s="18" t="s">
        <v>44</v>
      </c>
      <c r="D4478" s="18">
        <v>12.57</v>
      </c>
      <c r="E4478" s="310" t="str">
        <f t="shared" si="69"/>
        <v>SINAPI 07/2024</v>
      </c>
      <c r="F4478" s="18">
        <v>13.27</v>
      </c>
    </row>
    <row r="4479" spans="1:6" ht="40.5">
      <c r="A4479" s="707">
        <v>93109</v>
      </c>
      <c r="B4479" s="692" t="s">
        <v>4490</v>
      </c>
      <c r="C4479" s="18" t="s">
        <v>44</v>
      </c>
      <c r="D4479" s="18">
        <v>519.5</v>
      </c>
      <c r="E4479" s="310" t="str">
        <f t="shared" si="69"/>
        <v>SINAPI 07/2024</v>
      </c>
      <c r="F4479" s="18">
        <v>520.34</v>
      </c>
    </row>
    <row r="4480" spans="1:6" ht="54">
      <c r="A4480" s="707">
        <v>93110</v>
      </c>
      <c r="B4480" s="692" t="s">
        <v>4491</v>
      </c>
      <c r="C4480" s="18" t="s">
        <v>44</v>
      </c>
      <c r="D4480" s="18">
        <v>19.54</v>
      </c>
      <c r="E4480" s="310" t="str">
        <f t="shared" si="69"/>
        <v>SINAPI 07/2024</v>
      </c>
      <c r="F4480" s="18">
        <v>20.149999999999999</v>
      </c>
    </row>
    <row r="4481" spans="1:6" ht="54">
      <c r="A4481" s="707">
        <v>93111</v>
      </c>
      <c r="B4481" s="692" t="s">
        <v>4492</v>
      </c>
      <c r="C4481" s="18" t="s">
        <v>44</v>
      </c>
      <c r="D4481" s="18">
        <v>23.71</v>
      </c>
      <c r="E4481" s="310" t="str">
        <f t="shared" si="69"/>
        <v>SINAPI 07/2024</v>
      </c>
      <c r="F4481" s="18">
        <v>24.42</v>
      </c>
    </row>
    <row r="4482" spans="1:6" ht="54">
      <c r="A4482" s="707">
        <v>93112</v>
      </c>
      <c r="B4482" s="692" t="s">
        <v>4493</v>
      </c>
      <c r="C4482" s="18" t="s">
        <v>44</v>
      </c>
      <c r="D4482" s="18">
        <v>48.32</v>
      </c>
      <c r="E4482" s="310" t="str">
        <f t="shared" si="69"/>
        <v>SINAPI 07/2024</v>
      </c>
      <c r="F4482" s="18">
        <v>49.16</v>
      </c>
    </row>
    <row r="4483" spans="1:6" ht="40.5">
      <c r="A4483" s="707">
        <v>93113</v>
      </c>
      <c r="B4483" s="692" t="s">
        <v>4494</v>
      </c>
      <c r="C4483" s="18" t="s">
        <v>44</v>
      </c>
      <c r="D4483" s="18">
        <v>21.51</v>
      </c>
      <c r="E4483" s="310" t="str">
        <f t="shared" si="69"/>
        <v>SINAPI 07/2024</v>
      </c>
      <c r="F4483" s="18">
        <v>22.59</v>
      </c>
    </row>
    <row r="4484" spans="1:6" ht="54">
      <c r="A4484" s="707">
        <v>93114</v>
      </c>
      <c r="B4484" s="692" t="s">
        <v>4495</v>
      </c>
      <c r="C4484" s="18" t="s">
        <v>44</v>
      </c>
      <c r="D4484" s="18">
        <v>31.19</v>
      </c>
      <c r="E4484" s="310" t="str">
        <f t="shared" si="69"/>
        <v>SINAPI 07/2024</v>
      </c>
      <c r="F4484" s="18">
        <v>31.93</v>
      </c>
    </row>
    <row r="4485" spans="1:6" ht="54">
      <c r="A4485" s="707">
        <v>93115</v>
      </c>
      <c r="B4485" s="692" t="s">
        <v>4496</v>
      </c>
      <c r="C4485" s="18" t="s">
        <v>44</v>
      </c>
      <c r="D4485" s="18">
        <v>82.96</v>
      </c>
      <c r="E4485" s="310" t="str">
        <f t="shared" si="69"/>
        <v>SINAPI 07/2024</v>
      </c>
      <c r="F4485" s="18">
        <v>84.04</v>
      </c>
    </row>
    <row r="4486" spans="1:6" ht="40.5">
      <c r="A4486" s="707">
        <v>93116</v>
      </c>
      <c r="B4486" s="692" t="s">
        <v>4497</v>
      </c>
      <c r="C4486" s="18" t="s">
        <v>44</v>
      </c>
      <c r="D4486" s="18">
        <v>572.23</v>
      </c>
      <c r="E4486" s="310" t="str">
        <f t="shared" si="69"/>
        <v>SINAPI 07/2024</v>
      </c>
      <c r="F4486" s="18">
        <v>573.30999999999995</v>
      </c>
    </row>
    <row r="4487" spans="1:6" ht="54">
      <c r="A4487" s="707">
        <v>93117</v>
      </c>
      <c r="B4487" s="692" t="s">
        <v>4498</v>
      </c>
      <c r="C4487" s="18" t="s">
        <v>44</v>
      </c>
      <c r="D4487" s="18">
        <v>56.63</v>
      </c>
      <c r="E4487" s="310" t="str">
        <f t="shared" si="69"/>
        <v>SINAPI 07/2024</v>
      </c>
      <c r="F4487" s="18">
        <v>57.37</v>
      </c>
    </row>
    <row r="4488" spans="1:6" ht="54">
      <c r="A4488" s="707">
        <v>93118</v>
      </c>
      <c r="B4488" s="692" t="s">
        <v>4499</v>
      </c>
      <c r="C4488" s="18" t="s">
        <v>44</v>
      </c>
      <c r="D4488" s="18">
        <v>83.44</v>
      </c>
      <c r="E4488" s="310" t="str">
        <f t="shared" ref="E4488:E4551" si="70">+$G$7</f>
        <v>SINAPI 07/2024</v>
      </c>
      <c r="F4488" s="18">
        <v>84.58</v>
      </c>
    </row>
    <row r="4489" spans="1:6" ht="40.5">
      <c r="A4489" s="707">
        <v>93119</v>
      </c>
      <c r="B4489" s="692" t="s">
        <v>4500</v>
      </c>
      <c r="C4489" s="18" t="s">
        <v>44</v>
      </c>
      <c r="D4489" s="18">
        <v>16.489999999999998</v>
      </c>
      <c r="E4489" s="310" t="str">
        <f t="shared" si="70"/>
        <v>SINAPI 07/2024</v>
      </c>
      <c r="F4489" s="18">
        <v>16.96</v>
      </c>
    </row>
    <row r="4490" spans="1:6" ht="54">
      <c r="A4490" s="707">
        <v>93120</v>
      </c>
      <c r="B4490" s="692" t="s">
        <v>4501</v>
      </c>
      <c r="C4490" s="18" t="s">
        <v>44</v>
      </c>
      <c r="D4490" s="18">
        <v>25.04</v>
      </c>
      <c r="E4490" s="310" t="str">
        <f t="shared" si="70"/>
        <v>SINAPI 07/2024</v>
      </c>
      <c r="F4490" s="18">
        <v>25.47</v>
      </c>
    </row>
    <row r="4491" spans="1:6" ht="54">
      <c r="A4491" s="707">
        <v>93121</v>
      </c>
      <c r="B4491" s="692" t="s">
        <v>4502</v>
      </c>
      <c r="C4491" s="18" t="s">
        <v>44</v>
      </c>
      <c r="D4491" s="18">
        <v>28.36</v>
      </c>
      <c r="E4491" s="310" t="str">
        <f t="shared" si="70"/>
        <v>SINAPI 07/2024</v>
      </c>
      <c r="F4491" s="18">
        <v>28.9</v>
      </c>
    </row>
    <row r="4492" spans="1:6" ht="40.5">
      <c r="A4492" s="707">
        <v>93122</v>
      </c>
      <c r="B4492" s="692" t="s">
        <v>4503</v>
      </c>
      <c r="C4492" s="18" t="s">
        <v>44</v>
      </c>
      <c r="D4492" s="18">
        <v>24.89</v>
      </c>
      <c r="E4492" s="310" t="str">
        <f t="shared" si="70"/>
        <v>SINAPI 07/2024</v>
      </c>
      <c r="F4492" s="18">
        <v>25.5</v>
      </c>
    </row>
    <row r="4493" spans="1:6" ht="40.5">
      <c r="A4493" s="707">
        <v>93123</v>
      </c>
      <c r="B4493" s="692" t="s">
        <v>4504</v>
      </c>
      <c r="C4493" s="18" t="s">
        <v>44</v>
      </c>
      <c r="D4493" s="18">
        <v>56.29</v>
      </c>
      <c r="E4493" s="310" t="str">
        <f t="shared" si="70"/>
        <v>SINAPI 07/2024</v>
      </c>
      <c r="F4493" s="18">
        <v>57.06</v>
      </c>
    </row>
    <row r="4494" spans="1:6" ht="40.5">
      <c r="A4494" s="707">
        <v>93124</v>
      </c>
      <c r="B4494" s="692" t="s">
        <v>4505</v>
      </c>
      <c r="C4494" s="18" t="s">
        <v>44</v>
      </c>
      <c r="D4494" s="18">
        <v>88.76</v>
      </c>
      <c r="E4494" s="310" t="str">
        <f t="shared" si="70"/>
        <v>SINAPI 07/2024</v>
      </c>
      <c r="F4494" s="18">
        <v>89.7</v>
      </c>
    </row>
    <row r="4495" spans="1:6" ht="40.5">
      <c r="A4495" s="707">
        <v>93125</v>
      </c>
      <c r="B4495" s="692" t="s">
        <v>4506</v>
      </c>
      <c r="C4495" s="18" t="s">
        <v>44</v>
      </c>
      <c r="D4495" s="18">
        <v>130.71</v>
      </c>
      <c r="E4495" s="310" t="str">
        <f t="shared" si="70"/>
        <v>SINAPI 07/2024</v>
      </c>
      <c r="F4495" s="18">
        <v>131.91</v>
      </c>
    </row>
    <row r="4496" spans="1:6" ht="40.5">
      <c r="A4496" s="707">
        <v>93126</v>
      </c>
      <c r="B4496" s="692" t="s">
        <v>4507</v>
      </c>
      <c r="C4496" s="18" t="s">
        <v>44</v>
      </c>
      <c r="D4496" s="18">
        <v>290.32</v>
      </c>
      <c r="E4496" s="310" t="str">
        <f t="shared" si="70"/>
        <v>SINAPI 07/2024</v>
      </c>
      <c r="F4496" s="18">
        <v>291.81</v>
      </c>
    </row>
    <row r="4497" spans="1:6" ht="40.5">
      <c r="A4497" s="707">
        <v>93133</v>
      </c>
      <c r="B4497" s="692" t="s">
        <v>4508</v>
      </c>
      <c r="C4497" s="18" t="s">
        <v>44</v>
      </c>
      <c r="D4497" s="18">
        <v>18.16</v>
      </c>
      <c r="E4497" s="310" t="str">
        <f t="shared" si="70"/>
        <v>SINAPI 07/2024</v>
      </c>
      <c r="F4497" s="18">
        <v>19.12</v>
      </c>
    </row>
    <row r="4498" spans="1:6" ht="40.5">
      <c r="A4498" s="707">
        <v>94465</v>
      </c>
      <c r="B4498" s="692" t="s">
        <v>4509</v>
      </c>
      <c r="C4498" s="18" t="s">
        <v>44</v>
      </c>
      <c r="D4498" s="18">
        <v>52.81</v>
      </c>
      <c r="E4498" s="310" t="str">
        <f t="shared" si="70"/>
        <v>SINAPI 07/2024</v>
      </c>
      <c r="F4498" s="18">
        <v>54.48</v>
      </c>
    </row>
    <row r="4499" spans="1:6" ht="40.5">
      <c r="A4499" s="707">
        <v>94466</v>
      </c>
      <c r="B4499" s="692" t="s">
        <v>4510</v>
      </c>
      <c r="C4499" s="18" t="s">
        <v>44</v>
      </c>
      <c r="D4499" s="18">
        <v>52.84</v>
      </c>
      <c r="E4499" s="310" t="str">
        <f t="shared" si="70"/>
        <v>SINAPI 07/2024</v>
      </c>
      <c r="F4499" s="18">
        <v>54.51</v>
      </c>
    </row>
    <row r="4500" spans="1:6" ht="40.5">
      <c r="A4500" s="707">
        <v>94467</v>
      </c>
      <c r="B4500" s="692" t="s">
        <v>4511</v>
      </c>
      <c r="C4500" s="18" t="s">
        <v>44</v>
      </c>
      <c r="D4500" s="18">
        <v>87.47</v>
      </c>
      <c r="E4500" s="310" t="str">
        <f t="shared" si="70"/>
        <v>SINAPI 07/2024</v>
      </c>
      <c r="F4500" s="18">
        <v>89.43</v>
      </c>
    </row>
    <row r="4501" spans="1:6" ht="40.5">
      <c r="A4501" s="707">
        <v>94468</v>
      </c>
      <c r="B4501" s="692" t="s">
        <v>4512</v>
      </c>
      <c r="C4501" s="18" t="s">
        <v>44</v>
      </c>
      <c r="D4501" s="18">
        <v>76</v>
      </c>
      <c r="E4501" s="310" t="str">
        <f t="shared" si="70"/>
        <v>SINAPI 07/2024</v>
      </c>
      <c r="F4501" s="18">
        <v>77.959999999999994</v>
      </c>
    </row>
    <row r="4502" spans="1:6" ht="40.5">
      <c r="A4502" s="707">
        <v>94469</v>
      </c>
      <c r="B4502" s="692" t="s">
        <v>4513</v>
      </c>
      <c r="C4502" s="18" t="s">
        <v>44</v>
      </c>
      <c r="D4502" s="18">
        <v>126.73</v>
      </c>
      <c r="E4502" s="310" t="str">
        <f t="shared" si="70"/>
        <v>SINAPI 07/2024</v>
      </c>
      <c r="F4502" s="18">
        <v>129.04</v>
      </c>
    </row>
    <row r="4503" spans="1:6" ht="40.5">
      <c r="A4503" s="707">
        <v>94470</v>
      </c>
      <c r="B4503" s="692" t="s">
        <v>4514</v>
      </c>
      <c r="C4503" s="18" t="s">
        <v>44</v>
      </c>
      <c r="D4503" s="18">
        <v>116.52</v>
      </c>
      <c r="E4503" s="310" t="str">
        <f t="shared" si="70"/>
        <v>SINAPI 07/2024</v>
      </c>
      <c r="F4503" s="18">
        <v>118.83</v>
      </c>
    </row>
    <row r="4504" spans="1:6" ht="54">
      <c r="A4504" s="707">
        <v>94471</v>
      </c>
      <c r="B4504" s="692" t="s">
        <v>4515</v>
      </c>
      <c r="C4504" s="18" t="s">
        <v>44</v>
      </c>
      <c r="D4504" s="18">
        <v>75.849999999999994</v>
      </c>
      <c r="E4504" s="310" t="str">
        <f t="shared" si="70"/>
        <v>SINAPI 07/2024</v>
      </c>
      <c r="F4504" s="18">
        <v>78.349999999999994</v>
      </c>
    </row>
    <row r="4505" spans="1:6" ht="54">
      <c r="A4505" s="707">
        <v>94472</v>
      </c>
      <c r="B4505" s="692" t="s">
        <v>4516</v>
      </c>
      <c r="C4505" s="18" t="s">
        <v>44</v>
      </c>
      <c r="D4505" s="18">
        <v>78.400000000000006</v>
      </c>
      <c r="E4505" s="310" t="str">
        <f t="shared" si="70"/>
        <v>SINAPI 07/2024</v>
      </c>
      <c r="F4505" s="18">
        <v>80.900000000000006</v>
      </c>
    </row>
    <row r="4506" spans="1:6" ht="54">
      <c r="A4506" s="707">
        <v>94473</v>
      </c>
      <c r="B4506" s="692" t="s">
        <v>4517</v>
      </c>
      <c r="C4506" s="18" t="s">
        <v>44</v>
      </c>
      <c r="D4506" s="18">
        <v>124.96</v>
      </c>
      <c r="E4506" s="310" t="str">
        <f t="shared" si="70"/>
        <v>SINAPI 07/2024</v>
      </c>
      <c r="F4506" s="18">
        <v>127.89</v>
      </c>
    </row>
    <row r="4507" spans="1:6" ht="54">
      <c r="A4507" s="707">
        <v>94474</v>
      </c>
      <c r="B4507" s="692" t="s">
        <v>4518</v>
      </c>
      <c r="C4507" s="18" t="s">
        <v>44</v>
      </c>
      <c r="D4507" s="18">
        <v>136.19</v>
      </c>
      <c r="E4507" s="310" t="str">
        <f t="shared" si="70"/>
        <v>SINAPI 07/2024</v>
      </c>
      <c r="F4507" s="18">
        <v>139.12</v>
      </c>
    </row>
    <row r="4508" spans="1:6" ht="54">
      <c r="A4508" s="707">
        <v>94475</v>
      </c>
      <c r="B4508" s="692" t="s">
        <v>4519</v>
      </c>
      <c r="C4508" s="18" t="s">
        <v>44</v>
      </c>
      <c r="D4508" s="18">
        <v>170.82</v>
      </c>
      <c r="E4508" s="310" t="str">
        <f t="shared" si="70"/>
        <v>SINAPI 07/2024</v>
      </c>
      <c r="F4508" s="18">
        <v>174.28</v>
      </c>
    </row>
    <row r="4509" spans="1:6" ht="54">
      <c r="A4509" s="707">
        <v>94476</v>
      </c>
      <c r="B4509" s="692" t="s">
        <v>4520</v>
      </c>
      <c r="C4509" s="18" t="s">
        <v>44</v>
      </c>
      <c r="D4509" s="18">
        <v>192.46</v>
      </c>
      <c r="E4509" s="310" t="str">
        <f t="shared" si="70"/>
        <v>SINAPI 07/2024</v>
      </c>
      <c r="F4509" s="18">
        <v>195.92</v>
      </c>
    </row>
    <row r="4510" spans="1:6" ht="40.5">
      <c r="A4510" s="707">
        <v>94477</v>
      </c>
      <c r="B4510" s="692" t="s">
        <v>4521</v>
      </c>
      <c r="C4510" s="18" t="s">
        <v>44</v>
      </c>
      <c r="D4510" s="18">
        <v>101.01</v>
      </c>
      <c r="E4510" s="310" t="str">
        <f t="shared" si="70"/>
        <v>SINAPI 07/2024</v>
      </c>
      <c r="F4510" s="18">
        <v>104.35</v>
      </c>
    </row>
    <row r="4511" spans="1:6" ht="40.5">
      <c r="A4511" s="707">
        <v>94478</v>
      </c>
      <c r="B4511" s="692" t="s">
        <v>4522</v>
      </c>
      <c r="C4511" s="18" t="s">
        <v>44</v>
      </c>
      <c r="D4511" s="18">
        <v>172.19</v>
      </c>
      <c r="E4511" s="310" t="str">
        <f t="shared" si="70"/>
        <v>SINAPI 07/2024</v>
      </c>
      <c r="F4511" s="18">
        <v>176.11</v>
      </c>
    </row>
    <row r="4512" spans="1:6" ht="40.5">
      <c r="A4512" s="707">
        <v>94479</v>
      </c>
      <c r="B4512" s="692" t="s">
        <v>4523</v>
      </c>
      <c r="C4512" s="18" t="s">
        <v>44</v>
      </c>
      <c r="D4512" s="18">
        <v>225.58</v>
      </c>
      <c r="E4512" s="310" t="str">
        <f t="shared" si="70"/>
        <v>SINAPI 07/2024</v>
      </c>
      <c r="F4512" s="18">
        <v>230.2</v>
      </c>
    </row>
    <row r="4513" spans="1:6" ht="40.5">
      <c r="A4513" s="707">
        <v>94606</v>
      </c>
      <c r="B4513" s="692" t="s">
        <v>4524</v>
      </c>
      <c r="C4513" s="18" t="s">
        <v>44</v>
      </c>
      <c r="D4513" s="18">
        <v>74.61</v>
      </c>
      <c r="E4513" s="310" t="str">
        <f t="shared" si="70"/>
        <v>SINAPI 07/2024</v>
      </c>
      <c r="F4513" s="18">
        <v>76.790000000000006</v>
      </c>
    </row>
    <row r="4514" spans="1:6" ht="40.5">
      <c r="A4514" s="707">
        <v>94608</v>
      </c>
      <c r="B4514" s="692" t="s">
        <v>4525</v>
      </c>
      <c r="C4514" s="18" t="s">
        <v>44</v>
      </c>
      <c r="D4514" s="18">
        <v>191.32</v>
      </c>
      <c r="E4514" s="310" t="str">
        <f t="shared" si="70"/>
        <v>SINAPI 07/2024</v>
      </c>
      <c r="F4514" s="18">
        <v>193.59</v>
      </c>
    </row>
    <row r="4515" spans="1:6" ht="40.5">
      <c r="A4515" s="707">
        <v>94610</v>
      </c>
      <c r="B4515" s="692" t="s">
        <v>4526</v>
      </c>
      <c r="C4515" s="18" t="s">
        <v>44</v>
      </c>
      <c r="D4515" s="18">
        <v>281.18</v>
      </c>
      <c r="E4515" s="310" t="str">
        <f t="shared" si="70"/>
        <v>SINAPI 07/2024</v>
      </c>
      <c r="F4515" s="18">
        <v>283.55</v>
      </c>
    </row>
    <row r="4516" spans="1:6" ht="40.5">
      <c r="A4516" s="707">
        <v>94612</v>
      </c>
      <c r="B4516" s="692" t="s">
        <v>4527</v>
      </c>
      <c r="C4516" s="18" t="s">
        <v>44</v>
      </c>
      <c r="D4516" s="18">
        <v>400.69</v>
      </c>
      <c r="E4516" s="310" t="str">
        <f t="shared" si="70"/>
        <v>SINAPI 07/2024</v>
      </c>
      <c r="F4516" s="18">
        <v>403.26</v>
      </c>
    </row>
    <row r="4517" spans="1:6" ht="40.5">
      <c r="A4517" s="707">
        <v>94614</v>
      </c>
      <c r="B4517" s="692" t="s">
        <v>4528</v>
      </c>
      <c r="C4517" s="18" t="s">
        <v>44</v>
      </c>
      <c r="D4517" s="18">
        <v>127.91</v>
      </c>
      <c r="E4517" s="310" t="str">
        <f t="shared" si="70"/>
        <v>SINAPI 07/2024</v>
      </c>
      <c r="F4517" s="18">
        <v>131.16</v>
      </c>
    </row>
    <row r="4518" spans="1:6" ht="40.5">
      <c r="A4518" s="707">
        <v>94615</v>
      </c>
      <c r="B4518" s="692" t="s">
        <v>4529</v>
      </c>
      <c r="C4518" s="18" t="s">
        <v>44</v>
      </c>
      <c r="D4518" s="18">
        <v>145.84</v>
      </c>
      <c r="E4518" s="310" t="str">
        <f t="shared" si="70"/>
        <v>SINAPI 07/2024</v>
      </c>
      <c r="F4518" s="18">
        <v>149.09</v>
      </c>
    </row>
    <row r="4519" spans="1:6" ht="40.5">
      <c r="A4519" s="707">
        <v>94616</v>
      </c>
      <c r="B4519" s="692" t="s">
        <v>4530</v>
      </c>
      <c r="C4519" s="18" t="s">
        <v>44</v>
      </c>
      <c r="D4519" s="18">
        <v>366.4</v>
      </c>
      <c r="E4519" s="310" t="str">
        <f t="shared" si="70"/>
        <v>SINAPI 07/2024</v>
      </c>
      <c r="F4519" s="18">
        <v>369.8</v>
      </c>
    </row>
    <row r="4520" spans="1:6" ht="40.5">
      <c r="A4520" s="707">
        <v>94617</v>
      </c>
      <c r="B4520" s="692" t="s">
        <v>4531</v>
      </c>
      <c r="C4520" s="18" t="s">
        <v>44</v>
      </c>
      <c r="D4520" s="18">
        <v>304.08</v>
      </c>
      <c r="E4520" s="310" t="str">
        <f t="shared" si="70"/>
        <v>SINAPI 07/2024</v>
      </c>
      <c r="F4520" s="18">
        <v>307.48</v>
      </c>
    </row>
    <row r="4521" spans="1:6" ht="40.5">
      <c r="A4521" s="707">
        <v>94618</v>
      </c>
      <c r="B4521" s="692" t="s">
        <v>4532</v>
      </c>
      <c r="C4521" s="18" t="s">
        <v>44</v>
      </c>
      <c r="D4521" s="18">
        <v>355.81</v>
      </c>
      <c r="E4521" s="310" t="str">
        <f t="shared" si="70"/>
        <v>SINAPI 07/2024</v>
      </c>
      <c r="F4521" s="18">
        <v>359.37</v>
      </c>
    </row>
    <row r="4522" spans="1:6" ht="40.5">
      <c r="A4522" s="707">
        <v>94620</v>
      </c>
      <c r="B4522" s="692" t="s">
        <v>4533</v>
      </c>
      <c r="C4522" s="18" t="s">
        <v>44</v>
      </c>
      <c r="D4522" s="18">
        <v>827.03</v>
      </c>
      <c r="E4522" s="310" t="str">
        <f t="shared" si="70"/>
        <v>SINAPI 07/2024</v>
      </c>
      <c r="F4522" s="18">
        <v>830.88</v>
      </c>
    </row>
    <row r="4523" spans="1:6" ht="40.5">
      <c r="A4523" s="707">
        <v>94622</v>
      </c>
      <c r="B4523" s="692" t="s">
        <v>4534</v>
      </c>
      <c r="C4523" s="18" t="s">
        <v>44</v>
      </c>
      <c r="D4523" s="18">
        <v>187.15</v>
      </c>
      <c r="E4523" s="310" t="str">
        <f t="shared" si="70"/>
        <v>SINAPI 07/2024</v>
      </c>
      <c r="F4523" s="18">
        <v>191.5</v>
      </c>
    </row>
    <row r="4524" spans="1:6" ht="40.5">
      <c r="A4524" s="707">
        <v>94623</v>
      </c>
      <c r="B4524" s="692" t="s">
        <v>4535</v>
      </c>
      <c r="C4524" s="18" t="s">
        <v>44</v>
      </c>
      <c r="D4524" s="18">
        <v>453.35</v>
      </c>
      <c r="E4524" s="310" t="str">
        <f t="shared" si="70"/>
        <v>SINAPI 07/2024</v>
      </c>
      <c r="F4524" s="18">
        <v>457.9</v>
      </c>
    </row>
    <row r="4525" spans="1:6" ht="40.5">
      <c r="A4525" s="707">
        <v>94624</v>
      </c>
      <c r="B4525" s="692" t="s">
        <v>4536</v>
      </c>
      <c r="C4525" s="18" t="s">
        <v>44</v>
      </c>
      <c r="D4525" s="18">
        <v>685.69</v>
      </c>
      <c r="E4525" s="310" t="str">
        <f t="shared" si="70"/>
        <v>SINAPI 07/2024</v>
      </c>
      <c r="F4525" s="18">
        <v>690.43</v>
      </c>
    </row>
    <row r="4526" spans="1:6" ht="40.5">
      <c r="A4526" s="707">
        <v>94625</v>
      </c>
      <c r="B4526" s="692" t="s">
        <v>4537</v>
      </c>
      <c r="C4526" s="18" t="s">
        <v>44</v>
      </c>
      <c r="D4526" s="311">
        <v>1442.71</v>
      </c>
      <c r="E4526" s="310" t="str">
        <f t="shared" si="70"/>
        <v>SINAPI 07/2024</v>
      </c>
      <c r="F4526" s="311">
        <v>1447.85</v>
      </c>
    </row>
    <row r="4527" spans="1:6" ht="54">
      <c r="A4527" s="707">
        <v>94656</v>
      </c>
      <c r="B4527" s="692" t="s">
        <v>4538</v>
      </c>
      <c r="C4527" s="18" t="s">
        <v>44</v>
      </c>
      <c r="D4527" s="18">
        <v>2.93</v>
      </c>
      <c r="E4527" s="310" t="str">
        <f t="shared" si="70"/>
        <v>SINAPI 07/2024</v>
      </c>
      <c r="F4527" s="18">
        <v>3.13</v>
      </c>
    </row>
    <row r="4528" spans="1:6" ht="40.5">
      <c r="A4528" s="707">
        <v>94657</v>
      </c>
      <c r="B4528" s="692" t="s">
        <v>4539</v>
      </c>
      <c r="C4528" s="18" t="s">
        <v>44</v>
      </c>
      <c r="D4528" s="18">
        <v>3.31</v>
      </c>
      <c r="E4528" s="310" t="str">
        <f t="shared" si="70"/>
        <v>SINAPI 07/2024</v>
      </c>
      <c r="F4528" s="18">
        <v>3.51</v>
      </c>
    </row>
    <row r="4529" spans="1:6" ht="54">
      <c r="A4529" s="707">
        <v>94658</v>
      </c>
      <c r="B4529" s="692" t="s">
        <v>4540</v>
      </c>
      <c r="C4529" s="18" t="s">
        <v>44</v>
      </c>
      <c r="D4529" s="18">
        <v>4.45</v>
      </c>
      <c r="E4529" s="310" t="str">
        <f t="shared" si="70"/>
        <v>SINAPI 07/2024</v>
      </c>
      <c r="F4529" s="18">
        <v>4.71</v>
      </c>
    </row>
    <row r="4530" spans="1:6" ht="40.5">
      <c r="A4530" s="707">
        <v>94659</v>
      </c>
      <c r="B4530" s="692" t="s">
        <v>4541</v>
      </c>
      <c r="C4530" s="18" t="s">
        <v>44</v>
      </c>
      <c r="D4530" s="18">
        <v>5.23</v>
      </c>
      <c r="E4530" s="310" t="str">
        <f t="shared" si="70"/>
        <v>SINAPI 07/2024</v>
      </c>
      <c r="F4530" s="18">
        <v>5.49</v>
      </c>
    </row>
    <row r="4531" spans="1:6" ht="54">
      <c r="A4531" s="707">
        <v>94660</v>
      </c>
      <c r="B4531" s="692" t="s">
        <v>4542</v>
      </c>
      <c r="C4531" s="18" t="s">
        <v>44</v>
      </c>
      <c r="D4531" s="18">
        <v>7.08</v>
      </c>
      <c r="E4531" s="310" t="str">
        <f t="shared" si="70"/>
        <v>SINAPI 07/2024</v>
      </c>
      <c r="F4531" s="18">
        <v>7.44</v>
      </c>
    </row>
    <row r="4532" spans="1:6" ht="40.5">
      <c r="A4532" s="707">
        <v>94661</v>
      </c>
      <c r="B4532" s="692" t="s">
        <v>4543</v>
      </c>
      <c r="C4532" s="18" t="s">
        <v>44</v>
      </c>
      <c r="D4532" s="18">
        <v>8.32</v>
      </c>
      <c r="E4532" s="310" t="str">
        <f t="shared" si="70"/>
        <v>SINAPI 07/2024</v>
      </c>
      <c r="F4532" s="18">
        <v>8.68</v>
      </c>
    </row>
    <row r="4533" spans="1:6" ht="54">
      <c r="A4533" s="707">
        <v>94662</v>
      </c>
      <c r="B4533" s="692" t="s">
        <v>4544</v>
      </c>
      <c r="C4533" s="18" t="s">
        <v>44</v>
      </c>
      <c r="D4533" s="18">
        <v>9.2799999999999994</v>
      </c>
      <c r="E4533" s="310" t="str">
        <f t="shared" si="70"/>
        <v>SINAPI 07/2024</v>
      </c>
      <c r="F4533" s="18">
        <v>9.7799999999999994</v>
      </c>
    </row>
    <row r="4534" spans="1:6" ht="40.5">
      <c r="A4534" s="707">
        <v>94663</v>
      </c>
      <c r="B4534" s="692" t="s">
        <v>4545</v>
      </c>
      <c r="C4534" s="18" t="s">
        <v>44</v>
      </c>
      <c r="D4534" s="18">
        <v>10.35</v>
      </c>
      <c r="E4534" s="310" t="str">
        <f t="shared" si="70"/>
        <v>SINAPI 07/2024</v>
      </c>
      <c r="F4534" s="18">
        <v>10.85</v>
      </c>
    </row>
    <row r="4535" spans="1:6" ht="54">
      <c r="A4535" s="707">
        <v>94664</v>
      </c>
      <c r="B4535" s="692" t="s">
        <v>4546</v>
      </c>
      <c r="C4535" s="18" t="s">
        <v>44</v>
      </c>
      <c r="D4535" s="18">
        <v>17.2</v>
      </c>
      <c r="E4535" s="310" t="str">
        <f t="shared" si="70"/>
        <v>SINAPI 07/2024</v>
      </c>
      <c r="F4535" s="18">
        <v>17.87</v>
      </c>
    </row>
    <row r="4536" spans="1:6" ht="40.5">
      <c r="A4536" s="707">
        <v>94665</v>
      </c>
      <c r="B4536" s="692" t="s">
        <v>4547</v>
      </c>
      <c r="C4536" s="18" t="s">
        <v>44</v>
      </c>
      <c r="D4536" s="18">
        <v>20.73</v>
      </c>
      <c r="E4536" s="310" t="str">
        <f t="shared" si="70"/>
        <v>SINAPI 07/2024</v>
      </c>
      <c r="F4536" s="18">
        <v>21.4</v>
      </c>
    </row>
    <row r="4537" spans="1:6" ht="54">
      <c r="A4537" s="707">
        <v>94666</v>
      </c>
      <c r="B4537" s="692" t="s">
        <v>4548</v>
      </c>
      <c r="C4537" s="18" t="s">
        <v>44</v>
      </c>
      <c r="D4537" s="18">
        <v>28.05</v>
      </c>
      <c r="E4537" s="310" t="str">
        <f t="shared" si="70"/>
        <v>SINAPI 07/2024</v>
      </c>
      <c r="F4537" s="18">
        <v>29.03</v>
      </c>
    </row>
    <row r="4538" spans="1:6" ht="40.5">
      <c r="A4538" s="707">
        <v>94667</v>
      </c>
      <c r="B4538" s="692" t="s">
        <v>4549</v>
      </c>
      <c r="C4538" s="18" t="s">
        <v>44</v>
      </c>
      <c r="D4538" s="18">
        <v>30.49</v>
      </c>
      <c r="E4538" s="310" t="str">
        <f t="shared" si="70"/>
        <v>SINAPI 07/2024</v>
      </c>
      <c r="F4538" s="18">
        <v>31.47</v>
      </c>
    </row>
    <row r="4539" spans="1:6" ht="54">
      <c r="A4539" s="707">
        <v>94668</v>
      </c>
      <c r="B4539" s="692" t="s">
        <v>4550</v>
      </c>
      <c r="C4539" s="18" t="s">
        <v>44</v>
      </c>
      <c r="D4539" s="18">
        <v>37.369999999999997</v>
      </c>
      <c r="E4539" s="310" t="str">
        <f t="shared" si="70"/>
        <v>SINAPI 07/2024</v>
      </c>
      <c r="F4539" s="18">
        <v>38.6</v>
      </c>
    </row>
    <row r="4540" spans="1:6" ht="40.5">
      <c r="A4540" s="707">
        <v>94669</v>
      </c>
      <c r="B4540" s="692" t="s">
        <v>4551</v>
      </c>
      <c r="C4540" s="18" t="s">
        <v>44</v>
      </c>
      <c r="D4540" s="18">
        <v>55.84</v>
      </c>
      <c r="E4540" s="310" t="str">
        <f t="shared" si="70"/>
        <v>SINAPI 07/2024</v>
      </c>
      <c r="F4540" s="18">
        <v>57.07</v>
      </c>
    </row>
    <row r="4541" spans="1:6" ht="54">
      <c r="A4541" s="707">
        <v>94670</v>
      </c>
      <c r="B4541" s="692" t="s">
        <v>4552</v>
      </c>
      <c r="C4541" s="18" t="s">
        <v>44</v>
      </c>
      <c r="D4541" s="18">
        <v>59.44</v>
      </c>
      <c r="E4541" s="310" t="str">
        <f t="shared" si="70"/>
        <v>SINAPI 07/2024</v>
      </c>
      <c r="F4541" s="18">
        <v>61.44</v>
      </c>
    </row>
    <row r="4542" spans="1:6" ht="40.5">
      <c r="A4542" s="707">
        <v>94671</v>
      </c>
      <c r="B4542" s="692" t="s">
        <v>4553</v>
      </c>
      <c r="C4542" s="18" t="s">
        <v>44</v>
      </c>
      <c r="D4542" s="18">
        <v>91.79</v>
      </c>
      <c r="E4542" s="310" t="str">
        <f t="shared" si="70"/>
        <v>SINAPI 07/2024</v>
      </c>
      <c r="F4542" s="18">
        <v>93.79</v>
      </c>
    </row>
    <row r="4543" spans="1:6" ht="40.5">
      <c r="A4543" s="707">
        <v>94672</v>
      </c>
      <c r="B4543" s="692" t="s">
        <v>4554</v>
      </c>
      <c r="C4543" s="18" t="s">
        <v>44</v>
      </c>
      <c r="D4543" s="18">
        <v>5.13</v>
      </c>
      <c r="E4543" s="310" t="str">
        <f t="shared" si="70"/>
        <v>SINAPI 07/2024</v>
      </c>
      <c r="F4543" s="18">
        <v>5.44</v>
      </c>
    </row>
    <row r="4544" spans="1:6" ht="40.5">
      <c r="A4544" s="707">
        <v>94673</v>
      </c>
      <c r="B4544" s="692" t="s">
        <v>4555</v>
      </c>
      <c r="C4544" s="18" t="s">
        <v>44</v>
      </c>
      <c r="D4544" s="18">
        <v>6.09</v>
      </c>
      <c r="E4544" s="310" t="str">
        <f t="shared" si="70"/>
        <v>SINAPI 07/2024</v>
      </c>
      <c r="F4544" s="18">
        <v>6.4</v>
      </c>
    </row>
    <row r="4545" spans="1:6" ht="40.5">
      <c r="A4545" s="707">
        <v>94674</v>
      </c>
      <c r="B4545" s="692" t="s">
        <v>4556</v>
      </c>
      <c r="C4545" s="18" t="s">
        <v>44</v>
      </c>
      <c r="D4545" s="18">
        <v>6.64</v>
      </c>
      <c r="E4545" s="310" t="str">
        <f t="shared" si="70"/>
        <v>SINAPI 07/2024</v>
      </c>
      <c r="F4545" s="18">
        <v>7.05</v>
      </c>
    </row>
    <row r="4546" spans="1:6" ht="40.5">
      <c r="A4546" s="707">
        <v>94675</v>
      </c>
      <c r="B4546" s="692" t="s">
        <v>4557</v>
      </c>
      <c r="C4546" s="18" t="s">
        <v>44</v>
      </c>
      <c r="D4546" s="18">
        <v>10.32</v>
      </c>
      <c r="E4546" s="310" t="str">
        <f t="shared" si="70"/>
        <v>SINAPI 07/2024</v>
      </c>
      <c r="F4546" s="18">
        <v>10.73</v>
      </c>
    </row>
    <row r="4547" spans="1:6" ht="40.5">
      <c r="A4547" s="707">
        <v>94676</v>
      </c>
      <c r="B4547" s="692" t="s">
        <v>4558</v>
      </c>
      <c r="C4547" s="18" t="s">
        <v>44</v>
      </c>
      <c r="D4547" s="18">
        <v>11.22</v>
      </c>
      <c r="E4547" s="310" t="str">
        <f t="shared" si="70"/>
        <v>SINAPI 07/2024</v>
      </c>
      <c r="F4547" s="18">
        <v>11.76</v>
      </c>
    </row>
    <row r="4548" spans="1:6" ht="40.5">
      <c r="A4548" s="707">
        <v>94677</v>
      </c>
      <c r="B4548" s="692" t="s">
        <v>4559</v>
      </c>
      <c r="C4548" s="18" t="s">
        <v>44</v>
      </c>
      <c r="D4548" s="18">
        <v>16.79</v>
      </c>
      <c r="E4548" s="310" t="str">
        <f t="shared" si="70"/>
        <v>SINAPI 07/2024</v>
      </c>
      <c r="F4548" s="18">
        <v>17.329999999999998</v>
      </c>
    </row>
    <row r="4549" spans="1:6" ht="40.5">
      <c r="A4549" s="707">
        <v>94678</v>
      </c>
      <c r="B4549" s="692" t="s">
        <v>4560</v>
      </c>
      <c r="C4549" s="18" t="s">
        <v>44</v>
      </c>
      <c r="D4549" s="18">
        <v>12.87</v>
      </c>
      <c r="E4549" s="310" t="str">
        <f t="shared" si="70"/>
        <v>SINAPI 07/2024</v>
      </c>
      <c r="F4549" s="18">
        <v>13.62</v>
      </c>
    </row>
    <row r="4550" spans="1:6" ht="40.5">
      <c r="A4550" s="707">
        <v>94679</v>
      </c>
      <c r="B4550" s="692" t="s">
        <v>4561</v>
      </c>
      <c r="C4550" s="18" t="s">
        <v>44</v>
      </c>
      <c r="D4550" s="18">
        <v>20.2</v>
      </c>
      <c r="E4550" s="310" t="str">
        <f t="shared" si="70"/>
        <v>SINAPI 07/2024</v>
      </c>
      <c r="F4550" s="18">
        <v>20.95</v>
      </c>
    </row>
    <row r="4551" spans="1:6" ht="40.5">
      <c r="A4551" s="707">
        <v>94680</v>
      </c>
      <c r="B4551" s="692" t="s">
        <v>4562</v>
      </c>
      <c r="C4551" s="18" t="s">
        <v>44</v>
      </c>
      <c r="D4551" s="18">
        <v>37.549999999999997</v>
      </c>
      <c r="E4551" s="310" t="str">
        <f t="shared" si="70"/>
        <v>SINAPI 07/2024</v>
      </c>
      <c r="F4551" s="18">
        <v>38.56</v>
      </c>
    </row>
    <row r="4552" spans="1:6" ht="40.5">
      <c r="A4552" s="707">
        <v>94681</v>
      </c>
      <c r="B4552" s="692" t="s">
        <v>4563</v>
      </c>
      <c r="C4552" s="18" t="s">
        <v>44</v>
      </c>
      <c r="D4552" s="18">
        <v>42.23</v>
      </c>
      <c r="E4552" s="310" t="str">
        <f t="shared" ref="E4552:E4615" si="71">+$G$7</f>
        <v>SINAPI 07/2024</v>
      </c>
      <c r="F4552" s="18">
        <v>43.24</v>
      </c>
    </row>
    <row r="4553" spans="1:6" ht="40.5">
      <c r="A4553" s="707">
        <v>94682</v>
      </c>
      <c r="B4553" s="692" t="s">
        <v>4564</v>
      </c>
      <c r="C4553" s="18" t="s">
        <v>44</v>
      </c>
      <c r="D4553" s="18">
        <v>94.27</v>
      </c>
      <c r="E4553" s="310" t="str">
        <f t="shared" si="71"/>
        <v>SINAPI 07/2024</v>
      </c>
      <c r="F4553" s="18">
        <v>95.76</v>
      </c>
    </row>
    <row r="4554" spans="1:6" ht="40.5">
      <c r="A4554" s="707">
        <v>94683</v>
      </c>
      <c r="B4554" s="692" t="s">
        <v>4565</v>
      </c>
      <c r="C4554" s="18" t="s">
        <v>44</v>
      </c>
      <c r="D4554" s="18">
        <v>64.22</v>
      </c>
      <c r="E4554" s="310" t="str">
        <f t="shared" si="71"/>
        <v>SINAPI 07/2024</v>
      </c>
      <c r="F4554" s="18">
        <v>65.709999999999994</v>
      </c>
    </row>
    <row r="4555" spans="1:6" ht="40.5">
      <c r="A4555" s="707">
        <v>94684</v>
      </c>
      <c r="B4555" s="692" t="s">
        <v>4566</v>
      </c>
      <c r="C4555" s="18" t="s">
        <v>44</v>
      </c>
      <c r="D4555" s="18">
        <v>113.68</v>
      </c>
      <c r="E4555" s="310" t="str">
        <f t="shared" si="71"/>
        <v>SINAPI 07/2024</v>
      </c>
      <c r="F4555" s="18">
        <v>115.53</v>
      </c>
    </row>
    <row r="4556" spans="1:6" ht="40.5">
      <c r="A4556" s="707">
        <v>94685</v>
      </c>
      <c r="B4556" s="692" t="s">
        <v>4567</v>
      </c>
      <c r="C4556" s="18" t="s">
        <v>44</v>
      </c>
      <c r="D4556" s="18">
        <v>81.819999999999993</v>
      </c>
      <c r="E4556" s="310" t="str">
        <f t="shared" si="71"/>
        <v>SINAPI 07/2024</v>
      </c>
      <c r="F4556" s="18">
        <v>83.67</v>
      </c>
    </row>
    <row r="4557" spans="1:6" ht="40.5">
      <c r="A4557" s="707">
        <v>94686</v>
      </c>
      <c r="B4557" s="692" t="s">
        <v>4568</v>
      </c>
      <c r="C4557" s="18" t="s">
        <v>44</v>
      </c>
      <c r="D4557" s="18">
        <v>220.09</v>
      </c>
      <c r="E4557" s="310" t="str">
        <f t="shared" si="71"/>
        <v>SINAPI 07/2024</v>
      </c>
      <c r="F4557" s="18">
        <v>223.09</v>
      </c>
    </row>
    <row r="4558" spans="1:6" ht="40.5">
      <c r="A4558" s="707">
        <v>94687</v>
      </c>
      <c r="B4558" s="692" t="s">
        <v>4569</v>
      </c>
      <c r="C4558" s="18" t="s">
        <v>44</v>
      </c>
      <c r="D4558" s="18">
        <v>198.95</v>
      </c>
      <c r="E4558" s="310" t="str">
        <f t="shared" si="71"/>
        <v>SINAPI 07/2024</v>
      </c>
      <c r="F4558" s="18">
        <v>201.95</v>
      </c>
    </row>
    <row r="4559" spans="1:6" ht="40.5">
      <c r="A4559" s="707">
        <v>94688</v>
      </c>
      <c r="B4559" s="692" t="s">
        <v>4570</v>
      </c>
      <c r="C4559" s="18" t="s">
        <v>44</v>
      </c>
      <c r="D4559" s="18">
        <v>5.74</v>
      </c>
      <c r="E4559" s="310" t="str">
        <f t="shared" si="71"/>
        <v>SINAPI 07/2024</v>
      </c>
      <c r="F4559" s="18">
        <v>6.16</v>
      </c>
    </row>
    <row r="4560" spans="1:6" ht="40.5">
      <c r="A4560" s="707">
        <v>94689</v>
      </c>
      <c r="B4560" s="692" t="s">
        <v>4571</v>
      </c>
      <c r="C4560" s="18" t="s">
        <v>44</v>
      </c>
      <c r="D4560" s="18">
        <v>8.06</v>
      </c>
      <c r="E4560" s="310" t="str">
        <f t="shared" si="71"/>
        <v>SINAPI 07/2024</v>
      </c>
      <c r="F4560" s="18">
        <v>8.48</v>
      </c>
    </row>
    <row r="4561" spans="1:6" ht="40.5">
      <c r="A4561" s="707">
        <v>94690</v>
      </c>
      <c r="B4561" s="692" t="s">
        <v>4572</v>
      </c>
      <c r="C4561" s="18" t="s">
        <v>44</v>
      </c>
      <c r="D4561" s="18">
        <v>9.59</v>
      </c>
      <c r="E4561" s="310" t="str">
        <f t="shared" si="71"/>
        <v>SINAPI 07/2024</v>
      </c>
      <c r="F4561" s="18">
        <v>10.119999999999999</v>
      </c>
    </row>
    <row r="4562" spans="1:6" ht="40.5">
      <c r="A4562" s="707">
        <v>94691</v>
      </c>
      <c r="B4562" s="692" t="s">
        <v>4573</v>
      </c>
      <c r="C4562" s="18" t="s">
        <v>44</v>
      </c>
      <c r="D4562" s="18">
        <v>11.64</v>
      </c>
      <c r="E4562" s="310" t="str">
        <f t="shared" si="71"/>
        <v>SINAPI 07/2024</v>
      </c>
      <c r="F4562" s="18">
        <v>12.13</v>
      </c>
    </row>
    <row r="4563" spans="1:6" ht="40.5">
      <c r="A4563" s="707">
        <v>94692</v>
      </c>
      <c r="B4563" s="692" t="s">
        <v>4574</v>
      </c>
      <c r="C4563" s="18" t="s">
        <v>44</v>
      </c>
      <c r="D4563" s="18">
        <v>16.46</v>
      </c>
      <c r="E4563" s="310" t="str">
        <f t="shared" si="71"/>
        <v>SINAPI 07/2024</v>
      </c>
      <c r="F4563" s="18">
        <v>17.18</v>
      </c>
    </row>
    <row r="4564" spans="1:6" ht="40.5">
      <c r="A4564" s="707">
        <v>94693</v>
      </c>
      <c r="B4564" s="692" t="s">
        <v>4575</v>
      </c>
      <c r="C4564" s="18" t="s">
        <v>44</v>
      </c>
      <c r="D4564" s="18">
        <v>15.25</v>
      </c>
      <c r="E4564" s="310" t="str">
        <f t="shared" si="71"/>
        <v>SINAPI 07/2024</v>
      </c>
      <c r="F4564" s="18">
        <v>15.9</v>
      </c>
    </row>
    <row r="4565" spans="1:6" ht="40.5">
      <c r="A4565" s="707">
        <v>94694</v>
      </c>
      <c r="B4565" s="692" t="s">
        <v>4576</v>
      </c>
      <c r="C4565" s="18" t="s">
        <v>44</v>
      </c>
      <c r="D4565" s="18">
        <v>20.309999999999999</v>
      </c>
      <c r="E4565" s="310" t="str">
        <f t="shared" si="71"/>
        <v>SINAPI 07/2024</v>
      </c>
      <c r="F4565" s="18">
        <v>21.31</v>
      </c>
    </row>
    <row r="4566" spans="1:6" ht="40.5">
      <c r="A4566" s="707">
        <v>94695</v>
      </c>
      <c r="B4566" s="692" t="s">
        <v>4577</v>
      </c>
      <c r="C4566" s="18" t="s">
        <v>44</v>
      </c>
      <c r="D4566" s="18">
        <v>26.83</v>
      </c>
      <c r="E4566" s="310" t="str">
        <f t="shared" si="71"/>
        <v>SINAPI 07/2024</v>
      </c>
      <c r="F4566" s="18">
        <v>27.74</v>
      </c>
    </row>
    <row r="4567" spans="1:6" ht="40.5">
      <c r="A4567" s="707">
        <v>94696</v>
      </c>
      <c r="B4567" s="692" t="s">
        <v>4578</v>
      </c>
      <c r="C4567" s="18" t="s">
        <v>44</v>
      </c>
      <c r="D4567" s="18">
        <v>43.66</v>
      </c>
      <c r="E4567" s="310" t="str">
        <f t="shared" si="71"/>
        <v>SINAPI 07/2024</v>
      </c>
      <c r="F4567" s="18">
        <v>45</v>
      </c>
    </row>
    <row r="4568" spans="1:6" ht="40.5">
      <c r="A4568" s="707">
        <v>94697</v>
      </c>
      <c r="B4568" s="692" t="s">
        <v>4579</v>
      </c>
      <c r="C4568" s="18" t="s">
        <v>44</v>
      </c>
      <c r="D4568" s="18">
        <v>75.209999999999994</v>
      </c>
      <c r="E4568" s="310" t="str">
        <f t="shared" si="71"/>
        <v>SINAPI 07/2024</v>
      </c>
      <c r="F4568" s="18">
        <v>77.19</v>
      </c>
    </row>
    <row r="4569" spans="1:6" ht="40.5">
      <c r="A4569" s="707">
        <v>94698</v>
      </c>
      <c r="B4569" s="692" t="s">
        <v>4580</v>
      </c>
      <c r="C4569" s="18" t="s">
        <v>44</v>
      </c>
      <c r="D4569" s="18">
        <v>57.91</v>
      </c>
      <c r="E4569" s="310" t="str">
        <f t="shared" si="71"/>
        <v>SINAPI 07/2024</v>
      </c>
      <c r="F4569" s="18">
        <v>59.56</v>
      </c>
    </row>
    <row r="4570" spans="1:6" ht="40.5">
      <c r="A4570" s="707">
        <v>94699</v>
      </c>
      <c r="B4570" s="692" t="s">
        <v>4581</v>
      </c>
      <c r="C4570" s="18" t="s">
        <v>44</v>
      </c>
      <c r="D4570" s="18">
        <v>99.82</v>
      </c>
      <c r="E4570" s="310" t="str">
        <f t="shared" si="71"/>
        <v>SINAPI 07/2024</v>
      </c>
      <c r="F4570" s="18">
        <v>102.29</v>
      </c>
    </row>
    <row r="4571" spans="1:6" ht="40.5">
      <c r="A4571" s="707">
        <v>94700</v>
      </c>
      <c r="B4571" s="692" t="s">
        <v>4582</v>
      </c>
      <c r="C4571" s="18" t="s">
        <v>44</v>
      </c>
      <c r="D4571" s="18">
        <v>113.91</v>
      </c>
      <c r="E4571" s="310" t="str">
        <f t="shared" si="71"/>
        <v>SINAPI 07/2024</v>
      </c>
      <c r="F4571" s="18">
        <v>116.01</v>
      </c>
    </row>
    <row r="4572" spans="1:6" ht="40.5">
      <c r="A4572" s="707">
        <v>94701</v>
      </c>
      <c r="B4572" s="692" t="s">
        <v>4583</v>
      </c>
      <c r="C4572" s="18" t="s">
        <v>44</v>
      </c>
      <c r="D4572" s="18">
        <v>196.48</v>
      </c>
      <c r="E4572" s="310" t="str">
        <f t="shared" si="71"/>
        <v>SINAPI 07/2024</v>
      </c>
      <c r="F4572" s="18">
        <v>200.48</v>
      </c>
    </row>
    <row r="4573" spans="1:6" ht="40.5">
      <c r="A4573" s="707">
        <v>94702</v>
      </c>
      <c r="B4573" s="692" t="s">
        <v>4584</v>
      </c>
      <c r="C4573" s="18" t="s">
        <v>44</v>
      </c>
      <c r="D4573" s="18">
        <v>164</v>
      </c>
      <c r="E4573" s="310" t="str">
        <f t="shared" si="71"/>
        <v>SINAPI 07/2024</v>
      </c>
      <c r="F4573" s="18">
        <v>167.13</v>
      </c>
    </row>
    <row r="4574" spans="1:6" ht="40.5">
      <c r="A4574" s="707">
        <v>94703</v>
      </c>
      <c r="B4574" s="692" t="s">
        <v>4585</v>
      </c>
      <c r="C4574" s="18" t="s">
        <v>44</v>
      </c>
      <c r="D4574" s="18">
        <v>17.260000000000002</v>
      </c>
      <c r="E4574" s="310" t="str">
        <f t="shared" si="71"/>
        <v>SINAPI 07/2024</v>
      </c>
      <c r="F4574" s="18">
        <v>17.98</v>
      </c>
    </row>
    <row r="4575" spans="1:6" ht="40.5">
      <c r="A4575" s="707">
        <v>94704</v>
      </c>
      <c r="B4575" s="692" t="s">
        <v>4586</v>
      </c>
      <c r="C4575" s="18" t="s">
        <v>44</v>
      </c>
      <c r="D4575" s="18">
        <v>23.25</v>
      </c>
      <c r="E4575" s="310" t="str">
        <f t="shared" si="71"/>
        <v>SINAPI 07/2024</v>
      </c>
      <c r="F4575" s="18">
        <v>23.99</v>
      </c>
    </row>
    <row r="4576" spans="1:6" ht="40.5">
      <c r="A4576" s="707">
        <v>94705</v>
      </c>
      <c r="B4576" s="692" t="s">
        <v>4587</v>
      </c>
      <c r="C4576" s="18" t="s">
        <v>44</v>
      </c>
      <c r="D4576" s="18">
        <v>31.99</v>
      </c>
      <c r="E4576" s="310" t="str">
        <f t="shared" si="71"/>
        <v>SINAPI 07/2024</v>
      </c>
      <c r="F4576" s="18">
        <v>32.75</v>
      </c>
    </row>
    <row r="4577" spans="1:6" ht="40.5">
      <c r="A4577" s="707">
        <v>94706</v>
      </c>
      <c r="B4577" s="692" t="s">
        <v>4588</v>
      </c>
      <c r="C4577" s="18" t="s">
        <v>44</v>
      </c>
      <c r="D4577" s="18">
        <v>31.25</v>
      </c>
      <c r="E4577" s="310" t="str">
        <f t="shared" si="71"/>
        <v>SINAPI 07/2024</v>
      </c>
      <c r="F4577" s="18">
        <v>32.03</v>
      </c>
    </row>
    <row r="4578" spans="1:6" ht="40.5">
      <c r="A4578" s="707">
        <v>94707</v>
      </c>
      <c r="B4578" s="692" t="s">
        <v>4589</v>
      </c>
      <c r="C4578" s="18" t="s">
        <v>44</v>
      </c>
      <c r="D4578" s="18">
        <v>49.73</v>
      </c>
      <c r="E4578" s="310" t="str">
        <f t="shared" si="71"/>
        <v>SINAPI 07/2024</v>
      </c>
      <c r="F4578" s="18">
        <v>50.54</v>
      </c>
    </row>
    <row r="4579" spans="1:6" ht="40.5">
      <c r="A4579" s="707">
        <v>94713</v>
      </c>
      <c r="B4579" s="692" t="s">
        <v>4590</v>
      </c>
      <c r="C4579" s="18" t="s">
        <v>44</v>
      </c>
      <c r="D4579" s="18">
        <v>208.22</v>
      </c>
      <c r="E4579" s="310" t="str">
        <f t="shared" si="71"/>
        <v>SINAPI 07/2024</v>
      </c>
      <c r="F4579" s="18">
        <v>209.68</v>
      </c>
    </row>
    <row r="4580" spans="1:6" ht="40.5">
      <c r="A4580" s="707">
        <v>94714</v>
      </c>
      <c r="B4580" s="692" t="s">
        <v>4591</v>
      </c>
      <c r="C4580" s="18" t="s">
        <v>44</v>
      </c>
      <c r="D4580" s="18">
        <v>292.77</v>
      </c>
      <c r="E4580" s="310" t="str">
        <f t="shared" si="71"/>
        <v>SINAPI 07/2024</v>
      </c>
      <c r="F4580" s="18">
        <v>294.26</v>
      </c>
    </row>
    <row r="4581" spans="1:6" ht="40.5">
      <c r="A4581" s="707">
        <v>94715</v>
      </c>
      <c r="B4581" s="692" t="s">
        <v>4592</v>
      </c>
      <c r="C4581" s="18" t="s">
        <v>44</v>
      </c>
      <c r="D4581" s="18">
        <v>260.01</v>
      </c>
      <c r="E4581" s="310" t="str">
        <f t="shared" si="71"/>
        <v>SINAPI 07/2024</v>
      </c>
      <c r="F4581" s="18">
        <v>261.64</v>
      </c>
    </row>
    <row r="4582" spans="1:6" ht="40.5">
      <c r="A4582" s="707">
        <v>94724</v>
      </c>
      <c r="B4582" s="692" t="s">
        <v>4593</v>
      </c>
      <c r="C4582" s="18" t="s">
        <v>44</v>
      </c>
      <c r="D4582" s="18">
        <v>19.53</v>
      </c>
      <c r="E4582" s="310" t="str">
        <f t="shared" si="71"/>
        <v>SINAPI 07/2024</v>
      </c>
      <c r="F4582" s="18">
        <v>19.71</v>
      </c>
    </row>
    <row r="4583" spans="1:6" ht="40.5">
      <c r="A4583" s="707">
        <v>94725</v>
      </c>
      <c r="B4583" s="692" t="s">
        <v>4594</v>
      </c>
      <c r="C4583" s="18" t="s">
        <v>44</v>
      </c>
      <c r="D4583" s="18">
        <v>5.68</v>
      </c>
      <c r="E4583" s="310" t="str">
        <f t="shared" si="71"/>
        <v>SINAPI 07/2024</v>
      </c>
      <c r="F4583" s="18">
        <v>5.86</v>
      </c>
    </row>
    <row r="4584" spans="1:6" ht="40.5">
      <c r="A4584" s="707">
        <v>94726</v>
      </c>
      <c r="B4584" s="692" t="s">
        <v>4595</v>
      </c>
      <c r="C4584" s="18" t="s">
        <v>44</v>
      </c>
      <c r="D4584" s="18">
        <v>25.17</v>
      </c>
      <c r="E4584" s="310" t="str">
        <f t="shared" si="71"/>
        <v>SINAPI 07/2024</v>
      </c>
      <c r="F4584" s="18">
        <v>25.41</v>
      </c>
    </row>
    <row r="4585" spans="1:6" ht="40.5">
      <c r="A4585" s="707">
        <v>94727</v>
      </c>
      <c r="B4585" s="692" t="s">
        <v>4596</v>
      </c>
      <c r="C4585" s="18" t="s">
        <v>44</v>
      </c>
      <c r="D4585" s="18">
        <v>9.09</v>
      </c>
      <c r="E4585" s="310" t="str">
        <f t="shared" si="71"/>
        <v>SINAPI 07/2024</v>
      </c>
      <c r="F4585" s="18">
        <v>9.33</v>
      </c>
    </row>
    <row r="4586" spans="1:6" ht="40.5">
      <c r="A4586" s="707">
        <v>94728</v>
      </c>
      <c r="B4586" s="692" t="s">
        <v>4597</v>
      </c>
      <c r="C4586" s="18" t="s">
        <v>44</v>
      </c>
      <c r="D4586" s="18">
        <v>39.18</v>
      </c>
      <c r="E4586" s="310" t="str">
        <f t="shared" si="71"/>
        <v>SINAPI 07/2024</v>
      </c>
      <c r="F4586" s="18">
        <v>39.479999999999997</v>
      </c>
    </row>
    <row r="4587" spans="1:6" ht="40.5">
      <c r="A4587" s="707">
        <v>94729</v>
      </c>
      <c r="B4587" s="692" t="s">
        <v>4598</v>
      </c>
      <c r="C4587" s="18" t="s">
        <v>44</v>
      </c>
      <c r="D4587" s="18">
        <v>15.42</v>
      </c>
      <c r="E4587" s="310" t="str">
        <f t="shared" si="71"/>
        <v>SINAPI 07/2024</v>
      </c>
      <c r="F4587" s="18">
        <v>15.72</v>
      </c>
    </row>
    <row r="4588" spans="1:6" ht="40.5">
      <c r="A4588" s="707">
        <v>94730</v>
      </c>
      <c r="B4588" s="692" t="s">
        <v>4599</v>
      </c>
      <c r="C4588" s="18" t="s">
        <v>44</v>
      </c>
      <c r="D4588" s="18">
        <v>48.05</v>
      </c>
      <c r="E4588" s="310" t="str">
        <f t="shared" si="71"/>
        <v>SINAPI 07/2024</v>
      </c>
      <c r="F4588" s="18">
        <v>48.43</v>
      </c>
    </row>
    <row r="4589" spans="1:6" ht="40.5">
      <c r="A4589" s="707">
        <v>94731</v>
      </c>
      <c r="B4589" s="692" t="s">
        <v>4600</v>
      </c>
      <c r="C4589" s="18" t="s">
        <v>44</v>
      </c>
      <c r="D4589" s="18">
        <v>20.36</v>
      </c>
      <c r="E4589" s="310" t="str">
        <f t="shared" si="71"/>
        <v>SINAPI 07/2024</v>
      </c>
      <c r="F4589" s="18">
        <v>20.74</v>
      </c>
    </row>
    <row r="4590" spans="1:6" ht="40.5">
      <c r="A4590" s="707">
        <v>94732</v>
      </c>
      <c r="B4590" s="692" t="s">
        <v>4601</v>
      </c>
      <c r="C4590" s="18" t="s">
        <v>44</v>
      </c>
      <c r="D4590" s="18">
        <v>76.88</v>
      </c>
      <c r="E4590" s="310" t="str">
        <f t="shared" si="71"/>
        <v>SINAPI 07/2024</v>
      </c>
      <c r="F4590" s="18">
        <v>77.44</v>
      </c>
    </row>
    <row r="4591" spans="1:6" ht="40.5">
      <c r="A4591" s="707">
        <v>94733</v>
      </c>
      <c r="B4591" s="692" t="s">
        <v>4602</v>
      </c>
      <c r="C4591" s="18" t="s">
        <v>44</v>
      </c>
      <c r="D4591" s="18">
        <v>35.25</v>
      </c>
      <c r="E4591" s="310" t="str">
        <f t="shared" si="71"/>
        <v>SINAPI 07/2024</v>
      </c>
      <c r="F4591" s="18">
        <v>35.81</v>
      </c>
    </row>
    <row r="4592" spans="1:6" ht="40.5">
      <c r="A4592" s="707">
        <v>94734</v>
      </c>
      <c r="B4592" s="692" t="s">
        <v>4603</v>
      </c>
      <c r="C4592" s="18" t="s">
        <v>44</v>
      </c>
      <c r="D4592" s="18">
        <v>278.56</v>
      </c>
      <c r="E4592" s="310" t="str">
        <f t="shared" si="71"/>
        <v>SINAPI 07/2024</v>
      </c>
      <c r="F4592" s="18">
        <v>279.5</v>
      </c>
    </row>
    <row r="4593" spans="1:6" ht="40.5">
      <c r="A4593" s="707">
        <v>94736</v>
      </c>
      <c r="B4593" s="692" t="s">
        <v>4604</v>
      </c>
      <c r="C4593" s="18" t="s">
        <v>44</v>
      </c>
      <c r="D4593" s="18">
        <v>405.14</v>
      </c>
      <c r="E4593" s="310" t="str">
        <f t="shared" si="71"/>
        <v>SINAPI 07/2024</v>
      </c>
      <c r="F4593" s="18">
        <v>406.49</v>
      </c>
    </row>
    <row r="4594" spans="1:6" ht="40.5">
      <c r="A4594" s="707">
        <v>94737</v>
      </c>
      <c r="B4594" s="692" t="s">
        <v>4605</v>
      </c>
      <c r="C4594" s="18" t="s">
        <v>44</v>
      </c>
      <c r="D4594" s="18">
        <v>143.38999999999999</v>
      </c>
      <c r="E4594" s="310" t="str">
        <f t="shared" si="71"/>
        <v>SINAPI 07/2024</v>
      </c>
      <c r="F4594" s="18">
        <v>144.74</v>
      </c>
    </row>
    <row r="4595" spans="1:6" ht="40.5">
      <c r="A4595" s="707">
        <v>94738</v>
      </c>
      <c r="B4595" s="692" t="s">
        <v>4606</v>
      </c>
      <c r="C4595" s="18" t="s">
        <v>44</v>
      </c>
      <c r="D4595" s="311">
        <v>1217.74</v>
      </c>
      <c r="E4595" s="310" t="str">
        <f t="shared" si="71"/>
        <v>SINAPI 07/2024</v>
      </c>
      <c r="F4595" s="311">
        <v>1219.8800000000001</v>
      </c>
    </row>
    <row r="4596" spans="1:6" ht="40.5">
      <c r="A4596" s="707">
        <v>94739</v>
      </c>
      <c r="B4596" s="692" t="s">
        <v>4607</v>
      </c>
      <c r="C4596" s="18" t="s">
        <v>44</v>
      </c>
      <c r="D4596" s="18">
        <v>177.4</v>
      </c>
      <c r="E4596" s="310" t="str">
        <f t="shared" si="71"/>
        <v>SINAPI 07/2024</v>
      </c>
      <c r="F4596" s="18">
        <v>179.54</v>
      </c>
    </row>
    <row r="4597" spans="1:6" ht="40.5">
      <c r="A4597" s="707">
        <v>94740</v>
      </c>
      <c r="B4597" s="692" t="s">
        <v>4608</v>
      </c>
      <c r="C4597" s="18" t="s">
        <v>44</v>
      </c>
      <c r="D4597" s="18">
        <v>7.85</v>
      </c>
      <c r="E4597" s="310" t="str">
        <f t="shared" si="71"/>
        <v>SINAPI 07/2024</v>
      </c>
      <c r="F4597" s="18">
        <v>8.1300000000000008</v>
      </c>
    </row>
    <row r="4598" spans="1:6" ht="40.5">
      <c r="A4598" s="707">
        <v>94741</v>
      </c>
      <c r="B4598" s="692" t="s">
        <v>4609</v>
      </c>
      <c r="C4598" s="18" t="s">
        <v>44</v>
      </c>
      <c r="D4598" s="18">
        <v>10.02</v>
      </c>
      <c r="E4598" s="310" t="str">
        <f t="shared" si="71"/>
        <v>SINAPI 07/2024</v>
      </c>
      <c r="F4598" s="18">
        <v>10.3</v>
      </c>
    </row>
    <row r="4599" spans="1:6" ht="40.5">
      <c r="A4599" s="707">
        <v>94742</v>
      </c>
      <c r="B4599" s="692" t="s">
        <v>4610</v>
      </c>
      <c r="C4599" s="18" t="s">
        <v>44</v>
      </c>
      <c r="D4599" s="18">
        <v>12.93</v>
      </c>
      <c r="E4599" s="310" t="str">
        <f t="shared" si="71"/>
        <v>SINAPI 07/2024</v>
      </c>
      <c r="F4599" s="18">
        <v>13.28</v>
      </c>
    </row>
    <row r="4600" spans="1:6" ht="40.5">
      <c r="A4600" s="707">
        <v>94743</v>
      </c>
      <c r="B4600" s="692" t="s">
        <v>4611</v>
      </c>
      <c r="C4600" s="18" t="s">
        <v>44</v>
      </c>
      <c r="D4600" s="18">
        <v>16.2</v>
      </c>
      <c r="E4600" s="310" t="str">
        <f t="shared" si="71"/>
        <v>SINAPI 07/2024</v>
      </c>
      <c r="F4600" s="18">
        <v>16.55</v>
      </c>
    </row>
    <row r="4601" spans="1:6" ht="40.5">
      <c r="A4601" s="707">
        <v>94744</v>
      </c>
      <c r="B4601" s="692" t="s">
        <v>4612</v>
      </c>
      <c r="C4601" s="18" t="s">
        <v>44</v>
      </c>
      <c r="D4601" s="18">
        <v>20.18</v>
      </c>
      <c r="E4601" s="310" t="str">
        <f t="shared" si="71"/>
        <v>SINAPI 07/2024</v>
      </c>
      <c r="F4601" s="18">
        <v>20.63</v>
      </c>
    </row>
    <row r="4602" spans="1:6" ht="40.5">
      <c r="A4602" s="707">
        <v>94746</v>
      </c>
      <c r="B4602" s="692" t="s">
        <v>4613</v>
      </c>
      <c r="C4602" s="18" t="s">
        <v>44</v>
      </c>
      <c r="D4602" s="18">
        <v>28.8</v>
      </c>
      <c r="E4602" s="310" t="str">
        <f t="shared" si="71"/>
        <v>SINAPI 07/2024</v>
      </c>
      <c r="F4602" s="18">
        <v>29.38</v>
      </c>
    </row>
    <row r="4603" spans="1:6" ht="40.5">
      <c r="A4603" s="707">
        <v>94748</v>
      </c>
      <c r="B4603" s="692" t="s">
        <v>4614</v>
      </c>
      <c r="C4603" s="18" t="s">
        <v>44</v>
      </c>
      <c r="D4603" s="18">
        <v>62.34</v>
      </c>
      <c r="E4603" s="310" t="str">
        <f t="shared" si="71"/>
        <v>SINAPI 07/2024</v>
      </c>
      <c r="F4603" s="18">
        <v>63.18</v>
      </c>
    </row>
    <row r="4604" spans="1:6" ht="40.5">
      <c r="A4604" s="707">
        <v>94750</v>
      </c>
      <c r="B4604" s="692" t="s">
        <v>4615</v>
      </c>
      <c r="C4604" s="18" t="s">
        <v>44</v>
      </c>
      <c r="D4604" s="18">
        <v>125.02</v>
      </c>
      <c r="E4604" s="310" t="str">
        <f t="shared" si="71"/>
        <v>SINAPI 07/2024</v>
      </c>
      <c r="F4604" s="18">
        <v>126.43</v>
      </c>
    </row>
    <row r="4605" spans="1:6" ht="40.5">
      <c r="A4605" s="707">
        <v>94752</v>
      </c>
      <c r="B4605" s="692" t="s">
        <v>4616</v>
      </c>
      <c r="C4605" s="18" t="s">
        <v>44</v>
      </c>
      <c r="D4605" s="18">
        <v>150.99</v>
      </c>
      <c r="E4605" s="310" t="str">
        <f t="shared" si="71"/>
        <v>SINAPI 07/2024</v>
      </c>
      <c r="F4605" s="18">
        <v>153.02000000000001</v>
      </c>
    </row>
    <row r="4606" spans="1:6" ht="40.5">
      <c r="A4606" s="707">
        <v>94754</v>
      </c>
      <c r="B4606" s="692" t="s">
        <v>4617</v>
      </c>
      <c r="C4606" s="18" t="s">
        <v>44</v>
      </c>
      <c r="D4606" s="18">
        <v>216.91</v>
      </c>
      <c r="E4606" s="310" t="str">
        <f t="shared" si="71"/>
        <v>SINAPI 07/2024</v>
      </c>
      <c r="F4606" s="18">
        <v>220.13</v>
      </c>
    </row>
    <row r="4607" spans="1:6" ht="40.5">
      <c r="A4607" s="707">
        <v>94756</v>
      </c>
      <c r="B4607" s="692" t="s">
        <v>4618</v>
      </c>
      <c r="C4607" s="18" t="s">
        <v>44</v>
      </c>
      <c r="D4607" s="18">
        <v>10.210000000000001</v>
      </c>
      <c r="E4607" s="310" t="str">
        <f t="shared" si="71"/>
        <v>SINAPI 07/2024</v>
      </c>
      <c r="F4607" s="18">
        <v>10.58</v>
      </c>
    </row>
    <row r="4608" spans="1:6" ht="40.5">
      <c r="A4608" s="707">
        <v>94757</v>
      </c>
      <c r="B4608" s="692" t="s">
        <v>4619</v>
      </c>
      <c r="C4608" s="18" t="s">
        <v>44</v>
      </c>
      <c r="D4608" s="18">
        <v>15.89</v>
      </c>
      <c r="E4608" s="310" t="str">
        <f t="shared" si="71"/>
        <v>SINAPI 07/2024</v>
      </c>
      <c r="F4608" s="18">
        <v>16.36</v>
      </c>
    </row>
    <row r="4609" spans="1:6" ht="40.5">
      <c r="A4609" s="707">
        <v>94758</v>
      </c>
      <c r="B4609" s="692" t="s">
        <v>4620</v>
      </c>
      <c r="C4609" s="18" t="s">
        <v>44</v>
      </c>
      <c r="D4609" s="18">
        <v>39.049999999999997</v>
      </c>
      <c r="E4609" s="310" t="str">
        <f t="shared" si="71"/>
        <v>SINAPI 07/2024</v>
      </c>
      <c r="F4609" s="18">
        <v>39.65</v>
      </c>
    </row>
    <row r="4610" spans="1:6" ht="40.5">
      <c r="A4610" s="707">
        <v>94759</v>
      </c>
      <c r="B4610" s="692" t="s">
        <v>4621</v>
      </c>
      <c r="C4610" s="18" t="s">
        <v>44</v>
      </c>
      <c r="D4610" s="18">
        <v>49.65</v>
      </c>
      <c r="E4610" s="310" t="str">
        <f t="shared" si="71"/>
        <v>SINAPI 07/2024</v>
      </c>
      <c r="F4610" s="18">
        <v>50.42</v>
      </c>
    </row>
    <row r="4611" spans="1:6" ht="40.5">
      <c r="A4611" s="707">
        <v>94760</v>
      </c>
      <c r="B4611" s="692" t="s">
        <v>4622</v>
      </c>
      <c r="C4611" s="18" t="s">
        <v>44</v>
      </c>
      <c r="D4611" s="18">
        <v>78.66</v>
      </c>
      <c r="E4611" s="310" t="str">
        <f t="shared" si="71"/>
        <v>SINAPI 07/2024</v>
      </c>
      <c r="F4611" s="18">
        <v>79.790000000000006</v>
      </c>
    </row>
    <row r="4612" spans="1:6" ht="40.5">
      <c r="A4612" s="707">
        <v>94761</v>
      </c>
      <c r="B4612" s="692" t="s">
        <v>4623</v>
      </c>
      <c r="C4612" s="18" t="s">
        <v>44</v>
      </c>
      <c r="D4612" s="18">
        <v>168.38</v>
      </c>
      <c r="E4612" s="310" t="str">
        <f t="shared" si="71"/>
        <v>SINAPI 07/2024</v>
      </c>
      <c r="F4612" s="18">
        <v>170.26</v>
      </c>
    </row>
    <row r="4613" spans="1:6" ht="40.5">
      <c r="A4613" s="707">
        <v>94762</v>
      </c>
      <c r="B4613" s="692" t="s">
        <v>4624</v>
      </c>
      <c r="C4613" s="18" t="s">
        <v>44</v>
      </c>
      <c r="D4613" s="18">
        <v>205.31</v>
      </c>
      <c r="E4613" s="310" t="str">
        <f t="shared" si="71"/>
        <v>SINAPI 07/2024</v>
      </c>
      <c r="F4613" s="18">
        <v>208.01</v>
      </c>
    </row>
    <row r="4614" spans="1:6" ht="40.5">
      <c r="A4614" s="707">
        <v>94763</v>
      </c>
      <c r="B4614" s="692" t="s">
        <v>4625</v>
      </c>
      <c r="C4614" s="18" t="s">
        <v>44</v>
      </c>
      <c r="D4614" s="18">
        <v>271.31</v>
      </c>
      <c r="E4614" s="310" t="str">
        <f t="shared" si="71"/>
        <v>SINAPI 07/2024</v>
      </c>
      <c r="F4614" s="18">
        <v>275.58999999999997</v>
      </c>
    </row>
    <row r="4615" spans="1:6" ht="40.5">
      <c r="A4615" s="707">
        <v>94764</v>
      </c>
      <c r="B4615" s="692" t="s">
        <v>4626</v>
      </c>
      <c r="C4615" s="18" t="s">
        <v>44</v>
      </c>
      <c r="D4615" s="18">
        <v>27.85</v>
      </c>
      <c r="E4615" s="310" t="str">
        <f t="shared" si="71"/>
        <v>SINAPI 07/2024</v>
      </c>
      <c r="F4615" s="18">
        <v>28.53</v>
      </c>
    </row>
    <row r="4616" spans="1:6" ht="40.5">
      <c r="A4616" s="707">
        <v>94765</v>
      </c>
      <c r="B4616" s="692" t="s">
        <v>4627</v>
      </c>
      <c r="C4616" s="18" t="s">
        <v>44</v>
      </c>
      <c r="D4616" s="18">
        <v>30.71</v>
      </c>
      <c r="E4616" s="310" t="str">
        <f t="shared" ref="E4616:E4679" si="72">+$G$7</f>
        <v>SINAPI 07/2024</v>
      </c>
      <c r="F4616" s="18">
        <v>31.41</v>
      </c>
    </row>
    <row r="4617" spans="1:6" ht="40.5">
      <c r="A4617" s="707">
        <v>94766</v>
      </c>
      <c r="B4617" s="692" t="s">
        <v>4628</v>
      </c>
      <c r="C4617" s="18" t="s">
        <v>44</v>
      </c>
      <c r="D4617" s="18">
        <v>34.340000000000003</v>
      </c>
      <c r="E4617" s="310" t="str">
        <f t="shared" si="72"/>
        <v>SINAPI 07/2024</v>
      </c>
      <c r="F4617" s="18">
        <v>35.06</v>
      </c>
    </row>
    <row r="4618" spans="1:6" ht="40.5">
      <c r="A4618" s="707">
        <v>94767</v>
      </c>
      <c r="B4618" s="692" t="s">
        <v>4629</v>
      </c>
      <c r="C4618" s="18" t="s">
        <v>44</v>
      </c>
      <c r="D4618" s="18">
        <v>50.69</v>
      </c>
      <c r="E4618" s="310" t="str">
        <f t="shared" si="72"/>
        <v>SINAPI 07/2024</v>
      </c>
      <c r="F4618" s="18">
        <v>51.43</v>
      </c>
    </row>
    <row r="4619" spans="1:6" ht="40.5">
      <c r="A4619" s="707">
        <v>94768</v>
      </c>
      <c r="B4619" s="692" t="s">
        <v>4630</v>
      </c>
      <c r="C4619" s="18" t="s">
        <v>44</v>
      </c>
      <c r="D4619" s="18">
        <v>57.41</v>
      </c>
      <c r="E4619" s="310" t="str">
        <f t="shared" si="72"/>
        <v>SINAPI 07/2024</v>
      </c>
      <c r="F4619" s="18">
        <v>58.17</v>
      </c>
    </row>
    <row r="4620" spans="1:6" ht="40.5">
      <c r="A4620" s="707">
        <v>94769</v>
      </c>
      <c r="B4620" s="692" t="s">
        <v>4631</v>
      </c>
      <c r="C4620" s="18" t="s">
        <v>44</v>
      </c>
      <c r="D4620" s="18">
        <v>76.55</v>
      </c>
      <c r="E4620" s="310" t="str">
        <f t="shared" si="72"/>
        <v>SINAPI 07/2024</v>
      </c>
      <c r="F4620" s="18">
        <v>77.33</v>
      </c>
    </row>
    <row r="4621" spans="1:6" ht="40.5">
      <c r="A4621" s="707">
        <v>94783</v>
      </c>
      <c r="B4621" s="692" t="s">
        <v>4632</v>
      </c>
      <c r="C4621" s="18" t="s">
        <v>44</v>
      </c>
      <c r="D4621" s="18">
        <v>16.12</v>
      </c>
      <c r="E4621" s="310" t="str">
        <f t="shared" si="72"/>
        <v>SINAPI 07/2024</v>
      </c>
      <c r="F4621" s="18">
        <v>16.82</v>
      </c>
    </row>
    <row r="4622" spans="1:6" ht="40.5">
      <c r="A4622" s="707">
        <v>94863</v>
      </c>
      <c r="B4622" s="692" t="s">
        <v>4633</v>
      </c>
      <c r="C4622" s="18" t="s">
        <v>44</v>
      </c>
      <c r="D4622" s="18">
        <v>119.7</v>
      </c>
      <c r="E4622" s="310" t="str">
        <f t="shared" si="72"/>
        <v>SINAPI 07/2024</v>
      </c>
      <c r="F4622" s="18">
        <v>120.64</v>
      </c>
    </row>
    <row r="4623" spans="1:6" ht="40.5">
      <c r="A4623" s="707">
        <v>95237</v>
      </c>
      <c r="B4623" s="692" t="s">
        <v>4634</v>
      </c>
      <c r="C4623" s="18" t="s">
        <v>44</v>
      </c>
      <c r="D4623" s="18">
        <v>21.16</v>
      </c>
      <c r="E4623" s="310" t="str">
        <f t="shared" si="72"/>
        <v>SINAPI 07/2024</v>
      </c>
      <c r="F4623" s="18">
        <v>21.68</v>
      </c>
    </row>
    <row r="4624" spans="1:6" ht="40.5">
      <c r="A4624" s="707">
        <v>95693</v>
      </c>
      <c r="B4624" s="692" t="s">
        <v>4635</v>
      </c>
      <c r="C4624" s="18" t="s">
        <v>44</v>
      </c>
      <c r="D4624" s="18">
        <v>40.11</v>
      </c>
      <c r="E4624" s="310" t="str">
        <f t="shared" si="72"/>
        <v>SINAPI 07/2024</v>
      </c>
      <c r="F4624" s="18">
        <v>41.4</v>
      </c>
    </row>
    <row r="4625" spans="1:6" ht="40.5">
      <c r="A4625" s="707">
        <v>95694</v>
      </c>
      <c r="B4625" s="692" t="s">
        <v>4636</v>
      </c>
      <c r="C4625" s="18" t="s">
        <v>44</v>
      </c>
      <c r="D4625" s="18">
        <v>44.48</v>
      </c>
      <c r="E4625" s="310" t="str">
        <f t="shared" si="72"/>
        <v>SINAPI 07/2024</v>
      </c>
      <c r="F4625" s="18">
        <v>45.16</v>
      </c>
    </row>
    <row r="4626" spans="1:6" ht="40.5">
      <c r="A4626" s="707">
        <v>95695</v>
      </c>
      <c r="B4626" s="692" t="s">
        <v>4637</v>
      </c>
      <c r="C4626" s="18" t="s">
        <v>44</v>
      </c>
      <c r="D4626" s="18">
        <v>50.5</v>
      </c>
      <c r="E4626" s="310" t="str">
        <f t="shared" si="72"/>
        <v>SINAPI 07/2024</v>
      </c>
      <c r="F4626" s="18">
        <v>51.96</v>
      </c>
    </row>
    <row r="4627" spans="1:6" ht="27">
      <c r="A4627" s="707">
        <v>95696</v>
      </c>
      <c r="B4627" s="692" t="s">
        <v>4638</v>
      </c>
      <c r="C4627" s="18" t="s">
        <v>44</v>
      </c>
      <c r="D4627" s="18">
        <v>36.32</v>
      </c>
      <c r="E4627" s="310" t="str">
        <f t="shared" si="72"/>
        <v>SINAPI 07/2024</v>
      </c>
      <c r="F4627" s="18">
        <v>36.69</v>
      </c>
    </row>
    <row r="4628" spans="1:6" ht="40.5">
      <c r="A4628" s="707">
        <v>96637</v>
      </c>
      <c r="B4628" s="692" t="s">
        <v>4639</v>
      </c>
      <c r="C4628" s="18" t="s">
        <v>44</v>
      </c>
      <c r="D4628" s="18">
        <v>13.35</v>
      </c>
      <c r="E4628" s="310" t="str">
        <f t="shared" si="72"/>
        <v>SINAPI 07/2024</v>
      </c>
      <c r="F4628" s="18">
        <v>14.74</v>
      </c>
    </row>
    <row r="4629" spans="1:6" ht="40.5">
      <c r="A4629" s="707">
        <v>96638</v>
      </c>
      <c r="B4629" s="692" t="s">
        <v>4640</v>
      </c>
      <c r="C4629" s="18" t="s">
        <v>44</v>
      </c>
      <c r="D4629" s="18">
        <v>13.71</v>
      </c>
      <c r="E4629" s="310" t="str">
        <f t="shared" si="72"/>
        <v>SINAPI 07/2024</v>
      </c>
      <c r="F4629" s="18">
        <v>15.1</v>
      </c>
    </row>
    <row r="4630" spans="1:6" ht="40.5">
      <c r="A4630" s="707">
        <v>96639</v>
      </c>
      <c r="B4630" s="692" t="s">
        <v>4641</v>
      </c>
      <c r="C4630" s="18" t="s">
        <v>44</v>
      </c>
      <c r="D4630" s="18">
        <v>9.33</v>
      </c>
      <c r="E4630" s="310" t="str">
        <f t="shared" si="72"/>
        <v>SINAPI 07/2024</v>
      </c>
      <c r="F4630" s="18">
        <v>10.26</v>
      </c>
    </row>
    <row r="4631" spans="1:6" ht="40.5">
      <c r="A4631" s="707">
        <v>96640</v>
      </c>
      <c r="B4631" s="692" t="s">
        <v>4642</v>
      </c>
      <c r="C4631" s="18" t="s">
        <v>44</v>
      </c>
      <c r="D4631" s="18">
        <v>23.01</v>
      </c>
      <c r="E4631" s="310" t="str">
        <f t="shared" si="72"/>
        <v>SINAPI 07/2024</v>
      </c>
      <c r="F4631" s="18">
        <v>23.66</v>
      </c>
    </row>
    <row r="4632" spans="1:6" ht="40.5">
      <c r="A4632" s="707">
        <v>96641</v>
      </c>
      <c r="B4632" s="692" t="s">
        <v>4643</v>
      </c>
      <c r="C4632" s="18" t="s">
        <v>44</v>
      </c>
      <c r="D4632" s="18">
        <v>15.17</v>
      </c>
      <c r="E4632" s="310" t="str">
        <f t="shared" si="72"/>
        <v>SINAPI 07/2024</v>
      </c>
      <c r="F4632" s="18">
        <v>15.82</v>
      </c>
    </row>
    <row r="4633" spans="1:6" ht="40.5">
      <c r="A4633" s="707">
        <v>96642</v>
      </c>
      <c r="B4633" s="692" t="s">
        <v>4644</v>
      </c>
      <c r="C4633" s="18" t="s">
        <v>44</v>
      </c>
      <c r="D4633" s="18">
        <v>17.53</v>
      </c>
      <c r="E4633" s="310" t="str">
        <f t="shared" si="72"/>
        <v>SINAPI 07/2024</v>
      </c>
      <c r="F4633" s="18">
        <v>19.39</v>
      </c>
    </row>
    <row r="4634" spans="1:6" ht="40.5">
      <c r="A4634" s="707">
        <v>96643</v>
      </c>
      <c r="B4634" s="692" t="s">
        <v>4645</v>
      </c>
      <c r="C4634" s="18" t="s">
        <v>44</v>
      </c>
      <c r="D4634" s="18">
        <v>40.22</v>
      </c>
      <c r="E4634" s="310" t="str">
        <f t="shared" si="72"/>
        <v>SINAPI 07/2024</v>
      </c>
      <c r="F4634" s="18">
        <v>41.53</v>
      </c>
    </row>
    <row r="4635" spans="1:6" ht="40.5">
      <c r="A4635" s="707">
        <v>96650</v>
      </c>
      <c r="B4635" s="692" t="s">
        <v>4646</v>
      </c>
      <c r="C4635" s="18" t="s">
        <v>44</v>
      </c>
      <c r="D4635" s="18">
        <v>7.58</v>
      </c>
      <c r="E4635" s="310" t="str">
        <f t="shared" si="72"/>
        <v>SINAPI 07/2024</v>
      </c>
      <c r="F4635" s="18">
        <v>8.24</v>
      </c>
    </row>
    <row r="4636" spans="1:6" ht="40.5">
      <c r="A4636" s="707">
        <v>96651</v>
      </c>
      <c r="B4636" s="692" t="s">
        <v>4647</v>
      </c>
      <c r="C4636" s="18" t="s">
        <v>44</v>
      </c>
      <c r="D4636" s="18">
        <v>7.94</v>
      </c>
      <c r="E4636" s="310" t="str">
        <f t="shared" si="72"/>
        <v>SINAPI 07/2024</v>
      </c>
      <c r="F4636" s="18">
        <v>8.6</v>
      </c>
    </row>
    <row r="4637" spans="1:6" ht="40.5">
      <c r="A4637" s="707">
        <v>96652</v>
      </c>
      <c r="B4637" s="692" t="s">
        <v>4648</v>
      </c>
      <c r="C4637" s="18" t="s">
        <v>44</v>
      </c>
      <c r="D4637" s="18">
        <v>9.08</v>
      </c>
      <c r="E4637" s="310" t="str">
        <f t="shared" si="72"/>
        <v>SINAPI 07/2024</v>
      </c>
      <c r="F4637" s="18">
        <v>9.77</v>
      </c>
    </row>
    <row r="4638" spans="1:6" ht="40.5">
      <c r="A4638" s="707">
        <v>96653</v>
      </c>
      <c r="B4638" s="692" t="s">
        <v>4649</v>
      </c>
      <c r="C4638" s="18" t="s">
        <v>44</v>
      </c>
      <c r="D4638" s="18">
        <v>12.13</v>
      </c>
      <c r="E4638" s="310" t="str">
        <f t="shared" si="72"/>
        <v>SINAPI 07/2024</v>
      </c>
      <c r="F4638" s="18">
        <v>12.82</v>
      </c>
    </row>
    <row r="4639" spans="1:6" ht="40.5">
      <c r="A4639" s="707">
        <v>96654</v>
      </c>
      <c r="B4639" s="692" t="s">
        <v>4650</v>
      </c>
      <c r="C4639" s="18" t="s">
        <v>44</v>
      </c>
      <c r="D4639" s="18">
        <v>13.84</v>
      </c>
      <c r="E4639" s="310" t="str">
        <f t="shared" si="72"/>
        <v>SINAPI 07/2024</v>
      </c>
      <c r="F4639" s="18">
        <v>14.58</v>
      </c>
    </row>
    <row r="4640" spans="1:6" ht="40.5">
      <c r="A4640" s="707">
        <v>96655</v>
      </c>
      <c r="B4640" s="692" t="s">
        <v>4651</v>
      </c>
      <c r="C4640" s="18" t="s">
        <v>44</v>
      </c>
      <c r="D4640" s="18">
        <v>18.8</v>
      </c>
      <c r="E4640" s="310" t="str">
        <f t="shared" si="72"/>
        <v>SINAPI 07/2024</v>
      </c>
      <c r="F4640" s="18">
        <v>19.54</v>
      </c>
    </row>
    <row r="4641" spans="1:6" ht="40.5">
      <c r="A4641" s="707">
        <v>96656</v>
      </c>
      <c r="B4641" s="692" t="s">
        <v>4652</v>
      </c>
      <c r="C4641" s="18" t="s">
        <v>44</v>
      </c>
      <c r="D4641" s="18">
        <v>5.49</v>
      </c>
      <c r="E4641" s="310" t="str">
        <f t="shared" si="72"/>
        <v>SINAPI 07/2024</v>
      </c>
      <c r="F4641" s="18">
        <v>5.92</v>
      </c>
    </row>
    <row r="4642" spans="1:6" ht="40.5">
      <c r="A4642" s="707">
        <v>96657</v>
      </c>
      <c r="B4642" s="692" t="s">
        <v>4653</v>
      </c>
      <c r="C4642" s="18" t="s">
        <v>44</v>
      </c>
      <c r="D4642" s="18">
        <v>21.3</v>
      </c>
      <c r="E4642" s="310" t="str">
        <f t="shared" si="72"/>
        <v>SINAPI 07/2024</v>
      </c>
      <c r="F4642" s="18">
        <v>21.73</v>
      </c>
    </row>
    <row r="4643" spans="1:6" ht="40.5">
      <c r="A4643" s="707">
        <v>96658</v>
      </c>
      <c r="B4643" s="692" t="s">
        <v>4654</v>
      </c>
      <c r="C4643" s="18" t="s">
        <v>44</v>
      </c>
      <c r="D4643" s="18">
        <v>13.46</v>
      </c>
      <c r="E4643" s="310" t="str">
        <f t="shared" si="72"/>
        <v>SINAPI 07/2024</v>
      </c>
      <c r="F4643" s="18">
        <v>13.89</v>
      </c>
    </row>
    <row r="4644" spans="1:6" ht="40.5">
      <c r="A4644" s="707">
        <v>96659</v>
      </c>
      <c r="B4644" s="692" t="s">
        <v>4655</v>
      </c>
      <c r="C4644" s="18" t="s">
        <v>44</v>
      </c>
      <c r="D4644" s="18">
        <v>7.26</v>
      </c>
      <c r="E4644" s="310" t="str">
        <f t="shared" si="72"/>
        <v>SINAPI 07/2024</v>
      </c>
      <c r="F4644" s="18">
        <v>7.72</v>
      </c>
    </row>
    <row r="4645" spans="1:6" ht="40.5">
      <c r="A4645" s="707">
        <v>96660</v>
      </c>
      <c r="B4645" s="692" t="s">
        <v>4656</v>
      </c>
      <c r="C4645" s="18" t="s">
        <v>44</v>
      </c>
      <c r="D4645" s="18">
        <v>29.06</v>
      </c>
      <c r="E4645" s="310" t="str">
        <f t="shared" si="72"/>
        <v>SINAPI 07/2024</v>
      </c>
      <c r="F4645" s="18">
        <v>29.51</v>
      </c>
    </row>
    <row r="4646" spans="1:6" ht="40.5">
      <c r="A4646" s="707">
        <v>96661</v>
      </c>
      <c r="B4646" s="692" t="s">
        <v>4657</v>
      </c>
      <c r="C4646" s="18" t="s">
        <v>44</v>
      </c>
      <c r="D4646" s="18">
        <v>28.78</v>
      </c>
      <c r="E4646" s="310" t="str">
        <f t="shared" si="72"/>
        <v>SINAPI 07/2024</v>
      </c>
      <c r="F4646" s="18">
        <v>29.23</v>
      </c>
    </row>
    <row r="4647" spans="1:6" ht="40.5">
      <c r="A4647" s="707">
        <v>96662</v>
      </c>
      <c r="B4647" s="692" t="s">
        <v>4658</v>
      </c>
      <c r="C4647" s="18" t="s">
        <v>44</v>
      </c>
      <c r="D4647" s="18">
        <v>8.14</v>
      </c>
      <c r="E4647" s="310" t="str">
        <f t="shared" si="72"/>
        <v>SINAPI 07/2024</v>
      </c>
      <c r="F4647" s="18">
        <v>8.59</v>
      </c>
    </row>
    <row r="4648" spans="1:6" ht="40.5">
      <c r="A4648" s="707">
        <v>96663</v>
      </c>
      <c r="B4648" s="692" t="s">
        <v>4659</v>
      </c>
      <c r="C4648" s="18" t="s">
        <v>44</v>
      </c>
      <c r="D4648" s="18">
        <v>14.07</v>
      </c>
      <c r="E4648" s="310" t="str">
        <f t="shared" si="72"/>
        <v>SINAPI 07/2024</v>
      </c>
      <c r="F4648" s="18">
        <v>14.56</v>
      </c>
    </row>
    <row r="4649" spans="1:6" ht="40.5">
      <c r="A4649" s="707">
        <v>96664</v>
      </c>
      <c r="B4649" s="692" t="s">
        <v>4660</v>
      </c>
      <c r="C4649" s="18" t="s">
        <v>44</v>
      </c>
      <c r="D4649" s="18">
        <v>15.53</v>
      </c>
      <c r="E4649" s="310" t="str">
        <f t="shared" si="72"/>
        <v>SINAPI 07/2024</v>
      </c>
      <c r="F4649" s="18">
        <v>15.99</v>
      </c>
    </row>
    <row r="4650" spans="1:6" ht="40.5">
      <c r="A4650" s="707">
        <v>96665</v>
      </c>
      <c r="B4650" s="692" t="s">
        <v>4661</v>
      </c>
      <c r="C4650" s="18" t="s">
        <v>44</v>
      </c>
      <c r="D4650" s="18">
        <v>9.84</v>
      </c>
      <c r="E4650" s="310" t="str">
        <f t="shared" si="72"/>
        <v>SINAPI 07/2024</v>
      </c>
      <c r="F4650" s="18">
        <v>10.72</v>
      </c>
    </row>
    <row r="4651" spans="1:6" ht="40.5">
      <c r="A4651" s="707">
        <v>96666</v>
      </c>
      <c r="B4651" s="692" t="s">
        <v>4662</v>
      </c>
      <c r="C4651" s="18" t="s">
        <v>44</v>
      </c>
      <c r="D4651" s="18">
        <v>14.49</v>
      </c>
      <c r="E4651" s="310" t="str">
        <f t="shared" si="72"/>
        <v>SINAPI 07/2024</v>
      </c>
      <c r="F4651" s="18">
        <v>15.41</v>
      </c>
    </row>
    <row r="4652" spans="1:6" ht="40.5">
      <c r="A4652" s="707">
        <v>96667</v>
      </c>
      <c r="B4652" s="692" t="s">
        <v>4663</v>
      </c>
      <c r="C4652" s="18" t="s">
        <v>44</v>
      </c>
      <c r="D4652" s="18">
        <v>20.75</v>
      </c>
      <c r="E4652" s="310" t="str">
        <f t="shared" si="72"/>
        <v>SINAPI 07/2024</v>
      </c>
      <c r="F4652" s="18">
        <v>21.74</v>
      </c>
    </row>
    <row r="4653" spans="1:6" ht="40.5">
      <c r="A4653" s="707">
        <v>96684</v>
      </c>
      <c r="B4653" s="692" t="s">
        <v>4664</v>
      </c>
      <c r="C4653" s="18" t="s">
        <v>44</v>
      </c>
      <c r="D4653" s="18">
        <v>9.66</v>
      </c>
      <c r="E4653" s="310" t="str">
        <f t="shared" si="72"/>
        <v>SINAPI 07/2024</v>
      </c>
      <c r="F4653" s="18">
        <v>10.58</v>
      </c>
    </row>
    <row r="4654" spans="1:6" ht="40.5">
      <c r="A4654" s="707">
        <v>96685</v>
      </c>
      <c r="B4654" s="692" t="s">
        <v>4665</v>
      </c>
      <c r="C4654" s="18" t="s">
        <v>44</v>
      </c>
      <c r="D4654" s="18">
        <v>10.02</v>
      </c>
      <c r="E4654" s="310" t="str">
        <f t="shared" si="72"/>
        <v>SINAPI 07/2024</v>
      </c>
      <c r="F4654" s="18">
        <v>10.94</v>
      </c>
    </row>
    <row r="4655" spans="1:6" ht="40.5">
      <c r="A4655" s="707">
        <v>96686</v>
      </c>
      <c r="B4655" s="692" t="s">
        <v>4666</v>
      </c>
      <c r="C4655" s="18" t="s">
        <v>44</v>
      </c>
      <c r="D4655" s="18">
        <v>12.48</v>
      </c>
      <c r="E4655" s="310" t="str">
        <f t="shared" si="72"/>
        <v>SINAPI 07/2024</v>
      </c>
      <c r="F4655" s="18">
        <v>13.61</v>
      </c>
    </row>
    <row r="4656" spans="1:6" ht="40.5">
      <c r="A4656" s="707">
        <v>96687</v>
      </c>
      <c r="B4656" s="692" t="s">
        <v>4667</v>
      </c>
      <c r="C4656" s="18" t="s">
        <v>44</v>
      </c>
      <c r="D4656" s="18">
        <v>15.53</v>
      </c>
      <c r="E4656" s="310" t="str">
        <f t="shared" si="72"/>
        <v>SINAPI 07/2024</v>
      </c>
      <c r="F4656" s="18">
        <v>16.66</v>
      </c>
    </row>
    <row r="4657" spans="1:6" ht="40.5">
      <c r="A4657" s="707">
        <v>96688</v>
      </c>
      <c r="B4657" s="692" t="s">
        <v>4668</v>
      </c>
      <c r="C4657" s="18" t="s">
        <v>44</v>
      </c>
      <c r="D4657" s="18">
        <v>18.78</v>
      </c>
      <c r="E4657" s="310" t="str">
        <f t="shared" si="72"/>
        <v>SINAPI 07/2024</v>
      </c>
      <c r="F4657" s="18">
        <v>20.14</v>
      </c>
    </row>
    <row r="4658" spans="1:6" ht="40.5">
      <c r="A4658" s="707">
        <v>96689</v>
      </c>
      <c r="B4658" s="692" t="s">
        <v>4669</v>
      </c>
      <c r="C4658" s="18" t="s">
        <v>44</v>
      </c>
      <c r="D4658" s="18">
        <v>23.74</v>
      </c>
      <c r="E4658" s="310" t="str">
        <f t="shared" si="72"/>
        <v>SINAPI 07/2024</v>
      </c>
      <c r="F4658" s="18">
        <v>25.1</v>
      </c>
    </row>
    <row r="4659" spans="1:6" ht="40.5">
      <c r="A4659" s="707">
        <v>96690</v>
      </c>
      <c r="B4659" s="692" t="s">
        <v>4670</v>
      </c>
      <c r="C4659" s="18" t="s">
        <v>44</v>
      </c>
      <c r="D4659" s="18">
        <v>26.36</v>
      </c>
      <c r="E4659" s="310" t="str">
        <f t="shared" si="72"/>
        <v>SINAPI 07/2024</v>
      </c>
      <c r="F4659" s="18">
        <v>28.01</v>
      </c>
    </row>
    <row r="4660" spans="1:6" ht="40.5">
      <c r="A4660" s="707">
        <v>96691</v>
      </c>
      <c r="B4660" s="692" t="s">
        <v>4671</v>
      </c>
      <c r="C4660" s="18" t="s">
        <v>44</v>
      </c>
      <c r="D4660" s="18">
        <v>34.21</v>
      </c>
      <c r="E4660" s="310" t="str">
        <f t="shared" si="72"/>
        <v>SINAPI 07/2024</v>
      </c>
      <c r="F4660" s="18">
        <v>35.86</v>
      </c>
    </row>
    <row r="4661" spans="1:6" ht="40.5">
      <c r="A4661" s="707">
        <v>96692</v>
      </c>
      <c r="B4661" s="692" t="s">
        <v>4672</v>
      </c>
      <c r="C4661" s="18" t="s">
        <v>44</v>
      </c>
      <c r="D4661" s="18">
        <v>37.61</v>
      </c>
      <c r="E4661" s="310" t="str">
        <f t="shared" si="72"/>
        <v>SINAPI 07/2024</v>
      </c>
      <c r="F4661" s="18">
        <v>39.64</v>
      </c>
    </row>
    <row r="4662" spans="1:6" ht="40.5">
      <c r="A4662" s="707">
        <v>96693</v>
      </c>
      <c r="B4662" s="692" t="s">
        <v>4673</v>
      </c>
      <c r="C4662" s="18" t="s">
        <v>44</v>
      </c>
      <c r="D4662" s="18">
        <v>51.63</v>
      </c>
      <c r="E4662" s="310" t="str">
        <f t="shared" si="72"/>
        <v>SINAPI 07/2024</v>
      </c>
      <c r="F4662" s="18">
        <v>53.66</v>
      </c>
    </row>
    <row r="4663" spans="1:6" ht="40.5">
      <c r="A4663" s="707">
        <v>96694</v>
      </c>
      <c r="B4663" s="692" t="s">
        <v>4674</v>
      </c>
      <c r="C4663" s="18" t="s">
        <v>44</v>
      </c>
      <c r="D4663" s="18">
        <v>81.47</v>
      </c>
      <c r="E4663" s="310" t="str">
        <f t="shared" si="72"/>
        <v>SINAPI 07/2024</v>
      </c>
      <c r="F4663" s="18">
        <v>83.85</v>
      </c>
    </row>
    <row r="4664" spans="1:6" ht="40.5">
      <c r="A4664" s="707">
        <v>96695</v>
      </c>
      <c r="B4664" s="692" t="s">
        <v>4675</v>
      </c>
      <c r="C4664" s="18" t="s">
        <v>44</v>
      </c>
      <c r="D4664" s="18">
        <v>90.02</v>
      </c>
      <c r="E4664" s="310" t="str">
        <f t="shared" si="72"/>
        <v>SINAPI 07/2024</v>
      </c>
      <c r="F4664" s="18">
        <v>92.4</v>
      </c>
    </row>
    <row r="4665" spans="1:6" ht="40.5">
      <c r="A4665" s="707">
        <v>96696</v>
      </c>
      <c r="B4665" s="692" t="s">
        <v>4676</v>
      </c>
      <c r="C4665" s="18" t="s">
        <v>44</v>
      </c>
      <c r="D4665" s="18">
        <v>101.86</v>
      </c>
      <c r="E4665" s="310" t="str">
        <f t="shared" si="72"/>
        <v>SINAPI 07/2024</v>
      </c>
      <c r="F4665" s="18">
        <v>104.68</v>
      </c>
    </row>
    <row r="4666" spans="1:6" ht="40.5">
      <c r="A4666" s="707">
        <v>96697</v>
      </c>
      <c r="B4666" s="692" t="s">
        <v>4677</v>
      </c>
      <c r="C4666" s="18" t="s">
        <v>44</v>
      </c>
      <c r="D4666" s="18">
        <v>305.91000000000003</v>
      </c>
      <c r="E4666" s="310" t="str">
        <f t="shared" si="72"/>
        <v>SINAPI 07/2024</v>
      </c>
      <c r="F4666" s="18">
        <v>309.29000000000002</v>
      </c>
    </row>
    <row r="4667" spans="1:6" ht="40.5">
      <c r="A4667" s="707">
        <v>96698</v>
      </c>
      <c r="B4667" s="692" t="s">
        <v>4678</v>
      </c>
      <c r="C4667" s="18" t="s">
        <v>44</v>
      </c>
      <c r="D4667" s="18">
        <v>6.87</v>
      </c>
      <c r="E4667" s="310" t="str">
        <f t="shared" si="72"/>
        <v>SINAPI 07/2024</v>
      </c>
      <c r="F4667" s="18">
        <v>7.5</v>
      </c>
    </row>
    <row r="4668" spans="1:6" ht="40.5">
      <c r="A4668" s="707">
        <v>96699</v>
      </c>
      <c r="B4668" s="692" t="s">
        <v>4679</v>
      </c>
      <c r="C4668" s="18" t="s">
        <v>44</v>
      </c>
      <c r="D4668" s="18">
        <v>22.68</v>
      </c>
      <c r="E4668" s="310" t="str">
        <f t="shared" si="72"/>
        <v>SINAPI 07/2024</v>
      </c>
      <c r="F4668" s="18">
        <v>23.31</v>
      </c>
    </row>
    <row r="4669" spans="1:6" ht="40.5">
      <c r="A4669" s="707">
        <v>96700</v>
      </c>
      <c r="B4669" s="692" t="s">
        <v>4680</v>
      </c>
      <c r="C4669" s="18" t="s">
        <v>44</v>
      </c>
      <c r="D4669" s="18">
        <v>14.84</v>
      </c>
      <c r="E4669" s="310" t="str">
        <f t="shared" si="72"/>
        <v>SINAPI 07/2024</v>
      </c>
      <c r="F4669" s="18">
        <v>15.47</v>
      </c>
    </row>
    <row r="4670" spans="1:6" ht="40.5">
      <c r="A4670" s="707">
        <v>96701</v>
      </c>
      <c r="B4670" s="692" t="s">
        <v>4681</v>
      </c>
      <c r="C4670" s="18" t="s">
        <v>44</v>
      </c>
      <c r="D4670" s="18">
        <v>9.5299999999999994</v>
      </c>
      <c r="E4670" s="310" t="str">
        <f t="shared" si="72"/>
        <v>SINAPI 07/2024</v>
      </c>
      <c r="F4670" s="18">
        <v>10.29</v>
      </c>
    </row>
    <row r="4671" spans="1:6" ht="40.5">
      <c r="A4671" s="707">
        <v>96702</v>
      </c>
      <c r="B4671" s="692" t="s">
        <v>4682</v>
      </c>
      <c r="C4671" s="18" t="s">
        <v>44</v>
      </c>
      <c r="D4671" s="18">
        <v>9.9600000000000009</v>
      </c>
      <c r="E4671" s="310" t="str">
        <f t="shared" si="72"/>
        <v>SINAPI 07/2024</v>
      </c>
      <c r="F4671" s="18">
        <v>10.65</v>
      </c>
    </row>
    <row r="4672" spans="1:6" ht="40.5">
      <c r="A4672" s="707">
        <v>96703</v>
      </c>
      <c r="B4672" s="692" t="s">
        <v>4683</v>
      </c>
      <c r="C4672" s="18" t="s">
        <v>44</v>
      </c>
      <c r="D4672" s="18">
        <v>17.37</v>
      </c>
      <c r="E4672" s="310" t="str">
        <f t="shared" si="72"/>
        <v>SINAPI 07/2024</v>
      </c>
      <c r="F4672" s="18">
        <v>18.28</v>
      </c>
    </row>
    <row r="4673" spans="1:6" ht="40.5">
      <c r="A4673" s="707">
        <v>96704</v>
      </c>
      <c r="B4673" s="692" t="s">
        <v>4684</v>
      </c>
      <c r="C4673" s="18" t="s">
        <v>44</v>
      </c>
      <c r="D4673" s="18">
        <v>17.87</v>
      </c>
      <c r="E4673" s="310" t="str">
        <f t="shared" si="72"/>
        <v>SINAPI 07/2024</v>
      </c>
      <c r="F4673" s="18">
        <v>18.63</v>
      </c>
    </row>
    <row r="4674" spans="1:6" ht="40.5">
      <c r="A4674" s="707">
        <v>96705</v>
      </c>
      <c r="B4674" s="692" t="s">
        <v>4685</v>
      </c>
      <c r="C4674" s="18" t="s">
        <v>44</v>
      </c>
      <c r="D4674" s="18">
        <v>21.08</v>
      </c>
      <c r="E4674" s="310" t="str">
        <f t="shared" si="72"/>
        <v>SINAPI 07/2024</v>
      </c>
      <c r="F4674" s="18">
        <v>22.18</v>
      </c>
    </row>
    <row r="4675" spans="1:6" ht="40.5">
      <c r="A4675" s="707">
        <v>96706</v>
      </c>
      <c r="B4675" s="692" t="s">
        <v>4686</v>
      </c>
      <c r="C4675" s="18" t="s">
        <v>44</v>
      </c>
      <c r="D4675" s="18">
        <v>31.48</v>
      </c>
      <c r="E4675" s="310" t="str">
        <f t="shared" si="72"/>
        <v>SINAPI 07/2024</v>
      </c>
      <c r="F4675" s="18">
        <v>32.83</v>
      </c>
    </row>
    <row r="4676" spans="1:6" ht="40.5">
      <c r="A4676" s="707">
        <v>96707</v>
      </c>
      <c r="B4676" s="692" t="s">
        <v>4687</v>
      </c>
      <c r="C4676" s="18" t="s">
        <v>44</v>
      </c>
      <c r="D4676" s="18">
        <v>51.13</v>
      </c>
      <c r="E4676" s="310" t="str">
        <f t="shared" si="72"/>
        <v>SINAPI 07/2024</v>
      </c>
      <c r="F4676" s="18">
        <v>52.72</v>
      </c>
    </row>
    <row r="4677" spans="1:6" ht="40.5">
      <c r="A4677" s="707">
        <v>96708</v>
      </c>
      <c r="B4677" s="692" t="s">
        <v>4688</v>
      </c>
      <c r="C4677" s="18" t="s">
        <v>44</v>
      </c>
      <c r="D4677" s="18">
        <v>77.989999999999995</v>
      </c>
      <c r="E4677" s="310" t="str">
        <f t="shared" si="72"/>
        <v>SINAPI 07/2024</v>
      </c>
      <c r="F4677" s="18">
        <v>79.87</v>
      </c>
    </row>
    <row r="4678" spans="1:6" ht="40.5">
      <c r="A4678" s="707">
        <v>96709</v>
      </c>
      <c r="B4678" s="692" t="s">
        <v>4689</v>
      </c>
      <c r="C4678" s="18" t="s">
        <v>44</v>
      </c>
      <c r="D4678" s="18">
        <v>99.64</v>
      </c>
      <c r="E4678" s="310" t="str">
        <f t="shared" si="72"/>
        <v>SINAPI 07/2024</v>
      </c>
      <c r="F4678" s="18">
        <v>101.91</v>
      </c>
    </row>
    <row r="4679" spans="1:6" ht="40.5">
      <c r="A4679" s="707">
        <v>96710</v>
      </c>
      <c r="B4679" s="692" t="s">
        <v>4690</v>
      </c>
      <c r="C4679" s="18" t="s">
        <v>44</v>
      </c>
      <c r="D4679" s="18">
        <v>12.62</v>
      </c>
      <c r="E4679" s="310" t="str">
        <f t="shared" si="72"/>
        <v>SINAPI 07/2024</v>
      </c>
      <c r="F4679" s="18">
        <v>13.86</v>
      </c>
    </row>
    <row r="4680" spans="1:6" ht="40.5">
      <c r="A4680" s="707">
        <v>96711</v>
      </c>
      <c r="B4680" s="692" t="s">
        <v>4691</v>
      </c>
      <c r="C4680" s="18" t="s">
        <v>44</v>
      </c>
      <c r="D4680" s="18">
        <v>19.03</v>
      </c>
      <c r="E4680" s="310" t="str">
        <f t="shared" ref="E4680:E4743" si="73">+$G$7</f>
        <v>SINAPI 07/2024</v>
      </c>
      <c r="F4680" s="18">
        <v>20.54</v>
      </c>
    </row>
    <row r="4681" spans="1:6" ht="40.5">
      <c r="A4681" s="707">
        <v>96712</v>
      </c>
      <c r="B4681" s="692" t="s">
        <v>4692</v>
      </c>
      <c r="C4681" s="18" t="s">
        <v>44</v>
      </c>
      <c r="D4681" s="18">
        <v>27.34</v>
      </c>
      <c r="E4681" s="310" t="str">
        <f t="shared" si="73"/>
        <v>SINAPI 07/2024</v>
      </c>
      <c r="F4681" s="18">
        <v>29.16</v>
      </c>
    </row>
    <row r="4682" spans="1:6" ht="40.5">
      <c r="A4682" s="707">
        <v>96713</v>
      </c>
      <c r="B4682" s="692" t="s">
        <v>4693</v>
      </c>
      <c r="C4682" s="18" t="s">
        <v>44</v>
      </c>
      <c r="D4682" s="18">
        <v>42.44</v>
      </c>
      <c r="E4682" s="310" t="str">
        <f t="shared" si="73"/>
        <v>SINAPI 07/2024</v>
      </c>
      <c r="F4682" s="18">
        <v>44.64</v>
      </c>
    </row>
    <row r="4683" spans="1:6" ht="40.5">
      <c r="A4683" s="707">
        <v>96714</v>
      </c>
      <c r="B4683" s="692" t="s">
        <v>4694</v>
      </c>
      <c r="C4683" s="18" t="s">
        <v>44</v>
      </c>
      <c r="D4683" s="18">
        <v>60.75</v>
      </c>
      <c r="E4683" s="310" t="str">
        <f t="shared" si="73"/>
        <v>SINAPI 07/2024</v>
      </c>
      <c r="F4683" s="18">
        <v>63.45</v>
      </c>
    </row>
    <row r="4684" spans="1:6" ht="40.5">
      <c r="A4684" s="707">
        <v>96715</v>
      </c>
      <c r="B4684" s="692" t="s">
        <v>4695</v>
      </c>
      <c r="C4684" s="18" t="s">
        <v>44</v>
      </c>
      <c r="D4684" s="18">
        <v>109.6</v>
      </c>
      <c r="E4684" s="310" t="str">
        <f t="shared" si="73"/>
        <v>SINAPI 07/2024</v>
      </c>
      <c r="F4684" s="18">
        <v>112.78</v>
      </c>
    </row>
    <row r="4685" spans="1:6" ht="40.5">
      <c r="A4685" s="707">
        <v>96716</v>
      </c>
      <c r="B4685" s="692" t="s">
        <v>4696</v>
      </c>
      <c r="C4685" s="18" t="s">
        <v>44</v>
      </c>
      <c r="D4685" s="18">
        <v>143.09</v>
      </c>
      <c r="E4685" s="310" t="str">
        <f t="shared" si="73"/>
        <v>SINAPI 07/2024</v>
      </c>
      <c r="F4685" s="18">
        <v>146.84</v>
      </c>
    </row>
    <row r="4686" spans="1:6" ht="40.5">
      <c r="A4686" s="707">
        <v>96717</v>
      </c>
      <c r="B4686" s="692" t="s">
        <v>4697</v>
      </c>
      <c r="C4686" s="18" t="s">
        <v>44</v>
      </c>
      <c r="D4686" s="18">
        <v>277.08</v>
      </c>
      <c r="E4686" s="310" t="str">
        <f t="shared" si="73"/>
        <v>SINAPI 07/2024</v>
      </c>
      <c r="F4686" s="18">
        <v>281.60000000000002</v>
      </c>
    </row>
    <row r="4687" spans="1:6" ht="27">
      <c r="A4687" s="707">
        <v>96736</v>
      </c>
      <c r="B4687" s="692" t="s">
        <v>4698</v>
      </c>
      <c r="C4687" s="18" t="s">
        <v>44</v>
      </c>
      <c r="D4687" s="18">
        <v>5.01</v>
      </c>
      <c r="E4687" s="310" t="str">
        <f t="shared" si="73"/>
        <v>SINAPI 07/2024</v>
      </c>
      <c r="F4687" s="18">
        <v>5.37</v>
      </c>
    </row>
    <row r="4688" spans="1:6" ht="27">
      <c r="A4688" s="707">
        <v>96737</v>
      </c>
      <c r="B4688" s="692" t="s">
        <v>4699</v>
      </c>
      <c r="C4688" s="18" t="s">
        <v>44</v>
      </c>
      <c r="D4688" s="18">
        <v>5.0999999999999996</v>
      </c>
      <c r="E4688" s="310" t="str">
        <f t="shared" si="73"/>
        <v>SINAPI 07/2024</v>
      </c>
      <c r="F4688" s="18">
        <v>5.49</v>
      </c>
    </row>
    <row r="4689" spans="1:6" ht="40.5">
      <c r="A4689" s="707">
        <v>96738</v>
      </c>
      <c r="B4689" s="692" t="s">
        <v>4700</v>
      </c>
      <c r="C4689" s="18" t="s">
        <v>44</v>
      </c>
      <c r="D4689" s="18">
        <v>20.93</v>
      </c>
      <c r="E4689" s="310" t="str">
        <f t="shared" si="73"/>
        <v>SINAPI 07/2024</v>
      </c>
      <c r="F4689" s="18">
        <v>21.32</v>
      </c>
    </row>
    <row r="4690" spans="1:6" ht="40.5">
      <c r="A4690" s="707">
        <v>96739</v>
      </c>
      <c r="B4690" s="692" t="s">
        <v>4701</v>
      </c>
      <c r="C4690" s="18" t="s">
        <v>44</v>
      </c>
      <c r="D4690" s="18">
        <v>7.19</v>
      </c>
      <c r="E4690" s="310" t="str">
        <f t="shared" si="73"/>
        <v>SINAPI 07/2024</v>
      </c>
      <c r="F4690" s="18">
        <v>7.64</v>
      </c>
    </row>
    <row r="4691" spans="1:6" ht="40.5">
      <c r="A4691" s="707">
        <v>96740</v>
      </c>
      <c r="B4691" s="692" t="s">
        <v>4702</v>
      </c>
      <c r="C4691" s="18" t="s">
        <v>44</v>
      </c>
      <c r="D4691" s="18">
        <v>29.11</v>
      </c>
      <c r="E4691" s="310" t="str">
        <f t="shared" si="73"/>
        <v>SINAPI 07/2024</v>
      </c>
      <c r="F4691" s="18">
        <v>29.56</v>
      </c>
    </row>
    <row r="4692" spans="1:6" ht="40.5">
      <c r="A4692" s="707">
        <v>96741</v>
      </c>
      <c r="B4692" s="692" t="s">
        <v>4703</v>
      </c>
      <c r="C4692" s="18" t="s">
        <v>44</v>
      </c>
      <c r="D4692" s="18">
        <v>14.52</v>
      </c>
      <c r="E4692" s="310" t="str">
        <f t="shared" si="73"/>
        <v>SINAPI 07/2024</v>
      </c>
      <c r="F4692" s="18">
        <v>15.07</v>
      </c>
    </row>
    <row r="4693" spans="1:6" ht="40.5">
      <c r="A4693" s="707">
        <v>96742</v>
      </c>
      <c r="B4693" s="692" t="s">
        <v>4704</v>
      </c>
      <c r="C4693" s="18" t="s">
        <v>44</v>
      </c>
      <c r="D4693" s="18">
        <v>17.82</v>
      </c>
      <c r="E4693" s="310" t="str">
        <f t="shared" si="73"/>
        <v>SINAPI 07/2024</v>
      </c>
      <c r="F4693" s="18">
        <v>18.5</v>
      </c>
    </row>
    <row r="4694" spans="1:6" ht="40.5">
      <c r="A4694" s="707">
        <v>96743</v>
      </c>
      <c r="B4694" s="692" t="s">
        <v>4705</v>
      </c>
      <c r="C4694" s="18" t="s">
        <v>44</v>
      </c>
      <c r="D4694" s="18">
        <v>28.06</v>
      </c>
      <c r="E4694" s="310" t="str">
        <f t="shared" si="73"/>
        <v>SINAPI 07/2024</v>
      </c>
      <c r="F4694" s="18">
        <v>28.97</v>
      </c>
    </row>
    <row r="4695" spans="1:6" ht="40.5">
      <c r="A4695" s="707">
        <v>96744</v>
      </c>
      <c r="B4695" s="692" t="s">
        <v>4706</v>
      </c>
      <c r="C4695" s="18" t="s">
        <v>44</v>
      </c>
      <c r="D4695" s="18">
        <v>47.9</v>
      </c>
      <c r="E4695" s="310" t="str">
        <f t="shared" si="73"/>
        <v>SINAPI 07/2024</v>
      </c>
      <c r="F4695" s="18">
        <v>49.08</v>
      </c>
    </row>
    <row r="4696" spans="1:6" ht="40.5">
      <c r="A4696" s="707">
        <v>96745</v>
      </c>
      <c r="B4696" s="692" t="s">
        <v>4707</v>
      </c>
      <c r="C4696" s="18" t="s">
        <v>44</v>
      </c>
      <c r="D4696" s="18">
        <v>75.540000000000006</v>
      </c>
      <c r="E4696" s="310" t="str">
        <f t="shared" si="73"/>
        <v>SINAPI 07/2024</v>
      </c>
      <c r="F4696" s="18">
        <v>77.11</v>
      </c>
    </row>
    <row r="4697" spans="1:6" ht="40.5">
      <c r="A4697" s="707">
        <v>96746</v>
      </c>
      <c r="B4697" s="692" t="s">
        <v>4708</v>
      </c>
      <c r="C4697" s="18" t="s">
        <v>44</v>
      </c>
      <c r="D4697" s="18">
        <v>99.12</v>
      </c>
      <c r="E4697" s="310" t="str">
        <f t="shared" si="73"/>
        <v>SINAPI 07/2024</v>
      </c>
      <c r="F4697" s="18">
        <v>101.31</v>
      </c>
    </row>
    <row r="4698" spans="1:6" ht="40.5">
      <c r="A4698" s="707">
        <v>96747</v>
      </c>
      <c r="B4698" s="692" t="s">
        <v>4709</v>
      </c>
      <c r="C4698" s="18" t="s">
        <v>44</v>
      </c>
      <c r="D4698" s="18">
        <v>6</v>
      </c>
      <c r="E4698" s="310" t="str">
        <f t="shared" si="73"/>
        <v>SINAPI 07/2024</v>
      </c>
      <c r="F4698" s="18">
        <v>6.53</v>
      </c>
    </row>
    <row r="4699" spans="1:6" ht="40.5">
      <c r="A4699" s="707">
        <v>96748</v>
      </c>
      <c r="B4699" s="692" t="s">
        <v>4710</v>
      </c>
      <c r="C4699" s="18" t="s">
        <v>44</v>
      </c>
      <c r="D4699" s="18">
        <v>7.01</v>
      </c>
      <c r="E4699" s="310" t="str">
        <f t="shared" si="73"/>
        <v>SINAPI 07/2024</v>
      </c>
      <c r="F4699" s="18">
        <v>7.61</v>
      </c>
    </row>
    <row r="4700" spans="1:6" ht="40.5">
      <c r="A4700" s="707">
        <v>96749</v>
      </c>
      <c r="B4700" s="692" t="s">
        <v>4711</v>
      </c>
      <c r="C4700" s="18" t="s">
        <v>44</v>
      </c>
      <c r="D4700" s="18">
        <v>8.98</v>
      </c>
      <c r="E4700" s="310" t="str">
        <f t="shared" si="73"/>
        <v>SINAPI 07/2024</v>
      </c>
      <c r="F4700" s="18">
        <v>9.66</v>
      </c>
    </row>
    <row r="4701" spans="1:6" ht="40.5">
      <c r="A4701" s="707">
        <v>96750</v>
      </c>
      <c r="B4701" s="692" t="s">
        <v>4712</v>
      </c>
      <c r="C4701" s="18" t="s">
        <v>44</v>
      </c>
      <c r="D4701" s="18">
        <v>14.51</v>
      </c>
      <c r="E4701" s="310" t="str">
        <f t="shared" si="73"/>
        <v>SINAPI 07/2024</v>
      </c>
      <c r="F4701" s="18">
        <v>15.33</v>
      </c>
    </row>
    <row r="4702" spans="1:6" ht="40.5">
      <c r="A4702" s="707">
        <v>96751</v>
      </c>
      <c r="B4702" s="692" t="s">
        <v>4713</v>
      </c>
      <c r="C4702" s="18" t="s">
        <v>44</v>
      </c>
      <c r="D4702" s="18">
        <v>21.46</v>
      </c>
      <c r="E4702" s="310" t="str">
        <f t="shared" si="73"/>
        <v>SINAPI 07/2024</v>
      </c>
      <c r="F4702" s="18">
        <v>22.5</v>
      </c>
    </row>
    <row r="4703" spans="1:6" ht="40.5">
      <c r="A4703" s="707">
        <v>96752</v>
      </c>
      <c r="B4703" s="692" t="s">
        <v>4714</v>
      </c>
      <c r="C4703" s="18" t="s">
        <v>44</v>
      </c>
      <c r="D4703" s="18">
        <v>32.46</v>
      </c>
      <c r="E4703" s="310" t="str">
        <f t="shared" si="73"/>
        <v>SINAPI 07/2024</v>
      </c>
      <c r="F4703" s="18">
        <v>33.840000000000003</v>
      </c>
    </row>
    <row r="4704" spans="1:6" ht="40.5">
      <c r="A4704" s="707">
        <v>96753</v>
      </c>
      <c r="B4704" s="692" t="s">
        <v>4715</v>
      </c>
      <c r="C4704" s="18" t="s">
        <v>44</v>
      </c>
      <c r="D4704" s="18">
        <v>76.64</v>
      </c>
      <c r="E4704" s="310" t="str">
        <f t="shared" si="73"/>
        <v>SINAPI 07/2024</v>
      </c>
      <c r="F4704" s="18">
        <v>78.41</v>
      </c>
    </row>
    <row r="4705" spans="1:6" ht="40.5">
      <c r="A4705" s="707">
        <v>96754</v>
      </c>
      <c r="B4705" s="692" t="s">
        <v>4716</v>
      </c>
      <c r="C4705" s="18" t="s">
        <v>44</v>
      </c>
      <c r="D4705" s="18">
        <v>98.2</v>
      </c>
      <c r="E4705" s="310" t="str">
        <f t="shared" si="73"/>
        <v>SINAPI 07/2024</v>
      </c>
      <c r="F4705" s="18">
        <v>100.55</v>
      </c>
    </row>
    <row r="4706" spans="1:6" ht="40.5">
      <c r="A4706" s="707">
        <v>96755</v>
      </c>
      <c r="B4706" s="692" t="s">
        <v>4717</v>
      </c>
      <c r="C4706" s="18" t="s">
        <v>44</v>
      </c>
      <c r="D4706" s="18">
        <v>305.08999999999997</v>
      </c>
      <c r="E4706" s="310" t="str">
        <f t="shared" si="73"/>
        <v>SINAPI 07/2024</v>
      </c>
      <c r="F4706" s="18">
        <v>308.38</v>
      </c>
    </row>
    <row r="4707" spans="1:6" ht="27">
      <c r="A4707" s="707">
        <v>96758</v>
      </c>
      <c r="B4707" s="692" t="s">
        <v>4718</v>
      </c>
      <c r="C4707" s="18" t="s">
        <v>44</v>
      </c>
      <c r="D4707" s="18">
        <v>14.36</v>
      </c>
      <c r="E4707" s="310" t="str">
        <f t="shared" si="73"/>
        <v>SINAPI 07/2024</v>
      </c>
      <c r="F4707" s="18">
        <v>15.28</v>
      </c>
    </row>
    <row r="4708" spans="1:6" ht="27">
      <c r="A4708" s="707">
        <v>96759</v>
      </c>
      <c r="B4708" s="692" t="s">
        <v>4719</v>
      </c>
      <c r="C4708" s="18" t="s">
        <v>44</v>
      </c>
      <c r="D4708" s="18">
        <v>21.65</v>
      </c>
      <c r="E4708" s="310" t="str">
        <f t="shared" si="73"/>
        <v>SINAPI 07/2024</v>
      </c>
      <c r="F4708" s="18">
        <v>22.75</v>
      </c>
    </row>
    <row r="4709" spans="1:6" ht="27">
      <c r="A4709" s="707">
        <v>96760</v>
      </c>
      <c r="B4709" s="692" t="s">
        <v>4720</v>
      </c>
      <c r="C4709" s="18" t="s">
        <v>44</v>
      </c>
      <c r="D4709" s="18">
        <v>35.909999999999997</v>
      </c>
      <c r="E4709" s="310" t="str">
        <f t="shared" si="73"/>
        <v>SINAPI 07/2024</v>
      </c>
      <c r="F4709" s="18">
        <v>37.29</v>
      </c>
    </row>
    <row r="4710" spans="1:6" ht="27">
      <c r="A4710" s="707">
        <v>96761</v>
      </c>
      <c r="B4710" s="692" t="s">
        <v>4721</v>
      </c>
      <c r="C4710" s="18" t="s">
        <v>44</v>
      </c>
      <c r="D4710" s="18">
        <v>53.88</v>
      </c>
      <c r="E4710" s="310" t="str">
        <f t="shared" si="73"/>
        <v>SINAPI 07/2024</v>
      </c>
      <c r="F4710" s="18">
        <v>55.71</v>
      </c>
    </row>
    <row r="4711" spans="1:6" ht="27">
      <c r="A4711" s="707">
        <v>96762</v>
      </c>
      <c r="B4711" s="692" t="s">
        <v>4722</v>
      </c>
      <c r="C4711" s="18" t="s">
        <v>44</v>
      </c>
      <c r="D4711" s="18">
        <v>103.15</v>
      </c>
      <c r="E4711" s="310" t="str">
        <f t="shared" si="73"/>
        <v>SINAPI 07/2024</v>
      </c>
      <c r="F4711" s="18">
        <v>105.5</v>
      </c>
    </row>
    <row r="4712" spans="1:6" ht="27">
      <c r="A4712" s="707">
        <v>96763</v>
      </c>
      <c r="B4712" s="692" t="s">
        <v>4723</v>
      </c>
      <c r="C4712" s="18" t="s">
        <v>44</v>
      </c>
      <c r="D4712" s="18">
        <v>138.19</v>
      </c>
      <c r="E4712" s="310" t="str">
        <f t="shared" si="73"/>
        <v>SINAPI 07/2024</v>
      </c>
      <c r="F4712" s="18">
        <v>141.32</v>
      </c>
    </row>
    <row r="4713" spans="1:6" ht="27">
      <c r="A4713" s="707">
        <v>96764</v>
      </c>
      <c r="B4713" s="692" t="s">
        <v>4724</v>
      </c>
      <c r="C4713" s="18" t="s">
        <v>44</v>
      </c>
      <c r="D4713" s="18">
        <v>276.02</v>
      </c>
      <c r="E4713" s="310" t="str">
        <f t="shared" si="73"/>
        <v>SINAPI 07/2024</v>
      </c>
      <c r="F4713" s="18">
        <v>280.39999999999998</v>
      </c>
    </row>
    <row r="4714" spans="1:6" ht="54">
      <c r="A4714" s="707">
        <v>96802</v>
      </c>
      <c r="B4714" s="692" t="s">
        <v>4725</v>
      </c>
      <c r="C4714" s="18" t="s">
        <v>44</v>
      </c>
      <c r="D4714" s="18">
        <v>384.06</v>
      </c>
      <c r="E4714" s="310" t="str">
        <f t="shared" si="73"/>
        <v>SINAPI 07/2024</v>
      </c>
      <c r="F4714" s="18">
        <v>386.15</v>
      </c>
    </row>
    <row r="4715" spans="1:6" ht="40.5">
      <c r="A4715" s="707">
        <v>96803</v>
      </c>
      <c r="B4715" s="692" t="s">
        <v>4726</v>
      </c>
      <c r="C4715" s="18" t="s">
        <v>44</v>
      </c>
      <c r="D4715" s="18">
        <v>68.05</v>
      </c>
      <c r="E4715" s="310" t="str">
        <f t="shared" si="73"/>
        <v>SINAPI 07/2024</v>
      </c>
      <c r="F4715" s="18">
        <v>69.78</v>
      </c>
    </row>
    <row r="4716" spans="1:6" ht="54">
      <c r="A4716" s="707">
        <v>96804</v>
      </c>
      <c r="B4716" s="692" t="s">
        <v>4727</v>
      </c>
      <c r="C4716" s="18" t="s">
        <v>44</v>
      </c>
      <c r="D4716" s="18">
        <v>107.75</v>
      </c>
      <c r="E4716" s="310" t="str">
        <f t="shared" si="73"/>
        <v>SINAPI 07/2024</v>
      </c>
      <c r="F4716" s="18">
        <v>111.84</v>
      </c>
    </row>
    <row r="4717" spans="1:6" ht="54">
      <c r="A4717" s="707">
        <v>96805</v>
      </c>
      <c r="B4717" s="692" t="s">
        <v>4728</v>
      </c>
      <c r="C4717" s="18" t="s">
        <v>44</v>
      </c>
      <c r="D4717" s="18">
        <v>196.1</v>
      </c>
      <c r="E4717" s="310" t="str">
        <f t="shared" si="73"/>
        <v>SINAPI 07/2024</v>
      </c>
      <c r="F4717" s="18">
        <v>198.9</v>
      </c>
    </row>
    <row r="4718" spans="1:6" ht="54">
      <c r="A4718" s="707">
        <v>96806</v>
      </c>
      <c r="B4718" s="692" t="s">
        <v>4729</v>
      </c>
      <c r="C4718" s="18" t="s">
        <v>44</v>
      </c>
      <c r="D4718" s="18">
        <v>73.56</v>
      </c>
      <c r="E4718" s="310" t="str">
        <f t="shared" si="73"/>
        <v>SINAPI 07/2024</v>
      </c>
      <c r="F4718" s="18">
        <v>76</v>
      </c>
    </row>
    <row r="4719" spans="1:6" ht="54">
      <c r="A4719" s="707">
        <v>96807</v>
      </c>
      <c r="B4719" s="692" t="s">
        <v>4730</v>
      </c>
      <c r="C4719" s="18" t="s">
        <v>44</v>
      </c>
      <c r="D4719" s="18">
        <v>116.9</v>
      </c>
      <c r="E4719" s="310" t="str">
        <f t="shared" si="73"/>
        <v>SINAPI 07/2024</v>
      </c>
      <c r="F4719" s="18">
        <v>121.68</v>
      </c>
    </row>
    <row r="4720" spans="1:6" ht="40.5">
      <c r="A4720" s="707">
        <v>96808</v>
      </c>
      <c r="B4720" s="692" t="s">
        <v>4731</v>
      </c>
      <c r="C4720" s="18" t="s">
        <v>44</v>
      </c>
      <c r="D4720" s="18">
        <v>14.46</v>
      </c>
      <c r="E4720" s="310" t="str">
        <f t="shared" si="73"/>
        <v>SINAPI 07/2024</v>
      </c>
      <c r="F4720" s="18">
        <v>15.39</v>
      </c>
    </row>
    <row r="4721" spans="1:6" ht="40.5">
      <c r="A4721" s="707">
        <v>96809</v>
      </c>
      <c r="B4721" s="692" t="s">
        <v>4732</v>
      </c>
      <c r="C4721" s="18" t="s">
        <v>44</v>
      </c>
      <c r="D4721" s="18">
        <v>16.09</v>
      </c>
      <c r="E4721" s="310" t="str">
        <f t="shared" si="73"/>
        <v>SINAPI 07/2024</v>
      </c>
      <c r="F4721" s="18">
        <v>17.02</v>
      </c>
    </row>
    <row r="4722" spans="1:6" ht="40.5">
      <c r="A4722" s="707">
        <v>96810</v>
      </c>
      <c r="B4722" s="692" t="s">
        <v>4733</v>
      </c>
      <c r="C4722" s="18" t="s">
        <v>44</v>
      </c>
      <c r="D4722" s="18">
        <v>17.43</v>
      </c>
      <c r="E4722" s="310" t="str">
        <f t="shared" si="73"/>
        <v>SINAPI 07/2024</v>
      </c>
      <c r="F4722" s="18">
        <v>18.47</v>
      </c>
    </row>
    <row r="4723" spans="1:6" ht="40.5">
      <c r="A4723" s="707">
        <v>96811</v>
      </c>
      <c r="B4723" s="692" t="s">
        <v>4734</v>
      </c>
      <c r="C4723" s="18" t="s">
        <v>44</v>
      </c>
      <c r="D4723" s="18">
        <v>18.37</v>
      </c>
      <c r="E4723" s="310" t="str">
        <f t="shared" si="73"/>
        <v>SINAPI 07/2024</v>
      </c>
      <c r="F4723" s="18">
        <v>19.47</v>
      </c>
    </row>
    <row r="4724" spans="1:6" ht="40.5">
      <c r="A4724" s="707">
        <v>96812</v>
      </c>
      <c r="B4724" s="692" t="s">
        <v>4735</v>
      </c>
      <c r="C4724" s="18" t="s">
        <v>44</v>
      </c>
      <c r="D4724" s="18">
        <v>16.739999999999998</v>
      </c>
      <c r="E4724" s="310" t="str">
        <f t="shared" si="73"/>
        <v>SINAPI 07/2024</v>
      </c>
      <c r="F4724" s="18">
        <v>17.73</v>
      </c>
    </row>
    <row r="4725" spans="1:6" ht="40.5">
      <c r="A4725" s="707">
        <v>96813</v>
      </c>
      <c r="B4725" s="692" t="s">
        <v>4736</v>
      </c>
      <c r="C4725" s="18" t="s">
        <v>44</v>
      </c>
      <c r="D4725" s="18">
        <v>19.13</v>
      </c>
      <c r="E4725" s="310" t="str">
        <f t="shared" si="73"/>
        <v>SINAPI 07/2024</v>
      </c>
      <c r="F4725" s="18">
        <v>20.23</v>
      </c>
    </row>
    <row r="4726" spans="1:6" ht="40.5">
      <c r="A4726" s="707">
        <v>96814</v>
      </c>
      <c r="B4726" s="692" t="s">
        <v>4737</v>
      </c>
      <c r="C4726" s="18" t="s">
        <v>44</v>
      </c>
      <c r="D4726" s="18">
        <v>13.82</v>
      </c>
      <c r="E4726" s="310" t="str">
        <f t="shared" si="73"/>
        <v>SINAPI 07/2024</v>
      </c>
      <c r="F4726" s="18">
        <v>14.57</v>
      </c>
    </row>
    <row r="4727" spans="1:6" ht="40.5">
      <c r="A4727" s="707">
        <v>96815</v>
      </c>
      <c r="B4727" s="692" t="s">
        <v>4738</v>
      </c>
      <c r="C4727" s="18" t="s">
        <v>44</v>
      </c>
      <c r="D4727" s="18">
        <v>29.08</v>
      </c>
      <c r="E4727" s="310" t="str">
        <f t="shared" si="73"/>
        <v>SINAPI 07/2024</v>
      </c>
      <c r="F4727" s="18">
        <v>30.38</v>
      </c>
    </row>
    <row r="4728" spans="1:6" ht="40.5">
      <c r="A4728" s="707">
        <v>96816</v>
      </c>
      <c r="B4728" s="692" t="s">
        <v>4739</v>
      </c>
      <c r="C4728" s="18" t="s">
        <v>44</v>
      </c>
      <c r="D4728" s="18">
        <v>21.69</v>
      </c>
      <c r="E4728" s="310" t="str">
        <f t="shared" si="73"/>
        <v>SINAPI 07/2024</v>
      </c>
      <c r="F4728" s="18">
        <v>22.87</v>
      </c>
    </row>
    <row r="4729" spans="1:6" ht="40.5">
      <c r="A4729" s="707">
        <v>96817</v>
      </c>
      <c r="B4729" s="692" t="s">
        <v>4740</v>
      </c>
      <c r="C4729" s="18" t="s">
        <v>44</v>
      </c>
      <c r="D4729" s="18">
        <v>29.33</v>
      </c>
      <c r="E4729" s="310" t="str">
        <f t="shared" si="73"/>
        <v>SINAPI 07/2024</v>
      </c>
      <c r="F4729" s="18">
        <v>30.63</v>
      </c>
    </row>
    <row r="4730" spans="1:6" ht="40.5">
      <c r="A4730" s="707">
        <v>96818</v>
      </c>
      <c r="B4730" s="692" t="s">
        <v>4741</v>
      </c>
      <c r="C4730" s="18" t="s">
        <v>44</v>
      </c>
      <c r="D4730" s="18">
        <v>18.829999999999998</v>
      </c>
      <c r="E4730" s="310" t="str">
        <f t="shared" si="73"/>
        <v>SINAPI 07/2024</v>
      </c>
      <c r="F4730" s="18">
        <v>19.670000000000002</v>
      </c>
    </row>
    <row r="4731" spans="1:6" ht="40.5">
      <c r="A4731" s="707">
        <v>96819</v>
      </c>
      <c r="B4731" s="692" t="s">
        <v>4742</v>
      </c>
      <c r="C4731" s="18" t="s">
        <v>44</v>
      </c>
      <c r="D4731" s="18">
        <v>20.18</v>
      </c>
      <c r="E4731" s="310" t="str">
        <f t="shared" si="73"/>
        <v>SINAPI 07/2024</v>
      </c>
      <c r="F4731" s="18">
        <v>21.08</v>
      </c>
    </row>
    <row r="4732" spans="1:6" ht="40.5">
      <c r="A4732" s="707">
        <v>96820</v>
      </c>
      <c r="B4732" s="692" t="s">
        <v>4743</v>
      </c>
      <c r="C4732" s="18" t="s">
        <v>44</v>
      </c>
      <c r="D4732" s="18">
        <v>34.92</v>
      </c>
      <c r="E4732" s="310" t="str">
        <f t="shared" si="73"/>
        <v>SINAPI 07/2024</v>
      </c>
      <c r="F4732" s="18">
        <v>36.53</v>
      </c>
    </row>
    <row r="4733" spans="1:6" ht="40.5">
      <c r="A4733" s="707">
        <v>96821</v>
      </c>
      <c r="B4733" s="692" t="s">
        <v>4744</v>
      </c>
      <c r="C4733" s="18" t="s">
        <v>44</v>
      </c>
      <c r="D4733" s="18">
        <v>32.69</v>
      </c>
      <c r="E4733" s="310" t="str">
        <f t="shared" si="73"/>
        <v>SINAPI 07/2024</v>
      </c>
      <c r="F4733" s="18">
        <v>34.119999999999997</v>
      </c>
    </row>
    <row r="4734" spans="1:6" ht="40.5">
      <c r="A4734" s="707">
        <v>96822</v>
      </c>
      <c r="B4734" s="692" t="s">
        <v>4745</v>
      </c>
      <c r="C4734" s="18" t="s">
        <v>44</v>
      </c>
      <c r="D4734" s="18">
        <v>26.62</v>
      </c>
      <c r="E4734" s="310" t="str">
        <f t="shared" si="73"/>
        <v>SINAPI 07/2024</v>
      </c>
      <c r="F4734" s="18">
        <v>27.72</v>
      </c>
    </row>
    <row r="4735" spans="1:6" ht="27">
      <c r="A4735" s="707">
        <v>96823</v>
      </c>
      <c r="B4735" s="692" t="s">
        <v>4746</v>
      </c>
      <c r="C4735" s="18" t="s">
        <v>44</v>
      </c>
      <c r="D4735" s="18">
        <v>9.7799999999999994</v>
      </c>
      <c r="E4735" s="310" t="str">
        <f t="shared" si="73"/>
        <v>SINAPI 07/2024</v>
      </c>
      <c r="F4735" s="18">
        <v>10.27</v>
      </c>
    </row>
    <row r="4736" spans="1:6" ht="40.5">
      <c r="A4736" s="707">
        <v>96824</v>
      </c>
      <c r="B4736" s="692" t="s">
        <v>4747</v>
      </c>
      <c r="C4736" s="18" t="s">
        <v>44</v>
      </c>
      <c r="D4736" s="18">
        <v>15.16</v>
      </c>
      <c r="E4736" s="310" t="str">
        <f t="shared" si="73"/>
        <v>SINAPI 07/2024</v>
      </c>
      <c r="F4736" s="18">
        <v>15.98</v>
      </c>
    </row>
    <row r="4737" spans="1:6" ht="27">
      <c r="A4737" s="707">
        <v>96826</v>
      </c>
      <c r="B4737" s="692" t="s">
        <v>4748</v>
      </c>
      <c r="C4737" s="18" t="s">
        <v>44</v>
      </c>
      <c r="D4737" s="18">
        <v>11.33</v>
      </c>
      <c r="E4737" s="310" t="str">
        <f t="shared" si="73"/>
        <v>SINAPI 07/2024</v>
      </c>
      <c r="F4737" s="18">
        <v>11.9</v>
      </c>
    </row>
    <row r="4738" spans="1:6" ht="40.5">
      <c r="A4738" s="707">
        <v>96827</v>
      </c>
      <c r="B4738" s="692" t="s">
        <v>4749</v>
      </c>
      <c r="C4738" s="18" t="s">
        <v>44</v>
      </c>
      <c r="D4738" s="18">
        <v>16.55</v>
      </c>
      <c r="E4738" s="310" t="str">
        <f t="shared" si="73"/>
        <v>SINAPI 07/2024</v>
      </c>
      <c r="F4738" s="18">
        <v>17.420000000000002</v>
      </c>
    </row>
    <row r="4739" spans="1:6" ht="40.5">
      <c r="A4739" s="707">
        <v>96828</v>
      </c>
      <c r="B4739" s="692" t="s">
        <v>4750</v>
      </c>
      <c r="C4739" s="18" t="s">
        <v>44</v>
      </c>
      <c r="D4739" s="18">
        <v>20.54</v>
      </c>
      <c r="E4739" s="310" t="str">
        <f t="shared" si="73"/>
        <v>SINAPI 07/2024</v>
      </c>
      <c r="F4739" s="18">
        <v>21.52</v>
      </c>
    </row>
    <row r="4740" spans="1:6" ht="40.5">
      <c r="A4740" s="707">
        <v>96829</v>
      </c>
      <c r="B4740" s="692" t="s">
        <v>4751</v>
      </c>
      <c r="C4740" s="18" t="s">
        <v>44</v>
      </c>
      <c r="D4740" s="18">
        <v>16.27</v>
      </c>
      <c r="E4740" s="310" t="str">
        <f t="shared" si="73"/>
        <v>SINAPI 07/2024</v>
      </c>
      <c r="F4740" s="18">
        <v>16.79</v>
      </c>
    </row>
    <row r="4741" spans="1:6" ht="27">
      <c r="A4741" s="707">
        <v>96830</v>
      </c>
      <c r="B4741" s="692" t="s">
        <v>4752</v>
      </c>
      <c r="C4741" s="18" t="s">
        <v>44</v>
      </c>
      <c r="D4741" s="18">
        <v>18.16</v>
      </c>
      <c r="E4741" s="310" t="str">
        <f t="shared" si="73"/>
        <v>SINAPI 07/2024</v>
      </c>
      <c r="F4741" s="18">
        <v>18.850000000000001</v>
      </c>
    </row>
    <row r="4742" spans="1:6" ht="40.5">
      <c r="A4742" s="707">
        <v>96832</v>
      </c>
      <c r="B4742" s="692" t="s">
        <v>4753</v>
      </c>
      <c r="C4742" s="18" t="s">
        <v>44</v>
      </c>
      <c r="D4742" s="18">
        <v>26.1</v>
      </c>
      <c r="E4742" s="310" t="str">
        <f t="shared" si="73"/>
        <v>SINAPI 07/2024</v>
      </c>
      <c r="F4742" s="18">
        <v>27.14</v>
      </c>
    </row>
    <row r="4743" spans="1:6" ht="40.5">
      <c r="A4743" s="707">
        <v>96833</v>
      </c>
      <c r="B4743" s="692" t="s">
        <v>4754</v>
      </c>
      <c r="C4743" s="18" t="s">
        <v>44</v>
      </c>
      <c r="D4743" s="18">
        <v>20.87</v>
      </c>
      <c r="E4743" s="310" t="str">
        <f t="shared" si="73"/>
        <v>SINAPI 07/2024</v>
      </c>
      <c r="F4743" s="18">
        <v>21.46</v>
      </c>
    </row>
    <row r="4744" spans="1:6" ht="27">
      <c r="A4744" s="707">
        <v>96834</v>
      </c>
      <c r="B4744" s="692" t="s">
        <v>4755</v>
      </c>
      <c r="C4744" s="18" t="s">
        <v>44</v>
      </c>
      <c r="D4744" s="18">
        <v>24.72</v>
      </c>
      <c r="E4744" s="310" t="str">
        <f t="shared" ref="E4744:E4807" si="74">+$G$7</f>
        <v>SINAPI 07/2024</v>
      </c>
      <c r="F4744" s="18">
        <v>25.56</v>
      </c>
    </row>
    <row r="4745" spans="1:6" ht="40.5">
      <c r="A4745" s="707">
        <v>96836</v>
      </c>
      <c r="B4745" s="692" t="s">
        <v>4756</v>
      </c>
      <c r="C4745" s="18" t="s">
        <v>44</v>
      </c>
      <c r="D4745" s="18">
        <v>29.96</v>
      </c>
      <c r="E4745" s="310" t="str">
        <f t="shared" si="74"/>
        <v>SINAPI 07/2024</v>
      </c>
      <c r="F4745" s="18">
        <v>30.73</v>
      </c>
    </row>
    <row r="4746" spans="1:6" ht="40.5">
      <c r="A4746" s="707">
        <v>96837</v>
      </c>
      <c r="B4746" s="692" t="s">
        <v>4757</v>
      </c>
      <c r="C4746" s="18" t="s">
        <v>44</v>
      </c>
      <c r="D4746" s="18">
        <v>17.93</v>
      </c>
      <c r="E4746" s="310" t="str">
        <f t="shared" si="74"/>
        <v>SINAPI 07/2024</v>
      </c>
      <c r="F4746" s="18">
        <v>18.97</v>
      </c>
    </row>
    <row r="4747" spans="1:6" ht="54">
      <c r="A4747" s="707">
        <v>96838</v>
      </c>
      <c r="B4747" s="692" t="s">
        <v>4758</v>
      </c>
      <c r="C4747" s="18" t="s">
        <v>44</v>
      </c>
      <c r="D4747" s="18">
        <v>21.39</v>
      </c>
      <c r="E4747" s="310" t="str">
        <f t="shared" si="74"/>
        <v>SINAPI 07/2024</v>
      </c>
      <c r="F4747" s="18">
        <v>22.79</v>
      </c>
    </row>
    <row r="4748" spans="1:6" ht="54">
      <c r="A4748" s="707">
        <v>96839</v>
      </c>
      <c r="B4748" s="692" t="s">
        <v>4759</v>
      </c>
      <c r="C4748" s="18" t="s">
        <v>44</v>
      </c>
      <c r="D4748" s="18">
        <v>22.18</v>
      </c>
      <c r="E4748" s="310" t="str">
        <f t="shared" si="74"/>
        <v>SINAPI 07/2024</v>
      </c>
      <c r="F4748" s="18">
        <v>23.58</v>
      </c>
    </row>
    <row r="4749" spans="1:6" ht="40.5">
      <c r="A4749" s="707">
        <v>96840</v>
      </c>
      <c r="B4749" s="692" t="s">
        <v>4760</v>
      </c>
      <c r="C4749" s="18" t="s">
        <v>44</v>
      </c>
      <c r="D4749" s="18">
        <v>21.68</v>
      </c>
      <c r="E4749" s="310" t="str">
        <f t="shared" si="74"/>
        <v>SINAPI 07/2024</v>
      </c>
      <c r="F4749" s="18">
        <v>22.92</v>
      </c>
    </row>
    <row r="4750" spans="1:6" ht="54">
      <c r="A4750" s="707">
        <v>96841</v>
      </c>
      <c r="B4750" s="692" t="s">
        <v>4761</v>
      </c>
      <c r="C4750" s="18" t="s">
        <v>44</v>
      </c>
      <c r="D4750" s="18">
        <v>23.83</v>
      </c>
      <c r="E4750" s="310" t="str">
        <f t="shared" si="74"/>
        <v>SINAPI 07/2024</v>
      </c>
      <c r="F4750" s="18">
        <v>25.32</v>
      </c>
    </row>
    <row r="4751" spans="1:6" ht="54">
      <c r="A4751" s="707">
        <v>96842</v>
      </c>
      <c r="B4751" s="692" t="s">
        <v>4762</v>
      </c>
      <c r="C4751" s="18" t="s">
        <v>44</v>
      </c>
      <c r="D4751" s="18">
        <v>27.36</v>
      </c>
      <c r="E4751" s="310" t="str">
        <f t="shared" si="74"/>
        <v>SINAPI 07/2024</v>
      </c>
      <c r="F4751" s="18">
        <v>29.01</v>
      </c>
    </row>
    <row r="4752" spans="1:6" ht="54">
      <c r="A4752" s="707">
        <v>96843</v>
      </c>
      <c r="B4752" s="692" t="s">
        <v>4763</v>
      </c>
      <c r="C4752" s="18" t="s">
        <v>44</v>
      </c>
      <c r="D4752" s="18">
        <v>24.9</v>
      </c>
      <c r="E4752" s="310" t="str">
        <f t="shared" si="74"/>
        <v>SINAPI 07/2024</v>
      </c>
      <c r="F4752" s="18">
        <v>26.39</v>
      </c>
    </row>
    <row r="4753" spans="1:6" ht="40.5">
      <c r="A4753" s="707">
        <v>96844</v>
      </c>
      <c r="B4753" s="692" t="s">
        <v>4764</v>
      </c>
      <c r="C4753" s="18" t="s">
        <v>44</v>
      </c>
      <c r="D4753" s="18">
        <v>28.75</v>
      </c>
      <c r="E4753" s="310" t="str">
        <f t="shared" si="74"/>
        <v>SINAPI 07/2024</v>
      </c>
      <c r="F4753" s="18">
        <v>30.4</v>
      </c>
    </row>
    <row r="4754" spans="1:6" ht="40.5">
      <c r="A4754" s="707">
        <v>96845</v>
      </c>
      <c r="B4754" s="692" t="s">
        <v>4765</v>
      </c>
      <c r="C4754" s="18" t="s">
        <v>44</v>
      </c>
      <c r="D4754" s="18">
        <v>34.78</v>
      </c>
      <c r="E4754" s="310" t="str">
        <f t="shared" si="74"/>
        <v>SINAPI 07/2024</v>
      </c>
      <c r="F4754" s="18">
        <v>36.25</v>
      </c>
    </row>
    <row r="4755" spans="1:6" ht="54">
      <c r="A4755" s="707">
        <v>96846</v>
      </c>
      <c r="B4755" s="692" t="s">
        <v>4766</v>
      </c>
      <c r="C4755" s="18" t="s">
        <v>44</v>
      </c>
      <c r="D4755" s="18">
        <v>32.119999999999997</v>
      </c>
      <c r="E4755" s="310" t="str">
        <f t="shared" si="74"/>
        <v>SINAPI 07/2024</v>
      </c>
      <c r="F4755" s="18">
        <v>33.89</v>
      </c>
    </row>
    <row r="4756" spans="1:6" ht="54">
      <c r="A4756" s="707">
        <v>96847</v>
      </c>
      <c r="B4756" s="692" t="s">
        <v>4767</v>
      </c>
      <c r="C4756" s="18" t="s">
        <v>44</v>
      </c>
      <c r="D4756" s="18">
        <v>31.65</v>
      </c>
      <c r="E4756" s="310" t="str">
        <f t="shared" si="74"/>
        <v>SINAPI 07/2024</v>
      </c>
      <c r="F4756" s="18">
        <v>33.42</v>
      </c>
    </row>
    <row r="4757" spans="1:6" ht="40.5">
      <c r="A4757" s="707">
        <v>96848</v>
      </c>
      <c r="B4757" s="692" t="s">
        <v>4768</v>
      </c>
      <c r="C4757" s="18" t="s">
        <v>44</v>
      </c>
      <c r="D4757" s="18">
        <v>46.35</v>
      </c>
      <c r="E4757" s="310" t="str">
        <f t="shared" si="74"/>
        <v>SINAPI 07/2024</v>
      </c>
      <c r="F4757" s="18">
        <v>48.16</v>
      </c>
    </row>
    <row r="4758" spans="1:6" ht="40.5">
      <c r="A4758" s="707">
        <v>96849</v>
      </c>
      <c r="B4758" s="692" t="s">
        <v>4769</v>
      </c>
      <c r="C4758" s="18" t="s">
        <v>44</v>
      </c>
      <c r="D4758" s="18">
        <v>14.44</v>
      </c>
      <c r="E4758" s="310" t="str">
        <f t="shared" si="74"/>
        <v>SINAPI 07/2024</v>
      </c>
      <c r="F4758" s="18">
        <v>15.17</v>
      </c>
    </row>
    <row r="4759" spans="1:6" ht="40.5">
      <c r="A4759" s="707">
        <v>96850</v>
      </c>
      <c r="B4759" s="692" t="s">
        <v>4770</v>
      </c>
      <c r="C4759" s="18" t="s">
        <v>44</v>
      </c>
      <c r="D4759" s="18">
        <v>20.04</v>
      </c>
      <c r="E4759" s="310" t="str">
        <f t="shared" si="74"/>
        <v>SINAPI 07/2024</v>
      </c>
      <c r="F4759" s="18">
        <v>21.26</v>
      </c>
    </row>
    <row r="4760" spans="1:6" ht="40.5">
      <c r="A4760" s="707">
        <v>96852</v>
      </c>
      <c r="B4760" s="692" t="s">
        <v>4771</v>
      </c>
      <c r="C4760" s="18" t="s">
        <v>44</v>
      </c>
      <c r="D4760" s="18">
        <v>18.46</v>
      </c>
      <c r="E4760" s="310" t="str">
        <f t="shared" si="74"/>
        <v>SINAPI 07/2024</v>
      </c>
      <c r="F4760" s="18">
        <v>19.329999999999998</v>
      </c>
    </row>
    <row r="4761" spans="1:6" ht="40.5">
      <c r="A4761" s="707">
        <v>96853</v>
      </c>
      <c r="B4761" s="692" t="s">
        <v>4772</v>
      </c>
      <c r="C4761" s="18" t="s">
        <v>44</v>
      </c>
      <c r="D4761" s="18">
        <v>21.56</v>
      </c>
      <c r="E4761" s="310" t="str">
        <f t="shared" si="74"/>
        <v>SINAPI 07/2024</v>
      </c>
      <c r="F4761" s="18">
        <v>22.87</v>
      </c>
    </row>
    <row r="4762" spans="1:6" ht="40.5">
      <c r="A4762" s="707">
        <v>96854</v>
      </c>
      <c r="B4762" s="692" t="s">
        <v>4773</v>
      </c>
      <c r="C4762" s="18" t="s">
        <v>44</v>
      </c>
      <c r="D4762" s="18">
        <v>26.75</v>
      </c>
      <c r="E4762" s="310" t="str">
        <f t="shared" si="74"/>
        <v>SINAPI 07/2024</v>
      </c>
      <c r="F4762" s="18">
        <v>28.21</v>
      </c>
    </row>
    <row r="4763" spans="1:6" ht="40.5">
      <c r="A4763" s="707">
        <v>96855</v>
      </c>
      <c r="B4763" s="692" t="s">
        <v>4774</v>
      </c>
      <c r="C4763" s="18" t="s">
        <v>44</v>
      </c>
      <c r="D4763" s="18">
        <v>29.4</v>
      </c>
      <c r="E4763" s="310" t="str">
        <f t="shared" si="74"/>
        <v>SINAPI 07/2024</v>
      </c>
      <c r="F4763" s="18">
        <v>30.43</v>
      </c>
    </row>
    <row r="4764" spans="1:6" ht="40.5">
      <c r="A4764" s="707">
        <v>96856</v>
      </c>
      <c r="B4764" s="692" t="s">
        <v>4775</v>
      </c>
      <c r="C4764" s="18" t="s">
        <v>44</v>
      </c>
      <c r="D4764" s="18">
        <v>31.09</v>
      </c>
      <c r="E4764" s="310" t="str">
        <f t="shared" si="74"/>
        <v>SINAPI 07/2024</v>
      </c>
      <c r="F4764" s="18">
        <v>32.479999999999997</v>
      </c>
    </row>
    <row r="4765" spans="1:6" ht="40.5">
      <c r="A4765" s="707">
        <v>96860</v>
      </c>
      <c r="B4765" s="692" t="s">
        <v>4776</v>
      </c>
      <c r="C4765" s="18" t="s">
        <v>44</v>
      </c>
      <c r="D4765" s="18">
        <v>25.79</v>
      </c>
      <c r="E4765" s="310" t="str">
        <f t="shared" si="74"/>
        <v>SINAPI 07/2024</v>
      </c>
      <c r="F4765" s="18">
        <v>27.18</v>
      </c>
    </row>
    <row r="4766" spans="1:6" ht="40.5">
      <c r="A4766" s="707">
        <v>96861</v>
      </c>
      <c r="B4766" s="692" t="s">
        <v>4777</v>
      </c>
      <c r="C4766" s="18" t="s">
        <v>44</v>
      </c>
      <c r="D4766" s="18">
        <v>32.659999999999997</v>
      </c>
      <c r="E4766" s="310" t="str">
        <f t="shared" si="74"/>
        <v>SINAPI 07/2024</v>
      </c>
      <c r="F4766" s="18">
        <v>34.35</v>
      </c>
    </row>
    <row r="4767" spans="1:6" ht="40.5">
      <c r="A4767" s="707">
        <v>96862</v>
      </c>
      <c r="B4767" s="692" t="s">
        <v>4778</v>
      </c>
      <c r="C4767" s="18" t="s">
        <v>44</v>
      </c>
      <c r="D4767" s="18">
        <v>31.78</v>
      </c>
      <c r="E4767" s="310" t="str">
        <f t="shared" si="74"/>
        <v>SINAPI 07/2024</v>
      </c>
      <c r="F4767" s="18">
        <v>33.42</v>
      </c>
    </row>
    <row r="4768" spans="1:6" ht="40.5">
      <c r="A4768" s="707">
        <v>96863</v>
      </c>
      <c r="B4768" s="692" t="s">
        <v>4779</v>
      </c>
      <c r="C4768" s="18" t="s">
        <v>44</v>
      </c>
      <c r="D4768" s="18">
        <v>33.29</v>
      </c>
      <c r="E4768" s="310" t="str">
        <f t="shared" si="74"/>
        <v>SINAPI 07/2024</v>
      </c>
      <c r="F4768" s="18">
        <v>35.15</v>
      </c>
    </row>
    <row r="4769" spans="1:6" ht="40.5">
      <c r="A4769" s="707">
        <v>96864</v>
      </c>
      <c r="B4769" s="692" t="s">
        <v>4780</v>
      </c>
      <c r="C4769" s="18" t="s">
        <v>44</v>
      </c>
      <c r="D4769" s="18">
        <v>45.4</v>
      </c>
      <c r="E4769" s="310" t="str">
        <f t="shared" si="74"/>
        <v>SINAPI 07/2024</v>
      </c>
      <c r="F4769" s="18">
        <v>47.36</v>
      </c>
    </row>
    <row r="4770" spans="1:6" ht="40.5">
      <c r="A4770" s="707">
        <v>96865</v>
      </c>
      <c r="B4770" s="692" t="s">
        <v>4781</v>
      </c>
      <c r="C4770" s="18" t="s">
        <v>44</v>
      </c>
      <c r="D4770" s="18">
        <v>39.25</v>
      </c>
      <c r="E4770" s="310" t="str">
        <f t="shared" si="74"/>
        <v>SINAPI 07/2024</v>
      </c>
      <c r="F4770" s="18">
        <v>41.47</v>
      </c>
    </row>
    <row r="4771" spans="1:6" ht="40.5">
      <c r="A4771" s="707">
        <v>96866</v>
      </c>
      <c r="B4771" s="692" t="s">
        <v>4782</v>
      </c>
      <c r="C4771" s="18" t="s">
        <v>44</v>
      </c>
      <c r="D4771" s="18">
        <v>59.26</v>
      </c>
      <c r="E4771" s="310" t="str">
        <f t="shared" si="74"/>
        <v>SINAPI 07/2024</v>
      </c>
      <c r="F4771" s="18">
        <v>61.67</v>
      </c>
    </row>
    <row r="4772" spans="1:6" ht="27">
      <c r="A4772" s="707">
        <v>96868</v>
      </c>
      <c r="B4772" s="692" t="s">
        <v>4783</v>
      </c>
      <c r="C4772" s="18" t="s">
        <v>44</v>
      </c>
      <c r="D4772" s="18">
        <v>16.760000000000002</v>
      </c>
      <c r="E4772" s="310" t="str">
        <f t="shared" si="74"/>
        <v>SINAPI 07/2024</v>
      </c>
      <c r="F4772" s="18">
        <v>17.73</v>
      </c>
    </row>
    <row r="4773" spans="1:6" ht="27">
      <c r="A4773" s="707">
        <v>96869</v>
      </c>
      <c r="B4773" s="692" t="s">
        <v>4784</v>
      </c>
      <c r="C4773" s="18" t="s">
        <v>44</v>
      </c>
      <c r="D4773" s="18">
        <v>26.14</v>
      </c>
      <c r="E4773" s="310" t="str">
        <f t="shared" si="74"/>
        <v>SINAPI 07/2024</v>
      </c>
      <c r="F4773" s="18">
        <v>27.29</v>
      </c>
    </row>
    <row r="4774" spans="1:6" ht="27">
      <c r="A4774" s="707">
        <v>96870</v>
      </c>
      <c r="B4774" s="692" t="s">
        <v>4785</v>
      </c>
      <c r="C4774" s="18" t="s">
        <v>44</v>
      </c>
      <c r="D4774" s="18">
        <v>39.74</v>
      </c>
      <c r="E4774" s="310" t="str">
        <f t="shared" si="74"/>
        <v>SINAPI 07/2024</v>
      </c>
      <c r="F4774" s="18">
        <v>41.11</v>
      </c>
    </row>
    <row r="4775" spans="1:6" ht="27">
      <c r="A4775" s="707">
        <v>96871</v>
      </c>
      <c r="B4775" s="692" t="s">
        <v>4786</v>
      </c>
      <c r="C4775" s="18" t="s">
        <v>44</v>
      </c>
      <c r="D4775" s="18">
        <v>45.26</v>
      </c>
      <c r="E4775" s="310" t="str">
        <f t="shared" si="74"/>
        <v>SINAPI 07/2024</v>
      </c>
      <c r="F4775" s="18">
        <v>46.94</v>
      </c>
    </row>
    <row r="4776" spans="1:6" ht="54">
      <c r="A4776" s="707">
        <v>96872</v>
      </c>
      <c r="B4776" s="692" t="s">
        <v>4787</v>
      </c>
      <c r="C4776" s="18" t="s">
        <v>44</v>
      </c>
      <c r="D4776" s="18">
        <v>41.41</v>
      </c>
      <c r="E4776" s="310" t="str">
        <f t="shared" si="74"/>
        <v>SINAPI 07/2024</v>
      </c>
      <c r="F4776" s="18">
        <v>43.34</v>
      </c>
    </row>
    <row r="4777" spans="1:6" ht="54">
      <c r="A4777" s="707">
        <v>96873</v>
      </c>
      <c r="B4777" s="692" t="s">
        <v>4788</v>
      </c>
      <c r="C4777" s="18" t="s">
        <v>44</v>
      </c>
      <c r="D4777" s="18">
        <v>55.72</v>
      </c>
      <c r="E4777" s="310" t="str">
        <f t="shared" si="74"/>
        <v>SINAPI 07/2024</v>
      </c>
      <c r="F4777" s="18">
        <v>57.88</v>
      </c>
    </row>
    <row r="4778" spans="1:6" ht="54">
      <c r="A4778" s="707">
        <v>96874</v>
      </c>
      <c r="B4778" s="692" t="s">
        <v>4789</v>
      </c>
      <c r="C4778" s="18" t="s">
        <v>44</v>
      </c>
      <c r="D4778" s="18">
        <v>50.46</v>
      </c>
      <c r="E4778" s="310" t="str">
        <f t="shared" si="74"/>
        <v>SINAPI 07/2024</v>
      </c>
      <c r="F4778" s="18">
        <v>52.73</v>
      </c>
    </row>
    <row r="4779" spans="1:6" ht="54">
      <c r="A4779" s="707">
        <v>96875</v>
      </c>
      <c r="B4779" s="692" t="s">
        <v>4790</v>
      </c>
      <c r="C4779" s="18" t="s">
        <v>44</v>
      </c>
      <c r="D4779" s="18">
        <v>66.87</v>
      </c>
      <c r="E4779" s="310" t="str">
        <f t="shared" si="74"/>
        <v>SINAPI 07/2024</v>
      </c>
      <c r="F4779" s="18">
        <v>69.39</v>
      </c>
    </row>
    <row r="4780" spans="1:6" ht="40.5">
      <c r="A4780" s="707">
        <v>96876</v>
      </c>
      <c r="B4780" s="692" t="s">
        <v>4791</v>
      </c>
      <c r="C4780" s="18" t="s">
        <v>44</v>
      </c>
      <c r="D4780" s="18">
        <v>162.72999999999999</v>
      </c>
      <c r="E4780" s="310" t="str">
        <f t="shared" si="74"/>
        <v>SINAPI 07/2024</v>
      </c>
      <c r="F4780" s="18">
        <v>165.03</v>
      </c>
    </row>
    <row r="4781" spans="1:6" ht="40.5">
      <c r="A4781" s="707">
        <v>96878</v>
      </c>
      <c r="B4781" s="692" t="s">
        <v>4792</v>
      </c>
      <c r="C4781" s="18" t="s">
        <v>44</v>
      </c>
      <c r="D4781" s="18">
        <v>182.5</v>
      </c>
      <c r="E4781" s="310" t="str">
        <f t="shared" si="74"/>
        <v>SINAPI 07/2024</v>
      </c>
      <c r="F4781" s="18">
        <v>185</v>
      </c>
    </row>
    <row r="4782" spans="1:6" ht="40.5">
      <c r="A4782" s="707">
        <v>96879</v>
      </c>
      <c r="B4782" s="692" t="s">
        <v>4793</v>
      </c>
      <c r="C4782" s="18" t="s">
        <v>44</v>
      </c>
      <c r="D4782" s="18">
        <v>176.75</v>
      </c>
      <c r="E4782" s="310" t="str">
        <f t="shared" si="74"/>
        <v>SINAPI 07/2024</v>
      </c>
      <c r="F4782" s="18">
        <v>179.29</v>
      </c>
    </row>
    <row r="4783" spans="1:6" ht="40.5">
      <c r="A4783" s="707">
        <v>96881</v>
      </c>
      <c r="B4783" s="692" t="s">
        <v>4794</v>
      </c>
      <c r="C4783" s="18" t="s">
        <v>44</v>
      </c>
      <c r="D4783" s="18">
        <v>209.42</v>
      </c>
      <c r="E4783" s="310" t="str">
        <f t="shared" si="74"/>
        <v>SINAPI 07/2024</v>
      </c>
      <c r="F4783" s="18">
        <v>212.26</v>
      </c>
    </row>
    <row r="4784" spans="1:6" ht="40.5">
      <c r="A4784" s="707">
        <v>97430</v>
      </c>
      <c r="B4784" s="692" t="s">
        <v>4795</v>
      </c>
      <c r="C4784" s="18" t="s">
        <v>44</v>
      </c>
      <c r="D4784" s="18">
        <v>34.11</v>
      </c>
      <c r="E4784" s="310" t="str">
        <f t="shared" si="74"/>
        <v>SINAPI 07/2024</v>
      </c>
      <c r="F4784" s="18">
        <v>36.03</v>
      </c>
    </row>
    <row r="4785" spans="1:6" ht="40.5">
      <c r="A4785" s="707">
        <v>97431</v>
      </c>
      <c r="B4785" s="692" t="s">
        <v>4796</v>
      </c>
      <c r="C4785" s="18" t="s">
        <v>44</v>
      </c>
      <c r="D4785" s="18">
        <v>38.08</v>
      </c>
      <c r="E4785" s="310" t="str">
        <f t="shared" si="74"/>
        <v>SINAPI 07/2024</v>
      </c>
      <c r="F4785" s="18">
        <v>40.29</v>
      </c>
    </row>
    <row r="4786" spans="1:6" ht="40.5">
      <c r="A4786" s="707">
        <v>97432</v>
      </c>
      <c r="B4786" s="692" t="s">
        <v>4797</v>
      </c>
      <c r="C4786" s="18" t="s">
        <v>44</v>
      </c>
      <c r="D4786" s="18">
        <v>42.97</v>
      </c>
      <c r="E4786" s="310" t="str">
        <f t="shared" si="74"/>
        <v>SINAPI 07/2024</v>
      </c>
      <c r="F4786" s="18">
        <v>45.47</v>
      </c>
    </row>
    <row r="4787" spans="1:6" ht="40.5">
      <c r="A4787" s="707">
        <v>97433</v>
      </c>
      <c r="B4787" s="692" t="s">
        <v>4798</v>
      </c>
      <c r="C4787" s="18" t="s">
        <v>44</v>
      </c>
      <c r="D4787" s="18">
        <v>77.39</v>
      </c>
      <c r="E4787" s="310" t="str">
        <f t="shared" si="74"/>
        <v>SINAPI 07/2024</v>
      </c>
      <c r="F4787" s="18">
        <v>80.260000000000005</v>
      </c>
    </row>
    <row r="4788" spans="1:6" ht="40.5">
      <c r="A4788" s="707">
        <v>97434</v>
      </c>
      <c r="B4788" s="692" t="s">
        <v>4799</v>
      </c>
      <c r="C4788" s="18" t="s">
        <v>44</v>
      </c>
      <c r="D4788" s="18">
        <v>78.83</v>
      </c>
      <c r="E4788" s="310" t="str">
        <f t="shared" si="74"/>
        <v>SINAPI 07/2024</v>
      </c>
      <c r="F4788" s="18">
        <v>81.7</v>
      </c>
    </row>
    <row r="4789" spans="1:6" ht="40.5">
      <c r="A4789" s="707">
        <v>97435</v>
      </c>
      <c r="B4789" s="692" t="s">
        <v>4800</v>
      </c>
      <c r="C4789" s="18" t="s">
        <v>44</v>
      </c>
      <c r="D4789" s="18">
        <v>90.52</v>
      </c>
      <c r="E4789" s="310" t="str">
        <f t="shared" si="74"/>
        <v>SINAPI 07/2024</v>
      </c>
      <c r="F4789" s="18">
        <v>93.83</v>
      </c>
    </row>
    <row r="4790" spans="1:6" ht="40.5">
      <c r="A4790" s="707">
        <v>97436</v>
      </c>
      <c r="B4790" s="692" t="s">
        <v>4801</v>
      </c>
      <c r="C4790" s="18" t="s">
        <v>44</v>
      </c>
      <c r="D4790" s="18">
        <v>93.28</v>
      </c>
      <c r="E4790" s="310" t="str">
        <f t="shared" si="74"/>
        <v>SINAPI 07/2024</v>
      </c>
      <c r="F4790" s="18">
        <v>96.59</v>
      </c>
    </row>
    <row r="4791" spans="1:6" ht="40.5">
      <c r="A4791" s="707">
        <v>97437</v>
      </c>
      <c r="B4791" s="692" t="s">
        <v>4802</v>
      </c>
      <c r="C4791" s="18" t="s">
        <v>44</v>
      </c>
      <c r="D4791" s="18">
        <v>103.6</v>
      </c>
      <c r="E4791" s="310" t="str">
        <f t="shared" si="74"/>
        <v>SINAPI 07/2024</v>
      </c>
      <c r="F4791" s="18">
        <v>107.34</v>
      </c>
    </row>
    <row r="4792" spans="1:6" ht="40.5">
      <c r="A4792" s="707">
        <v>97438</v>
      </c>
      <c r="B4792" s="692" t="s">
        <v>4803</v>
      </c>
      <c r="C4792" s="18" t="s">
        <v>44</v>
      </c>
      <c r="D4792" s="18">
        <v>106.55</v>
      </c>
      <c r="E4792" s="310" t="str">
        <f t="shared" si="74"/>
        <v>SINAPI 07/2024</v>
      </c>
      <c r="F4792" s="18">
        <v>110.29</v>
      </c>
    </row>
    <row r="4793" spans="1:6" ht="27">
      <c r="A4793" s="707">
        <v>97439</v>
      </c>
      <c r="B4793" s="692" t="s">
        <v>4804</v>
      </c>
      <c r="C4793" s="18" t="s">
        <v>44</v>
      </c>
      <c r="D4793" s="18">
        <v>116.94</v>
      </c>
      <c r="E4793" s="310" t="str">
        <f t="shared" si="74"/>
        <v>SINAPI 07/2024</v>
      </c>
      <c r="F4793" s="18">
        <v>120.77</v>
      </c>
    </row>
    <row r="4794" spans="1:6" ht="40.5">
      <c r="A4794" s="707">
        <v>97440</v>
      </c>
      <c r="B4794" s="692" t="s">
        <v>4805</v>
      </c>
      <c r="C4794" s="18" t="s">
        <v>44</v>
      </c>
      <c r="D4794" s="18">
        <v>140.16</v>
      </c>
      <c r="E4794" s="310" t="str">
        <f t="shared" si="74"/>
        <v>SINAPI 07/2024</v>
      </c>
      <c r="F4794" s="18">
        <v>144.57</v>
      </c>
    </row>
    <row r="4795" spans="1:6" ht="27">
      <c r="A4795" s="707">
        <v>97442</v>
      </c>
      <c r="B4795" s="692" t="s">
        <v>4806</v>
      </c>
      <c r="C4795" s="18" t="s">
        <v>44</v>
      </c>
      <c r="D4795" s="18">
        <v>154.82</v>
      </c>
      <c r="E4795" s="310" t="str">
        <f t="shared" si="74"/>
        <v>SINAPI 07/2024</v>
      </c>
      <c r="F4795" s="18">
        <v>159.81</v>
      </c>
    </row>
    <row r="4796" spans="1:6" ht="27">
      <c r="A4796" s="707">
        <v>97443</v>
      </c>
      <c r="B4796" s="692" t="s">
        <v>4807</v>
      </c>
      <c r="C4796" s="18" t="s">
        <v>44</v>
      </c>
      <c r="D4796" s="18">
        <v>106.78</v>
      </c>
      <c r="E4796" s="310" t="str">
        <f t="shared" si="74"/>
        <v>SINAPI 07/2024</v>
      </c>
      <c r="F4796" s="18">
        <v>111</v>
      </c>
    </row>
    <row r="4797" spans="1:6" ht="40.5">
      <c r="A4797" s="707">
        <v>97444</v>
      </c>
      <c r="B4797" s="692" t="s">
        <v>4808</v>
      </c>
      <c r="C4797" s="18" t="s">
        <v>44</v>
      </c>
      <c r="D4797" s="18">
        <v>127.17</v>
      </c>
      <c r="E4797" s="310" t="str">
        <f t="shared" si="74"/>
        <v>SINAPI 07/2024</v>
      </c>
      <c r="F4797" s="18">
        <v>131.38999999999999</v>
      </c>
    </row>
    <row r="4798" spans="1:6" ht="40.5">
      <c r="A4798" s="707">
        <v>97446</v>
      </c>
      <c r="B4798" s="692" t="s">
        <v>4809</v>
      </c>
      <c r="C4798" s="18" t="s">
        <v>44</v>
      </c>
      <c r="D4798" s="18">
        <v>224.98</v>
      </c>
      <c r="E4798" s="310" t="str">
        <f t="shared" si="74"/>
        <v>SINAPI 07/2024</v>
      </c>
      <c r="F4798" s="18">
        <v>229.66</v>
      </c>
    </row>
    <row r="4799" spans="1:6" ht="40.5">
      <c r="A4799" s="707">
        <v>97447</v>
      </c>
      <c r="B4799" s="692" t="s">
        <v>4810</v>
      </c>
      <c r="C4799" s="18" t="s">
        <v>44</v>
      </c>
      <c r="D4799" s="18">
        <v>224.98</v>
      </c>
      <c r="E4799" s="310" t="str">
        <f t="shared" si="74"/>
        <v>SINAPI 07/2024</v>
      </c>
      <c r="F4799" s="18">
        <v>229.66</v>
      </c>
    </row>
    <row r="4800" spans="1:6" ht="27">
      <c r="A4800" s="707">
        <v>97449</v>
      </c>
      <c r="B4800" s="692" t="s">
        <v>4811</v>
      </c>
      <c r="C4800" s="18" t="s">
        <v>44</v>
      </c>
      <c r="D4800" s="18">
        <v>239.17</v>
      </c>
      <c r="E4800" s="310" t="str">
        <f t="shared" si="74"/>
        <v>SINAPI 07/2024</v>
      </c>
      <c r="F4800" s="18">
        <v>244.3</v>
      </c>
    </row>
    <row r="4801" spans="1:6" ht="40.5">
      <c r="A4801" s="707">
        <v>97450</v>
      </c>
      <c r="B4801" s="692" t="s">
        <v>4812</v>
      </c>
      <c r="C4801" s="18" t="s">
        <v>44</v>
      </c>
      <c r="D4801" s="18">
        <v>294.69</v>
      </c>
      <c r="E4801" s="310" t="str">
        <f t="shared" si="74"/>
        <v>SINAPI 07/2024</v>
      </c>
      <c r="F4801" s="18">
        <v>299.82</v>
      </c>
    </row>
    <row r="4802" spans="1:6" ht="40.5">
      <c r="A4802" s="707">
        <v>97452</v>
      </c>
      <c r="B4802" s="692" t="s">
        <v>4813</v>
      </c>
      <c r="C4802" s="18" t="s">
        <v>44</v>
      </c>
      <c r="D4802" s="18">
        <v>177.04</v>
      </c>
      <c r="E4802" s="310" t="str">
        <f t="shared" si="74"/>
        <v>SINAPI 07/2024</v>
      </c>
      <c r="F4802" s="18">
        <v>183.39</v>
      </c>
    </row>
    <row r="4803" spans="1:6" ht="40.5">
      <c r="A4803" s="707">
        <v>97453</v>
      </c>
      <c r="B4803" s="692" t="s">
        <v>4814</v>
      </c>
      <c r="C4803" s="18" t="s">
        <v>44</v>
      </c>
      <c r="D4803" s="18">
        <v>188.68</v>
      </c>
      <c r="E4803" s="310" t="str">
        <f t="shared" si="74"/>
        <v>SINAPI 07/2024</v>
      </c>
      <c r="F4803" s="18">
        <v>195.03</v>
      </c>
    </row>
    <row r="4804" spans="1:6" ht="40.5">
      <c r="A4804" s="707">
        <v>97454</v>
      </c>
      <c r="B4804" s="692" t="s">
        <v>4815</v>
      </c>
      <c r="C4804" s="18" t="s">
        <v>44</v>
      </c>
      <c r="D4804" s="18">
        <v>308.37</v>
      </c>
      <c r="E4804" s="310" t="str">
        <f t="shared" si="74"/>
        <v>SINAPI 07/2024</v>
      </c>
      <c r="F4804" s="18">
        <v>315.39</v>
      </c>
    </row>
    <row r="4805" spans="1:6" ht="40.5">
      <c r="A4805" s="707">
        <v>97455</v>
      </c>
      <c r="B4805" s="692" t="s">
        <v>4816</v>
      </c>
      <c r="C4805" s="18" t="s">
        <v>44</v>
      </c>
      <c r="D4805" s="18">
        <v>326.98</v>
      </c>
      <c r="E4805" s="310" t="str">
        <f t="shared" si="74"/>
        <v>SINAPI 07/2024</v>
      </c>
      <c r="F4805" s="18">
        <v>334</v>
      </c>
    </row>
    <row r="4806" spans="1:6" ht="40.5">
      <c r="A4806" s="707">
        <v>97456</v>
      </c>
      <c r="B4806" s="692" t="s">
        <v>4817</v>
      </c>
      <c r="C4806" s="18" t="s">
        <v>44</v>
      </c>
      <c r="D4806" s="18">
        <v>714.32</v>
      </c>
      <c r="E4806" s="310" t="str">
        <f t="shared" si="74"/>
        <v>SINAPI 07/2024</v>
      </c>
      <c r="F4806" s="18">
        <v>722.02</v>
      </c>
    </row>
    <row r="4807" spans="1:6" ht="40.5">
      <c r="A4807" s="707">
        <v>97457</v>
      </c>
      <c r="B4807" s="692" t="s">
        <v>4818</v>
      </c>
      <c r="C4807" s="18" t="s">
        <v>44</v>
      </c>
      <c r="D4807" s="18">
        <v>630.83000000000004</v>
      </c>
      <c r="E4807" s="310" t="str">
        <f t="shared" si="74"/>
        <v>SINAPI 07/2024</v>
      </c>
      <c r="F4807" s="18">
        <v>638.53</v>
      </c>
    </row>
    <row r="4808" spans="1:6" ht="27">
      <c r="A4808" s="707">
        <v>97458</v>
      </c>
      <c r="B4808" s="692" t="s">
        <v>4819</v>
      </c>
      <c r="C4808" s="18" t="s">
        <v>44</v>
      </c>
      <c r="D4808" s="18">
        <v>282.75</v>
      </c>
      <c r="E4808" s="310" t="str">
        <f t="shared" ref="E4808:E4871" si="75">+$G$7</f>
        <v>SINAPI 07/2024</v>
      </c>
      <c r="F4808" s="18">
        <v>291.20999999999998</v>
      </c>
    </row>
    <row r="4809" spans="1:6" ht="27">
      <c r="A4809" s="707">
        <v>97459</v>
      </c>
      <c r="B4809" s="692" t="s">
        <v>4820</v>
      </c>
      <c r="C4809" s="18" t="s">
        <v>44</v>
      </c>
      <c r="D4809" s="18">
        <v>494.67</v>
      </c>
      <c r="E4809" s="310" t="str">
        <f t="shared" si="75"/>
        <v>SINAPI 07/2024</v>
      </c>
      <c r="F4809" s="18">
        <v>504.03</v>
      </c>
    </row>
    <row r="4810" spans="1:6" ht="27">
      <c r="A4810" s="707">
        <v>97460</v>
      </c>
      <c r="B4810" s="692" t="s">
        <v>4821</v>
      </c>
      <c r="C4810" s="18" t="s">
        <v>44</v>
      </c>
      <c r="D4810" s="18">
        <v>768.13</v>
      </c>
      <c r="E4810" s="310" t="str">
        <f t="shared" si="75"/>
        <v>SINAPI 07/2024</v>
      </c>
      <c r="F4810" s="18">
        <v>778.4</v>
      </c>
    </row>
    <row r="4811" spans="1:6" ht="40.5">
      <c r="A4811" s="707">
        <v>97461</v>
      </c>
      <c r="B4811" s="692" t="s">
        <v>4822</v>
      </c>
      <c r="C4811" s="18" t="s">
        <v>44</v>
      </c>
      <c r="D4811" s="18">
        <v>33.79</v>
      </c>
      <c r="E4811" s="310" t="str">
        <f t="shared" si="75"/>
        <v>SINAPI 07/2024</v>
      </c>
      <c r="F4811" s="18">
        <v>35.03</v>
      </c>
    </row>
    <row r="4812" spans="1:6" ht="40.5">
      <c r="A4812" s="707">
        <v>97462</v>
      </c>
      <c r="B4812" s="692" t="s">
        <v>4823</v>
      </c>
      <c r="C4812" s="18" t="s">
        <v>44</v>
      </c>
      <c r="D4812" s="18">
        <v>27.82</v>
      </c>
      <c r="E4812" s="310" t="str">
        <f t="shared" si="75"/>
        <v>SINAPI 07/2024</v>
      </c>
      <c r="F4812" s="18">
        <v>29.06</v>
      </c>
    </row>
    <row r="4813" spans="1:6" ht="40.5">
      <c r="A4813" s="707">
        <v>97464</v>
      </c>
      <c r="B4813" s="692" t="s">
        <v>4824</v>
      </c>
      <c r="C4813" s="18" t="s">
        <v>44</v>
      </c>
      <c r="D4813" s="18">
        <v>49.03</v>
      </c>
      <c r="E4813" s="310" t="str">
        <f t="shared" si="75"/>
        <v>SINAPI 07/2024</v>
      </c>
      <c r="F4813" s="18">
        <v>50.62</v>
      </c>
    </row>
    <row r="4814" spans="1:6" ht="40.5">
      <c r="A4814" s="707">
        <v>97465</v>
      </c>
      <c r="B4814" s="692" t="s">
        <v>4825</v>
      </c>
      <c r="C4814" s="18" t="s">
        <v>44</v>
      </c>
      <c r="D4814" s="18">
        <v>59.1</v>
      </c>
      <c r="E4814" s="310" t="str">
        <f t="shared" si="75"/>
        <v>SINAPI 07/2024</v>
      </c>
      <c r="F4814" s="18">
        <v>60.69</v>
      </c>
    </row>
    <row r="4815" spans="1:6" ht="40.5">
      <c r="A4815" s="707">
        <v>97467</v>
      </c>
      <c r="B4815" s="692" t="s">
        <v>4826</v>
      </c>
      <c r="C4815" s="18" t="s">
        <v>44</v>
      </c>
      <c r="D4815" s="18">
        <v>62.28</v>
      </c>
      <c r="E4815" s="310" t="str">
        <f t="shared" si="75"/>
        <v>SINAPI 07/2024</v>
      </c>
      <c r="F4815" s="18">
        <v>64.27</v>
      </c>
    </row>
    <row r="4816" spans="1:6" ht="40.5">
      <c r="A4816" s="707">
        <v>97468</v>
      </c>
      <c r="B4816" s="692" t="s">
        <v>4827</v>
      </c>
      <c r="C4816" s="18" t="s">
        <v>44</v>
      </c>
      <c r="D4816" s="18">
        <v>75.180000000000007</v>
      </c>
      <c r="E4816" s="310" t="str">
        <f t="shared" si="75"/>
        <v>SINAPI 07/2024</v>
      </c>
      <c r="F4816" s="18">
        <v>77.17</v>
      </c>
    </row>
    <row r="4817" spans="1:6" ht="40.5">
      <c r="A4817" s="707">
        <v>97470</v>
      </c>
      <c r="B4817" s="692" t="s">
        <v>4828</v>
      </c>
      <c r="C4817" s="18" t="s">
        <v>44</v>
      </c>
      <c r="D4817" s="18">
        <v>92.83</v>
      </c>
      <c r="E4817" s="310" t="str">
        <f t="shared" si="75"/>
        <v>SINAPI 07/2024</v>
      </c>
      <c r="F4817" s="18">
        <v>95.32</v>
      </c>
    </row>
    <row r="4818" spans="1:6" ht="40.5">
      <c r="A4818" s="707">
        <v>97471</v>
      </c>
      <c r="B4818" s="692" t="s">
        <v>4829</v>
      </c>
      <c r="C4818" s="18" t="s">
        <v>44</v>
      </c>
      <c r="D4818" s="18">
        <v>113.22</v>
      </c>
      <c r="E4818" s="310" t="str">
        <f t="shared" si="75"/>
        <v>SINAPI 07/2024</v>
      </c>
      <c r="F4818" s="18">
        <v>115.71</v>
      </c>
    </row>
    <row r="4819" spans="1:6" ht="40.5">
      <c r="A4819" s="707">
        <v>97474</v>
      </c>
      <c r="B4819" s="692" t="s">
        <v>4830</v>
      </c>
      <c r="C4819" s="18" t="s">
        <v>44</v>
      </c>
      <c r="D4819" s="18">
        <v>172.21</v>
      </c>
      <c r="E4819" s="310" t="str">
        <f t="shared" si="75"/>
        <v>SINAPI 07/2024</v>
      </c>
      <c r="F4819" s="18">
        <v>175.44</v>
      </c>
    </row>
    <row r="4820" spans="1:6" ht="40.5">
      <c r="A4820" s="707">
        <v>97475</v>
      </c>
      <c r="B4820" s="692" t="s">
        <v>4831</v>
      </c>
      <c r="C4820" s="18" t="s">
        <v>44</v>
      </c>
      <c r="D4820" s="18">
        <v>213.42</v>
      </c>
      <c r="E4820" s="310" t="str">
        <f t="shared" si="75"/>
        <v>SINAPI 07/2024</v>
      </c>
      <c r="F4820" s="18">
        <v>216.65</v>
      </c>
    </row>
    <row r="4821" spans="1:6" ht="40.5">
      <c r="A4821" s="707">
        <v>97477</v>
      </c>
      <c r="B4821" s="692" t="s">
        <v>4832</v>
      </c>
      <c r="C4821" s="18" t="s">
        <v>44</v>
      </c>
      <c r="D4821" s="18">
        <v>229.98</v>
      </c>
      <c r="E4821" s="310" t="str">
        <f t="shared" si="75"/>
        <v>SINAPI 07/2024</v>
      </c>
      <c r="F4821" s="18">
        <v>233.97</v>
      </c>
    </row>
    <row r="4822" spans="1:6" ht="40.5">
      <c r="A4822" s="707">
        <v>97478</v>
      </c>
      <c r="B4822" s="692" t="s">
        <v>4833</v>
      </c>
      <c r="C4822" s="18" t="s">
        <v>44</v>
      </c>
      <c r="D4822" s="18">
        <v>285.5</v>
      </c>
      <c r="E4822" s="310" t="str">
        <f t="shared" si="75"/>
        <v>SINAPI 07/2024</v>
      </c>
      <c r="F4822" s="18">
        <v>289.49</v>
      </c>
    </row>
    <row r="4823" spans="1:6" ht="40.5">
      <c r="A4823" s="707">
        <v>97479</v>
      </c>
      <c r="B4823" s="692" t="s">
        <v>4834</v>
      </c>
      <c r="C4823" s="18" t="s">
        <v>44</v>
      </c>
      <c r="D4823" s="18">
        <v>54.84</v>
      </c>
      <c r="E4823" s="310" t="str">
        <f t="shared" si="75"/>
        <v>SINAPI 07/2024</v>
      </c>
      <c r="F4823" s="18">
        <v>56.69</v>
      </c>
    </row>
    <row r="4824" spans="1:6" ht="40.5">
      <c r="A4824" s="707">
        <v>97480</v>
      </c>
      <c r="B4824" s="692" t="s">
        <v>4835</v>
      </c>
      <c r="C4824" s="18" t="s">
        <v>44</v>
      </c>
      <c r="D4824" s="18">
        <v>54.84</v>
      </c>
      <c r="E4824" s="310" t="str">
        <f t="shared" si="75"/>
        <v>SINAPI 07/2024</v>
      </c>
      <c r="F4824" s="18">
        <v>56.69</v>
      </c>
    </row>
    <row r="4825" spans="1:6" ht="40.5">
      <c r="A4825" s="707">
        <v>97481</v>
      </c>
      <c r="B4825" s="692" t="s">
        <v>4836</v>
      </c>
      <c r="C4825" s="18" t="s">
        <v>44</v>
      </c>
      <c r="D4825" s="18">
        <v>80.040000000000006</v>
      </c>
      <c r="E4825" s="310" t="str">
        <f t="shared" si="75"/>
        <v>SINAPI 07/2024</v>
      </c>
      <c r="F4825" s="18">
        <v>82.42</v>
      </c>
    </row>
    <row r="4826" spans="1:6" ht="40.5">
      <c r="A4826" s="707">
        <v>97482</v>
      </c>
      <c r="B4826" s="692" t="s">
        <v>4837</v>
      </c>
      <c r="C4826" s="18" t="s">
        <v>44</v>
      </c>
      <c r="D4826" s="18">
        <v>80.040000000000006</v>
      </c>
      <c r="E4826" s="310" t="str">
        <f t="shared" si="75"/>
        <v>SINAPI 07/2024</v>
      </c>
      <c r="F4826" s="18">
        <v>82.42</v>
      </c>
    </row>
    <row r="4827" spans="1:6" ht="40.5">
      <c r="A4827" s="707">
        <v>97483</v>
      </c>
      <c r="B4827" s="692" t="s">
        <v>4838</v>
      </c>
      <c r="C4827" s="18" t="s">
        <v>44</v>
      </c>
      <c r="D4827" s="18">
        <v>112.76</v>
      </c>
      <c r="E4827" s="310" t="str">
        <f t="shared" si="75"/>
        <v>SINAPI 07/2024</v>
      </c>
      <c r="F4827" s="18">
        <v>115.73</v>
      </c>
    </row>
    <row r="4828" spans="1:6" ht="40.5">
      <c r="A4828" s="707">
        <v>97484</v>
      </c>
      <c r="B4828" s="692" t="s">
        <v>4839</v>
      </c>
      <c r="C4828" s="18" t="s">
        <v>44</v>
      </c>
      <c r="D4828" s="18">
        <v>112.76</v>
      </c>
      <c r="E4828" s="310" t="str">
        <f t="shared" si="75"/>
        <v>SINAPI 07/2024</v>
      </c>
      <c r="F4828" s="18">
        <v>115.73</v>
      </c>
    </row>
    <row r="4829" spans="1:6" ht="40.5">
      <c r="A4829" s="707">
        <v>97485</v>
      </c>
      <c r="B4829" s="692" t="s">
        <v>4840</v>
      </c>
      <c r="C4829" s="18" t="s">
        <v>44</v>
      </c>
      <c r="D4829" s="18">
        <v>156.16999999999999</v>
      </c>
      <c r="E4829" s="310" t="str">
        <f t="shared" si="75"/>
        <v>SINAPI 07/2024</v>
      </c>
      <c r="F4829" s="18">
        <v>159.88999999999999</v>
      </c>
    </row>
    <row r="4830" spans="1:6" ht="40.5">
      <c r="A4830" s="707">
        <v>97486</v>
      </c>
      <c r="B4830" s="692" t="s">
        <v>4841</v>
      </c>
      <c r="C4830" s="18" t="s">
        <v>44</v>
      </c>
      <c r="D4830" s="18">
        <v>167.81</v>
      </c>
      <c r="E4830" s="310" t="str">
        <f t="shared" si="75"/>
        <v>SINAPI 07/2024</v>
      </c>
      <c r="F4830" s="18">
        <v>171.53</v>
      </c>
    </row>
    <row r="4831" spans="1:6" ht="40.5">
      <c r="A4831" s="707">
        <v>97487</v>
      </c>
      <c r="B4831" s="692" t="s">
        <v>4842</v>
      </c>
      <c r="C4831" s="18" t="s">
        <v>44</v>
      </c>
      <c r="D4831" s="18">
        <v>291.06</v>
      </c>
      <c r="E4831" s="310" t="str">
        <f t="shared" si="75"/>
        <v>SINAPI 07/2024</v>
      </c>
      <c r="F4831" s="18">
        <v>295.92</v>
      </c>
    </row>
    <row r="4832" spans="1:6" ht="40.5">
      <c r="A4832" s="707">
        <v>97488</v>
      </c>
      <c r="B4832" s="692" t="s">
        <v>4843</v>
      </c>
      <c r="C4832" s="18" t="s">
        <v>44</v>
      </c>
      <c r="D4832" s="18">
        <v>309.67</v>
      </c>
      <c r="E4832" s="310" t="str">
        <f t="shared" si="75"/>
        <v>SINAPI 07/2024</v>
      </c>
      <c r="F4832" s="18">
        <v>314.52999999999997</v>
      </c>
    </row>
    <row r="4833" spans="1:6" ht="40.5">
      <c r="A4833" s="707">
        <v>97489</v>
      </c>
      <c r="B4833" s="692" t="s">
        <v>4844</v>
      </c>
      <c r="C4833" s="18" t="s">
        <v>44</v>
      </c>
      <c r="D4833" s="18">
        <v>700.51</v>
      </c>
      <c r="E4833" s="310" t="str">
        <f t="shared" si="75"/>
        <v>SINAPI 07/2024</v>
      </c>
      <c r="F4833" s="18">
        <v>706.48</v>
      </c>
    </row>
    <row r="4834" spans="1:6" ht="40.5">
      <c r="A4834" s="707">
        <v>97490</v>
      </c>
      <c r="B4834" s="692" t="s">
        <v>4845</v>
      </c>
      <c r="C4834" s="18" t="s">
        <v>44</v>
      </c>
      <c r="D4834" s="18">
        <v>617.02</v>
      </c>
      <c r="E4834" s="310" t="str">
        <f t="shared" si="75"/>
        <v>SINAPI 07/2024</v>
      </c>
      <c r="F4834" s="18">
        <v>622.99</v>
      </c>
    </row>
    <row r="4835" spans="1:6" ht="40.5">
      <c r="A4835" s="707">
        <v>97491</v>
      </c>
      <c r="B4835" s="692" t="s">
        <v>4846</v>
      </c>
      <c r="C4835" s="18" t="s">
        <v>44</v>
      </c>
      <c r="D4835" s="18">
        <v>85.41</v>
      </c>
      <c r="E4835" s="310" t="str">
        <f t="shared" si="75"/>
        <v>SINAPI 07/2024</v>
      </c>
      <c r="F4835" s="18">
        <v>87.89</v>
      </c>
    </row>
    <row r="4836" spans="1:6" ht="40.5">
      <c r="A4836" s="707">
        <v>97492</v>
      </c>
      <c r="B4836" s="692" t="s">
        <v>4847</v>
      </c>
      <c r="C4836" s="18" t="s">
        <v>44</v>
      </c>
      <c r="D4836" s="18">
        <v>126.12</v>
      </c>
      <c r="E4836" s="310" t="str">
        <f t="shared" si="75"/>
        <v>SINAPI 07/2024</v>
      </c>
      <c r="F4836" s="18">
        <v>129.31</v>
      </c>
    </row>
    <row r="4837" spans="1:6" ht="40.5">
      <c r="A4837" s="707">
        <v>97493</v>
      </c>
      <c r="B4837" s="692" t="s">
        <v>4848</v>
      </c>
      <c r="C4837" s="18" t="s">
        <v>44</v>
      </c>
      <c r="D4837" s="18">
        <v>162.91</v>
      </c>
      <c r="E4837" s="310" t="str">
        <f t="shared" si="75"/>
        <v>SINAPI 07/2024</v>
      </c>
      <c r="F4837" s="18">
        <v>166.89</v>
      </c>
    </row>
    <row r="4838" spans="1:6" ht="40.5">
      <c r="A4838" s="707">
        <v>97494</v>
      </c>
      <c r="B4838" s="692" t="s">
        <v>4849</v>
      </c>
      <c r="C4838" s="18" t="s">
        <v>44</v>
      </c>
      <c r="D4838" s="18">
        <v>254.86</v>
      </c>
      <c r="E4838" s="310" t="str">
        <f t="shared" si="75"/>
        <v>SINAPI 07/2024</v>
      </c>
      <c r="F4838" s="18">
        <v>259.83999999999997</v>
      </c>
    </row>
    <row r="4839" spans="1:6" ht="40.5">
      <c r="A4839" s="707">
        <v>97495</v>
      </c>
      <c r="B4839" s="692" t="s">
        <v>4850</v>
      </c>
      <c r="C4839" s="18" t="s">
        <v>44</v>
      </c>
      <c r="D4839" s="18">
        <v>471.54</v>
      </c>
      <c r="E4839" s="310" t="str">
        <f t="shared" si="75"/>
        <v>SINAPI 07/2024</v>
      </c>
      <c r="F4839" s="18">
        <v>478</v>
      </c>
    </row>
    <row r="4840" spans="1:6" ht="40.5">
      <c r="A4840" s="707">
        <v>97496</v>
      </c>
      <c r="B4840" s="692" t="s">
        <v>4851</v>
      </c>
      <c r="C4840" s="18" t="s">
        <v>44</v>
      </c>
      <c r="D4840" s="18">
        <v>749.76</v>
      </c>
      <c r="E4840" s="310" t="str">
        <f t="shared" si="75"/>
        <v>SINAPI 07/2024</v>
      </c>
      <c r="F4840" s="18">
        <v>757.73</v>
      </c>
    </row>
    <row r="4841" spans="1:6" ht="40.5">
      <c r="A4841" s="707">
        <v>97499</v>
      </c>
      <c r="B4841" s="692" t="s">
        <v>4852</v>
      </c>
      <c r="C4841" s="18" t="s">
        <v>44</v>
      </c>
      <c r="D4841" s="18">
        <v>31.54</v>
      </c>
      <c r="E4841" s="310" t="str">
        <f t="shared" si="75"/>
        <v>SINAPI 07/2024</v>
      </c>
      <c r="F4841" s="18">
        <v>32.5</v>
      </c>
    </row>
    <row r="4842" spans="1:6" ht="40.5">
      <c r="A4842" s="707">
        <v>97500</v>
      </c>
      <c r="B4842" s="692" t="s">
        <v>4853</v>
      </c>
      <c r="C4842" s="18" t="s">
        <v>44</v>
      </c>
      <c r="D4842" s="18">
        <v>25.57</v>
      </c>
      <c r="E4842" s="310" t="str">
        <f t="shared" si="75"/>
        <v>SINAPI 07/2024</v>
      </c>
      <c r="F4842" s="18">
        <v>26.53</v>
      </c>
    </row>
    <row r="4843" spans="1:6" ht="40.5">
      <c r="A4843" s="707">
        <v>97502</v>
      </c>
      <c r="B4843" s="692" t="s">
        <v>4854</v>
      </c>
      <c r="C4843" s="18" t="s">
        <v>44</v>
      </c>
      <c r="D4843" s="18">
        <v>44.86</v>
      </c>
      <c r="E4843" s="310" t="str">
        <f t="shared" si="75"/>
        <v>SINAPI 07/2024</v>
      </c>
      <c r="F4843" s="18">
        <v>45.93</v>
      </c>
    </row>
    <row r="4844" spans="1:6" ht="40.5">
      <c r="A4844" s="707">
        <v>97503</v>
      </c>
      <c r="B4844" s="692" t="s">
        <v>4855</v>
      </c>
      <c r="C4844" s="18" t="s">
        <v>44</v>
      </c>
      <c r="D4844" s="18">
        <v>55.14</v>
      </c>
      <c r="E4844" s="310" t="str">
        <f t="shared" si="75"/>
        <v>SINAPI 07/2024</v>
      </c>
      <c r="F4844" s="18">
        <v>56.23</v>
      </c>
    </row>
    <row r="4845" spans="1:6" ht="40.5">
      <c r="A4845" s="707">
        <v>97505</v>
      </c>
      <c r="B4845" s="692" t="s">
        <v>4856</v>
      </c>
      <c r="C4845" s="18" t="s">
        <v>44</v>
      </c>
      <c r="D4845" s="18">
        <v>56.4</v>
      </c>
      <c r="E4845" s="310" t="str">
        <f t="shared" si="75"/>
        <v>SINAPI 07/2024</v>
      </c>
      <c r="F4845" s="18">
        <v>57.66</v>
      </c>
    </row>
    <row r="4846" spans="1:6" ht="40.5">
      <c r="A4846" s="707">
        <v>97506</v>
      </c>
      <c r="B4846" s="692" t="s">
        <v>4857</v>
      </c>
      <c r="C4846" s="18" t="s">
        <v>44</v>
      </c>
      <c r="D4846" s="18">
        <v>69.3</v>
      </c>
      <c r="E4846" s="310" t="str">
        <f t="shared" si="75"/>
        <v>SINAPI 07/2024</v>
      </c>
      <c r="F4846" s="18">
        <v>70.56</v>
      </c>
    </row>
    <row r="4847" spans="1:6" ht="40.5">
      <c r="A4847" s="707">
        <v>97508</v>
      </c>
      <c r="B4847" s="692" t="s">
        <v>4858</v>
      </c>
      <c r="C4847" s="18" t="s">
        <v>44</v>
      </c>
      <c r="D4847" s="18">
        <v>84.52</v>
      </c>
      <c r="E4847" s="310" t="str">
        <f t="shared" si="75"/>
        <v>SINAPI 07/2024</v>
      </c>
      <c r="F4847" s="18">
        <v>85.95</v>
      </c>
    </row>
    <row r="4848" spans="1:6" ht="40.5">
      <c r="A4848" s="707">
        <v>97509</v>
      </c>
      <c r="B4848" s="692" t="s">
        <v>4859</v>
      </c>
      <c r="C4848" s="18" t="s">
        <v>44</v>
      </c>
      <c r="D4848" s="18">
        <v>104.91</v>
      </c>
      <c r="E4848" s="310" t="str">
        <f t="shared" si="75"/>
        <v>SINAPI 07/2024</v>
      </c>
      <c r="F4848" s="18">
        <v>106.34</v>
      </c>
    </row>
    <row r="4849" spans="1:6" ht="40.5">
      <c r="A4849" s="707">
        <v>97511</v>
      </c>
      <c r="B4849" s="692" t="s">
        <v>4860</v>
      </c>
      <c r="C4849" s="18" t="s">
        <v>44</v>
      </c>
      <c r="D4849" s="18">
        <v>160.25</v>
      </c>
      <c r="E4849" s="310" t="str">
        <f t="shared" si="75"/>
        <v>SINAPI 07/2024</v>
      </c>
      <c r="F4849" s="18">
        <v>161.97999999999999</v>
      </c>
    </row>
    <row r="4850" spans="1:6" ht="40.5">
      <c r="A4850" s="707">
        <v>97512</v>
      </c>
      <c r="B4850" s="692" t="s">
        <v>4861</v>
      </c>
      <c r="C4850" s="18" t="s">
        <v>44</v>
      </c>
      <c r="D4850" s="18">
        <v>201.46</v>
      </c>
      <c r="E4850" s="310" t="str">
        <f t="shared" si="75"/>
        <v>SINAPI 07/2024</v>
      </c>
      <c r="F4850" s="18">
        <v>203.19</v>
      </c>
    </row>
    <row r="4851" spans="1:6" ht="40.5">
      <c r="A4851" s="707">
        <v>97514</v>
      </c>
      <c r="B4851" s="692" t="s">
        <v>4862</v>
      </c>
      <c r="C4851" s="18" t="s">
        <v>44</v>
      </c>
      <c r="D4851" s="18">
        <v>214.27</v>
      </c>
      <c r="E4851" s="310" t="str">
        <f t="shared" si="75"/>
        <v>SINAPI 07/2024</v>
      </c>
      <c r="F4851" s="18">
        <v>216.28</v>
      </c>
    </row>
    <row r="4852" spans="1:6" ht="40.5">
      <c r="A4852" s="707">
        <v>97515</v>
      </c>
      <c r="B4852" s="692" t="s">
        <v>4863</v>
      </c>
      <c r="C4852" s="18" t="s">
        <v>44</v>
      </c>
      <c r="D4852" s="18">
        <v>269.79000000000002</v>
      </c>
      <c r="E4852" s="310" t="str">
        <f t="shared" si="75"/>
        <v>SINAPI 07/2024</v>
      </c>
      <c r="F4852" s="18">
        <v>271.8</v>
      </c>
    </row>
    <row r="4853" spans="1:6" ht="40.5">
      <c r="A4853" s="707">
        <v>97517</v>
      </c>
      <c r="B4853" s="692" t="s">
        <v>4864</v>
      </c>
      <c r="C4853" s="18" t="s">
        <v>44</v>
      </c>
      <c r="D4853" s="18">
        <v>51.47</v>
      </c>
      <c r="E4853" s="310" t="str">
        <f t="shared" si="75"/>
        <v>SINAPI 07/2024</v>
      </c>
      <c r="F4853" s="18">
        <v>52.9</v>
      </c>
    </row>
    <row r="4854" spans="1:6" ht="40.5">
      <c r="A4854" s="707">
        <v>97518</v>
      </c>
      <c r="B4854" s="692" t="s">
        <v>4865</v>
      </c>
      <c r="C4854" s="18" t="s">
        <v>44</v>
      </c>
      <c r="D4854" s="18">
        <v>51.47</v>
      </c>
      <c r="E4854" s="310" t="str">
        <f t="shared" si="75"/>
        <v>SINAPI 07/2024</v>
      </c>
      <c r="F4854" s="18">
        <v>52.9</v>
      </c>
    </row>
    <row r="4855" spans="1:6" ht="40.5">
      <c r="A4855" s="707">
        <v>97519</v>
      </c>
      <c r="B4855" s="692" t="s">
        <v>4866</v>
      </c>
      <c r="C4855" s="18" t="s">
        <v>44</v>
      </c>
      <c r="D4855" s="18">
        <v>74.08</v>
      </c>
      <c r="E4855" s="310" t="str">
        <f t="shared" si="75"/>
        <v>SINAPI 07/2024</v>
      </c>
      <c r="F4855" s="18">
        <v>75.72</v>
      </c>
    </row>
    <row r="4856" spans="1:6" ht="40.5">
      <c r="A4856" s="707">
        <v>97520</v>
      </c>
      <c r="B4856" s="692" t="s">
        <v>4867</v>
      </c>
      <c r="C4856" s="18" t="s">
        <v>44</v>
      </c>
      <c r="D4856" s="18">
        <v>74.08</v>
      </c>
      <c r="E4856" s="310" t="str">
        <f t="shared" si="75"/>
        <v>SINAPI 07/2024</v>
      </c>
      <c r="F4856" s="18">
        <v>75.72</v>
      </c>
    </row>
    <row r="4857" spans="1:6" ht="40.5">
      <c r="A4857" s="707">
        <v>97521</v>
      </c>
      <c r="B4857" s="692" t="s">
        <v>4868</v>
      </c>
      <c r="C4857" s="18" t="s">
        <v>44</v>
      </c>
      <c r="D4857" s="18">
        <v>103.9</v>
      </c>
      <c r="E4857" s="310" t="str">
        <f t="shared" si="75"/>
        <v>SINAPI 07/2024</v>
      </c>
      <c r="F4857" s="18">
        <v>105.77</v>
      </c>
    </row>
    <row r="4858" spans="1:6" ht="40.5">
      <c r="A4858" s="707">
        <v>97522</v>
      </c>
      <c r="B4858" s="692" t="s">
        <v>4869</v>
      </c>
      <c r="C4858" s="18" t="s">
        <v>44</v>
      </c>
      <c r="D4858" s="18">
        <v>103.9</v>
      </c>
      <c r="E4858" s="310" t="str">
        <f t="shared" si="75"/>
        <v>SINAPI 07/2024</v>
      </c>
      <c r="F4858" s="18">
        <v>105.77</v>
      </c>
    </row>
    <row r="4859" spans="1:6" ht="40.5">
      <c r="A4859" s="707">
        <v>97523</v>
      </c>
      <c r="B4859" s="692" t="s">
        <v>4870</v>
      </c>
      <c r="C4859" s="18" t="s">
        <v>44</v>
      </c>
      <c r="D4859" s="18">
        <v>143.68</v>
      </c>
      <c r="E4859" s="310" t="str">
        <f t="shared" si="75"/>
        <v>SINAPI 07/2024</v>
      </c>
      <c r="F4859" s="18">
        <v>145.84</v>
      </c>
    </row>
    <row r="4860" spans="1:6" ht="40.5">
      <c r="A4860" s="707">
        <v>97524</v>
      </c>
      <c r="B4860" s="692" t="s">
        <v>4871</v>
      </c>
      <c r="C4860" s="18" t="s">
        <v>44</v>
      </c>
      <c r="D4860" s="18">
        <v>155.32</v>
      </c>
      <c r="E4860" s="310" t="str">
        <f t="shared" si="75"/>
        <v>SINAPI 07/2024</v>
      </c>
      <c r="F4860" s="18">
        <v>157.47999999999999</v>
      </c>
    </row>
    <row r="4861" spans="1:6" ht="40.5">
      <c r="A4861" s="707">
        <v>97525</v>
      </c>
      <c r="B4861" s="692" t="s">
        <v>4872</v>
      </c>
      <c r="C4861" s="18" t="s">
        <v>44</v>
      </c>
      <c r="D4861" s="18">
        <v>273.02</v>
      </c>
      <c r="E4861" s="310" t="str">
        <f t="shared" si="75"/>
        <v>SINAPI 07/2024</v>
      </c>
      <c r="F4861" s="18">
        <v>275.61</v>
      </c>
    </row>
    <row r="4862" spans="1:6" ht="40.5">
      <c r="A4862" s="707">
        <v>97526</v>
      </c>
      <c r="B4862" s="692" t="s">
        <v>4873</v>
      </c>
      <c r="C4862" s="18" t="s">
        <v>44</v>
      </c>
      <c r="D4862" s="18">
        <v>291.63</v>
      </c>
      <c r="E4862" s="310" t="str">
        <f t="shared" si="75"/>
        <v>SINAPI 07/2024</v>
      </c>
      <c r="F4862" s="18">
        <v>294.22000000000003</v>
      </c>
    </row>
    <row r="4863" spans="1:6" ht="40.5">
      <c r="A4863" s="707">
        <v>97527</v>
      </c>
      <c r="B4863" s="692" t="s">
        <v>4874</v>
      </c>
      <c r="C4863" s="18" t="s">
        <v>44</v>
      </c>
      <c r="D4863" s="18">
        <v>676.99</v>
      </c>
      <c r="E4863" s="310" t="str">
        <f t="shared" si="75"/>
        <v>SINAPI 07/2024</v>
      </c>
      <c r="F4863" s="18">
        <v>680.02</v>
      </c>
    </row>
    <row r="4864" spans="1:6" ht="40.5">
      <c r="A4864" s="707">
        <v>97528</v>
      </c>
      <c r="B4864" s="692" t="s">
        <v>4875</v>
      </c>
      <c r="C4864" s="18" t="s">
        <v>44</v>
      </c>
      <c r="D4864" s="18">
        <v>593.5</v>
      </c>
      <c r="E4864" s="310" t="str">
        <f t="shared" si="75"/>
        <v>SINAPI 07/2024</v>
      </c>
      <c r="F4864" s="18">
        <v>596.53</v>
      </c>
    </row>
    <row r="4865" spans="1:6" ht="40.5">
      <c r="A4865" s="707">
        <v>97529</v>
      </c>
      <c r="B4865" s="692" t="s">
        <v>4876</v>
      </c>
      <c r="C4865" s="18" t="s">
        <v>44</v>
      </c>
      <c r="D4865" s="18">
        <v>81</v>
      </c>
      <c r="E4865" s="310" t="str">
        <f t="shared" si="75"/>
        <v>SINAPI 07/2024</v>
      </c>
      <c r="F4865" s="18">
        <v>82.91</v>
      </c>
    </row>
    <row r="4866" spans="1:6" ht="40.5">
      <c r="A4866" s="707">
        <v>97530</v>
      </c>
      <c r="B4866" s="692" t="s">
        <v>4877</v>
      </c>
      <c r="C4866" s="18" t="s">
        <v>44</v>
      </c>
      <c r="D4866" s="18">
        <v>118.19</v>
      </c>
      <c r="E4866" s="310" t="str">
        <f t="shared" si="75"/>
        <v>SINAPI 07/2024</v>
      </c>
      <c r="F4866" s="18">
        <v>120.38</v>
      </c>
    </row>
    <row r="4867" spans="1:6" ht="40.5">
      <c r="A4867" s="707">
        <v>97531</v>
      </c>
      <c r="B4867" s="692" t="s">
        <v>4878</v>
      </c>
      <c r="C4867" s="18" t="s">
        <v>44</v>
      </c>
      <c r="D4867" s="18">
        <v>151.08000000000001</v>
      </c>
      <c r="E4867" s="310" t="str">
        <f t="shared" si="75"/>
        <v>SINAPI 07/2024</v>
      </c>
      <c r="F4867" s="18">
        <v>153.58000000000001</v>
      </c>
    </row>
    <row r="4868" spans="1:6" ht="40.5">
      <c r="A4868" s="707">
        <v>97532</v>
      </c>
      <c r="B4868" s="692" t="s">
        <v>4879</v>
      </c>
      <c r="C4868" s="18" t="s">
        <v>44</v>
      </c>
      <c r="D4868" s="18">
        <v>238.22</v>
      </c>
      <c r="E4868" s="310" t="str">
        <f t="shared" si="75"/>
        <v>SINAPI 07/2024</v>
      </c>
      <c r="F4868" s="18">
        <v>241.1</v>
      </c>
    </row>
    <row r="4869" spans="1:6" ht="40.5">
      <c r="A4869" s="707">
        <v>97533</v>
      </c>
      <c r="B4869" s="692" t="s">
        <v>4880</v>
      </c>
      <c r="C4869" s="18" t="s">
        <v>44</v>
      </c>
      <c r="D4869" s="18">
        <v>451.05</v>
      </c>
      <c r="E4869" s="310" t="str">
        <f t="shared" si="75"/>
        <v>SINAPI 07/2024</v>
      </c>
      <c r="F4869" s="18">
        <v>454.95</v>
      </c>
    </row>
    <row r="4870" spans="1:6" ht="40.5">
      <c r="A4870" s="707">
        <v>97534</v>
      </c>
      <c r="B4870" s="692" t="s">
        <v>4881</v>
      </c>
      <c r="C4870" s="18" t="s">
        <v>44</v>
      </c>
      <c r="D4870" s="18">
        <v>718.38</v>
      </c>
      <c r="E4870" s="310" t="str">
        <f t="shared" si="75"/>
        <v>SINAPI 07/2024</v>
      </c>
      <c r="F4870" s="18">
        <v>722.42</v>
      </c>
    </row>
    <row r="4871" spans="1:6" ht="40.5">
      <c r="A4871" s="707">
        <v>97537</v>
      </c>
      <c r="B4871" s="692" t="s">
        <v>4882</v>
      </c>
      <c r="C4871" s="18" t="s">
        <v>44</v>
      </c>
      <c r="D4871" s="18">
        <v>23.3</v>
      </c>
      <c r="E4871" s="310" t="str">
        <f t="shared" si="75"/>
        <v>SINAPI 07/2024</v>
      </c>
      <c r="F4871" s="18">
        <v>24.25</v>
      </c>
    </row>
    <row r="4872" spans="1:6" ht="40.5">
      <c r="A4872" s="707">
        <v>97540</v>
      </c>
      <c r="B4872" s="692" t="s">
        <v>4883</v>
      </c>
      <c r="C4872" s="18" t="s">
        <v>44</v>
      </c>
      <c r="D4872" s="18">
        <v>30.7</v>
      </c>
      <c r="E4872" s="310" t="str">
        <f t="shared" ref="E4872:E4935" si="76">+$G$7</f>
        <v>SINAPI 07/2024</v>
      </c>
      <c r="F4872" s="18">
        <v>32.33</v>
      </c>
    </row>
    <row r="4873" spans="1:6" ht="40.5">
      <c r="A4873" s="707">
        <v>97541</v>
      </c>
      <c r="B4873" s="692" t="s">
        <v>4884</v>
      </c>
      <c r="C4873" s="18" t="s">
        <v>44</v>
      </c>
      <c r="D4873" s="18">
        <v>25.74</v>
      </c>
      <c r="E4873" s="310" t="str">
        <f t="shared" si="76"/>
        <v>SINAPI 07/2024</v>
      </c>
      <c r="F4873" s="18">
        <v>27.37</v>
      </c>
    </row>
    <row r="4874" spans="1:6" ht="40.5">
      <c r="A4874" s="707">
        <v>97543</v>
      </c>
      <c r="B4874" s="692" t="s">
        <v>4885</v>
      </c>
      <c r="C4874" s="18" t="s">
        <v>44</v>
      </c>
      <c r="D4874" s="18">
        <v>49.06</v>
      </c>
      <c r="E4874" s="310" t="str">
        <f t="shared" si="76"/>
        <v>SINAPI 07/2024</v>
      </c>
      <c r="F4874" s="18">
        <v>52.21</v>
      </c>
    </row>
    <row r="4875" spans="1:6" ht="40.5">
      <c r="A4875" s="707">
        <v>97544</v>
      </c>
      <c r="B4875" s="692" t="s">
        <v>4886</v>
      </c>
      <c r="C4875" s="18" t="s">
        <v>44</v>
      </c>
      <c r="D4875" s="18">
        <v>43.09</v>
      </c>
      <c r="E4875" s="310" t="str">
        <f t="shared" si="76"/>
        <v>SINAPI 07/2024</v>
      </c>
      <c r="F4875" s="18">
        <v>46.24</v>
      </c>
    </row>
    <row r="4876" spans="1:6" ht="40.5">
      <c r="A4876" s="707">
        <v>97546</v>
      </c>
      <c r="B4876" s="692" t="s">
        <v>4887</v>
      </c>
      <c r="C4876" s="18" t="s">
        <v>44</v>
      </c>
      <c r="D4876" s="18">
        <v>32.46</v>
      </c>
      <c r="E4876" s="310" t="str">
        <f t="shared" si="76"/>
        <v>SINAPI 07/2024</v>
      </c>
      <c r="F4876" s="18">
        <v>33.89</v>
      </c>
    </row>
    <row r="4877" spans="1:6" ht="40.5">
      <c r="A4877" s="707">
        <v>97547</v>
      </c>
      <c r="B4877" s="692" t="s">
        <v>4888</v>
      </c>
      <c r="C4877" s="18" t="s">
        <v>44</v>
      </c>
      <c r="D4877" s="18">
        <v>32.46</v>
      </c>
      <c r="E4877" s="310" t="str">
        <f t="shared" si="76"/>
        <v>SINAPI 07/2024</v>
      </c>
      <c r="F4877" s="18">
        <v>33.89</v>
      </c>
    </row>
    <row r="4878" spans="1:6" ht="40.5">
      <c r="A4878" s="707">
        <v>97548</v>
      </c>
      <c r="B4878" s="692" t="s">
        <v>4889</v>
      </c>
      <c r="C4878" s="18" t="s">
        <v>44</v>
      </c>
      <c r="D4878" s="18">
        <v>47.56</v>
      </c>
      <c r="E4878" s="310" t="str">
        <f t="shared" si="76"/>
        <v>SINAPI 07/2024</v>
      </c>
      <c r="F4878" s="18">
        <v>50</v>
      </c>
    </row>
    <row r="4879" spans="1:6" ht="40.5">
      <c r="A4879" s="707">
        <v>97549</v>
      </c>
      <c r="B4879" s="692" t="s">
        <v>4890</v>
      </c>
      <c r="C4879" s="18" t="s">
        <v>44</v>
      </c>
      <c r="D4879" s="18">
        <v>47.56</v>
      </c>
      <c r="E4879" s="310" t="str">
        <f t="shared" si="76"/>
        <v>SINAPI 07/2024</v>
      </c>
      <c r="F4879" s="18">
        <v>50</v>
      </c>
    </row>
    <row r="4880" spans="1:6" ht="40.5">
      <c r="A4880" s="707">
        <v>97550</v>
      </c>
      <c r="B4880" s="692" t="s">
        <v>4891</v>
      </c>
      <c r="C4880" s="18" t="s">
        <v>44</v>
      </c>
      <c r="D4880" s="18">
        <v>77.75</v>
      </c>
      <c r="E4880" s="310" t="str">
        <f t="shared" si="76"/>
        <v>SINAPI 07/2024</v>
      </c>
      <c r="F4880" s="18">
        <v>82.49</v>
      </c>
    </row>
    <row r="4881" spans="1:6" ht="40.5">
      <c r="A4881" s="707">
        <v>97551</v>
      </c>
      <c r="B4881" s="692" t="s">
        <v>4892</v>
      </c>
      <c r="C4881" s="18" t="s">
        <v>44</v>
      </c>
      <c r="D4881" s="18">
        <v>77.75</v>
      </c>
      <c r="E4881" s="310" t="str">
        <f t="shared" si="76"/>
        <v>SINAPI 07/2024</v>
      </c>
      <c r="F4881" s="18">
        <v>82.49</v>
      </c>
    </row>
    <row r="4882" spans="1:6" ht="40.5">
      <c r="A4882" s="707">
        <v>97552</v>
      </c>
      <c r="B4882" s="692" t="s">
        <v>4893</v>
      </c>
      <c r="C4882" s="18" t="s">
        <v>44</v>
      </c>
      <c r="D4882" s="18">
        <v>47.6</v>
      </c>
      <c r="E4882" s="310" t="str">
        <f t="shared" si="76"/>
        <v>SINAPI 07/2024</v>
      </c>
      <c r="F4882" s="18">
        <v>49.5</v>
      </c>
    </row>
    <row r="4883" spans="1:6" ht="40.5">
      <c r="A4883" s="707">
        <v>97553</v>
      </c>
      <c r="B4883" s="692" t="s">
        <v>4894</v>
      </c>
      <c r="C4883" s="18" t="s">
        <v>44</v>
      </c>
      <c r="D4883" s="18">
        <v>67.709999999999994</v>
      </c>
      <c r="E4883" s="310" t="str">
        <f t="shared" si="76"/>
        <v>SINAPI 07/2024</v>
      </c>
      <c r="F4883" s="18">
        <v>70.959999999999994</v>
      </c>
    </row>
    <row r="4884" spans="1:6" ht="40.5">
      <c r="A4884" s="707">
        <v>97554</v>
      </c>
      <c r="B4884" s="692" t="s">
        <v>4895</v>
      </c>
      <c r="C4884" s="18" t="s">
        <v>44</v>
      </c>
      <c r="D4884" s="18">
        <v>116.07</v>
      </c>
      <c r="E4884" s="310" t="str">
        <f t="shared" si="76"/>
        <v>SINAPI 07/2024</v>
      </c>
      <c r="F4884" s="18">
        <v>122.39</v>
      </c>
    </row>
    <row r="4885" spans="1:6" ht="54">
      <c r="A4885" s="707">
        <v>98602</v>
      </c>
      <c r="B4885" s="692" t="s">
        <v>4896</v>
      </c>
      <c r="C4885" s="18" t="s">
        <v>44</v>
      </c>
      <c r="D4885" s="18">
        <v>17.47</v>
      </c>
      <c r="E4885" s="310" t="str">
        <f t="shared" si="76"/>
        <v>SINAPI 07/2024</v>
      </c>
      <c r="F4885" s="18">
        <v>17.82</v>
      </c>
    </row>
    <row r="4886" spans="1:6" ht="40.5">
      <c r="A4886" s="707">
        <v>103805</v>
      </c>
      <c r="B4886" s="692" t="s">
        <v>4897</v>
      </c>
      <c r="C4886" s="18" t="s">
        <v>44</v>
      </c>
      <c r="D4886" s="18">
        <v>16.27</v>
      </c>
      <c r="E4886" s="310" t="str">
        <f t="shared" si="76"/>
        <v>SINAPI 07/2024</v>
      </c>
      <c r="F4886" s="18">
        <v>17.559999999999999</v>
      </c>
    </row>
    <row r="4887" spans="1:6" ht="40.5">
      <c r="A4887" s="707">
        <v>103806</v>
      </c>
      <c r="B4887" s="692" t="s">
        <v>4898</v>
      </c>
      <c r="C4887" s="18" t="s">
        <v>44</v>
      </c>
      <c r="D4887" s="18">
        <v>16.239999999999998</v>
      </c>
      <c r="E4887" s="310" t="str">
        <f t="shared" si="76"/>
        <v>SINAPI 07/2024</v>
      </c>
      <c r="F4887" s="18">
        <v>17.53</v>
      </c>
    </row>
    <row r="4888" spans="1:6" ht="54">
      <c r="A4888" s="707">
        <v>103807</v>
      </c>
      <c r="B4888" s="692" t="s">
        <v>4899</v>
      </c>
      <c r="C4888" s="18" t="s">
        <v>44</v>
      </c>
      <c r="D4888" s="18">
        <v>20.76</v>
      </c>
      <c r="E4888" s="310" t="str">
        <f t="shared" si="76"/>
        <v>SINAPI 07/2024</v>
      </c>
      <c r="F4888" s="18">
        <v>21.59</v>
      </c>
    </row>
    <row r="4889" spans="1:6" ht="40.5">
      <c r="A4889" s="707">
        <v>103808</v>
      </c>
      <c r="B4889" s="692" t="s">
        <v>4900</v>
      </c>
      <c r="C4889" s="18" t="s">
        <v>44</v>
      </c>
      <c r="D4889" s="18">
        <v>30.71</v>
      </c>
      <c r="E4889" s="310" t="str">
        <f t="shared" si="76"/>
        <v>SINAPI 07/2024</v>
      </c>
      <c r="F4889" s="18">
        <v>32.93</v>
      </c>
    </row>
    <row r="4890" spans="1:6" ht="40.5">
      <c r="A4890" s="707">
        <v>103809</v>
      </c>
      <c r="B4890" s="692" t="s">
        <v>4901</v>
      </c>
      <c r="C4890" s="18" t="s">
        <v>44</v>
      </c>
      <c r="D4890" s="18">
        <v>30.42</v>
      </c>
      <c r="E4890" s="310" t="str">
        <f t="shared" si="76"/>
        <v>SINAPI 07/2024</v>
      </c>
      <c r="F4890" s="18">
        <v>32.64</v>
      </c>
    </row>
    <row r="4891" spans="1:6" ht="54">
      <c r="A4891" s="707">
        <v>103810</v>
      </c>
      <c r="B4891" s="692" t="s">
        <v>4902</v>
      </c>
      <c r="C4891" s="18" t="s">
        <v>44</v>
      </c>
      <c r="D4891" s="18">
        <v>32</v>
      </c>
      <c r="E4891" s="310" t="str">
        <f t="shared" si="76"/>
        <v>SINAPI 07/2024</v>
      </c>
      <c r="F4891" s="18">
        <v>33.31</v>
      </c>
    </row>
    <row r="4892" spans="1:6" ht="54">
      <c r="A4892" s="707">
        <v>103811</v>
      </c>
      <c r="B4892" s="692" t="s">
        <v>4903</v>
      </c>
      <c r="C4892" s="18" t="s">
        <v>44</v>
      </c>
      <c r="D4892" s="18">
        <v>35.340000000000003</v>
      </c>
      <c r="E4892" s="310" t="str">
        <f t="shared" si="76"/>
        <v>SINAPI 07/2024</v>
      </c>
      <c r="F4892" s="18">
        <v>36.74</v>
      </c>
    </row>
    <row r="4893" spans="1:6" ht="40.5">
      <c r="A4893" s="707">
        <v>103812</v>
      </c>
      <c r="B4893" s="692" t="s">
        <v>4904</v>
      </c>
      <c r="C4893" s="18" t="s">
        <v>44</v>
      </c>
      <c r="D4893" s="18">
        <v>45.8</v>
      </c>
      <c r="E4893" s="310" t="str">
        <f t="shared" si="76"/>
        <v>SINAPI 07/2024</v>
      </c>
      <c r="F4893" s="18">
        <v>48.81</v>
      </c>
    </row>
    <row r="4894" spans="1:6" ht="40.5">
      <c r="A4894" s="707">
        <v>103813</v>
      </c>
      <c r="B4894" s="692" t="s">
        <v>4905</v>
      </c>
      <c r="C4894" s="18" t="s">
        <v>44</v>
      </c>
      <c r="D4894" s="18">
        <v>44.04</v>
      </c>
      <c r="E4894" s="310" t="str">
        <f t="shared" si="76"/>
        <v>SINAPI 07/2024</v>
      </c>
      <c r="F4894" s="18">
        <v>47.05</v>
      </c>
    </row>
    <row r="4895" spans="1:6" ht="40.5">
      <c r="A4895" s="707">
        <v>103814</v>
      </c>
      <c r="B4895" s="692" t="s">
        <v>4906</v>
      </c>
      <c r="C4895" s="18" t="s">
        <v>44</v>
      </c>
      <c r="D4895" s="18">
        <v>10.62</v>
      </c>
      <c r="E4895" s="310" t="str">
        <f t="shared" si="76"/>
        <v>SINAPI 07/2024</v>
      </c>
      <c r="F4895" s="18">
        <v>11.48</v>
      </c>
    </row>
    <row r="4896" spans="1:6" ht="40.5">
      <c r="A4896" s="707">
        <v>103815</v>
      </c>
      <c r="B4896" s="692" t="s">
        <v>4907</v>
      </c>
      <c r="C4896" s="18" t="s">
        <v>44</v>
      </c>
      <c r="D4896" s="18">
        <v>10.65</v>
      </c>
      <c r="E4896" s="310" t="str">
        <f t="shared" si="76"/>
        <v>SINAPI 07/2024</v>
      </c>
      <c r="F4896" s="18">
        <v>11.51</v>
      </c>
    </row>
    <row r="4897" spans="1:6" ht="54">
      <c r="A4897" s="707">
        <v>103816</v>
      </c>
      <c r="B4897" s="692" t="s">
        <v>4908</v>
      </c>
      <c r="C4897" s="18" t="s">
        <v>44</v>
      </c>
      <c r="D4897" s="18">
        <v>25.86</v>
      </c>
      <c r="E4897" s="310" t="str">
        <f t="shared" si="76"/>
        <v>SINAPI 07/2024</v>
      </c>
      <c r="F4897" s="18">
        <v>26.72</v>
      </c>
    </row>
    <row r="4898" spans="1:6" ht="40.5">
      <c r="A4898" s="707">
        <v>103817</v>
      </c>
      <c r="B4898" s="692" t="s">
        <v>4909</v>
      </c>
      <c r="C4898" s="18" t="s">
        <v>44</v>
      </c>
      <c r="D4898" s="18">
        <v>448.64</v>
      </c>
      <c r="E4898" s="310" t="str">
        <f t="shared" si="76"/>
        <v>SINAPI 07/2024</v>
      </c>
      <c r="F4898" s="18">
        <v>449.5</v>
      </c>
    </row>
    <row r="4899" spans="1:6" ht="54">
      <c r="A4899" s="707">
        <v>103818</v>
      </c>
      <c r="B4899" s="692" t="s">
        <v>4910</v>
      </c>
      <c r="C4899" s="18" t="s">
        <v>44</v>
      </c>
      <c r="D4899" s="18">
        <v>19.170000000000002</v>
      </c>
      <c r="E4899" s="310" t="str">
        <f t="shared" si="76"/>
        <v>SINAPI 07/2024</v>
      </c>
      <c r="F4899" s="18">
        <v>19.79</v>
      </c>
    </row>
    <row r="4900" spans="1:6" ht="40.5">
      <c r="A4900" s="707">
        <v>103819</v>
      </c>
      <c r="B4900" s="692" t="s">
        <v>4911</v>
      </c>
      <c r="C4900" s="18" t="s">
        <v>44</v>
      </c>
      <c r="D4900" s="18">
        <v>18.829999999999998</v>
      </c>
      <c r="E4900" s="310" t="str">
        <f t="shared" si="76"/>
        <v>SINAPI 07/2024</v>
      </c>
      <c r="F4900" s="18">
        <v>20.309999999999999</v>
      </c>
    </row>
    <row r="4901" spans="1:6" ht="40.5">
      <c r="A4901" s="707">
        <v>103820</v>
      </c>
      <c r="B4901" s="692" t="s">
        <v>4912</v>
      </c>
      <c r="C4901" s="18" t="s">
        <v>44</v>
      </c>
      <c r="D4901" s="18">
        <v>20.14</v>
      </c>
      <c r="E4901" s="310" t="str">
        <f t="shared" si="76"/>
        <v>SINAPI 07/2024</v>
      </c>
      <c r="F4901" s="18">
        <v>21.62</v>
      </c>
    </row>
    <row r="4902" spans="1:6" ht="40.5">
      <c r="A4902" s="707">
        <v>103821</v>
      </c>
      <c r="B4902" s="692" t="s">
        <v>4913</v>
      </c>
      <c r="C4902" s="18" t="s">
        <v>44</v>
      </c>
      <c r="D4902" s="18">
        <v>524.74</v>
      </c>
      <c r="E4902" s="310" t="str">
        <f t="shared" si="76"/>
        <v>SINAPI 07/2024</v>
      </c>
      <c r="F4902" s="18">
        <v>526.22</v>
      </c>
    </row>
    <row r="4903" spans="1:6" ht="54">
      <c r="A4903" s="707">
        <v>103822</v>
      </c>
      <c r="B4903" s="692" t="s">
        <v>4914</v>
      </c>
      <c r="C4903" s="18" t="s">
        <v>44</v>
      </c>
      <c r="D4903" s="18">
        <v>53.56</v>
      </c>
      <c r="E4903" s="310" t="str">
        <f t="shared" si="76"/>
        <v>SINAPI 07/2024</v>
      </c>
      <c r="F4903" s="18">
        <v>55.04</v>
      </c>
    </row>
    <row r="4904" spans="1:6" ht="54">
      <c r="A4904" s="707">
        <v>103823</v>
      </c>
      <c r="B4904" s="692" t="s">
        <v>4915</v>
      </c>
      <c r="C4904" s="18" t="s">
        <v>44</v>
      </c>
      <c r="D4904" s="18">
        <v>16.46</v>
      </c>
      <c r="E4904" s="310" t="str">
        <f t="shared" si="76"/>
        <v>SINAPI 07/2024</v>
      </c>
      <c r="F4904" s="18">
        <v>17.63</v>
      </c>
    </row>
    <row r="4905" spans="1:6" ht="54">
      <c r="A4905" s="707">
        <v>103824</v>
      </c>
      <c r="B4905" s="692" t="s">
        <v>4916</v>
      </c>
      <c r="C4905" s="18" t="s">
        <v>44</v>
      </c>
      <c r="D4905" s="18">
        <v>22.16</v>
      </c>
      <c r="E4905" s="310" t="str">
        <f t="shared" si="76"/>
        <v>SINAPI 07/2024</v>
      </c>
      <c r="F4905" s="18">
        <v>23.09</v>
      </c>
    </row>
    <row r="4906" spans="1:6" ht="54">
      <c r="A4906" s="707">
        <v>103825</v>
      </c>
      <c r="B4906" s="692" t="s">
        <v>4917</v>
      </c>
      <c r="C4906" s="18" t="s">
        <v>44</v>
      </c>
      <c r="D4906" s="18">
        <v>26.33</v>
      </c>
      <c r="E4906" s="310" t="str">
        <f t="shared" si="76"/>
        <v>SINAPI 07/2024</v>
      </c>
      <c r="F4906" s="18">
        <v>27.36</v>
      </c>
    </row>
    <row r="4907" spans="1:6" ht="40.5">
      <c r="A4907" s="707">
        <v>103826</v>
      </c>
      <c r="B4907" s="692" t="s">
        <v>4918</v>
      </c>
      <c r="C4907" s="18" t="s">
        <v>44</v>
      </c>
      <c r="D4907" s="18">
        <v>28.59</v>
      </c>
      <c r="E4907" s="310" t="str">
        <f t="shared" si="76"/>
        <v>SINAPI 07/2024</v>
      </c>
      <c r="F4907" s="18">
        <v>30.59</v>
      </c>
    </row>
    <row r="4908" spans="1:6" ht="40.5">
      <c r="A4908" s="707">
        <v>103827</v>
      </c>
      <c r="B4908" s="692" t="s">
        <v>4919</v>
      </c>
      <c r="C4908" s="18" t="s">
        <v>44</v>
      </c>
      <c r="D4908" s="18">
        <v>28.59</v>
      </c>
      <c r="E4908" s="310" t="str">
        <f t="shared" si="76"/>
        <v>SINAPI 07/2024</v>
      </c>
      <c r="F4908" s="18">
        <v>30.59</v>
      </c>
    </row>
    <row r="4909" spans="1:6" ht="54">
      <c r="A4909" s="707">
        <v>103828</v>
      </c>
      <c r="B4909" s="692" t="s">
        <v>4920</v>
      </c>
      <c r="C4909" s="18" t="s">
        <v>44</v>
      </c>
      <c r="D4909" s="18">
        <v>90.04</v>
      </c>
      <c r="E4909" s="310" t="str">
        <f t="shared" si="76"/>
        <v>SINAPI 07/2024</v>
      </c>
      <c r="F4909" s="18">
        <v>92.04</v>
      </c>
    </row>
    <row r="4910" spans="1:6" ht="40.5">
      <c r="A4910" s="707">
        <v>103829</v>
      </c>
      <c r="B4910" s="692" t="s">
        <v>4921</v>
      </c>
      <c r="C4910" s="18" t="s">
        <v>44</v>
      </c>
      <c r="D4910" s="18">
        <v>579.30999999999995</v>
      </c>
      <c r="E4910" s="310" t="str">
        <f t="shared" si="76"/>
        <v>SINAPI 07/2024</v>
      </c>
      <c r="F4910" s="18">
        <v>581.30999999999995</v>
      </c>
    </row>
    <row r="4911" spans="1:6" ht="54">
      <c r="A4911" s="707">
        <v>103830</v>
      </c>
      <c r="B4911" s="692" t="s">
        <v>4922</v>
      </c>
      <c r="C4911" s="18" t="s">
        <v>44</v>
      </c>
      <c r="D4911" s="18">
        <v>34.729999999999997</v>
      </c>
      <c r="E4911" s="310" t="str">
        <f t="shared" si="76"/>
        <v>SINAPI 07/2024</v>
      </c>
      <c r="F4911" s="18">
        <v>35.94</v>
      </c>
    </row>
    <row r="4912" spans="1:6" ht="40.5">
      <c r="A4912" s="707">
        <v>103831</v>
      </c>
      <c r="B4912" s="692" t="s">
        <v>4923</v>
      </c>
      <c r="C4912" s="18" t="s">
        <v>44</v>
      </c>
      <c r="D4912" s="18">
        <v>24.56</v>
      </c>
      <c r="E4912" s="310" t="str">
        <f t="shared" si="76"/>
        <v>SINAPI 07/2024</v>
      </c>
      <c r="F4912" s="18">
        <v>26.3</v>
      </c>
    </row>
    <row r="4913" spans="1:6" ht="40.5">
      <c r="A4913" s="707">
        <v>103832</v>
      </c>
      <c r="B4913" s="692" t="s">
        <v>4924</v>
      </c>
      <c r="C4913" s="18" t="s">
        <v>44</v>
      </c>
      <c r="D4913" s="18">
        <v>22.01</v>
      </c>
      <c r="E4913" s="310" t="str">
        <f t="shared" si="76"/>
        <v>SINAPI 07/2024</v>
      </c>
      <c r="F4913" s="18">
        <v>23.74</v>
      </c>
    </row>
    <row r="4914" spans="1:6" ht="40.5">
      <c r="A4914" s="707">
        <v>103833</v>
      </c>
      <c r="B4914" s="692" t="s">
        <v>4925</v>
      </c>
      <c r="C4914" s="18" t="s">
        <v>44</v>
      </c>
      <c r="D4914" s="18">
        <v>40.68</v>
      </c>
      <c r="E4914" s="310" t="str">
        <f t="shared" si="76"/>
        <v>SINAPI 07/2024</v>
      </c>
      <c r="F4914" s="18">
        <v>43.64</v>
      </c>
    </row>
    <row r="4915" spans="1:6" ht="40.5">
      <c r="A4915" s="707">
        <v>103834</v>
      </c>
      <c r="B4915" s="692" t="s">
        <v>4926</v>
      </c>
      <c r="C4915" s="18" t="s">
        <v>44</v>
      </c>
      <c r="D4915" s="18">
        <v>59.42</v>
      </c>
      <c r="E4915" s="310" t="str">
        <f t="shared" si="76"/>
        <v>SINAPI 07/2024</v>
      </c>
      <c r="F4915" s="18">
        <v>63.43</v>
      </c>
    </row>
    <row r="4916" spans="1:6" ht="40.5">
      <c r="A4916" s="707">
        <v>103838</v>
      </c>
      <c r="B4916" s="692" t="s">
        <v>4927</v>
      </c>
      <c r="C4916" s="18" t="s">
        <v>44</v>
      </c>
      <c r="D4916" s="18">
        <v>15.67</v>
      </c>
      <c r="E4916" s="310" t="str">
        <f t="shared" si="76"/>
        <v>SINAPI 07/2024</v>
      </c>
      <c r="F4916" s="18">
        <v>16.89</v>
      </c>
    </row>
    <row r="4917" spans="1:6" ht="40.5">
      <c r="A4917" s="707">
        <v>103839</v>
      </c>
      <c r="B4917" s="692" t="s">
        <v>4928</v>
      </c>
      <c r="C4917" s="18" t="s">
        <v>44</v>
      </c>
      <c r="D4917" s="18">
        <v>15.64</v>
      </c>
      <c r="E4917" s="310" t="str">
        <f t="shared" si="76"/>
        <v>SINAPI 07/2024</v>
      </c>
      <c r="F4917" s="18">
        <v>16.86</v>
      </c>
    </row>
    <row r="4918" spans="1:6" ht="54">
      <c r="A4918" s="707">
        <v>103840</v>
      </c>
      <c r="B4918" s="692" t="s">
        <v>4929</v>
      </c>
      <c r="C4918" s="18" t="s">
        <v>44</v>
      </c>
      <c r="D4918" s="18">
        <v>20.47</v>
      </c>
      <c r="E4918" s="310" t="str">
        <f t="shared" si="76"/>
        <v>SINAPI 07/2024</v>
      </c>
      <c r="F4918" s="18">
        <v>21.26</v>
      </c>
    </row>
    <row r="4919" spans="1:6" ht="40.5">
      <c r="A4919" s="707">
        <v>103841</v>
      </c>
      <c r="B4919" s="692" t="s">
        <v>4930</v>
      </c>
      <c r="C4919" s="18" t="s">
        <v>44</v>
      </c>
      <c r="D4919" s="18">
        <v>25.94</v>
      </c>
      <c r="E4919" s="310" t="str">
        <f t="shared" si="76"/>
        <v>SINAPI 07/2024</v>
      </c>
      <c r="F4919" s="18">
        <v>27.56</v>
      </c>
    </row>
    <row r="4920" spans="1:6" ht="40.5">
      <c r="A4920" s="707">
        <v>103842</v>
      </c>
      <c r="B4920" s="692" t="s">
        <v>4931</v>
      </c>
      <c r="C4920" s="18" t="s">
        <v>44</v>
      </c>
      <c r="D4920" s="18">
        <v>25.65</v>
      </c>
      <c r="E4920" s="310" t="str">
        <f t="shared" si="76"/>
        <v>SINAPI 07/2024</v>
      </c>
      <c r="F4920" s="18">
        <v>27.27</v>
      </c>
    </row>
    <row r="4921" spans="1:6" ht="54">
      <c r="A4921" s="707">
        <v>103843</v>
      </c>
      <c r="B4921" s="692" t="s">
        <v>4932</v>
      </c>
      <c r="C4921" s="18" t="s">
        <v>44</v>
      </c>
      <c r="D4921" s="18">
        <v>29.62</v>
      </c>
      <c r="E4921" s="310" t="str">
        <f t="shared" si="76"/>
        <v>SINAPI 07/2024</v>
      </c>
      <c r="F4921" s="18">
        <v>30.62</v>
      </c>
    </row>
    <row r="4922" spans="1:6" ht="54">
      <c r="A4922" s="707">
        <v>103844</v>
      </c>
      <c r="B4922" s="692" t="s">
        <v>4933</v>
      </c>
      <c r="C4922" s="18" t="s">
        <v>44</v>
      </c>
      <c r="D4922" s="18">
        <v>32.950000000000003</v>
      </c>
      <c r="E4922" s="310" t="str">
        <f t="shared" si="76"/>
        <v>SINAPI 07/2024</v>
      </c>
      <c r="F4922" s="18">
        <v>34.049999999999997</v>
      </c>
    </row>
    <row r="4923" spans="1:6" ht="40.5">
      <c r="A4923" s="707">
        <v>103845</v>
      </c>
      <c r="B4923" s="692" t="s">
        <v>4934</v>
      </c>
      <c r="C4923" s="18" t="s">
        <v>44</v>
      </c>
      <c r="D4923" s="18">
        <v>37.479999999999997</v>
      </c>
      <c r="E4923" s="310" t="str">
        <f t="shared" si="76"/>
        <v>SINAPI 07/2024</v>
      </c>
      <c r="F4923" s="18">
        <v>39.46</v>
      </c>
    </row>
    <row r="4924" spans="1:6" ht="40.5">
      <c r="A4924" s="707">
        <v>103846</v>
      </c>
      <c r="B4924" s="692" t="s">
        <v>4935</v>
      </c>
      <c r="C4924" s="18" t="s">
        <v>44</v>
      </c>
      <c r="D4924" s="18">
        <v>35.72</v>
      </c>
      <c r="E4924" s="310" t="str">
        <f t="shared" si="76"/>
        <v>SINAPI 07/2024</v>
      </c>
      <c r="F4924" s="18">
        <v>37.700000000000003</v>
      </c>
    </row>
    <row r="4925" spans="1:6" ht="40.5">
      <c r="A4925" s="707">
        <v>103847</v>
      </c>
      <c r="B4925" s="692" t="s">
        <v>4936</v>
      </c>
      <c r="C4925" s="18" t="s">
        <v>44</v>
      </c>
      <c r="D4925" s="18">
        <v>10.210000000000001</v>
      </c>
      <c r="E4925" s="310" t="str">
        <f t="shared" si="76"/>
        <v>SINAPI 07/2024</v>
      </c>
      <c r="F4925" s="18">
        <v>11.03</v>
      </c>
    </row>
    <row r="4926" spans="1:6" ht="40.5">
      <c r="A4926" s="707">
        <v>103848</v>
      </c>
      <c r="B4926" s="692" t="s">
        <v>4937</v>
      </c>
      <c r="C4926" s="18" t="s">
        <v>44</v>
      </c>
      <c r="D4926" s="18">
        <v>10.24</v>
      </c>
      <c r="E4926" s="310" t="str">
        <f t="shared" si="76"/>
        <v>SINAPI 07/2024</v>
      </c>
      <c r="F4926" s="18">
        <v>11.06</v>
      </c>
    </row>
    <row r="4927" spans="1:6" ht="54">
      <c r="A4927" s="707">
        <v>103849</v>
      </c>
      <c r="B4927" s="692" t="s">
        <v>4938</v>
      </c>
      <c r="C4927" s="18" t="s">
        <v>44</v>
      </c>
      <c r="D4927" s="18">
        <v>25.45</v>
      </c>
      <c r="E4927" s="310" t="str">
        <f t="shared" si="76"/>
        <v>SINAPI 07/2024</v>
      </c>
      <c r="F4927" s="18">
        <v>26.27</v>
      </c>
    </row>
    <row r="4928" spans="1:6" ht="40.5">
      <c r="A4928" s="707">
        <v>103850</v>
      </c>
      <c r="B4928" s="692" t="s">
        <v>4939</v>
      </c>
      <c r="C4928" s="18" t="s">
        <v>44</v>
      </c>
      <c r="D4928" s="18">
        <v>448.23</v>
      </c>
      <c r="E4928" s="310" t="str">
        <f t="shared" si="76"/>
        <v>SINAPI 07/2024</v>
      </c>
      <c r="F4928" s="18">
        <v>449.05</v>
      </c>
    </row>
    <row r="4929" spans="1:6" ht="54">
      <c r="A4929" s="707">
        <v>103851</v>
      </c>
      <c r="B4929" s="692" t="s">
        <v>4940</v>
      </c>
      <c r="C4929" s="18" t="s">
        <v>44</v>
      </c>
      <c r="D4929" s="18">
        <v>18.97</v>
      </c>
      <c r="E4929" s="310" t="str">
        <f t="shared" si="76"/>
        <v>SINAPI 07/2024</v>
      </c>
      <c r="F4929" s="18">
        <v>19.57</v>
      </c>
    </row>
    <row r="4930" spans="1:6" ht="40.5">
      <c r="A4930" s="707">
        <v>103852</v>
      </c>
      <c r="B4930" s="692" t="s">
        <v>4941</v>
      </c>
      <c r="C4930" s="18" t="s">
        <v>44</v>
      </c>
      <c r="D4930" s="18">
        <v>15.62</v>
      </c>
      <c r="E4930" s="310" t="str">
        <f t="shared" si="76"/>
        <v>SINAPI 07/2024</v>
      </c>
      <c r="F4930" s="18">
        <v>16.7</v>
      </c>
    </row>
    <row r="4931" spans="1:6" ht="40.5">
      <c r="A4931" s="707">
        <v>103853</v>
      </c>
      <c r="B4931" s="692" t="s">
        <v>4942</v>
      </c>
      <c r="C4931" s="18" t="s">
        <v>44</v>
      </c>
      <c r="D4931" s="18">
        <v>16.93</v>
      </c>
      <c r="E4931" s="310" t="str">
        <f t="shared" si="76"/>
        <v>SINAPI 07/2024</v>
      </c>
      <c r="F4931" s="18">
        <v>18.010000000000002</v>
      </c>
    </row>
    <row r="4932" spans="1:6" ht="40.5">
      <c r="A4932" s="707">
        <v>103854</v>
      </c>
      <c r="B4932" s="692" t="s">
        <v>4943</v>
      </c>
      <c r="C4932" s="18" t="s">
        <v>44</v>
      </c>
      <c r="D4932" s="18">
        <v>521.53</v>
      </c>
      <c r="E4932" s="310" t="str">
        <f t="shared" si="76"/>
        <v>SINAPI 07/2024</v>
      </c>
      <c r="F4932" s="18">
        <v>522.61</v>
      </c>
    </row>
    <row r="4933" spans="1:6" ht="54">
      <c r="A4933" s="707">
        <v>103855</v>
      </c>
      <c r="B4933" s="692" t="s">
        <v>4944</v>
      </c>
      <c r="C4933" s="18" t="s">
        <v>44</v>
      </c>
      <c r="D4933" s="18">
        <v>50.35</v>
      </c>
      <c r="E4933" s="310" t="str">
        <f t="shared" si="76"/>
        <v>SINAPI 07/2024</v>
      </c>
      <c r="F4933" s="18">
        <v>51.43</v>
      </c>
    </row>
    <row r="4934" spans="1:6" ht="54">
      <c r="A4934" s="707">
        <v>103856</v>
      </c>
      <c r="B4934" s="692" t="s">
        <v>4945</v>
      </c>
      <c r="C4934" s="18" t="s">
        <v>44</v>
      </c>
      <c r="D4934" s="18">
        <v>14.76</v>
      </c>
      <c r="E4934" s="310" t="str">
        <f t="shared" si="76"/>
        <v>SINAPI 07/2024</v>
      </c>
      <c r="F4934" s="18">
        <v>15.71</v>
      </c>
    </row>
    <row r="4935" spans="1:6" ht="54">
      <c r="A4935" s="707">
        <v>103857</v>
      </c>
      <c r="B4935" s="692" t="s">
        <v>4946</v>
      </c>
      <c r="C4935" s="18" t="s">
        <v>44</v>
      </c>
      <c r="D4935" s="18">
        <v>20.55</v>
      </c>
      <c r="E4935" s="310" t="str">
        <f t="shared" si="76"/>
        <v>SINAPI 07/2024</v>
      </c>
      <c r="F4935" s="18">
        <v>21.29</v>
      </c>
    </row>
    <row r="4936" spans="1:6" ht="54">
      <c r="A4936" s="707">
        <v>103858</v>
      </c>
      <c r="B4936" s="692" t="s">
        <v>4947</v>
      </c>
      <c r="C4936" s="18" t="s">
        <v>44</v>
      </c>
      <c r="D4936" s="18">
        <v>24.73</v>
      </c>
      <c r="E4936" s="310" t="str">
        <f t="shared" ref="E4936:E4999" si="77">+$G$7</f>
        <v>SINAPI 07/2024</v>
      </c>
      <c r="F4936" s="18">
        <v>25.57</v>
      </c>
    </row>
    <row r="4937" spans="1:6" ht="40.5">
      <c r="A4937" s="707">
        <v>103859</v>
      </c>
      <c r="B4937" s="692" t="s">
        <v>4948</v>
      </c>
      <c r="C4937" s="18" t="s">
        <v>44</v>
      </c>
      <c r="D4937" s="18">
        <v>23.48</v>
      </c>
      <c r="E4937" s="310" t="str">
        <f t="shared" si="77"/>
        <v>SINAPI 07/2024</v>
      </c>
      <c r="F4937" s="18">
        <v>24.79</v>
      </c>
    </row>
    <row r="4938" spans="1:6" ht="40.5">
      <c r="A4938" s="707">
        <v>103860</v>
      </c>
      <c r="B4938" s="692" t="s">
        <v>4949</v>
      </c>
      <c r="C4938" s="18" t="s">
        <v>44</v>
      </c>
      <c r="D4938" s="18">
        <v>23.48</v>
      </c>
      <c r="E4938" s="310" t="str">
        <f t="shared" si="77"/>
        <v>SINAPI 07/2024</v>
      </c>
      <c r="F4938" s="18">
        <v>24.79</v>
      </c>
    </row>
    <row r="4939" spans="1:6" ht="54">
      <c r="A4939" s="707">
        <v>103861</v>
      </c>
      <c r="B4939" s="692" t="s">
        <v>4950</v>
      </c>
      <c r="C4939" s="18" t="s">
        <v>44</v>
      </c>
      <c r="D4939" s="18">
        <v>84.93</v>
      </c>
      <c r="E4939" s="310" t="str">
        <f t="shared" si="77"/>
        <v>SINAPI 07/2024</v>
      </c>
      <c r="F4939" s="18">
        <v>86.24</v>
      </c>
    </row>
    <row r="4940" spans="1:6" ht="40.5">
      <c r="A4940" s="707">
        <v>103862</v>
      </c>
      <c r="B4940" s="692" t="s">
        <v>4951</v>
      </c>
      <c r="C4940" s="18" t="s">
        <v>44</v>
      </c>
      <c r="D4940" s="18">
        <v>574.20000000000005</v>
      </c>
      <c r="E4940" s="310" t="str">
        <f t="shared" si="77"/>
        <v>SINAPI 07/2024</v>
      </c>
      <c r="F4940" s="18">
        <v>575.51</v>
      </c>
    </row>
    <row r="4941" spans="1:6" ht="54">
      <c r="A4941" s="707">
        <v>103863</v>
      </c>
      <c r="B4941" s="692" t="s">
        <v>4952</v>
      </c>
      <c r="C4941" s="18" t="s">
        <v>44</v>
      </c>
      <c r="D4941" s="18">
        <v>32.17</v>
      </c>
      <c r="E4941" s="310" t="str">
        <f t="shared" si="77"/>
        <v>SINAPI 07/2024</v>
      </c>
      <c r="F4941" s="18">
        <v>33.020000000000003</v>
      </c>
    </row>
    <row r="4942" spans="1:6" ht="40.5">
      <c r="A4942" s="707">
        <v>103864</v>
      </c>
      <c r="B4942" s="692" t="s">
        <v>4953</v>
      </c>
      <c r="C4942" s="18" t="s">
        <v>44</v>
      </c>
      <c r="D4942" s="18">
        <v>20.29</v>
      </c>
      <c r="E4942" s="310" t="str">
        <f t="shared" si="77"/>
        <v>SINAPI 07/2024</v>
      </c>
      <c r="F4942" s="18">
        <v>21.5</v>
      </c>
    </row>
    <row r="4943" spans="1:6" ht="40.5">
      <c r="A4943" s="707">
        <v>103865</v>
      </c>
      <c r="B4943" s="692" t="s">
        <v>4954</v>
      </c>
      <c r="C4943" s="18" t="s">
        <v>44</v>
      </c>
      <c r="D4943" s="18">
        <v>21.2</v>
      </c>
      <c r="E4943" s="310" t="str">
        <f t="shared" si="77"/>
        <v>SINAPI 07/2024</v>
      </c>
      <c r="F4943" s="18">
        <v>22.83</v>
      </c>
    </row>
    <row r="4944" spans="1:6" ht="40.5">
      <c r="A4944" s="707">
        <v>103866</v>
      </c>
      <c r="B4944" s="692" t="s">
        <v>4955</v>
      </c>
      <c r="C4944" s="18" t="s">
        <v>44</v>
      </c>
      <c r="D4944" s="18">
        <v>34.31</v>
      </c>
      <c r="E4944" s="310" t="str">
        <f t="shared" si="77"/>
        <v>SINAPI 07/2024</v>
      </c>
      <c r="F4944" s="18">
        <v>36.479999999999997</v>
      </c>
    </row>
    <row r="4945" spans="1:6" ht="40.5">
      <c r="A4945" s="707">
        <v>103867</v>
      </c>
      <c r="B4945" s="692" t="s">
        <v>4956</v>
      </c>
      <c r="C4945" s="18" t="s">
        <v>44</v>
      </c>
      <c r="D4945" s="18">
        <v>48.31</v>
      </c>
      <c r="E4945" s="310" t="str">
        <f t="shared" si="77"/>
        <v>SINAPI 07/2024</v>
      </c>
      <c r="F4945" s="18">
        <v>50.94</v>
      </c>
    </row>
    <row r="4946" spans="1:6" ht="40.5">
      <c r="A4946" s="707">
        <v>103874</v>
      </c>
      <c r="B4946" s="692" t="s">
        <v>4957</v>
      </c>
      <c r="C4946" s="18" t="s">
        <v>44</v>
      </c>
      <c r="D4946" s="18">
        <v>16.309999999999999</v>
      </c>
      <c r="E4946" s="310" t="str">
        <f t="shared" si="77"/>
        <v>SINAPI 07/2024</v>
      </c>
      <c r="F4946" s="18">
        <v>17.61</v>
      </c>
    </row>
    <row r="4947" spans="1:6" ht="54">
      <c r="A4947" s="707">
        <v>103875</v>
      </c>
      <c r="B4947" s="692" t="s">
        <v>4958</v>
      </c>
      <c r="C4947" s="18" t="s">
        <v>44</v>
      </c>
      <c r="D4947" s="18">
        <v>16.28</v>
      </c>
      <c r="E4947" s="310" t="str">
        <f t="shared" si="77"/>
        <v>SINAPI 07/2024</v>
      </c>
      <c r="F4947" s="18">
        <v>17.579999999999998</v>
      </c>
    </row>
    <row r="4948" spans="1:6" ht="54">
      <c r="A4948" s="707">
        <v>103876</v>
      </c>
      <c r="B4948" s="692" t="s">
        <v>4959</v>
      </c>
      <c r="C4948" s="18" t="s">
        <v>44</v>
      </c>
      <c r="D4948" s="18">
        <v>20.77</v>
      </c>
      <c r="E4948" s="310" t="str">
        <f t="shared" si="77"/>
        <v>SINAPI 07/2024</v>
      </c>
      <c r="F4948" s="18">
        <v>21.63</v>
      </c>
    </row>
    <row r="4949" spans="1:6" ht="40.5">
      <c r="A4949" s="707">
        <v>103877</v>
      </c>
      <c r="B4949" s="692" t="s">
        <v>4960</v>
      </c>
      <c r="C4949" s="18" t="s">
        <v>44</v>
      </c>
      <c r="D4949" s="18">
        <v>25.23</v>
      </c>
      <c r="E4949" s="310" t="str">
        <f t="shared" si="77"/>
        <v>SINAPI 07/2024</v>
      </c>
      <c r="F4949" s="18">
        <v>26.77</v>
      </c>
    </row>
    <row r="4950" spans="1:6" ht="54">
      <c r="A4950" s="707">
        <v>103878</v>
      </c>
      <c r="B4950" s="692" t="s">
        <v>4961</v>
      </c>
      <c r="C4950" s="18" t="s">
        <v>44</v>
      </c>
      <c r="D4950" s="18">
        <v>24.94</v>
      </c>
      <c r="E4950" s="310" t="str">
        <f t="shared" si="77"/>
        <v>SINAPI 07/2024</v>
      </c>
      <c r="F4950" s="18">
        <v>26.48</v>
      </c>
    </row>
    <row r="4951" spans="1:6" ht="54">
      <c r="A4951" s="707">
        <v>103879</v>
      </c>
      <c r="B4951" s="692" t="s">
        <v>4962</v>
      </c>
      <c r="C4951" s="18" t="s">
        <v>44</v>
      </c>
      <c r="D4951" s="18">
        <v>29.26</v>
      </c>
      <c r="E4951" s="310" t="str">
        <f t="shared" si="77"/>
        <v>SINAPI 07/2024</v>
      </c>
      <c r="F4951" s="18">
        <v>30.22</v>
      </c>
    </row>
    <row r="4952" spans="1:6" ht="54">
      <c r="A4952" s="707">
        <v>103880</v>
      </c>
      <c r="B4952" s="692" t="s">
        <v>4963</v>
      </c>
      <c r="C4952" s="18" t="s">
        <v>44</v>
      </c>
      <c r="D4952" s="18">
        <v>32.58</v>
      </c>
      <c r="E4952" s="310" t="str">
        <f t="shared" si="77"/>
        <v>SINAPI 07/2024</v>
      </c>
      <c r="F4952" s="18">
        <v>33.65</v>
      </c>
    </row>
    <row r="4953" spans="1:6" ht="40.5">
      <c r="A4953" s="707">
        <v>103881</v>
      </c>
      <c r="B4953" s="692" t="s">
        <v>4964</v>
      </c>
      <c r="C4953" s="18" t="s">
        <v>44</v>
      </c>
      <c r="D4953" s="18">
        <v>35.590000000000003</v>
      </c>
      <c r="E4953" s="310" t="str">
        <f t="shared" si="77"/>
        <v>SINAPI 07/2024</v>
      </c>
      <c r="F4953" s="18">
        <v>37.35</v>
      </c>
    </row>
    <row r="4954" spans="1:6" ht="54">
      <c r="A4954" s="707">
        <v>103882</v>
      </c>
      <c r="B4954" s="692" t="s">
        <v>4965</v>
      </c>
      <c r="C4954" s="18" t="s">
        <v>44</v>
      </c>
      <c r="D4954" s="18">
        <v>33.83</v>
      </c>
      <c r="E4954" s="310" t="str">
        <f t="shared" si="77"/>
        <v>SINAPI 07/2024</v>
      </c>
      <c r="F4954" s="18">
        <v>35.590000000000003</v>
      </c>
    </row>
    <row r="4955" spans="1:6" ht="40.5">
      <c r="A4955" s="707">
        <v>103883</v>
      </c>
      <c r="B4955" s="692" t="s">
        <v>4966</v>
      </c>
      <c r="C4955" s="18" t="s">
        <v>44</v>
      </c>
      <c r="D4955" s="18">
        <v>10.63</v>
      </c>
      <c r="E4955" s="310" t="str">
        <f t="shared" si="77"/>
        <v>SINAPI 07/2024</v>
      </c>
      <c r="F4955" s="18">
        <v>11.49</v>
      </c>
    </row>
    <row r="4956" spans="1:6" ht="40.5">
      <c r="A4956" s="707">
        <v>103884</v>
      </c>
      <c r="B4956" s="692" t="s">
        <v>4967</v>
      </c>
      <c r="C4956" s="18" t="s">
        <v>44</v>
      </c>
      <c r="D4956" s="18">
        <v>10.66</v>
      </c>
      <c r="E4956" s="310" t="str">
        <f t="shared" si="77"/>
        <v>SINAPI 07/2024</v>
      </c>
      <c r="F4956" s="18">
        <v>11.52</v>
      </c>
    </row>
    <row r="4957" spans="1:6" ht="54">
      <c r="A4957" s="707">
        <v>103885</v>
      </c>
      <c r="B4957" s="692" t="s">
        <v>4968</v>
      </c>
      <c r="C4957" s="18" t="s">
        <v>44</v>
      </c>
      <c r="D4957" s="18">
        <v>25.87</v>
      </c>
      <c r="E4957" s="310" t="str">
        <f t="shared" si="77"/>
        <v>SINAPI 07/2024</v>
      </c>
      <c r="F4957" s="18">
        <v>26.73</v>
      </c>
    </row>
    <row r="4958" spans="1:6" ht="40.5">
      <c r="A4958" s="707">
        <v>103886</v>
      </c>
      <c r="B4958" s="692" t="s">
        <v>4969</v>
      </c>
      <c r="C4958" s="18" t="s">
        <v>44</v>
      </c>
      <c r="D4958" s="18">
        <v>448.65</v>
      </c>
      <c r="E4958" s="310" t="str">
        <f t="shared" si="77"/>
        <v>SINAPI 07/2024</v>
      </c>
      <c r="F4958" s="18">
        <v>449.51</v>
      </c>
    </row>
    <row r="4959" spans="1:6" ht="54">
      <c r="A4959" s="707">
        <v>103887</v>
      </c>
      <c r="B4959" s="692" t="s">
        <v>4970</v>
      </c>
      <c r="C4959" s="18" t="s">
        <v>44</v>
      </c>
      <c r="D4959" s="18">
        <v>19.16</v>
      </c>
      <c r="E4959" s="310" t="str">
        <f t="shared" si="77"/>
        <v>SINAPI 07/2024</v>
      </c>
      <c r="F4959" s="18">
        <v>19.79</v>
      </c>
    </row>
    <row r="4960" spans="1:6" ht="40.5">
      <c r="A4960" s="707">
        <v>103888</v>
      </c>
      <c r="B4960" s="692" t="s">
        <v>4971</v>
      </c>
      <c r="C4960" s="18" t="s">
        <v>44</v>
      </c>
      <c r="D4960" s="18">
        <v>15.11</v>
      </c>
      <c r="E4960" s="310" t="str">
        <f t="shared" si="77"/>
        <v>SINAPI 07/2024</v>
      </c>
      <c r="F4960" s="18">
        <v>16.14</v>
      </c>
    </row>
    <row r="4961" spans="1:6" ht="40.5">
      <c r="A4961" s="707">
        <v>103889</v>
      </c>
      <c r="B4961" s="692" t="s">
        <v>4972</v>
      </c>
      <c r="C4961" s="18" t="s">
        <v>44</v>
      </c>
      <c r="D4961" s="18">
        <v>16.420000000000002</v>
      </c>
      <c r="E4961" s="310" t="str">
        <f t="shared" si="77"/>
        <v>SINAPI 07/2024</v>
      </c>
      <c r="F4961" s="18">
        <v>17.45</v>
      </c>
    </row>
    <row r="4962" spans="1:6" ht="40.5">
      <c r="A4962" s="707">
        <v>103890</v>
      </c>
      <c r="B4962" s="692" t="s">
        <v>4973</v>
      </c>
      <c r="C4962" s="18" t="s">
        <v>44</v>
      </c>
      <c r="D4962" s="18">
        <v>521.02</v>
      </c>
      <c r="E4962" s="310" t="str">
        <f t="shared" si="77"/>
        <v>SINAPI 07/2024</v>
      </c>
      <c r="F4962" s="18">
        <v>522.04999999999995</v>
      </c>
    </row>
    <row r="4963" spans="1:6" ht="54">
      <c r="A4963" s="707">
        <v>103891</v>
      </c>
      <c r="B4963" s="692" t="s">
        <v>4974</v>
      </c>
      <c r="C4963" s="18" t="s">
        <v>44</v>
      </c>
      <c r="D4963" s="18">
        <v>49.84</v>
      </c>
      <c r="E4963" s="310" t="str">
        <f t="shared" si="77"/>
        <v>SINAPI 07/2024</v>
      </c>
      <c r="F4963" s="18">
        <v>50.87</v>
      </c>
    </row>
    <row r="4964" spans="1:6" ht="54">
      <c r="A4964" s="707">
        <v>103892</v>
      </c>
      <c r="B4964" s="692" t="s">
        <v>4975</v>
      </c>
      <c r="C4964" s="18" t="s">
        <v>44</v>
      </c>
      <c r="D4964" s="18">
        <v>14.75</v>
      </c>
      <c r="E4964" s="310" t="str">
        <f t="shared" si="77"/>
        <v>SINAPI 07/2024</v>
      </c>
      <c r="F4964" s="18">
        <v>15.7</v>
      </c>
    </row>
    <row r="4965" spans="1:6" ht="54">
      <c r="A4965" s="707">
        <v>103893</v>
      </c>
      <c r="B4965" s="692" t="s">
        <v>4976</v>
      </c>
      <c r="C4965" s="18" t="s">
        <v>44</v>
      </c>
      <c r="D4965" s="18">
        <v>20.3</v>
      </c>
      <c r="E4965" s="310" t="str">
        <f t="shared" si="77"/>
        <v>SINAPI 07/2024</v>
      </c>
      <c r="F4965" s="18">
        <v>21</v>
      </c>
    </row>
    <row r="4966" spans="1:6" ht="54">
      <c r="A4966" s="707">
        <v>103894</v>
      </c>
      <c r="B4966" s="692" t="s">
        <v>4977</v>
      </c>
      <c r="C4966" s="18" t="s">
        <v>44</v>
      </c>
      <c r="D4966" s="18">
        <v>24.47</v>
      </c>
      <c r="E4966" s="310" t="str">
        <f t="shared" si="77"/>
        <v>SINAPI 07/2024</v>
      </c>
      <c r="F4966" s="18">
        <v>25.28</v>
      </c>
    </row>
    <row r="4967" spans="1:6" ht="40.5">
      <c r="A4967" s="707">
        <v>103895</v>
      </c>
      <c r="B4967" s="692" t="s">
        <v>4978</v>
      </c>
      <c r="C4967" s="18" t="s">
        <v>44</v>
      </c>
      <c r="D4967" s="18">
        <v>22.17</v>
      </c>
      <c r="E4967" s="310" t="str">
        <f t="shared" si="77"/>
        <v>SINAPI 07/2024</v>
      </c>
      <c r="F4967" s="18">
        <v>23.33</v>
      </c>
    </row>
    <row r="4968" spans="1:6" ht="40.5">
      <c r="A4968" s="707">
        <v>103896</v>
      </c>
      <c r="B4968" s="692" t="s">
        <v>4979</v>
      </c>
      <c r="C4968" s="18" t="s">
        <v>44</v>
      </c>
      <c r="D4968" s="18">
        <v>22.17</v>
      </c>
      <c r="E4968" s="310" t="str">
        <f t="shared" si="77"/>
        <v>SINAPI 07/2024</v>
      </c>
      <c r="F4968" s="18">
        <v>23.33</v>
      </c>
    </row>
    <row r="4969" spans="1:6" ht="54">
      <c r="A4969" s="707">
        <v>103897</v>
      </c>
      <c r="B4969" s="692" t="s">
        <v>4980</v>
      </c>
      <c r="C4969" s="18" t="s">
        <v>44</v>
      </c>
      <c r="D4969" s="18">
        <v>83.62</v>
      </c>
      <c r="E4969" s="310" t="str">
        <f t="shared" si="77"/>
        <v>SINAPI 07/2024</v>
      </c>
      <c r="F4969" s="18">
        <v>84.78</v>
      </c>
    </row>
    <row r="4970" spans="1:6" ht="40.5">
      <c r="A4970" s="707">
        <v>103898</v>
      </c>
      <c r="B4970" s="692" t="s">
        <v>4981</v>
      </c>
      <c r="C4970" s="18" t="s">
        <v>44</v>
      </c>
      <c r="D4970" s="18">
        <v>572.89</v>
      </c>
      <c r="E4970" s="310" t="str">
        <f t="shared" si="77"/>
        <v>SINAPI 07/2024</v>
      </c>
      <c r="F4970" s="18">
        <v>574.04999999999995</v>
      </c>
    </row>
    <row r="4971" spans="1:6" ht="54">
      <c r="A4971" s="707">
        <v>103899</v>
      </c>
      <c r="B4971" s="692" t="s">
        <v>4982</v>
      </c>
      <c r="C4971" s="18" t="s">
        <v>44</v>
      </c>
      <c r="D4971" s="18">
        <v>31.52</v>
      </c>
      <c r="E4971" s="310" t="str">
        <f t="shared" si="77"/>
        <v>SINAPI 07/2024</v>
      </c>
      <c r="F4971" s="18">
        <v>32.29</v>
      </c>
    </row>
    <row r="4972" spans="1:6" ht="54">
      <c r="A4972" s="707">
        <v>103900</v>
      </c>
      <c r="B4972" s="692" t="s">
        <v>4983</v>
      </c>
      <c r="C4972" s="18" t="s">
        <v>44</v>
      </c>
      <c r="D4972" s="18">
        <v>19.25</v>
      </c>
      <c r="E4972" s="310" t="str">
        <f t="shared" si="77"/>
        <v>SINAPI 07/2024</v>
      </c>
      <c r="F4972" s="18">
        <v>20.350000000000001</v>
      </c>
    </row>
    <row r="4973" spans="1:6" ht="40.5">
      <c r="A4973" s="707">
        <v>103901</v>
      </c>
      <c r="B4973" s="692" t="s">
        <v>4984</v>
      </c>
      <c r="C4973" s="18" t="s">
        <v>44</v>
      </c>
      <c r="D4973" s="18">
        <v>22.06</v>
      </c>
      <c r="E4973" s="310" t="str">
        <f t="shared" si="77"/>
        <v>SINAPI 07/2024</v>
      </c>
      <c r="F4973" s="18">
        <v>23.8</v>
      </c>
    </row>
    <row r="4974" spans="1:6" ht="40.5">
      <c r="A4974" s="707">
        <v>103902</v>
      </c>
      <c r="B4974" s="692" t="s">
        <v>4985</v>
      </c>
      <c r="C4974" s="18" t="s">
        <v>44</v>
      </c>
      <c r="D4974" s="18">
        <v>33.33</v>
      </c>
      <c r="E4974" s="310" t="str">
        <f t="shared" si="77"/>
        <v>SINAPI 07/2024</v>
      </c>
      <c r="F4974" s="18">
        <v>35.4</v>
      </c>
    </row>
    <row r="4975" spans="1:6" ht="40.5">
      <c r="A4975" s="707">
        <v>103903</v>
      </c>
      <c r="B4975" s="692" t="s">
        <v>4986</v>
      </c>
      <c r="C4975" s="18" t="s">
        <v>44</v>
      </c>
      <c r="D4975" s="18">
        <v>45.77</v>
      </c>
      <c r="E4975" s="310" t="str">
        <f t="shared" si="77"/>
        <v>SINAPI 07/2024</v>
      </c>
      <c r="F4975" s="18">
        <v>48.1</v>
      </c>
    </row>
    <row r="4976" spans="1:6" ht="40.5">
      <c r="A4976" s="707">
        <v>103947</v>
      </c>
      <c r="B4976" s="692" t="s">
        <v>4987</v>
      </c>
      <c r="C4976" s="18" t="s">
        <v>44</v>
      </c>
      <c r="D4976" s="18">
        <v>5.36</v>
      </c>
      <c r="E4976" s="310" t="str">
        <f t="shared" si="77"/>
        <v>SINAPI 07/2024</v>
      </c>
      <c r="F4976" s="18">
        <v>5.87</v>
      </c>
    </row>
    <row r="4977" spans="1:6" ht="40.5">
      <c r="A4977" s="707">
        <v>103948</v>
      </c>
      <c r="B4977" s="692" t="s">
        <v>4988</v>
      </c>
      <c r="C4977" s="18" t="s">
        <v>44</v>
      </c>
      <c r="D4977" s="18">
        <v>6.71</v>
      </c>
      <c r="E4977" s="310" t="str">
        <f t="shared" si="77"/>
        <v>SINAPI 07/2024</v>
      </c>
      <c r="F4977" s="18">
        <v>7.3</v>
      </c>
    </row>
    <row r="4978" spans="1:6" ht="40.5">
      <c r="A4978" s="707">
        <v>103949</v>
      </c>
      <c r="B4978" s="692" t="s">
        <v>4989</v>
      </c>
      <c r="C4978" s="18" t="s">
        <v>44</v>
      </c>
      <c r="D4978" s="18">
        <v>7.97</v>
      </c>
      <c r="E4978" s="310" t="str">
        <f t="shared" si="77"/>
        <v>SINAPI 07/2024</v>
      </c>
      <c r="F4978" s="18">
        <v>8.52</v>
      </c>
    </row>
    <row r="4979" spans="1:6" ht="40.5">
      <c r="A4979" s="707">
        <v>103950</v>
      </c>
      <c r="B4979" s="692" t="s">
        <v>4990</v>
      </c>
      <c r="C4979" s="18" t="s">
        <v>44</v>
      </c>
      <c r="D4979" s="18">
        <v>9.2899999999999991</v>
      </c>
      <c r="E4979" s="310" t="str">
        <f t="shared" si="77"/>
        <v>SINAPI 07/2024</v>
      </c>
      <c r="F4979" s="18">
        <v>10.050000000000001</v>
      </c>
    </row>
    <row r="4980" spans="1:6" ht="40.5">
      <c r="A4980" s="707">
        <v>103951</v>
      </c>
      <c r="B4980" s="692" t="s">
        <v>4991</v>
      </c>
      <c r="C4980" s="18" t="s">
        <v>44</v>
      </c>
      <c r="D4980" s="18">
        <v>12.88</v>
      </c>
      <c r="E4980" s="310" t="str">
        <f t="shared" si="77"/>
        <v>SINAPI 07/2024</v>
      </c>
      <c r="F4980" s="18">
        <v>13.76</v>
      </c>
    </row>
    <row r="4981" spans="1:6" ht="40.5">
      <c r="A4981" s="707">
        <v>103952</v>
      </c>
      <c r="B4981" s="692" t="s">
        <v>4992</v>
      </c>
      <c r="C4981" s="18" t="s">
        <v>44</v>
      </c>
      <c r="D4981" s="18">
        <v>4.9400000000000004</v>
      </c>
      <c r="E4981" s="310" t="str">
        <f t="shared" si="77"/>
        <v>SINAPI 07/2024</v>
      </c>
      <c r="F4981" s="18">
        <v>5.39</v>
      </c>
    </row>
    <row r="4982" spans="1:6" ht="40.5">
      <c r="A4982" s="707">
        <v>103953</v>
      </c>
      <c r="B4982" s="692" t="s">
        <v>4993</v>
      </c>
      <c r="C4982" s="18" t="s">
        <v>44</v>
      </c>
      <c r="D4982" s="18">
        <v>6.22</v>
      </c>
      <c r="E4982" s="310" t="str">
        <f t="shared" si="77"/>
        <v>SINAPI 07/2024</v>
      </c>
      <c r="F4982" s="18">
        <v>6.74</v>
      </c>
    </row>
    <row r="4983" spans="1:6" ht="40.5">
      <c r="A4983" s="707">
        <v>103954</v>
      </c>
      <c r="B4983" s="692" t="s">
        <v>4994</v>
      </c>
      <c r="C4983" s="18" t="s">
        <v>44</v>
      </c>
      <c r="D4983" s="18">
        <v>7.49</v>
      </c>
      <c r="E4983" s="310" t="str">
        <f t="shared" si="77"/>
        <v>SINAPI 07/2024</v>
      </c>
      <c r="F4983" s="18">
        <v>7.99</v>
      </c>
    </row>
    <row r="4984" spans="1:6" ht="40.5">
      <c r="A4984" s="707">
        <v>103955</v>
      </c>
      <c r="B4984" s="692" t="s">
        <v>4995</v>
      </c>
      <c r="C4984" s="18" t="s">
        <v>44</v>
      </c>
      <c r="D4984" s="18">
        <v>8.65</v>
      </c>
      <c r="E4984" s="310" t="str">
        <f t="shared" si="77"/>
        <v>SINAPI 07/2024</v>
      </c>
      <c r="F4984" s="18">
        <v>9.32</v>
      </c>
    </row>
    <row r="4985" spans="1:6" ht="40.5">
      <c r="A4985" s="707">
        <v>103956</v>
      </c>
      <c r="B4985" s="692" t="s">
        <v>4996</v>
      </c>
      <c r="C4985" s="18" t="s">
        <v>44</v>
      </c>
      <c r="D4985" s="18">
        <v>12.13</v>
      </c>
      <c r="E4985" s="310" t="str">
        <f t="shared" si="77"/>
        <v>SINAPI 07/2024</v>
      </c>
      <c r="F4985" s="18">
        <v>12.92</v>
      </c>
    </row>
    <row r="4986" spans="1:6" ht="40.5">
      <c r="A4986" s="707">
        <v>103957</v>
      </c>
      <c r="B4986" s="692" t="s">
        <v>4997</v>
      </c>
      <c r="C4986" s="18" t="s">
        <v>44</v>
      </c>
      <c r="D4986" s="18">
        <v>4.1900000000000004</v>
      </c>
      <c r="E4986" s="310" t="str">
        <f t="shared" si="77"/>
        <v>SINAPI 07/2024</v>
      </c>
      <c r="F4986" s="18">
        <v>4.47</v>
      </c>
    </row>
    <row r="4987" spans="1:6" ht="40.5">
      <c r="A4987" s="707">
        <v>103958</v>
      </c>
      <c r="B4987" s="692" t="s">
        <v>4998</v>
      </c>
      <c r="C4987" s="18" t="s">
        <v>44</v>
      </c>
      <c r="D4987" s="18">
        <v>8.6199999999999992</v>
      </c>
      <c r="E4987" s="310" t="str">
        <f t="shared" si="77"/>
        <v>SINAPI 07/2024</v>
      </c>
      <c r="F4987" s="18">
        <v>9.0299999999999994</v>
      </c>
    </row>
    <row r="4988" spans="1:6" ht="40.5">
      <c r="A4988" s="707">
        <v>103959</v>
      </c>
      <c r="B4988" s="692" t="s">
        <v>4999</v>
      </c>
      <c r="C4988" s="18" t="s">
        <v>44</v>
      </c>
      <c r="D4988" s="18">
        <v>12.97</v>
      </c>
      <c r="E4988" s="310" t="str">
        <f t="shared" si="77"/>
        <v>SINAPI 07/2024</v>
      </c>
      <c r="F4988" s="18">
        <v>13.46</v>
      </c>
    </row>
    <row r="4989" spans="1:6" ht="40.5">
      <c r="A4989" s="707">
        <v>103962</v>
      </c>
      <c r="B4989" s="692" t="s">
        <v>5000</v>
      </c>
      <c r="C4989" s="18" t="s">
        <v>44</v>
      </c>
      <c r="D4989" s="18">
        <v>5.56</v>
      </c>
      <c r="E4989" s="310" t="str">
        <f t="shared" si="77"/>
        <v>SINAPI 07/2024</v>
      </c>
      <c r="F4989" s="18">
        <v>5.81</v>
      </c>
    </row>
    <row r="4990" spans="1:6" ht="40.5">
      <c r="A4990" s="707">
        <v>103964</v>
      </c>
      <c r="B4990" s="692" t="s">
        <v>5001</v>
      </c>
      <c r="C4990" s="18" t="s">
        <v>44</v>
      </c>
      <c r="D4990" s="18">
        <v>7.07</v>
      </c>
      <c r="E4990" s="310" t="str">
        <f t="shared" si="77"/>
        <v>SINAPI 07/2024</v>
      </c>
      <c r="F4990" s="18">
        <v>7.38</v>
      </c>
    </row>
    <row r="4991" spans="1:6" ht="40.5">
      <c r="A4991" s="707">
        <v>103966</v>
      </c>
      <c r="B4991" s="692" t="s">
        <v>5002</v>
      </c>
      <c r="C4991" s="18" t="s">
        <v>44</v>
      </c>
      <c r="D4991" s="18">
        <v>8.34</v>
      </c>
      <c r="E4991" s="310" t="str">
        <f t="shared" si="77"/>
        <v>SINAPI 07/2024</v>
      </c>
      <c r="F4991" s="18">
        <v>8.6999999999999993</v>
      </c>
    </row>
    <row r="4992" spans="1:6" ht="40.5">
      <c r="A4992" s="707">
        <v>103967</v>
      </c>
      <c r="B4992" s="692" t="s">
        <v>5003</v>
      </c>
      <c r="C4992" s="18" t="s">
        <v>44</v>
      </c>
      <c r="D4992" s="18">
        <v>10.07</v>
      </c>
      <c r="E4992" s="310" t="str">
        <f t="shared" si="77"/>
        <v>SINAPI 07/2024</v>
      </c>
      <c r="F4992" s="18">
        <v>10.45</v>
      </c>
    </row>
    <row r="4993" spans="1:6" ht="40.5">
      <c r="A4993" s="707">
        <v>103968</v>
      </c>
      <c r="B4993" s="692" t="s">
        <v>5004</v>
      </c>
      <c r="C4993" s="18" t="s">
        <v>44</v>
      </c>
      <c r="D4993" s="18">
        <v>14.48</v>
      </c>
      <c r="E4993" s="310" t="str">
        <f t="shared" si="77"/>
        <v>SINAPI 07/2024</v>
      </c>
      <c r="F4993" s="18">
        <v>14.88</v>
      </c>
    </row>
    <row r="4994" spans="1:6" ht="40.5">
      <c r="A4994" s="707">
        <v>103969</v>
      </c>
      <c r="B4994" s="692" t="s">
        <v>5005</v>
      </c>
      <c r="C4994" s="18" t="s">
        <v>44</v>
      </c>
      <c r="D4994" s="18">
        <v>17.11</v>
      </c>
      <c r="E4994" s="310" t="str">
        <f t="shared" si="77"/>
        <v>SINAPI 07/2024</v>
      </c>
      <c r="F4994" s="18">
        <v>17.53</v>
      </c>
    </row>
    <row r="4995" spans="1:6" ht="40.5">
      <c r="A4995" s="707">
        <v>103971</v>
      </c>
      <c r="B4995" s="692" t="s">
        <v>5006</v>
      </c>
      <c r="C4995" s="18" t="s">
        <v>44</v>
      </c>
      <c r="D4995" s="18">
        <v>21.79</v>
      </c>
      <c r="E4995" s="310" t="str">
        <f t="shared" si="77"/>
        <v>SINAPI 07/2024</v>
      </c>
      <c r="F4995" s="18">
        <v>22.28</v>
      </c>
    </row>
    <row r="4996" spans="1:6" ht="40.5">
      <c r="A4996" s="707">
        <v>103972</v>
      </c>
      <c r="B4996" s="692" t="s">
        <v>5007</v>
      </c>
      <c r="C4996" s="18" t="s">
        <v>44</v>
      </c>
      <c r="D4996" s="18">
        <v>25.23</v>
      </c>
      <c r="E4996" s="310" t="str">
        <f t="shared" si="77"/>
        <v>SINAPI 07/2024</v>
      </c>
      <c r="F4996" s="18">
        <v>25.79</v>
      </c>
    </row>
    <row r="4997" spans="1:6" ht="40.5">
      <c r="A4997" s="707">
        <v>103974</v>
      </c>
      <c r="B4997" s="692" t="s">
        <v>5008</v>
      </c>
      <c r="C4997" s="18" t="s">
        <v>44</v>
      </c>
      <c r="D4997" s="18">
        <v>9.1</v>
      </c>
      <c r="E4997" s="310" t="str">
        <f t="shared" si="77"/>
        <v>SINAPI 07/2024</v>
      </c>
      <c r="F4997" s="18">
        <v>9.5299999999999994</v>
      </c>
    </row>
    <row r="4998" spans="1:6" ht="40.5">
      <c r="A4998" s="707">
        <v>103975</v>
      </c>
      <c r="B4998" s="692" t="s">
        <v>5009</v>
      </c>
      <c r="C4998" s="18" t="s">
        <v>44</v>
      </c>
      <c r="D4998" s="18">
        <v>15.36</v>
      </c>
      <c r="E4998" s="310" t="str">
        <f t="shared" si="77"/>
        <v>SINAPI 07/2024</v>
      </c>
      <c r="F4998" s="18">
        <v>16.010000000000002</v>
      </c>
    </row>
    <row r="4999" spans="1:6" ht="40.5">
      <c r="A4999" s="707">
        <v>103976</v>
      </c>
      <c r="B4999" s="692" t="s">
        <v>5010</v>
      </c>
      <c r="C4999" s="18" t="s">
        <v>44</v>
      </c>
      <c r="D4999" s="18">
        <v>22.28</v>
      </c>
      <c r="E4999" s="310" t="str">
        <f t="shared" si="77"/>
        <v>SINAPI 07/2024</v>
      </c>
      <c r="F4999" s="18">
        <v>23.04</v>
      </c>
    </row>
    <row r="5000" spans="1:6" ht="40.5">
      <c r="A5000" s="707">
        <v>103980</v>
      </c>
      <c r="B5000" s="692" t="s">
        <v>5011</v>
      </c>
      <c r="C5000" s="18" t="s">
        <v>44</v>
      </c>
      <c r="D5000" s="18">
        <v>15.12</v>
      </c>
      <c r="E5000" s="310" t="str">
        <f t="shared" ref="E5000:E5063" si="78">+$G$7</f>
        <v>SINAPI 07/2024</v>
      </c>
      <c r="F5000" s="18">
        <v>16.149999999999999</v>
      </c>
    </row>
    <row r="5001" spans="1:6" ht="40.5">
      <c r="A5001" s="707">
        <v>103981</v>
      </c>
      <c r="B5001" s="692" t="s">
        <v>5012</v>
      </c>
      <c r="C5001" s="18" t="s">
        <v>44</v>
      </c>
      <c r="D5001" s="18">
        <v>15.17</v>
      </c>
      <c r="E5001" s="310" t="str">
        <f t="shared" si="78"/>
        <v>SINAPI 07/2024</v>
      </c>
      <c r="F5001" s="18">
        <v>16.2</v>
      </c>
    </row>
    <row r="5002" spans="1:6" ht="40.5">
      <c r="A5002" s="707">
        <v>103982</v>
      </c>
      <c r="B5002" s="692" t="s">
        <v>5013</v>
      </c>
      <c r="C5002" s="18" t="s">
        <v>44</v>
      </c>
      <c r="D5002" s="18">
        <v>20.69</v>
      </c>
      <c r="E5002" s="310" t="str">
        <f t="shared" si="78"/>
        <v>SINAPI 07/2024</v>
      </c>
      <c r="F5002" s="18">
        <v>21.72</v>
      </c>
    </row>
    <row r="5003" spans="1:6" ht="40.5">
      <c r="A5003" s="707">
        <v>103983</v>
      </c>
      <c r="B5003" s="692" t="s">
        <v>5014</v>
      </c>
      <c r="C5003" s="18" t="s">
        <v>44</v>
      </c>
      <c r="D5003" s="18">
        <v>14.68</v>
      </c>
      <c r="E5003" s="310" t="str">
        <f t="shared" si="78"/>
        <v>SINAPI 07/2024</v>
      </c>
      <c r="F5003" s="18">
        <v>15.71</v>
      </c>
    </row>
    <row r="5004" spans="1:6" ht="40.5">
      <c r="A5004" s="707">
        <v>103984</v>
      </c>
      <c r="B5004" s="692" t="s">
        <v>5015</v>
      </c>
      <c r="C5004" s="18" t="s">
        <v>44</v>
      </c>
      <c r="D5004" s="18">
        <v>16.7</v>
      </c>
      <c r="E5004" s="310" t="str">
        <f t="shared" si="78"/>
        <v>SINAPI 07/2024</v>
      </c>
      <c r="F5004" s="18">
        <v>17.920000000000002</v>
      </c>
    </row>
    <row r="5005" spans="1:6" ht="40.5">
      <c r="A5005" s="707">
        <v>103985</v>
      </c>
      <c r="B5005" s="692" t="s">
        <v>5016</v>
      </c>
      <c r="C5005" s="18" t="s">
        <v>44</v>
      </c>
      <c r="D5005" s="18">
        <v>18.97</v>
      </c>
      <c r="E5005" s="310" t="str">
        <f t="shared" si="78"/>
        <v>SINAPI 07/2024</v>
      </c>
      <c r="F5005" s="18">
        <v>20.190000000000001</v>
      </c>
    </row>
    <row r="5006" spans="1:6" ht="40.5">
      <c r="A5006" s="707">
        <v>103986</v>
      </c>
      <c r="B5006" s="692" t="s">
        <v>5017</v>
      </c>
      <c r="C5006" s="18" t="s">
        <v>44</v>
      </c>
      <c r="D5006" s="18">
        <v>24.03</v>
      </c>
      <c r="E5006" s="310" t="str">
        <f t="shared" si="78"/>
        <v>SINAPI 07/2024</v>
      </c>
      <c r="F5006" s="18">
        <v>25.25</v>
      </c>
    </row>
    <row r="5007" spans="1:6" ht="40.5">
      <c r="A5007" s="707">
        <v>103987</v>
      </c>
      <c r="B5007" s="692" t="s">
        <v>5018</v>
      </c>
      <c r="C5007" s="18" t="s">
        <v>44</v>
      </c>
      <c r="D5007" s="18">
        <v>20.6</v>
      </c>
      <c r="E5007" s="310" t="str">
        <f t="shared" si="78"/>
        <v>SINAPI 07/2024</v>
      </c>
      <c r="F5007" s="18">
        <v>21.82</v>
      </c>
    </row>
    <row r="5008" spans="1:6" ht="40.5">
      <c r="A5008" s="707">
        <v>103988</v>
      </c>
      <c r="B5008" s="692" t="s">
        <v>5019</v>
      </c>
      <c r="C5008" s="18" t="s">
        <v>44</v>
      </c>
      <c r="D5008" s="18">
        <v>10.95</v>
      </c>
      <c r="E5008" s="310" t="str">
        <f t="shared" si="78"/>
        <v>SINAPI 07/2024</v>
      </c>
      <c r="F5008" s="18">
        <v>11.63</v>
      </c>
    </row>
    <row r="5009" spans="1:6" ht="40.5">
      <c r="A5009" s="707">
        <v>103990</v>
      </c>
      <c r="B5009" s="692" t="s">
        <v>5020</v>
      </c>
      <c r="C5009" s="18" t="s">
        <v>44</v>
      </c>
      <c r="D5009" s="18">
        <v>30.63</v>
      </c>
      <c r="E5009" s="310" t="str">
        <f t="shared" si="78"/>
        <v>SINAPI 07/2024</v>
      </c>
      <c r="F5009" s="18">
        <v>31.31</v>
      </c>
    </row>
    <row r="5010" spans="1:6" ht="40.5">
      <c r="A5010" s="707">
        <v>103991</v>
      </c>
      <c r="B5010" s="692" t="s">
        <v>5021</v>
      </c>
      <c r="C5010" s="18" t="s">
        <v>44</v>
      </c>
      <c r="D5010" s="18">
        <v>15.88</v>
      </c>
      <c r="E5010" s="310" t="str">
        <f t="shared" si="78"/>
        <v>SINAPI 07/2024</v>
      </c>
      <c r="F5010" s="18">
        <v>16.510000000000002</v>
      </c>
    </row>
    <row r="5011" spans="1:6" ht="54">
      <c r="A5011" s="707">
        <v>103992</v>
      </c>
      <c r="B5011" s="692" t="s">
        <v>5022</v>
      </c>
      <c r="C5011" s="18" t="s">
        <v>44</v>
      </c>
      <c r="D5011" s="18">
        <v>9.85</v>
      </c>
      <c r="E5011" s="310" t="str">
        <f t="shared" si="78"/>
        <v>SINAPI 07/2024</v>
      </c>
      <c r="F5011" s="18">
        <v>10.48</v>
      </c>
    </row>
    <row r="5012" spans="1:6" ht="40.5">
      <c r="A5012" s="707">
        <v>103993</v>
      </c>
      <c r="B5012" s="692" t="s">
        <v>5023</v>
      </c>
      <c r="C5012" s="18" t="s">
        <v>44</v>
      </c>
      <c r="D5012" s="18">
        <v>8.39</v>
      </c>
      <c r="E5012" s="310" t="str">
        <f t="shared" si="78"/>
        <v>SINAPI 07/2024</v>
      </c>
      <c r="F5012" s="18">
        <v>9.02</v>
      </c>
    </row>
    <row r="5013" spans="1:6" ht="54">
      <c r="A5013" s="707">
        <v>103994</v>
      </c>
      <c r="B5013" s="692" t="s">
        <v>5024</v>
      </c>
      <c r="C5013" s="18" t="s">
        <v>44</v>
      </c>
      <c r="D5013" s="18">
        <v>12.21</v>
      </c>
      <c r="E5013" s="310" t="str">
        <f t="shared" si="78"/>
        <v>SINAPI 07/2024</v>
      </c>
      <c r="F5013" s="18">
        <v>12.84</v>
      </c>
    </row>
    <row r="5014" spans="1:6" ht="40.5">
      <c r="A5014" s="707">
        <v>103995</v>
      </c>
      <c r="B5014" s="692" t="s">
        <v>5025</v>
      </c>
      <c r="C5014" s="18" t="s">
        <v>44</v>
      </c>
      <c r="D5014" s="18">
        <v>12.94</v>
      </c>
      <c r="E5014" s="310" t="str">
        <f t="shared" si="78"/>
        <v>SINAPI 07/2024</v>
      </c>
      <c r="F5014" s="18">
        <v>13.75</v>
      </c>
    </row>
    <row r="5015" spans="1:6" ht="40.5">
      <c r="A5015" s="707">
        <v>103996</v>
      </c>
      <c r="B5015" s="692" t="s">
        <v>5026</v>
      </c>
      <c r="C5015" s="18" t="s">
        <v>44</v>
      </c>
      <c r="D5015" s="18">
        <v>34.96</v>
      </c>
      <c r="E5015" s="310" t="str">
        <f t="shared" si="78"/>
        <v>SINAPI 07/2024</v>
      </c>
      <c r="F5015" s="18">
        <v>35.770000000000003</v>
      </c>
    </row>
    <row r="5016" spans="1:6" ht="40.5">
      <c r="A5016" s="707">
        <v>103997</v>
      </c>
      <c r="B5016" s="692" t="s">
        <v>5027</v>
      </c>
      <c r="C5016" s="18" t="s">
        <v>44</v>
      </c>
      <c r="D5016" s="18">
        <v>34.119999999999997</v>
      </c>
      <c r="E5016" s="310" t="str">
        <f t="shared" si="78"/>
        <v>SINAPI 07/2024</v>
      </c>
      <c r="F5016" s="18">
        <v>34.93</v>
      </c>
    </row>
    <row r="5017" spans="1:6" ht="40.5">
      <c r="A5017" s="707">
        <v>103998</v>
      </c>
      <c r="B5017" s="692" t="s">
        <v>5028</v>
      </c>
      <c r="C5017" s="18" t="s">
        <v>44</v>
      </c>
      <c r="D5017" s="18">
        <v>12.54</v>
      </c>
      <c r="E5017" s="310" t="str">
        <f t="shared" si="78"/>
        <v>SINAPI 07/2024</v>
      </c>
      <c r="F5017" s="18">
        <v>13.19</v>
      </c>
    </row>
    <row r="5018" spans="1:6" ht="40.5">
      <c r="A5018" s="707">
        <v>103999</v>
      </c>
      <c r="B5018" s="692" t="s">
        <v>5029</v>
      </c>
      <c r="C5018" s="18" t="s">
        <v>44</v>
      </c>
      <c r="D5018" s="18">
        <v>10.74</v>
      </c>
      <c r="E5018" s="310" t="str">
        <f t="shared" si="78"/>
        <v>SINAPI 07/2024</v>
      </c>
      <c r="F5018" s="18">
        <v>11.39</v>
      </c>
    </row>
    <row r="5019" spans="1:6" ht="40.5">
      <c r="A5019" s="707">
        <v>104000</v>
      </c>
      <c r="B5019" s="692" t="s">
        <v>5030</v>
      </c>
      <c r="C5019" s="18" t="s">
        <v>44</v>
      </c>
      <c r="D5019" s="18">
        <v>24.39</v>
      </c>
      <c r="E5019" s="310" t="str">
        <f t="shared" si="78"/>
        <v>SINAPI 07/2024</v>
      </c>
      <c r="F5019" s="18">
        <v>25.11</v>
      </c>
    </row>
    <row r="5020" spans="1:6" ht="54">
      <c r="A5020" s="707">
        <v>104001</v>
      </c>
      <c r="B5020" s="692" t="s">
        <v>5031</v>
      </c>
      <c r="C5020" s="18" t="s">
        <v>44</v>
      </c>
      <c r="D5020" s="18">
        <v>11.82</v>
      </c>
      <c r="E5020" s="310" t="str">
        <f t="shared" si="78"/>
        <v>SINAPI 07/2024</v>
      </c>
      <c r="F5020" s="18">
        <v>12.54</v>
      </c>
    </row>
    <row r="5021" spans="1:6" ht="54">
      <c r="A5021" s="707">
        <v>104002</v>
      </c>
      <c r="B5021" s="692" t="s">
        <v>5032</v>
      </c>
      <c r="C5021" s="18" t="s">
        <v>44</v>
      </c>
      <c r="D5021" s="18">
        <v>15.08</v>
      </c>
      <c r="E5021" s="310" t="str">
        <f t="shared" si="78"/>
        <v>SINAPI 07/2024</v>
      </c>
      <c r="F5021" s="18">
        <v>15.78</v>
      </c>
    </row>
    <row r="5022" spans="1:6" ht="40.5">
      <c r="A5022" s="707">
        <v>104003</v>
      </c>
      <c r="B5022" s="692" t="s">
        <v>5033</v>
      </c>
      <c r="C5022" s="18" t="s">
        <v>44</v>
      </c>
      <c r="D5022" s="18">
        <v>12.62</v>
      </c>
      <c r="E5022" s="310" t="str">
        <f t="shared" si="78"/>
        <v>SINAPI 07/2024</v>
      </c>
      <c r="F5022" s="18">
        <v>13.32</v>
      </c>
    </row>
    <row r="5023" spans="1:6" ht="40.5">
      <c r="A5023" s="707">
        <v>104004</v>
      </c>
      <c r="B5023" s="692" t="s">
        <v>5034</v>
      </c>
      <c r="C5023" s="18" t="s">
        <v>44</v>
      </c>
      <c r="D5023" s="18">
        <v>25.43</v>
      </c>
      <c r="E5023" s="310" t="str">
        <f t="shared" si="78"/>
        <v>SINAPI 07/2024</v>
      </c>
      <c r="F5023" s="18">
        <v>27.06</v>
      </c>
    </row>
    <row r="5024" spans="1:6" ht="40.5">
      <c r="A5024" s="707">
        <v>104005</v>
      </c>
      <c r="B5024" s="692" t="s">
        <v>5035</v>
      </c>
      <c r="C5024" s="18" t="s">
        <v>44</v>
      </c>
      <c r="D5024" s="18">
        <v>31.44</v>
      </c>
      <c r="E5024" s="310" t="str">
        <f t="shared" si="78"/>
        <v>SINAPI 07/2024</v>
      </c>
      <c r="F5024" s="18">
        <v>32.950000000000003</v>
      </c>
    </row>
    <row r="5025" spans="1:6" ht="40.5">
      <c r="A5025" s="707">
        <v>104006</v>
      </c>
      <c r="B5025" s="692" t="s">
        <v>5036</v>
      </c>
      <c r="C5025" s="18" t="s">
        <v>44</v>
      </c>
      <c r="D5025" s="18">
        <v>21.62</v>
      </c>
      <c r="E5025" s="310" t="str">
        <f t="shared" si="78"/>
        <v>SINAPI 07/2024</v>
      </c>
      <c r="F5025" s="18">
        <v>22.86</v>
      </c>
    </row>
    <row r="5026" spans="1:6" ht="40.5">
      <c r="A5026" s="707">
        <v>104007</v>
      </c>
      <c r="B5026" s="692" t="s">
        <v>5037</v>
      </c>
      <c r="C5026" s="18" t="s">
        <v>44</v>
      </c>
      <c r="D5026" s="18">
        <v>18.91</v>
      </c>
      <c r="E5026" s="310" t="str">
        <f t="shared" si="78"/>
        <v>SINAPI 07/2024</v>
      </c>
      <c r="F5026" s="18">
        <v>20</v>
      </c>
    </row>
    <row r="5027" spans="1:6" ht="40.5">
      <c r="A5027" s="707">
        <v>104008</v>
      </c>
      <c r="B5027" s="692" t="s">
        <v>5038</v>
      </c>
      <c r="C5027" s="18" t="s">
        <v>44</v>
      </c>
      <c r="D5027" s="18">
        <v>27.34</v>
      </c>
      <c r="E5027" s="310" t="str">
        <f t="shared" si="78"/>
        <v>SINAPI 07/2024</v>
      </c>
      <c r="F5027" s="18">
        <v>28.73</v>
      </c>
    </row>
    <row r="5028" spans="1:6" ht="40.5">
      <c r="A5028" s="707">
        <v>104009</v>
      </c>
      <c r="B5028" s="692" t="s">
        <v>5039</v>
      </c>
      <c r="C5028" s="18" t="s">
        <v>44</v>
      </c>
      <c r="D5028" s="18">
        <v>11.34</v>
      </c>
      <c r="E5028" s="310" t="str">
        <f t="shared" si="78"/>
        <v>SINAPI 07/2024</v>
      </c>
      <c r="F5028" s="18">
        <v>12.09</v>
      </c>
    </row>
    <row r="5029" spans="1:6" ht="40.5">
      <c r="A5029" s="707">
        <v>104011</v>
      </c>
      <c r="B5029" s="692" t="s">
        <v>5040</v>
      </c>
      <c r="C5029" s="18" t="s">
        <v>44</v>
      </c>
      <c r="D5029" s="18">
        <v>21.68</v>
      </c>
      <c r="E5029" s="310" t="str">
        <f t="shared" si="78"/>
        <v>SINAPI 07/2024</v>
      </c>
      <c r="F5029" s="18">
        <v>23.04</v>
      </c>
    </row>
    <row r="5030" spans="1:6" ht="40.5">
      <c r="A5030" s="707">
        <v>104012</v>
      </c>
      <c r="B5030" s="692" t="s">
        <v>5041</v>
      </c>
      <c r="C5030" s="18" t="s">
        <v>44</v>
      </c>
      <c r="D5030" s="18">
        <v>20.100000000000001</v>
      </c>
      <c r="E5030" s="310" t="str">
        <f t="shared" si="78"/>
        <v>SINAPI 07/2024</v>
      </c>
      <c r="F5030" s="18">
        <v>21.36</v>
      </c>
    </row>
    <row r="5031" spans="1:6" ht="40.5">
      <c r="A5031" s="707">
        <v>104014</v>
      </c>
      <c r="B5031" s="692" t="s">
        <v>5042</v>
      </c>
      <c r="C5031" s="18" t="s">
        <v>44</v>
      </c>
      <c r="D5031" s="18">
        <v>9.25</v>
      </c>
      <c r="E5031" s="310" t="str">
        <f t="shared" si="78"/>
        <v>SINAPI 07/2024</v>
      </c>
      <c r="F5031" s="18">
        <v>9.84</v>
      </c>
    </row>
    <row r="5032" spans="1:6" ht="40.5">
      <c r="A5032" s="707">
        <v>104015</v>
      </c>
      <c r="B5032" s="692" t="s">
        <v>5043</v>
      </c>
      <c r="C5032" s="18" t="s">
        <v>44</v>
      </c>
      <c r="D5032" s="18">
        <v>13.86</v>
      </c>
      <c r="E5032" s="310" t="str">
        <f t="shared" si="78"/>
        <v>SINAPI 07/2024</v>
      </c>
      <c r="F5032" s="18">
        <v>14.76</v>
      </c>
    </row>
    <row r="5033" spans="1:6" ht="40.5">
      <c r="A5033" s="707">
        <v>104016</v>
      </c>
      <c r="B5033" s="692" t="s">
        <v>5044</v>
      </c>
      <c r="C5033" s="18" t="s">
        <v>44</v>
      </c>
      <c r="D5033" s="18">
        <v>18.57</v>
      </c>
      <c r="E5033" s="310" t="str">
        <f t="shared" si="78"/>
        <v>SINAPI 07/2024</v>
      </c>
      <c r="F5033" s="18">
        <v>19.649999999999999</v>
      </c>
    </row>
    <row r="5034" spans="1:6" ht="40.5">
      <c r="A5034" s="707">
        <v>104017</v>
      </c>
      <c r="B5034" s="692" t="s">
        <v>5045</v>
      </c>
      <c r="C5034" s="18" t="s">
        <v>44</v>
      </c>
      <c r="D5034" s="18">
        <v>36.380000000000003</v>
      </c>
      <c r="E5034" s="310" t="str">
        <f t="shared" si="78"/>
        <v>SINAPI 07/2024</v>
      </c>
      <c r="F5034" s="18">
        <v>37.659999999999997</v>
      </c>
    </row>
    <row r="5035" spans="1:6" ht="40.5">
      <c r="A5035" s="707">
        <v>104018</v>
      </c>
      <c r="B5035" s="692" t="s">
        <v>5046</v>
      </c>
      <c r="C5035" s="18" t="s">
        <v>44</v>
      </c>
      <c r="D5035" s="18">
        <v>17.670000000000002</v>
      </c>
      <c r="E5035" s="310" t="str">
        <f t="shared" si="78"/>
        <v>SINAPI 07/2024</v>
      </c>
      <c r="F5035" s="18">
        <v>18.64</v>
      </c>
    </row>
    <row r="5036" spans="1:6" ht="40.5">
      <c r="A5036" s="707">
        <v>104019</v>
      </c>
      <c r="B5036" s="692" t="s">
        <v>5047</v>
      </c>
      <c r="C5036" s="18" t="s">
        <v>44</v>
      </c>
      <c r="D5036" s="18">
        <v>35.33</v>
      </c>
      <c r="E5036" s="310" t="str">
        <f t="shared" si="78"/>
        <v>SINAPI 07/2024</v>
      </c>
      <c r="F5036" s="18">
        <v>36.47</v>
      </c>
    </row>
    <row r="5037" spans="1:6" ht="40.5">
      <c r="A5037" s="707">
        <v>104020</v>
      </c>
      <c r="B5037" s="692" t="s">
        <v>5048</v>
      </c>
      <c r="C5037" s="18" t="s">
        <v>44</v>
      </c>
      <c r="D5037" s="18">
        <v>43.92</v>
      </c>
      <c r="E5037" s="310" t="str">
        <f t="shared" si="78"/>
        <v>SINAPI 07/2024</v>
      </c>
      <c r="F5037" s="18">
        <v>44.65</v>
      </c>
    </row>
    <row r="5038" spans="1:6" ht="40.5">
      <c r="A5038" s="707">
        <v>104022</v>
      </c>
      <c r="B5038" s="692" t="s">
        <v>5049</v>
      </c>
      <c r="C5038" s="18" t="s">
        <v>44</v>
      </c>
      <c r="D5038" s="18">
        <v>54.77</v>
      </c>
      <c r="E5038" s="310" t="str">
        <f t="shared" si="78"/>
        <v>SINAPI 07/2024</v>
      </c>
      <c r="F5038" s="18">
        <v>56.19</v>
      </c>
    </row>
    <row r="5039" spans="1:6" ht="40.5">
      <c r="A5039" s="707">
        <v>104023</v>
      </c>
      <c r="B5039" s="692" t="s">
        <v>5050</v>
      </c>
      <c r="C5039" s="18" t="s">
        <v>44</v>
      </c>
      <c r="D5039" s="18">
        <v>32.64</v>
      </c>
      <c r="E5039" s="310" t="str">
        <f t="shared" si="78"/>
        <v>SINAPI 07/2024</v>
      </c>
      <c r="F5039" s="18">
        <v>33.700000000000003</v>
      </c>
    </row>
    <row r="5040" spans="1:6" ht="40.5">
      <c r="A5040" s="707">
        <v>104024</v>
      </c>
      <c r="B5040" s="692" t="s">
        <v>5051</v>
      </c>
      <c r="C5040" s="18" t="s">
        <v>44</v>
      </c>
      <c r="D5040" s="18">
        <v>32.33</v>
      </c>
      <c r="E5040" s="310" t="str">
        <f t="shared" si="78"/>
        <v>SINAPI 07/2024</v>
      </c>
      <c r="F5040" s="18">
        <v>33.39</v>
      </c>
    </row>
    <row r="5041" spans="1:6" ht="40.5">
      <c r="A5041" s="707">
        <v>104025</v>
      </c>
      <c r="B5041" s="692" t="s">
        <v>5052</v>
      </c>
      <c r="C5041" s="18" t="s">
        <v>44</v>
      </c>
      <c r="D5041" s="18">
        <v>22.92</v>
      </c>
      <c r="E5041" s="310" t="str">
        <f t="shared" si="78"/>
        <v>SINAPI 07/2024</v>
      </c>
      <c r="F5041" s="18">
        <v>23.63</v>
      </c>
    </row>
    <row r="5042" spans="1:6" ht="40.5">
      <c r="A5042" s="707">
        <v>104026</v>
      </c>
      <c r="B5042" s="692" t="s">
        <v>5053</v>
      </c>
      <c r="C5042" s="18" t="s">
        <v>44</v>
      </c>
      <c r="D5042" s="18">
        <v>32.93</v>
      </c>
      <c r="E5042" s="310" t="str">
        <f t="shared" si="78"/>
        <v>SINAPI 07/2024</v>
      </c>
      <c r="F5042" s="18">
        <v>33.64</v>
      </c>
    </row>
    <row r="5043" spans="1:6" ht="40.5">
      <c r="A5043" s="707">
        <v>104027</v>
      </c>
      <c r="B5043" s="692" t="s">
        <v>5054</v>
      </c>
      <c r="C5043" s="18" t="s">
        <v>44</v>
      </c>
      <c r="D5043" s="18">
        <v>49.27</v>
      </c>
      <c r="E5043" s="310" t="str">
        <f t="shared" si="78"/>
        <v>SINAPI 07/2024</v>
      </c>
      <c r="F5043" s="18">
        <v>49.98</v>
      </c>
    </row>
    <row r="5044" spans="1:6" ht="40.5">
      <c r="A5044" s="707">
        <v>104028</v>
      </c>
      <c r="B5044" s="692" t="s">
        <v>5055</v>
      </c>
      <c r="C5044" s="18" t="s">
        <v>44</v>
      </c>
      <c r="D5044" s="18">
        <v>99.14</v>
      </c>
      <c r="E5044" s="310" t="str">
        <f t="shared" si="78"/>
        <v>SINAPI 07/2024</v>
      </c>
      <c r="F5044" s="18">
        <v>99.81</v>
      </c>
    </row>
    <row r="5045" spans="1:6" ht="40.5">
      <c r="A5045" s="707">
        <v>104029</v>
      </c>
      <c r="B5045" s="692" t="s">
        <v>5056</v>
      </c>
      <c r="C5045" s="18" t="s">
        <v>44</v>
      </c>
      <c r="D5045" s="18">
        <v>52.18</v>
      </c>
      <c r="E5045" s="310" t="str">
        <f t="shared" si="78"/>
        <v>SINAPI 07/2024</v>
      </c>
      <c r="F5045" s="18">
        <v>52.85</v>
      </c>
    </row>
    <row r="5046" spans="1:6" ht="40.5">
      <c r="A5046" s="707">
        <v>104030</v>
      </c>
      <c r="B5046" s="692" t="s">
        <v>5057</v>
      </c>
      <c r="C5046" s="18" t="s">
        <v>44</v>
      </c>
      <c r="D5046" s="18">
        <v>48.66</v>
      </c>
      <c r="E5046" s="310" t="str">
        <f t="shared" si="78"/>
        <v>SINAPI 07/2024</v>
      </c>
      <c r="F5046" s="18">
        <v>49.99</v>
      </c>
    </row>
    <row r="5047" spans="1:6" ht="40.5">
      <c r="A5047" s="707">
        <v>104159</v>
      </c>
      <c r="B5047" s="692" t="s">
        <v>5058</v>
      </c>
      <c r="C5047" s="18" t="s">
        <v>44</v>
      </c>
      <c r="D5047" s="18">
        <v>32.86</v>
      </c>
      <c r="E5047" s="310" t="str">
        <f t="shared" si="78"/>
        <v>SINAPI 07/2024</v>
      </c>
      <c r="F5047" s="18">
        <v>33.54</v>
      </c>
    </row>
    <row r="5048" spans="1:6" ht="40.5">
      <c r="A5048" s="707">
        <v>104167</v>
      </c>
      <c r="B5048" s="692" t="s">
        <v>5059</v>
      </c>
      <c r="C5048" s="18" t="s">
        <v>44</v>
      </c>
      <c r="D5048" s="18">
        <v>106.06</v>
      </c>
      <c r="E5048" s="310" t="str">
        <f t="shared" si="78"/>
        <v>SINAPI 07/2024</v>
      </c>
      <c r="F5048" s="18">
        <v>107.46</v>
      </c>
    </row>
    <row r="5049" spans="1:6" ht="40.5">
      <c r="A5049" s="707">
        <v>104168</v>
      </c>
      <c r="B5049" s="692" t="s">
        <v>5060</v>
      </c>
      <c r="C5049" s="18" t="s">
        <v>44</v>
      </c>
      <c r="D5049" s="18">
        <v>103.69</v>
      </c>
      <c r="E5049" s="310" t="str">
        <f t="shared" si="78"/>
        <v>SINAPI 07/2024</v>
      </c>
      <c r="F5049" s="18">
        <v>105.09</v>
      </c>
    </row>
    <row r="5050" spans="1:6" ht="40.5">
      <c r="A5050" s="707">
        <v>104169</v>
      </c>
      <c r="B5050" s="692" t="s">
        <v>5061</v>
      </c>
      <c r="C5050" s="18" t="s">
        <v>44</v>
      </c>
      <c r="D5050" s="18">
        <v>124.58</v>
      </c>
      <c r="E5050" s="310" t="str">
        <f t="shared" si="78"/>
        <v>SINAPI 07/2024</v>
      </c>
      <c r="F5050" s="18">
        <v>125.98</v>
      </c>
    </row>
    <row r="5051" spans="1:6" ht="40.5">
      <c r="A5051" s="707">
        <v>104170</v>
      </c>
      <c r="B5051" s="692" t="s">
        <v>5062</v>
      </c>
      <c r="C5051" s="18" t="s">
        <v>44</v>
      </c>
      <c r="D5051" s="18">
        <v>60.48</v>
      </c>
      <c r="E5051" s="310" t="str">
        <f t="shared" si="78"/>
        <v>SINAPI 07/2024</v>
      </c>
      <c r="F5051" s="18">
        <v>61.42</v>
      </c>
    </row>
    <row r="5052" spans="1:6" ht="40.5">
      <c r="A5052" s="707">
        <v>104171</v>
      </c>
      <c r="B5052" s="692" t="s">
        <v>5063</v>
      </c>
      <c r="C5052" s="18" t="s">
        <v>44</v>
      </c>
      <c r="D5052" s="18">
        <v>76.180000000000007</v>
      </c>
      <c r="E5052" s="310" t="str">
        <f t="shared" si="78"/>
        <v>SINAPI 07/2024</v>
      </c>
      <c r="F5052" s="18">
        <v>77.12</v>
      </c>
    </row>
    <row r="5053" spans="1:6" ht="40.5">
      <c r="A5053" s="707">
        <v>104172</v>
      </c>
      <c r="B5053" s="692" t="s">
        <v>5064</v>
      </c>
      <c r="C5053" s="18" t="s">
        <v>44</v>
      </c>
      <c r="D5053" s="18">
        <v>217.97</v>
      </c>
      <c r="E5053" s="310" t="str">
        <f t="shared" si="78"/>
        <v>SINAPI 07/2024</v>
      </c>
      <c r="F5053" s="18">
        <v>218.91</v>
      </c>
    </row>
    <row r="5054" spans="1:6" ht="40.5">
      <c r="A5054" s="707">
        <v>104173</v>
      </c>
      <c r="B5054" s="692" t="s">
        <v>5065</v>
      </c>
      <c r="C5054" s="18" t="s">
        <v>44</v>
      </c>
      <c r="D5054" s="18">
        <v>72.709999999999994</v>
      </c>
      <c r="E5054" s="310" t="str">
        <f t="shared" si="78"/>
        <v>SINAPI 07/2024</v>
      </c>
      <c r="F5054" s="18">
        <v>73.52</v>
      </c>
    </row>
    <row r="5055" spans="1:6" ht="40.5">
      <c r="A5055" s="707">
        <v>104174</v>
      </c>
      <c r="B5055" s="692" t="s">
        <v>5066</v>
      </c>
      <c r="C5055" s="18" t="s">
        <v>44</v>
      </c>
      <c r="D5055" s="18">
        <v>157.53</v>
      </c>
      <c r="E5055" s="310" t="str">
        <f t="shared" si="78"/>
        <v>SINAPI 07/2024</v>
      </c>
      <c r="F5055" s="18">
        <v>159.22999999999999</v>
      </c>
    </row>
    <row r="5056" spans="1:6" ht="40.5">
      <c r="A5056" s="707">
        <v>104175</v>
      </c>
      <c r="B5056" s="692" t="s">
        <v>5067</v>
      </c>
      <c r="C5056" s="18" t="s">
        <v>44</v>
      </c>
      <c r="D5056" s="18">
        <v>121.81</v>
      </c>
      <c r="E5056" s="310" t="str">
        <f t="shared" si="78"/>
        <v>SINAPI 07/2024</v>
      </c>
      <c r="F5056" s="18">
        <v>123.51</v>
      </c>
    </row>
    <row r="5057" spans="1:6" ht="40.5">
      <c r="A5057" s="707">
        <v>104176</v>
      </c>
      <c r="B5057" s="692" t="s">
        <v>5068</v>
      </c>
      <c r="C5057" s="18" t="s">
        <v>44</v>
      </c>
      <c r="D5057" s="18">
        <v>208.23</v>
      </c>
      <c r="E5057" s="310" t="str">
        <f t="shared" si="78"/>
        <v>SINAPI 07/2024</v>
      </c>
      <c r="F5057" s="18">
        <v>210.09</v>
      </c>
    </row>
    <row r="5058" spans="1:6" ht="40.5">
      <c r="A5058" s="707">
        <v>104177</v>
      </c>
      <c r="B5058" s="692" t="s">
        <v>5069</v>
      </c>
      <c r="C5058" s="18" t="s">
        <v>44</v>
      </c>
      <c r="D5058" s="18">
        <v>157.56</v>
      </c>
      <c r="E5058" s="310" t="str">
        <f t="shared" si="78"/>
        <v>SINAPI 07/2024</v>
      </c>
      <c r="F5058" s="18">
        <v>159.41999999999999</v>
      </c>
    </row>
    <row r="5059" spans="1:6" ht="40.5">
      <c r="A5059" s="707">
        <v>104178</v>
      </c>
      <c r="B5059" s="692" t="s">
        <v>5070</v>
      </c>
      <c r="C5059" s="18" t="s">
        <v>44</v>
      </c>
      <c r="D5059" s="18">
        <v>18.54</v>
      </c>
      <c r="E5059" s="310" t="str">
        <f t="shared" si="78"/>
        <v>SINAPI 07/2024</v>
      </c>
      <c r="F5059" s="18">
        <v>18.899999999999999</v>
      </c>
    </row>
    <row r="5060" spans="1:6" ht="40.5">
      <c r="A5060" s="707">
        <v>104179</v>
      </c>
      <c r="B5060" s="692" t="s">
        <v>5071</v>
      </c>
      <c r="C5060" s="18" t="s">
        <v>44</v>
      </c>
      <c r="D5060" s="18">
        <v>69.010000000000005</v>
      </c>
      <c r="E5060" s="310" t="str">
        <f t="shared" si="78"/>
        <v>SINAPI 07/2024</v>
      </c>
      <c r="F5060" s="18">
        <v>69.48</v>
      </c>
    </row>
    <row r="5061" spans="1:6" ht="40.5">
      <c r="A5061" s="707">
        <v>104191</v>
      </c>
      <c r="B5061" s="692" t="s">
        <v>5072</v>
      </c>
      <c r="C5061" s="18" t="s">
        <v>44</v>
      </c>
      <c r="D5061" s="18">
        <v>8.9499999999999993</v>
      </c>
      <c r="E5061" s="310" t="str">
        <f t="shared" si="78"/>
        <v>SINAPI 07/2024</v>
      </c>
      <c r="F5061" s="18">
        <v>9.6</v>
      </c>
    </row>
    <row r="5062" spans="1:6" ht="40.5">
      <c r="A5062" s="707">
        <v>104192</v>
      </c>
      <c r="B5062" s="692" t="s">
        <v>5073</v>
      </c>
      <c r="C5062" s="18" t="s">
        <v>44</v>
      </c>
      <c r="D5062" s="18">
        <v>25.38</v>
      </c>
      <c r="E5062" s="310" t="str">
        <f t="shared" si="78"/>
        <v>SINAPI 07/2024</v>
      </c>
      <c r="F5062" s="18">
        <v>26.69</v>
      </c>
    </row>
    <row r="5063" spans="1:6" ht="40.5">
      <c r="A5063" s="707">
        <v>104193</v>
      </c>
      <c r="B5063" s="692" t="s">
        <v>5074</v>
      </c>
      <c r="C5063" s="18" t="s">
        <v>44</v>
      </c>
      <c r="D5063" s="18">
        <v>150.33000000000001</v>
      </c>
      <c r="E5063" s="310" t="str">
        <f t="shared" si="78"/>
        <v>SINAPI 07/2024</v>
      </c>
      <c r="F5063" s="18">
        <v>153.15</v>
      </c>
    </row>
    <row r="5064" spans="1:6" ht="40.5">
      <c r="A5064" s="707">
        <v>104196</v>
      </c>
      <c r="B5064" s="692" t="s">
        <v>5075</v>
      </c>
      <c r="C5064" s="18" t="s">
        <v>44</v>
      </c>
      <c r="D5064" s="18">
        <v>14.06</v>
      </c>
      <c r="E5064" s="310" t="str">
        <f t="shared" ref="E5064:E5127" si="79">+$G$7</f>
        <v>SINAPI 07/2024</v>
      </c>
      <c r="F5064" s="18">
        <v>14.65</v>
      </c>
    </row>
    <row r="5065" spans="1:6" ht="40.5">
      <c r="A5065" s="707">
        <v>104197</v>
      </c>
      <c r="B5065" s="692" t="s">
        <v>5076</v>
      </c>
      <c r="C5065" s="18" t="s">
        <v>44</v>
      </c>
      <c r="D5065" s="18">
        <v>26.23</v>
      </c>
      <c r="E5065" s="310" t="str">
        <f t="shared" si="79"/>
        <v>SINAPI 07/2024</v>
      </c>
      <c r="F5065" s="18">
        <v>27.62</v>
      </c>
    </row>
    <row r="5066" spans="1:6" ht="40.5">
      <c r="A5066" s="707">
        <v>104198</v>
      </c>
      <c r="B5066" s="692" t="s">
        <v>5077</v>
      </c>
      <c r="C5066" s="18" t="s">
        <v>44</v>
      </c>
      <c r="D5066" s="18">
        <v>6.56</v>
      </c>
      <c r="E5066" s="310" t="str">
        <f t="shared" si="79"/>
        <v>SINAPI 07/2024</v>
      </c>
      <c r="F5066" s="18">
        <v>7.15</v>
      </c>
    </row>
    <row r="5067" spans="1:6" ht="40.5">
      <c r="A5067" s="707">
        <v>104199</v>
      </c>
      <c r="B5067" s="692" t="s">
        <v>5078</v>
      </c>
      <c r="C5067" s="18" t="s">
        <v>44</v>
      </c>
      <c r="D5067" s="18">
        <v>6.34</v>
      </c>
      <c r="E5067" s="310" t="str">
        <f t="shared" si="79"/>
        <v>SINAPI 07/2024</v>
      </c>
      <c r="F5067" s="18">
        <v>6.93</v>
      </c>
    </row>
    <row r="5068" spans="1:6" ht="27">
      <c r="A5068" s="707">
        <v>104200</v>
      </c>
      <c r="B5068" s="692" t="s">
        <v>5079</v>
      </c>
      <c r="C5068" s="18" t="s">
        <v>44</v>
      </c>
      <c r="D5068" s="18">
        <v>5.25</v>
      </c>
      <c r="E5068" s="310" t="str">
        <f t="shared" si="79"/>
        <v>SINAPI 07/2024</v>
      </c>
      <c r="F5068" s="18">
        <v>5.65</v>
      </c>
    </row>
    <row r="5069" spans="1:6" ht="40.5">
      <c r="A5069" s="707">
        <v>104201</v>
      </c>
      <c r="B5069" s="692" t="s">
        <v>5080</v>
      </c>
      <c r="C5069" s="18" t="s">
        <v>44</v>
      </c>
      <c r="D5069" s="18">
        <v>17.32</v>
      </c>
      <c r="E5069" s="310" t="str">
        <f t="shared" si="79"/>
        <v>SINAPI 07/2024</v>
      </c>
      <c r="F5069" s="18">
        <v>18.11</v>
      </c>
    </row>
    <row r="5070" spans="1:6" ht="40.5">
      <c r="A5070" s="707">
        <v>104202</v>
      </c>
      <c r="B5070" s="692" t="s">
        <v>5081</v>
      </c>
      <c r="C5070" s="18" t="s">
        <v>44</v>
      </c>
      <c r="D5070" s="18">
        <v>9.48</v>
      </c>
      <c r="E5070" s="310" t="str">
        <f t="shared" si="79"/>
        <v>SINAPI 07/2024</v>
      </c>
      <c r="F5070" s="18">
        <v>10.27</v>
      </c>
    </row>
    <row r="5071" spans="1:6" ht="40.5">
      <c r="A5071" s="707">
        <v>104317</v>
      </c>
      <c r="B5071" s="692" t="s">
        <v>5082</v>
      </c>
      <c r="C5071" s="18" t="s">
        <v>44</v>
      </c>
      <c r="D5071" s="18">
        <v>5.69</v>
      </c>
      <c r="E5071" s="310" t="str">
        <f t="shared" si="79"/>
        <v>SINAPI 07/2024</v>
      </c>
      <c r="F5071" s="18">
        <v>6.24</v>
      </c>
    </row>
    <row r="5072" spans="1:6" ht="40.5">
      <c r="A5072" s="707">
        <v>104318</v>
      </c>
      <c r="B5072" s="692" t="s">
        <v>5083</v>
      </c>
      <c r="C5072" s="18" t="s">
        <v>44</v>
      </c>
      <c r="D5072" s="18">
        <v>6.18</v>
      </c>
      <c r="E5072" s="310" t="str">
        <f t="shared" si="79"/>
        <v>SINAPI 07/2024</v>
      </c>
      <c r="F5072" s="18">
        <v>6.73</v>
      </c>
    </row>
    <row r="5073" spans="1:6" ht="40.5">
      <c r="A5073" s="707">
        <v>104319</v>
      </c>
      <c r="B5073" s="692" t="s">
        <v>5084</v>
      </c>
      <c r="C5073" s="18" t="s">
        <v>44</v>
      </c>
      <c r="D5073" s="18">
        <v>8.44</v>
      </c>
      <c r="E5073" s="310" t="str">
        <f t="shared" si="79"/>
        <v>SINAPI 07/2024</v>
      </c>
      <c r="F5073" s="18">
        <v>9.07</v>
      </c>
    </row>
    <row r="5074" spans="1:6" ht="40.5">
      <c r="A5074" s="707">
        <v>104320</v>
      </c>
      <c r="B5074" s="692" t="s">
        <v>5085</v>
      </c>
      <c r="C5074" s="18" t="s">
        <v>44</v>
      </c>
      <c r="D5074" s="18">
        <v>10.01</v>
      </c>
      <c r="E5074" s="310" t="str">
        <f t="shared" si="79"/>
        <v>SINAPI 07/2024</v>
      </c>
      <c r="F5074" s="18">
        <v>10.64</v>
      </c>
    </row>
    <row r="5075" spans="1:6" ht="40.5">
      <c r="A5075" s="707">
        <v>104321</v>
      </c>
      <c r="B5075" s="692" t="s">
        <v>5086</v>
      </c>
      <c r="C5075" s="18" t="s">
        <v>44</v>
      </c>
      <c r="D5075" s="18">
        <v>4.38</v>
      </c>
      <c r="E5075" s="310" t="str">
        <f t="shared" si="79"/>
        <v>SINAPI 07/2024</v>
      </c>
      <c r="F5075" s="18">
        <v>4.76</v>
      </c>
    </row>
    <row r="5076" spans="1:6" ht="40.5">
      <c r="A5076" s="707">
        <v>104322</v>
      </c>
      <c r="B5076" s="692" t="s">
        <v>5087</v>
      </c>
      <c r="C5076" s="18" t="s">
        <v>44</v>
      </c>
      <c r="D5076" s="18">
        <v>6.41</v>
      </c>
      <c r="E5076" s="310" t="str">
        <f t="shared" si="79"/>
        <v>SINAPI 07/2024</v>
      </c>
      <c r="F5076" s="18">
        <v>6.83</v>
      </c>
    </row>
    <row r="5077" spans="1:6" ht="27">
      <c r="A5077" s="707">
        <v>104323</v>
      </c>
      <c r="B5077" s="692" t="s">
        <v>5088</v>
      </c>
      <c r="C5077" s="18" t="s">
        <v>44</v>
      </c>
      <c r="D5077" s="18">
        <v>7.94</v>
      </c>
      <c r="E5077" s="310" t="str">
        <f t="shared" si="79"/>
        <v>SINAPI 07/2024</v>
      </c>
      <c r="F5077" s="18">
        <v>8.69</v>
      </c>
    </row>
    <row r="5078" spans="1:6" ht="27">
      <c r="A5078" s="707">
        <v>104324</v>
      </c>
      <c r="B5078" s="692" t="s">
        <v>5089</v>
      </c>
      <c r="C5078" s="18" t="s">
        <v>44</v>
      </c>
      <c r="D5078" s="18">
        <v>11.97</v>
      </c>
      <c r="E5078" s="310" t="str">
        <f t="shared" si="79"/>
        <v>SINAPI 07/2024</v>
      </c>
      <c r="F5078" s="18">
        <v>12.82</v>
      </c>
    </row>
    <row r="5079" spans="1:6" ht="54">
      <c r="A5079" s="707">
        <v>104341</v>
      </c>
      <c r="B5079" s="692" t="s">
        <v>5090</v>
      </c>
      <c r="C5079" s="18" t="s">
        <v>44</v>
      </c>
      <c r="D5079" s="18">
        <v>9.68</v>
      </c>
      <c r="E5079" s="310" t="str">
        <f t="shared" si="79"/>
        <v>SINAPI 07/2024</v>
      </c>
      <c r="F5079" s="18">
        <v>10.16</v>
      </c>
    </row>
    <row r="5080" spans="1:6" ht="54">
      <c r="A5080" s="707">
        <v>104343</v>
      </c>
      <c r="B5080" s="692" t="s">
        <v>5091</v>
      </c>
      <c r="C5080" s="18" t="s">
        <v>44</v>
      </c>
      <c r="D5080" s="18">
        <v>30.39</v>
      </c>
      <c r="E5080" s="310" t="str">
        <f t="shared" si="79"/>
        <v>SINAPI 07/2024</v>
      </c>
      <c r="F5080" s="18">
        <v>31.5</v>
      </c>
    </row>
    <row r="5081" spans="1:6" ht="40.5">
      <c r="A5081" s="707">
        <v>104344</v>
      </c>
      <c r="B5081" s="692" t="s">
        <v>5092</v>
      </c>
      <c r="C5081" s="18" t="s">
        <v>44</v>
      </c>
      <c r="D5081" s="18">
        <v>36.299999999999997</v>
      </c>
      <c r="E5081" s="310" t="str">
        <f t="shared" si="79"/>
        <v>SINAPI 07/2024</v>
      </c>
      <c r="F5081" s="18">
        <v>37.54</v>
      </c>
    </row>
    <row r="5082" spans="1:6" ht="54">
      <c r="A5082" s="707">
        <v>104345</v>
      </c>
      <c r="B5082" s="692" t="s">
        <v>5093</v>
      </c>
      <c r="C5082" s="18" t="s">
        <v>44</v>
      </c>
      <c r="D5082" s="18">
        <v>37.869999999999997</v>
      </c>
      <c r="E5082" s="310" t="str">
        <f t="shared" si="79"/>
        <v>SINAPI 07/2024</v>
      </c>
      <c r="F5082" s="18">
        <v>39.11</v>
      </c>
    </row>
    <row r="5083" spans="1:6" ht="40.5">
      <c r="A5083" s="707">
        <v>104346</v>
      </c>
      <c r="B5083" s="692" t="s">
        <v>5094</v>
      </c>
      <c r="C5083" s="18" t="s">
        <v>44</v>
      </c>
      <c r="D5083" s="18">
        <v>40.08</v>
      </c>
      <c r="E5083" s="310" t="str">
        <f t="shared" si="79"/>
        <v>SINAPI 07/2024</v>
      </c>
      <c r="F5083" s="18">
        <v>41.39</v>
      </c>
    </row>
    <row r="5084" spans="1:6" ht="54">
      <c r="A5084" s="707">
        <v>104347</v>
      </c>
      <c r="B5084" s="692" t="s">
        <v>5095</v>
      </c>
      <c r="C5084" s="18" t="s">
        <v>44</v>
      </c>
      <c r="D5084" s="18">
        <v>42.1</v>
      </c>
      <c r="E5084" s="310" t="str">
        <f t="shared" si="79"/>
        <v>SINAPI 07/2024</v>
      </c>
      <c r="F5084" s="18">
        <v>43.41</v>
      </c>
    </row>
    <row r="5085" spans="1:6" ht="54">
      <c r="A5085" s="707">
        <v>104348</v>
      </c>
      <c r="B5085" s="692" t="s">
        <v>5096</v>
      </c>
      <c r="C5085" s="18" t="s">
        <v>44</v>
      </c>
      <c r="D5085" s="18">
        <v>8.56</v>
      </c>
      <c r="E5085" s="310" t="str">
        <f t="shared" si="79"/>
        <v>SINAPI 07/2024</v>
      </c>
      <c r="F5085" s="18">
        <v>8.6300000000000008</v>
      </c>
    </row>
    <row r="5086" spans="1:6" ht="54">
      <c r="A5086" s="707">
        <v>104350</v>
      </c>
      <c r="B5086" s="692" t="s">
        <v>5097</v>
      </c>
      <c r="C5086" s="18" t="s">
        <v>44</v>
      </c>
      <c r="D5086" s="18">
        <v>27</v>
      </c>
      <c r="E5086" s="310" t="str">
        <f t="shared" si="79"/>
        <v>SINAPI 07/2024</v>
      </c>
      <c r="F5086" s="18">
        <v>27.67</v>
      </c>
    </row>
    <row r="5087" spans="1:6" ht="54">
      <c r="A5087" s="707">
        <v>104351</v>
      </c>
      <c r="B5087" s="692" t="s">
        <v>5098</v>
      </c>
      <c r="C5087" s="18" t="s">
        <v>44</v>
      </c>
      <c r="D5087" s="18">
        <v>17.850000000000001</v>
      </c>
      <c r="E5087" s="310" t="str">
        <f t="shared" si="79"/>
        <v>SINAPI 07/2024</v>
      </c>
      <c r="F5087" s="18">
        <v>18.07</v>
      </c>
    </row>
    <row r="5088" spans="1:6" ht="40.5">
      <c r="A5088" s="707">
        <v>104352</v>
      </c>
      <c r="B5088" s="692" t="s">
        <v>5099</v>
      </c>
      <c r="C5088" s="18" t="s">
        <v>44</v>
      </c>
      <c r="D5088" s="18">
        <v>35.29</v>
      </c>
      <c r="E5088" s="310" t="str">
        <f t="shared" si="79"/>
        <v>SINAPI 07/2024</v>
      </c>
      <c r="F5088" s="18">
        <v>36.39</v>
      </c>
    </row>
    <row r="5089" spans="1:6" ht="54">
      <c r="A5089" s="707">
        <v>104353</v>
      </c>
      <c r="B5089" s="692" t="s">
        <v>5100</v>
      </c>
      <c r="C5089" s="18" t="s">
        <v>44</v>
      </c>
      <c r="D5089" s="18">
        <v>36.86</v>
      </c>
      <c r="E5089" s="310" t="str">
        <f t="shared" si="79"/>
        <v>SINAPI 07/2024</v>
      </c>
      <c r="F5089" s="18">
        <v>37.96</v>
      </c>
    </row>
    <row r="5090" spans="1:6" ht="40.5">
      <c r="A5090" s="707">
        <v>104354</v>
      </c>
      <c r="B5090" s="692" t="s">
        <v>5101</v>
      </c>
      <c r="C5090" s="18" t="s">
        <v>44</v>
      </c>
      <c r="D5090" s="18">
        <v>40.26</v>
      </c>
      <c r="E5090" s="310" t="str">
        <f t="shared" si="79"/>
        <v>SINAPI 07/2024</v>
      </c>
      <c r="F5090" s="18">
        <v>41.59</v>
      </c>
    </row>
    <row r="5091" spans="1:6" ht="54">
      <c r="A5091" s="707">
        <v>104355</v>
      </c>
      <c r="B5091" s="692" t="s">
        <v>5102</v>
      </c>
      <c r="C5091" s="18" t="s">
        <v>44</v>
      </c>
      <c r="D5091" s="18">
        <v>42.28</v>
      </c>
      <c r="E5091" s="310" t="str">
        <f t="shared" si="79"/>
        <v>SINAPI 07/2024</v>
      </c>
      <c r="F5091" s="18">
        <v>43.61</v>
      </c>
    </row>
    <row r="5092" spans="1:6" ht="54">
      <c r="A5092" s="707">
        <v>104356</v>
      </c>
      <c r="B5092" s="692" t="s">
        <v>5103</v>
      </c>
      <c r="C5092" s="18" t="s">
        <v>44</v>
      </c>
      <c r="D5092" s="18">
        <v>23.81</v>
      </c>
      <c r="E5092" s="310" t="str">
        <f t="shared" si="79"/>
        <v>SINAPI 07/2024</v>
      </c>
      <c r="F5092" s="18">
        <v>24.2</v>
      </c>
    </row>
    <row r="5093" spans="1:6" ht="40.5">
      <c r="A5093" s="707">
        <v>104357</v>
      </c>
      <c r="B5093" s="692" t="s">
        <v>5104</v>
      </c>
      <c r="C5093" s="18" t="s">
        <v>44</v>
      </c>
      <c r="D5093" s="18">
        <v>16.59</v>
      </c>
      <c r="E5093" s="310" t="str">
        <f t="shared" si="79"/>
        <v>SINAPI 07/2024</v>
      </c>
      <c r="F5093" s="18">
        <v>17.079999999999998</v>
      </c>
    </row>
    <row r="5094" spans="1:6" ht="40.5">
      <c r="A5094" s="707">
        <v>104576</v>
      </c>
      <c r="B5094" s="692" t="s">
        <v>5105</v>
      </c>
      <c r="C5094" s="18" t="s">
        <v>44</v>
      </c>
      <c r="D5094" s="18">
        <v>13.82</v>
      </c>
      <c r="E5094" s="310" t="str">
        <f t="shared" si="79"/>
        <v>SINAPI 07/2024</v>
      </c>
      <c r="F5094" s="18">
        <v>14.57</v>
      </c>
    </row>
    <row r="5095" spans="1:6" ht="40.5">
      <c r="A5095" s="707">
        <v>104577</v>
      </c>
      <c r="B5095" s="692" t="s">
        <v>5106</v>
      </c>
      <c r="C5095" s="18" t="s">
        <v>44</v>
      </c>
      <c r="D5095" s="18">
        <v>18.829999999999998</v>
      </c>
      <c r="E5095" s="310" t="str">
        <f t="shared" si="79"/>
        <v>SINAPI 07/2024</v>
      </c>
      <c r="F5095" s="18">
        <v>19.670000000000002</v>
      </c>
    </row>
    <row r="5096" spans="1:6" ht="40.5">
      <c r="A5096" s="707">
        <v>104578</v>
      </c>
      <c r="B5096" s="692" t="s">
        <v>5107</v>
      </c>
      <c r="C5096" s="18" t="s">
        <v>44</v>
      </c>
      <c r="D5096" s="18">
        <v>20.18</v>
      </c>
      <c r="E5096" s="310" t="str">
        <f t="shared" si="79"/>
        <v>SINAPI 07/2024</v>
      </c>
      <c r="F5096" s="18">
        <v>21.08</v>
      </c>
    </row>
    <row r="5097" spans="1:6" ht="40.5">
      <c r="A5097" s="707">
        <v>104579</v>
      </c>
      <c r="B5097" s="692" t="s">
        <v>5108</v>
      </c>
      <c r="C5097" s="18" t="s">
        <v>44</v>
      </c>
      <c r="D5097" s="18">
        <v>26.62</v>
      </c>
      <c r="E5097" s="310" t="str">
        <f t="shared" si="79"/>
        <v>SINAPI 07/2024</v>
      </c>
      <c r="F5097" s="18">
        <v>27.72</v>
      </c>
    </row>
    <row r="5098" spans="1:6" ht="40.5">
      <c r="A5098" s="707">
        <v>104581</v>
      </c>
      <c r="B5098" s="692" t="s">
        <v>5109</v>
      </c>
      <c r="C5098" s="18" t="s">
        <v>44</v>
      </c>
      <c r="D5098" s="18">
        <v>12.62</v>
      </c>
      <c r="E5098" s="310" t="str">
        <f t="shared" si="79"/>
        <v>SINAPI 07/2024</v>
      </c>
      <c r="F5098" s="18">
        <v>13.31</v>
      </c>
    </row>
    <row r="5099" spans="1:6" ht="40.5">
      <c r="A5099" s="707">
        <v>104582</v>
      </c>
      <c r="B5099" s="692" t="s">
        <v>5110</v>
      </c>
      <c r="C5099" s="18" t="s">
        <v>44</v>
      </c>
      <c r="D5099" s="18">
        <v>16.18</v>
      </c>
      <c r="E5099" s="310" t="str">
        <f t="shared" si="79"/>
        <v>SINAPI 07/2024</v>
      </c>
      <c r="F5099" s="18">
        <v>17.010000000000002</v>
      </c>
    </row>
    <row r="5100" spans="1:6" ht="40.5">
      <c r="A5100" s="707">
        <v>104583</v>
      </c>
      <c r="B5100" s="692" t="s">
        <v>5111</v>
      </c>
      <c r="C5100" s="18" t="s">
        <v>44</v>
      </c>
      <c r="D5100" s="18">
        <v>26.45</v>
      </c>
      <c r="E5100" s="310" t="str">
        <f t="shared" si="79"/>
        <v>SINAPI 07/2024</v>
      </c>
      <c r="F5100" s="18">
        <v>27.43</v>
      </c>
    </row>
    <row r="5101" spans="1:6" ht="40.5">
      <c r="A5101" s="707">
        <v>104584</v>
      </c>
      <c r="B5101" s="692" t="s">
        <v>5112</v>
      </c>
      <c r="C5101" s="18" t="s">
        <v>44</v>
      </c>
      <c r="D5101" s="18">
        <v>31.7</v>
      </c>
      <c r="E5101" s="310" t="str">
        <f t="shared" si="79"/>
        <v>SINAPI 07/2024</v>
      </c>
      <c r="F5101" s="18">
        <v>32.9</v>
      </c>
    </row>
    <row r="5102" spans="1:6" ht="40.5">
      <c r="A5102" s="707">
        <v>105146</v>
      </c>
      <c r="B5102" s="692" t="s">
        <v>5113</v>
      </c>
      <c r="C5102" s="18" t="s">
        <v>44</v>
      </c>
      <c r="D5102" s="18">
        <v>19.97</v>
      </c>
      <c r="E5102" s="310" t="str">
        <f t="shared" si="79"/>
        <v>SINAPI 07/2024</v>
      </c>
      <c r="F5102" s="18">
        <v>20.54</v>
      </c>
    </row>
    <row r="5103" spans="1:6" ht="40.5">
      <c r="A5103" s="707">
        <v>105147</v>
      </c>
      <c r="B5103" s="692" t="s">
        <v>5114</v>
      </c>
      <c r="C5103" s="18" t="s">
        <v>44</v>
      </c>
      <c r="D5103" s="18">
        <v>13.72</v>
      </c>
      <c r="E5103" s="310" t="str">
        <f t="shared" si="79"/>
        <v>SINAPI 07/2024</v>
      </c>
      <c r="F5103" s="18">
        <v>14.25</v>
      </c>
    </row>
    <row r="5104" spans="1:6" ht="40.5">
      <c r="A5104" s="707">
        <v>105148</v>
      </c>
      <c r="B5104" s="692" t="s">
        <v>5115</v>
      </c>
      <c r="C5104" s="18" t="s">
        <v>44</v>
      </c>
      <c r="D5104" s="18">
        <v>19.89</v>
      </c>
      <c r="E5104" s="310" t="str">
        <f t="shared" si="79"/>
        <v>SINAPI 07/2024</v>
      </c>
      <c r="F5104" s="18">
        <v>20.49</v>
      </c>
    </row>
    <row r="5105" spans="1:6" ht="40.5">
      <c r="A5105" s="707">
        <v>105149</v>
      </c>
      <c r="B5105" s="692" t="s">
        <v>5116</v>
      </c>
      <c r="C5105" s="18" t="s">
        <v>44</v>
      </c>
      <c r="D5105" s="18">
        <v>6.22</v>
      </c>
      <c r="E5105" s="310" t="str">
        <f t="shared" si="79"/>
        <v>SINAPI 07/2024</v>
      </c>
      <c r="F5105" s="18">
        <v>6.75</v>
      </c>
    </row>
    <row r="5106" spans="1:6" ht="40.5">
      <c r="A5106" s="707">
        <v>105150</v>
      </c>
      <c r="B5106" s="692" t="s">
        <v>5117</v>
      </c>
      <c r="C5106" s="18" t="s">
        <v>44</v>
      </c>
      <c r="D5106" s="18">
        <v>7.37</v>
      </c>
      <c r="E5106" s="310" t="str">
        <f t="shared" si="79"/>
        <v>SINAPI 07/2024</v>
      </c>
      <c r="F5106" s="18">
        <v>7.97</v>
      </c>
    </row>
    <row r="5107" spans="1:6" ht="40.5">
      <c r="A5107" s="707">
        <v>105151</v>
      </c>
      <c r="B5107" s="692" t="s">
        <v>5118</v>
      </c>
      <c r="C5107" s="18" t="s">
        <v>44</v>
      </c>
      <c r="D5107" s="18">
        <v>19.47</v>
      </c>
      <c r="E5107" s="310" t="str">
        <f t="shared" si="79"/>
        <v>SINAPI 07/2024</v>
      </c>
      <c r="F5107" s="18">
        <v>20.29</v>
      </c>
    </row>
    <row r="5108" spans="1:6" ht="40.5">
      <c r="A5108" s="707">
        <v>105152</v>
      </c>
      <c r="B5108" s="692" t="s">
        <v>5119</v>
      </c>
      <c r="C5108" s="18" t="s">
        <v>44</v>
      </c>
      <c r="D5108" s="18">
        <v>29.31</v>
      </c>
      <c r="E5108" s="310" t="str">
        <f t="shared" si="79"/>
        <v>SINAPI 07/2024</v>
      </c>
      <c r="F5108" s="18">
        <v>30.35</v>
      </c>
    </row>
    <row r="5109" spans="1:6" ht="40.5">
      <c r="A5109" s="707">
        <v>105154</v>
      </c>
      <c r="B5109" s="692" t="s">
        <v>5120</v>
      </c>
      <c r="C5109" s="18" t="s">
        <v>44</v>
      </c>
      <c r="D5109" s="18">
        <v>5.6</v>
      </c>
      <c r="E5109" s="310" t="str">
        <f t="shared" si="79"/>
        <v>SINAPI 07/2024</v>
      </c>
      <c r="F5109" s="18">
        <v>5.91</v>
      </c>
    </row>
    <row r="5110" spans="1:6" ht="40.5">
      <c r="A5110" s="707">
        <v>105155</v>
      </c>
      <c r="B5110" s="692" t="s">
        <v>5121</v>
      </c>
      <c r="C5110" s="18" t="s">
        <v>44</v>
      </c>
      <c r="D5110" s="18">
        <v>8.51</v>
      </c>
      <c r="E5110" s="310" t="str">
        <f t="shared" si="79"/>
        <v>SINAPI 07/2024</v>
      </c>
      <c r="F5110" s="18">
        <v>8.92</v>
      </c>
    </row>
    <row r="5111" spans="1:6" ht="40.5">
      <c r="A5111" s="707">
        <v>105156</v>
      </c>
      <c r="B5111" s="692" t="s">
        <v>5122</v>
      </c>
      <c r="C5111" s="18" t="s">
        <v>44</v>
      </c>
      <c r="D5111" s="18">
        <v>10.78</v>
      </c>
      <c r="E5111" s="310" t="str">
        <f t="shared" si="79"/>
        <v>SINAPI 07/2024</v>
      </c>
      <c r="F5111" s="18">
        <v>11.32</v>
      </c>
    </row>
    <row r="5112" spans="1:6" ht="40.5">
      <c r="A5112" s="707">
        <v>105157</v>
      </c>
      <c r="B5112" s="692" t="s">
        <v>5123</v>
      </c>
      <c r="C5112" s="18" t="s">
        <v>44</v>
      </c>
      <c r="D5112" s="18">
        <v>16.77</v>
      </c>
      <c r="E5112" s="310" t="str">
        <f t="shared" si="79"/>
        <v>SINAPI 07/2024</v>
      </c>
      <c r="F5112" s="18">
        <v>17.52</v>
      </c>
    </row>
    <row r="5113" spans="1:6" ht="40.5">
      <c r="A5113" s="707">
        <v>105158</v>
      </c>
      <c r="B5113" s="692" t="s">
        <v>5124</v>
      </c>
      <c r="C5113" s="18" t="s">
        <v>44</v>
      </c>
      <c r="D5113" s="18">
        <v>24.82</v>
      </c>
      <c r="E5113" s="310" t="str">
        <f t="shared" si="79"/>
        <v>SINAPI 07/2024</v>
      </c>
      <c r="F5113" s="18">
        <v>25.83</v>
      </c>
    </row>
    <row r="5114" spans="1:6" ht="40.5">
      <c r="A5114" s="707">
        <v>105159</v>
      </c>
      <c r="B5114" s="692" t="s">
        <v>5125</v>
      </c>
      <c r="C5114" s="18" t="s">
        <v>44</v>
      </c>
      <c r="D5114" s="18">
        <v>44.74</v>
      </c>
      <c r="E5114" s="310" t="str">
        <f t="shared" si="79"/>
        <v>SINAPI 07/2024</v>
      </c>
      <c r="F5114" s="18">
        <v>46.23</v>
      </c>
    </row>
    <row r="5115" spans="1:6" ht="40.5">
      <c r="A5115" s="707">
        <v>105160</v>
      </c>
      <c r="B5115" s="692" t="s">
        <v>5126</v>
      </c>
      <c r="C5115" s="18" t="s">
        <v>44</v>
      </c>
      <c r="D5115" s="18">
        <v>55.17</v>
      </c>
      <c r="E5115" s="310" t="str">
        <f t="shared" si="79"/>
        <v>SINAPI 07/2024</v>
      </c>
      <c r="F5115" s="18">
        <v>57.02</v>
      </c>
    </row>
    <row r="5116" spans="1:6" ht="40.5">
      <c r="A5116" s="707">
        <v>105161</v>
      </c>
      <c r="B5116" s="692" t="s">
        <v>5127</v>
      </c>
      <c r="C5116" s="18" t="s">
        <v>44</v>
      </c>
      <c r="D5116" s="18">
        <v>85.19</v>
      </c>
      <c r="E5116" s="310" t="str">
        <f t="shared" si="79"/>
        <v>SINAPI 07/2024</v>
      </c>
      <c r="F5116" s="18">
        <v>86.96</v>
      </c>
    </row>
    <row r="5117" spans="1:6" ht="40.5">
      <c r="A5117" s="707">
        <v>105162</v>
      </c>
      <c r="B5117" s="692" t="s">
        <v>5128</v>
      </c>
      <c r="C5117" s="18" t="s">
        <v>44</v>
      </c>
      <c r="D5117" s="18">
        <v>146.66999999999999</v>
      </c>
      <c r="E5117" s="310" t="str">
        <f t="shared" si="79"/>
        <v>SINAPI 07/2024</v>
      </c>
      <c r="F5117" s="18">
        <v>149.02000000000001</v>
      </c>
    </row>
    <row r="5118" spans="1:6" ht="40.5">
      <c r="A5118" s="707">
        <v>105163</v>
      </c>
      <c r="B5118" s="692" t="s">
        <v>5129</v>
      </c>
      <c r="C5118" s="18" t="s">
        <v>44</v>
      </c>
      <c r="D5118" s="18">
        <v>12.03</v>
      </c>
      <c r="E5118" s="310" t="str">
        <f t="shared" si="79"/>
        <v>SINAPI 07/2024</v>
      </c>
      <c r="F5118" s="18">
        <v>12.71</v>
      </c>
    </row>
    <row r="5119" spans="1:6" ht="27">
      <c r="A5119" s="707">
        <v>105164</v>
      </c>
      <c r="B5119" s="692" t="s">
        <v>5130</v>
      </c>
      <c r="C5119" s="18" t="s">
        <v>44</v>
      </c>
      <c r="D5119" s="18">
        <v>9.01</v>
      </c>
      <c r="E5119" s="310" t="str">
        <f t="shared" si="79"/>
        <v>SINAPI 07/2024</v>
      </c>
      <c r="F5119" s="18">
        <v>9.73</v>
      </c>
    </row>
    <row r="5120" spans="1:6" ht="27">
      <c r="A5120" s="707">
        <v>105165</v>
      </c>
      <c r="B5120" s="692" t="s">
        <v>5131</v>
      </c>
      <c r="C5120" s="18" t="s">
        <v>44</v>
      </c>
      <c r="D5120" s="18">
        <v>9.1</v>
      </c>
      <c r="E5120" s="310" t="str">
        <f t="shared" si="79"/>
        <v>SINAPI 07/2024</v>
      </c>
      <c r="F5120" s="18">
        <v>9.89</v>
      </c>
    </row>
    <row r="5121" spans="1:6" ht="40.5">
      <c r="A5121" s="707">
        <v>105166</v>
      </c>
      <c r="B5121" s="692" t="s">
        <v>5132</v>
      </c>
      <c r="C5121" s="18" t="s">
        <v>44</v>
      </c>
      <c r="D5121" s="18">
        <v>28.49</v>
      </c>
      <c r="E5121" s="310" t="str">
        <f t="shared" si="79"/>
        <v>SINAPI 07/2024</v>
      </c>
      <c r="F5121" s="18">
        <v>29.07</v>
      </c>
    </row>
    <row r="5122" spans="1:6" ht="40.5">
      <c r="A5122" s="707">
        <v>105167</v>
      </c>
      <c r="B5122" s="692" t="s">
        <v>5133</v>
      </c>
      <c r="C5122" s="18" t="s">
        <v>44</v>
      </c>
      <c r="D5122" s="18">
        <v>188.83</v>
      </c>
      <c r="E5122" s="310" t="str">
        <f t="shared" si="79"/>
        <v>SINAPI 07/2024</v>
      </c>
      <c r="F5122" s="18">
        <v>196.04</v>
      </c>
    </row>
    <row r="5123" spans="1:6" ht="54">
      <c r="A5123" s="707">
        <v>105169</v>
      </c>
      <c r="B5123" s="692" t="s">
        <v>5134</v>
      </c>
      <c r="C5123" s="18" t="s">
        <v>44</v>
      </c>
      <c r="D5123" s="18">
        <v>89.24</v>
      </c>
      <c r="E5123" s="310" t="str">
        <f t="shared" si="79"/>
        <v>SINAPI 07/2024</v>
      </c>
      <c r="F5123" s="18">
        <v>91.37</v>
      </c>
    </row>
    <row r="5124" spans="1:6" ht="40.5">
      <c r="A5124" s="707">
        <v>105170</v>
      </c>
      <c r="B5124" s="692" t="s">
        <v>5135</v>
      </c>
      <c r="C5124" s="18" t="s">
        <v>44</v>
      </c>
      <c r="D5124" s="18">
        <v>4.7300000000000004</v>
      </c>
      <c r="E5124" s="310" t="str">
        <f t="shared" si="79"/>
        <v>SINAPI 07/2024</v>
      </c>
      <c r="F5124" s="18">
        <v>5.04</v>
      </c>
    </row>
    <row r="5125" spans="1:6" ht="54">
      <c r="A5125" s="707">
        <v>105172</v>
      </c>
      <c r="B5125" s="692" t="s">
        <v>5136</v>
      </c>
      <c r="C5125" s="18" t="s">
        <v>44</v>
      </c>
      <c r="D5125" s="18">
        <v>89.76</v>
      </c>
      <c r="E5125" s="310" t="str">
        <f t="shared" si="79"/>
        <v>SINAPI 07/2024</v>
      </c>
      <c r="F5125" s="18">
        <v>91.74</v>
      </c>
    </row>
    <row r="5126" spans="1:6" ht="54">
      <c r="A5126" s="707">
        <v>105173</v>
      </c>
      <c r="B5126" s="692" t="s">
        <v>5137</v>
      </c>
      <c r="C5126" s="18" t="s">
        <v>44</v>
      </c>
      <c r="D5126" s="18">
        <v>91.14</v>
      </c>
      <c r="E5126" s="310" t="str">
        <f t="shared" si="79"/>
        <v>SINAPI 07/2024</v>
      </c>
      <c r="F5126" s="18">
        <v>92.95</v>
      </c>
    </row>
    <row r="5127" spans="1:6" ht="54">
      <c r="A5127" s="707">
        <v>105174</v>
      </c>
      <c r="B5127" s="692" t="s">
        <v>5138</v>
      </c>
      <c r="C5127" s="18" t="s">
        <v>44</v>
      </c>
      <c r="D5127" s="18">
        <v>133.75</v>
      </c>
      <c r="E5127" s="310" t="str">
        <f t="shared" si="79"/>
        <v>SINAPI 07/2024</v>
      </c>
      <c r="F5127" s="18">
        <v>135.88</v>
      </c>
    </row>
    <row r="5128" spans="1:6" ht="54">
      <c r="A5128" s="707">
        <v>105175</v>
      </c>
      <c r="B5128" s="692" t="s">
        <v>5139</v>
      </c>
      <c r="C5128" s="18" t="s">
        <v>44</v>
      </c>
      <c r="D5128" s="18">
        <v>132.58000000000001</v>
      </c>
      <c r="E5128" s="310" t="str">
        <f t="shared" ref="E5128:E5191" si="80">+$G$7</f>
        <v>SINAPI 07/2024</v>
      </c>
      <c r="F5128" s="18">
        <v>134.56</v>
      </c>
    </row>
    <row r="5129" spans="1:6" ht="54">
      <c r="A5129" s="707">
        <v>105176</v>
      </c>
      <c r="B5129" s="692" t="s">
        <v>5140</v>
      </c>
      <c r="C5129" s="18" t="s">
        <v>44</v>
      </c>
      <c r="D5129" s="18">
        <v>169.31</v>
      </c>
      <c r="E5129" s="310" t="str">
        <f t="shared" si="80"/>
        <v>SINAPI 07/2024</v>
      </c>
      <c r="F5129" s="18">
        <v>171.44</v>
      </c>
    </row>
    <row r="5130" spans="1:6" ht="54">
      <c r="A5130" s="707">
        <v>105177</v>
      </c>
      <c r="B5130" s="692" t="s">
        <v>5141</v>
      </c>
      <c r="C5130" s="18" t="s">
        <v>44</v>
      </c>
      <c r="D5130" s="18">
        <v>150.38999999999999</v>
      </c>
      <c r="E5130" s="310" t="str">
        <f t="shared" si="80"/>
        <v>SINAPI 07/2024</v>
      </c>
      <c r="F5130" s="18">
        <v>152.37</v>
      </c>
    </row>
    <row r="5131" spans="1:6" ht="54">
      <c r="A5131" s="707">
        <v>105178</v>
      </c>
      <c r="B5131" s="692" t="s">
        <v>5142</v>
      </c>
      <c r="C5131" s="18" t="s">
        <v>44</v>
      </c>
      <c r="D5131" s="18">
        <v>142.16999999999999</v>
      </c>
      <c r="E5131" s="310" t="str">
        <f t="shared" si="80"/>
        <v>SINAPI 07/2024</v>
      </c>
      <c r="F5131" s="18">
        <v>144.88999999999999</v>
      </c>
    </row>
    <row r="5132" spans="1:6" ht="40.5">
      <c r="A5132" s="707">
        <v>105179</v>
      </c>
      <c r="B5132" s="692" t="s">
        <v>5143</v>
      </c>
      <c r="C5132" s="18" t="s">
        <v>44</v>
      </c>
      <c r="D5132" s="18">
        <v>8.2100000000000009</v>
      </c>
      <c r="E5132" s="310" t="str">
        <f t="shared" si="80"/>
        <v>SINAPI 07/2024</v>
      </c>
      <c r="F5132" s="18">
        <v>8.6199999999999992</v>
      </c>
    </row>
    <row r="5133" spans="1:6" ht="40.5">
      <c r="A5133" s="707">
        <v>105180</v>
      </c>
      <c r="B5133" s="692" t="s">
        <v>5144</v>
      </c>
      <c r="C5133" s="18" t="s">
        <v>44</v>
      </c>
      <c r="D5133" s="18">
        <v>11.27</v>
      </c>
      <c r="E5133" s="310" t="str">
        <f t="shared" si="80"/>
        <v>SINAPI 07/2024</v>
      </c>
      <c r="F5133" s="18">
        <v>11.81</v>
      </c>
    </row>
    <row r="5134" spans="1:6" ht="40.5">
      <c r="A5134" s="707">
        <v>105181</v>
      </c>
      <c r="B5134" s="692" t="s">
        <v>5145</v>
      </c>
      <c r="C5134" s="18" t="s">
        <v>44</v>
      </c>
      <c r="D5134" s="18">
        <v>15.14</v>
      </c>
      <c r="E5134" s="310" t="str">
        <f t="shared" si="80"/>
        <v>SINAPI 07/2024</v>
      </c>
      <c r="F5134" s="18">
        <v>15.89</v>
      </c>
    </row>
    <row r="5135" spans="1:6" ht="40.5">
      <c r="A5135" s="707">
        <v>105182</v>
      </c>
      <c r="B5135" s="692" t="s">
        <v>5146</v>
      </c>
      <c r="C5135" s="18" t="s">
        <v>44</v>
      </c>
      <c r="D5135" s="18">
        <v>35.96</v>
      </c>
      <c r="E5135" s="310" t="str">
        <f t="shared" si="80"/>
        <v>SINAPI 07/2024</v>
      </c>
      <c r="F5135" s="18">
        <v>36.97</v>
      </c>
    </row>
    <row r="5136" spans="1:6" ht="40.5">
      <c r="A5136" s="707">
        <v>105183</v>
      </c>
      <c r="B5136" s="692" t="s">
        <v>5147</v>
      </c>
      <c r="C5136" s="18" t="s">
        <v>44</v>
      </c>
      <c r="D5136" s="18">
        <v>75.930000000000007</v>
      </c>
      <c r="E5136" s="310" t="str">
        <f t="shared" si="80"/>
        <v>SINAPI 07/2024</v>
      </c>
      <c r="F5136" s="18">
        <v>77.42</v>
      </c>
    </row>
    <row r="5137" spans="1:6" ht="40.5">
      <c r="A5137" s="707">
        <v>105184</v>
      </c>
      <c r="B5137" s="692" t="s">
        <v>5148</v>
      </c>
      <c r="C5137" s="18" t="s">
        <v>44</v>
      </c>
      <c r="D5137" s="18">
        <v>94.04</v>
      </c>
      <c r="E5137" s="310" t="str">
        <f t="shared" si="80"/>
        <v>SINAPI 07/2024</v>
      </c>
      <c r="F5137" s="18">
        <v>95.89</v>
      </c>
    </row>
    <row r="5138" spans="1:6" ht="40.5">
      <c r="A5138" s="707">
        <v>105189</v>
      </c>
      <c r="B5138" s="692" t="s">
        <v>5149</v>
      </c>
      <c r="C5138" s="18" t="s">
        <v>44</v>
      </c>
      <c r="D5138" s="18">
        <v>18.5</v>
      </c>
      <c r="E5138" s="310" t="str">
        <f t="shared" si="80"/>
        <v>SINAPI 07/2024</v>
      </c>
      <c r="F5138" s="18">
        <v>19.3</v>
      </c>
    </row>
    <row r="5139" spans="1:6" ht="40.5">
      <c r="A5139" s="707">
        <v>105190</v>
      </c>
      <c r="B5139" s="692" t="s">
        <v>5150</v>
      </c>
      <c r="C5139" s="18" t="s">
        <v>44</v>
      </c>
      <c r="D5139" s="18">
        <v>23.2</v>
      </c>
      <c r="E5139" s="310" t="str">
        <f t="shared" si="80"/>
        <v>SINAPI 07/2024</v>
      </c>
      <c r="F5139" s="18">
        <v>24.04</v>
      </c>
    </row>
    <row r="5140" spans="1:6" ht="54">
      <c r="A5140" s="707">
        <v>105193</v>
      </c>
      <c r="B5140" s="692" t="s">
        <v>5151</v>
      </c>
      <c r="C5140" s="18" t="s">
        <v>44</v>
      </c>
      <c r="D5140" s="18">
        <v>155.79</v>
      </c>
      <c r="E5140" s="310" t="str">
        <f t="shared" si="80"/>
        <v>SINAPI 07/2024</v>
      </c>
      <c r="F5140" s="18">
        <v>158.72</v>
      </c>
    </row>
    <row r="5141" spans="1:6" ht="54">
      <c r="A5141" s="707">
        <v>105194</v>
      </c>
      <c r="B5141" s="692" t="s">
        <v>5152</v>
      </c>
      <c r="C5141" s="18" t="s">
        <v>44</v>
      </c>
      <c r="D5141" s="18">
        <v>85.4</v>
      </c>
      <c r="E5141" s="310" t="str">
        <f t="shared" si="80"/>
        <v>SINAPI 07/2024</v>
      </c>
      <c r="F5141" s="18">
        <v>87.9</v>
      </c>
    </row>
    <row r="5142" spans="1:6" ht="54">
      <c r="A5142" s="707">
        <v>105195</v>
      </c>
      <c r="B5142" s="692" t="s">
        <v>5153</v>
      </c>
      <c r="C5142" s="18" t="s">
        <v>44</v>
      </c>
      <c r="D5142" s="18">
        <v>228.91</v>
      </c>
      <c r="E5142" s="310" t="str">
        <f t="shared" si="80"/>
        <v>SINAPI 07/2024</v>
      </c>
      <c r="F5142" s="18">
        <v>232.37</v>
      </c>
    </row>
    <row r="5143" spans="1:6" ht="54">
      <c r="A5143" s="707">
        <v>105196</v>
      </c>
      <c r="B5143" s="692" t="s">
        <v>5154</v>
      </c>
      <c r="C5143" s="18" t="s">
        <v>44</v>
      </c>
      <c r="D5143" s="18">
        <v>247.03</v>
      </c>
      <c r="E5143" s="310" t="str">
        <f t="shared" si="80"/>
        <v>SINAPI 07/2024</v>
      </c>
      <c r="F5143" s="18">
        <v>249.96</v>
      </c>
    </row>
    <row r="5144" spans="1:6" ht="54">
      <c r="A5144" s="707">
        <v>105197</v>
      </c>
      <c r="B5144" s="692" t="s">
        <v>5155</v>
      </c>
      <c r="C5144" s="18" t="s">
        <v>44</v>
      </c>
      <c r="D5144" s="18">
        <v>168.47</v>
      </c>
      <c r="E5144" s="310" t="str">
        <f t="shared" si="80"/>
        <v>SINAPI 07/2024</v>
      </c>
      <c r="F5144" s="18">
        <v>170.97</v>
      </c>
    </row>
    <row r="5145" spans="1:6" ht="54">
      <c r="A5145" s="707">
        <v>105198</v>
      </c>
      <c r="B5145" s="692" t="s">
        <v>5156</v>
      </c>
      <c r="C5145" s="18" t="s">
        <v>44</v>
      </c>
      <c r="D5145" s="18">
        <v>352.8</v>
      </c>
      <c r="E5145" s="310" t="str">
        <f t="shared" si="80"/>
        <v>SINAPI 07/2024</v>
      </c>
      <c r="F5145" s="18">
        <v>356.26</v>
      </c>
    </row>
    <row r="5146" spans="1:6" ht="54">
      <c r="A5146" s="707">
        <v>105199</v>
      </c>
      <c r="B5146" s="692" t="s">
        <v>5157</v>
      </c>
      <c r="C5146" s="18" t="s">
        <v>44</v>
      </c>
      <c r="D5146" s="18">
        <v>223.6</v>
      </c>
      <c r="E5146" s="310" t="str">
        <f t="shared" si="80"/>
        <v>SINAPI 07/2024</v>
      </c>
      <c r="F5146" s="18">
        <v>226.53</v>
      </c>
    </row>
    <row r="5147" spans="1:6" ht="54">
      <c r="A5147" s="707">
        <v>105200</v>
      </c>
      <c r="B5147" s="692" t="s">
        <v>5158</v>
      </c>
      <c r="C5147" s="18" t="s">
        <v>44</v>
      </c>
      <c r="D5147" s="18">
        <v>131.09</v>
      </c>
      <c r="E5147" s="310" t="str">
        <f t="shared" si="80"/>
        <v>SINAPI 07/2024</v>
      </c>
      <c r="F5147" s="18">
        <v>133.59</v>
      </c>
    </row>
    <row r="5148" spans="1:6" ht="54">
      <c r="A5148" s="707">
        <v>105201</v>
      </c>
      <c r="B5148" s="692" t="s">
        <v>5159</v>
      </c>
      <c r="C5148" s="18" t="s">
        <v>44</v>
      </c>
      <c r="D5148" s="18">
        <v>307.89</v>
      </c>
      <c r="E5148" s="310" t="str">
        <f t="shared" si="80"/>
        <v>SINAPI 07/2024</v>
      </c>
      <c r="F5148" s="18">
        <v>311.35000000000002</v>
      </c>
    </row>
    <row r="5149" spans="1:6" ht="54">
      <c r="A5149" s="707">
        <v>105202</v>
      </c>
      <c r="B5149" s="692" t="s">
        <v>5160</v>
      </c>
      <c r="C5149" s="18" t="s">
        <v>44</v>
      </c>
      <c r="D5149" s="18">
        <v>279.63</v>
      </c>
      <c r="E5149" s="310" t="str">
        <f t="shared" si="80"/>
        <v>SINAPI 07/2024</v>
      </c>
      <c r="F5149" s="18">
        <v>282.56</v>
      </c>
    </row>
    <row r="5150" spans="1:6" ht="54">
      <c r="A5150" s="707">
        <v>105203</v>
      </c>
      <c r="B5150" s="692" t="s">
        <v>5161</v>
      </c>
      <c r="C5150" s="18" t="s">
        <v>44</v>
      </c>
      <c r="D5150" s="18">
        <v>167.69</v>
      </c>
      <c r="E5150" s="310" t="str">
        <f t="shared" si="80"/>
        <v>SINAPI 07/2024</v>
      </c>
      <c r="F5150" s="18">
        <v>170.19</v>
      </c>
    </row>
    <row r="5151" spans="1:6" ht="40.5">
      <c r="A5151" s="707">
        <v>105204</v>
      </c>
      <c r="B5151" s="692" t="s">
        <v>5162</v>
      </c>
      <c r="C5151" s="18" t="s">
        <v>44</v>
      </c>
      <c r="D5151" s="18">
        <v>373.46</v>
      </c>
      <c r="E5151" s="310" t="str">
        <f t="shared" si="80"/>
        <v>SINAPI 07/2024</v>
      </c>
      <c r="F5151" s="18">
        <v>376.92</v>
      </c>
    </row>
    <row r="5152" spans="1:6" ht="54">
      <c r="A5152" s="707">
        <v>105205</v>
      </c>
      <c r="B5152" s="692" t="s">
        <v>5163</v>
      </c>
      <c r="C5152" s="18" t="s">
        <v>44</v>
      </c>
      <c r="D5152" s="18">
        <v>257.52</v>
      </c>
      <c r="E5152" s="310" t="str">
        <f t="shared" si="80"/>
        <v>SINAPI 07/2024</v>
      </c>
      <c r="F5152" s="18">
        <v>260.45</v>
      </c>
    </row>
    <row r="5153" spans="1:6" ht="54">
      <c r="A5153" s="707">
        <v>105206</v>
      </c>
      <c r="B5153" s="692" t="s">
        <v>5164</v>
      </c>
      <c r="C5153" s="18" t="s">
        <v>44</v>
      </c>
      <c r="D5153" s="18">
        <v>159.38999999999999</v>
      </c>
      <c r="E5153" s="310" t="str">
        <f t="shared" si="80"/>
        <v>SINAPI 07/2024</v>
      </c>
      <c r="F5153" s="18">
        <v>161.88999999999999</v>
      </c>
    </row>
    <row r="5154" spans="1:6" ht="54">
      <c r="A5154" s="707">
        <v>105207</v>
      </c>
      <c r="B5154" s="692" t="s">
        <v>5165</v>
      </c>
      <c r="C5154" s="18" t="s">
        <v>44</v>
      </c>
      <c r="D5154" s="18">
        <v>362.4</v>
      </c>
      <c r="E5154" s="310" t="str">
        <f t="shared" si="80"/>
        <v>SINAPI 07/2024</v>
      </c>
      <c r="F5154" s="18">
        <v>365.86</v>
      </c>
    </row>
    <row r="5155" spans="1:6" ht="54">
      <c r="A5155" s="707">
        <v>105208</v>
      </c>
      <c r="B5155" s="692" t="s">
        <v>5166</v>
      </c>
      <c r="C5155" s="18" t="s">
        <v>44</v>
      </c>
      <c r="D5155" s="18">
        <v>342.55</v>
      </c>
      <c r="E5155" s="310" t="str">
        <f t="shared" si="80"/>
        <v>SINAPI 07/2024</v>
      </c>
      <c r="F5155" s="18">
        <v>345.48</v>
      </c>
    </row>
    <row r="5156" spans="1:6" ht="54">
      <c r="A5156" s="707">
        <v>105209</v>
      </c>
      <c r="B5156" s="692" t="s">
        <v>5167</v>
      </c>
      <c r="C5156" s="18" t="s">
        <v>44</v>
      </c>
      <c r="D5156" s="18">
        <v>162.87</v>
      </c>
      <c r="E5156" s="310" t="str">
        <f t="shared" si="80"/>
        <v>SINAPI 07/2024</v>
      </c>
      <c r="F5156" s="18">
        <v>165.37</v>
      </c>
    </row>
    <row r="5157" spans="1:6" ht="54">
      <c r="A5157" s="707">
        <v>105210</v>
      </c>
      <c r="B5157" s="692" t="s">
        <v>5168</v>
      </c>
      <c r="C5157" s="18" t="s">
        <v>44</v>
      </c>
      <c r="D5157" s="18">
        <v>443.26</v>
      </c>
      <c r="E5157" s="310" t="str">
        <f t="shared" si="80"/>
        <v>SINAPI 07/2024</v>
      </c>
      <c r="F5157" s="18">
        <v>446.72</v>
      </c>
    </row>
    <row r="5158" spans="1:6" ht="54">
      <c r="A5158" s="707">
        <v>105211</v>
      </c>
      <c r="B5158" s="692" t="s">
        <v>5169</v>
      </c>
      <c r="C5158" s="18" t="s">
        <v>44</v>
      </c>
      <c r="D5158" s="18">
        <v>253.98</v>
      </c>
      <c r="E5158" s="310" t="str">
        <f t="shared" si="80"/>
        <v>SINAPI 07/2024</v>
      </c>
      <c r="F5158" s="18">
        <v>258.36</v>
      </c>
    </row>
    <row r="5159" spans="1:6" ht="54">
      <c r="A5159" s="707">
        <v>105212</v>
      </c>
      <c r="B5159" s="692" t="s">
        <v>5170</v>
      </c>
      <c r="C5159" s="18" t="s">
        <v>44</v>
      </c>
      <c r="D5159" s="18">
        <v>252.44</v>
      </c>
      <c r="E5159" s="310" t="str">
        <f t="shared" si="80"/>
        <v>SINAPI 07/2024</v>
      </c>
      <c r="F5159" s="18">
        <v>256.63</v>
      </c>
    </row>
    <row r="5160" spans="1:6" ht="40.5">
      <c r="A5160" s="707">
        <v>105213</v>
      </c>
      <c r="B5160" s="692" t="s">
        <v>5171</v>
      </c>
      <c r="C5160" s="18" t="s">
        <v>44</v>
      </c>
      <c r="D5160" s="18">
        <v>177.09</v>
      </c>
      <c r="E5160" s="310" t="str">
        <f t="shared" si="80"/>
        <v>SINAPI 07/2024</v>
      </c>
      <c r="F5160" s="18">
        <v>179.31</v>
      </c>
    </row>
    <row r="5161" spans="1:6" ht="40.5">
      <c r="A5161" s="707">
        <v>105214</v>
      </c>
      <c r="B5161" s="692" t="s">
        <v>5172</v>
      </c>
      <c r="C5161" s="18" t="s">
        <v>44</v>
      </c>
      <c r="D5161" s="18">
        <v>31.73</v>
      </c>
      <c r="E5161" s="310" t="str">
        <f t="shared" si="80"/>
        <v>SINAPI 07/2024</v>
      </c>
      <c r="F5161" s="18">
        <v>32.130000000000003</v>
      </c>
    </row>
    <row r="5162" spans="1:6" ht="40.5">
      <c r="A5162" s="707">
        <v>105215</v>
      </c>
      <c r="B5162" s="692" t="s">
        <v>5173</v>
      </c>
      <c r="C5162" s="18" t="s">
        <v>44</v>
      </c>
      <c r="D5162" s="18">
        <v>7.54</v>
      </c>
      <c r="E5162" s="310" t="str">
        <f t="shared" si="80"/>
        <v>SINAPI 07/2024</v>
      </c>
      <c r="F5162" s="18">
        <v>7.75</v>
      </c>
    </row>
    <row r="5163" spans="1:6" ht="40.5">
      <c r="A5163" s="707">
        <v>105216</v>
      </c>
      <c r="B5163" s="692" t="s">
        <v>5174</v>
      </c>
      <c r="C5163" s="18" t="s">
        <v>44</v>
      </c>
      <c r="D5163" s="18">
        <v>26.82</v>
      </c>
      <c r="E5163" s="310" t="str">
        <f t="shared" si="80"/>
        <v>SINAPI 07/2024</v>
      </c>
      <c r="F5163" s="18">
        <v>27.08</v>
      </c>
    </row>
    <row r="5164" spans="1:6" ht="40.5">
      <c r="A5164" s="707">
        <v>105217</v>
      </c>
      <c r="B5164" s="692" t="s">
        <v>5175</v>
      </c>
      <c r="C5164" s="18" t="s">
        <v>44</v>
      </c>
      <c r="D5164" s="18">
        <v>30.13</v>
      </c>
      <c r="E5164" s="310" t="str">
        <f t="shared" si="80"/>
        <v>SINAPI 07/2024</v>
      </c>
      <c r="F5164" s="18">
        <v>30.42</v>
      </c>
    </row>
    <row r="5165" spans="1:6" ht="40.5">
      <c r="A5165" s="707">
        <v>105218</v>
      </c>
      <c r="B5165" s="692" t="s">
        <v>5176</v>
      </c>
      <c r="C5165" s="18" t="s">
        <v>44</v>
      </c>
      <c r="D5165" s="18">
        <v>52.03</v>
      </c>
      <c r="E5165" s="310" t="str">
        <f t="shared" si="80"/>
        <v>SINAPI 07/2024</v>
      </c>
      <c r="F5165" s="18">
        <v>52.46</v>
      </c>
    </row>
    <row r="5166" spans="1:6" ht="40.5">
      <c r="A5166" s="707">
        <v>105219</v>
      </c>
      <c r="B5166" s="692" t="s">
        <v>5177</v>
      </c>
      <c r="C5166" s="18" t="s">
        <v>44</v>
      </c>
      <c r="D5166" s="18">
        <v>9.06</v>
      </c>
      <c r="E5166" s="310" t="str">
        <f t="shared" si="80"/>
        <v>SINAPI 07/2024</v>
      </c>
      <c r="F5166" s="18">
        <v>9.34</v>
      </c>
    </row>
    <row r="5167" spans="1:6" ht="40.5">
      <c r="A5167" s="707">
        <v>105220</v>
      </c>
      <c r="B5167" s="692" t="s">
        <v>5178</v>
      </c>
      <c r="C5167" s="18" t="s">
        <v>44</v>
      </c>
      <c r="D5167" s="18">
        <v>12.43</v>
      </c>
      <c r="E5167" s="310" t="str">
        <f t="shared" si="80"/>
        <v>SINAPI 07/2024</v>
      </c>
      <c r="F5167" s="18">
        <v>12.78</v>
      </c>
    </row>
    <row r="5168" spans="1:6" ht="40.5">
      <c r="A5168" s="707">
        <v>105221</v>
      </c>
      <c r="B5168" s="692" t="s">
        <v>5179</v>
      </c>
      <c r="C5168" s="18" t="s">
        <v>44</v>
      </c>
      <c r="D5168" s="18">
        <v>18.95</v>
      </c>
      <c r="E5168" s="310" t="str">
        <f t="shared" si="80"/>
        <v>SINAPI 07/2024</v>
      </c>
      <c r="F5168" s="18">
        <v>19.399999999999999</v>
      </c>
    </row>
    <row r="5169" spans="1:6" ht="40.5">
      <c r="A5169" s="707">
        <v>105222</v>
      </c>
      <c r="B5169" s="692" t="s">
        <v>5180</v>
      </c>
      <c r="C5169" s="18" t="s">
        <v>44</v>
      </c>
      <c r="D5169" s="18">
        <v>53.31</v>
      </c>
      <c r="E5169" s="310" t="str">
        <f t="shared" si="80"/>
        <v>SINAPI 07/2024</v>
      </c>
      <c r="F5169" s="18">
        <v>54.15</v>
      </c>
    </row>
    <row r="5170" spans="1:6" ht="40.5">
      <c r="A5170" s="707">
        <v>105223</v>
      </c>
      <c r="B5170" s="692" t="s">
        <v>5181</v>
      </c>
      <c r="C5170" s="18" t="s">
        <v>44</v>
      </c>
      <c r="D5170" s="18">
        <v>120.94</v>
      </c>
      <c r="E5170" s="310" t="str">
        <f t="shared" si="80"/>
        <v>SINAPI 07/2024</v>
      </c>
      <c r="F5170" s="18">
        <v>122.35</v>
      </c>
    </row>
    <row r="5171" spans="1:6" ht="40.5">
      <c r="A5171" s="707">
        <v>105224</v>
      </c>
      <c r="B5171" s="692" t="s">
        <v>5182</v>
      </c>
      <c r="C5171" s="18" t="s">
        <v>44</v>
      </c>
      <c r="D5171" s="18">
        <v>176.42</v>
      </c>
      <c r="E5171" s="310" t="str">
        <f t="shared" si="80"/>
        <v>SINAPI 07/2024</v>
      </c>
      <c r="F5171" s="18">
        <v>178.45</v>
      </c>
    </row>
    <row r="5172" spans="1:6" ht="40.5">
      <c r="A5172" s="707">
        <v>105225</v>
      </c>
      <c r="B5172" s="692" t="s">
        <v>5183</v>
      </c>
      <c r="C5172" s="18" t="s">
        <v>44</v>
      </c>
      <c r="D5172" s="18">
        <v>13.65</v>
      </c>
      <c r="E5172" s="310" t="str">
        <f t="shared" si="80"/>
        <v>SINAPI 07/2024</v>
      </c>
      <c r="F5172" s="18">
        <v>14.08</v>
      </c>
    </row>
    <row r="5173" spans="1:6" ht="40.5">
      <c r="A5173" s="707">
        <v>105226</v>
      </c>
      <c r="B5173" s="692" t="s">
        <v>5184</v>
      </c>
      <c r="C5173" s="18" t="s">
        <v>44</v>
      </c>
      <c r="D5173" s="18">
        <v>30.92</v>
      </c>
      <c r="E5173" s="310" t="str">
        <f t="shared" si="80"/>
        <v>SINAPI 07/2024</v>
      </c>
      <c r="F5173" s="18">
        <v>31.47</v>
      </c>
    </row>
    <row r="5174" spans="1:6" ht="40.5">
      <c r="A5174" s="707">
        <v>105227</v>
      </c>
      <c r="B5174" s="692" t="s">
        <v>5185</v>
      </c>
      <c r="C5174" s="18" t="s">
        <v>44</v>
      </c>
      <c r="D5174" s="18">
        <v>44.04</v>
      </c>
      <c r="E5174" s="310" t="str">
        <f t="shared" si="80"/>
        <v>SINAPI 07/2024</v>
      </c>
      <c r="F5174" s="18">
        <v>44.75</v>
      </c>
    </row>
    <row r="5175" spans="1:6" ht="40.5">
      <c r="A5175" s="707">
        <v>105228</v>
      </c>
      <c r="B5175" s="692" t="s">
        <v>5186</v>
      </c>
      <c r="C5175" s="18" t="s">
        <v>44</v>
      </c>
      <c r="D5175" s="18">
        <v>10.09</v>
      </c>
      <c r="E5175" s="310" t="str">
        <f t="shared" si="80"/>
        <v>SINAPI 07/2024</v>
      </c>
      <c r="F5175" s="18">
        <v>10.47</v>
      </c>
    </row>
    <row r="5176" spans="1:6" ht="40.5">
      <c r="A5176" s="707">
        <v>105229</v>
      </c>
      <c r="B5176" s="692" t="s">
        <v>5187</v>
      </c>
      <c r="C5176" s="18" t="s">
        <v>44</v>
      </c>
      <c r="D5176" s="18">
        <v>24.95</v>
      </c>
      <c r="E5176" s="310" t="str">
        <f t="shared" si="80"/>
        <v>SINAPI 07/2024</v>
      </c>
      <c r="F5176" s="18">
        <v>25.49</v>
      </c>
    </row>
    <row r="5177" spans="1:6" ht="40.5">
      <c r="A5177" s="707">
        <v>105230</v>
      </c>
      <c r="B5177" s="692" t="s">
        <v>5188</v>
      </c>
      <c r="C5177" s="18" t="s">
        <v>44</v>
      </c>
      <c r="D5177" s="18">
        <v>6.72</v>
      </c>
      <c r="E5177" s="310" t="str">
        <f t="shared" si="80"/>
        <v>SINAPI 07/2024</v>
      </c>
      <c r="F5177" s="18">
        <v>7.09</v>
      </c>
    </row>
    <row r="5178" spans="1:6" ht="40.5">
      <c r="A5178" s="707">
        <v>105231</v>
      </c>
      <c r="B5178" s="692" t="s">
        <v>5189</v>
      </c>
      <c r="C5178" s="18" t="s">
        <v>44</v>
      </c>
      <c r="D5178" s="18">
        <v>7.92</v>
      </c>
      <c r="E5178" s="310" t="str">
        <f t="shared" si="80"/>
        <v>SINAPI 07/2024</v>
      </c>
      <c r="F5178" s="18">
        <v>8.35</v>
      </c>
    </row>
    <row r="5179" spans="1:6" ht="40.5">
      <c r="A5179" s="707">
        <v>105232</v>
      </c>
      <c r="B5179" s="692" t="s">
        <v>5190</v>
      </c>
      <c r="C5179" s="18" t="s">
        <v>44</v>
      </c>
      <c r="D5179" s="18">
        <v>15.56</v>
      </c>
      <c r="E5179" s="310" t="str">
        <f t="shared" si="80"/>
        <v>SINAPI 07/2024</v>
      </c>
      <c r="F5179" s="18">
        <v>16.03</v>
      </c>
    </row>
    <row r="5180" spans="1:6" ht="40.5">
      <c r="A5180" s="707">
        <v>105233</v>
      </c>
      <c r="B5180" s="692" t="s">
        <v>5191</v>
      </c>
      <c r="C5180" s="18" t="s">
        <v>44</v>
      </c>
      <c r="D5180" s="18">
        <v>6.83</v>
      </c>
      <c r="E5180" s="310" t="str">
        <f t="shared" si="80"/>
        <v>SINAPI 07/2024</v>
      </c>
      <c r="F5180" s="18">
        <v>7.11</v>
      </c>
    </row>
    <row r="5181" spans="1:6" ht="40.5">
      <c r="A5181" s="707">
        <v>105234</v>
      </c>
      <c r="B5181" s="692" t="s">
        <v>5192</v>
      </c>
      <c r="C5181" s="18" t="s">
        <v>44</v>
      </c>
      <c r="D5181" s="18">
        <v>8.33</v>
      </c>
      <c r="E5181" s="310" t="str">
        <f t="shared" si="80"/>
        <v>SINAPI 07/2024</v>
      </c>
      <c r="F5181" s="18">
        <v>8.69</v>
      </c>
    </row>
    <row r="5182" spans="1:6" ht="27">
      <c r="A5182" s="707">
        <v>97895</v>
      </c>
      <c r="B5182" s="692" t="s">
        <v>5193</v>
      </c>
      <c r="C5182" s="18" t="s">
        <v>44</v>
      </c>
      <c r="D5182" s="18">
        <v>149.29</v>
      </c>
      <c r="E5182" s="310" t="str">
        <f t="shared" si="80"/>
        <v>SINAPI 07/2024</v>
      </c>
      <c r="F5182" s="18">
        <v>149.66</v>
      </c>
    </row>
    <row r="5183" spans="1:6" ht="27">
      <c r="A5183" s="707">
        <v>97896</v>
      </c>
      <c r="B5183" s="692" t="s">
        <v>5194</v>
      </c>
      <c r="C5183" s="18" t="s">
        <v>44</v>
      </c>
      <c r="D5183" s="18">
        <v>277.45</v>
      </c>
      <c r="E5183" s="310" t="str">
        <f t="shared" si="80"/>
        <v>SINAPI 07/2024</v>
      </c>
      <c r="F5183" s="18">
        <v>278.24</v>
      </c>
    </row>
    <row r="5184" spans="1:6" ht="27">
      <c r="A5184" s="707">
        <v>97897</v>
      </c>
      <c r="B5184" s="692" t="s">
        <v>5195</v>
      </c>
      <c r="C5184" s="18" t="s">
        <v>44</v>
      </c>
      <c r="D5184" s="18">
        <v>361.68</v>
      </c>
      <c r="E5184" s="310" t="str">
        <f t="shared" si="80"/>
        <v>SINAPI 07/2024</v>
      </c>
      <c r="F5184" s="18">
        <v>363.25</v>
      </c>
    </row>
    <row r="5185" spans="1:6" ht="27">
      <c r="A5185" s="707">
        <v>97898</v>
      </c>
      <c r="B5185" s="692" t="s">
        <v>5196</v>
      </c>
      <c r="C5185" s="18" t="s">
        <v>44</v>
      </c>
      <c r="D5185" s="18">
        <v>706.19</v>
      </c>
      <c r="E5185" s="310" t="str">
        <f t="shared" si="80"/>
        <v>SINAPI 07/2024</v>
      </c>
      <c r="F5185" s="18">
        <v>717.91</v>
      </c>
    </row>
    <row r="5186" spans="1:6" ht="40.5">
      <c r="A5186" s="707">
        <v>97900</v>
      </c>
      <c r="B5186" s="692" t="s">
        <v>5197</v>
      </c>
      <c r="C5186" s="18" t="s">
        <v>44</v>
      </c>
      <c r="D5186" s="18">
        <v>162.43</v>
      </c>
      <c r="E5186" s="310" t="str">
        <f t="shared" si="80"/>
        <v>SINAPI 07/2024</v>
      </c>
      <c r="F5186" s="18">
        <v>173.94</v>
      </c>
    </row>
    <row r="5187" spans="1:6" ht="40.5">
      <c r="A5187" s="707">
        <v>97901</v>
      </c>
      <c r="B5187" s="692" t="s">
        <v>5198</v>
      </c>
      <c r="C5187" s="18" t="s">
        <v>44</v>
      </c>
      <c r="D5187" s="18">
        <v>254.51</v>
      </c>
      <c r="E5187" s="310" t="str">
        <f t="shared" si="80"/>
        <v>SINAPI 07/2024</v>
      </c>
      <c r="F5187" s="18">
        <v>272.66000000000003</v>
      </c>
    </row>
    <row r="5188" spans="1:6" ht="40.5">
      <c r="A5188" s="707">
        <v>97902</v>
      </c>
      <c r="B5188" s="692" t="s">
        <v>5199</v>
      </c>
      <c r="C5188" s="18" t="s">
        <v>44</v>
      </c>
      <c r="D5188" s="18">
        <v>493.5</v>
      </c>
      <c r="E5188" s="310" t="str">
        <f t="shared" si="80"/>
        <v>SINAPI 07/2024</v>
      </c>
      <c r="F5188" s="18">
        <v>527.91999999999996</v>
      </c>
    </row>
    <row r="5189" spans="1:6" ht="40.5">
      <c r="A5189" s="707">
        <v>97903</v>
      </c>
      <c r="B5189" s="692" t="s">
        <v>5200</v>
      </c>
      <c r="C5189" s="18" t="s">
        <v>44</v>
      </c>
      <c r="D5189" s="18">
        <v>688.49</v>
      </c>
      <c r="E5189" s="310" t="str">
        <f t="shared" si="80"/>
        <v>SINAPI 07/2024</v>
      </c>
      <c r="F5189" s="18">
        <v>736.46</v>
      </c>
    </row>
    <row r="5190" spans="1:6" ht="40.5">
      <c r="A5190" s="707">
        <v>97904</v>
      </c>
      <c r="B5190" s="692" t="s">
        <v>5201</v>
      </c>
      <c r="C5190" s="18" t="s">
        <v>44</v>
      </c>
      <c r="D5190" s="18">
        <v>818.23</v>
      </c>
      <c r="E5190" s="310" t="str">
        <f t="shared" si="80"/>
        <v>SINAPI 07/2024</v>
      </c>
      <c r="F5190" s="18">
        <v>870.35</v>
      </c>
    </row>
    <row r="5191" spans="1:6" ht="40.5">
      <c r="A5191" s="707">
        <v>97905</v>
      </c>
      <c r="B5191" s="692" t="s">
        <v>5202</v>
      </c>
      <c r="C5191" s="18" t="s">
        <v>44</v>
      </c>
      <c r="D5191" s="18">
        <v>215.97</v>
      </c>
      <c r="E5191" s="310" t="str">
        <f t="shared" si="80"/>
        <v>SINAPI 07/2024</v>
      </c>
      <c r="F5191" s="18">
        <v>230.76</v>
      </c>
    </row>
    <row r="5192" spans="1:6" ht="40.5">
      <c r="A5192" s="707">
        <v>97906</v>
      </c>
      <c r="B5192" s="692" t="s">
        <v>5203</v>
      </c>
      <c r="C5192" s="18" t="s">
        <v>44</v>
      </c>
      <c r="D5192" s="18">
        <v>402.16</v>
      </c>
      <c r="E5192" s="310" t="str">
        <f t="shared" ref="E5192:E5255" si="81">+$G$7</f>
        <v>SINAPI 07/2024</v>
      </c>
      <c r="F5192" s="18">
        <v>428.83</v>
      </c>
    </row>
    <row r="5193" spans="1:6" ht="40.5">
      <c r="A5193" s="707">
        <v>97907</v>
      </c>
      <c r="B5193" s="692" t="s">
        <v>5204</v>
      </c>
      <c r="C5193" s="18" t="s">
        <v>44</v>
      </c>
      <c r="D5193" s="18">
        <v>571.97</v>
      </c>
      <c r="E5193" s="310" t="str">
        <f t="shared" si="81"/>
        <v>SINAPI 07/2024</v>
      </c>
      <c r="F5193" s="18">
        <v>610.02</v>
      </c>
    </row>
    <row r="5194" spans="1:6" ht="40.5">
      <c r="A5194" s="707">
        <v>97908</v>
      </c>
      <c r="B5194" s="692" t="s">
        <v>5205</v>
      </c>
      <c r="C5194" s="18" t="s">
        <v>44</v>
      </c>
      <c r="D5194" s="18">
        <v>680.36</v>
      </c>
      <c r="E5194" s="310" t="str">
        <f t="shared" si="81"/>
        <v>SINAPI 07/2024</v>
      </c>
      <c r="F5194" s="18">
        <v>720.74</v>
      </c>
    </row>
    <row r="5195" spans="1:6" ht="40.5">
      <c r="A5195" s="707">
        <v>98102</v>
      </c>
      <c r="B5195" s="692" t="s">
        <v>5206</v>
      </c>
      <c r="C5195" s="18" t="s">
        <v>44</v>
      </c>
      <c r="D5195" s="18">
        <v>142.96</v>
      </c>
      <c r="E5195" s="310" t="str">
        <f t="shared" si="81"/>
        <v>SINAPI 07/2024</v>
      </c>
      <c r="F5195" s="18">
        <v>143.62</v>
      </c>
    </row>
    <row r="5196" spans="1:6" ht="54">
      <c r="A5196" s="707">
        <v>98104</v>
      </c>
      <c r="B5196" s="692" t="s">
        <v>5207</v>
      </c>
      <c r="C5196" s="18" t="s">
        <v>44</v>
      </c>
      <c r="D5196" s="18">
        <v>316.51</v>
      </c>
      <c r="E5196" s="310" t="str">
        <f t="shared" si="81"/>
        <v>SINAPI 07/2024</v>
      </c>
      <c r="F5196" s="18">
        <v>339.46</v>
      </c>
    </row>
    <row r="5197" spans="1:6" ht="54">
      <c r="A5197" s="707">
        <v>98105</v>
      </c>
      <c r="B5197" s="692" t="s">
        <v>5208</v>
      </c>
      <c r="C5197" s="18" t="s">
        <v>44</v>
      </c>
      <c r="D5197" s="18">
        <v>552.88</v>
      </c>
      <c r="E5197" s="310" t="str">
        <f t="shared" si="81"/>
        <v>SINAPI 07/2024</v>
      </c>
      <c r="F5197" s="18">
        <v>593.36</v>
      </c>
    </row>
    <row r="5198" spans="1:6" ht="54">
      <c r="A5198" s="707">
        <v>98106</v>
      </c>
      <c r="B5198" s="692" t="s">
        <v>5209</v>
      </c>
      <c r="C5198" s="18" t="s">
        <v>44</v>
      </c>
      <c r="D5198" s="18">
        <v>911.39</v>
      </c>
      <c r="E5198" s="310" t="str">
        <f t="shared" si="81"/>
        <v>SINAPI 07/2024</v>
      </c>
      <c r="F5198" s="18">
        <v>977.82</v>
      </c>
    </row>
    <row r="5199" spans="1:6" ht="54">
      <c r="A5199" s="707">
        <v>98107</v>
      </c>
      <c r="B5199" s="692" t="s">
        <v>5210</v>
      </c>
      <c r="C5199" s="18" t="s">
        <v>44</v>
      </c>
      <c r="D5199" s="18">
        <v>246.02</v>
      </c>
      <c r="E5199" s="310" t="str">
        <f t="shared" si="81"/>
        <v>SINAPI 07/2024</v>
      </c>
      <c r="F5199" s="18">
        <v>262.93</v>
      </c>
    </row>
    <row r="5200" spans="1:6" ht="54">
      <c r="A5200" s="707">
        <v>98108</v>
      </c>
      <c r="B5200" s="692" t="s">
        <v>5211</v>
      </c>
      <c r="C5200" s="18" t="s">
        <v>44</v>
      </c>
      <c r="D5200" s="18">
        <v>438.97</v>
      </c>
      <c r="E5200" s="310" t="str">
        <f t="shared" si="81"/>
        <v>SINAPI 07/2024</v>
      </c>
      <c r="F5200" s="18">
        <v>469.72</v>
      </c>
    </row>
    <row r="5201" spans="1:6" ht="40.5">
      <c r="A5201" s="707">
        <v>99250</v>
      </c>
      <c r="B5201" s="692" t="s">
        <v>5212</v>
      </c>
      <c r="C5201" s="18" t="s">
        <v>44</v>
      </c>
      <c r="D5201" s="18">
        <v>157.38</v>
      </c>
      <c r="E5201" s="310" t="str">
        <f t="shared" si="81"/>
        <v>SINAPI 07/2024</v>
      </c>
      <c r="F5201" s="18">
        <v>168.85</v>
      </c>
    </row>
    <row r="5202" spans="1:6" ht="40.5">
      <c r="A5202" s="707">
        <v>99251</v>
      </c>
      <c r="B5202" s="692" t="s">
        <v>5213</v>
      </c>
      <c r="C5202" s="18" t="s">
        <v>44</v>
      </c>
      <c r="D5202" s="18">
        <v>245.83</v>
      </c>
      <c r="E5202" s="310" t="str">
        <f t="shared" si="81"/>
        <v>SINAPI 07/2024</v>
      </c>
      <c r="F5202" s="18">
        <v>263.93</v>
      </c>
    </row>
    <row r="5203" spans="1:6" ht="40.5">
      <c r="A5203" s="707">
        <v>99253</v>
      </c>
      <c r="B5203" s="692" t="s">
        <v>5214</v>
      </c>
      <c r="C5203" s="18" t="s">
        <v>44</v>
      </c>
      <c r="D5203" s="18">
        <v>474.02</v>
      </c>
      <c r="E5203" s="310" t="str">
        <f t="shared" si="81"/>
        <v>SINAPI 07/2024</v>
      </c>
      <c r="F5203" s="18">
        <v>508.32</v>
      </c>
    </row>
    <row r="5204" spans="1:6" ht="40.5">
      <c r="A5204" s="707">
        <v>99255</v>
      </c>
      <c r="B5204" s="692" t="s">
        <v>5215</v>
      </c>
      <c r="C5204" s="18" t="s">
        <v>44</v>
      </c>
      <c r="D5204" s="18">
        <v>661.79</v>
      </c>
      <c r="E5204" s="310" t="str">
        <f t="shared" si="81"/>
        <v>SINAPI 07/2024</v>
      </c>
      <c r="F5204" s="18">
        <v>709.58</v>
      </c>
    </row>
    <row r="5205" spans="1:6" ht="40.5">
      <c r="A5205" s="707">
        <v>99257</v>
      </c>
      <c r="B5205" s="692" t="s">
        <v>5216</v>
      </c>
      <c r="C5205" s="18" t="s">
        <v>44</v>
      </c>
      <c r="D5205" s="18">
        <v>783.7</v>
      </c>
      <c r="E5205" s="310" t="str">
        <f t="shared" si="81"/>
        <v>SINAPI 07/2024</v>
      </c>
      <c r="F5205" s="18">
        <v>835.59</v>
      </c>
    </row>
    <row r="5206" spans="1:6" ht="40.5">
      <c r="A5206" s="707">
        <v>99258</v>
      </c>
      <c r="B5206" s="692" t="s">
        <v>5217</v>
      </c>
      <c r="C5206" s="18" t="s">
        <v>44</v>
      </c>
      <c r="D5206" s="18">
        <v>210.46</v>
      </c>
      <c r="E5206" s="310" t="str">
        <f t="shared" si="81"/>
        <v>SINAPI 07/2024</v>
      </c>
      <c r="F5206" s="18">
        <v>225.21</v>
      </c>
    </row>
    <row r="5207" spans="1:6" ht="40.5">
      <c r="A5207" s="707">
        <v>99260</v>
      </c>
      <c r="B5207" s="692" t="s">
        <v>5218</v>
      </c>
      <c r="C5207" s="18" t="s">
        <v>44</v>
      </c>
      <c r="D5207" s="18">
        <v>389.9</v>
      </c>
      <c r="E5207" s="310" t="str">
        <f t="shared" si="81"/>
        <v>SINAPI 07/2024</v>
      </c>
      <c r="F5207" s="18">
        <v>416.49</v>
      </c>
    </row>
    <row r="5208" spans="1:6" ht="40.5">
      <c r="A5208" s="707">
        <v>99262</v>
      </c>
      <c r="B5208" s="692" t="s">
        <v>5219</v>
      </c>
      <c r="C5208" s="18" t="s">
        <v>44</v>
      </c>
      <c r="D5208" s="18">
        <v>554.47</v>
      </c>
      <c r="E5208" s="310" t="str">
        <f t="shared" si="81"/>
        <v>SINAPI 07/2024</v>
      </c>
      <c r="F5208" s="18">
        <v>592.41</v>
      </c>
    </row>
    <row r="5209" spans="1:6" ht="40.5">
      <c r="A5209" s="707">
        <v>99264</v>
      </c>
      <c r="B5209" s="692" t="s">
        <v>5220</v>
      </c>
      <c r="C5209" s="18" t="s">
        <v>44</v>
      </c>
      <c r="D5209" s="18">
        <v>656.71</v>
      </c>
      <c r="E5209" s="310" t="str">
        <f t="shared" si="81"/>
        <v>SINAPI 07/2024</v>
      </c>
      <c r="F5209" s="18">
        <v>696.94</v>
      </c>
    </row>
    <row r="5210" spans="1:6" ht="27">
      <c r="A5210" s="707">
        <v>102587</v>
      </c>
      <c r="B5210" s="692" t="s">
        <v>5221</v>
      </c>
      <c r="C5210" s="18" t="s">
        <v>44</v>
      </c>
      <c r="D5210" s="18">
        <v>2.92</v>
      </c>
      <c r="E5210" s="310" t="str">
        <f t="shared" si="81"/>
        <v>SINAPI 07/2024</v>
      </c>
      <c r="F5210" s="18">
        <v>3.29</v>
      </c>
    </row>
    <row r="5211" spans="1:6" ht="27">
      <c r="A5211" s="707">
        <v>102588</v>
      </c>
      <c r="B5211" s="692" t="s">
        <v>5222</v>
      </c>
      <c r="C5211" s="18" t="s">
        <v>44</v>
      </c>
      <c r="D5211" s="18">
        <v>4.22</v>
      </c>
      <c r="E5211" s="310" t="str">
        <f t="shared" si="81"/>
        <v>SINAPI 07/2024</v>
      </c>
      <c r="F5211" s="18">
        <v>4.76</v>
      </c>
    </row>
    <row r="5212" spans="1:6" ht="27">
      <c r="A5212" s="707">
        <v>102589</v>
      </c>
      <c r="B5212" s="692" t="s">
        <v>5223</v>
      </c>
      <c r="C5212" s="18" t="s">
        <v>44</v>
      </c>
      <c r="D5212" s="18">
        <v>3.25</v>
      </c>
      <c r="E5212" s="310" t="str">
        <f t="shared" si="81"/>
        <v>SINAPI 07/2024</v>
      </c>
      <c r="F5212" s="18">
        <v>3.66</v>
      </c>
    </row>
    <row r="5213" spans="1:6" ht="27">
      <c r="A5213" s="707">
        <v>102590</v>
      </c>
      <c r="B5213" s="692" t="s">
        <v>5224</v>
      </c>
      <c r="C5213" s="18" t="s">
        <v>44</v>
      </c>
      <c r="D5213" s="18">
        <v>4.55</v>
      </c>
      <c r="E5213" s="310" t="str">
        <f t="shared" si="81"/>
        <v>SINAPI 07/2024</v>
      </c>
      <c r="F5213" s="18">
        <v>5.13</v>
      </c>
    </row>
    <row r="5214" spans="1:6" ht="27">
      <c r="A5214" s="707">
        <v>102591</v>
      </c>
      <c r="B5214" s="692" t="s">
        <v>5225</v>
      </c>
      <c r="C5214" s="18" t="s">
        <v>44</v>
      </c>
      <c r="D5214" s="18">
        <v>3.58</v>
      </c>
      <c r="E5214" s="310" t="str">
        <f t="shared" si="81"/>
        <v>SINAPI 07/2024</v>
      </c>
      <c r="F5214" s="18">
        <v>4.03</v>
      </c>
    </row>
    <row r="5215" spans="1:6" ht="27">
      <c r="A5215" s="707">
        <v>102592</v>
      </c>
      <c r="B5215" s="692" t="s">
        <v>5226</v>
      </c>
      <c r="C5215" s="18" t="s">
        <v>44</v>
      </c>
      <c r="D5215" s="18">
        <v>4.88</v>
      </c>
      <c r="E5215" s="310" t="str">
        <f t="shared" si="81"/>
        <v>SINAPI 07/2024</v>
      </c>
      <c r="F5215" s="18">
        <v>5.5</v>
      </c>
    </row>
    <row r="5216" spans="1:6" ht="27">
      <c r="A5216" s="707">
        <v>102593</v>
      </c>
      <c r="B5216" s="692" t="s">
        <v>5227</v>
      </c>
      <c r="C5216" s="18" t="s">
        <v>44</v>
      </c>
      <c r="D5216" s="18">
        <v>4.04</v>
      </c>
      <c r="E5216" s="310" t="str">
        <f t="shared" si="81"/>
        <v>SINAPI 07/2024</v>
      </c>
      <c r="F5216" s="18">
        <v>4.54</v>
      </c>
    </row>
    <row r="5217" spans="1:6" ht="27">
      <c r="A5217" s="707">
        <v>102594</v>
      </c>
      <c r="B5217" s="692" t="s">
        <v>5228</v>
      </c>
      <c r="C5217" s="18" t="s">
        <v>44</v>
      </c>
      <c r="D5217" s="18">
        <v>5.34</v>
      </c>
      <c r="E5217" s="310" t="str">
        <f t="shared" si="81"/>
        <v>SINAPI 07/2024</v>
      </c>
      <c r="F5217" s="18">
        <v>6.02</v>
      </c>
    </row>
    <row r="5218" spans="1:6" ht="27">
      <c r="A5218" s="707">
        <v>102595</v>
      </c>
      <c r="B5218" s="692" t="s">
        <v>5229</v>
      </c>
      <c r="C5218" s="18" t="s">
        <v>44</v>
      </c>
      <c r="D5218" s="18">
        <v>4.55</v>
      </c>
      <c r="E5218" s="310" t="str">
        <f t="shared" si="81"/>
        <v>SINAPI 07/2024</v>
      </c>
      <c r="F5218" s="18">
        <v>5.14</v>
      </c>
    </row>
    <row r="5219" spans="1:6" ht="27">
      <c r="A5219" s="707">
        <v>102596</v>
      </c>
      <c r="B5219" s="692" t="s">
        <v>5230</v>
      </c>
      <c r="C5219" s="18" t="s">
        <v>44</v>
      </c>
      <c r="D5219" s="18">
        <v>5.87</v>
      </c>
      <c r="E5219" s="310" t="str">
        <f t="shared" si="81"/>
        <v>SINAPI 07/2024</v>
      </c>
      <c r="F5219" s="18">
        <v>6.61</v>
      </c>
    </row>
    <row r="5220" spans="1:6" ht="27">
      <c r="A5220" s="707">
        <v>102597</v>
      </c>
      <c r="B5220" s="692" t="s">
        <v>5231</v>
      </c>
      <c r="C5220" s="18" t="s">
        <v>44</v>
      </c>
      <c r="D5220" s="18">
        <v>5.22</v>
      </c>
      <c r="E5220" s="310" t="str">
        <f t="shared" si="81"/>
        <v>SINAPI 07/2024</v>
      </c>
      <c r="F5220" s="18">
        <v>5.88</v>
      </c>
    </row>
    <row r="5221" spans="1:6" ht="27">
      <c r="A5221" s="707">
        <v>102598</v>
      </c>
      <c r="B5221" s="692" t="s">
        <v>5232</v>
      </c>
      <c r="C5221" s="18" t="s">
        <v>44</v>
      </c>
      <c r="D5221" s="18">
        <v>6.52</v>
      </c>
      <c r="E5221" s="310" t="str">
        <f t="shared" si="81"/>
        <v>SINAPI 07/2024</v>
      </c>
      <c r="F5221" s="18">
        <v>7.36</v>
      </c>
    </row>
    <row r="5222" spans="1:6" ht="27">
      <c r="A5222" s="707">
        <v>102599</v>
      </c>
      <c r="B5222" s="692" t="s">
        <v>5233</v>
      </c>
      <c r="C5222" s="18" t="s">
        <v>44</v>
      </c>
      <c r="D5222" s="18">
        <v>5.87</v>
      </c>
      <c r="E5222" s="310" t="str">
        <f t="shared" si="81"/>
        <v>SINAPI 07/2024</v>
      </c>
      <c r="F5222" s="18">
        <v>6.63</v>
      </c>
    </row>
    <row r="5223" spans="1:6" ht="27">
      <c r="A5223" s="707">
        <v>102600</v>
      </c>
      <c r="B5223" s="692" t="s">
        <v>5234</v>
      </c>
      <c r="C5223" s="18" t="s">
        <v>44</v>
      </c>
      <c r="D5223" s="18">
        <v>7.18</v>
      </c>
      <c r="E5223" s="310" t="str">
        <f t="shared" si="81"/>
        <v>SINAPI 07/2024</v>
      </c>
      <c r="F5223" s="18">
        <v>8.1</v>
      </c>
    </row>
    <row r="5224" spans="1:6" ht="27">
      <c r="A5224" s="707">
        <v>102601</v>
      </c>
      <c r="B5224" s="692" t="s">
        <v>5235</v>
      </c>
      <c r="C5224" s="18" t="s">
        <v>44</v>
      </c>
      <c r="D5224" s="18">
        <v>6.87</v>
      </c>
      <c r="E5224" s="310" t="str">
        <f t="shared" si="81"/>
        <v>SINAPI 07/2024</v>
      </c>
      <c r="F5224" s="18">
        <v>7.75</v>
      </c>
    </row>
    <row r="5225" spans="1:6" ht="27">
      <c r="A5225" s="707">
        <v>102602</v>
      </c>
      <c r="B5225" s="692" t="s">
        <v>5236</v>
      </c>
      <c r="C5225" s="18" t="s">
        <v>44</v>
      </c>
      <c r="D5225" s="18">
        <v>8.17</v>
      </c>
      <c r="E5225" s="310" t="str">
        <f t="shared" si="81"/>
        <v>SINAPI 07/2024</v>
      </c>
      <c r="F5225" s="18">
        <v>9.2100000000000009</v>
      </c>
    </row>
    <row r="5226" spans="1:6" ht="27">
      <c r="A5226" s="707">
        <v>102603</v>
      </c>
      <c r="B5226" s="692" t="s">
        <v>5237</v>
      </c>
      <c r="C5226" s="18" t="s">
        <v>44</v>
      </c>
      <c r="D5226" s="18">
        <v>8.52</v>
      </c>
      <c r="E5226" s="310" t="str">
        <f t="shared" si="81"/>
        <v>SINAPI 07/2024</v>
      </c>
      <c r="F5226" s="18">
        <v>9.6</v>
      </c>
    </row>
    <row r="5227" spans="1:6" ht="27">
      <c r="A5227" s="707">
        <v>102604</v>
      </c>
      <c r="B5227" s="692" t="s">
        <v>5238</v>
      </c>
      <c r="C5227" s="18" t="s">
        <v>44</v>
      </c>
      <c r="D5227" s="18">
        <v>9.82</v>
      </c>
      <c r="E5227" s="310" t="str">
        <f t="shared" si="81"/>
        <v>SINAPI 07/2024</v>
      </c>
      <c r="F5227" s="18">
        <v>11.07</v>
      </c>
    </row>
    <row r="5228" spans="1:6" ht="27">
      <c r="A5228" s="707">
        <v>102605</v>
      </c>
      <c r="B5228" s="692" t="s">
        <v>5239</v>
      </c>
      <c r="C5228" s="18" t="s">
        <v>44</v>
      </c>
      <c r="D5228" s="18">
        <v>239.63</v>
      </c>
      <c r="E5228" s="310" t="str">
        <f t="shared" si="81"/>
        <v>SINAPI 07/2024</v>
      </c>
      <c r="F5228" s="18">
        <v>240.19</v>
      </c>
    </row>
    <row r="5229" spans="1:6" ht="27">
      <c r="A5229" s="707">
        <v>102606</v>
      </c>
      <c r="B5229" s="692" t="s">
        <v>5240</v>
      </c>
      <c r="C5229" s="18" t="s">
        <v>44</v>
      </c>
      <c r="D5229" s="18">
        <v>369.29</v>
      </c>
      <c r="E5229" s="310" t="str">
        <f t="shared" si="81"/>
        <v>SINAPI 07/2024</v>
      </c>
      <c r="F5229" s="18">
        <v>369.98</v>
      </c>
    </row>
    <row r="5230" spans="1:6" ht="27">
      <c r="A5230" s="707">
        <v>102607</v>
      </c>
      <c r="B5230" s="692" t="s">
        <v>5241</v>
      </c>
      <c r="C5230" s="18" t="s">
        <v>44</v>
      </c>
      <c r="D5230" s="18">
        <v>395.3</v>
      </c>
      <c r="E5230" s="310" t="str">
        <f t="shared" si="81"/>
        <v>SINAPI 07/2024</v>
      </c>
      <c r="F5230" s="18">
        <v>396.11</v>
      </c>
    </row>
    <row r="5231" spans="1:6" ht="27">
      <c r="A5231" s="707">
        <v>102608</v>
      </c>
      <c r="B5231" s="692" t="s">
        <v>5242</v>
      </c>
      <c r="C5231" s="18" t="s">
        <v>44</v>
      </c>
      <c r="D5231" s="18">
        <v>906.27</v>
      </c>
      <c r="E5231" s="310" t="str">
        <f t="shared" si="81"/>
        <v>SINAPI 07/2024</v>
      </c>
      <c r="F5231" s="18">
        <v>907.33</v>
      </c>
    </row>
    <row r="5232" spans="1:6" ht="27">
      <c r="A5232" s="707">
        <v>102609</v>
      </c>
      <c r="B5232" s="692" t="s">
        <v>5243</v>
      </c>
      <c r="C5232" s="18" t="s">
        <v>44</v>
      </c>
      <c r="D5232" s="311">
        <v>1029.72</v>
      </c>
      <c r="E5232" s="310" t="str">
        <f t="shared" si="81"/>
        <v>SINAPI 07/2024</v>
      </c>
      <c r="F5232" s="311">
        <v>1031.1500000000001</v>
      </c>
    </row>
    <row r="5233" spans="1:6" ht="27">
      <c r="A5233" s="707">
        <v>102610</v>
      </c>
      <c r="B5233" s="692" t="s">
        <v>5244</v>
      </c>
      <c r="C5233" s="18" t="s">
        <v>44</v>
      </c>
      <c r="D5233" s="311">
        <v>1769.92</v>
      </c>
      <c r="E5233" s="310" t="str">
        <f t="shared" si="81"/>
        <v>SINAPI 07/2024</v>
      </c>
      <c r="F5233" s="311">
        <v>1771.72</v>
      </c>
    </row>
    <row r="5234" spans="1:6" ht="40.5">
      <c r="A5234" s="707">
        <v>102611</v>
      </c>
      <c r="B5234" s="692" t="s">
        <v>5245</v>
      </c>
      <c r="C5234" s="18" t="s">
        <v>44</v>
      </c>
      <c r="D5234" s="18">
        <v>398.21</v>
      </c>
      <c r="E5234" s="310" t="str">
        <f t="shared" si="81"/>
        <v>SINAPI 07/2024</v>
      </c>
      <c r="F5234" s="18">
        <v>398.83</v>
      </c>
    </row>
    <row r="5235" spans="1:6" ht="40.5">
      <c r="A5235" s="707">
        <v>102612</v>
      </c>
      <c r="B5235" s="692" t="s">
        <v>5246</v>
      </c>
      <c r="C5235" s="18" t="s">
        <v>44</v>
      </c>
      <c r="D5235" s="18">
        <v>571.75</v>
      </c>
      <c r="E5235" s="310" t="str">
        <f t="shared" si="81"/>
        <v>SINAPI 07/2024</v>
      </c>
      <c r="F5235" s="18">
        <v>572.42999999999995</v>
      </c>
    </row>
    <row r="5236" spans="1:6" ht="40.5">
      <c r="A5236" s="707">
        <v>102613</v>
      </c>
      <c r="B5236" s="692" t="s">
        <v>5247</v>
      </c>
      <c r="C5236" s="18" t="s">
        <v>44</v>
      </c>
      <c r="D5236" s="18">
        <v>554.19000000000005</v>
      </c>
      <c r="E5236" s="310" t="str">
        <f t="shared" si="81"/>
        <v>SINAPI 07/2024</v>
      </c>
      <c r="F5236" s="18">
        <v>555.01</v>
      </c>
    </row>
    <row r="5237" spans="1:6" ht="40.5">
      <c r="A5237" s="707">
        <v>102614</v>
      </c>
      <c r="B5237" s="692" t="s">
        <v>5248</v>
      </c>
      <c r="C5237" s="18" t="s">
        <v>44</v>
      </c>
      <c r="D5237" s="18">
        <v>852.19</v>
      </c>
      <c r="E5237" s="310" t="str">
        <f t="shared" si="81"/>
        <v>SINAPI 07/2024</v>
      </c>
      <c r="F5237" s="18">
        <v>853.25</v>
      </c>
    </row>
    <row r="5238" spans="1:6" ht="40.5">
      <c r="A5238" s="707">
        <v>102615</v>
      </c>
      <c r="B5238" s="692" t="s">
        <v>5249</v>
      </c>
      <c r="C5238" s="18" t="s">
        <v>44</v>
      </c>
      <c r="D5238" s="311">
        <v>1069.5</v>
      </c>
      <c r="E5238" s="310" t="str">
        <f t="shared" si="81"/>
        <v>SINAPI 07/2024</v>
      </c>
      <c r="F5238" s="311">
        <v>1070.83</v>
      </c>
    </row>
    <row r="5239" spans="1:6" ht="40.5">
      <c r="A5239" s="707">
        <v>102616</v>
      </c>
      <c r="B5239" s="692" t="s">
        <v>5250</v>
      </c>
      <c r="C5239" s="18" t="s">
        <v>44</v>
      </c>
      <c r="D5239" s="311">
        <v>1583.25</v>
      </c>
      <c r="E5239" s="310" t="str">
        <f t="shared" si="81"/>
        <v>SINAPI 07/2024</v>
      </c>
      <c r="F5239" s="311">
        <v>1584.99</v>
      </c>
    </row>
    <row r="5240" spans="1:6" ht="40.5">
      <c r="A5240" s="707">
        <v>102617</v>
      </c>
      <c r="B5240" s="692" t="s">
        <v>5251</v>
      </c>
      <c r="C5240" s="18" t="s">
        <v>44</v>
      </c>
      <c r="D5240" s="311">
        <v>3020.45</v>
      </c>
      <c r="E5240" s="310" t="str">
        <f t="shared" si="81"/>
        <v>SINAPI 07/2024</v>
      </c>
      <c r="F5240" s="311">
        <v>3042.51</v>
      </c>
    </row>
    <row r="5241" spans="1:6" ht="40.5">
      <c r="A5241" s="707">
        <v>102618</v>
      </c>
      <c r="B5241" s="692" t="s">
        <v>5252</v>
      </c>
      <c r="C5241" s="18" t="s">
        <v>44</v>
      </c>
      <c r="D5241" s="311">
        <v>3614.46</v>
      </c>
      <c r="E5241" s="310" t="str">
        <f t="shared" si="81"/>
        <v>SINAPI 07/2024</v>
      </c>
      <c r="F5241" s="311">
        <v>3636.52</v>
      </c>
    </row>
    <row r="5242" spans="1:6" ht="40.5">
      <c r="A5242" s="707">
        <v>102619</v>
      </c>
      <c r="B5242" s="692" t="s">
        <v>5253</v>
      </c>
      <c r="C5242" s="18" t="s">
        <v>44</v>
      </c>
      <c r="D5242" s="311">
        <v>4819.6000000000004</v>
      </c>
      <c r="E5242" s="310" t="str">
        <f t="shared" si="81"/>
        <v>SINAPI 07/2024</v>
      </c>
      <c r="F5242" s="311">
        <v>4841.66</v>
      </c>
    </row>
    <row r="5243" spans="1:6" ht="40.5">
      <c r="A5243" s="707">
        <v>102620</v>
      </c>
      <c r="B5243" s="692" t="s">
        <v>5254</v>
      </c>
      <c r="C5243" s="18" t="s">
        <v>44</v>
      </c>
      <c r="D5243" s="311">
        <v>6958.99</v>
      </c>
      <c r="E5243" s="310" t="str">
        <f t="shared" si="81"/>
        <v>SINAPI 07/2024</v>
      </c>
      <c r="F5243" s="311">
        <v>6981.05</v>
      </c>
    </row>
    <row r="5244" spans="1:6" ht="40.5">
      <c r="A5244" s="707">
        <v>102621</v>
      </c>
      <c r="B5244" s="692" t="s">
        <v>5255</v>
      </c>
      <c r="C5244" s="18" t="s">
        <v>44</v>
      </c>
      <c r="D5244" s="311">
        <v>10645.71</v>
      </c>
      <c r="E5244" s="310" t="str">
        <f t="shared" si="81"/>
        <v>SINAPI 07/2024</v>
      </c>
      <c r="F5244" s="311">
        <v>10667.77</v>
      </c>
    </row>
    <row r="5245" spans="1:6" ht="40.5">
      <c r="A5245" s="707">
        <v>102622</v>
      </c>
      <c r="B5245" s="692" t="s">
        <v>5256</v>
      </c>
      <c r="C5245" s="18" t="s">
        <v>44</v>
      </c>
      <c r="D5245" s="18">
        <v>513.16999999999996</v>
      </c>
      <c r="E5245" s="310" t="str">
        <f t="shared" si="81"/>
        <v>SINAPI 07/2024</v>
      </c>
      <c r="F5245" s="18">
        <v>523.38</v>
      </c>
    </row>
    <row r="5246" spans="1:6" ht="40.5">
      <c r="A5246" s="707">
        <v>102623</v>
      </c>
      <c r="B5246" s="692" t="s">
        <v>5257</v>
      </c>
      <c r="C5246" s="18" t="s">
        <v>44</v>
      </c>
      <c r="D5246" s="18">
        <v>714.41</v>
      </c>
      <c r="E5246" s="310" t="str">
        <f t="shared" si="81"/>
        <v>SINAPI 07/2024</v>
      </c>
      <c r="F5246" s="18">
        <v>725.73</v>
      </c>
    </row>
    <row r="5247" spans="1:6" ht="40.5">
      <c r="A5247" s="707">
        <v>89482</v>
      </c>
      <c r="B5247" s="692" t="s">
        <v>5258</v>
      </c>
      <c r="C5247" s="18" t="s">
        <v>44</v>
      </c>
      <c r="D5247" s="18">
        <v>34.64</v>
      </c>
      <c r="E5247" s="310" t="str">
        <f t="shared" si="81"/>
        <v>SINAPI 07/2024</v>
      </c>
      <c r="F5247" s="18">
        <v>35.799999999999997</v>
      </c>
    </row>
    <row r="5248" spans="1:6" ht="40.5">
      <c r="A5248" s="707">
        <v>89491</v>
      </c>
      <c r="B5248" s="692" t="s">
        <v>5259</v>
      </c>
      <c r="C5248" s="18" t="s">
        <v>44</v>
      </c>
      <c r="D5248" s="18">
        <v>89.15</v>
      </c>
      <c r="E5248" s="310" t="str">
        <f t="shared" si="81"/>
        <v>SINAPI 07/2024</v>
      </c>
      <c r="F5248" s="18">
        <v>90.95</v>
      </c>
    </row>
    <row r="5249" spans="1:6" ht="40.5">
      <c r="A5249" s="707">
        <v>89495</v>
      </c>
      <c r="B5249" s="692" t="s">
        <v>5260</v>
      </c>
      <c r="C5249" s="18" t="s">
        <v>44</v>
      </c>
      <c r="D5249" s="18">
        <v>15.93</v>
      </c>
      <c r="E5249" s="310" t="str">
        <f t="shared" si="81"/>
        <v>SINAPI 07/2024</v>
      </c>
      <c r="F5249" s="18">
        <v>16.53</v>
      </c>
    </row>
    <row r="5250" spans="1:6" ht="40.5">
      <c r="A5250" s="707">
        <v>89707</v>
      </c>
      <c r="B5250" s="692" t="s">
        <v>5261</v>
      </c>
      <c r="C5250" s="18" t="s">
        <v>44</v>
      </c>
      <c r="D5250" s="18">
        <v>42.23</v>
      </c>
      <c r="E5250" s="310" t="str">
        <f t="shared" si="81"/>
        <v>SINAPI 07/2024</v>
      </c>
      <c r="F5250" s="18">
        <v>44.36</v>
      </c>
    </row>
    <row r="5251" spans="1:6" ht="40.5">
      <c r="A5251" s="707">
        <v>89708</v>
      </c>
      <c r="B5251" s="692" t="s">
        <v>5262</v>
      </c>
      <c r="C5251" s="18" t="s">
        <v>44</v>
      </c>
      <c r="D5251" s="18">
        <v>90.71</v>
      </c>
      <c r="E5251" s="310" t="str">
        <f t="shared" si="81"/>
        <v>SINAPI 07/2024</v>
      </c>
      <c r="F5251" s="18">
        <v>93.26</v>
      </c>
    </row>
    <row r="5252" spans="1:6" ht="40.5">
      <c r="A5252" s="707">
        <v>89709</v>
      </c>
      <c r="B5252" s="692" t="s">
        <v>5263</v>
      </c>
      <c r="C5252" s="18" t="s">
        <v>44</v>
      </c>
      <c r="D5252" s="18">
        <v>18.21</v>
      </c>
      <c r="E5252" s="310" t="str">
        <f t="shared" si="81"/>
        <v>SINAPI 07/2024</v>
      </c>
      <c r="F5252" s="18">
        <v>19.100000000000001</v>
      </c>
    </row>
    <row r="5253" spans="1:6" ht="40.5">
      <c r="A5253" s="707">
        <v>89710</v>
      </c>
      <c r="B5253" s="692" t="s">
        <v>5264</v>
      </c>
      <c r="C5253" s="18" t="s">
        <v>44</v>
      </c>
      <c r="D5253" s="18">
        <v>15.97</v>
      </c>
      <c r="E5253" s="310" t="str">
        <f t="shared" si="81"/>
        <v>SINAPI 07/2024</v>
      </c>
      <c r="F5253" s="18">
        <v>16.86</v>
      </c>
    </row>
    <row r="5254" spans="1:6" ht="40.5">
      <c r="A5254" s="707">
        <v>104326</v>
      </c>
      <c r="B5254" s="692" t="s">
        <v>5265</v>
      </c>
      <c r="C5254" s="18" t="s">
        <v>44</v>
      </c>
      <c r="D5254" s="18">
        <v>17.36</v>
      </c>
      <c r="E5254" s="310" t="str">
        <f t="shared" si="81"/>
        <v>SINAPI 07/2024</v>
      </c>
      <c r="F5254" s="18">
        <v>18.25</v>
      </c>
    </row>
    <row r="5255" spans="1:6" ht="40.5">
      <c r="A5255" s="707">
        <v>104327</v>
      </c>
      <c r="B5255" s="692" t="s">
        <v>5266</v>
      </c>
      <c r="C5255" s="18" t="s">
        <v>44</v>
      </c>
      <c r="D5255" s="18">
        <v>16.53</v>
      </c>
      <c r="E5255" s="310" t="str">
        <f t="shared" si="81"/>
        <v>SINAPI 07/2024</v>
      </c>
      <c r="F5255" s="18">
        <v>17.420000000000002</v>
      </c>
    </row>
    <row r="5256" spans="1:6" ht="54">
      <c r="A5256" s="707">
        <v>104328</v>
      </c>
      <c r="B5256" s="692" t="s">
        <v>5267</v>
      </c>
      <c r="C5256" s="18" t="s">
        <v>44</v>
      </c>
      <c r="D5256" s="18">
        <v>61.4</v>
      </c>
      <c r="E5256" s="310" t="str">
        <f t="shared" ref="E5256:E5319" si="82">+$G$7</f>
        <v>SINAPI 07/2024</v>
      </c>
      <c r="F5256" s="18">
        <v>63.66</v>
      </c>
    </row>
    <row r="5257" spans="1:6" ht="54">
      <c r="A5257" s="707">
        <v>104329</v>
      </c>
      <c r="B5257" s="692" t="s">
        <v>5268</v>
      </c>
      <c r="C5257" s="18" t="s">
        <v>44</v>
      </c>
      <c r="D5257" s="18">
        <v>69.41</v>
      </c>
      <c r="E5257" s="310" t="str">
        <f t="shared" si="82"/>
        <v>SINAPI 07/2024</v>
      </c>
      <c r="F5257" s="18">
        <v>71.67</v>
      </c>
    </row>
    <row r="5258" spans="1:6" ht="27">
      <c r="A5258" s="707">
        <v>86872</v>
      </c>
      <c r="B5258" s="692" t="s">
        <v>5269</v>
      </c>
      <c r="C5258" s="18" t="s">
        <v>44</v>
      </c>
      <c r="D5258" s="18">
        <v>737.22</v>
      </c>
      <c r="E5258" s="310" t="str">
        <f t="shared" si="82"/>
        <v>SINAPI 07/2024</v>
      </c>
      <c r="F5258" s="18">
        <v>744.06</v>
      </c>
    </row>
    <row r="5259" spans="1:6" ht="27">
      <c r="A5259" s="707">
        <v>86874</v>
      </c>
      <c r="B5259" s="692" t="s">
        <v>5270</v>
      </c>
      <c r="C5259" s="18" t="s">
        <v>44</v>
      </c>
      <c r="D5259" s="18">
        <v>515.09</v>
      </c>
      <c r="E5259" s="310" t="str">
        <f t="shared" si="82"/>
        <v>SINAPI 07/2024</v>
      </c>
      <c r="F5259" s="18">
        <v>518.29999999999995</v>
      </c>
    </row>
    <row r="5260" spans="1:6" ht="27">
      <c r="A5260" s="707">
        <v>86875</v>
      </c>
      <c r="B5260" s="692" t="s">
        <v>5271</v>
      </c>
      <c r="C5260" s="18" t="s">
        <v>44</v>
      </c>
      <c r="D5260" s="18">
        <v>612.54999999999995</v>
      </c>
      <c r="E5260" s="310" t="str">
        <f t="shared" si="82"/>
        <v>SINAPI 07/2024</v>
      </c>
      <c r="F5260" s="18">
        <v>616.45000000000005</v>
      </c>
    </row>
    <row r="5261" spans="1:6" ht="27">
      <c r="A5261" s="707">
        <v>86876</v>
      </c>
      <c r="B5261" s="692" t="s">
        <v>5272</v>
      </c>
      <c r="C5261" s="18" t="s">
        <v>44</v>
      </c>
      <c r="D5261" s="18">
        <v>353.23</v>
      </c>
      <c r="E5261" s="310" t="str">
        <f t="shared" si="82"/>
        <v>SINAPI 07/2024</v>
      </c>
      <c r="F5261" s="18">
        <v>356.04</v>
      </c>
    </row>
    <row r="5262" spans="1:6" ht="40.5">
      <c r="A5262" s="707">
        <v>86877</v>
      </c>
      <c r="B5262" s="692" t="s">
        <v>5273</v>
      </c>
      <c r="C5262" s="18" t="s">
        <v>44</v>
      </c>
      <c r="D5262" s="18">
        <v>93.18</v>
      </c>
      <c r="E5262" s="310" t="str">
        <f t="shared" si="82"/>
        <v>SINAPI 07/2024</v>
      </c>
      <c r="F5262" s="18">
        <v>93.81</v>
      </c>
    </row>
    <row r="5263" spans="1:6" ht="40.5">
      <c r="A5263" s="707">
        <v>86878</v>
      </c>
      <c r="B5263" s="692" t="s">
        <v>5274</v>
      </c>
      <c r="C5263" s="18" t="s">
        <v>44</v>
      </c>
      <c r="D5263" s="18">
        <v>100.72</v>
      </c>
      <c r="E5263" s="310" t="str">
        <f t="shared" si="82"/>
        <v>SINAPI 07/2024</v>
      </c>
      <c r="F5263" s="18">
        <v>101.35</v>
      </c>
    </row>
    <row r="5264" spans="1:6" ht="40.5">
      <c r="A5264" s="707">
        <v>86879</v>
      </c>
      <c r="B5264" s="692" t="s">
        <v>5275</v>
      </c>
      <c r="C5264" s="18" t="s">
        <v>44</v>
      </c>
      <c r="D5264" s="18">
        <v>9.14</v>
      </c>
      <c r="E5264" s="310" t="str">
        <f t="shared" si="82"/>
        <v>SINAPI 07/2024</v>
      </c>
      <c r="F5264" s="18">
        <v>9.59</v>
      </c>
    </row>
    <row r="5265" spans="1:6" ht="40.5">
      <c r="A5265" s="707">
        <v>86880</v>
      </c>
      <c r="B5265" s="692" t="s">
        <v>5276</v>
      </c>
      <c r="C5265" s="18" t="s">
        <v>44</v>
      </c>
      <c r="D5265" s="18">
        <v>26.27</v>
      </c>
      <c r="E5265" s="310" t="str">
        <f t="shared" si="82"/>
        <v>SINAPI 07/2024</v>
      </c>
      <c r="F5265" s="18">
        <v>26.72</v>
      </c>
    </row>
    <row r="5266" spans="1:6" ht="27">
      <c r="A5266" s="707">
        <v>86881</v>
      </c>
      <c r="B5266" s="692" t="s">
        <v>5277</v>
      </c>
      <c r="C5266" s="18" t="s">
        <v>44</v>
      </c>
      <c r="D5266" s="18">
        <v>287.83</v>
      </c>
      <c r="E5266" s="310" t="str">
        <f t="shared" si="82"/>
        <v>SINAPI 07/2024</v>
      </c>
      <c r="F5266" s="18">
        <v>288.83</v>
      </c>
    </row>
    <row r="5267" spans="1:6" ht="27">
      <c r="A5267" s="707">
        <v>86882</v>
      </c>
      <c r="B5267" s="692" t="s">
        <v>5278</v>
      </c>
      <c r="C5267" s="18" t="s">
        <v>44</v>
      </c>
      <c r="D5267" s="18">
        <v>22.07</v>
      </c>
      <c r="E5267" s="310" t="str">
        <f t="shared" si="82"/>
        <v>SINAPI 07/2024</v>
      </c>
      <c r="F5267" s="18">
        <v>22.56</v>
      </c>
    </row>
    <row r="5268" spans="1:6" ht="27">
      <c r="A5268" s="707">
        <v>86883</v>
      </c>
      <c r="B5268" s="692" t="s">
        <v>5279</v>
      </c>
      <c r="C5268" s="18" t="s">
        <v>44</v>
      </c>
      <c r="D5268" s="18">
        <v>11.91</v>
      </c>
      <c r="E5268" s="310" t="str">
        <f t="shared" si="82"/>
        <v>SINAPI 07/2024</v>
      </c>
      <c r="F5268" s="18">
        <v>12.21</v>
      </c>
    </row>
    <row r="5269" spans="1:6" ht="27">
      <c r="A5269" s="707">
        <v>86884</v>
      </c>
      <c r="B5269" s="692" t="s">
        <v>5280</v>
      </c>
      <c r="C5269" s="18" t="s">
        <v>44</v>
      </c>
      <c r="D5269" s="18">
        <v>10.11</v>
      </c>
      <c r="E5269" s="310" t="str">
        <f t="shared" si="82"/>
        <v>SINAPI 07/2024</v>
      </c>
      <c r="F5269" s="18">
        <v>10.67</v>
      </c>
    </row>
    <row r="5270" spans="1:6" ht="27">
      <c r="A5270" s="707">
        <v>86885</v>
      </c>
      <c r="B5270" s="692" t="s">
        <v>5281</v>
      </c>
      <c r="C5270" s="18" t="s">
        <v>44</v>
      </c>
      <c r="D5270" s="18">
        <v>11.6</v>
      </c>
      <c r="E5270" s="310" t="str">
        <f t="shared" si="82"/>
        <v>SINAPI 07/2024</v>
      </c>
      <c r="F5270" s="18">
        <v>12.16</v>
      </c>
    </row>
    <row r="5271" spans="1:6" ht="27">
      <c r="A5271" s="707">
        <v>86886</v>
      </c>
      <c r="B5271" s="692" t="s">
        <v>5282</v>
      </c>
      <c r="C5271" s="18" t="s">
        <v>44</v>
      </c>
      <c r="D5271" s="18">
        <v>68.62</v>
      </c>
      <c r="E5271" s="310" t="str">
        <f t="shared" si="82"/>
        <v>SINAPI 07/2024</v>
      </c>
      <c r="F5271" s="18">
        <v>69.180000000000007</v>
      </c>
    </row>
    <row r="5272" spans="1:6" ht="27">
      <c r="A5272" s="707">
        <v>86887</v>
      </c>
      <c r="B5272" s="692" t="s">
        <v>5283</v>
      </c>
      <c r="C5272" s="18" t="s">
        <v>44</v>
      </c>
      <c r="D5272" s="18">
        <v>74.69</v>
      </c>
      <c r="E5272" s="310" t="str">
        <f t="shared" si="82"/>
        <v>SINAPI 07/2024</v>
      </c>
      <c r="F5272" s="18">
        <v>75.25</v>
      </c>
    </row>
    <row r="5273" spans="1:6" ht="27">
      <c r="A5273" s="707">
        <v>86888</v>
      </c>
      <c r="B5273" s="692" t="s">
        <v>5284</v>
      </c>
      <c r="C5273" s="18" t="s">
        <v>44</v>
      </c>
      <c r="D5273" s="18">
        <v>488.56</v>
      </c>
      <c r="E5273" s="310" t="str">
        <f t="shared" si="82"/>
        <v>SINAPI 07/2024</v>
      </c>
      <c r="F5273" s="18">
        <v>491.85</v>
      </c>
    </row>
    <row r="5274" spans="1:6" ht="40.5">
      <c r="A5274" s="707">
        <v>86889</v>
      </c>
      <c r="B5274" s="692" t="s">
        <v>5285</v>
      </c>
      <c r="C5274" s="18" t="s">
        <v>44</v>
      </c>
      <c r="D5274" s="18">
        <v>856.52</v>
      </c>
      <c r="E5274" s="310" t="str">
        <f t="shared" si="82"/>
        <v>SINAPI 07/2024</v>
      </c>
      <c r="F5274" s="18">
        <v>863.16</v>
      </c>
    </row>
    <row r="5275" spans="1:6" ht="40.5">
      <c r="A5275" s="707">
        <v>86893</v>
      </c>
      <c r="B5275" s="692" t="s">
        <v>5286</v>
      </c>
      <c r="C5275" s="18" t="s">
        <v>44</v>
      </c>
      <c r="D5275" s="18">
        <v>672.35</v>
      </c>
      <c r="E5275" s="310" t="str">
        <f t="shared" si="82"/>
        <v>SINAPI 07/2024</v>
      </c>
      <c r="F5275" s="18">
        <v>678.99</v>
      </c>
    </row>
    <row r="5276" spans="1:6" ht="27">
      <c r="A5276" s="707">
        <v>86894</v>
      </c>
      <c r="B5276" s="692" t="s">
        <v>5287</v>
      </c>
      <c r="C5276" s="18" t="s">
        <v>44</v>
      </c>
      <c r="D5276" s="18">
        <v>315.64</v>
      </c>
      <c r="E5276" s="310" t="str">
        <f t="shared" si="82"/>
        <v>SINAPI 07/2024</v>
      </c>
      <c r="F5276" s="18">
        <v>319.51</v>
      </c>
    </row>
    <row r="5277" spans="1:6" ht="27">
      <c r="A5277" s="707">
        <v>86895</v>
      </c>
      <c r="B5277" s="692" t="s">
        <v>5288</v>
      </c>
      <c r="C5277" s="18" t="s">
        <v>44</v>
      </c>
      <c r="D5277" s="18">
        <v>397.07</v>
      </c>
      <c r="E5277" s="310" t="str">
        <f t="shared" si="82"/>
        <v>SINAPI 07/2024</v>
      </c>
      <c r="F5277" s="18">
        <v>404.95</v>
      </c>
    </row>
    <row r="5278" spans="1:6" ht="27">
      <c r="A5278" s="707">
        <v>86899</v>
      </c>
      <c r="B5278" s="692" t="s">
        <v>5289</v>
      </c>
      <c r="C5278" s="18" t="s">
        <v>44</v>
      </c>
      <c r="D5278" s="18">
        <v>327.98</v>
      </c>
      <c r="E5278" s="310" t="str">
        <f t="shared" si="82"/>
        <v>SINAPI 07/2024</v>
      </c>
      <c r="F5278" s="18">
        <v>335.86</v>
      </c>
    </row>
    <row r="5279" spans="1:6" ht="27">
      <c r="A5279" s="707">
        <v>86900</v>
      </c>
      <c r="B5279" s="692" t="s">
        <v>5290</v>
      </c>
      <c r="C5279" s="18" t="s">
        <v>44</v>
      </c>
      <c r="D5279" s="18">
        <v>193.47</v>
      </c>
      <c r="E5279" s="310" t="str">
        <f t="shared" si="82"/>
        <v>SINAPI 07/2024</v>
      </c>
      <c r="F5279" s="18">
        <v>195.22</v>
      </c>
    </row>
    <row r="5280" spans="1:6" ht="27">
      <c r="A5280" s="707">
        <v>86901</v>
      </c>
      <c r="B5280" s="692" t="s">
        <v>5291</v>
      </c>
      <c r="C5280" s="18" t="s">
        <v>44</v>
      </c>
      <c r="D5280" s="18">
        <v>144.68</v>
      </c>
      <c r="E5280" s="310" t="str">
        <f t="shared" si="82"/>
        <v>SINAPI 07/2024</v>
      </c>
      <c r="F5280" s="18">
        <v>147.77000000000001</v>
      </c>
    </row>
    <row r="5281" spans="1:6" ht="27">
      <c r="A5281" s="707">
        <v>86902</v>
      </c>
      <c r="B5281" s="692" t="s">
        <v>5292</v>
      </c>
      <c r="C5281" s="18" t="s">
        <v>44</v>
      </c>
      <c r="D5281" s="18">
        <v>352.16</v>
      </c>
      <c r="E5281" s="310" t="str">
        <f t="shared" si="82"/>
        <v>SINAPI 07/2024</v>
      </c>
      <c r="F5281" s="18">
        <v>355.77</v>
      </c>
    </row>
    <row r="5282" spans="1:6" ht="40.5">
      <c r="A5282" s="707">
        <v>86903</v>
      </c>
      <c r="B5282" s="692" t="s">
        <v>5293</v>
      </c>
      <c r="C5282" s="18" t="s">
        <v>44</v>
      </c>
      <c r="D5282" s="18">
        <v>389.63</v>
      </c>
      <c r="E5282" s="310" t="str">
        <f t="shared" si="82"/>
        <v>SINAPI 07/2024</v>
      </c>
      <c r="F5282" s="18">
        <v>395.44</v>
      </c>
    </row>
    <row r="5283" spans="1:6" ht="40.5">
      <c r="A5283" s="707">
        <v>86904</v>
      </c>
      <c r="B5283" s="692" t="s">
        <v>5294</v>
      </c>
      <c r="C5283" s="18" t="s">
        <v>44</v>
      </c>
      <c r="D5283" s="18">
        <v>158.08000000000001</v>
      </c>
      <c r="E5283" s="310" t="str">
        <f t="shared" si="82"/>
        <v>SINAPI 07/2024</v>
      </c>
      <c r="F5283" s="18">
        <v>159.66</v>
      </c>
    </row>
    <row r="5284" spans="1:6" ht="27">
      <c r="A5284" s="707">
        <v>86905</v>
      </c>
      <c r="B5284" s="692" t="s">
        <v>5295</v>
      </c>
      <c r="C5284" s="18" t="s">
        <v>44</v>
      </c>
      <c r="D5284" s="18">
        <v>418.21</v>
      </c>
      <c r="E5284" s="310" t="str">
        <f t="shared" si="82"/>
        <v>SINAPI 07/2024</v>
      </c>
      <c r="F5284" s="18">
        <v>419.92</v>
      </c>
    </row>
    <row r="5285" spans="1:6" ht="40.5">
      <c r="A5285" s="707">
        <v>86906</v>
      </c>
      <c r="B5285" s="692" t="s">
        <v>5296</v>
      </c>
      <c r="C5285" s="18" t="s">
        <v>44</v>
      </c>
      <c r="D5285" s="18">
        <v>77.3</v>
      </c>
      <c r="E5285" s="310" t="str">
        <f t="shared" si="82"/>
        <v>SINAPI 07/2024</v>
      </c>
      <c r="F5285" s="18">
        <v>77.66</v>
      </c>
    </row>
    <row r="5286" spans="1:6" ht="27">
      <c r="A5286" s="707">
        <v>86908</v>
      </c>
      <c r="B5286" s="692" t="s">
        <v>5297</v>
      </c>
      <c r="C5286" s="18" t="s">
        <v>44</v>
      </c>
      <c r="D5286" s="18">
        <v>502.45</v>
      </c>
      <c r="E5286" s="310" t="str">
        <f t="shared" si="82"/>
        <v>SINAPI 07/2024</v>
      </c>
      <c r="F5286" s="18">
        <v>503.29</v>
      </c>
    </row>
    <row r="5287" spans="1:6" ht="40.5">
      <c r="A5287" s="707">
        <v>86909</v>
      </c>
      <c r="B5287" s="692" t="s">
        <v>5298</v>
      </c>
      <c r="C5287" s="18" t="s">
        <v>44</v>
      </c>
      <c r="D5287" s="18">
        <v>134.26</v>
      </c>
      <c r="E5287" s="310" t="str">
        <f t="shared" si="82"/>
        <v>SINAPI 07/2024</v>
      </c>
      <c r="F5287" s="18">
        <v>134.87</v>
      </c>
    </row>
    <row r="5288" spans="1:6" ht="40.5">
      <c r="A5288" s="707">
        <v>86910</v>
      </c>
      <c r="B5288" s="692" t="s">
        <v>5299</v>
      </c>
      <c r="C5288" s="18" t="s">
        <v>44</v>
      </c>
      <c r="D5288" s="18">
        <v>132.41</v>
      </c>
      <c r="E5288" s="310" t="str">
        <f t="shared" si="82"/>
        <v>SINAPI 07/2024</v>
      </c>
      <c r="F5288" s="18">
        <v>132.84</v>
      </c>
    </row>
    <row r="5289" spans="1:6" ht="40.5">
      <c r="A5289" s="707">
        <v>86911</v>
      </c>
      <c r="B5289" s="692" t="s">
        <v>5300</v>
      </c>
      <c r="C5289" s="18" t="s">
        <v>44</v>
      </c>
      <c r="D5289" s="18">
        <v>90.45</v>
      </c>
      <c r="E5289" s="310" t="str">
        <f t="shared" si="82"/>
        <v>SINAPI 07/2024</v>
      </c>
      <c r="F5289" s="18">
        <v>90.88</v>
      </c>
    </row>
    <row r="5290" spans="1:6" ht="27">
      <c r="A5290" s="707">
        <v>86913</v>
      </c>
      <c r="B5290" s="692" t="s">
        <v>5301</v>
      </c>
      <c r="C5290" s="18" t="s">
        <v>44</v>
      </c>
      <c r="D5290" s="18">
        <v>56.25</v>
      </c>
      <c r="E5290" s="310" t="str">
        <f t="shared" si="82"/>
        <v>SINAPI 07/2024</v>
      </c>
      <c r="F5290" s="18">
        <v>56.81</v>
      </c>
    </row>
    <row r="5291" spans="1:6" ht="27">
      <c r="A5291" s="707">
        <v>86914</v>
      </c>
      <c r="B5291" s="692" t="s">
        <v>5302</v>
      </c>
      <c r="C5291" s="18" t="s">
        <v>44</v>
      </c>
      <c r="D5291" s="18">
        <v>101.46</v>
      </c>
      <c r="E5291" s="310" t="str">
        <f t="shared" si="82"/>
        <v>SINAPI 07/2024</v>
      </c>
      <c r="F5291" s="18">
        <v>102.02</v>
      </c>
    </row>
    <row r="5292" spans="1:6" ht="40.5">
      <c r="A5292" s="707">
        <v>86915</v>
      </c>
      <c r="B5292" s="692" t="s">
        <v>5303</v>
      </c>
      <c r="C5292" s="18" t="s">
        <v>44</v>
      </c>
      <c r="D5292" s="18">
        <v>148.43</v>
      </c>
      <c r="E5292" s="310" t="str">
        <f t="shared" si="82"/>
        <v>SINAPI 07/2024</v>
      </c>
      <c r="F5292" s="18">
        <v>148.79</v>
      </c>
    </row>
    <row r="5293" spans="1:6" ht="27">
      <c r="A5293" s="707">
        <v>86916</v>
      </c>
      <c r="B5293" s="692" t="s">
        <v>5304</v>
      </c>
      <c r="C5293" s="18" t="s">
        <v>44</v>
      </c>
      <c r="D5293" s="18">
        <v>22.45</v>
      </c>
      <c r="E5293" s="310" t="str">
        <f t="shared" si="82"/>
        <v>SINAPI 07/2024</v>
      </c>
      <c r="F5293" s="18">
        <v>23.01</v>
      </c>
    </row>
    <row r="5294" spans="1:6" ht="54">
      <c r="A5294" s="707">
        <v>86919</v>
      </c>
      <c r="B5294" s="692" t="s">
        <v>5305</v>
      </c>
      <c r="C5294" s="18" t="s">
        <v>44</v>
      </c>
      <c r="D5294" s="18">
        <v>943.77</v>
      </c>
      <c r="E5294" s="310" t="str">
        <f t="shared" si="82"/>
        <v>SINAPI 07/2024</v>
      </c>
      <c r="F5294" s="18">
        <v>952.1</v>
      </c>
    </row>
    <row r="5295" spans="1:6" ht="54">
      <c r="A5295" s="707">
        <v>86920</v>
      </c>
      <c r="B5295" s="692" t="s">
        <v>5306</v>
      </c>
      <c r="C5295" s="18" t="s">
        <v>44</v>
      </c>
      <c r="D5295" s="18">
        <v>814.52</v>
      </c>
      <c r="E5295" s="310" t="str">
        <f t="shared" si="82"/>
        <v>SINAPI 07/2024</v>
      </c>
      <c r="F5295" s="18">
        <v>822.67</v>
      </c>
    </row>
    <row r="5296" spans="1:6" ht="54">
      <c r="A5296" s="707">
        <v>86921</v>
      </c>
      <c r="B5296" s="692" t="s">
        <v>5307</v>
      </c>
      <c r="C5296" s="18" t="s">
        <v>44</v>
      </c>
      <c r="D5296" s="18">
        <v>780.72</v>
      </c>
      <c r="E5296" s="310" t="str">
        <f t="shared" si="82"/>
        <v>SINAPI 07/2024</v>
      </c>
      <c r="F5296" s="18">
        <v>788.87</v>
      </c>
    </row>
    <row r="5297" spans="1:6" ht="54">
      <c r="A5297" s="707">
        <v>86922</v>
      </c>
      <c r="B5297" s="692" t="s">
        <v>5308</v>
      </c>
      <c r="C5297" s="18" t="s">
        <v>44</v>
      </c>
      <c r="D5297" s="18">
        <v>997.56</v>
      </c>
      <c r="E5297" s="310" t="str">
        <f t="shared" si="82"/>
        <v>SINAPI 07/2024</v>
      </c>
      <c r="F5297" s="311">
        <v>1002.96</v>
      </c>
    </row>
    <row r="5298" spans="1:6" ht="54">
      <c r="A5298" s="707">
        <v>86923</v>
      </c>
      <c r="B5298" s="692" t="s">
        <v>5309</v>
      </c>
      <c r="C5298" s="18" t="s">
        <v>44</v>
      </c>
      <c r="D5298" s="18">
        <v>602.54999999999995</v>
      </c>
      <c r="E5298" s="310" t="str">
        <f t="shared" si="82"/>
        <v>SINAPI 07/2024</v>
      </c>
      <c r="F5298" s="18">
        <v>607.26</v>
      </c>
    </row>
    <row r="5299" spans="1:6" ht="54">
      <c r="A5299" s="707">
        <v>86924</v>
      </c>
      <c r="B5299" s="692" t="s">
        <v>5310</v>
      </c>
      <c r="C5299" s="18" t="s">
        <v>44</v>
      </c>
      <c r="D5299" s="18">
        <v>568.75</v>
      </c>
      <c r="E5299" s="310" t="str">
        <f t="shared" si="82"/>
        <v>SINAPI 07/2024</v>
      </c>
      <c r="F5299" s="18">
        <v>573.46</v>
      </c>
    </row>
    <row r="5300" spans="1:6" ht="54">
      <c r="A5300" s="707">
        <v>86925</v>
      </c>
      <c r="B5300" s="692" t="s">
        <v>5311</v>
      </c>
      <c r="C5300" s="18" t="s">
        <v>44</v>
      </c>
      <c r="D5300" s="18">
        <v>689.85</v>
      </c>
      <c r="E5300" s="310" t="str">
        <f t="shared" si="82"/>
        <v>SINAPI 07/2024</v>
      </c>
      <c r="F5300" s="18">
        <v>695.06</v>
      </c>
    </row>
    <row r="5301" spans="1:6" ht="54">
      <c r="A5301" s="707">
        <v>86926</v>
      </c>
      <c r="B5301" s="692" t="s">
        <v>5312</v>
      </c>
      <c r="C5301" s="18" t="s">
        <v>44</v>
      </c>
      <c r="D5301" s="18">
        <v>656.05</v>
      </c>
      <c r="E5301" s="310" t="str">
        <f t="shared" si="82"/>
        <v>SINAPI 07/2024</v>
      </c>
      <c r="F5301" s="18">
        <v>661.26</v>
      </c>
    </row>
    <row r="5302" spans="1:6" ht="54">
      <c r="A5302" s="707">
        <v>86927</v>
      </c>
      <c r="B5302" s="692" t="s">
        <v>5313</v>
      </c>
      <c r="C5302" s="18" t="s">
        <v>44</v>
      </c>
      <c r="D5302" s="18">
        <v>440.69</v>
      </c>
      <c r="E5302" s="310" t="str">
        <f t="shared" si="82"/>
        <v>SINAPI 07/2024</v>
      </c>
      <c r="F5302" s="18">
        <v>445</v>
      </c>
    </row>
    <row r="5303" spans="1:6" ht="54">
      <c r="A5303" s="707">
        <v>86928</v>
      </c>
      <c r="B5303" s="692" t="s">
        <v>5314</v>
      </c>
      <c r="C5303" s="18" t="s">
        <v>44</v>
      </c>
      <c r="D5303" s="18">
        <v>406.89</v>
      </c>
      <c r="E5303" s="310" t="str">
        <f t="shared" si="82"/>
        <v>SINAPI 07/2024</v>
      </c>
      <c r="F5303" s="18">
        <v>411.2</v>
      </c>
    </row>
    <row r="5304" spans="1:6" ht="54">
      <c r="A5304" s="707">
        <v>86929</v>
      </c>
      <c r="B5304" s="692" t="s">
        <v>5315</v>
      </c>
      <c r="C5304" s="18" t="s">
        <v>44</v>
      </c>
      <c r="D5304" s="18">
        <v>430.53</v>
      </c>
      <c r="E5304" s="310" t="str">
        <f t="shared" si="82"/>
        <v>SINAPI 07/2024</v>
      </c>
      <c r="F5304" s="18">
        <v>434.65</v>
      </c>
    </row>
    <row r="5305" spans="1:6" ht="54">
      <c r="A5305" s="707">
        <v>86930</v>
      </c>
      <c r="B5305" s="692" t="s">
        <v>5316</v>
      </c>
      <c r="C5305" s="18" t="s">
        <v>44</v>
      </c>
      <c r="D5305" s="18">
        <v>396.73</v>
      </c>
      <c r="E5305" s="310" t="str">
        <f t="shared" si="82"/>
        <v>SINAPI 07/2024</v>
      </c>
      <c r="F5305" s="18">
        <v>400.85</v>
      </c>
    </row>
    <row r="5306" spans="1:6" ht="40.5">
      <c r="A5306" s="707">
        <v>86931</v>
      </c>
      <c r="B5306" s="692" t="s">
        <v>5317</v>
      </c>
      <c r="C5306" s="18" t="s">
        <v>44</v>
      </c>
      <c r="D5306" s="18">
        <v>500.16</v>
      </c>
      <c r="E5306" s="310" t="str">
        <f t="shared" si="82"/>
        <v>SINAPI 07/2024</v>
      </c>
      <c r="F5306" s="18">
        <v>504.01</v>
      </c>
    </row>
    <row r="5307" spans="1:6" ht="54">
      <c r="A5307" s="707">
        <v>86932</v>
      </c>
      <c r="B5307" s="692" t="s">
        <v>5318</v>
      </c>
      <c r="C5307" s="18" t="s">
        <v>44</v>
      </c>
      <c r="D5307" s="18">
        <v>563.25</v>
      </c>
      <c r="E5307" s="310" t="str">
        <f t="shared" si="82"/>
        <v>SINAPI 07/2024</v>
      </c>
      <c r="F5307" s="18">
        <v>567.1</v>
      </c>
    </row>
    <row r="5308" spans="1:6" ht="67.5">
      <c r="A5308" s="707">
        <v>86933</v>
      </c>
      <c r="B5308" s="692" t="s">
        <v>5319</v>
      </c>
      <c r="C5308" s="18" t="s">
        <v>44</v>
      </c>
      <c r="D5308" s="18">
        <v>454.43</v>
      </c>
      <c r="E5308" s="310" t="str">
        <f t="shared" si="82"/>
        <v>SINAPI 07/2024</v>
      </c>
      <c r="F5308" s="18">
        <v>459.67</v>
      </c>
    </row>
    <row r="5309" spans="1:6" ht="67.5">
      <c r="A5309" s="707">
        <v>86934</v>
      </c>
      <c r="B5309" s="692" t="s">
        <v>5320</v>
      </c>
      <c r="C5309" s="18" t="s">
        <v>44</v>
      </c>
      <c r="D5309" s="18">
        <v>444.27</v>
      </c>
      <c r="E5309" s="310" t="str">
        <f t="shared" si="82"/>
        <v>SINAPI 07/2024</v>
      </c>
      <c r="F5309" s="18">
        <v>449.32</v>
      </c>
    </row>
    <row r="5310" spans="1:6" ht="54">
      <c r="A5310" s="707">
        <v>86935</v>
      </c>
      <c r="B5310" s="692" t="s">
        <v>5321</v>
      </c>
      <c r="C5310" s="18" t="s">
        <v>44</v>
      </c>
      <c r="D5310" s="18">
        <v>306.10000000000002</v>
      </c>
      <c r="E5310" s="310" t="str">
        <f t="shared" si="82"/>
        <v>SINAPI 07/2024</v>
      </c>
      <c r="F5310" s="18">
        <v>308.77999999999997</v>
      </c>
    </row>
    <row r="5311" spans="1:6" ht="40.5">
      <c r="A5311" s="707">
        <v>86936</v>
      </c>
      <c r="B5311" s="692" t="s">
        <v>5322</v>
      </c>
      <c r="C5311" s="18" t="s">
        <v>44</v>
      </c>
      <c r="D5311" s="18">
        <v>582.02</v>
      </c>
      <c r="E5311" s="310" t="str">
        <f t="shared" si="82"/>
        <v>SINAPI 07/2024</v>
      </c>
      <c r="F5311" s="18">
        <v>585.4</v>
      </c>
    </row>
    <row r="5312" spans="1:6" ht="54">
      <c r="A5312" s="707">
        <v>86937</v>
      </c>
      <c r="B5312" s="692" t="s">
        <v>5323</v>
      </c>
      <c r="C5312" s="18" t="s">
        <v>44</v>
      </c>
      <c r="D5312" s="18">
        <v>249.77</v>
      </c>
      <c r="E5312" s="310" t="str">
        <f t="shared" si="82"/>
        <v>SINAPI 07/2024</v>
      </c>
      <c r="F5312" s="18">
        <v>253.79</v>
      </c>
    </row>
    <row r="5313" spans="1:6" ht="40.5">
      <c r="A5313" s="707">
        <v>86938</v>
      </c>
      <c r="B5313" s="692" t="s">
        <v>5324</v>
      </c>
      <c r="C5313" s="18" t="s">
        <v>44</v>
      </c>
      <c r="D5313" s="18">
        <v>525.69000000000005</v>
      </c>
      <c r="E5313" s="310" t="str">
        <f t="shared" si="82"/>
        <v>SINAPI 07/2024</v>
      </c>
      <c r="F5313" s="18">
        <v>530.41</v>
      </c>
    </row>
    <row r="5314" spans="1:6" ht="67.5">
      <c r="A5314" s="707">
        <v>86939</v>
      </c>
      <c r="B5314" s="692" t="s">
        <v>5325</v>
      </c>
      <c r="C5314" s="18" t="s">
        <v>44</v>
      </c>
      <c r="D5314" s="18">
        <v>460.62</v>
      </c>
      <c r="E5314" s="310" t="str">
        <f t="shared" si="82"/>
        <v>SINAPI 07/2024</v>
      </c>
      <c r="F5314" s="18">
        <v>465.9</v>
      </c>
    </row>
    <row r="5315" spans="1:6" ht="67.5">
      <c r="A5315" s="707">
        <v>86940</v>
      </c>
      <c r="B5315" s="692" t="s">
        <v>5326</v>
      </c>
      <c r="C5315" s="18" t="s">
        <v>44</v>
      </c>
      <c r="D5315" s="311">
        <v>1338.23</v>
      </c>
      <c r="E5315" s="310" t="str">
        <f t="shared" si="82"/>
        <v>SINAPI 07/2024</v>
      </c>
      <c r="F5315" s="311">
        <v>1348.5</v>
      </c>
    </row>
    <row r="5316" spans="1:6" ht="67.5">
      <c r="A5316" s="707">
        <v>86941</v>
      </c>
      <c r="B5316" s="692" t="s">
        <v>5327</v>
      </c>
      <c r="C5316" s="18" t="s">
        <v>44</v>
      </c>
      <c r="D5316" s="18">
        <v>993.76</v>
      </c>
      <c r="E5316" s="310" t="str">
        <f t="shared" si="82"/>
        <v>SINAPI 07/2024</v>
      </c>
      <c r="F5316" s="311">
        <v>1002.12</v>
      </c>
    </row>
    <row r="5317" spans="1:6" ht="67.5">
      <c r="A5317" s="707">
        <v>86942</v>
      </c>
      <c r="B5317" s="692" t="s">
        <v>5328</v>
      </c>
      <c r="C5317" s="18" t="s">
        <v>44</v>
      </c>
      <c r="D5317" s="18">
        <v>276.7</v>
      </c>
      <c r="E5317" s="310" t="str">
        <f t="shared" si="82"/>
        <v>SINAPI 07/2024</v>
      </c>
      <c r="F5317" s="18">
        <v>280.14</v>
      </c>
    </row>
    <row r="5318" spans="1:6" ht="67.5">
      <c r="A5318" s="707">
        <v>86943</v>
      </c>
      <c r="B5318" s="692" t="s">
        <v>5329</v>
      </c>
      <c r="C5318" s="18" t="s">
        <v>44</v>
      </c>
      <c r="D5318" s="18">
        <v>266.54000000000002</v>
      </c>
      <c r="E5318" s="310" t="str">
        <f t="shared" si="82"/>
        <v>SINAPI 07/2024</v>
      </c>
      <c r="F5318" s="18">
        <v>269.79000000000002</v>
      </c>
    </row>
    <row r="5319" spans="1:6" ht="67.5">
      <c r="A5319" s="707">
        <v>86947</v>
      </c>
      <c r="B5319" s="692" t="s">
        <v>5330</v>
      </c>
      <c r="C5319" s="18" t="s">
        <v>44</v>
      </c>
      <c r="D5319" s="311">
        <v>1421.26</v>
      </c>
      <c r="E5319" s="310" t="str">
        <f t="shared" si="82"/>
        <v>SINAPI 07/2024</v>
      </c>
      <c r="F5319" s="311">
        <v>1436.69</v>
      </c>
    </row>
    <row r="5320" spans="1:6" ht="67.5">
      <c r="A5320" s="707">
        <v>93396</v>
      </c>
      <c r="B5320" s="692" t="s">
        <v>5331</v>
      </c>
      <c r="C5320" s="18" t="s">
        <v>44</v>
      </c>
      <c r="D5320" s="18">
        <v>734.25</v>
      </c>
      <c r="E5320" s="310" t="str">
        <f t="shared" ref="E5320:E5383" si="83">+$G$7</f>
        <v>SINAPI 07/2024</v>
      </c>
      <c r="F5320" s="18">
        <v>747.07</v>
      </c>
    </row>
    <row r="5321" spans="1:6" ht="67.5">
      <c r="A5321" s="707">
        <v>93441</v>
      </c>
      <c r="B5321" s="692" t="s">
        <v>5332</v>
      </c>
      <c r="C5321" s="18" t="s">
        <v>44</v>
      </c>
      <c r="D5321" s="311">
        <v>1263.18</v>
      </c>
      <c r="E5321" s="310" t="str">
        <f t="shared" si="83"/>
        <v>SINAPI 07/2024</v>
      </c>
      <c r="F5321" s="311">
        <v>1273.49</v>
      </c>
    </row>
    <row r="5322" spans="1:6" ht="67.5">
      <c r="A5322" s="707">
        <v>93442</v>
      </c>
      <c r="B5322" s="692" t="s">
        <v>5333</v>
      </c>
      <c r="C5322" s="18" t="s">
        <v>44</v>
      </c>
      <c r="D5322" s="311">
        <v>1398.74</v>
      </c>
      <c r="E5322" s="310" t="str">
        <f t="shared" si="83"/>
        <v>SINAPI 07/2024</v>
      </c>
      <c r="F5322" s="311">
        <v>1409.93</v>
      </c>
    </row>
    <row r="5323" spans="1:6" ht="27">
      <c r="A5323" s="707">
        <v>95469</v>
      </c>
      <c r="B5323" s="692" t="s">
        <v>5334</v>
      </c>
      <c r="C5323" s="18" t="s">
        <v>44</v>
      </c>
      <c r="D5323" s="18">
        <v>307.49</v>
      </c>
      <c r="E5323" s="310" t="str">
        <f t="shared" si="83"/>
        <v>SINAPI 07/2024</v>
      </c>
      <c r="F5323" s="18">
        <v>309.75</v>
      </c>
    </row>
    <row r="5324" spans="1:6" ht="40.5">
      <c r="A5324" s="707">
        <v>95470</v>
      </c>
      <c r="B5324" s="692" t="s">
        <v>5335</v>
      </c>
      <c r="C5324" s="18" t="s">
        <v>44</v>
      </c>
      <c r="D5324" s="18">
        <v>314.95</v>
      </c>
      <c r="E5324" s="310" t="str">
        <f t="shared" si="83"/>
        <v>SINAPI 07/2024</v>
      </c>
      <c r="F5324" s="18">
        <v>317.20999999999998</v>
      </c>
    </row>
    <row r="5325" spans="1:6" ht="40.5">
      <c r="A5325" s="707">
        <v>95471</v>
      </c>
      <c r="B5325" s="692" t="s">
        <v>5336</v>
      </c>
      <c r="C5325" s="18" t="s">
        <v>44</v>
      </c>
      <c r="D5325" s="18">
        <v>753.4</v>
      </c>
      <c r="E5325" s="310" t="str">
        <f t="shared" si="83"/>
        <v>SINAPI 07/2024</v>
      </c>
      <c r="F5325" s="18">
        <v>758.08</v>
      </c>
    </row>
    <row r="5326" spans="1:6" ht="54">
      <c r="A5326" s="707">
        <v>95472</v>
      </c>
      <c r="B5326" s="692" t="s">
        <v>5337</v>
      </c>
      <c r="C5326" s="18" t="s">
        <v>44</v>
      </c>
      <c r="D5326" s="18">
        <v>760.86</v>
      </c>
      <c r="E5326" s="310" t="str">
        <f t="shared" si="83"/>
        <v>SINAPI 07/2024</v>
      </c>
      <c r="F5326" s="18">
        <v>765.54</v>
      </c>
    </row>
    <row r="5327" spans="1:6" ht="27">
      <c r="A5327" s="707">
        <v>95542</v>
      </c>
      <c r="B5327" s="692" t="s">
        <v>5338</v>
      </c>
      <c r="C5327" s="18" t="s">
        <v>44</v>
      </c>
      <c r="D5327" s="18">
        <v>70.89</v>
      </c>
      <c r="E5327" s="310" t="str">
        <f t="shared" si="83"/>
        <v>SINAPI 07/2024</v>
      </c>
      <c r="F5327" s="18">
        <v>72.05</v>
      </c>
    </row>
    <row r="5328" spans="1:6" ht="27">
      <c r="A5328" s="707">
        <v>95543</v>
      </c>
      <c r="B5328" s="692" t="s">
        <v>5339</v>
      </c>
      <c r="C5328" s="18" t="s">
        <v>44</v>
      </c>
      <c r="D5328" s="18">
        <v>114.42</v>
      </c>
      <c r="E5328" s="310" t="str">
        <f t="shared" si="83"/>
        <v>SINAPI 07/2024</v>
      </c>
      <c r="F5328" s="18">
        <v>116.74</v>
      </c>
    </row>
    <row r="5329" spans="1:6" ht="27">
      <c r="A5329" s="707">
        <v>95544</v>
      </c>
      <c r="B5329" s="692" t="s">
        <v>5340</v>
      </c>
      <c r="C5329" s="18" t="s">
        <v>44</v>
      </c>
      <c r="D5329" s="18">
        <v>90</v>
      </c>
      <c r="E5329" s="310" t="str">
        <f t="shared" si="83"/>
        <v>SINAPI 07/2024</v>
      </c>
      <c r="F5329" s="18">
        <v>91.16</v>
      </c>
    </row>
    <row r="5330" spans="1:6" ht="27">
      <c r="A5330" s="707">
        <v>95545</v>
      </c>
      <c r="B5330" s="692" t="s">
        <v>5341</v>
      </c>
      <c r="C5330" s="18" t="s">
        <v>44</v>
      </c>
      <c r="D5330" s="18">
        <v>87.96</v>
      </c>
      <c r="E5330" s="310" t="str">
        <f t="shared" si="83"/>
        <v>SINAPI 07/2024</v>
      </c>
      <c r="F5330" s="18">
        <v>89.12</v>
      </c>
    </row>
    <row r="5331" spans="1:6" ht="27">
      <c r="A5331" s="707">
        <v>95546</v>
      </c>
      <c r="B5331" s="692" t="s">
        <v>5342</v>
      </c>
      <c r="C5331" s="18" t="s">
        <v>44</v>
      </c>
      <c r="D5331" s="18">
        <v>262.42</v>
      </c>
      <c r="E5331" s="310" t="str">
        <f t="shared" si="83"/>
        <v>SINAPI 07/2024</v>
      </c>
      <c r="F5331" s="18">
        <v>269.39</v>
      </c>
    </row>
    <row r="5332" spans="1:6" ht="40.5">
      <c r="A5332" s="707">
        <v>95547</v>
      </c>
      <c r="B5332" s="692" t="s">
        <v>5343</v>
      </c>
      <c r="C5332" s="18" t="s">
        <v>44</v>
      </c>
      <c r="D5332" s="18">
        <v>93.96</v>
      </c>
      <c r="E5332" s="310" t="str">
        <f t="shared" si="83"/>
        <v>SINAPI 07/2024</v>
      </c>
      <c r="F5332" s="18">
        <v>95.12</v>
      </c>
    </row>
    <row r="5333" spans="1:6" ht="27">
      <c r="A5333" s="707">
        <v>100848</v>
      </c>
      <c r="B5333" s="692" t="s">
        <v>5344</v>
      </c>
      <c r="C5333" s="18" t="s">
        <v>44</v>
      </c>
      <c r="D5333" s="18">
        <v>549.41999999999996</v>
      </c>
      <c r="E5333" s="310" t="str">
        <f t="shared" si="83"/>
        <v>SINAPI 07/2024</v>
      </c>
      <c r="F5333" s="18">
        <v>551.67999999999995</v>
      </c>
    </row>
    <row r="5334" spans="1:6" ht="27">
      <c r="A5334" s="707">
        <v>100849</v>
      </c>
      <c r="B5334" s="692" t="s">
        <v>5345</v>
      </c>
      <c r="C5334" s="18" t="s">
        <v>44</v>
      </c>
      <c r="D5334" s="18">
        <v>31.9</v>
      </c>
      <c r="E5334" s="310" t="str">
        <f t="shared" si="83"/>
        <v>SINAPI 07/2024</v>
      </c>
      <c r="F5334" s="18">
        <v>32.46</v>
      </c>
    </row>
    <row r="5335" spans="1:6" ht="27">
      <c r="A5335" s="707">
        <v>100851</v>
      </c>
      <c r="B5335" s="692" t="s">
        <v>5346</v>
      </c>
      <c r="C5335" s="18" t="s">
        <v>44</v>
      </c>
      <c r="D5335" s="18">
        <v>62.92</v>
      </c>
      <c r="E5335" s="310" t="str">
        <f t="shared" si="83"/>
        <v>SINAPI 07/2024</v>
      </c>
      <c r="F5335" s="18">
        <v>63.48</v>
      </c>
    </row>
    <row r="5336" spans="1:6" ht="27">
      <c r="A5336" s="707">
        <v>100852</v>
      </c>
      <c r="B5336" s="692" t="s">
        <v>5347</v>
      </c>
      <c r="C5336" s="18" t="s">
        <v>44</v>
      </c>
      <c r="D5336" s="18">
        <v>212.26</v>
      </c>
      <c r="E5336" s="310" t="str">
        <f t="shared" si="83"/>
        <v>SINAPI 07/2024</v>
      </c>
      <c r="F5336" s="18">
        <v>214.01</v>
      </c>
    </row>
    <row r="5337" spans="1:6" ht="27">
      <c r="A5337" s="707">
        <v>100853</v>
      </c>
      <c r="B5337" s="692" t="s">
        <v>5348</v>
      </c>
      <c r="C5337" s="18" t="s">
        <v>44</v>
      </c>
      <c r="D5337" s="18">
        <v>355.07</v>
      </c>
      <c r="E5337" s="310" t="str">
        <f t="shared" si="83"/>
        <v>SINAPI 07/2024</v>
      </c>
      <c r="F5337" s="18">
        <v>356.78</v>
      </c>
    </row>
    <row r="5338" spans="1:6" ht="27">
      <c r="A5338" s="707">
        <v>100854</v>
      </c>
      <c r="B5338" s="692" t="s">
        <v>5349</v>
      </c>
      <c r="C5338" s="18" t="s">
        <v>44</v>
      </c>
      <c r="D5338" s="311">
        <v>1859.82</v>
      </c>
      <c r="E5338" s="310" t="str">
        <f t="shared" si="83"/>
        <v>SINAPI 07/2024</v>
      </c>
      <c r="F5338" s="311">
        <v>1862.19</v>
      </c>
    </row>
    <row r="5339" spans="1:6" ht="27">
      <c r="A5339" s="707">
        <v>100856</v>
      </c>
      <c r="B5339" s="692" t="s">
        <v>5350</v>
      </c>
      <c r="C5339" s="18" t="s">
        <v>44</v>
      </c>
      <c r="D5339" s="18">
        <v>38.99</v>
      </c>
      <c r="E5339" s="310" t="str">
        <f t="shared" si="83"/>
        <v>SINAPI 07/2024</v>
      </c>
      <c r="F5339" s="18">
        <v>39.35</v>
      </c>
    </row>
    <row r="5340" spans="1:6" ht="27">
      <c r="A5340" s="707">
        <v>100857</v>
      </c>
      <c r="B5340" s="692" t="s">
        <v>5351</v>
      </c>
      <c r="C5340" s="18" t="s">
        <v>44</v>
      </c>
      <c r="D5340" s="18">
        <v>544.29</v>
      </c>
      <c r="E5340" s="310" t="str">
        <f t="shared" si="83"/>
        <v>SINAPI 07/2024</v>
      </c>
      <c r="F5340" s="18">
        <v>545.54999999999995</v>
      </c>
    </row>
    <row r="5341" spans="1:6" ht="27">
      <c r="A5341" s="707">
        <v>100858</v>
      </c>
      <c r="B5341" s="692" t="s">
        <v>5352</v>
      </c>
      <c r="C5341" s="18" t="s">
        <v>44</v>
      </c>
      <c r="D5341" s="18">
        <v>754.79</v>
      </c>
      <c r="E5341" s="310" t="str">
        <f t="shared" si="83"/>
        <v>SINAPI 07/2024</v>
      </c>
      <c r="F5341" s="18">
        <v>758.51</v>
      </c>
    </row>
    <row r="5342" spans="1:6" ht="40.5">
      <c r="A5342" s="707">
        <v>100859</v>
      </c>
      <c r="B5342" s="692" t="s">
        <v>5353</v>
      </c>
      <c r="C5342" s="18" t="s">
        <v>44</v>
      </c>
      <c r="D5342" s="18">
        <v>975</v>
      </c>
      <c r="E5342" s="310" t="str">
        <f t="shared" si="83"/>
        <v>SINAPI 07/2024</v>
      </c>
      <c r="F5342" s="18">
        <v>982.77</v>
      </c>
    </row>
    <row r="5343" spans="1:6" ht="27">
      <c r="A5343" s="707">
        <v>100860</v>
      </c>
      <c r="B5343" s="692" t="s">
        <v>5354</v>
      </c>
      <c r="C5343" s="18" t="s">
        <v>44</v>
      </c>
      <c r="D5343" s="18">
        <v>106.26</v>
      </c>
      <c r="E5343" s="310" t="str">
        <f t="shared" si="83"/>
        <v>SINAPI 07/2024</v>
      </c>
      <c r="F5343" s="18">
        <v>107.91</v>
      </c>
    </row>
    <row r="5344" spans="1:6" ht="40.5">
      <c r="A5344" s="707">
        <v>100861</v>
      </c>
      <c r="B5344" s="692" t="s">
        <v>5355</v>
      </c>
      <c r="C5344" s="18" t="s">
        <v>44</v>
      </c>
      <c r="D5344" s="18">
        <v>33.4</v>
      </c>
      <c r="E5344" s="310" t="str">
        <f t="shared" si="83"/>
        <v>SINAPI 07/2024</v>
      </c>
      <c r="F5344" s="18">
        <v>35.14</v>
      </c>
    </row>
    <row r="5345" spans="1:6" ht="40.5">
      <c r="A5345" s="707">
        <v>100862</v>
      </c>
      <c r="B5345" s="692" t="s">
        <v>5356</v>
      </c>
      <c r="C5345" s="18" t="s">
        <v>44</v>
      </c>
      <c r="D5345" s="18">
        <v>36.81</v>
      </c>
      <c r="E5345" s="310" t="str">
        <f t="shared" si="83"/>
        <v>SINAPI 07/2024</v>
      </c>
      <c r="F5345" s="18">
        <v>38.549999999999997</v>
      </c>
    </row>
    <row r="5346" spans="1:6" ht="40.5">
      <c r="A5346" s="707">
        <v>100863</v>
      </c>
      <c r="B5346" s="692" t="s">
        <v>5357</v>
      </c>
      <c r="C5346" s="18" t="s">
        <v>44</v>
      </c>
      <c r="D5346" s="18">
        <v>676.91</v>
      </c>
      <c r="E5346" s="310" t="str">
        <f t="shared" si="83"/>
        <v>SINAPI 07/2024</v>
      </c>
      <c r="F5346" s="18">
        <v>682.13</v>
      </c>
    </row>
    <row r="5347" spans="1:6" ht="40.5">
      <c r="A5347" s="707">
        <v>100864</v>
      </c>
      <c r="B5347" s="692" t="s">
        <v>5358</v>
      </c>
      <c r="C5347" s="18" t="s">
        <v>44</v>
      </c>
      <c r="D5347" s="18">
        <v>736.23</v>
      </c>
      <c r="E5347" s="310" t="str">
        <f t="shared" si="83"/>
        <v>SINAPI 07/2024</v>
      </c>
      <c r="F5347" s="18">
        <v>741.45</v>
      </c>
    </row>
    <row r="5348" spans="1:6" ht="40.5">
      <c r="A5348" s="707">
        <v>100865</v>
      </c>
      <c r="B5348" s="692" t="s">
        <v>5359</v>
      </c>
      <c r="C5348" s="18" t="s">
        <v>44</v>
      </c>
      <c r="D5348" s="18">
        <v>621.14</v>
      </c>
      <c r="E5348" s="310" t="str">
        <f t="shared" si="83"/>
        <v>SINAPI 07/2024</v>
      </c>
      <c r="F5348" s="18">
        <v>623.46</v>
      </c>
    </row>
    <row r="5349" spans="1:6" ht="40.5">
      <c r="A5349" s="707">
        <v>100866</v>
      </c>
      <c r="B5349" s="692" t="s">
        <v>5360</v>
      </c>
      <c r="C5349" s="18" t="s">
        <v>44</v>
      </c>
      <c r="D5349" s="18">
        <v>360.31</v>
      </c>
      <c r="E5349" s="310" t="str">
        <f t="shared" si="83"/>
        <v>SINAPI 07/2024</v>
      </c>
      <c r="F5349" s="18">
        <v>363.79</v>
      </c>
    </row>
    <row r="5350" spans="1:6" ht="40.5">
      <c r="A5350" s="707">
        <v>100867</v>
      </c>
      <c r="B5350" s="692" t="s">
        <v>5361</v>
      </c>
      <c r="C5350" s="18" t="s">
        <v>44</v>
      </c>
      <c r="D5350" s="18">
        <v>379.87</v>
      </c>
      <c r="E5350" s="310" t="str">
        <f t="shared" si="83"/>
        <v>SINAPI 07/2024</v>
      </c>
      <c r="F5350" s="18">
        <v>383.35</v>
      </c>
    </row>
    <row r="5351" spans="1:6" ht="40.5">
      <c r="A5351" s="707">
        <v>100868</v>
      </c>
      <c r="B5351" s="692" t="s">
        <v>5362</v>
      </c>
      <c r="C5351" s="18" t="s">
        <v>44</v>
      </c>
      <c r="D5351" s="18">
        <v>392.89</v>
      </c>
      <c r="E5351" s="310" t="str">
        <f t="shared" si="83"/>
        <v>SINAPI 07/2024</v>
      </c>
      <c r="F5351" s="18">
        <v>396.37</v>
      </c>
    </row>
    <row r="5352" spans="1:6" ht="40.5">
      <c r="A5352" s="707">
        <v>100869</v>
      </c>
      <c r="B5352" s="692" t="s">
        <v>5363</v>
      </c>
      <c r="C5352" s="18" t="s">
        <v>44</v>
      </c>
      <c r="D5352" s="18">
        <v>402.87</v>
      </c>
      <c r="E5352" s="310" t="str">
        <f t="shared" si="83"/>
        <v>SINAPI 07/2024</v>
      </c>
      <c r="F5352" s="18">
        <v>406.35</v>
      </c>
    </row>
    <row r="5353" spans="1:6" ht="40.5">
      <c r="A5353" s="707">
        <v>100870</v>
      </c>
      <c r="B5353" s="692" t="s">
        <v>5364</v>
      </c>
      <c r="C5353" s="18" t="s">
        <v>44</v>
      </c>
      <c r="D5353" s="18">
        <v>339.04</v>
      </c>
      <c r="E5353" s="310" t="str">
        <f t="shared" si="83"/>
        <v>SINAPI 07/2024</v>
      </c>
      <c r="F5353" s="18">
        <v>342.52</v>
      </c>
    </row>
    <row r="5354" spans="1:6" ht="40.5">
      <c r="A5354" s="707">
        <v>100871</v>
      </c>
      <c r="B5354" s="692" t="s">
        <v>5365</v>
      </c>
      <c r="C5354" s="18" t="s">
        <v>44</v>
      </c>
      <c r="D5354" s="18">
        <v>361.86</v>
      </c>
      <c r="E5354" s="310" t="str">
        <f t="shared" si="83"/>
        <v>SINAPI 07/2024</v>
      </c>
      <c r="F5354" s="18">
        <v>365.34</v>
      </c>
    </row>
    <row r="5355" spans="1:6" ht="40.5">
      <c r="A5355" s="707">
        <v>100872</v>
      </c>
      <c r="B5355" s="692" t="s">
        <v>5366</v>
      </c>
      <c r="C5355" s="18" t="s">
        <v>44</v>
      </c>
      <c r="D5355" s="18">
        <v>376.43</v>
      </c>
      <c r="E5355" s="310" t="str">
        <f t="shared" si="83"/>
        <v>SINAPI 07/2024</v>
      </c>
      <c r="F5355" s="18">
        <v>379.91</v>
      </c>
    </row>
    <row r="5356" spans="1:6" ht="40.5">
      <c r="A5356" s="707">
        <v>100873</v>
      </c>
      <c r="B5356" s="692" t="s">
        <v>5367</v>
      </c>
      <c r="C5356" s="18" t="s">
        <v>44</v>
      </c>
      <c r="D5356" s="18">
        <v>385.53</v>
      </c>
      <c r="E5356" s="310" t="str">
        <f t="shared" si="83"/>
        <v>SINAPI 07/2024</v>
      </c>
      <c r="F5356" s="18">
        <v>389.01</v>
      </c>
    </row>
    <row r="5357" spans="1:6" ht="27">
      <c r="A5357" s="707">
        <v>100874</v>
      </c>
      <c r="B5357" s="692" t="s">
        <v>5368</v>
      </c>
      <c r="C5357" s="18" t="s">
        <v>44</v>
      </c>
      <c r="D5357" s="18">
        <v>360.31</v>
      </c>
      <c r="E5357" s="310" t="str">
        <f t="shared" si="83"/>
        <v>SINAPI 07/2024</v>
      </c>
      <c r="F5357" s="18">
        <v>363.79</v>
      </c>
    </row>
    <row r="5358" spans="1:6" ht="27">
      <c r="A5358" s="707">
        <v>100875</v>
      </c>
      <c r="B5358" s="692" t="s">
        <v>5369</v>
      </c>
      <c r="C5358" s="18" t="s">
        <v>44</v>
      </c>
      <c r="D5358" s="311">
        <v>1151.5999999999999</v>
      </c>
      <c r="E5358" s="310" t="str">
        <f t="shared" si="83"/>
        <v>SINAPI 07/2024</v>
      </c>
      <c r="F5358" s="311">
        <v>1156.25</v>
      </c>
    </row>
    <row r="5359" spans="1:6" ht="40.5">
      <c r="A5359" s="707">
        <v>100878</v>
      </c>
      <c r="B5359" s="692" t="s">
        <v>5370</v>
      </c>
      <c r="C5359" s="18" t="s">
        <v>44</v>
      </c>
      <c r="D5359" s="18">
        <v>646.78</v>
      </c>
      <c r="E5359" s="310" t="str">
        <f t="shared" si="83"/>
        <v>SINAPI 07/2024</v>
      </c>
      <c r="F5359" s="18">
        <v>652.04</v>
      </c>
    </row>
    <row r="5360" spans="1:6" ht="54">
      <c r="A5360" s="707">
        <v>98052</v>
      </c>
      <c r="B5360" s="692" t="s">
        <v>5371</v>
      </c>
      <c r="C5360" s="18" t="s">
        <v>44</v>
      </c>
      <c r="D5360" s="311">
        <v>1688.17</v>
      </c>
      <c r="E5360" s="310" t="str">
        <f t="shared" si="83"/>
        <v>SINAPI 07/2024</v>
      </c>
      <c r="F5360" s="311">
        <v>1720.12</v>
      </c>
    </row>
    <row r="5361" spans="1:6" ht="54">
      <c r="A5361" s="707">
        <v>98053</v>
      </c>
      <c r="B5361" s="692" t="s">
        <v>5372</v>
      </c>
      <c r="C5361" s="18" t="s">
        <v>44</v>
      </c>
      <c r="D5361" s="311">
        <v>2319.77</v>
      </c>
      <c r="E5361" s="310" t="str">
        <f t="shared" si="83"/>
        <v>SINAPI 07/2024</v>
      </c>
      <c r="F5361" s="311">
        <v>2362.54</v>
      </c>
    </row>
    <row r="5362" spans="1:6" ht="54">
      <c r="A5362" s="707">
        <v>98054</v>
      </c>
      <c r="B5362" s="692" t="s">
        <v>5373</v>
      </c>
      <c r="C5362" s="18" t="s">
        <v>44</v>
      </c>
      <c r="D5362" s="311">
        <v>3761.82</v>
      </c>
      <c r="E5362" s="310" t="str">
        <f t="shared" si="83"/>
        <v>SINAPI 07/2024</v>
      </c>
      <c r="F5362" s="311">
        <v>3807.12</v>
      </c>
    </row>
    <row r="5363" spans="1:6" ht="54">
      <c r="A5363" s="707">
        <v>98055</v>
      </c>
      <c r="B5363" s="692" t="s">
        <v>5374</v>
      </c>
      <c r="C5363" s="18" t="s">
        <v>44</v>
      </c>
      <c r="D5363" s="311">
        <v>5120.72</v>
      </c>
      <c r="E5363" s="310" t="str">
        <f t="shared" si="83"/>
        <v>SINAPI 07/2024</v>
      </c>
      <c r="F5363" s="311">
        <v>5182.83</v>
      </c>
    </row>
    <row r="5364" spans="1:6" ht="54">
      <c r="A5364" s="707">
        <v>98056</v>
      </c>
      <c r="B5364" s="692" t="s">
        <v>5375</v>
      </c>
      <c r="C5364" s="18" t="s">
        <v>44</v>
      </c>
      <c r="D5364" s="311">
        <v>5965.2</v>
      </c>
      <c r="E5364" s="310" t="str">
        <f t="shared" si="83"/>
        <v>SINAPI 07/2024</v>
      </c>
      <c r="F5364" s="311">
        <v>6031.87</v>
      </c>
    </row>
    <row r="5365" spans="1:6" ht="54">
      <c r="A5365" s="707">
        <v>98057</v>
      </c>
      <c r="B5365" s="692" t="s">
        <v>5376</v>
      </c>
      <c r="C5365" s="18" t="s">
        <v>44</v>
      </c>
      <c r="D5365" s="311">
        <v>7111.19</v>
      </c>
      <c r="E5365" s="310" t="str">
        <f t="shared" si="83"/>
        <v>SINAPI 07/2024</v>
      </c>
      <c r="F5365" s="311">
        <v>7193.03</v>
      </c>
    </row>
    <row r="5366" spans="1:6" ht="54">
      <c r="A5366" s="707">
        <v>98058</v>
      </c>
      <c r="B5366" s="692" t="s">
        <v>5377</v>
      </c>
      <c r="C5366" s="18" t="s">
        <v>44</v>
      </c>
      <c r="D5366" s="311">
        <v>1484.73</v>
      </c>
      <c r="E5366" s="310" t="str">
        <f t="shared" si="83"/>
        <v>SINAPI 07/2024</v>
      </c>
      <c r="F5366" s="311">
        <v>1522.05</v>
      </c>
    </row>
    <row r="5367" spans="1:6" ht="54">
      <c r="A5367" s="707">
        <v>98059</v>
      </c>
      <c r="B5367" s="692" t="s">
        <v>5378</v>
      </c>
      <c r="C5367" s="18" t="s">
        <v>44</v>
      </c>
      <c r="D5367" s="311">
        <v>3220.77</v>
      </c>
      <c r="E5367" s="310" t="str">
        <f t="shared" si="83"/>
        <v>SINAPI 07/2024</v>
      </c>
      <c r="F5367" s="311">
        <v>3276.39</v>
      </c>
    </row>
    <row r="5368" spans="1:6" ht="54">
      <c r="A5368" s="707">
        <v>98060</v>
      </c>
      <c r="B5368" s="692" t="s">
        <v>5379</v>
      </c>
      <c r="C5368" s="18" t="s">
        <v>44</v>
      </c>
      <c r="D5368" s="311">
        <v>4525.8</v>
      </c>
      <c r="E5368" s="310" t="str">
        <f t="shared" si="83"/>
        <v>SINAPI 07/2024</v>
      </c>
      <c r="F5368" s="311">
        <v>4606.6400000000003</v>
      </c>
    </row>
    <row r="5369" spans="1:6" ht="54">
      <c r="A5369" s="707">
        <v>98061</v>
      </c>
      <c r="B5369" s="692" t="s">
        <v>5380</v>
      </c>
      <c r="C5369" s="18" t="s">
        <v>44</v>
      </c>
      <c r="D5369" s="311">
        <v>6322.37</v>
      </c>
      <c r="E5369" s="310" t="str">
        <f t="shared" si="83"/>
        <v>SINAPI 07/2024</v>
      </c>
      <c r="F5369" s="311">
        <v>6433.63</v>
      </c>
    </row>
    <row r="5370" spans="1:6" ht="54">
      <c r="A5370" s="707">
        <v>98062</v>
      </c>
      <c r="B5370" s="692" t="s">
        <v>5381</v>
      </c>
      <c r="C5370" s="18" t="s">
        <v>44</v>
      </c>
      <c r="D5370" s="311">
        <v>2514.8000000000002</v>
      </c>
      <c r="E5370" s="310" t="str">
        <f t="shared" si="83"/>
        <v>SINAPI 07/2024</v>
      </c>
      <c r="F5370" s="311">
        <v>2550.9499999999998</v>
      </c>
    </row>
    <row r="5371" spans="1:6" ht="54">
      <c r="A5371" s="707">
        <v>98063</v>
      </c>
      <c r="B5371" s="692" t="s">
        <v>5382</v>
      </c>
      <c r="C5371" s="18" t="s">
        <v>44</v>
      </c>
      <c r="D5371" s="311">
        <v>3842.24</v>
      </c>
      <c r="E5371" s="310" t="str">
        <f t="shared" si="83"/>
        <v>SINAPI 07/2024</v>
      </c>
      <c r="F5371" s="311">
        <v>3895.77</v>
      </c>
    </row>
    <row r="5372" spans="1:6" ht="54">
      <c r="A5372" s="707">
        <v>98064</v>
      </c>
      <c r="B5372" s="692" t="s">
        <v>5383</v>
      </c>
      <c r="C5372" s="18" t="s">
        <v>44</v>
      </c>
      <c r="D5372" s="311">
        <v>4431.7700000000004</v>
      </c>
      <c r="E5372" s="310" t="str">
        <f t="shared" si="83"/>
        <v>SINAPI 07/2024</v>
      </c>
      <c r="F5372" s="311">
        <v>4488.2</v>
      </c>
    </row>
    <row r="5373" spans="1:6" ht="54">
      <c r="A5373" s="707">
        <v>98065</v>
      </c>
      <c r="B5373" s="692" t="s">
        <v>5384</v>
      </c>
      <c r="C5373" s="18" t="s">
        <v>44</v>
      </c>
      <c r="D5373" s="311">
        <v>6152.27</v>
      </c>
      <c r="E5373" s="310" t="str">
        <f t="shared" si="83"/>
        <v>SINAPI 07/2024</v>
      </c>
      <c r="F5373" s="311">
        <v>6226.79</v>
      </c>
    </row>
    <row r="5374" spans="1:6" ht="54">
      <c r="A5374" s="707">
        <v>98066</v>
      </c>
      <c r="B5374" s="692" t="s">
        <v>5385</v>
      </c>
      <c r="C5374" s="18" t="s">
        <v>44</v>
      </c>
      <c r="D5374" s="311">
        <v>3992.38</v>
      </c>
      <c r="E5374" s="310" t="str">
        <f t="shared" si="83"/>
        <v>SINAPI 07/2024</v>
      </c>
      <c r="F5374" s="311">
        <v>4225.9799999999996</v>
      </c>
    </row>
    <row r="5375" spans="1:6" ht="54">
      <c r="A5375" s="707">
        <v>98067</v>
      </c>
      <c r="B5375" s="692" t="s">
        <v>5386</v>
      </c>
      <c r="C5375" s="18" t="s">
        <v>44</v>
      </c>
      <c r="D5375" s="311">
        <v>5313.79</v>
      </c>
      <c r="E5375" s="310" t="str">
        <f t="shared" si="83"/>
        <v>SINAPI 07/2024</v>
      </c>
      <c r="F5375" s="311">
        <v>5626.27</v>
      </c>
    </row>
    <row r="5376" spans="1:6" ht="54">
      <c r="A5376" s="707">
        <v>98068</v>
      </c>
      <c r="B5376" s="692" t="s">
        <v>5387</v>
      </c>
      <c r="C5376" s="18" t="s">
        <v>44</v>
      </c>
      <c r="D5376" s="311">
        <v>7501.66</v>
      </c>
      <c r="E5376" s="310" t="str">
        <f t="shared" si="83"/>
        <v>SINAPI 07/2024</v>
      </c>
      <c r="F5376" s="311">
        <v>7945.02</v>
      </c>
    </row>
    <row r="5377" spans="1:6" ht="54">
      <c r="A5377" s="707">
        <v>98069</v>
      </c>
      <c r="B5377" s="692" t="s">
        <v>5388</v>
      </c>
      <c r="C5377" s="18" t="s">
        <v>44</v>
      </c>
      <c r="D5377" s="311">
        <v>10112.780000000001</v>
      </c>
      <c r="E5377" s="310" t="str">
        <f t="shared" si="83"/>
        <v>SINAPI 07/2024</v>
      </c>
      <c r="F5377" s="311">
        <v>10712.69</v>
      </c>
    </row>
    <row r="5378" spans="1:6" ht="54">
      <c r="A5378" s="707">
        <v>98070</v>
      </c>
      <c r="B5378" s="692" t="s">
        <v>5389</v>
      </c>
      <c r="C5378" s="18" t="s">
        <v>44</v>
      </c>
      <c r="D5378" s="311">
        <v>11527.35</v>
      </c>
      <c r="E5378" s="310" t="str">
        <f t="shared" si="83"/>
        <v>SINAPI 07/2024</v>
      </c>
      <c r="F5378" s="311">
        <v>12211.96</v>
      </c>
    </row>
    <row r="5379" spans="1:6" ht="54">
      <c r="A5379" s="707">
        <v>98071</v>
      </c>
      <c r="B5379" s="692" t="s">
        <v>5390</v>
      </c>
      <c r="C5379" s="18" t="s">
        <v>44</v>
      </c>
      <c r="D5379" s="311">
        <v>12519.18</v>
      </c>
      <c r="E5379" s="310" t="str">
        <f t="shared" si="83"/>
        <v>SINAPI 07/2024</v>
      </c>
      <c r="F5379" s="311">
        <v>13263.14</v>
      </c>
    </row>
    <row r="5380" spans="1:6" ht="54">
      <c r="A5380" s="707">
        <v>98072</v>
      </c>
      <c r="B5380" s="692" t="s">
        <v>5391</v>
      </c>
      <c r="C5380" s="18" t="s">
        <v>44</v>
      </c>
      <c r="D5380" s="311">
        <v>3386.28</v>
      </c>
      <c r="E5380" s="310" t="str">
        <f t="shared" si="83"/>
        <v>SINAPI 07/2024</v>
      </c>
      <c r="F5380" s="311">
        <v>3584.43</v>
      </c>
    </row>
    <row r="5381" spans="1:6" ht="54">
      <c r="A5381" s="707">
        <v>98073</v>
      </c>
      <c r="B5381" s="692" t="s">
        <v>5392</v>
      </c>
      <c r="C5381" s="18" t="s">
        <v>44</v>
      </c>
      <c r="D5381" s="311">
        <v>5346.84</v>
      </c>
      <c r="E5381" s="310" t="str">
        <f t="shared" si="83"/>
        <v>SINAPI 07/2024</v>
      </c>
      <c r="F5381" s="311">
        <v>5659.23</v>
      </c>
    </row>
    <row r="5382" spans="1:6" ht="54">
      <c r="A5382" s="707">
        <v>98074</v>
      </c>
      <c r="B5382" s="692" t="s">
        <v>5393</v>
      </c>
      <c r="C5382" s="18" t="s">
        <v>44</v>
      </c>
      <c r="D5382" s="311">
        <v>8373.48</v>
      </c>
      <c r="E5382" s="310" t="str">
        <f t="shared" si="83"/>
        <v>SINAPI 07/2024</v>
      </c>
      <c r="F5382" s="311">
        <v>8860.83</v>
      </c>
    </row>
    <row r="5383" spans="1:6" ht="54">
      <c r="A5383" s="707">
        <v>98075</v>
      </c>
      <c r="B5383" s="692" t="s">
        <v>5394</v>
      </c>
      <c r="C5383" s="18" t="s">
        <v>44</v>
      </c>
      <c r="D5383" s="311">
        <v>10925.24</v>
      </c>
      <c r="E5383" s="310" t="str">
        <f t="shared" si="83"/>
        <v>SINAPI 07/2024</v>
      </c>
      <c r="F5383" s="311">
        <v>11559.74</v>
      </c>
    </row>
    <row r="5384" spans="1:6" ht="54">
      <c r="A5384" s="707">
        <v>98076</v>
      </c>
      <c r="B5384" s="692" t="s">
        <v>5395</v>
      </c>
      <c r="C5384" s="18" t="s">
        <v>44</v>
      </c>
      <c r="D5384" s="311">
        <v>12635.23</v>
      </c>
      <c r="E5384" s="310" t="str">
        <f t="shared" ref="E5384:E5447" si="84">+$G$7</f>
        <v>SINAPI 07/2024</v>
      </c>
      <c r="F5384" s="311">
        <v>13367.91</v>
      </c>
    </row>
    <row r="5385" spans="1:6" ht="54">
      <c r="A5385" s="707">
        <v>98077</v>
      </c>
      <c r="B5385" s="692" t="s">
        <v>5396</v>
      </c>
      <c r="C5385" s="18" t="s">
        <v>44</v>
      </c>
      <c r="D5385" s="311">
        <v>14901.35</v>
      </c>
      <c r="E5385" s="310" t="str">
        <f t="shared" si="84"/>
        <v>SINAPI 07/2024</v>
      </c>
      <c r="F5385" s="311">
        <v>15764.41</v>
      </c>
    </row>
    <row r="5386" spans="1:6" ht="54">
      <c r="A5386" s="707">
        <v>98078</v>
      </c>
      <c r="B5386" s="692" t="s">
        <v>5397</v>
      </c>
      <c r="C5386" s="18" t="s">
        <v>44</v>
      </c>
      <c r="D5386" s="311">
        <v>3598.6</v>
      </c>
      <c r="E5386" s="310" t="str">
        <f t="shared" si="84"/>
        <v>SINAPI 07/2024</v>
      </c>
      <c r="F5386" s="311">
        <v>3797.81</v>
      </c>
    </row>
    <row r="5387" spans="1:6" ht="54">
      <c r="A5387" s="707">
        <v>98079</v>
      </c>
      <c r="B5387" s="692" t="s">
        <v>5398</v>
      </c>
      <c r="C5387" s="18" t="s">
        <v>44</v>
      </c>
      <c r="D5387" s="311">
        <v>6332.23</v>
      </c>
      <c r="E5387" s="310" t="str">
        <f t="shared" si="84"/>
        <v>SINAPI 07/2024</v>
      </c>
      <c r="F5387" s="311">
        <v>6681.72</v>
      </c>
    </row>
    <row r="5388" spans="1:6" ht="54">
      <c r="A5388" s="707">
        <v>98080</v>
      </c>
      <c r="B5388" s="692" t="s">
        <v>5399</v>
      </c>
      <c r="C5388" s="18" t="s">
        <v>44</v>
      </c>
      <c r="D5388" s="311">
        <v>8185.35</v>
      </c>
      <c r="E5388" s="310" t="str">
        <f t="shared" si="84"/>
        <v>SINAPI 07/2024</v>
      </c>
      <c r="F5388" s="311">
        <v>8637.5400000000009</v>
      </c>
    </row>
    <row r="5389" spans="1:6" ht="54">
      <c r="A5389" s="707">
        <v>98081</v>
      </c>
      <c r="B5389" s="692" t="s">
        <v>5400</v>
      </c>
      <c r="C5389" s="18" t="s">
        <v>44</v>
      </c>
      <c r="D5389" s="311">
        <v>12159.63</v>
      </c>
      <c r="E5389" s="310" t="str">
        <f t="shared" si="84"/>
        <v>SINAPI 07/2024</v>
      </c>
      <c r="F5389" s="311">
        <v>12831.64</v>
      </c>
    </row>
    <row r="5390" spans="1:6" ht="40.5">
      <c r="A5390" s="707">
        <v>98082</v>
      </c>
      <c r="B5390" s="692" t="s">
        <v>5401</v>
      </c>
      <c r="C5390" s="18" t="s">
        <v>44</v>
      </c>
      <c r="D5390" s="311">
        <v>3312.01</v>
      </c>
      <c r="E5390" s="310" t="str">
        <f t="shared" si="84"/>
        <v>SINAPI 07/2024</v>
      </c>
      <c r="F5390" s="311">
        <v>3496.08</v>
      </c>
    </row>
    <row r="5391" spans="1:6" ht="54">
      <c r="A5391" s="707">
        <v>98083</v>
      </c>
      <c r="B5391" s="692" t="s">
        <v>5402</v>
      </c>
      <c r="C5391" s="18" t="s">
        <v>44</v>
      </c>
      <c r="D5391" s="311">
        <v>4363.99</v>
      </c>
      <c r="E5391" s="310" t="str">
        <f t="shared" si="84"/>
        <v>SINAPI 07/2024</v>
      </c>
      <c r="F5391" s="311">
        <v>4608.68</v>
      </c>
    </row>
    <row r="5392" spans="1:6" ht="54">
      <c r="A5392" s="707">
        <v>98084</v>
      </c>
      <c r="B5392" s="692" t="s">
        <v>5403</v>
      </c>
      <c r="C5392" s="18" t="s">
        <v>44</v>
      </c>
      <c r="D5392" s="311">
        <v>6113.94</v>
      </c>
      <c r="E5392" s="310" t="str">
        <f t="shared" si="84"/>
        <v>SINAPI 07/2024</v>
      </c>
      <c r="F5392" s="311">
        <v>6459.94</v>
      </c>
    </row>
    <row r="5393" spans="1:6" ht="54">
      <c r="A5393" s="707">
        <v>98085</v>
      </c>
      <c r="B5393" s="692" t="s">
        <v>5404</v>
      </c>
      <c r="C5393" s="18" t="s">
        <v>44</v>
      </c>
      <c r="D5393" s="311">
        <v>8288.17</v>
      </c>
      <c r="E5393" s="310" t="str">
        <f t="shared" si="84"/>
        <v>SINAPI 07/2024</v>
      </c>
      <c r="F5393" s="311">
        <v>8761.2000000000007</v>
      </c>
    </row>
    <row r="5394" spans="1:6" ht="54">
      <c r="A5394" s="707">
        <v>98086</v>
      </c>
      <c r="B5394" s="692" t="s">
        <v>5405</v>
      </c>
      <c r="C5394" s="18" t="s">
        <v>44</v>
      </c>
      <c r="D5394" s="311">
        <v>9350.9699999999993</v>
      </c>
      <c r="E5394" s="310" t="str">
        <f t="shared" si="84"/>
        <v>SINAPI 07/2024</v>
      </c>
      <c r="F5394" s="311">
        <v>9885.26</v>
      </c>
    </row>
    <row r="5395" spans="1:6" ht="54">
      <c r="A5395" s="707">
        <v>98087</v>
      </c>
      <c r="B5395" s="692" t="s">
        <v>5406</v>
      </c>
      <c r="C5395" s="18" t="s">
        <v>44</v>
      </c>
      <c r="D5395" s="311">
        <v>9972.91</v>
      </c>
      <c r="E5395" s="310" t="str">
        <f t="shared" si="84"/>
        <v>SINAPI 07/2024</v>
      </c>
      <c r="F5395" s="311">
        <v>10542.2</v>
      </c>
    </row>
    <row r="5396" spans="1:6" ht="40.5">
      <c r="A5396" s="707">
        <v>98088</v>
      </c>
      <c r="B5396" s="692" t="s">
        <v>5407</v>
      </c>
      <c r="C5396" s="18" t="s">
        <v>44</v>
      </c>
      <c r="D5396" s="311">
        <v>2872.07</v>
      </c>
      <c r="E5396" s="310" t="str">
        <f t="shared" si="84"/>
        <v>SINAPI 07/2024</v>
      </c>
      <c r="F5396" s="311">
        <v>3029.76</v>
      </c>
    </row>
    <row r="5397" spans="1:6" ht="54">
      <c r="A5397" s="707">
        <v>98089</v>
      </c>
      <c r="B5397" s="692" t="s">
        <v>5408</v>
      </c>
      <c r="C5397" s="18" t="s">
        <v>44</v>
      </c>
      <c r="D5397" s="311">
        <v>4551.37</v>
      </c>
      <c r="E5397" s="310" t="str">
        <f t="shared" si="84"/>
        <v>SINAPI 07/2024</v>
      </c>
      <c r="F5397" s="311">
        <v>4803.2700000000004</v>
      </c>
    </row>
    <row r="5398" spans="1:6" ht="54">
      <c r="A5398" s="707">
        <v>98090</v>
      </c>
      <c r="B5398" s="692" t="s">
        <v>5409</v>
      </c>
      <c r="C5398" s="18" t="s">
        <v>44</v>
      </c>
      <c r="D5398" s="311">
        <v>7167.91</v>
      </c>
      <c r="E5398" s="310" t="str">
        <f t="shared" si="84"/>
        <v>SINAPI 07/2024</v>
      </c>
      <c r="F5398" s="311">
        <v>7565.69</v>
      </c>
    </row>
    <row r="5399" spans="1:6" ht="54">
      <c r="A5399" s="707">
        <v>98091</v>
      </c>
      <c r="B5399" s="692" t="s">
        <v>5410</v>
      </c>
      <c r="C5399" s="18" t="s">
        <v>44</v>
      </c>
      <c r="D5399" s="311">
        <v>9373.76</v>
      </c>
      <c r="E5399" s="310" t="str">
        <f t="shared" si="84"/>
        <v>SINAPI 07/2024</v>
      </c>
      <c r="F5399" s="311">
        <v>9894.1</v>
      </c>
    </row>
    <row r="5400" spans="1:6" ht="54">
      <c r="A5400" s="707">
        <v>98092</v>
      </c>
      <c r="B5400" s="692" t="s">
        <v>5411</v>
      </c>
      <c r="C5400" s="18" t="s">
        <v>44</v>
      </c>
      <c r="D5400" s="311">
        <v>10897.98</v>
      </c>
      <c r="E5400" s="310" t="str">
        <f t="shared" si="84"/>
        <v>SINAPI 07/2024</v>
      </c>
      <c r="F5400" s="311">
        <v>11503.37</v>
      </c>
    </row>
    <row r="5401" spans="1:6" ht="54">
      <c r="A5401" s="707">
        <v>98093</v>
      </c>
      <c r="B5401" s="692" t="s">
        <v>5412</v>
      </c>
      <c r="C5401" s="18" t="s">
        <v>44</v>
      </c>
      <c r="D5401" s="311">
        <v>12871.56</v>
      </c>
      <c r="E5401" s="310" t="str">
        <f t="shared" si="84"/>
        <v>SINAPI 07/2024</v>
      </c>
      <c r="F5401" s="311">
        <v>13586.56</v>
      </c>
    </row>
    <row r="5402" spans="1:6" ht="54">
      <c r="A5402" s="707">
        <v>98094</v>
      </c>
      <c r="B5402" s="692" t="s">
        <v>5413</v>
      </c>
      <c r="C5402" s="18" t="s">
        <v>44</v>
      </c>
      <c r="D5402" s="311">
        <v>2403.16</v>
      </c>
      <c r="E5402" s="310" t="str">
        <f t="shared" si="84"/>
        <v>SINAPI 07/2024</v>
      </c>
      <c r="F5402" s="311">
        <v>2528.1799999999998</v>
      </c>
    </row>
    <row r="5403" spans="1:6" ht="54">
      <c r="A5403" s="707">
        <v>98099</v>
      </c>
      <c r="B5403" s="692" t="s">
        <v>5414</v>
      </c>
      <c r="C5403" s="18" t="s">
        <v>44</v>
      </c>
      <c r="D5403" s="311">
        <v>4111.12</v>
      </c>
      <c r="E5403" s="310" t="str">
        <f t="shared" si="84"/>
        <v>SINAPI 07/2024</v>
      </c>
      <c r="F5403" s="311">
        <v>4325.78</v>
      </c>
    </row>
    <row r="5404" spans="1:6" ht="54">
      <c r="A5404" s="707">
        <v>98100</v>
      </c>
      <c r="B5404" s="692" t="s">
        <v>5415</v>
      </c>
      <c r="C5404" s="18" t="s">
        <v>44</v>
      </c>
      <c r="D5404" s="311">
        <v>5394.35</v>
      </c>
      <c r="E5404" s="310" t="str">
        <f t="shared" si="84"/>
        <v>SINAPI 07/2024</v>
      </c>
      <c r="F5404" s="311">
        <v>5678</v>
      </c>
    </row>
    <row r="5405" spans="1:6" ht="54">
      <c r="A5405" s="707">
        <v>98101</v>
      </c>
      <c r="B5405" s="692" t="s">
        <v>5416</v>
      </c>
      <c r="C5405" s="18" t="s">
        <v>44</v>
      </c>
      <c r="D5405" s="311">
        <v>7979.45</v>
      </c>
      <c r="E5405" s="310" t="str">
        <f t="shared" si="84"/>
        <v>SINAPI 07/2024</v>
      </c>
      <c r="F5405" s="311">
        <v>8401.39</v>
      </c>
    </row>
    <row r="5406" spans="1:6" ht="54">
      <c r="A5406" s="707">
        <v>98109</v>
      </c>
      <c r="B5406" s="692" t="s">
        <v>5417</v>
      </c>
      <c r="C5406" s="18" t="s">
        <v>44</v>
      </c>
      <c r="D5406" s="18">
        <v>713.68</v>
      </c>
      <c r="E5406" s="310" t="str">
        <f t="shared" si="84"/>
        <v>SINAPI 07/2024</v>
      </c>
      <c r="F5406" s="18">
        <v>763.28</v>
      </c>
    </row>
    <row r="5407" spans="1:6" ht="27">
      <c r="A5407" s="707">
        <v>98110</v>
      </c>
      <c r="B5407" s="692" t="s">
        <v>5418</v>
      </c>
      <c r="C5407" s="18" t="s">
        <v>44</v>
      </c>
      <c r="D5407" s="18">
        <v>343.56</v>
      </c>
      <c r="E5407" s="310" t="str">
        <f t="shared" si="84"/>
        <v>SINAPI 07/2024</v>
      </c>
      <c r="F5407" s="18">
        <v>345.09</v>
      </c>
    </row>
    <row r="5408" spans="1:6" ht="27">
      <c r="A5408" s="707">
        <v>98111</v>
      </c>
      <c r="B5408" s="692" t="s">
        <v>5419</v>
      </c>
      <c r="C5408" s="18" t="s">
        <v>44</v>
      </c>
      <c r="D5408" s="18">
        <v>46.74</v>
      </c>
      <c r="E5408" s="310" t="str">
        <f t="shared" si="84"/>
        <v>SINAPI 07/2024</v>
      </c>
      <c r="F5408" s="18">
        <v>47.58</v>
      </c>
    </row>
    <row r="5409" spans="1:6" ht="27">
      <c r="A5409" s="707">
        <v>98112</v>
      </c>
      <c r="B5409" s="692" t="s">
        <v>5420</v>
      </c>
      <c r="C5409" s="18" t="s">
        <v>44</v>
      </c>
      <c r="D5409" s="18">
        <v>75.459999999999994</v>
      </c>
      <c r="E5409" s="310" t="str">
        <f t="shared" si="84"/>
        <v>SINAPI 07/2024</v>
      </c>
      <c r="F5409" s="18">
        <v>77.8</v>
      </c>
    </row>
    <row r="5410" spans="1:6" ht="27">
      <c r="A5410" s="707">
        <v>98114</v>
      </c>
      <c r="B5410" s="692" t="s">
        <v>5421</v>
      </c>
      <c r="C5410" s="18" t="s">
        <v>44</v>
      </c>
      <c r="D5410" s="18">
        <v>695.03</v>
      </c>
      <c r="E5410" s="310" t="str">
        <f t="shared" si="84"/>
        <v>SINAPI 07/2024</v>
      </c>
      <c r="F5410" s="18">
        <v>700.71</v>
      </c>
    </row>
    <row r="5411" spans="1:6" ht="40.5">
      <c r="A5411" s="707">
        <v>98115</v>
      </c>
      <c r="B5411" s="692" t="s">
        <v>5422</v>
      </c>
      <c r="C5411" s="18" t="s">
        <v>44</v>
      </c>
      <c r="D5411" s="18">
        <v>86.57</v>
      </c>
      <c r="E5411" s="310" t="str">
        <f t="shared" si="84"/>
        <v>SINAPI 07/2024</v>
      </c>
      <c r="F5411" s="18">
        <v>93.28</v>
      </c>
    </row>
    <row r="5412" spans="1:6" ht="27">
      <c r="A5412" s="707">
        <v>89349</v>
      </c>
      <c r="B5412" s="692" t="s">
        <v>5423</v>
      </c>
      <c r="C5412" s="18" t="s">
        <v>44</v>
      </c>
      <c r="D5412" s="18">
        <v>26.47</v>
      </c>
      <c r="E5412" s="310" t="str">
        <f t="shared" si="84"/>
        <v>SINAPI 07/2024</v>
      </c>
      <c r="F5412" s="18">
        <v>26.85</v>
      </c>
    </row>
    <row r="5413" spans="1:6" ht="27">
      <c r="A5413" s="707">
        <v>89351</v>
      </c>
      <c r="B5413" s="692" t="s">
        <v>5424</v>
      </c>
      <c r="C5413" s="18" t="s">
        <v>44</v>
      </c>
      <c r="D5413" s="18">
        <v>32.630000000000003</v>
      </c>
      <c r="E5413" s="310" t="str">
        <f t="shared" si="84"/>
        <v>SINAPI 07/2024</v>
      </c>
      <c r="F5413" s="18">
        <v>33.22</v>
      </c>
    </row>
    <row r="5414" spans="1:6" ht="27">
      <c r="A5414" s="707">
        <v>89352</v>
      </c>
      <c r="B5414" s="692" t="s">
        <v>5425</v>
      </c>
      <c r="C5414" s="18" t="s">
        <v>44</v>
      </c>
      <c r="D5414" s="18">
        <v>36.090000000000003</v>
      </c>
      <c r="E5414" s="310" t="str">
        <f t="shared" si="84"/>
        <v>SINAPI 07/2024</v>
      </c>
      <c r="F5414" s="18">
        <v>36.47</v>
      </c>
    </row>
    <row r="5415" spans="1:6" ht="27">
      <c r="A5415" s="707">
        <v>89353</v>
      </c>
      <c r="B5415" s="692" t="s">
        <v>5426</v>
      </c>
      <c r="C5415" s="18" t="s">
        <v>44</v>
      </c>
      <c r="D5415" s="18">
        <v>39.520000000000003</v>
      </c>
      <c r="E5415" s="310" t="str">
        <f t="shared" si="84"/>
        <v>SINAPI 07/2024</v>
      </c>
      <c r="F5415" s="18">
        <v>40.11</v>
      </c>
    </row>
    <row r="5416" spans="1:6" ht="40.5">
      <c r="A5416" s="707">
        <v>89354</v>
      </c>
      <c r="B5416" s="692" t="s">
        <v>5427</v>
      </c>
      <c r="C5416" s="18" t="s">
        <v>44</v>
      </c>
      <c r="D5416" s="18">
        <v>560.49</v>
      </c>
      <c r="E5416" s="310" t="str">
        <f t="shared" si="84"/>
        <v>SINAPI 07/2024</v>
      </c>
      <c r="F5416" s="18">
        <v>563.79</v>
      </c>
    </row>
    <row r="5417" spans="1:6" ht="40.5">
      <c r="A5417" s="707">
        <v>89984</v>
      </c>
      <c r="B5417" s="692" t="s">
        <v>5428</v>
      </c>
      <c r="C5417" s="18" t="s">
        <v>44</v>
      </c>
      <c r="D5417" s="18">
        <v>85.24</v>
      </c>
      <c r="E5417" s="310" t="str">
        <f t="shared" si="84"/>
        <v>SINAPI 07/2024</v>
      </c>
      <c r="F5417" s="18">
        <v>86.21</v>
      </c>
    </row>
    <row r="5418" spans="1:6" ht="40.5">
      <c r="A5418" s="707">
        <v>89985</v>
      </c>
      <c r="B5418" s="692" t="s">
        <v>5429</v>
      </c>
      <c r="C5418" s="18" t="s">
        <v>44</v>
      </c>
      <c r="D5418" s="18">
        <v>89.46</v>
      </c>
      <c r="E5418" s="310" t="str">
        <f t="shared" si="84"/>
        <v>SINAPI 07/2024</v>
      </c>
      <c r="F5418" s="18">
        <v>90.65</v>
      </c>
    </row>
    <row r="5419" spans="1:6" ht="40.5">
      <c r="A5419" s="707">
        <v>89986</v>
      </c>
      <c r="B5419" s="692" t="s">
        <v>5430</v>
      </c>
      <c r="C5419" s="18" t="s">
        <v>44</v>
      </c>
      <c r="D5419" s="18">
        <v>83.03</v>
      </c>
      <c r="E5419" s="310" t="str">
        <f t="shared" si="84"/>
        <v>SINAPI 07/2024</v>
      </c>
      <c r="F5419" s="18">
        <v>84</v>
      </c>
    </row>
    <row r="5420" spans="1:6" ht="40.5">
      <c r="A5420" s="707">
        <v>89987</v>
      </c>
      <c r="B5420" s="692" t="s">
        <v>5431</v>
      </c>
      <c r="C5420" s="18" t="s">
        <v>44</v>
      </c>
      <c r="D5420" s="18">
        <v>94.29</v>
      </c>
      <c r="E5420" s="310" t="str">
        <f t="shared" si="84"/>
        <v>SINAPI 07/2024</v>
      </c>
      <c r="F5420" s="18">
        <v>95.48</v>
      </c>
    </row>
    <row r="5421" spans="1:6" ht="27">
      <c r="A5421" s="707">
        <v>90371</v>
      </c>
      <c r="B5421" s="692" t="s">
        <v>5432</v>
      </c>
      <c r="C5421" s="18" t="s">
        <v>44</v>
      </c>
      <c r="D5421" s="18">
        <v>29.28</v>
      </c>
      <c r="E5421" s="310" t="str">
        <f t="shared" si="84"/>
        <v>SINAPI 07/2024</v>
      </c>
      <c r="F5421" s="18">
        <v>29.87</v>
      </c>
    </row>
    <row r="5422" spans="1:6" ht="27">
      <c r="A5422" s="707">
        <v>94489</v>
      </c>
      <c r="B5422" s="692" t="s">
        <v>5433</v>
      </c>
      <c r="C5422" s="18" t="s">
        <v>44</v>
      </c>
      <c r="D5422" s="18">
        <v>29.66</v>
      </c>
      <c r="E5422" s="310" t="str">
        <f t="shared" si="84"/>
        <v>SINAPI 07/2024</v>
      </c>
      <c r="F5422" s="18">
        <v>30.09</v>
      </c>
    </row>
    <row r="5423" spans="1:6" ht="27">
      <c r="A5423" s="707">
        <v>94490</v>
      </c>
      <c r="B5423" s="692" t="s">
        <v>5434</v>
      </c>
      <c r="C5423" s="18" t="s">
        <v>44</v>
      </c>
      <c r="D5423" s="18">
        <v>44.31</v>
      </c>
      <c r="E5423" s="310" t="str">
        <f t="shared" si="84"/>
        <v>SINAPI 07/2024</v>
      </c>
      <c r="F5423" s="18">
        <v>44.74</v>
      </c>
    </row>
    <row r="5424" spans="1:6" ht="27">
      <c r="A5424" s="707">
        <v>94491</v>
      </c>
      <c r="B5424" s="692" t="s">
        <v>5435</v>
      </c>
      <c r="C5424" s="18" t="s">
        <v>44</v>
      </c>
      <c r="D5424" s="18">
        <v>60.26</v>
      </c>
      <c r="E5424" s="310" t="str">
        <f t="shared" si="84"/>
        <v>SINAPI 07/2024</v>
      </c>
      <c r="F5424" s="18">
        <v>60.87</v>
      </c>
    </row>
    <row r="5425" spans="1:6" ht="27">
      <c r="A5425" s="707">
        <v>94492</v>
      </c>
      <c r="B5425" s="692" t="s">
        <v>5436</v>
      </c>
      <c r="C5425" s="18" t="s">
        <v>44</v>
      </c>
      <c r="D5425" s="18">
        <v>62</v>
      </c>
      <c r="E5425" s="310" t="str">
        <f t="shared" si="84"/>
        <v>SINAPI 07/2024</v>
      </c>
      <c r="F5425" s="18">
        <v>62.61</v>
      </c>
    </row>
    <row r="5426" spans="1:6" ht="27">
      <c r="A5426" s="707">
        <v>94493</v>
      </c>
      <c r="B5426" s="692" t="s">
        <v>5437</v>
      </c>
      <c r="C5426" s="18" t="s">
        <v>44</v>
      </c>
      <c r="D5426" s="18">
        <v>113.59</v>
      </c>
      <c r="E5426" s="310" t="str">
        <f t="shared" si="84"/>
        <v>SINAPI 07/2024</v>
      </c>
      <c r="F5426" s="18">
        <v>114.57</v>
      </c>
    </row>
    <row r="5427" spans="1:6" ht="27">
      <c r="A5427" s="707">
        <v>94495</v>
      </c>
      <c r="B5427" s="692" t="s">
        <v>5438</v>
      </c>
      <c r="C5427" s="18" t="s">
        <v>44</v>
      </c>
      <c r="D5427" s="18">
        <v>61.29</v>
      </c>
      <c r="E5427" s="310" t="str">
        <f t="shared" si="84"/>
        <v>SINAPI 07/2024</v>
      </c>
      <c r="F5427" s="18">
        <v>62.09</v>
      </c>
    </row>
    <row r="5428" spans="1:6" ht="27">
      <c r="A5428" s="707">
        <v>94496</v>
      </c>
      <c r="B5428" s="692" t="s">
        <v>5439</v>
      </c>
      <c r="C5428" s="18" t="s">
        <v>44</v>
      </c>
      <c r="D5428" s="18">
        <v>83.52</v>
      </c>
      <c r="E5428" s="310" t="str">
        <f t="shared" si="84"/>
        <v>SINAPI 07/2024</v>
      </c>
      <c r="F5428" s="18">
        <v>84.61</v>
      </c>
    </row>
    <row r="5429" spans="1:6" ht="27">
      <c r="A5429" s="707">
        <v>94497</v>
      </c>
      <c r="B5429" s="692" t="s">
        <v>5440</v>
      </c>
      <c r="C5429" s="18" t="s">
        <v>44</v>
      </c>
      <c r="D5429" s="18">
        <v>105.78</v>
      </c>
      <c r="E5429" s="310" t="str">
        <f t="shared" si="84"/>
        <v>SINAPI 07/2024</v>
      </c>
      <c r="F5429" s="18">
        <v>107.18</v>
      </c>
    </row>
    <row r="5430" spans="1:6" ht="27">
      <c r="A5430" s="707">
        <v>94498</v>
      </c>
      <c r="B5430" s="692" t="s">
        <v>5441</v>
      </c>
      <c r="C5430" s="18" t="s">
        <v>44</v>
      </c>
      <c r="D5430" s="18">
        <v>146.16999999999999</v>
      </c>
      <c r="E5430" s="310" t="str">
        <f t="shared" si="84"/>
        <v>SINAPI 07/2024</v>
      </c>
      <c r="F5430" s="18">
        <v>147.99</v>
      </c>
    </row>
    <row r="5431" spans="1:6" ht="27">
      <c r="A5431" s="707">
        <v>94499</v>
      </c>
      <c r="B5431" s="692" t="s">
        <v>5442</v>
      </c>
      <c r="C5431" s="18" t="s">
        <v>44</v>
      </c>
      <c r="D5431" s="18">
        <v>292.51</v>
      </c>
      <c r="E5431" s="310" t="str">
        <f t="shared" si="84"/>
        <v>SINAPI 07/2024</v>
      </c>
      <c r="F5431" s="18">
        <v>294.93</v>
      </c>
    </row>
    <row r="5432" spans="1:6" ht="27">
      <c r="A5432" s="707">
        <v>94500</v>
      </c>
      <c r="B5432" s="692" t="s">
        <v>5443</v>
      </c>
      <c r="C5432" s="18" t="s">
        <v>44</v>
      </c>
      <c r="D5432" s="18">
        <v>354.92</v>
      </c>
      <c r="E5432" s="310" t="str">
        <f t="shared" si="84"/>
        <v>SINAPI 07/2024</v>
      </c>
      <c r="F5432" s="18">
        <v>357.96</v>
      </c>
    </row>
    <row r="5433" spans="1:6" ht="27">
      <c r="A5433" s="707">
        <v>94501</v>
      </c>
      <c r="B5433" s="692" t="s">
        <v>5444</v>
      </c>
      <c r="C5433" s="18" t="s">
        <v>44</v>
      </c>
      <c r="D5433" s="18">
        <v>719.82</v>
      </c>
      <c r="E5433" s="310" t="str">
        <f t="shared" si="84"/>
        <v>SINAPI 07/2024</v>
      </c>
      <c r="F5433" s="18">
        <v>723.68</v>
      </c>
    </row>
    <row r="5434" spans="1:6" ht="40.5">
      <c r="A5434" s="707">
        <v>94792</v>
      </c>
      <c r="B5434" s="692" t="s">
        <v>5445</v>
      </c>
      <c r="C5434" s="18" t="s">
        <v>44</v>
      </c>
      <c r="D5434" s="18">
        <v>114.96</v>
      </c>
      <c r="E5434" s="310" t="str">
        <f t="shared" si="84"/>
        <v>SINAPI 07/2024</v>
      </c>
      <c r="F5434" s="18">
        <v>116.35</v>
      </c>
    </row>
    <row r="5435" spans="1:6" ht="40.5">
      <c r="A5435" s="707">
        <v>94793</v>
      </c>
      <c r="B5435" s="692" t="s">
        <v>5446</v>
      </c>
      <c r="C5435" s="18" t="s">
        <v>44</v>
      </c>
      <c r="D5435" s="18">
        <v>157.83000000000001</v>
      </c>
      <c r="E5435" s="310" t="str">
        <f t="shared" si="84"/>
        <v>SINAPI 07/2024</v>
      </c>
      <c r="F5435" s="18">
        <v>159.51</v>
      </c>
    </row>
    <row r="5436" spans="1:6" ht="40.5">
      <c r="A5436" s="707">
        <v>94794</v>
      </c>
      <c r="B5436" s="692" t="s">
        <v>5447</v>
      </c>
      <c r="C5436" s="18" t="s">
        <v>44</v>
      </c>
      <c r="D5436" s="18">
        <v>167.06</v>
      </c>
      <c r="E5436" s="310" t="str">
        <f t="shared" si="84"/>
        <v>SINAPI 07/2024</v>
      </c>
      <c r="F5436" s="18">
        <v>169.07</v>
      </c>
    </row>
    <row r="5437" spans="1:6" ht="27">
      <c r="A5437" s="707">
        <v>94795</v>
      </c>
      <c r="B5437" s="692" t="s">
        <v>5448</v>
      </c>
      <c r="C5437" s="18" t="s">
        <v>44</v>
      </c>
      <c r="D5437" s="18">
        <v>25.77</v>
      </c>
      <c r="E5437" s="310" t="str">
        <f t="shared" si="84"/>
        <v>SINAPI 07/2024</v>
      </c>
      <c r="F5437" s="18">
        <v>26.43</v>
      </c>
    </row>
    <row r="5438" spans="1:6" ht="27">
      <c r="A5438" s="707">
        <v>94796</v>
      </c>
      <c r="B5438" s="692" t="s">
        <v>5449</v>
      </c>
      <c r="C5438" s="18" t="s">
        <v>44</v>
      </c>
      <c r="D5438" s="18">
        <v>30.19</v>
      </c>
      <c r="E5438" s="310" t="str">
        <f t="shared" si="84"/>
        <v>SINAPI 07/2024</v>
      </c>
      <c r="F5438" s="18">
        <v>31.2</v>
      </c>
    </row>
    <row r="5439" spans="1:6" ht="27">
      <c r="A5439" s="707">
        <v>94797</v>
      </c>
      <c r="B5439" s="692" t="s">
        <v>5450</v>
      </c>
      <c r="C5439" s="18" t="s">
        <v>44</v>
      </c>
      <c r="D5439" s="18">
        <v>60.71</v>
      </c>
      <c r="E5439" s="310" t="str">
        <f t="shared" si="84"/>
        <v>SINAPI 07/2024</v>
      </c>
      <c r="F5439" s="18">
        <v>62.07</v>
      </c>
    </row>
    <row r="5440" spans="1:6" ht="27">
      <c r="A5440" s="707">
        <v>94798</v>
      </c>
      <c r="B5440" s="692" t="s">
        <v>5451</v>
      </c>
      <c r="C5440" s="18" t="s">
        <v>44</v>
      </c>
      <c r="D5440" s="18">
        <v>99.71</v>
      </c>
      <c r="E5440" s="310" t="str">
        <f t="shared" si="84"/>
        <v>SINAPI 07/2024</v>
      </c>
      <c r="F5440" s="18">
        <v>101.56</v>
      </c>
    </row>
    <row r="5441" spans="1:6" ht="27">
      <c r="A5441" s="707">
        <v>94799</v>
      </c>
      <c r="B5441" s="692" t="s">
        <v>5452</v>
      </c>
      <c r="C5441" s="18" t="s">
        <v>44</v>
      </c>
      <c r="D5441" s="18">
        <v>122.75</v>
      </c>
      <c r="E5441" s="310" t="str">
        <f t="shared" si="84"/>
        <v>SINAPI 07/2024</v>
      </c>
      <c r="F5441" s="18">
        <v>125.18</v>
      </c>
    </row>
    <row r="5442" spans="1:6" ht="27">
      <c r="A5442" s="707">
        <v>94800</v>
      </c>
      <c r="B5442" s="692" t="s">
        <v>5453</v>
      </c>
      <c r="C5442" s="18" t="s">
        <v>44</v>
      </c>
      <c r="D5442" s="18">
        <v>157.65</v>
      </c>
      <c r="E5442" s="310" t="str">
        <f t="shared" si="84"/>
        <v>SINAPI 07/2024</v>
      </c>
      <c r="F5442" s="18">
        <v>160.78</v>
      </c>
    </row>
    <row r="5443" spans="1:6" ht="27">
      <c r="A5443" s="707">
        <v>95248</v>
      </c>
      <c r="B5443" s="692" t="s">
        <v>5454</v>
      </c>
      <c r="C5443" s="18" t="s">
        <v>44</v>
      </c>
      <c r="D5443" s="18">
        <v>52.56</v>
      </c>
      <c r="E5443" s="310" t="str">
        <f t="shared" si="84"/>
        <v>SINAPI 07/2024</v>
      </c>
      <c r="F5443" s="18">
        <v>52.94</v>
      </c>
    </row>
    <row r="5444" spans="1:6" ht="27">
      <c r="A5444" s="707">
        <v>95249</v>
      </c>
      <c r="B5444" s="692" t="s">
        <v>5455</v>
      </c>
      <c r="C5444" s="18" t="s">
        <v>44</v>
      </c>
      <c r="D5444" s="18">
        <v>61.82</v>
      </c>
      <c r="E5444" s="310" t="str">
        <f t="shared" si="84"/>
        <v>SINAPI 07/2024</v>
      </c>
      <c r="F5444" s="18">
        <v>62.41</v>
      </c>
    </row>
    <row r="5445" spans="1:6" ht="27">
      <c r="A5445" s="707">
        <v>95250</v>
      </c>
      <c r="B5445" s="692" t="s">
        <v>5456</v>
      </c>
      <c r="C5445" s="18" t="s">
        <v>44</v>
      </c>
      <c r="D5445" s="18">
        <v>83.44</v>
      </c>
      <c r="E5445" s="310" t="str">
        <f t="shared" si="84"/>
        <v>SINAPI 07/2024</v>
      </c>
      <c r="F5445" s="18">
        <v>84.24</v>
      </c>
    </row>
    <row r="5446" spans="1:6" ht="27">
      <c r="A5446" s="707">
        <v>95251</v>
      </c>
      <c r="B5446" s="692" t="s">
        <v>5457</v>
      </c>
      <c r="C5446" s="18" t="s">
        <v>44</v>
      </c>
      <c r="D5446" s="18">
        <v>123.55</v>
      </c>
      <c r="E5446" s="310" t="str">
        <f t="shared" si="84"/>
        <v>SINAPI 07/2024</v>
      </c>
      <c r="F5446" s="18">
        <v>124.64</v>
      </c>
    </row>
    <row r="5447" spans="1:6" ht="27">
      <c r="A5447" s="707">
        <v>95252</v>
      </c>
      <c r="B5447" s="692" t="s">
        <v>5458</v>
      </c>
      <c r="C5447" s="18" t="s">
        <v>44</v>
      </c>
      <c r="D5447" s="18">
        <v>149.71</v>
      </c>
      <c r="E5447" s="310" t="str">
        <f t="shared" si="84"/>
        <v>SINAPI 07/2024</v>
      </c>
      <c r="F5447" s="18">
        <v>151.11000000000001</v>
      </c>
    </row>
    <row r="5448" spans="1:6" ht="27">
      <c r="A5448" s="707">
        <v>95253</v>
      </c>
      <c r="B5448" s="692" t="s">
        <v>5459</v>
      </c>
      <c r="C5448" s="18" t="s">
        <v>44</v>
      </c>
      <c r="D5448" s="18">
        <v>228.02</v>
      </c>
      <c r="E5448" s="310" t="str">
        <f t="shared" ref="E5448:E5511" si="85">+$G$7</f>
        <v>SINAPI 07/2024</v>
      </c>
      <c r="F5448" s="18">
        <v>229.84</v>
      </c>
    </row>
    <row r="5449" spans="1:6" ht="27">
      <c r="A5449" s="707">
        <v>99619</v>
      </c>
      <c r="B5449" s="692" t="s">
        <v>5460</v>
      </c>
      <c r="C5449" s="18" t="s">
        <v>44</v>
      </c>
      <c r="D5449" s="18">
        <v>123.06</v>
      </c>
      <c r="E5449" s="310" t="str">
        <f t="shared" si="85"/>
        <v>SINAPI 07/2024</v>
      </c>
      <c r="F5449" s="18">
        <v>123.65</v>
      </c>
    </row>
    <row r="5450" spans="1:6" ht="27">
      <c r="A5450" s="707">
        <v>99620</v>
      </c>
      <c r="B5450" s="692" t="s">
        <v>5461</v>
      </c>
      <c r="C5450" s="18" t="s">
        <v>44</v>
      </c>
      <c r="D5450" s="18">
        <v>167.19</v>
      </c>
      <c r="E5450" s="310" t="str">
        <f t="shared" si="85"/>
        <v>SINAPI 07/2024</v>
      </c>
      <c r="F5450" s="18">
        <v>167.99</v>
      </c>
    </row>
    <row r="5451" spans="1:6" ht="27">
      <c r="A5451" s="707">
        <v>99621</v>
      </c>
      <c r="B5451" s="692" t="s">
        <v>5462</v>
      </c>
      <c r="C5451" s="18" t="s">
        <v>44</v>
      </c>
      <c r="D5451" s="18">
        <v>249.43</v>
      </c>
      <c r="E5451" s="310" t="str">
        <f t="shared" si="85"/>
        <v>SINAPI 07/2024</v>
      </c>
      <c r="F5451" s="18">
        <v>250.52</v>
      </c>
    </row>
    <row r="5452" spans="1:6" ht="27">
      <c r="A5452" s="707">
        <v>99622</v>
      </c>
      <c r="B5452" s="692" t="s">
        <v>5463</v>
      </c>
      <c r="C5452" s="18" t="s">
        <v>44</v>
      </c>
      <c r="D5452" s="18">
        <v>280.33999999999997</v>
      </c>
      <c r="E5452" s="310" t="str">
        <f t="shared" si="85"/>
        <v>SINAPI 07/2024</v>
      </c>
      <c r="F5452" s="18">
        <v>281.74</v>
      </c>
    </row>
    <row r="5453" spans="1:6" ht="27">
      <c r="A5453" s="707">
        <v>99623</v>
      </c>
      <c r="B5453" s="692" t="s">
        <v>5464</v>
      </c>
      <c r="C5453" s="18" t="s">
        <v>44</v>
      </c>
      <c r="D5453" s="18">
        <v>391.5</v>
      </c>
      <c r="E5453" s="310" t="str">
        <f t="shared" si="85"/>
        <v>SINAPI 07/2024</v>
      </c>
      <c r="F5453" s="18">
        <v>393.32</v>
      </c>
    </row>
    <row r="5454" spans="1:6" ht="27">
      <c r="A5454" s="707">
        <v>99624</v>
      </c>
      <c r="B5454" s="692" t="s">
        <v>5465</v>
      </c>
      <c r="C5454" s="18" t="s">
        <v>44</v>
      </c>
      <c r="D5454" s="18">
        <v>558.52</v>
      </c>
      <c r="E5454" s="310" t="str">
        <f t="shared" si="85"/>
        <v>SINAPI 07/2024</v>
      </c>
      <c r="F5454" s="18">
        <v>560.94000000000005</v>
      </c>
    </row>
    <row r="5455" spans="1:6" ht="27">
      <c r="A5455" s="707">
        <v>99625</v>
      </c>
      <c r="B5455" s="692" t="s">
        <v>5466</v>
      </c>
      <c r="C5455" s="18" t="s">
        <v>44</v>
      </c>
      <c r="D5455" s="18">
        <v>768.92</v>
      </c>
      <c r="E5455" s="310" t="str">
        <f t="shared" si="85"/>
        <v>SINAPI 07/2024</v>
      </c>
      <c r="F5455" s="18">
        <v>771.96</v>
      </c>
    </row>
    <row r="5456" spans="1:6" ht="27">
      <c r="A5456" s="707">
        <v>99626</v>
      </c>
      <c r="B5456" s="692" t="s">
        <v>5467</v>
      </c>
      <c r="C5456" s="18" t="s">
        <v>44</v>
      </c>
      <c r="D5456" s="311">
        <v>1185.77</v>
      </c>
      <c r="E5456" s="310" t="str">
        <f t="shared" si="85"/>
        <v>SINAPI 07/2024</v>
      </c>
      <c r="F5456" s="311">
        <v>1189.6300000000001</v>
      </c>
    </row>
    <row r="5457" spans="1:6" ht="27">
      <c r="A5457" s="707">
        <v>99627</v>
      </c>
      <c r="B5457" s="692" t="s">
        <v>5468</v>
      </c>
      <c r="C5457" s="18" t="s">
        <v>44</v>
      </c>
      <c r="D5457" s="18">
        <v>74.180000000000007</v>
      </c>
      <c r="E5457" s="310" t="str">
        <f t="shared" si="85"/>
        <v>SINAPI 07/2024</v>
      </c>
      <c r="F5457" s="18">
        <v>74.56</v>
      </c>
    </row>
    <row r="5458" spans="1:6" ht="27">
      <c r="A5458" s="707">
        <v>99628</v>
      </c>
      <c r="B5458" s="692" t="s">
        <v>5469</v>
      </c>
      <c r="C5458" s="18" t="s">
        <v>44</v>
      </c>
      <c r="D5458" s="18">
        <v>80.569999999999993</v>
      </c>
      <c r="E5458" s="310" t="str">
        <f t="shared" si="85"/>
        <v>SINAPI 07/2024</v>
      </c>
      <c r="F5458" s="18">
        <v>81.16</v>
      </c>
    </row>
    <row r="5459" spans="1:6" ht="27">
      <c r="A5459" s="707">
        <v>99629</v>
      </c>
      <c r="B5459" s="692" t="s">
        <v>5470</v>
      </c>
      <c r="C5459" s="18" t="s">
        <v>44</v>
      </c>
      <c r="D5459" s="18">
        <v>89.23</v>
      </c>
      <c r="E5459" s="310" t="str">
        <f t="shared" si="85"/>
        <v>SINAPI 07/2024</v>
      </c>
      <c r="F5459" s="18">
        <v>90.03</v>
      </c>
    </row>
    <row r="5460" spans="1:6" ht="27">
      <c r="A5460" s="707">
        <v>99630</v>
      </c>
      <c r="B5460" s="692" t="s">
        <v>5471</v>
      </c>
      <c r="C5460" s="18" t="s">
        <v>44</v>
      </c>
      <c r="D5460" s="18">
        <v>132.97</v>
      </c>
      <c r="E5460" s="310" t="str">
        <f t="shared" si="85"/>
        <v>SINAPI 07/2024</v>
      </c>
      <c r="F5460" s="18">
        <v>134.06</v>
      </c>
    </row>
    <row r="5461" spans="1:6" ht="27">
      <c r="A5461" s="707">
        <v>99631</v>
      </c>
      <c r="B5461" s="692" t="s">
        <v>5472</v>
      </c>
      <c r="C5461" s="18" t="s">
        <v>44</v>
      </c>
      <c r="D5461" s="18">
        <v>154.49</v>
      </c>
      <c r="E5461" s="310" t="str">
        <f t="shared" si="85"/>
        <v>SINAPI 07/2024</v>
      </c>
      <c r="F5461" s="18">
        <v>155.88999999999999</v>
      </c>
    </row>
    <row r="5462" spans="1:6" ht="27">
      <c r="A5462" s="707">
        <v>99632</v>
      </c>
      <c r="B5462" s="692" t="s">
        <v>5473</v>
      </c>
      <c r="C5462" s="18" t="s">
        <v>44</v>
      </c>
      <c r="D5462" s="18">
        <v>223.21</v>
      </c>
      <c r="E5462" s="310" t="str">
        <f t="shared" si="85"/>
        <v>SINAPI 07/2024</v>
      </c>
      <c r="F5462" s="18">
        <v>225.03</v>
      </c>
    </row>
    <row r="5463" spans="1:6" ht="27">
      <c r="A5463" s="707">
        <v>99633</v>
      </c>
      <c r="B5463" s="692" t="s">
        <v>5474</v>
      </c>
      <c r="C5463" s="18" t="s">
        <v>44</v>
      </c>
      <c r="D5463" s="18">
        <v>480.99</v>
      </c>
      <c r="E5463" s="310" t="str">
        <f t="shared" si="85"/>
        <v>SINAPI 07/2024</v>
      </c>
      <c r="F5463" s="18">
        <v>484.03</v>
      </c>
    </row>
    <row r="5464" spans="1:6" ht="27">
      <c r="A5464" s="707">
        <v>99634</v>
      </c>
      <c r="B5464" s="692" t="s">
        <v>5475</v>
      </c>
      <c r="C5464" s="18" t="s">
        <v>44</v>
      </c>
      <c r="D5464" s="18">
        <v>823.49</v>
      </c>
      <c r="E5464" s="310" t="str">
        <f t="shared" si="85"/>
        <v>SINAPI 07/2024</v>
      </c>
      <c r="F5464" s="18">
        <v>827.35</v>
      </c>
    </row>
    <row r="5465" spans="1:6" ht="40.5">
      <c r="A5465" s="707">
        <v>99635</v>
      </c>
      <c r="B5465" s="692" t="s">
        <v>5476</v>
      </c>
      <c r="C5465" s="18" t="s">
        <v>44</v>
      </c>
      <c r="D5465" s="18">
        <v>410.31</v>
      </c>
      <c r="E5465" s="310" t="str">
        <f t="shared" si="85"/>
        <v>SINAPI 07/2024</v>
      </c>
      <c r="F5465" s="18">
        <v>415.24</v>
      </c>
    </row>
    <row r="5466" spans="1:6" ht="27">
      <c r="A5466" s="707">
        <v>103008</v>
      </c>
      <c r="B5466" s="692" t="s">
        <v>5477</v>
      </c>
      <c r="C5466" s="18" t="s">
        <v>44</v>
      </c>
      <c r="D5466" s="18">
        <v>100.74</v>
      </c>
      <c r="E5466" s="310" t="str">
        <f t="shared" si="85"/>
        <v>SINAPI 07/2024</v>
      </c>
      <c r="F5466" s="18">
        <v>101.12</v>
      </c>
    </row>
    <row r="5467" spans="1:6" ht="27">
      <c r="A5467" s="707">
        <v>103009</v>
      </c>
      <c r="B5467" s="692" t="s">
        <v>5478</v>
      </c>
      <c r="C5467" s="18" t="s">
        <v>44</v>
      </c>
      <c r="D5467" s="18">
        <v>353.84</v>
      </c>
      <c r="E5467" s="310" t="str">
        <f t="shared" si="85"/>
        <v>SINAPI 07/2024</v>
      </c>
      <c r="F5467" s="18">
        <v>356.26</v>
      </c>
    </row>
    <row r="5468" spans="1:6" ht="27">
      <c r="A5468" s="707">
        <v>103010</v>
      </c>
      <c r="B5468" s="692" t="s">
        <v>5479</v>
      </c>
      <c r="C5468" s="18" t="s">
        <v>44</v>
      </c>
      <c r="D5468" s="18">
        <v>76.39</v>
      </c>
      <c r="E5468" s="310" t="str">
        <f t="shared" si="85"/>
        <v>SINAPI 07/2024</v>
      </c>
      <c r="F5468" s="18">
        <v>76.680000000000007</v>
      </c>
    </row>
    <row r="5469" spans="1:6" ht="27">
      <c r="A5469" s="707">
        <v>103011</v>
      </c>
      <c r="B5469" s="692" t="s">
        <v>5480</v>
      </c>
      <c r="C5469" s="18" t="s">
        <v>44</v>
      </c>
      <c r="D5469" s="18">
        <v>85.04</v>
      </c>
      <c r="E5469" s="310" t="str">
        <f t="shared" si="85"/>
        <v>SINAPI 07/2024</v>
      </c>
      <c r="F5469" s="18">
        <v>85.43</v>
      </c>
    </row>
    <row r="5470" spans="1:6" ht="40.5">
      <c r="A5470" s="707">
        <v>103012</v>
      </c>
      <c r="B5470" s="692" t="s">
        <v>5481</v>
      </c>
      <c r="C5470" s="18" t="s">
        <v>44</v>
      </c>
      <c r="D5470" s="18">
        <v>134.28</v>
      </c>
      <c r="E5470" s="310" t="str">
        <f t="shared" si="85"/>
        <v>SINAPI 07/2024</v>
      </c>
      <c r="F5470" s="18">
        <v>134.82</v>
      </c>
    </row>
    <row r="5471" spans="1:6" ht="40.5">
      <c r="A5471" s="707">
        <v>103013</v>
      </c>
      <c r="B5471" s="692" t="s">
        <v>5482</v>
      </c>
      <c r="C5471" s="18" t="s">
        <v>44</v>
      </c>
      <c r="D5471" s="18">
        <v>144.30000000000001</v>
      </c>
      <c r="E5471" s="310" t="str">
        <f t="shared" si="85"/>
        <v>SINAPI 07/2024</v>
      </c>
      <c r="F5471" s="18">
        <v>145</v>
      </c>
    </row>
    <row r="5472" spans="1:6" ht="27">
      <c r="A5472" s="707">
        <v>103014</v>
      </c>
      <c r="B5472" s="692" t="s">
        <v>5483</v>
      </c>
      <c r="C5472" s="18" t="s">
        <v>44</v>
      </c>
      <c r="D5472" s="18">
        <v>217.33</v>
      </c>
      <c r="E5472" s="310" t="str">
        <f t="shared" si="85"/>
        <v>SINAPI 07/2024</v>
      </c>
      <c r="F5472" s="18">
        <v>218.24</v>
      </c>
    </row>
    <row r="5473" spans="1:6" ht="40.5">
      <c r="A5473" s="707">
        <v>103015</v>
      </c>
      <c r="B5473" s="692" t="s">
        <v>5484</v>
      </c>
      <c r="C5473" s="18" t="s">
        <v>44</v>
      </c>
      <c r="D5473" s="18">
        <v>385.13</v>
      </c>
      <c r="E5473" s="310" t="str">
        <f t="shared" si="85"/>
        <v>SINAPI 07/2024</v>
      </c>
      <c r="F5473" s="18">
        <v>386.34</v>
      </c>
    </row>
    <row r="5474" spans="1:6" ht="27">
      <c r="A5474" s="707">
        <v>103016</v>
      </c>
      <c r="B5474" s="692" t="s">
        <v>5485</v>
      </c>
      <c r="C5474" s="18" t="s">
        <v>44</v>
      </c>
      <c r="D5474" s="18">
        <v>526.80999999999995</v>
      </c>
      <c r="E5474" s="310" t="str">
        <f t="shared" si="85"/>
        <v>SINAPI 07/2024</v>
      </c>
      <c r="F5474" s="18">
        <v>528.34</v>
      </c>
    </row>
    <row r="5475" spans="1:6" ht="27">
      <c r="A5475" s="707">
        <v>103017</v>
      </c>
      <c r="B5475" s="692" t="s">
        <v>5486</v>
      </c>
      <c r="C5475" s="18" t="s">
        <v>44</v>
      </c>
      <c r="D5475" s="18">
        <v>921.22</v>
      </c>
      <c r="E5475" s="310" t="str">
        <f t="shared" si="85"/>
        <v>SINAPI 07/2024</v>
      </c>
      <c r="F5475" s="18">
        <v>923.15</v>
      </c>
    </row>
    <row r="5476" spans="1:6" ht="40.5">
      <c r="A5476" s="707">
        <v>103018</v>
      </c>
      <c r="B5476" s="692" t="s">
        <v>5487</v>
      </c>
      <c r="C5476" s="18" t="s">
        <v>44</v>
      </c>
      <c r="D5476" s="18">
        <v>334.62</v>
      </c>
      <c r="E5476" s="310" t="str">
        <f t="shared" si="85"/>
        <v>SINAPI 07/2024</v>
      </c>
      <c r="F5476" s="18">
        <v>338.91</v>
      </c>
    </row>
    <row r="5477" spans="1:6" ht="40.5">
      <c r="A5477" s="707">
        <v>103019</v>
      </c>
      <c r="B5477" s="692" t="s">
        <v>5488</v>
      </c>
      <c r="C5477" s="18" t="s">
        <v>44</v>
      </c>
      <c r="D5477" s="18">
        <v>269.32</v>
      </c>
      <c r="E5477" s="310" t="str">
        <f t="shared" si="85"/>
        <v>SINAPI 07/2024</v>
      </c>
      <c r="F5477" s="18">
        <v>271.74</v>
      </c>
    </row>
    <row r="5478" spans="1:6" ht="27">
      <c r="A5478" s="707">
        <v>103029</v>
      </c>
      <c r="B5478" s="692" t="s">
        <v>5489</v>
      </c>
      <c r="C5478" s="18" t="s">
        <v>44</v>
      </c>
      <c r="D5478" s="18">
        <v>45.27</v>
      </c>
      <c r="E5478" s="310" t="str">
        <f t="shared" si="85"/>
        <v>SINAPI 07/2024</v>
      </c>
      <c r="F5478" s="18">
        <v>45.86</v>
      </c>
    </row>
    <row r="5479" spans="1:6" ht="27">
      <c r="A5479" s="707">
        <v>103036</v>
      </c>
      <c r="B5479" s="692" t="s">
        <v>5490</v>
      </c>
      <c r="C5479" s="18" t="s">
        <v>44</v>
      </c>
      <c r="D5479" s="18">
        <v>23.59</v>
      </c>
      <c r="E5479" s="310" t="str">
        <f t="shared" si="85"/>
        <v>SINAPI 07/2024</v>
      </c>
      <c r="F5479" s="18">
        <v>23.97</v>
      </c>
    </row>
    <row r="5480" spans="1:6" ht="27">
      <c r="A5480" s="707">
        <v>103037</v>
      </c>
      <c r="B5480" s="692" t="s">
        <v>5491</v>
      </c>
      <c r="C5480" s="18" t="s">
        <v>44</v>
      </c>
      <c r="D5480" s="18">
        <v>46.44</v>
      </c>
      <c r="E5480" s="310" t="str">
        <f t="shared" si="85"/>
        <v>SINAPI 07/2024</v>
      </c>
      <c r="F5480" s="18">
        <v>47.24</v>
      </c>
    </row>
    <row r="5481" spans="1:6" ht="27">
      <c r="A5481" s="707">
        <v>103038</v>
      </c>
      <c r="B5481" s="692" t="s">
        <v>5492</v>
      </c>
      <c r="C5481" s="18" t="s">
        <v>44</v>
      </c>
      <c r="D5481" s="18">
        <v>62.17</v>
      </c>
      <c r="E5481" s="310" t="str">
        <f t="shared" si="85"/>
        <v>SINAPI 07/2024</v>
      </c>
      <c r="F5481" s="18">
        <v>63.26</v>
      </c>
    </row>
    <row r="5482" spans="1:6" ht="27">
      <c r="A5482" s="707">
        <v>103039</v>
      </c>
      <c r="B5482" s="692" t="s">
        <v>5493</v>
      </c>
      <c r="C5482" s="18" t="s">
        <v>44</v>
      </c>
      <c r="D5482" s="18">
        <v>67.45</v>
      </c>
      <c r="E5482" s="310" t="str">
        <f t="shared" si="85"/>
        <v>SINAPI 07/2024</v>
      </c>
      <c r="F5482" s="18">
        <v>68.849999999999994</v>
      </c>
    </row>
    <row r="5483" spans="1:6" ht="27">
      <c r="A5483" s="707">
        <v>103040</v>
      </c>
      <c r="B5483" s="692" t="s">
        <v>5494</v>
      </c>
      <c r="C5483" s="18" t="s">
        <v>44</v>
      </c>
      <c r="D5483" s="18">
        <v>100.52</v>
      </c>
      <c r="E5483" s="310" t="str">
        <f t="shared" si="85"/>
        <v>SINAPI 07/2024</v>
      </c>
      <c r="F5483" s="18">
        <v>102.34</v>
      </c>
    </row>
    <row r="5484" spans="1:6" ht="27">
      <c r="A5484" s="707">
        <v>103041</v>
      </c>
      <c r="B5484" s="692" t="s">
        <v>5495</v>
      </c>
      <c r="C5484" s="18" t="s">
        <v>44</v>
      </c>
      <c r="D5484" s="18">
        <v>19.600000000000001</v>
      </c>
      <c r="E5484" s="310" t="str">
        <f t="shared" si="85"/>
        <v>SINAPI 07/2024</v>
      </c>
      <c r="F5484" s="18">
        <v>19.98</v>
      </c>
    </row>
    <row r="5485" spans="1:6" ht="27">
      <c r="A5485" s="707">
        <v>103042</v>
      </c>
      <c r="B5485" s="692" t="s">
        <v>5496</v>
      </c>
      <c r="C5485" s="18" t="s">
        <v>44</v>
      </c>
      <c r="D5485" s="18">
        <v>24.11</v>
      </c>
      <c r="E5485" s="310" t="str">
        <f t="shared" si="85"/>
        <v>SINAPI 07/2024</v>
      </c>
      <c r="F5485" s="18">
        <v>24.7</v>
      </c>
    </row>
    <row r="5486" spans="1:6" ht="27">
      <c r="A5486" s="707">
        <v>103043</v>
      </c>
      <c r="B5486" s="692" t="s">
        <v>5497</v>
      </c>
      <c r="C5486" s="18" t="s">
        <v>44</v>
      </c>
      <c r="D5486" s="18">
        <v>22.69</v>
      </c>
      <c r="E5486" s="310" t="str">
        <f t="shared" si="85"/>
        <v>SINAPI 07/2024</v>
      </c>
      <c r="F5486" s="18">
        <v>23.07</v>
      </c>
    </row>
    <row r="5487" spans="1:6" ht="27">
      <c r="A5487" s="707">
        <v>103044</v>
      </c>
      <c r="B5487" s="692" t="s">
        <v>5498</v>
      </c>
      <c r="C5487" s="18" t="s">
        <v>44</v>
      </c>
      <c r="D5487" s="18">
        <v>30.55</v>
      </c>
      <c r="E5487" s="310" t="str">
        <f t="shared" si="85"/>
        <v>SINAPI 07/2024</v>
      </c>
      <c r="F5487" s="18">
        <v>31.14</v>
      </c>
    </row>
    <row r="5488" spans="1:6" ht="27">
      <c r="A5488" s="707">
        <v>103045</v>
      </c>
      <c r="B5488" s="692" t="s">
        <v>5499</v>
      </c>
      <c r="C5488" s="18" t="s">
        <v>44</v>
      </c>
      <c r="D5488" s="18">
        <v>9.43</v>
      </c>
      <c r="E5488" s="310" t="str">
        <f t="shared" si="85"/>
        <v>SINAPI 07/2024</v>
      </c>
      <c r="F5488" s="18">
        <v>9.81</v>
      </c>
    </row>
    <row r="5489" spans="1:6" ht="27">
      <c r="A5489" s="707">
        <v>103046</v>
      </c>
      <c r="B5489" s="692" t="s">
        <v>5500</v>
      </c>
      <c r="C5489" s="18" t="s">
        <v>44</v>
      </c>
      <c r="D5489" s="18">
        <v>22.81</v>
      </c>
      <c r="E5489" s="310" t="str">
        <f t="shared" si="85"/>
        <v>SINAPI 07/2024</v>
      </c>
      <c r="F5489" s="18">
        <v>23.4</v>
      </c>
    </row>
    <row r="5490" spans="1:6" ht="27">
      <c r="A5490" s="707">
        <v>103047</v>
      </c>
      <c r="B5490" s="692" t="s">
        <v>5501</v>
      </c>
      <c r="C5490" s="18" t="s">
        <v>44</v>
      </c>
      <c r="D5490" s="18">
        <v>23.99</v>
      </c>
      <c r="E5490" s="310" t="str">
        <f t="shared" si="85"/>
        <v>SINAPI 07/2024</v>
      </c>
      <c r="F5490" s="18">
        <v>24.46</v>
      </c>
    </row>
    <row r="5491" spans="1:6" ht="27">
      <c r="A5491" s="707">
        <v>103048</v>
      </c>
      <c r="B5491" s="692" t="s">
        <v>5502</v>
      </c>
      <c r="C5491" s="18" t="s">
        <v>44</v>
      </c>
      <c r="D5491" s="18">
        <v>17.84</v>
      </c>
      <c r="E5491" s="310" t="str">
        <f t="shared" si="85"/>
        <v>SINAPI 07/2024</v>
      </c>
      <c r="F5491" s="18">
        <v>18.309999999999999</v>
      </c>
    </row>
    <row r="5492" spans="1:6" ht="27">
      <c r="A5492" s="707">
        <v>103049</v>
      </c>
      <c r="B5492" s="692" t="s">
        <v>5503</v>
      </c>
      <c r="C5492" s="18" t="s">
        <v>44</v>
      </c>
      <c r="D5492" s="18">
        <v>19.420000000000002</v>
      </c>
      <c r="E5492" s="310" t="str">
        <f t="shared" si="85"/>
        <v>SINAPI 07/2024</v>
      </c>
      <c r="F5492" s="18">
        <v>19.850000000000001</v>
      </c>
    </row>
    <row r="5493" spans="1:6" ht="27">
      <c r="A5493" s="707">
        <v>103050</v>
      </c>
      <c r="B5493" s="692" t="s">
        <v>5504</v>
      </c>
      <c r="C5493" s="18" t="s">
        <v>44</v>
      </c>
      <c r="D5493" s="18">
        <v>21.22</v>
      </c>
      <c r="E5493" s="310" t="str">
        <f t="shared" si="85"/>
        <v>SINAPI 07/2024</v>
      </c>
      <c r="F5493" s="18">
        <v>23.32</v>
      </c>
    </row>
    <row r="5494" spans="1:6" ht="27">
      <c r="A5494" s="707">
        <v>103051</v>
      </c>
      <c r="B5494" s="692" t="s">
        <v>5505</v>
      </c>
      <c r="C5494" s="18" t="s">
        <v>44</v>
      </c>
      <c r="D5494" s="18">
        <v>25.59</v>
      </c>
      <c r="E5494" s="310" t="str">
        <f t="shared" si="85"/>
        <v>SINAPI 07/2024</v>
      </c>
      <c r="F5494" s="18">
        <v>28.15</v>
      </c>
    </row>
    <row r="5495" spans="1:6" ht="27">
      <c r="A5495" s="707">
        <v>103052</v>
      </c>
      <c r="B5495" s="692" t="s">
        <v>5506</v>
      </c>
      <c r="C5495" s="18" t="s">
        <v>44</v>
      </c>
      <c r="D5495" s="18">
        <v>34.56</v>
      </c>
      <c r="E5495" s="310" t="str">
        <f t="shared" si="85"/>
        <v>SINAPI 07/2024</v>
      </c>
      <c r="F5495" s="18">
        <v>37.72</v>
      </c>
    </row>
    <row r="5496" spans="1:6" ht="40.5">
      <c r="A5496" s="707">
        <v>95634</v>
      </c>
      <c r="B5496" s="692" t="s">
        <v>5507</v>
      </c>
      <c r="C5496" s="18" t="s">
        <v>44</v>
      </c>
      <c r="D5496" s="18">
        <v>181.01</v>
      </c>
      <c r="E5496" s="310" t="str">
        <f t="shared" si="85"/>
        <v>SINAPI 07/2024</v>
      </c>
      <c r="F5496" s="18">
        <v>187.88</v>
      </c>
    </row>
    <row r="5497" spans="1:6" ht="40.5">
      <c r="A5497" s="707">
        <v>95635</v>
      </c>
      <c r="B5497" s="692" t="s">
        <v>5508</v>
      </c>
      <c r="C5497" s="18" t="s">
        <v>44</v>
      </c>
      <c r="D5497" s="18">
        <v>189.81</v>
      </c>
      <c r="E5497" s="310" t="str">
        <f t="shared" si="85"/>
        <v>SINAPI 07/2024</v>
      </c>
      <c r="F5497" s="18">
        <v>197.77</v>
      </c>
    </row>
    <row r="5498" spans="1:6" ht="40.5">
      <c r="A5498" s="707">
        <v>95636</v>
      </c>
      <c r="B5498" s="692" t="s">
        <v>5509</v>
      </c>
      <c r="C5498" s="18" t="s">
        <v>44</v>
      </c>
      <c r="D5498" s="18">
        <v>368.96</v>
      </c>
      <c r="E5498" s="310" t="str">
        <f t="shared" si="85"/>
        <v>SINAPI 07/2024</v>
      </c>
      <c r="F5498" s="18">
        <v>387.92</v>
      </c>
    </row>
    <row r="5499" spans="1:6" ht="40.5">
      <c r="A5499" s="707">
        <v>95637</v>
      </c>
      <c r="B5499" s="692" t="s">
        <v>5510</v>
      </c>
      <c r="C5499" s="18" t="s">
        <v>44</v>
      </c>
      <c r="D5499" s="18">
        <v>496.5</v>
      </c>
      <c r="E5499" s="310" t="str">
        <f t="shared" si="85"/>
        <v>SINAPI 07/2024</v>
      </c>
      <c r="F5499" s="18">
        <v>519.1</v>
      </c>
    </row>
    <row r="5500" spans="1:6" ht="40.5">
      <c r="A5500" s="707">
        <v>95638</v>
      </c>
      <c r="B5500" s="692" t="s">
        <v>5511</v>
      </c>
      <c r="C5500" s="18" t="s">
        <v>44</v>
      </c>
      <c r="D5500" s="18">
        <v>617.14</v>
      </c>
      <c r="E5500" s="310" t="str">
        <f t="shared" si="85"/>
        <v>SINAPI 07/2024</v>
      </c>
      <c r="F5500" s="18">
        <v>643.9</v>
      </c>
    </row>
    <row r="5501" spans="1:6" ht="40.5">
      <c r="A5501" s="707">
        <v>95639</v>
      </c>
      <c r="B5501" s="692" t="s">
        <v>5512</v>
      </c>
      <c r="C5501" s="18" t="s">
        <v>44</v>
      </c>
      <c r="D5501" s="18">
        <v>858.93</v>
      </c>
      <c r="E5501" s="310" t="str">
        <f t="shared" si="85"/>
        <v>SINAPI 07/2024</v>
      </c>
      <c r="F5501" s="18">
        <v>890.9</v>
      </c>
    </row>
    <row r="5502" spans="1:6" ht="54">
      <c r="A5502" s="707">
        <v>95641</v>
      </c>
      <c r="B5502" s="692" t="s">
        <v>5513</v>
      </c>
      <c r="C5502" s="18" t="s">
        <v>44</v>
      </c>
      <c r="D5502" s="18">
        <v>268.69</v>
      </c>
      <c r="E5502" s="310" t="str">
        <f t="shared" si="85"/>
        <v>SINAPI 07/2024</v>
      </c>
      <c r="F5502" s="18">
        <v>282.95</v>
      </c>
    </row>
    <row r="5503" spans="1:6" ht="54">
      <c r="A5503" s="707">
        <v>95642</v>
      </c>
      <c r="B5503" s="692" t="s">
        <v>5514</v>
      </c>
      <c r="C5503" s="18" t="s">
        <v>44</v>
      </c>
      <c r="D5503" s="18">
        <v>397.68</v>
      </c>
      <c r="E5503" s="310" t="str">
        <f t="shared" si="85"/>
        <v>SINAPI 07/2024</v>
      </c>
      <c r="F5503" s="18">
        <v>418.76</v>
      </c>
    </row>
    <row r="5504" spans="1:6" ht="54">
      <c r="A5504" s="707">
        <v>95643</v>
      </c>
      <c r="B5504" s="692" t="s">
        <v>5515</v>
      </c>
      <c r="C5504" s="18" t="s">
        <v>44</v>
      </c>
      <c r="D5504" s="18">
        <v>520.57000000000005</v>
      </c>
      <c r="E5504" s="310" t="str">
        <f t="shared" si="85"/>
        <v>SINAPI 07/2024</v>
      </c>
      <c r="F5504" s="18">
        <v>547.97</v>
      </c>
    </row>
    <row r="5505" spans="1:6" ht="54">
      <c r="A5505" s="707">
        <v>95644</v>
      </c>
      <c r="B5505" s="692" t="s">
        <v>5516</v>
      </c>
      <c r="C5505" s="18" t="s">
        <v>44</v>
      </c>
      <c r="D5505" s="18">
        <v>198.42</v>
      </c>
      <c r="E5505" s="310" t="str">
        <f t="shared" si="85"/>
        <v>SINAPI 07/2024</v>
      </c>
      <c r="F5505" s="18">
        <v>207.52</v>
      </c>
    </row>
    <row r="5506" spans="1:6" ht="54">
      <c r="A5506" s="707">
        <v>95645</v>
      </c>
      <c r="B5506" s="692" t="s">
        <v>5517</v>
      </c>
      <c r="C5506" s="18" t="s">
        <v>44</v>
      </c>
      <c r="D5506" s="18">
        <v>364.47</v>
      </c>
      <c r="E5506" s="310" t="str">
        <f t="shared" si="85"/>
        <v>SINAPI 07/2024</v>
      </c>
      <c r="F5506" s="18">
        <v>380.6</v>
      </c>
    </row>
    <row r="5507" spans="1:6" ht="54">
      <c r="A5507" s="707">
        <v>95646</v>
      </c>
      <c r="B5507" s="692" t="s">
        <v>5518</v>
      </c>
      <c r="C5507" s="18" t="s">
        <v>44</v>
      </c>
      <c r="D5507" s="18">
        <v>543.61</v>
      </c>
      <c r="E5507" s="310" t="str">
        <f t="shared" si="85"/>
        <v>SINAPI 07/2024</v>
      </c>
      <c r="F5507" s="18">
        <v>567.55999999999995</v>
      </c>
    </row>
    <row r="5508" spans="1:6" ht="54">
      <c r="A5508" s="707">
        <v>95647</v>
      </c>
      <c r="B5508" s="692" t="s">
        <v>5519</v>
      </c>
      <c r="C5508" s="18" t="s">
        <v>44</v>
      </c>
      <c r="D5508" s="18">
        <v>713.34</v>
      </c>
      <c r="E5508" s="310" t="str">
        <f t="shared" si="85"/>
        <v>SINAPI 07/2024</v>
      </c>
      <c r="F5508" s="18">
        <v>744.51</v>
      </c>
    </row>
    <row r="5509" spans="1:6" ht="54">
      <c r="A5509" s="707">
        <v>95648</v>
      </c>
      <c r="B5509" s="692" t="s">
        <v>5520</v>
      </c>
      <c r="C5509" s="18" t="s">
        <v>44</v>
      </c>
      <c r="D5509" s="18">
        <v>467.65</v>
      </c>
      <c r="E5509" s="310" t="str">
        <f t="shared" si="85"/>
        <v>SINAPI 07/2024</v>
      </c>
      <c r="F5509" s="18">
        <v>476.43</v>
      </c>
    </row>
    <row r="5510" spans="1:6" ht="54">
      <c r="A5510" s="707">
        <v>95649</v>
      </c>
      <c r="B5510" s="692" t="s">
        <v>5521</v>
      </c>
      <c r="C5510" s="18" t="s">
        <v>44</v>
      </c>
      <c r="D5510" s="18">
        <v>812.97</v>
      </c>
      <c r="E5510" s="310" t="str">
        <f t="shared" si="85"/>
        <v>SINAPI 07/2024</v>
      </c>
      <c r="F5510" s="18">
        <v>828.3</v>
      </c>
    </row>
    <row r="5511" spans="1:6" ht="54">
      <c r="A5511" s="707">
        <v>95650</v>
      </c>
      <c r="B5511" s="692" t="s">
        <v>5522</v>
      </c>
      <c r="C5511" s="18" t="s">
        <v>44</v>
      </c>
      <c r="D5511" s="311">
        <v>1189.24</v>
      </c>
      <c r="E5511" s="310" t="str">
        <f t="shared" si="85"/>
        <v>SINAPI 07/2024</v>
      </c>
      <c r="F5511" s="311">
        <v>1211.9100000000001</v>
      </c>
    </row>
    <row r="5512" spans="1:6" ht="54">
      <c r="A5512" s="707">
        <v>95651</v>
      </c>
      <c r="B5512" s="692" t="s">
        <v>5523</v>
      </c>
      <c r="C5512" s="18" t="s">
        <v>44</v>
      </c>
      <c r="D5512" s="311">
        <v>1547.04</v>
      </c>
      <c r="E5512" s="310" t="str">
        <f t="shared" ref="E5512:E5575" si="86">+$G$7</f>
        <v>SINAPI 07/2024</v>
      </c>
      <c r="F5512" s="311">
        <v>1576.51</v>
      </c>
    </row>
    <row r="5513" spans="1:6" ht="54">
      <c r="A5513" s="707">
        <v>95652</v>
      </c>
      <c r="B5513" s="692" t="s">
        <v>5524</v>
      </c>
      <c r="C5513" s="18" t="s">
        <v>44</v>
      </c>
      <c r="D5513" s="18">
        <v>578.83000000000004</v>
      </c>
      <c r="E5513" s="310" t="str">
        <f t="shared" si="86"/>
        <v>SINAPI 07/2024</v>
      </c>
      <c r="F5513" s="18">
        <v>588.62</v>
      </c>
    </row>
    <row r="5514" spans="1:6" ht="54">
      <c r="A5514" s="707">
        <v>95653</v>
      </c>
      <c r="B5514" s="692" t="s">
        <v>5525</v>
      </c>
      <c r="C5514" s="18" t="s">
        <v>44</v>
      </c>
      <c r="D5514" s="311">
        <v>1033.9100000000001</v>
      </c>
      <c r="E5514" s="310" t="str">
        <f t="shared" si="86"/>
        <v>SINAPI 07/2024</v>
      </c>
      <c r="F5514" s="311">
        <v>1051.26</v>
      </c>
    </row>
    <row r="5515" spans="1:6" ht="54">
      <c r="A5515" s="707">
        <v>95654</v>
      </c>
      <c r="B5515" s="692" t="s">
        <v>5526</v>
      </c>
      <c r="C5515" s="18" t="s">
        <v>44</v>
      </c>
      <c r="D5515" s="311">
        <v>1524.17</v>
      </c>
      <c r="E5515" s="310" t="str">
        <f t="shared" si="86"/>
        <v>SINAPI 07/2024</v>
      </c>
      <c r="F5515" s="311">
        <v>1549.93</v>
      </c>
    </row>
    <row r="5516" spans="1:6" ht="54">
      <c r="A5516" s="707">
        <v>95655</v>
      </c>
      <c r="B5516" s="692" t="s">
        <v>5527</v>
      </c>
      <c r="C5516" s="18" t="s">
        <v>44</v>
      </c>
      <c r="D5516" s="311">
        <v>1990.8</v>
      </c>
      <c r="E5516" s="310" t="str">
        <f t="shared" si="86"/>
        <v>SINAPI 07/2024</v>
      </c>
      <c r="F5516" s="311">
        <v>2024.34</v>
      </c>
    </row>
    <row r="5517" spans="1:6" ht="54">
      <c r="A5517" s="707">
        <v>95657</v>
      </c>
      <c r="B5517" s="692" t="s">
        <v>5528</v>
      </c>
      <c r="C5517" s="18" t="s">
        <v>44</v>
      </c>
      <c r="D5517" s="18">
        <v>278.58</v>
      </c>
      <c r="E5517" s="310" t="str">
        <f t="shared" si="86"/>
        <v>SINAPI 07/2024</v>
      </c>
      <c r="F5517" s="18">
        <v>291.04000000000002</v>
      </c>
    </row>
    <row r="5518" spans="1:6" ht="54">
      <c r="A5518" s="707">
        <v>95658</v>
      </c>
      <c r="B5518" s="692" t="s">
        <v>5529</v>
      </c>
      <c r="C5518" s="18" t="s">
        <v>44</v>
      </c>
      <c r="D5518" s="18">
        <v>508.47</v>
      </c>
      <c r="E5518" s="310" t="str">
        <f t="shared" si="86"/>
        <v>SINAPI 07/2024</v>
      </c>
      <c r="F5518" s="18">
        <v>530.4</v>
      </c>
    </row>
    <row r="5519" spans="1:6" ht="54">
      <c r="A5519" s="707">
        <v>95659</v>
      </c>
      <c r="B5519" s="692" t="s">
        <v>5530</v>
      </c>
      <c r="C5519" s="18" t="s">
        <v>44</v>
      </c>
      <c r="D5519" s="18">
        <v>756.97</v>
      </c>
      <c r="E5519" s="310" t="str">
        <f t="shared" si="86"/>
        <v>SINAPI 07/2024</v>
      </c>
      <c r="F5519" s="18">
        <v>789.37</v>
      </c>
    </row>
    <row r="5520" spans="1:6" ht="54">
      <c r="A5520" s="707">
        <v>95660</v>
      </c>
      <c r="B5520" s="692" t="s">
        <v>5531</v>
      </c>
      <c r="C5520" s="18" t="s">
        <v>44</v>
      </c>
      <c r="D5520" s="18">
        <v>992.74</v>
      </c>
      <c r="E5520" s="310" t="str">
        <f t="shared" si="86"/>
        <v>SINAPI 07/2024</v>
      </c>
      <c r="F5520" s="311">
        <v>1034.9100000000001</v>
      </c>
    </row>
    <row r="5521" spans="1:6" ht="54">
      <c r="A5521" s="707">
        <v>95661</v>
      </c>
      <c r="B5521" s="692" t="s">
        <v>5532</v>
      </c>
      <c r="C5521" s="18" t="s">
        <v>44</v>
      </c>
      <c r="D5521" s="18">
        <v>348.07</v>
      </c>
      <c r="E5521" s="310" t="str">
        <f t="shared" si="86"/>
        <v>SINAPI 07/2024</v>
      </c>
      <c r="F5521" s="18">
        <v>361.99</v>
      </c>
    </row>
    <row r="5522" spans="1:6" ht="54">
      <c r="A5522" s="707">
        <v>95662</v>
      </c>
      <c r="B5522" s="692" t="s">
        <v>5533</v>
      </c>
      <c r="C5522" s="18" t="s">
        <v>44</v>
      </c>
      <c r="D5522" s="18">
        <v>646.21</v>
      </c>
      <c r="E5522" s="310" t="str">
        <f t="shared" si="86"/>
        <v>SINAPI 07/2024</v>
      </c>
      <c r="F5522" s="18">
        <v>670.98</v>
      </c>
    </row>
    <row r="5523" spans="1:6" ht="54">
      <c r="A5523" s="707">
        <v>95663</v>
      </c>
      <c r="B5523" s="692" t="s">
        <v>5534</v>
      </c>
      <c r="C5523" s="18" t="s">
        <v>44</v>
      </c>
      <c r="D5523" s="18">
        <v>966.77</v>
      </c>
      <c r="E5523" s="310" t="str">
        <f t="shared" si="86"/>
        <v>SINAPI 07/2024</v>
      </c>
      <c r="F5523" s="311">
        <v>1003.54</v>
      </c>
    </row>
    <row r="5524" spans="1:6" ht="54">
      <c r="A5524" s="707">
        <v>95664</v>
      </c>
      <c r="B5524" s="692" t="s">
        <v>5535</v>
      </c>
      <c r="C5524" s="18" t="s">
        <v>44</v>
      </c>
      <c r="D5524" s="311">
        <v>1269.9100000000001</v>
      </c>
      <c r="E5524" s="310" t="str">
        <f t="shared" si="86"/>
        <v>SINAPI 07/2024</v>
      </c>
      <c r="F5524" s="311">
        <v>1317.81</v>
      </c>
    </row>
    <row r="5525" spans="1:6" ht="54">
      <c r="A5525" s="707">
        <v>95665</v>
      </c>
      <c r="B5525" s="692" t="s">
        <v>5536</v>
      </c>
      <c r="C5525" s="18" t="s">
        <v>44</v>
      </c>
      <c r="D5525" s="18">
        <v>308.62</v>
      </c>
      <c r="E5525" s="310" t="str">
        <f t="shared" si="86"/>
        <v>SINAPI 07/2024</v>
      </c>
      <c r="F5525" s="18">
        <v>321.98</v>
      </c>
    </row>
    <row r="5526" spans="1:6" ht="54">
      <c r="A5526" s="707">
        <v>95666</v>
      </c>
      <c r="B5526" s="692" t="s">
        <v>5537</v>
      </c>
      <c r="C5526" s="18" t="s">
        <v>44</v>
      </c>
      <c r="D5526" s="18">
        <v>547.11</v>
      </c>
      <c r="E5526" s="310" t="str">
        <f t="shared" si="86"/>
        <v>SINAPI 07/2024</v>
      </c>
      <c r="F5526" s="18">
        <v>570.47</v>
      </c>
    </row>
    <row r="5527" spans="1:6" ht="54">
      <c r="A5527" s="707">
        <v>95667</v>
      </c>
      <c r="B5527" s="692" t="s">
        <v>5538</v>
      </c>
      <c r="C5527" s="18" t="s">
        <v>44</v>
      </c>
      <c r="D5527" s="18">
        <v>810.3</v>
      </c>
      <c r="E5527" s="310" t="str">
        <f t="shared" si="86"/>
        <v>SINAPI 07/2024</v>
      </c>
      <c r="F5527" s="18">
        <v>844.85</v>
      </c>
    </row>
    <row r="5528" spans="1:6" ht="54">
      <c r="A5528" s="707">
        <v>95668</v>
      </c>
      <c r="B5528" s="692" t="s">
        <v>5539</v>
      </c>
      <c r="C5528" s="18" t="s">
        <v>44</v>
      </c>
      <c r="D5528" s="311">
        <v>1059.01</v>
      </c>
      <c r="E5528" s="310" t="str">
        <f t="shared" si="86"/>
        <v>SINAPI 07/2024</v>
      </c>
      <c r="F5528" s="311">
        <v>1103.92</v>
      </c>
    </row>
    <row r="5529" spans="1:6" ht="54">
      <c r="A5529" s="707">
        <v>95669</v>
      </c>
      <c r="B5529" s="692" t="s">
        <v>5540</v>
      </c>
      <c r="C5529" s="18" t="s">
        <v>44</v>
      </c>
      <c r="D5529" s="18">
        <v>374.39</v>
      </c>
      <c r="E5529" s="310" t="str">
        <f t="shared" si="86"/>
        <v>SINAPI 07/2024</v>
      </c>
      <c r="F5529" s="18">
        <v>389.3</v>
      </c>
    </row>
    <row r="5530" spans="1:6" ht="54">
      <c r="A5530" s="707">
        <v>95670</v>
      </c>
      <c r="B5530" s="692" t="s">
        <v>5541</v>
      </c>
      <c r="C5530" s="18" t="s">
        <v>44</v>
      </c>
      <c r="D5530" s="18">
        <v>677.56</v>
      </c>
      <c r="E5530" s="310" t="str">
        <f t="shared" si="86"/>
        <v>SINAPI 07/2024</v>
      </c>
      <c r="F5530" s="18">
        <v>703.99</v>
      </c>
    </row>
    <row r="5531" spans="1:6" ht="54">
      <c r="A5531" s="707">
        <v>95671</v>
      </c>
      <c r="B5531" s="692" t="s">
        <v>5542</v>
      </c>
      <c r="C5531" s="18" t="s">
        <v>44</v>
      </c>
      <c r="D5531" s="311">
        <v>1008.69</v>
      </c>
      <c r="E5531" s="310" t="str">
        <f t="shared" si="86"/>
        <v>SINAPI 07/2024</v>
      </c>
      <c r="F5531" s="311">
        <v>1047.94</v>
      </c>
    </row>
    <row r="5532" spans="1:6" ht="54">
      <c r="A5532" s="707">
        <v>95672</v>
      </c>
      <c r="B5532" s="692" t="s">
        <v>5543</v>
      </c>
      <c r="C5532" s="18" t="s">
        <v>44</v>
      </c>
      <c r="D5532" s="311">
        <v>1321.37</v>
      </c>
      <c r="E5532" s="310" t="str">
        <f t="shared" si="86"/>
        <v>SINAPI 07/2024</v>
      </c>
      <c r="F5532" s="311">
        <v>1372.47</v>
      </c>
    </row>
    <row r="5533" spans="1:6" ht="27">
      <c r="A5533" s="707">
        <v>95673</v>
      </c>
      <c r="B5533" s="692" t="s">
        <v>5544</v>
      </c>
      <c r="C5533" s="18" t="s">
        <v>44</v>
      </c>
      <c r="D5533" s="18">
        <v>114.28</v>
      </c>
      <c r="E5533" s="310" t="str">
        <f t="shared" si="86"/>
        <v>SINAPI 07/2024</v>
      </c>
      <c r="F5533" s="18">
        <v>116.58</v>
      </c>
    </row>
    <row r="5534" spans="1:6" ht="27">
      <c r="A5534" s="707">
        <v>95674</v>
      </c>
      <c r="B5534" s="692" t="s">
        <v>5545</v>
      </c>
      <c r="C5534" s="18" t="s">
        <v>44</v>
      </c>
      <c r="D5534" s="18">
        <v>121.34</v>
      </c>
      <c r="E5534" s="310" t="str">
        <f t="shared" si="86"/>
        <v>SINAPI 07/2024</v>
      </c>
      <c r="F5534" s="18">
        <v>123.64</v>
      </c>
    </row>
    <row r="5535" spans="1:6" ht="27">
      <c r="A5535" s="707">
        <v>95675</v>
      </c>
      <c r="B5535" s="692" t="s">
        <v>5546</v>
      </c>
      <c r="C5535" s="18" t="s">
        <v>44</v>
      </c>
      <c r="D5535" s="18">
        <v>149.69999999999999</v>
      </c>
      <c r="E5535" s="310" t="str">
        <f t="shared" si="86"/>
        <v>SINAPI 07/2024</v>
      </c>
      <c r="F5535" s="18">
        <v>152.55000000000001</v>
      </c>
    </row>
    <row r="5536" spans="1:6" ht="40.5">
      <c r="A5536" s="707">
        <v>95676</v>
      </c>
      <c r="B5536" s="692" t="s">
        <v>5547</v>
      </c>
      <c r="C5536" s="18" t="s">
        <v>44</v>
      </c>
      <c r="D5536" s="18">
        <v>105.82</v>
      </c>
      <c r="E5536" s="310" t="str">
        <f t="shared" si="86"/>
        <v>SINAPI 07/2024</v>
      </c>
      <c r="F5536" s="18">
        <v>107.23</v>
      </c>
    </row>
    <row r="5537" spans="1:6" ht="54">
      <c r="A5537" s="707">
        <v>97741</v>
      </c>
      <c r="B5537" s="692" t="s">
        <v>5548</v>
      </c>
      <c r="C5537" s="18" t="s">
        <v>44</v>
      </c>
      <c r="D5537" s="18">
        <v>150.07</v>
      </c>
      <c r="E5537" s="310" t="str">
        <f t="shared" si="86"/>
        <v>SINAPI 07/2024</v>
      </c>
      <c r="F5537" s="18">
        <v>158.22</v>
      </c>
    </row>
    <row r="5538" spans="1:6" ht="27">
      <c r="A5538" s="707">
        <v>104992</v>
      </c>
      <c r="B5538" s="692" t="s">
        <v>5549</v>
      </c>
      <c r="C5538" s="18" t="s">
        <v>44</v>
      </c>
      <c r="D5538" s="311">
        <v>1209.3900000000001</v>
      </c>
      <c r="E5538" s="310" t="str">
        <f t="shared" si="86"/>
        <v>SINAPI 07/2024</v>
      </c>
      <c r="F5538" s="311">
        <v>1213.95</v>
      </c>
    </row>
    <row r="5539" spans="1:6" ht="27">
      <c r="A5539" s="707">
        <v>104997</v>
      </c>
      <c r="B5539" s="692" t="s">
        <v>5550</v>
      </c>
      <c r="C5539" s="18" t="s">
        <v>44</v>
      </c>
      <c r="D5539" s="18">
        <v>394.84</v>
      </c>
      <c r="E5539" s="310" t="str">
        <f t="shared" si="86"/>
        <v>SINAPI 07/2024</v>
      </c>
      <c r="F5539" s="18">
        <v>398.3</v>
      </c>
    </row>
    <row r="5540" spans="1:6" ht="27">
      <c r="A5540" s="707">
        <v>104998</v>
      </c>
      <c r="B5540" s="692" t="s">
        <v>5551</v>
      </c>
      <c r="C5540" s="18" t="s">
        <v>44</v>
      </c>
      <c r="D5540" s="18">
        <v>529.15</v>
      </c>
      <c r="E5540" s="310" t="str">
        <f t="shared" si="86"/>
        <v>SINAPI 07/2024</v>
      </c>
      <c r="F5540" s="18">
        <v>532.61</v>
      </c>
    </row>
    <row r="5541" spans="1:6" ht="27">
      <c r="A5541" s="707">
        <v>105135</v>
      </c>
      <c r="B5541" s="692" t="s">
        <v>5552</v>
      </c>
      <c r="C5541" s="18" t="s">
        <v>44</v>
      </c>
      <c r="D5541" s="18">
        <v>865.72</v>
      </c>
      <c r="E5541" s="310" t="str">
        <f t="shared" si="86"/>
        <v>SINAPI 07/2024</v>
      </c>
      <c r="F5541" s="18">
        <v>869.73</v>
      </c>
    </row>
    <row r="5542" spans="1:6" ht="40.5">
      <c r="A5542" s="707">
        <v>90436</v>
      </c>
      <c r="B5542" s="692" t="s">
        <v>5553</v>
      </c>
      <c r="C5542" s="18" t="s">
        <v>44</v>
      </c>
      <c r="D5542" s="18">
        <v>12.27</v>
      </c>
      <c r="E5542" s="310" t="str">
        <f t="shared" si="86"/>
        <v>SINAPI 07/2024</v>
      </c>
      <c r="F5542" s="18">
        <v>13.87</v>
      </c>
    </row>
    <row r="5543" spans="1:6" ht="40.5">
      <c r="A5543" s="707">
        <v>90437</v>
      </c>
      <c r="B5543" s="692" t="s">
        <v>5554</v>
      </c>
      <c r="C5543" s="18" t="s">
        <v>44</v>
      </c>
      <c r="D5543" s="18">
        <v>32.729999999999997</v>
      </c>
      <c r="E5543" s="310" t="str">
        <f t="shared" si="86"/>
        <v>SINAPI 07/2024</v>
      </c>
      <c r="F5543" s="18">
        <v>36.96</v>
      </c>
    </row>
    <row r="5544" spans="1:6" ht="40.5">
      <c r="A5544" s="707">
        <v>90438</v>
      </c>
      <c r="B5544" s="692" t="s">
        <v>5555</v>
      </c>
      <c r="C5544" s="18" t="s">
        <v>44</v>
      </c>
      <c r="D5544" s="18">
        <v>47.8</v>
      </c>
      <c r="E5544" s="310" t="str">
        <f t="shared" si="86"/>
        <v>SINAPI 07/2024</v>
      </c>
      <c r="F5544" s="18">
        <v>53.98</v>
      </c>
    </row>
    <row r="5545" spans="1:6" ht="40.5">
      <c r="A5545" s="707">
        <v>90439</v>
      </c>
      <c r="B5545" s="692" t="s">
        <v>5556</v>
      </c>
      <c r="C5545" s="18" t="s">
        <v>44</v>
      </c>
      <c r="D5545" s="18">
        <v>9.2799999999999994</v>
      </c>
      <c r="E5545" s="310" t="str">
        <f t="shared" si="86"/>
        <v>SINAPI 07/2024</v>
      </c>
      <c r="F5545" s="18">
        <v>10.44</v>
      </c>
    </row>
    <row r="5546" spans="1:6" ht="40.5">
      <c r="A5546" s="707">
        <v>90440</v>
      </c>
      <c r="B5546" s="692" t="s">
        <v>5557</v>
      </c>
      <c r="C5546" s="18" t="s">
        <v>44</v>
      </c>
      <c r="D5546" s="18">
        <v>24.72</v>
      </c>
      <c r="E5546" s="310" t="str">
        <f t="shared" si="86"/>
        <v>SINAPI 07/2024</v>
      </c>
      <c r="F5546" s="18">
        <v>27.87</v>
      </c>
    </row>
    <row r="5547" spans="1:6" ht="40.5">
      <c r="A5547" s="707">
        <v>90441</v>
      </c>
      <c r="B5547" s="692" t="s">
        <v>5558</v>
      </c>
      <c r="C5547" s="18" t="s">
        <v>44</v>
      </c>
      <c r="D5547" s="18">
        <v>36.11</v>
      </c>
      <c r="E5547" s="310" t="str">
        <f t="shared" si="86"/>
        <v>SINAPI 07/2024</v>
      </c>
      <c r="F5547" s="18">
        <v>40.700000000000003</v>
      </c>
    </row>
    <row r="5548" spans="1:6" ht="40.5">
      <c r="A5548" s="707">
        <v>90443</v>
      </c>
      <c r="B5548" s="692" t="s">
        <v>5559</v>
      </c>
      <c r="C5548" s="18" t="s">
        <v>10</v>
      </c>
      <c r="D5548" s="18">
        <v>6.59</v>
      </c>
      <c r="E5548" s="310" t="str">
        <f t="shared" si="86"/>
        <v>SINAPI 07/2024</v>
      </c>
      <c r="F5548" s="18">
        <v>7.45</v>
      </c>
    </row>
    <row r="5549" spans="1:6" ht="40.5">
      <c r="A5549" s="707">
        <v>90444</v>
      </c>
      <c r="B5549" s="692" t="s">
        <v>5560</v>
      </c>
      <c r="C5549" s="18" t="s">
        <v>10</v>
      </c>
      <c r="D5549" s="18">
        <v>12.91</v>
      </c>
      <c r="E5549" s="310" t="str">
        <f t="shared" si="86"/>
        <v>SINAPI 07/2024</v>
      </c>
      <c r="F5549" s="18">
        <v>14.61</v>
      </c>
    </row>
    <row r="5550" spans="1:6" ht="54">
      <c r="A5550" s="707">
        <v>90445</v>
      </c>
      <c r="B5550" s="692" t="s">
        <v>5561</v>
      </c>
      <c r="C5550" s="18" t="s">
        <v>10</v>
      </c>
      <c r="D5550" s="18">
        <v>17.13</v>
      </c>
      <c r="E5550" s="310" t="str">
        <f t="shared" si="86"/>
        <v>SINAPI 07/2024</v>
      </c>
      <c r="F5550" s="18">
        <v>19.37</v>
      </c>
    </row>
    <row r="5551" spans="1:6" ht="54">
      <c r="A5551" s="707">
        <v>90446</v>
      </c>
      <c r="B5551" s="692" t="s">
        <v>5562</v>
      </c>
      <c r="C5551" s="18" t="s">
        <v>10</v>
      </c>
      <c r="D5551" s="18">
        <v>22.74</v>
      </c>
      <c r="E5551" s="310" t="str">
        <f t="shared" si="86"/>
        <v>SINAPI 07/2024</v>
      </c>
      <c r="F5551" s="18">
        <v>25.72</v>
      </c>
    </row>
    <row r="5552" spans="1:6" ht="27">
      <c r="A5552" s="707">
        <v>90447</v>
      </c>
      <c r="B5552" s="692" t="s">
        <v>5563</v>
      </c>
      <c r="C5552" s="18" t="s">
        <v>10</v>
      </c>
      <c r="D5552" s="18">
        <v>6.91</v>
      </c>
      <c r="E5552" s="310" t="str">
        <f t="shared" si="86"/>
        <v>SINAPI 07/2024</v>
      </c>
      <c r="F5552" s="18">
        <v>7.79</v>
      </c>
    </row>
    <row r="5553" spans="1:6" ht="40.5">
      <c r="A5553" s="707">
        <v>90451</v>
      </c>
      <c r="B5553" s="692" t="s">
        <v>5564</v>
      </c>
      <c r="C5553" s="18" t="s">
        <v>44</v>
      </c>
      <c r="D5553" s="18">
        <v>5.77</v>
      </c>
      <c r="E5553" s="310" t="str">
        <f t="shared" si="86"/>
        <v>SINAPI 07/2024</v>
      </c>
      <c r="F5553" s="18">
        <v>6.21</v>
      </c>
    </row>
    <row r="5554" spans="1:6" ht="40.5">
      <c r="A5554" s="707">
        <v>90452</v>
      </c>
      <c r="B5554" s="692" t="s">
        <v>5565</v>
      </c>
      <c r="C5554" s="18" t="s">
        <v>44</v>
      </c>
      <c r="D5554" s="18">
        <v>24.22</v>
      </c>
      <c r="E5554" s="310" t="str">
        <f t="shared" si="86"/>
        <v>SINAPI 07/2024</v>
      </c>
      <c r="F5554" s="18">
        <v>25</v>
      </c>
    </row>
    <row r="5555" spans="1:6" ht="40.5">
      <c r="A5555" s="707">
        <v>90453</v>
      </c>
      <c r="B5555" s="692" t="s">
        <v>5566</v>
      </c>
      <c r="C5555" s="18" t="s">
        <v>44</v>
      </c>
      <c r="D5555" s="18">
        <v>3.24</v>
      </c>
      <c r="E5555" s="310" t="str">
        <f t="shared" si="86"/>
        <v>SINAPI 07/2024</v>
      </c>
      <c r="F5555" s="18">
        <v>3.49</v>
      </c>
    </row>
    <row r="5556" spans="1:6" ht="40.5">
      <c r="A5556" s="707">
        <v>90454</v>
      </c>
      <c r="B5556" s="692" t="s">
        <v>5567</v>
      </c>
      <c r="C5556" s="18" t="s">
        <v>44</v>
      </c>
      <c r="D5556" s="18">
        <v>5.13</v>
      </c>
      <c r="E5556" s="310" t="str">
        <f t="shared" si="86"/>
        <v>SINAPI 07/2024</v>
      </c>
      <c r="F5556" s="18">
        <v>5.51</v>
      </c>
    </row>
    <row r="5557" spans="1:6" ht="40.5">
      <c r="A5557" s="707">
        <v>90455</v>
      </c>
      <c r="B5557" s="692" t="s">
        <v>5568</v>
      </c>
      <c r="C5557" s="18" t="s">
        <v>44</v>
      </c>
      <c r="D5557" s="18">
        <v>6.58</v>
      </c>
      <c r="E5557" s="310" t="str">
        <f t="shared" si="86"/>
        <v>SINAPI 07/2024</v>
      </c>
      <c r="F5557" s="18">
        <v>7.13</v>
      </c>
    </row>
    <row r="5558" spans="1:6" ht="27">
      <c r="A5558" s="707">
        <v>90456</v>
      </c>
      <c r="B5558" s="692" t="s">
        <v>5569</v>
      </c>
      <c r="C5558" s="18" t="s">
        <v>44</v>
      </c>
      <c r="D5558" s="18">
        <v>4.57</v>
      </c>
      <c r="E5558" s="310" t="str">
        <f t="shared" si="86"/>
        <v>SINAPI 07/2024</v>
      </c>
      <c r="F5558" s="18">
        <v>5.16</v>
      </c>
    </row>
    <row r="5559" spans="1:6" ht="27">
      <c r="A5559" s="707">
        <v>90457</v>
      </c>
      <c r="B5559" s="692" t="s">
        <v>5570</v>
      </c>
      <c r="C5559" s="18" t="s">
        <v>44</v>
      </c>
      <c r="D5559" s="18">
        <v>10.45</v>
      </c>
      <c r="E5559" s="310" t="str">
        <f t="shared" si="86"/>
        <v>SINAPI 07/2024</v>
      </c>
      <c r="F5559" s="18">
        <v>11.78</v>
      </c>
    </row>
    <row r="5560" spans="1:6" ht="27">
      <c r="A5560" s="707">
        <v>90458</v>
      </c>
      <c r="B5560" s="692" t="s">
        <v>5571</v>
      </c>
      <c r="C5560" s="18" t="s">
        <v>44</v>
      </c>
      <c r="D5560" s="18">
        <v>29.82</v>
      </c>
      <c r="E5560" s="310" t="str">
        <f t="shared" si="86"/>
        <v>SINAPI 07/2024</v>
      </c>
      <c r="F5560" s="18">
        <v>33.590000000000003</v>
      </c>
    </row>
    <row r="5561" spans="1:6" ht="27">
      <c r="A5561" s="707">
        <v>90459</v>
      </c>
      <c r="B5561" s="692" t="s">
        <v>5572</v>
      </c>
      <c r="C5561" s="18" t="s">
        <v>44</v>
      </c>
      <c r="D5561" s="18">
        <v>40.26</v>
      </c>
      <c r="E5561" s="310" t="str">
        <f t="shared" si="86"/>
        <v>SINAPI 07/2024</v>
      </c>
      <c r="F5561" s="18">
        <v>45.47</v>
      </c>
    </row>
    <row r="5562" spans="1:6" ht="40.5">
      <c r="A5562" s="707">
        <v>90460</v>
      </c>
      <c r="B5562" s="692" t="s">
        <v>5573</v>
      </c>
      <c r="C5562" s="18" t="s">
        <v>10</v>
      </c>
      <c r="D5562" s="18">
        <v>25.55</v>
      </c>
      <c r="E5562" s="310" t="str">
        <f t="shared" si="86"/>
        <v>SINAPI 07/2024</v>
      </c>
      <c r="F5562" s="18">
        <v>26.47</v>
      </c>
    </row>
    <row r="5563" spans="1:6" ht="40.5">
      <c r="A5563" s="707">
        <v>90461</v>
      </c>
      <c r="B5563" s="692" t="s">
        <v>5574</v>
      </c>
      <c r="C5563" s="18" t="s">
        <v>10</v>
      </c>
      <c r="D5563" s="18">
        <v>18.010000000000002</v>
      </c>
      <c r="E5563" s="310" t="str">
        <f t="shared" si="86"/>
        <v>SINAPI 07/2024</v>
      </c>
      <c r="F5563" s="18">
        <v>19.079999999999998</v>
      </c>
    </row>
    <row r="5564" spans="1:6" ht="40.5">
      <c r="A5564" s="707">
        <v>90462</v>
      </c>
      <c r="B5564" s="692" t="s">
        <v>5575</v>
      </c>
      <c r="C5564" s="18" t="s">
        <v>10</v>
      </c>
      <c r="D5564" s="18">
        <v>4.59</v>
      </c>
      <c r="E5564" s="310" t="str">
        <f t="shared" si="86"/>
        <v>SINAPI 07/2024</v>
      </c>
      <c r="F5564" s="18">
        <v>4.75</v>
      </c>
    </row>
    <row r="5565" spans="1:6" ht="40.5">
      <c r="A5565" s="707">
        <v>90463</v>
      </c>
      <c r="B5565" s="692" t="s">
        <v>5576</v>
      </c>
      <c r="C5565" s="18" t="s">
        <v>10</v>
      </c>
      <c r="D5565" s="18">
        <v>3.7</v>
      </c>
      <c r="E5565" s="310" t="str">
        <f t="shared" si="86"/>
        <v>SINAPI 07/2024</v>
      </c>
      <c r="F5565" s="18">
        <v>3.89</v>
      </c>
    </row>
    <row r="5566" spans="1:6" ht="40.5">
      <c r="A5566" s="707">
        <v>90466</v>
      </c>
      <c r="B5566" s="692" t="s">
        <v>5577</v>
      </c>
      <c r="C5566" s="18" t="s">
        <v>10</v>
      </c>
      <c r="D5566" s="18">
        <v>13.02</v>
      </c>
      <c r="E5566" s="310" t="str">
        <f t="shared" si="86"/>
        <v>SINAPI 07/2024</v>
      </c>
      <c r="F5566" s="18">
        <v>14.4</v>
      </c>
    </row>
    <row r="5567" spans="1:6" ht="54">
      <c r="A5567" s="707">
        <v>90467</v>
      </c>
      <c r="B5567" s="692" t="s">
        <v>5578</v>
      </c>
      <c r="C5567" s="18" t="s">
        <v>10</v>
      </c>
      <c r="D5567" s="18">
        <v>19.600000000000001</v>
      </c>
      <c r="E5567" s="310" t="str">
        <f t="shared" si="86"/>
        <v>SINAPI 07/2024</v>
      </c>
      <c r="F5567" s="18">
        <v>21.66</v>
      </c>
    </row>
    <row r="5568" spans="1:6" ht="40.5">
      <c r="A5568" s="707">
        <v>90468</v>
      </c>
      <c r="B5568" s="692" t="s">
        <v>5579</v>
      </c>
      <c r="C5568" s="18" t="s">
        <v>10</v>
      </c>
      <c r="D5568" s="18">
        <v>6.6</v>
      </c>
      <c r="E5568" s="310" t="str">
        <f t="shared" si="86"/>
        <v>SINAPI 07/2024</v>
      </c>
      <c r="F5568" s="18">
        <v>7.14</v>
      </c>
    </row>
    <row r="5569" spans="1:6" ht="54">
      <c r="A5569" s="707">
        <v>90469</v>
      </c>
      <c r="B5569" s="692" t="s">
        <v>5580</v>
      </c>
      <c r="C5569" s="18" t="s">
        <v>10</v>
      </c>
      <c r="D5569" s="18">
        <v>10.029999999999999</v>
      </c>
      <c r="E5569" s="310" t="str">
        <f t="shared" si="86"/>
        <v>SINAPI 07/2024</v>
      </c>
      <c r="F5569" s="18">
        <v>10.84</v>
      </c>
    </row>
    <row r="5570" spans="1:6" ht="54">
      <c r="A5570" s="707">
        <v>90470</v>
      </c>
      <c r="B5570" s="692" t="s">
        <v>5581</v>
      </c>
      <c r="C5570" s="18" t="s">
        <v>10</v>
      </c>
      <c r="D5570" s="18">
        <v>13.38</v>
      </c>
      <c r="E5570" s="310" t="str">
        <f t="shared" si="86"/>
        <v>SINAPI 07/2024</v>
      </c>
      <c r="F5570" s="18">
        <v>14.43</v>
      </c>
    </row>
    <row r="5571" spans="1:6" ht="40.5">
      <c r="A5571" s="707">
        <v>91166</v>
      </c>
      <c r="B5571" s="692" t="s">
        <v>5582</v>
      </c>
      <c r="C5571" s="18" t="s">
        <v>10</v>
      </c>
      <c r="D5571" s="18">
        <v>4.3600000000000003</v>
      </c>
      <c r="E5571" s="310" t="str">
        <f t="shared" si="86"/>
        <v>SINAPI 07/2024</v>
      </c>
      <c r="F5571" s="18">
        <v>4.5599999999999996</v>
      </c>
    </row>
    <row r="5572" spans="1:6" ht="54">
      <c r="A5572" s="707">
        <v>91167</v>
      </c>
      <c r="B5572" s="692" t="s">
        <v>5583</v>
      </c>
      <c r="C5572" s="18" t="s">
        <v>10</v>
      </c>
      <c r="D5572" s="18">
        <v>10.96</v>
      </c>
      <c r="E5572" s="310" t="str">
        <f t="shared" si="86"/>
        <v>SINAPI 07/2024</v>
      </c>
      <c r="F5572" s="18">
        <v>11.69</v>
      </c>
    </row>
    <row r="5573" spans="1:6" ht="67.5">
      <c r="A5573" s="707">
        <v>91170</v>
      </c>
      <c r="B5573" s="692" t="s">
        <v>5584</v>
      </c>
      <c r="C5573" s="18" t="s">
        <v>10</v>
      </c>
      <c r="D5573" s="18">
        <v>10.96</v>
      </c>
      <c r="E5573" s="310" t="str">
        <f t="shared" si="86"/>
        <v>SINAPI 07/2024</v>
      </c>
      <c r="F5573" s="18">
        <v>11.69</v>
      </c>
    </row>
    <row r="5574" spans="1:6" ht="67.5">
      <c r="A5574" s="707">
        <v>91171</v>
      </c>
      <c r="B5574" s="692" t="s">
        <v>5585</v>
      </c>
      <c r="C5574" s="18" t="s">
        <v>10</v>
      </c>
      <c r="D5574" s="18">
        <v>18.54</v>
      </c>
      <c r="E5574" s="310" t="str">
        <f t="shared" si="86"/>
        <v>SINAPI 07/2024</v>
      </c>
      <c r="F5574" s="18">
        <v>19.649999999999999</v>
      </c>
    </row>
    <row r="5575" spans="1:6" ht="67.5">
      <c r="A5575" s="707">
        <v>91172</v>
      </c>
      <c r="B5575" s="692" t="s">
        <v>5586</v>
      </c>
      <c r="C5575" s="18" t="s">
        <v>10</v>
      </c>
      <c r="D5575" s="18">
        <v>21.49</v>
      </c>
      <c r="E5575" s="310" t="str">
        <f t="shared" si="86"/>
        <v>SINAPI 07/2024</v>
      </c>
      <c r="F5575" s="18">
        <v>22.74</v>
      </c>
    </row>
    <row r="5576" spans="1:6" ht="67.5">
      <c r="A5576" s="707">
        <v>91173</v>
      </c>
      <c r="B5576" s="692" t="s">
        <v>5587</v>
      </c>
      <c r="C5576" s="18" t="s">
        <v>10</v>
      </c>
      <c r="D5576" s="18">
        <v>4.09</v>
      </c>
      <c r="E5576" s="310" t="str">
        <f t="shared" ref="E5576:E5639" si="87">+$G$7</f>
        <v>SINAPI 07/2024</v>
      </c>
      <c r="F5576" s="18">
        <v>4.37</v>
      </c>
    </row>
    <row r="5577" spans="1:6" ht="67.5">
      <c r="A5577" s="707">
        <v>91174</v>
      </c>
      <c r="B5577" s="692" t="s">
        <v>5588</v>
      </c>
      <c r="C5577" s="18" t="s">
        <v>10</v>
      </c>
      <c r="D5577" s="18">
        <v>7.41</v>
      </c>
      <c r="E5577" s="310" t="str">
        <f t="shared" si="87"/>
        <v>SINAPI 07/2024</v>
      </c>
      <c r="F5577" s="18">
        <v>7.85</v>
      </c>
    </row>
    <row r="5578" spans="1:6" ht="67.5">
      <c r="A5578" s="707">
        <v>91175</v>
      </c>
      <c r="B5578" s="692" t="s">
        <v>5589</v>
      </c>
      <c r="C5578" s="18" t="s">
        <v>10</v>
      </c>
      <c r="D5578" s="18">
        <v>11.6</v>
      </c>
      <c r="E5578" s="310" t="str">
        <f t="shared" si="87"/>
        <v>SINAPI 07/2024</v>
      </c>
      <c r="F5578" s="18">
        <v>12.28</v>
      </c>
    </row>
    <row r="5579" spans="1:6" ht="54">
      <c r="A5579" s="707">
        <v>91176</v>
      </c>
      <c r="B5579" s="692" t="s">
        <v>5590</v>
      </c>
      <c r="C5579" s="18" t="s">
        <v>10</v>
      </c>
      <c r="D5579" s="18">
        <v>19.72</v>
      </c>
      <c r="E5579" s="310" t="str">
        <f t="shared" si="87"/>
        <v>SINAPI 07/2024</v>
      </c>
      <c r="F5579" s="18">
        <v>20.7</v>
      </c>
    </row>
    <row r="5580" spans="1:6" ht="67.5">
      <c r="A5580" s="707">
        <v>91179</v>
      </c>
      <c r="B5580" s="692" t="s">
        <v>5591</v>
      </c>
      <c r="C5580" s="18" t="s">
        <v>10</v>
      </c>
      <c r="D5580" s="18">
        <v>19.72</v>
      </c>
      <c r="E5580" s="310" t="str">
        <f t="shared" si="87"/>
        <v>SINAPI 07/2024</v>
      </c>
      <c r="F5580" s="18">
        <v>20.7</v>
      </c>
    </row>
    <row r="5581" spans="1:6" ht="67.5">
      <c r="A5581" s="707">
        <v>91180</v>
      </c>
      <c r="B5581" s="692" t="s">
        <v>5592</v>
      </c>
      <c r="C5581" s="18" t="s">
        <v>10</v>
      </c>
      <c r="D5581" s="18">
        <v>26.29</v>
      </c>
      <c r="E5581" s="310" t="str">
        <f t="shared" si="87"/>
        <v>SINAPI 07/2024</v>
      </c>
      <c r="F5581" s="18">
        <v>27.61</v>
      </c>
    </row>
    <row r="5582" spans="1:6" ht="67.5">
      <c r="A5582" s="707">
        <v>91181</v>
      </c>
      <c r="B5582" s="692" t="s">
        <v>5593</v>
      </c>
      <c r="C5582" s="18" t="s">
        <v>10</v>
      </c>
      <c r="D5582" s="18">
        <v>27.46</v>
      </c>
      <c r="E5582" s="310" t="str">
        <f t="shared" si="87"/>
        <v>SINAPI 07/2024</v>
      </c>
      <c r="F5582" s="18">
        <v>28.87</v>
      </c>
    </row>
    <row r="5583" spans="1:6" ht="40.5">
      <c r="A5583" s="707">
        <v>91182</v>
      </c>
      <c r="B5583" s="692" t="s">
        <v>5594</v>
      </c>
      <c r="C5583" s="18" t="s">
        <v>10</v>
      </c>
      <c r="D5583" s="18">
        <v>22.29</v>
      </c>
      <c r="E5583" s="310" t="str">
        <f t="shared" si="87"/>
        <v>SINAPI 07/2024</v>
      </c>
      <c r="F5583" s="18">
        <v>24.59</v>
      </c>
    </row>
    <row r="5584" spans="1:6" ht="54">
      <c r="A5584" s="707">
        <v>91185</v>
      </c>
      <c r="B5584" s="692" t="s">
        <v>5595</v>
      </c>
      <c r="C5584" s="18" t="s">
        <v>10</v>
      </c>
      <c r="D5584" s="18">
        <v>22.29</v>
      </c>
      <c r="E5584" s="310" t="str">
        <f t="shared" si="87"/>
        <v>SINAPI 07/2024</v>
      </c>
      <c r="F5584" s="18">
        <v>24.59</v>
      </c>
    </row>
    <row r="5585" spans="1:6" ht="67.5">
      <c r="A5585" s="707">
        <v>91186</v>
      </c>
      <c r="B5585" s="692" t="s">
        <v>5596</v>
      </c>
      <c r="C5585" s="18" t="s">
        <v>10</v>
      </c>
      <c r="D5585" s="18">
        <v>24.3</v>
      </c>
      <c r="E5585" s="310" t="str">
        <f t="shared" si="87"/>
        <v>SINAPI 07/2024</v>
      </c>
      <c r="F5585" s="18">
        <v>26.85</v>
      </c>
    </row>
    <row r="5586" spans="1:6" ht="67.5">
      <c r="A5586" s="707">
        <v>91187</v>
      </c>
      <c r="B5586" s="692" t="s">
        <v>5597</v>
      </c>
      <c r="C5586" s="18" t="s">
        <v>10</v>
      </c>
      <c r="D5586" s="18">
        <v>21.6</v>
      </c>
      <c r="E5586" s="310" t="str">
        <f t="shared" si="87"/>
        <v>SINAPI 07/2024</v>
      </c>
      <c r="F5586" s="18">
        <v>23.92</v>
      </c>
    </row>
    <row r="5587" spans="1:6" ht="27">
      <c r="A5587" s="707">
        <v>91188</v>
      </c>
      <c r="B5587" s="692" t="s">
        <v>5598</v>
      </c>
      <c r="C5587" s="18" t="s">
        <v>44</v>
      </c>
      <c r="D5587" s="18">
        <v>11.34</v>
      </c>
      <c r="E5587" s="310" t="str">
        <f t="shared" si="87"/>
        <v>SINAPI 07/2024</v>
      </c>
      <c r="F5587" s="18">
        <v>12.4</v>
      </c>
    </row>
    <row r="5588" spans="1:6" ht="27">
      <c r="A5588" s="707">
        <v>91189</v>
      </c>
      <c r="B5588" s="692" t="s">
        <v>5599</v>
      </c>
      <c r="C5588" s="18" t="s">
        <v>44</v>
      </c>
      <c r="D5588" s="18">
        <v>64.47</v>
      </c>
      <c r="E5588" s="310" t="str">
        <f t="shared" si="87"/>
        <v>SINAPI 07/2024</v>
      </c>
      <c r="F5588" s="18">
        <v>68.92</v>
      </c>
    </row>
    <row r="5589" spans="1:6" ht="27">
      <c r="A5589" s="707">
        <v>91190</v>
      </c>
      <c r="B5589" s="692" t="s">
        <v>5600</v>
      </c>
      <c r="C5589" s="18" t="s">
        <v>44</v>
      </c>
      <c r="D5589" s="18">
        <v>9.11</v>
      </c>
      <c r="E5589" s="310" t="str">
        <f t="shared" si="87"/>
        <v>SINAPI 07/2024</v>
      </c>
      <c r="F5589" s="18">
        <v>9.94</v>
      </c>
    </row>
    <row r="5590" spans="1:6" ht="27">
      <c r="A5590" s="707">
        <v>91191</v>
      </c>
      <c r="B5590" s="692" t="s">
        <v>5601</v>
      </c>
      <c r="C5590" s="18" t="s">
        <v>44</v>
      </c>
      <c r="D5590" s="18">
        <v>12.83</v>
      </c>
      <c r="E5590" s="310" t="str">
        <f t="shared" si="87"/>
        <v>SINAPI 07/2024</v>
      </c>
      <c r="F5590" s="18">
        <v>13.8</v>
      </c>
    </row>
    <row r="5591" spans="1:6" ht="40.5">
      <c r="A5591" s="707">
        <v>91192</v>
      </c>
      <c r="B5591" s="692" t="s">
        <v>5602</v>
      </c>
      <c r="C5591" s="18" t="s">
        <v>44</v>
      </c>
      <c r="D5591" s="18">
        <v>19.489999999999998</v>
      </c>
      <c r="E5591" s="310" t="str">
        <f t="shared" si="87"/>
        <v>SINAPI 07/2024</v>
      </c>
      <c r="F5591" s="18">
        <v>20.72</v>
      </c>
    </row>
    <row r="5592" spans="1:6" ht="54">
      <c r="A5592" s="707">
        <v>91222</v>
      </c>
      <c r="B5592" s="692" t="s">
        <v>5603</v>
      </c>
      <c r="C5592" s="18" t="s">
        <v>10</v>
      </c>
      <c r="D5592" s="18">
        <v>7.32</v>
      </c>
      <c r="E5592" s="310" t="str">
        <f t="shared" si="87"/>
        <v>SINAPI 07/2024</v>
      </c>
      <c r="F5592" s="18">
        <v>8.2799999999999994</v>
      </c>
    </row>
    <row r="5593" spans="1:6" ht="54">
      <c r="A5593" s="707">
        <v>94480</v>
      </c>
      <c r="B5593" s="692" t="s">
        <v>5604</v>
      </c>
      <c r="C5593" s="18" t="s">
        <v>44</v>
      </c>
      <c r="D5593" s="311">
        <v>2749.42</v>
      </c>
      <c r="E5593" s="310" t="str">
        <f t="shared" si="87"/>
        <v>SINAPI 07/2024</v>
      </c>
      <c r="F5593" s="311">
        <v>2804.78</v>
      </c>
    </row>
    <row r="5594" spans="1:6" ht="54">
      <c r="A5594" s="707">
        <v>94481</v>
      </c>
      <c r="B5594" s="692" t="s">
        <v>5605</v>
      </c>
      <c r="C5594" s="18" t="s">
        <v>44</v>
      </c>
      <c r="D5594" s="311">
        <v>1899.98</v>
      </c>
      <c r="E5594" s="310" t="str">
        <f t="shared" si="87"/>
        <v>SINAPI 07/2024</v>
      </c>
      <c r="F5594" s="311">
        <v>1951.65</v>
      </c>
    </row>
    <row r="5595" spans="1:6" ht="54">
      <c r="A5595" s="707">
        <v>94482</v>
      </c>
      <c r="B5595" s="692" t="s">
        <v>5606</v>
      </c>
      <c r="C5595" s="18" t="s">
        <v>44</v>
      </c>
      <c r="D5595" s="311">
        <v>1464.66</v>
      </c>
      <c r="E5595" s="310" t="str">
        <f t="shared" si="87"/>
        <v>SINAPI 07/2024</v>
      </c>
      <c r="F5595" s="311">
        <v>1513.66</v>
      </c>
    </row>
    <row r="5596" spans="1:6" ht="54">
      <c r="A5596" s="707">
        <v>94483</v>
      </c>
      <c r="B5596" s="692" t="s">
        <v>5607</v>
      </c>
      <c r="C5596" s="18" t="s">
        <v>44</v>
      </c>
      <c r="D5596" s="311">
        <v>1209.57</v>
      </c>
      <c r="E5596" s="310" t="str">
        <f t="shared" si="87"/>
        <v>SINAPI 07/2024</v>
      </c>
      <c r="F5596" s="311">
        <v>1256.3900000000001</v>
      </c>
    </row>
    <row r="5597" spans="1:6" ht="40.5">
      <c r="A5597" s="707">
        <v>95541</v>
      </c>
      <c r="B5597" s="692" t="s">
        <v>5608</v>
      </c>
      <c r="C5597" s="18" t="s">
        <v>44</v>
      </c>
      <c r="D5597" s="18">
        <v>19.61</v>
      </c>
      <c r="E5597" s="310" t="str">
        <f t="shared" si="87"/>
        <v>SINAPI 07/2024</v>
      </c>
      <c r="F5597" s="18">
        <v>22.09</v>
      </c>
    </row>
    <row r="5598" spans="1:6" ht="40.5">
      <c r="A5598" s="707">
        <v>96559</v>
      </c>
      <c r="B5598" s="692" t="s">
        <v>5609</v>
      </c>
      <c r="C5598" s="18" t="s">
        <v>495</v>
      </c>
      <c r="D5598" s="18">
        <v>35.33</v>
      </c>
      <c r="E5598" s="310" t="str">
        <f t="shared" si="87"/>
        <v>SINAPI 07/2024</v>
      </c>
      <c r="F5598" s="18">
        <v>36.5</v>
      </c>
    </row>
    <row r="5599" spans="1:6" ht="40.5">
      <c r="A5599" s="707">
        <v>96560</v>
      </c>
      <c r="B5599" s="692" t="s">
        <v>5610</v>
      </c>
      <c r="C5599" s="18" t="s">
        <v>495</v>
      </c>
      <c r="D5599" s="18">
        <v>31.55</v>
      </c>
      <c r="E5599" s="310" t="str">
        <f t="shared" si="87"/>
        <v>SINAPI 07/2024</v>
      </c>
      <c r="F5599" s="18">
        <v>33.25</v>
      </c>
    </row>
    <row r="5600" spans="1:6" ht="54">
      <c r="A5600" s="707">
        <v>96562</v>
      </c>
      <c r="B5600" s="692" t="s">
        <v>5611</v>
      </c>
      <c r="C5600" s="18" t="s">
        <v>10</v>
      </c>
      <c r="D5600" s="18">
        <v>48.96</v>
      </c>
      <c r="E5600" s="310" t="str">
        <f t="shared" si="87"/>
        <v>SINAPI 07/2024</v>
      </c>
      <c r="F5600" s="18">
        <v>51.67</v>
      </c>
    </row>
    <row r="5601" spans="1:6" ht="54">
      <c r="A5601" s="707">
        <v>96563</v>
      </c>
      <c r="B5601" s="692" t="s">
        <v>5612</v>
      </c>
      <c r="C5601" s="18" t="s">
        <v>10</v>
      </c>
      <c r="D5601" s="18">
        <v>54.97</v>
      </c>
      <c r="E5601" s="310" t="str">
        <f t="shared" si="87"/>
        <v>SINAPI 07/2024</v>
      </c>
      <c r="F5601" s="18">
        <v>57.68</v>
      </c>
    </row>
    <row r="5602" spans="1:6" ht="27">
      <c r="A5602" s="707">
        <v>100128</v>
      </c>
      <c r="B5602" s="692" t="s">
        <v>5613</v>
      </c>
      <c r="C5602" s="18" t="s">
        <v>44</v>
      </c>
      <c r="D5602" s="311">
        <v>1193.31</v>
      </c>
      <c r="E5602" s="310" t="str">
        <f t="shared" si="87"/>
        <v>SINAPI 07/2024</v>
      </c>
      <c r="F5602" s="311">
        <v>1196.68</v>
      </c>
    </row>
    <row r="5603" spans="1:6" ht="40.5">
      <c r="A5603" s="707">
        <v>101802</v>
      </c>
      <c r="B5603" s="692" t="s">
        <v>5614</v>
      </c>
      <c r="C5603" s="18" t="s">
        <v>44</v>
      </c>
      <c r="D5603" s="311">
        <v>1555.37</v>
      </c>
      <c r="E5603" s="310" t="str">
        <f t="shared" si="87"/>
        <v>SINAPI 07/2024</v>
      </c>
      <c r="F5603" s="311">
        <v>1638.27</v>
      </c>
    </row>
    <row r="5604" spans="1:6" ht="40.5">
      <c r="A5604" s="707">
        <v>101803</v>
      </c>
      <c r="B5604" s="692" t="s">
        <v>5615</v>
      </c>
      <c r="C5604" s="18" t="s">
        <v>44</v>
      </c>
      <c r="D5604" s="18">
        <v>988.77</v>
      </c>
      <c r="E5604" s="310" t="str">
        <f t="shared" si="87"/>
        <v>SINAPI 07/2024</v>
      </c>
      <c r="F5604" s="311">
        <v>1046.48</v>
      </c>
    </row>
    <row r="5605" spans="1:6" ht="40.5">
      <c r="A5605" s="707">
        <v>101804</v>
      </c>
      <c r="B5605" s="692" t="s">
        <v>5616</v>
      </c>
      <c r="C5605" s="18" t="s">
        <v>44</v>
      </c>
      <c r="D5605" s="311">
        <v>1250.22</v>
      </c>
      <c r="E5605" s="310" t="str">
        <f t="shared" si="87"/>
        <v>SINAPI 07/2024</v>
      </c>
      <c r="F5605" s="311">
        <v>1318.3</v>
      </c>
    </row>
    <row r="5606" spans="1:6" ht="40.5">
      <c r="A5606" s="707">
        <v>101805</v>
      </c>
      <c r="B5606" s="692" t="s">
        <v>5617</v>
      </c>
      <c r="C5606" s="18" t="s">
        <v>44</v>
      </c>
      <c r="D5606" s="311">
        <v>1591.17</v>
      </c>
      <c r="E5606" s="310" t="str">
        <f t="shared" si="87"/>
        <v>SINAPI 07/2024</v>
      </c>
      <c r="F5606" s="311">
        <v>1678.02</v>
      </c>
    </row>
    <row r="5607" spans="1:6" ht="40.5">
      <c r="A5607" s="707">
        <v>102111</v>
      </c>
      <c r="B5607" s="692" t="s">
        <v>5618</v>
      </c>
      <c r="C5607" s="18" t="s">
        <v>44</v>
      </c>
      <c r="D5607" s="18">
        <v>841.46</v>
      </c>
      <c r="E5607" s="310" t="str">
        <f t="shared" si="87"/>
        <v>SINAPI 07/2024</v>
      </c>
      <c r="F5607" s="18">
        <v>855.82</v>
      </c>
    </row>
    <row r="5608" spans="1:6" ht="40.5">
      <c r="A5608" s="707">
        <v>102112</v>
      </c>
      <c r="B5608" s="692" t="s">
        <v>5619</v>
      </c>
      <c r="C5608" s="18" t="s">
        <v>44</v>
      </c>
      <c r="D5608" s="18">
        <v>121.31</v>
      </c>
      <c r="E5608" s="310" t="str">
        <f t="shared" si="87"/>
        <v>SINAPI 07/2024</v>
      </c>
      <c r="F5608" s="18">
        <v>135.66999999999999</v>
      </c>
    </row>
    <row r="5609" spans="1:6" ht="40.5">
      <c r="A5609" s="707">
        <v>102113</v>
      </c>
      <c r="B5609" s="692" t="s">
        <v>5620</v>
      </c>
      <c r="C5609" s="18" t="s">
        <v>44</v>
      </c>
      <c r="D5609" s="311">
        <v>1338.27</v>
      </c>
      <c r="E5609" s="310" t="str">
        <f t="shared" si="87"/>
        <v>SINAPI 07/2024</v>
      </c>
      <c r="F5609" s="311">
        <v>1353.01</v>
      </c>
    </row>
    <row r="5610" spans="1:6" ht="40.5">
      <c r="A5610" s="707">
        <v>102114</v>
      </c>
      <c r="B5610" s="692" t="s">
        <v>5621</v>
      </c>
      <c r="C5610" s="18" t="s">
        <v>44</v>
      </c>
      <c r="D5610" s="18">
        <v>124.33</v>
      </c>
      <c r="E5610" s="310" t="str">
        <f t="shared" si="87"/>
        <v>SINAPI 07/2024</v>
      </c>
      <c r="F5610" s="18">
        <v>139.07</v>
      </c>
    </row>
    <row r="5611" spans="1:6" ht="40.5">
      <c r="A5611" s="707">
        <v>102115</v>
      </c>
      <c r="B5611" s="692" t="s">
        <v>5622</v>
      </c>
      <c r="C5611" s="18" t="s">
        <v>44</v>
      </c>
      <c r="D5611" s="311">
        <v>2332.9299999999998</v>
      </c>
      <c r="E5611" s="310" t="str">
        <f t="shared" si="87"/>
        <v>SINAPI 07/2024</v>
      </c>
      <c r="F5611" s="311">
        <v>2353.9499999999998</v>
      </c>
    </row>
    <row r="5612" spans="1:6" ht="40.5">
      <c r="A5612" s="707">
        <v>102116</v>
      </c>
      <c r="B5612" s="692" t="s">
        <v>5623</v>
      </c>
      <c r="C5612" s="18" t="s">
        <v>44</v>
      </c>
      <c r="D5612" s="311">
        <v>1429.32</v>
      </c>
      <c r="E5612" s="310" t="str">
        <f t="shared" si="87"/>
        <v>SINAPI 07/2024</v>
      </c>
      <c r="F5612" s="311">
        <v>1444.53</v>
      </c>
    </row>
    <row r="5613" spans="1:6" ht="27">
      <c r="A5613" s="707">
        <v>102117</v>
      </c>
      <c r="B5613" s="692" t="s">
        <v>5624</v>
      </c>
      <c r="C5613" s="18" t="s">
        <v>44</v>
      </c>
      <c r="D5613" s="18">
        <v>127.98</v>
      </c>
      <c r="E5613" s="310" t="str">
        <f t="shared" si="87"/>
        <v>SINAPI 07/2024</v>
      </c>
      <c r="F5613" s="18">
        <v>143.19</v>
      </c>
    </row>
    <row r="5614" spans="1:6" ht="40.5">
      <c r="A5614" s="707">
        <v>102118</v>
      </c>
      <c r="B5614" s="692" t="s">
        <v>5625</v>
      </c>
      <c r="C5614" s="18" t="s">
        <v>44</v>
      </c>
      <c r="D5614" s="311">
        <v>1946.91</v>
      </c>
      <c r="E5614" s="310" t="str">
        <f t="shared" si="87"/>
        <v>SINAPI 07/2024</v>
      </c>
      <c r="F5614" s="311">
        <v>1962.52</v>
      </c>
    </row>
    <row r="5615" spans="1:6" ht="40.5">
      <c r="A5615" s="707">
        <v>102119</v>
      </c>
      <c r="B5615" s="692" t="s">
        <v>5626</v>
      </c>
      <c r="C5615" s="18" t="s">
        <v>44</v>
      </c>
      <c r="D5615" s="18">
        <v>131.13</v>
      </c>
      <c r="E5615" s="310" t="str">
        <f t="shared" si="87"/>
        <v>SINAPI 07/2024</v>
      </c>
      <c r="F5615" s="18">
        <v>146.74</v>
      </c>
    </row>
    <row r="5616" spans="1:6" ht="27">
      <c r="A5616" s="707">
        <v>102121</v>
      </c>
      <c r="B5616" s="692" t="s">
        <v>5627</v>
      </c>
      <c r="C5616" s="18" t="s">
        <v>44</v>
      </c>
      <c r="D5616" s="18">
        <v>164.04</v>
      </c>
      <c r="E5616" s="310" t="str">
        <f t="shared" si="87"/>
        <v>SINAPI 07/2024</v>
      </c>
      <c r="F5616" s="18">
        <v>183.85</v>
      </c>
    </row>
    <row r="5617" spans="1:6" ht="40.5">
      <c r="A5617" s="707">
        <v>102122</v>
      </c>
      <c r="B5617" s="692" t="s">
        <v>5628</v>
      </c>
      <c r="C5617" s="18" t="s">
        <v>44</v>
      </c>
      <c r="D5617" s="311">
        <v>6577.39</v>
      </c>
      <c r="E5617" s="310" t="str">
        <f t="shared" si="87"/>
        <v>SINAPI 07/2024</v>
      </c>
      <c r="F5617" s="311">
        <v>6598.41</v>
      </c>
    </row>
    <row r="5618" spans="1:6" ht="40.5">
      <c r="A5618" s="707">
        <v>102123</v>
      </c>
      <c r="B5618" s="692" t="s">
        <v>5629</v>
      </c>
      <c r="C5618" s="18" t="s">
        <v>44</v>
      </c>
      <c r="D5618" s="18">
        <v>173.4</v>
      </c>
      <c r="E5618" s="310" t="str">
        <f t="shared" si="87"/>
        <v>SINAPI 07/2024</v>
      </c>
      <c r="F5618" s="18">
        <v>194.42</v>
      </c>
    </row>
    <row r="5619" spans="1:6" ht="40.5">
      <c r="A5619" s="707">
        <v>102136</v>
      </c>
      <c r="B5619" s="692" t="s">
        <v>5630</v>
      </c>
      <c r="C5619" s="18" t="s">
        <v>44</v>
      </c>
      <c r="D5619" s="18">
        <v>62.91</v>
      </c>
      <c r="E5619" s="310" t="str">
        <f t="shared" si="87"/>
        <v>SINAPI 07/2024</v>
      </c>
      <c r="F5619" s="18">
        <v>70.56</v>
      </c>
    </row>
    <row r="5620" spans="1:6" ht="27">
      <c r="A5620" s="707">
        <v>102137</v>
      </c>
      <c r="B5620" s="692" t="s">
        <v>5631</v>
      </c>
      <c r="C5620" s="18" t="s">
        <v>44</v>
      </c>
      <c r="D5620" s="18">
        <v>85.17</v>
      </c>
      <c r="E5620" s="310" t="str">
        <f t="shared" si="87"/>
        <v>SINAPI 07/2024</v>
      </c>
      <c r="F5620" s="18">
        <v>88.62</v>
      </c>
    </row>
    <row r="5621" spans="1:6" ht="27">
      <c r="A5621" s="707">
        <v>102138</v>
      </c>
      <c r="B5621" s="692" t="s">
        <v>5632</v>
      </c>
      <c r="C5621" s="18" t="s">
        <v>44</v>
      </c>
      <c r="D5621" s="18">
        <v>188.66</v>
      </c>
      <c r="E5621" s="310" t="str">
        <f t="shared" si="87"/>
        <v>SINAPI 07/2024</v>
      </c>
      <c r="F5621" s="18">
        <v>211.62</v>
      </c>
    </row>
    <row r="5622" spans="1:6" ht="54">
      <c r="A5622" s="707">
        <v>103517</v>
      </c>
      <c r="B5622" s="692" t="s">
        <v>5633</v>
      </c>
      <c r="C5622" s="18" t="s">
        <v>44</v>
      </c>
      <c r="D5622" s="311">
        <v>3574.34</v>
      </c>
      <c r="E5622" s="310" t="str">
        <f t="shared" si="87"/>
        <v>SINAPI 07/2024</v>
      </c>
      <c r="F5622" s="311">
        <v>3586.4</v>
      </c>
    </row>
    <row r="5623" spans="1:6" ht="40.5">
      <c r="A5623" s="707">
        <v>103519</v>
      </c>
      <c r="B5623" s="692" t="s">
        <v>5634</v>
      </c>
      <c r="C5623" s="18" t="s">
        <v>44</v>
      </c>
      <c r="D5623" s="18">
        <v>10.53</v>
      </c>
      <c r="E5623" s="310" t="str">
        <f t="shared" si="87"/>
        <v>SINAPI 07/2024</v>
      </c>
      <c r="F5623" s="18">
        <v>11.06</v>
      </c>
    </row>
    <row r="5624" spans="1:6" ht="54">
      <c r="A5624" s="707">
        <v>103520</v>
      </c>
      <c r="B5624" s="692" t="s">
        <v>5635</v>
      </c>
      <c r="C5624" s="18" t="s">
        <v>44</v>
      </c>
      <c r="D5624" s="311">
        <v>5925.01</v>
      </c>
      <c r="E5624" s="310" t="str">
        <f t="shared" si="87"/>
        <v>SINAPI 07/2024</v>
      </c>
      <c r="F5624" s="311">
        <v>5928.32</v>
      </c>
    </row>
    <row r="5625" spans="1:6" ht="54">
      <c r="A5625" s="707">
        <v>103521</v>
      </c>
      <c r="B5625" s="692" t="s">
        <v>5636</v>
      </c>
      <c r="C5625" s="18" t="s">
        <v>44</v>
      </c>
      <c r="D5625" s="311">
        <v>7866.5</v>
      </c>
      <c r="E5625" s="310" t="str">
        <f t="shared" si="87"/>
        <v>SINAPI 07/2024</v>
      </c>
      <c r="F5625" s="311">
        <v>7871.26</v>
      </c>
    </row>
    <row r="5626" spans="1:6" ht="54">
      <c r="A5626" s="707">
        <v>103522</v>
      </c>
      <c r="B5626" s="692" t="s">
        <v>5637</v>
      </c>
      <c r="C5626" s="18" t="s">
        <v>44</v>
      </c>
      <c r="D5626" s="311">
        <v>7952.94</v>
      </c>
      <c r="E5626" s="310" t="str">
        <f t="shared" si="87"/>
        <v>SINAPI 07/2024</v>
      </c>
      <c r="F5626" s="311">
        <v>7980.25</v>
      </c>
    </row>
    <row r="5627" spans="1:6" ht="54">
      <c r="A5627" s="707">
        <v>103523</v>
      </c>
      <c r="B5627" s="692" t="s">
        <v>5638</v>
      </c>
      <c r="C5627" s="18" t="s">
        <v>44</v>
      </c>
      <c r="D5627" s="311">
        <v>11958.91</v>
      </c>
      <c r="E5627" s="310" t="str">
        <f t="shared" si="87"/>
        <v>SINAPI 07/2024</v>
      </c>
      <c r="F5627" s="311">
        <v>11987.14</v>
      </c>
    </row>
    <row r="5628" spans="1:6" ht="40.5">
      <c r="A5628" s="707">
        <v>104767</v>
      </c>
      <c r="B5628" s="692" t="s">
        <v>5639</v>
      </c>
      <c r="C5628" s="18" t="s">
        <v>44</v>
      </c>
      <c r="D5628" s="18">
        <v>0.51</v>
      </c>
      <c r="E5628" s="310" t="str">
        <f t="shared" si="87"/>
        <v>SINAPI 07/2024</v>
      </c>
      <c r="F5628" s="18">
        <v>0.57999999999999996</v>
      </c>
    </row>
    <row r="5629" spans="1:6" ht="40.5">
      <c r="A5629" s="707">
        <v>104769</v>
      </c>
      <c r="B5629" s="692" t="s">
        <v>5640</v>
      </c>
      <c r="C5629" s="18" t="s">
        <v>44</v>
      </c>
      <c r="D5629" s="18">
        <v>1.38</v>
      </c>
      <c r="E5629" s="310" t="str">
        <f t="shared" si="87"/>
        <v>SINAPI 07/2024</v>
      </c>
      <c r="F5629" s="18">
        <v>1.56</v>
      </c>
    </row>
    <row r="5630" spans="1:6" ht="40.5">
      <c r="A5630" s="707">
        <v>104771</v>
      </c>
      <c r="B5630" s="692" t="s">
        <v>5641</v>
      </c>
      <c r="C5630" s="18" t="s">
        <v>44</v>
      </c>
      <c r="D5630" s="18">
        <v>2.02</v>
      </c>
      <c r="E5630" s="310" t="str">
        <f t="shared" si="87"/>
        <v>SINAPI 07/2024</v>
      </c>
      <c r="F5630" s="18">
        <v>2.29</v>
      </c>
    </row>
    <row r="5631" spans="1:6" ht="40.5">
      <c r="A5631" s="707">
        <v>104773</v>
      </c>
      <c r="B5631" s="692" t="s">
        <v>5642</v>
      </c>
      <c r="C5631" s="18" t="s">
        <v>44</v>
      </c>
      <c r="D5631" s="18">
        <v>1.83</v>
      </c>
      <c r="E5631" s="310" t="str">
        <f t="shared" si="87"/>
        <v>SINAPI 07/2024</v>
      </c>
      <c r="F5631" s="18">
        <v>2.04</v>
      </c>
    </row>
    <row r="5632" spans="1:6" ht="40.5">
      <c r="A5632" s="707">
        <v>104775</v>
      </c>
      <c r="B5632" s="692" t="s">
        <v>5643</v>
      </c>
      <c r="C5632" s="18" t="s">
        <v>44</v>
      </c>
      <c r="D5632" s="18">
        <v>4.95</v>
      </c>
      <c r="E5632" s="310" t="str">
        <f t="shared" si="87"/>
        <v>SINAPI 07/2024</v>
      </c>
      <c r="F5632" s="18">
        <v>5.51</v>
      </c>
    </row>
    <row r="5633" spans="1:6" ht="40.5">
      <c r="A5633" s="707">
        <v>104777</v>
      </c>
      <c r="B5633" s="692" t="s">
        <v>5644</v>
      </c>
      <c r="C5633" s="18" t="s">
        <v>44</v>
      </c>
      <c r="D5633" s="18">
        <v>7.24</v>
      </c>
      <c r="E5633" s="310" t="str">
        <f t="shared" si="87"/>
        <v>SINAPI 07/2024</v>
      </c>
      <c r="F5633" s="18">
        <v>8.0500000000000007</v>
      </c>
    </row>
    <row r="5634" spans="1:6" ht="40.5">
      <c r="A5634" s="707">
        <v>104779</v>
      </c>
      <c r="B5634" s="692" t="s">
        <v>5645</v>
      </c>
      <c r="C5634" s="18" t="s">
        <v>10</v>
      </c>
      <c r="D5634" s="18">
        <v>5.78</v>
      </c>
      <c r="E5634" s="310" t="str">
        <f t="shared" si="87"/>
        <v>SINAPI 07/2024</v>
      </c>
      <c r="F5634" s="18">
        <v>6.56</v>
      </c>
    </row>
    <row r="5635" spans="1:6" ht="54">
      <c r="A5635" s="707">
        <v>104781</v>
      </c>
      <c r="B5635" s="692" t="s">
        <v>5646</v>
      </c>
      <c r="C5635" s="18" t="s">
        <v>10</v>
      </c>
      <c r="D5635" s="18">
        <v>6.68</v>
      </c>
      <c r="E5635" s="310" t="str">
        <f t="shared" si="87"/>
        <v>SINAPI 07/2024</v>
      </c>
      <c r="F5635" s="18">
        <v>7.58</v>
      </c>
    </row>
    <row r="5636" spans="1:6" ht="40.5">
      <c r="A5636" s="707">
        <v>104782</v>
      </c>
      <c r="B5636" s="692" t="s">
        <v>5647</v>
      </c>
      <c r="C5636" s="18" t="s">
        <v>44</v>
      </c>
      <c r="D5636" s="18">
        <v>59.72</v>
      </c>
      <c r="E5636" s="310" t="str">
        <f t="shared" si="87"/>
        <v>SINAPI 07/2024</v>
      </c>
      <c r="F5636" s="18">
        <v>60.5</v>
      </c>
    </row>
    <row r="5637" spans="1:6" ht="40.5">
      <c r="A5637" s="707">
        <v>104783</v>
      </c>
      <c r="B5637" s="692" t="s">
        <v>5648</v>
      </c>
      <c r="C5637" s="18" t="s">
        <v>44</v>
      </c>
      <c r="D5637" s="18">
        <v>4.07</v>
      </c>
      <c r="E5637" s="310" t="str">
        <f t="shared" si="87"/>
        <v>SINAPI 07/2024</v>
      </c>
      <c r="F5637" s="18">
        <v>4.37</v>
      </c>
    </row>
    <row r="5638" spans="1:6" ht="40.5">
      <c r="A5638" s="707">
        <v>104784</v>
      </c>
      <c r="B5638" s="692" t="s">
        <v>5649</v>
      </c>
      <c r="C5638" s="18" t="s">
        <v>44</v>
      </c>
      <c r="D5638" s="18">
        <v>11.01</v>
      </c>
      <c r="E5638" s="310" t="str">
        <f t="shared" si="87"/>
        <v>SINAPI 07/2024</v>
      </c>
      <c r="F5638" s="18">
        <v>11.78</v>
      </c>
    </row>
    <row r="5639" spans="1:6" ht="40.5">
      <c r="A5639" s="707">
        <v>104786</v>
      </c>
      <c r="B5639" s="692" t="s">
        <v>5650</v>
      </c>
      <c r="C5639" s="18" t="s">
        <v>10</v>
      </c>
      <c r="D5639" s="18">
        <v>6.17</v>
      </c>
      <c r="E5639" s="310" t="str">
        <f t="shared" si="87"/>
        <v>SINAPI 07/2024</v>
      </c>
      <c r="F5639" s="18">
        <v>6.95</v>
      </c>
    </row>
    <row r="5640" spans="1:6" ht="54">
      <c r="A5640" s="707">
        <v>104787</v>
      </c>
      <c r="B5640" s="692" t="s">
        <v>5651</v>
      </c>
      <c r="C5640" s="18" t="s">
        <v>10</v>
      </c>
      <c r="D5640" s="18">
        <v>8.18</v>
      </c>
      <c r="E5640" s="310" t="str">
        <f t="shared" ref="E5640:E5703" si="88">+$G$7</f>
        <v>SINAPI 07/2024</v>
      </c>
      <c r="F5640" s="18">
        <v>9.23</v>
      </c>
    </row>
    <row r="5641" spans="1:6" ht="54">
      <c r="A5641" s="707">
        <v>104788</v>
      </c>
      <c r="B5641" s="692" t="s">
        <v>5652</v>
      </c>
      <c r="C5641" s="18" t="s">
        <v>10</v>
      </c>
      <c r="D5641" s="18">
        <v>10.87</v>
      </c>
      <c r="E5641" s="310" t="str">
        <f t="shared" si="88"/>
        <v>SINAPI 07/2024</v>
      </c>
      <c r="F5641" s="18">
        <v>12.25</v>
      </c>
    </row>
    <row r="5642" spans="1:6" ht="27">
      <c r="A5642" s="707">
        <v>104031</v>
      </c>
      <c r="B5642" s="692" t="s">
        <v>5653</v>
      </c>
      <c r="C5642" s="18" t="s">
        <v>44</v>
      </c>
      <c r="D5642" s="18">
        <v>15.6</v>
      </c>
      <c r="E5642" s="310" t="str">
        <f t="shared" si="88"/>
        <v>SINAPI 07/2024</v>
      </c>
      <c r="F5642" s="18">
        <v>16.61</v>
      </c>
    </row>
    <row r="5643" spans="1:6" ht="27">
      <c r="A5643" s="707">
        <v>104032</v>
      </c>
      <c r="B5643" s="692" t="s">
        <v>5654</v>
      </c>
      <c r="C5643" s="18" t="s">
        <v>44</v>
      </c>
      <c r="D5643" s="18">
        <v>19.47</v>
      </c>
      <c r="E5643" s="310" t="str">
        <f t="shared" si="88"/>
        <v>SINAPI 07/2024</v>
      </c>
      <c r="F5643" s="18">
        <v>20.51</v>
      </c>
    </row>
    <row r="5644" spans="1:6" ht="27">
      <c r="A5644" s="707">
        <v>104033</v>
      </c>
      <c r="B5644" s="692" t="s">
        <v>5655</v>
      </c>
      <c r="C5644" s="18" t="s">
        <v>44</v>
      </c>
      <c r="D5644" s="18">
        <v>17.84</v>
      </c>
      <c r="E5644" s="310" t="str">
        <f t="shared" si="88"/>
        <v>SINAPI 07/2024</v>
      </c>
      <c r="F5644" s="18">
        <v>18.87</v>
      </c>
    </row>
    <row r="5645" spans="1:6" ht="40.5">
      <c r="A5645" s="707">
        <v>104034</v>
      </c>
      <c r="B5645" s="692" t="s">
        <v>5656</v>
      </c>
      <c r="C5645" s="18" t="s">
        <v>44</v>
      </c>
      <c r="D5645" s="18">
        <v>23.06</v>
      </c>
      <c r="E5645" s="310" t="str">
        <f t="shared" si="88"/>
        <v>SINAPI 07/2024</v>
      </c>
      <c r="F5645" s="18">
        <v>24.13</v>
      </c>
    </row>
    <row r="5646" spans="1:6" ht="27">
      <c r="A5646" s="707">
        <v>104035</v>
      </c>
      <c r="B5646" s="692" t="s">
        <v>5657</v>
      </c>
      <c r="C5646" s="18" t="s">
        <v>44</v>
      </c>
      <c r="D5646" s="18">
        <v>34.06</v>
      </c>
      <c r="E5646" s="310" t="str">
        <f t="shared" si="88"/>
        <v>SINAPI 07/2024</v>
      </c>
      <c r="F5646" s="18">
        <v>36.29</v>
      </c>
    </row>
    <row r="5647" spans="1:6" ht="27">
      <c r="A5647" s="707">
        <v>104036</v>
      </c>
      <c r="B5647" s="692" t="s">
        <v>5658</v>
      </c>
      <c r="C5647" s="18" t="s">
        <v>44</v>
      </c>
      <c r="D5647" s="18">
        <v>35.130000000000003</v>
      </c>
      <c r="E5647" s="310" t="str">
        <f t="shared" si="88"/>
        <v>SINAPI 07/2024</v>
      </c>
      <c r="F5647" s="18">
        <v>37.44</v>
      </c>
    </row>
    <row r="5648" spans="1:6" ht="40.5">
      <c r="A5648" s="707">
        <v>104039</v>
      </c>
      <c r="B5648" s="692" t="s">
        <v>5659</v>
      </c>
      <c r="C5648" s="18" t="s">
        <v>44</v>
      </c>
      <c r="D5648" s="18">
        <v>68.5</v>
      </c>
      <c r="E5648" s="310" t="str">
        <f t="shared" si="88"/>
        <v>SINAPI 07/2024</v>
      </c>
      <c r="F5648" s="18">
        <v>70.709999999999994</v>
      </c>
    </row>
    <row r="5649" spans="1:6" ht="27">
      <c r="A5649" s="707">
        <v>104043</v>
      </c>
      <c r="B5649" s="692" t="s">
        <v>5660</v>
      </c>
      <c r="C5649" s="18" t="s">
        <v>44</v>
      </c>
      <c r="D5649" s="18">
        <v>7.63</v>
      </c>
      <c r="E5649" s="310" t="str">
        <f t="shared" si="88"/>
        <v>SINAPI 07/2024</v>
      </c>
      <c r="F5649" s="18">
        <v>8.07</v>
      </c>
    </row>
    <row r="5650" spans="1:6" ht="27">
      <c r="A5650" s="707">
        <v>104044</v>
      </c>
      <c r="B5650" s="692" t="s">
        <v>5661</v>
      </c>
      <c r="C5650" s="18" t="s">
        <v>44</v>
      </c>
      <c r="D5650" s="18">
        <v>8.0399999999999991</v>
      </c>
      <c r="E5650" s="310" t="str">
        <f t="shared" si="88"/>
        <v>SINAPI 07/2024</v>
      </c>
      <c r="F5650" s="18">
        <v>8.5500000000000007</v>
      </c>
    </row>
    <row r="5651" spans="1:6" ht="27">
      <c r="A5651" s="707">
        <v>104045</v>
      </c>
      <c r="B5651" s="692" t="s">
        <v>5662</v>
      </c>
      <c r="C5651" s="18" t="s">
        <v>44</v>
      </c>
      <c r="D5651" s="18">
        <v>12.9</v>
      </c>
      <c r="E5651" s="310" t="str">
        <f t="shared" si="88"/>
        <v>SINAPI 07/2024</v>
      </c>
      <c r="F5651" s="18">
        <v>13.5</v>
      </c>
    </row>
    <row r="5652" spans="1:6" ht="40.5">
      <c r="A5652" s="707">
        <v>104046</v>
      </c>
      <c r="B5652" s="692" t="s">
        <v>5663</v>
      </c>
      <c r="C5652" s="18" t="s">
        <v>44</v>
      </c>
      <c r="D5652" s="18">
        <v>7.26</v>
      </c>
      <c r="E5652" s="310" t="str">
        <f t="shared" si="88"/>
        <v>SINAPI 07/2024</v>
      </c>
      <c r="F5652" s="18">
        <v>7.7</v>
      </c>
    </row>
    <row r="5653" spans="1:6" ht="40.5">
      <c r="A5653" s="707">
        <v>104047</v>
      </c>
      <c r="B5653" s="692" t="s">
        <v>5664</v>
      </c>
      <c r="C5653" s="18" t="s">
        <v>44</v>
      </c>
      <c r="D5653" s="18">
        <v>8.41</v>
      </c>
      <c r="E5653" s="310" t="str">
        <f t="shared" si="88"/>
        <v>SINAPI 07/2024</v>
      </c>
      <c r="F5653" s="18">
        <v>8.92</v>
      </c>
    </row>
    <row r="5654" spans="1:6" ht="40.5">
      <c r="A5654" s="707">
        <v>104048</v>
      </c>
      <c r="B5654" s="692" t="s">
        <v>5665</v>
      </c>
      <c r="C5654" s="18" t="s">
        <v>44</v>
      </c>
      <c r="D5654" s="18">
        <v>12.57</v>
      </c>
      <c r="E5654" s="310" t="str">
        <f t="shared" si="88"/>
        <v>SINAPI 07/2024</v>
      </c>
      <c r="F5654" s="18">
        <v>13.17</v>
      </c>
    </row>
    <row r="5655" spans="1:6" ht="27">
      <c r="A5655" s="707">
        <v>104049</v>
      </c>
      <c r="B5655" s="692" t="s">
        <v>5666</v>
      </c>
      <c r="C5655" s="18" t="s">
        <v>44</v>
      </c>
      <c r="D5655" s="18">
        <v>4.87</v>
      </c>
      <c r="E5655" s="310" t="str">
        <f t="shared" si="88"/>
        <v>SINAPI 07/2024</v>
      </c>
      <c r="F5655" s="18">
        <v>5.37</v>
      </c>
    </row>
    <row r="5656" spans="1:6" ht="27">
      <c r="A5656" s="707">
        <v>104050</v>
      </c>
      <c r="B5656" s="692" t="s">
        <v>5667</v>
      </c>
      <c r="C5656" s="18" t="s">
        <v>44</v>
      </c>
      <c r="D5656" s="18">
        <v>7.36</v>
      </c>
      <c r="E5656" s="310" t="str">
        <f t="shared" si="88"/>
        <v>SINAPI 07/2024</v>
      </c>
      <c r="F5656" s="18">
        <v>8.0399999999999991</v>
      </c>
    </row>
    <row r="5657" spans="1:6" ht="40.5">
      <c r="A5657" s="707">
        <v>104051</v>
      </c>
      <c r="B5657" s="692" t="s">
        <v>5668</v>
      </c>
      <c r="C5657" s="18" t="s">
        <v>44</v>
      </c>
      <c r="D5657" s="18">
        <v>6.78</v>
      </c>
      <c r="E5657" s="310" t="str">
        <f t="shared" si="88"/>
        <v>SINAPI 07/2024</v>
      </c>
      <c r="F5657" s="18">
        <v>7.2</v>
      </c>
    </row>
    <row r="5658" spans="1:6" ht="40.5">
      <c r="A5658" s="707">
        <v>104052</v>
      </c>
      <c r="B5658" s="692" t="s">
        <v>5669</v>
      </c>
      <c r="C5658" s="18" t="s">
        <v>44</v>
      </c>
      <c r="D5658" s="18">
        <v>9.52</v>
      </c>
      <c r="E5658" s="310" t="str">
        <f t="shared" si="88"/>
        <v>SINAPI 07/2024</v>
      </c>
      <c r="F5658" s="18">
        <v>10.09</v>
      </c>
    </row>
    <row r="5659" spans="1:6" ht="27">
      <c r="A5659" s="707">
        <v>104053</v>
      </c>
      <c r="B5659" s="692" t="s">
        <v>5670</v>
      </c>
      <c r="C5659" s="18" t="s">
        <v>44</v>
      </c>
      <c r="D5659" s="18">
        <v>7.99</v>
      </c>
      <c r="E5659" s="310" t="str">
        <f t="shared" si="88"/>
        <v>SINAPI 07/2024</v>
      </c>
      <c r="F5659" s="18">
        <v>8.41</v>
      </c>
    </row>
    <row r="5660" spans="1:6" ht="27">
      <c r="A5660" s="707">
        <v>104054</v>
      </c>
      <c r="B5660" s="692" t="s">
        <v>5671</v>
      </c>
      <c r="C5660" s="18" t="s">
        <v>44</v>
      </c>
      <c r="D5660" s="18">
        <v>16.170000000000002</v>
      </c>
      <c r="E5660" s="310" t="str">
        <f t="shared" si="88"/>
        <v>SINAPI 07/2024</v>
      </c>
      <c r="F5660" s="18">
        <v>16.739999999999998</v>
      </c>
    </row>
    <row r="5661" spans="1:6" ht="27">
      <c r="A5661" s="707">
        <v>104055</v>
      </c>
      <c r="B5661" s="692" t="s">
        <v>5672</v>
      </c>
      <c r="C5661" s="18" t="s">
        <v>44</v>
      </c>
      <c r="D5661" s="18">
        <v>15.36</v>
      </c>
      <c r="E5661" s="310" t="str">
        <f t="shared" si="88"/>
        <v>SINAPI 07/2024</v>
      </c>
      <c r="F5661" s="18">
        <v>15.78</v>
      </c>
    </row>
    <row r="5662" spans="1:6" ht="27">
      <c r="A5662" s="707">
        <v>104056</v>
      </c>
      <c r="B5662" s="692" t="s">
        <v>5673</v>
      </c>
      <c r="C5662" s="18" t="s">
        <v>44</v>
      </c>
      <c r="D5662" s="18">
        <v>23.3</v>
      </c>
      <c r="E5662" s="310" t="str">
        <f t="shared" si="88"/>
        <v>SINAPI 07/2024</v>
      </c>
      <c r="F5662" s="18">
        <v>23.76</v>
      </c>
    </row>
    <row r="5663" spans="1:6" ht="27">
      <c r="A5663" s="707">
        <v>104058</v>
      </c>
      <c r="B5663" s="692" t="s">
        <v>5674</v>
      </c>
      <c r="C5663" s="18" t="s">
        <v>44</v>
      </c>
      <c r="D5663" s="18">
        <v>5.54</v>
      </c>
      <c r="E5663" s="310" t="str">
        <f t="shared" si="88"/>
        <v>SINAPI 07/2024</v>
      </c>
      <c r="F5663" s="18">
        <v>6.06</v>
      </c>
    </row>
    <row r="5664" spans="1:6" ht="27">
      <c r="A5664" s="707">
        <v>104059</v>
      </c>
      <c r="B5664" s="692" t="s">
        <v>5675</v>
      </c>
      <c r="C5664" s="18" t="s">
        <v>44</v>
      </c>
      <c r="D5664" s="18">
        <v>9.24</v>
      </c>
      <c r="E5664" s="310" t="str">
        <f t="shared" si="88"/>
        <v>SINAPI 07/2024</v>
      </c>
      <c r="F5664" s="18">
        <v>9.86</v>
      </c>
    </row>
    <row r="5665" spans="1:6" ht="27">
      <c r="A5665" s="707">
        <v>104060</v>
      </c>
      <c r="B5665" s="692" t="s">
        <v>5676</v>
      </c>
      <c r="C5665" s="18" t="s">
        <v>10</v>
      </c>
      <c r="D5665" s="18">
        <v>8.14</v>
      </c>
      <c r="E5665" s="310" t="str">
        <f t="shared" si="88"/>
        <v>SINAPI 07/2024</v>
      </c>
      <c r="F5665" s="18">
        <v>8.52</v>
      </c>
    </row>
    <row r="5666" spans="1:6" ht="27">
      <c r="A5666" s="707">
        <v>104061</v>
      </c>
      <c r="B5666" s="692" t="s">
        <v>5677</v>
      </c>
      <c r="C5666" s="18" t="s">
        <v>10</v>
      </c>
      <c r="D5666" s="18">
        <v>14.73</v>
      </c>
      <c r="E5666" s="310" t="str">
        <f t="shared" si="88"/>
        <v>SINAPI 07/2024</v>
      </c>
      <c r="F5666" s="18">
        <v>15.29</v>
      </c>
    </row>
    <row r="5667" spans="1:6" ht="27">
      <c r="A5667" s="707">
        <v>104062</v>
      </c>
      <c r="B5667" s="692" t="s">
        <v>5678</v>
      </c>
      <c r="C5667" s="18" t="s">
        <v>44</v>
      </c>
      <c r="D5667" s="18">
        <v>56.81</v>
      </c>
      <c r="E5667" s="310" t="str">
        <f t="shared" si="88"/>
        <v>SINAPI 07/2024</v>
      </c>
      <c r="F5667" s="18">
        <v>57.66</v>
      </c>
    </row>
    <row r="5668" spans="1:6" ht="27">
      <c r="A5668" s="707">
        <v>104063</v>
      </c>
      <c r="B5668" s="692" t="s">
        <v>5679</v>
      </c>
      <c r="C5668" s="18" t="s">
        <v>44</v>
      </c>
      <c r="D5668" s="18">
        <v>54.14</v>
      </c>
      <c r="E5668" s="310" t="str">
        <f t="shared" si="88"/>
        <v>SINAPI 07/2024</v>
      </c>
      <c r="F5668" s="18">
        <v>54.99</v>
      </c>
    </row>
    <row r="5669" spans="1:6" ht="27">
      <c r="A5669" s="707">
        <v>104064</v>
      </c>
      <c r="B5669" s="692" t="s">
        <v>5680</v>
      </c>
      <c r="C5669" s="18" t="s">
        <v>44</v>
      </c>
      <c r="D5669" s="18">
        <v>138.41999999999999</v>
      </c>
      <c r="E5669" s="310" t="str">
        <f t="shared" si="88"/>
        <v>SINAPI 07/2024</v>
      </c>
      <c r="F5669" s="18">
        <v>139.29</v>
      </c>
    </row>
    <row r="5670" spans="1:6" ht="27">
      <c r="A5670" s="707">
        <v>104065</v>
      </c>
      <c r="B5670" s="692" t="s">
        <v>5681</v>
      </c>
      <c r="C5670" s="18" t="s">
        <v>44</v>
      </c>
      <c r="D5670" s="18">
        <v>118.31</v>
      </c>
      <c r="E5670" s="310" t="str">
        <f t="shared" si="88"/>
        <v>SINAPI 07/2024</v>
      </c>
      <c r="F5670" s="18">
        <v>119.18</v>
      </c>
    </row>
    <row r="5671" spans="1:6" ht="27">
      <c r="A5671" s="707">
        <v>104072</v>
      </c>
      <c r="B5671" s="692" t="s">
        <v>5682</v>
      </c>
      <c r="C5671" s="18" t="s">
        <v>44</v>
      </c>
      <c r="D5671" s="18">
        <v>233.65</v>
      </c>
      <c r="E5671" s="310" t="str">
        <f t="shared" si="88"/>
        <v>SINAPI 07/2024</v>
      </c>
      <c r="F5671" s="18">
        <v>234.99</v>
      </c>
    </row>
    <row r="5672" spans="1:6" ht="27">
      <c r="A5672" s="707">
        <v>104076</v>
      </c>
      <c r="B5672" s="692" t="s">
        <v>5683</v>
      </c>
      <c r="C5672" s="18" t="s">
        <v>44</v>
      </c>
      <c r="D5672" s="18">
        <v>35.46</v>
      </c>
      <c r="E5672" s="310" t="str">
        <f t="shared" si="88"/>
        <v>SINAPI 07/2024</v>
      </c>
      <c r="F5672" s="18">
        <v>36.76</v>
      </c>
    </row>
    <row r="5673" spans="1:6" ht="27">
      <c r="A5673" s="707">
        <v>104082</v>
      </c>
      <c r="B5673" s="692" t="s">
        <v>5684</v>
      </c>
      <c r="C5673" s="18" t="s">
        <v>44</v>
      </c>
      <c r="D5673" s="18">
        <v>24.6</v>
      </c>
      <c r="E5673" s="310" t="str">
        <f t="shared" si="88"/>
        <v>SINAPI 07/2024</v>
      </c>
      <c r="F5673" s="18">
        <v>25.03</v>
      </c>
    </row>
    <row r="5674" spans="1:6" ht="27">
      <c r="A5674" s="707">
        <v>104083</v>
      </c>
      <c r="B5674" s="692" t="s">
        <v>5685</v>
      </c>
      <c r="C5674" s="18" t="s">
        <v>44</v>
      </c>
      <c r="D5674" s="18">
        <v>60.31</v>
      </c>
      <c r="E5674" s="310" t="str">
        <f t="shared" si="88"/>
        <v>SINAPI 07/2024</v>
      </c>
      <c r="F5674" s="18">
        <v>60.74</v>
      </c>
    </row>
    <row r="5675" spans="1:6" ht="27">
      <c r="A5675" s="707">
        <v>104084</v>
      </c>
      <c r="B5675" s="692" t="s">
        <v>5686</v>
      </c>
      <c r="C5675" s="18" t="s">
        <v>44</v>
      </c>
      <c r="D5675" s="18">
        <v>67.89</v>
      </c>
      <c r="E5675" s="310" t="str">
        <f t="shared" si="88"/>
        <v>SINAPI 07/2024</v>
      </c>
      <c r="F5675" s="18">
        <v>68.319999999999993</v>
      </c>
    </row>
    <row r="5676" spans="1:6" ht="27">
      <c r="A5676" s="707">
        <v>104085</v>
      </c>
      <c r="B5676" s="692" t="s">
        <v>5687</v>
      </c>
      <c r="C5676" s="18" t="s">
        <v>10</v>
      </c>
      <c r="D5676" s="18">
        <v>41.51</v>
      </c>
      <c r="E5676" s="310" t="str">
        <f t="shared" si="88"/>
        <v>SINAPI 07/2024</v>
      </c>
      <c r="F5676" s="18">
        <v>42.63</v>
      </c>
    </row>
    <row r="5677" spans="1:6" ht="27">
      <c r="A5677" s="707">
        <v>104086</v>
      </c>
      <c r="B5677" s="692" t="s">
        <v>5688</v>
      </c>
      <c r="C5677" s="18" t="s">
        <v>10</v>
      </c>
      <c r="D5677" s="18">
        <v>73.55</v>
      </c>
      <c r="E5677" s="310" t="str">
        <f t="shared" si="88"/>
        <v>SINAPI 07/2024</v>
      </c>
      <c r="F5677" s="18">
        <v>74.8</v>
      </c>
    </row>
    <row r="5678" spans="1:6" ht="40.5">
      <c r="A5678" s="707">
        <v>104947</v>
      </c>
      <c r="B5678" s="692" t="s">
        <v>5689</v>
      </c>
      <c r="C5678" s="18" t="s">
        <v>514</v>
      </c>
      <c r="D5678" s="18">
        <v>11.79</v>
      </c>
      <c r="E5678" s="310" t="str">
        <f t="shared" si="88"/>
        <v>SINAPI 07/2024</v>
      </c>
      <c r="F5678" s="18">
        <v>12.48</v>
      </c>
    </row>
    <row r="5679" spans="1:6" ht="40.5">
      <c r="A5679" s="707">
        <v>104948</v>
      </c>
      <c r="B5679" s="692" t="s">
        <v>5690</v>
      </c>
      <c r="C5679" s="18" t="s">
        <v>514</v>
      </c>
      <c r="D5679" s="18">
        <v>5.1100000000000003</v>
      </c>
      <c r="E5679" s="310" t="str">
        <f t="shared" si="88"/>
        <v>SINAPI 07/2024</v>
      </c>
      <c r="F5679" s="18">
        <v>5.32</v>
      </c>
    </row>
    <row r="5680" spans="1:6" ht="40.5">
      <c r="A5680" s="707">
        <v>96520</v>
      </c>
      <c r="B5680" s="692" t="s">
        <v>5691</v>
      </c>
      <c r="C5680" s="18" t="s">
        <v>514</v>
      </c>
      <c r="D5680" s="18">
        <v>85.78</v>
      </c>
      <c r="E5680" s="310" t="str">
        <f t="shared" si="88"/>
        <v>SINAPI 07/2024</v>
      </c>
      <c r="F5680" s="18">
        <v>92.28</v>
      </c>
    </row>
    <row r="5681" spans="1:6" ht="40.5">
      <c r="A5681" s="707">
        <v>96521</v>
      </c>
      <c r="B5681" s="692" t="s">
        <v>5692</v>
      </c>
      <c r="C5681" s="18" t="s">
        <v>514</v>
      </c>
      <c r="D5681" s="18">
        <v>41.14</v>
      </c>
      <c r="E5681" s="310" t="str">
        <f t="shared" si="88"/>
        <v>SINAPI 07/2024</v>
      </c>
      <c r="F5681" s="18">
        <v>43.12</v>
      </c>
    </row>
    <row r="5682" spans="1:6" ht="27">
      <c r="A5682" s="707">
        <v>96522</v>
      </c>
      <c r="B5682" s="692" t="s">
        <v>5693</v>
      </c>
      <c r="C5682" s="18" t="s">
        <v>514</v>
      </c>
      <c r="D5682" s="18">
        <v>123.11</v>
      </c>
      <c r="E5682" s="310" t="str">
        <f t="shared" si="88"/>
        <v>SINAPI 07/2024</v>
      </c>
      <c r="F5682" s="18">
        <v>138.07</v>
      </c>
    </row>
    <row r="5683" spans="1:6" ht="40.5">
      <c r="A5683" s="707">
        <v>96523</v>
      </c>
      <c r="B5683" s="692" t="s">
        <v>5694</v>
      </c>
      <c r="C5683" s="18" t="s">
        <v>514</v>
      </c>
      <c r="D5683" s="18">
        <v>81.52</v>
      </c>
      <c r="E5683" s="310" t="str">
        <f t="shared" si="88"/>
        <v>SINAPI 07/2024</v>
      </c>
      <c r="F5683" s="18">
        <v>91.39</v>
      </c>
    </row>
    <row r="5684" spans="1:6" ht="40.5">
      <c r="A5684" s="707">
        <v>96524</v>
      </c>
      <c r="B5684" s="692" t="s">
        <v>5695</v>
      </c>
      <c r="C5684" s="18" t="s">
        <v>514</v>
      </c>
      <c r="D5684" s="18">
        <v>138.1</v>
      </c>
      <c r="E5684" s="310" t="str">
        <f t="shared" si="88"/>
        <v>SINAPI 07/2024</v>
      </c>
      <c r="F5684" s="18">
        <v>150.09</v>
      </c>
    </row>
    <row r="5685" spans="1:6" ht="40.5">
      <c r="A5685" s="707">
        <v>96525</v>
      </c>
      <c r="B5685" s="692" t="s">
        <v>5696</v>
      </c>
      <c r="C5685" s="18" t="s">
        <v>514</v>
      </c>
      <c r="D5685" s="18">
        <v>52.97</v>
      </c>
      <c r="E5685" s="310" t="str">
        <f t="shared" si="88"/>
        <v>SINAPI 07/2024</v>
      </c>
      <c r="F5685" s="18">
        <v>55.76</v>
      </c>
    </row>
    <row r="5686" spans="1:6" ht="27">
      <c r="A5686" s="707">
        <v>96526</v>
      </c>
      <c r="B5686" s="692" t="s">
        <v>5697</v>
      </c>
      <c r="C5686" s="18" t="s">
        <v>514</v>
      </c>
      <c r="D5686" s="18">
        <v>175.95</v>
      </c>
      <c r="E5686" s="310" t="str">
        <f t="shared" si="88"/>
        <v>SINAPI 07/2024</v>
      </c>
      <c r="F5686" s="18">
        <v>197.39</v>
      </c>
    </row>
    <row r="5687" spans="1:6" ht="40.5">
      <c r="A5687" s="707">
        <v>96527</v>
      </c>
      <c r="B5687" s="692" t="s">
        <v>5698</v>
      </c>
      <c r="C5687" s="18" t="s">
        <v>514</v>
      </c>
      <c r="D5687" s="18">
        <v>89.72</v>
      </c>
      <c r="E5687" s="310" t="str">
        <f t="shared" si="88"/>
        <v>SINAPI 07/2024</v>
      </c>
      <c r="F5687" s="18">
        <v>100.59</v>
      </c>
    </row>
    <row r="5688" spans="1:6" ht="40.5">
      <c r="A5688" s="707">
        <v>96528</v>
      </c>
      <c r="B5688" s="692" t="s">
        <v>5699</v>
      </c>
      <c r="C5688" s="18" t="s">
        <v>495</v>
      </c>
      <c r="D5688" s="18">
        <v>168.95</v>
      </c>
      <c r="E5688" s="310" t="str">
        <f t="shared" si="88"/>
        <v>SINAPI 07/2024</v>
      </c>
      <c r="F5688" s="18">
        <v>175.98</v>
      </c>
    </row>
    <row r="5689" spans="1:6" ht="27">
      <c r="A5689" s="707">
        <v>101114</v>
      </c>
      <c r="B5689" s="692" t="s">
        <v>5700</v>
      </c>
      <c r="C5689" s="18" t="s">
        <v>514</v>
      </c>
      <c r="D5689" s="18">
        <v>4.18</v>
      </c>
      <c r="E5689" s="310" t="str">
        <f t="shared" si="88"/>
        <v>SINAPI 07/2024</v>
      </c>
      <c r="F5689" s="18">
        <v>4.38</v>
      </c>
    </row>
    <row r="5690" spans="1:6" ht="27">
      <c r="A5690" s="707">
        <v>101115</v>
      </c>
      <c r="B5690" s="692" t="s">
        <v>5701</v>
      </c>
      <c r="C5690" s="18" t="s">
        <v>514</v>
      </c>
      <c r="D5690" s="18">
        <v>3.54</v>
      </c>
      <c r="E5690" s="310" t="str">
        <f t="shared" si="88"/>
        <v>SINAPI 07/2024</v>
      </c>
      <c r="F5690" s="18">
        <v>3.66</v>
      </c>
    </row>
    <row r="5691" spans="1:6" ht="27">
      <c r="A5691" s="707">
        <v>101116</v>
      </c>
      <c r="B5691" s="692" t="s">
        <v>5702</v>
      </c>
      <c r="C5691" s="18" t="s">
        <v>514</v>
      </c>
      <c r="D5691" s="18">
        <v>2.2000000000000002</v>
      </c>
      <c r="E5691" s="310" t="str">
        <f t="shared" si="88"/>
        <v>SINAPI 07/2024</v>
      </c>
      <c r="F5691" s="18">
        <v>2.2799999999999998</v>
      </c>
    </row>
    <row r="5692" spans="1:6" ht="27">
      <c r="A5692" s="707">
        <v>101117</v>
      </c>
      <c r="B5692" s="692" t="s">
        <v>5703</v>
      </c>
      <c r="C5692" s="18" t="s">
        <v>514</v>
      </c>
      <c r="D5692" s="18">
        <v>3.12</v>
      </c>
      <c r="E5692" s="310" t="str">
        <f t="shared" si="88"/>
        <v>SINAPI 07/2024</v>
      </c>
      <c r="F5692" s="18">
        <v>3.17</v>
      </c>
    </row>
    <row r="5693" spans="1:6" ht="27">
      <c r="A5693" s="707">
        <v>101118</v>
      </c>
      <c r="B5693" s="692" t="s">
        <v>5704</v>
      </c>
      <c r="C5693" s="18" t="s">
        <v>514</v>
      </c>
      <c r="D5693" s="18">
        <v>3.61</v>
      </c>
      <c r="E5693" s="310" t="str">
        <f t="shared" si="88"/>
        <v>SINAPI 07/2024</v>
      </c>
      <c r="F5693" s="18">
        <v>3.76</v>
      </c>
    </row>
    <row r="5694" spans="1:6" ht="40.5">
      <c r="A5694" s="707">
        <v>101119</v>
      </c>
      <c r="B5694" s="692" t="s">
        <v>5705</v>
      </c>
      <c r="C5694" s="18" t="s">
        <v>514</v>
      </c>
      <c r="D5694" s="18">
        <v>7.98</v>
      </c>
      <c r="E5694" s="310" t="str">
        <f t="shared" si="88"/>
        <v>SINAPI 07/2024</v>
      </c>
      <c r="F5694" s="18">
        <v>8.35</v>
      </c>
    </row>
    <row r="5695" spans="1:6" ht="40.5">
      <c r="A5695" s="707">
        <v>101120</v>
      </c>
      <c r="B5695" s="692" t="s">
        <v>5706</v>
      </c>
      <c r="C5695" s="18" t="s">
        <v>514</v>
      </c>
      <c r="D5695" s="18">
        <v>6.75</v>
      </c>
      <c r="E5695" s="310" t="str">
        <f t="shared" si="88"/>
        <v>SINAPI 07/2024</v>
      </c>
      <c r="F5695" s="18">
        <v>7.01</v>
      </c>
    </row>
    <row r="5696" spans="1:6" ht="40.5">
      <c r="A5696" s="707">
        <v>101121</v>
      </c>
      <c r="B5696" s="692" t="s">
        <v>5707</v>
      </c>
      <c r="C5696" s="18" t="s">
        <v>514</v>
      </c>
      <c r="D5696" s="18">
        <v>4.2300000000000004</v>
      </c>
      <c r="E5696" s="310" t="str">
        <f t="shared" si="88"/>
        <v>SINAPI 07/2024</v>
      </c>
      <c r="F5696" s="18">
        <v>4.3899999999999997</v>
      </c>
    </row>
    <row r="5697" spans="1:6" ht="40.5">
      <c r="A5697" s="707">
        <v>101122</v>
      </c>
      <c r="B5697" s="692" t="s">
        <v>5708</v>
      </c>
      <c r="C5697" s="18" t="s">
        <v>514</v>
      </c>
      <c r="D5697" s="18">
        <v>5.98</v>
      </c>
      <c r="E5697" s="310" t="str">
        <f t="shared" si="88"/>
        <v>SINAPI 07/2024</v>
      </c>
      <c r="F5697" s="18">
        <v>6.06</v>
      </c>
    </row>
    <row r="5698" spans="1:6" ht="40.5">
      <c r="A5698" s="707">
        <v>101123</v>
      </c>
      <c r="B5698" s="692" t="s">
        <v>5709</v>
      </c>
      <c r="C5698" s="18" t="s">
        <v>514</v>
      </c>
      <c r="D5698" s="18">
        <v>6.9</v>
      </c>
      <c r="E5698" s="310" t="str">
        <f t="shared" si="88"/>
        <v>SINAPI 07/2024</v>
      </c>
      <c r="F5698" s="18">
        <v>7.19</v>
      </c>
    </row>
    <row r="5699" spans="1:6" ht="40.5">
      <c r="A5699" s="707">
        <v>101124</v>
      </c>
      <c r="B5699" s="692" t="s">
        <v>5710</v>
      </c>
      <c r="C5699" s="18" t="s">
        <v>514</v>
      </c>
      <c r="D5699" s="18">
        <v>14.85</v>
      </c>
      <c r="E5699" s="310" t="str">
        <f t="shared" si="88"/>
        <v>SINAPI 07/2024</v>
      </c>
      <c r="F5699" s="18">
        <v>15.26</v>
      </c>
    </row>
    <row r="5700" spans="1:6" ht="40.5">
      <c r="A5700" s="707">
        <v>101125</v>
      </c>
      <c r="B5700" s="692" t="s">
        <v>5711</v>
      </c>
      <c r="C5700" s="18" t="s">
        <v>514</v>
      </c>
      <c r="D5700" s="18">
        <v>14.21</v>
      </c>
      <c r="E5700" s="310" t="str">
        <f t="shared" si="88"/>
        <v>SINAPI 07/2024</v>
      </c>
      <c r="F5700" s="18">
        <v>14.54</v>
      </c>
    </row>
    <row r="5701" spans="1:6" ht="40.5">
      <c r="A5701" s="707">
        <v>101126</v>
      </c>
      <c r="B5701" s="692" t="s">
        <v>5712</v>
      </c>
      <c r="C5701" s="18" t="s">
        <v>514</v>
      </c>
      <c r="D5701" s="18">
        <v>12.87</v>
      </c>
      <c r="E5701" s="310" t="str">
        <f t="shared" si="88"/>
        <v>SINAPI 07/2024</v>
      </c>
      <c r="F5701" s="18">
        <v>13.16</v>
      </c>
    </row>
    <row r="5702" spans="1:6" ht="40.5">
      <c r="A5702" s="707">
        <v>101127</v>
      </c>
      <c r="B5702" s="692" t="s">
        <v>5713</v>
      </c>
      <c r="C5702" s="18" t="s">
        <v>514</v>
      </c>
      <c r="D5702" s="18">
        <v>13.79</v>
      </c>
      <c r="E5702" s="310" t="str">
        <f t="shared" si="88"/>
        <v>SINAPI 07/2024</v>
      </c>
      <c r="F5702" s="18">
        <v>14.05</v>
      </c>
    </row>
    <row r="5703" spans="1:6" ht="40.5">
      <c r="A5703" s="707">
        <v>101128</v>
      </c>
      <c r="B5703" s="692" t="s">
        <v>5714</v>
      </c>
      <c r="C5703" s="18" t="s">
        <v>514</v>
      </c>
      <c r="D5703" s="18">
        <v>14.28</v>
      </c>
      <c r="E5703" s="310" t="str">
        <f t="shared" si="88"/>
        <v>SINAPI 07/2024</v>
      </c>
      <c r="F5703" s="18">
        <v>14.64</v>
      </c>
    </row>
    <row r="5704" spans="1:6" ht="40.5">
      <c r="A5704" s="707">
        <v>101129</v>
      </c>
      <c r="B5704" s="692" t="s">
        <v>5715</v>
      </c>
      <c r="C5704" s="18" t="s">
        <v>514</v>
      </c>
      <c r="D5704" s="18">
        <v>19.079999999999998</v>
      </c>
      <c r="E5704" s="310" t="str">
        <f t="shared" ref="E5704:E5767" si="89">+$G$7</f>
        <v>SINAPI 07/2024</v>
      </c>
      <c r="F5704" s="18">
        <v>19.670000000000002</v>
      </c>
    </row>
    <row r="5705" spans="1:6" ht="40.5">
      <c r="A5705" s="707">
        <v>101130</v>
      </c>
      <c r="B5705" s="692" t="s">
        <v>5716</v>
      </c>
      <c r="C5705" s="18" t="s">
        <v>514</v>
      </c>
      <c r="D5705" s="18">
        <v>17.850000000000001</v>
      </c>
      <c r="E5705" s="310" t="str">
        <f t="shared" si="89"/>
        <v>SINAPI 07/2024</v>
      </c>
      <c r="F5705" s="18">
        <v>18.329999999999998</v>
      </c>
    </row>
    <row r="5706" spans="1:6" ht="40.5">
      <c r="A5706" s="707">
        <v>101131</v>
      </c>
      <c r="B5706" s="692" t="s">
        <v>5717</v>
      </c>
      <c r="C5706" s="18" t="s">
        <v>514</v>
      </c>
      <c r="D5706" s="18">
        <v>15.33</v>
      </c>
      <c r="E5706" s="310" t="str">
        <f t="shared" si="89"/>
        <v>SINAPI 07/2024</v>
      </c>
      <c r="F5706" s="18">
        <v>15.71</v>
      </c>
    </row>
    <row r="5707" spans="1:6" ht="40.5">
      <c r="A5707" s="707">
        <v>101132</v>
      </c>
      <c r="B5707" s="692" t="s">
        <v>5718</v>
      </c>
      <c r="C5707" s="18" t="s">
        <v>514</v>
      </c>
      <c r="D5707" s="18">
        <v>17.079999999999998</v>
      </c>
      <c r="E5707" s="310" t="str">
        <f t="shared" si="89"/>
        <v>SINAPI 07/2024</v>
      </c>
      <c r="F5707" s="18">
        <v>17.38</v>
      </c>
    </row>
    <row r="5708" spans="1:6" ht="40.5">
      <c r="A5708" s="707">
        <v>101133</v>
      </c>
      <c r="B5708" s="692" t="s">
        <v>5719</v>
      </c>
      <c r="C5708" s="18" t="s">
        <v>514</v>
      </c>
      <c r="D5708" s="18">
        <v>18</v>
      </c>
      <c r="E5708" s="310" t="str">
        <f t="shared" si="89"/>
        <v>SINAPI 07/2024</v>
      </c>
      <c r="F5708" s="18">
        <v>18.510000000000002</v>
      </c>
    </row>
    <row r="5709" spans="1:6" ht="54">
      <c r="A5709" s="707">
        <v>101134</v>
      </c>
      <c r="B5709" s="692" t="s">
        <v>5720</v>
      </c>
      <c r="C5709" s="18" t="s">
        <v>514</v>
      </c>
      <c r="D5709" s="18">
        <v>15.51</v>
      </c>
      <c r="E5709" s="310" t="str">
        <f t="shared" si="89"/>
        <v>SINAPI 07/2024</v>
      </c>
      <c r="F5709" s="18">
        <v>15.93</v>
      </c>
    </row>
    <row r="5710" spans="1:6" ht="54">
      <c r="A5710" s="707">
        <v>101135</v>
      </c>
      <c r="B5710" s="692" t="s">
        <v>5721</v>
      </c>
      <c r="C5710" s="18" t="s">
        <v>514</v>
      </c>
      <c r="D5710" s="18">
        <v>14.87</v>
      </c>
      <c r="E5710" s="310" t="str">
        <f t="shared" si="89"/>
        <v>SINAPI 07/2024</v>
      </c>
      <c r="F5710" s="18">
        <v>15.21</v>
      </c>
    </row>
    <row r="5711" spans="1:6" ht="54">
      <c r="A5711" s="707">
        <v>101136</v>
      </c>
      <c r="B5711" s="692" t="s">
        <v>5722</v>
      </c>
      <c r="C5711" s="18" t="s">
        <v>514</v>
      </c>
      <c r="D5711" s="18">
        <v>13.53</v>
      </c>
      <c r="E5711" s="310" t="str">
        <f t="shared" si="89"/>
        <v>SINAPI 07/2024</v>
      </c>
      <c r="F5711" s="18">
        <v>13.83</v>
      </c>
    </row>
    <row r="5712" spans="1:6" ht="54">
      <c r="A5712" s="707">
        <v>101137</v>
      </c>
      <c r="B5712" s="692" t="s">
        <v>5723</v>
      </c>
      <c r="C5712" s="18" t="s">
        <v>514</v>
      </c>
      <c r="D5712" s="18">
        <v>14.45</v>
      </c>
      <c r="E5712" s="310" t="str">
        <f t="shared" si="89"/>
        <v>SINAPI 07/2024</v>
      </c>
      <c r="F5712" s="18">
        <v>14.72</v>
      </c>
    </row>
    <row r="5713" spans="1:6" ht="54">
      <c r="A5713" s="707">
        <v>101138</v>
      </c>
      <c r="B5713" s="692" t="s">
        <v>5724</v>
      </c>
      <c r="C5713" s="18" t="s">
        <v>514</v>
      </c>
      <c r="D5713" s="18">
        <v>14.94</v>
      </c>
      <c r="E5713" s="310" t="str">
        <f t="shared" si="89"/>
        <v>SINAPI 07/2024</v>
      </c>
      <c r="F5713" s="18">
        <v>15.31</v>
      </c>
    </row>
    <row r="5714" spans="1:6" ht="54">
      <c r="A5714" s="707">
        <v>101139</v>
      </c>
      <c r="B5714" s="692" t="s">
        <v>5725</v>
      </c>
      <c r="C5714" s="18" t="s">
        <v>514</v>
      </c>
      <c r="D5714" s="18">
        <v>19.77</v>
      </c>
      <c r="E5714" s="310" t="str">
        <f t="shared" si="89"/>
        <v>SINAPI 07/2024</v>
      </c>
      <c r="F5714" s="18">
        <v>20.37</v>
      </c>
    </row>
    <row r="5715" spans="1:6" ht="54">
      <c r="A5715" s="707">
        <v>101140</v>
      </c>
      <c r="B5715" s="692" t="s">
        <v>5726</v>
      </c>
      <c r="C5715" s="18" t="s">
        <v>514</v>
      </c>
      <c r="D5715" s="18">
        <v>18.54</v>
      </c>
      <c r="E5715" s="310" t="str">
        <f t="shared" si="89"/>
        <v>SINAPI 07/2024</v>
      </c>
      <c r="F5715" s="18">
        <v>19.03</v>
      </c>
    </row>
    <row r="5716" spans="1:6" ht="54">
      <c r="A5716" s="707">
        <v>101141</v>
      </c>
      <c r="B5716" s="692" t="s">
        <v>5727</v>
      </c>
      <c r="C5716" s="18" t="s">
        <v>514</v>
      </c>
      <c r="D5716" s="18">
        <v>16.02</v>
      </c>
      <c r="E5716" s="310" t="str">
        <f t="shared" si="89"/>
        <v>SINAPI 07/2024</v>
      </c>
      <c r="F5716" s="18">
        <v>16.41</v>
      </c>
    </row>
    <row r="5717" spans="1:6" ht="54">
      <c r="A5717" s="707">
        <v>101142</v>
      </c>
      <c r="B5717" s="692" t="s">
        <v>5728</v>
      </c>
      <c r="C5717" s="18" t="s">
        <v>514</v>
      </c>
      <c r="D5717" s="18">
        <v>17.77</v>
      </c>
      <c r="E5717" s="310" t="str">
        <f t="shared" si="89"/>
        <v>SINAPI 07/2024</v>
      </c>
      <c r="F5717" s="18">
        <v>18.079999999999998</v>
      </c>
    </row>
    <row r="5718" spans="1:6" ht="54">
      <c r="A5718" s="707">
        <v>101143</v>
      </c>
      <c r="B5718" s="692" t="s">
        <v>5729</v>
      </c>
      <c r="C5718" s="18" t="s">
        <v>514</v>
      </c>
      <c r="D5718" s="18">
        <v>18.690000000000001</v>
      </c>
      <c r="E5718" s="310" t="str">
        <f t="shared" si="89"/>
        <v>SINAPI 07/2024</v>
      </c>
      <c r="F5718" s="18">
        <v>19.21</v>
      </c>
    </row>
    <row r="5719" spans="1:6" ht="54">
      <c r="A5719" s="707">
        <v>101144</v>
      </c>
      <c r="B5719" s="692" t="s">
        <v>5730</v>
      </c>
      <c r="C5719" s="18" t="s">
        <v>514</v>
      </c>
      <c r="D5719" s="18">
        <v>15.59</v>
      </c>
      <c r="E5719" s="310" t="str">
        <f t="shared" si="89"/>
        <v>SINAPI 07/2024</v>
      </c>
      <c r="F5719" s="18">
        <v>15.99</v>
      </c>
    </row>
    <row r="5720" spans="1:6" ht="54">
      <c r="A5720" s="707">
        <v>101145</v>
      </c>
      <c r="B5720" s="692" t="s">
        <v>5731</v>
      </c>
      <c r="C5720" s="18" t="s">
        <v>514</v>
      </c>
      <c r="D5720" s="18">
        <v>14.95</v>
      </c>
      <c r="E5720" s="310" t="str">
        <f t="shared" si="89"/>
        <v>SINAPI 07/2024</v>
      </c>
      <c r="F5720" s="18">
        <v>15.27</v>
      </c>
    </row>
    <row r="5721" spans="1:6" ht="54">
      <c r="A5721" s="707">
        <v>101146</v>
      </c>
      <c r="B5721" s="692" t="s">
        <v>5732</v>
      </c>
      <c r="C5721" s="18" t="s">
        <v>514</v>
      </c>
      <c r="D5721" s="18">
        <v>13.61</v>
      </c>
      <c r="E5721" s="310" t="str">
        <f t="shared" si="89"/>
        <v>SINAPI 07/2024</v>
      </c>
      <c r="F5721" s="18">
        <v>13.89</v>
      </c>
    </row>
    <row r="5722" spans="1:6" ht="54">
      <c r="A5722" s="707">
        <v>101147</v>
      </c>
      <c r="B5722" s="692" t="s">
        <v>5733</v>
      </c>
      <c r="C5722" s="18" t="s">
        <v>514</v>
      </c>
      <c r="D5722" s="18">
        <v>14.53</v>
      </c>
      <c r="E5722" s="310" t="str">
        <f t="shared" si="89"/>
        <v>SINAPI 07/2024</v>
      </c>
      <c r="F5722" s="18">
        <v>14.78</v>
      </c>
    </row>
    <row r="5723" spans="1:6" ht="54">
      <c r="A5723" s="707">
        <v>101148</v>
      </c>
      <c r="B5723" s="692" t="s">
        <v>5734</v>
      </c>
      <c r="C5723" s="18" t="s">
        <v>514</v>
      </c>
      <c r="D5723" s="18">
        <v>15.02</v>
      </c>
      <c r="E5723" s="310" t="str">
        <f t="shared" si="89"/>
        <v>SINAPI 07/2024</v>
      </c>
      <c r="F5723" s="18">
        <v>15.37</v>
      </c>
    </row>
    <row r="5724" spans="1:6" ht="54">
      <c r="A5724" s="707">
        <v>101149</v>
      </c>
      <c r="B5724" s="692" t="s">
        <v>5735</v>
      </c>
      <c r="C5724" s="18" t="s">
        <v>514</v>
      </c>
      <c r="D5724" s="18">
        <v>19.84</v>
      </c>
      <c r="E5724" s="310" t="str">
        <f t="shared" si="89"/>
        <v>SINAPI 07/2024</v>
      </c>
      <c r="F5724" s="18">
        <v>20.420000000000002</v>
      </c>
    </row>
    <row r="5725" spans="1:6" ht="54">
      <c r="A5725" s="707">
        <v>101150</v>
      </c>
      <c r="B5725" s="692" t="s">
        <v>5736</v>
      </c>
      <c r="C5725" s="18" t="s">
        <v>514</v>
      </c>
      <c r="D5725" s="18">
        <v>18.61</v>
      </c>
      <c r="E5725" s="310" t="str">
        <f t="shared" si="89"/>
        <v>SINAPI 07/2024</v>
      </c>
      <c r="F5725" s="18">
        <v>19.079999999999998</v>
      </c>
    </row>
    <row r="5726" spans="1:6" ht="54">
      <c r="A5726" s="707">
        <v>101151</v>
      </c>
      <c r="B5726" s="692" t="s">
        <v>5737</v>
      </c>
      <c r="C5726" s="18" t="s">
        <v>514</v>
      </c>
      <c r="D5726" s="18">
        <v>16.09</v>
      </c>
      <c r="E5726" s="310" t="str">
        <f t="shared" si="89"/>
        <v>SINAPI 07/2024</v>
      </c>
      <c r="F5726" s="18">
        <v>16.46</v>
      </c>
    </row>
    <row r="5727" spans="1:6" ht="54">
      <c r="A5727" s="707">
        <v>101152</v>
      </c>
      <c r="B5727" s="692" t="s">
        <v>5738</v>
      </c>
      <c r="C5727" s="18" t="s">
        <v>514</v>
      </c>
      <c r="D5727" s="18">
        <v>17.84</v>
      </c>
      <c r="E5727" s="310" t="str">
        <f t="shared" si="89"/>
        <v>SINAPI 07/2024</v>
      </c>
      <c r="F5727" s="18">
        <v>18.13</v>
      </c>
    </row>
    <row r="5728" spans="1:6" ht="54">
      <c r="A5728" s="707">
        <v>101153</v>
      </c>
      <c r="B5728" s="692" t="s">
        <v>5739</v>
      </c>
      <c r="C5728" s="18" t="s">
        <v>514</v>
      </c>
      <c r="D5728" s="18">
        <v>18.760000000000002</v>
      </c>
      <c r="E5728" s="310" t="str">
        <f t="shared" si="89"/>
        <v>SINAPI 07/2024</v>
      </c>
      <c r="F5728" s="18">
        <v>19.260000000000002</v>
      </c>
    </row>
    <row r="5729" spans="1:6" ht="67.5">
      <c r="A5729" s="707">
        <v>101206</v>
      </c>
      <c r="B5729" s="692" t="s">
        <v>5740</v>
      </c>
      <c r="C5729" s="18" t="s">
        <v>514</v>
      </c>
      <c r="D5729" s="18">
        <v>12.65</v>
      </c>
      <c r="E5729" s="310" t="str">
        <f t="shared" si="89"/>
        <v>SINAPI 07/2024</v>
      </c>
      <c r="F5729" s="18">
        <v>12.88</v>
      </c>
    </row>
    <row r="5730" spans="1:6" ht="67.5">
      <c r="A5730" s="707">
        <v>101207</v>
      </c>
      <c r="B5730" s="692" t="s">
        <v>5741</v>
      </c>
      <c r="C5730" s="18" t="s">
        <v>514</v>
      </c>
      <c r="D5730" s="18">
        <v>11</v>
      </c>
      <c r="E5730" s="310" t="str">
        <f t="shared" si="89"/>
        <v>SINAPI 07/2024</v>
      </c>
      <c r="F5730" s="18">
        <v>11.18</v>
      </c>
    </row>
    <row r="5731" spans="1:6" ht="67.5">
      <c r="A5731" s="707">
        <v>101208</v>
      </c>
      <c r="B5731" s="692" t="s">
        <v>5742</v>
      </c>
      <c r="C5731" s="18" t="s">
        <v>514</v>
      </c>
      <c r="D5731" s="18">
        <v>10.72</v>
      </c>
      <c r="E5731" s="310" t="str">
        <f t="shared" si="89"/>
        <v>SINAPI 07/2024</v>
      </c>
      <c r="F5731" s="18">
        <v>10.88</v>
      </c>
    </row>
    <row r="5732" spans="1:6" ht="67.5">
      <c r="A5732" s="707">
        <v>101209</v>
      </c>
      <c r="B5732" s="692" t="s">
        <v>5743</v>
      </c>
      <c r="C5732" s="18" t="s">
        <v>514</v>
      </c>
      <c r="D5732" s="18">
        <v>9.9600000000000009</v>
      </c>
      <c r="E5732" s="310" t="str">
        <f t="shared" si="89"/>
        <v>SINAPI 07/2024</v>
      </c>
      <c r="F5732" s="18">
        <v>10.119999999999999</v>
      </c>
    </row>
    <row r="5733" spans="1:6" ht="67.5">
      <c r="A5733" s="707">
        <v>101210</v>
      </c>
      <c r="B5733" s="692" t="s">
        <v>5744</v>
      </c>
      <c r="C5733" s="18" t="s">
        <v>514</v>
      </c>
      <c r="D5733" s="18">
        <v>17.77</v>
      </c>
      <c r="E5733" s="310" t="str">
        <f t="shared" si="89"/>
        <v>SINAPI 07/2024</v>
      </c>
      <c r="F5733" s="18">
        <v>18.04</v>
      </c>
    </row>
    <row r="5734" spans="1:6" ht="67.5">
      <c r="A5734" s="707">
        <v>101211</v>
      </c>
      <c r="B5734" s="692" t="s">
        <v>5745</v>
      </c>
      <c r="C5734" s="18" t="s">
        <v>514</v>
      </c>
      <c r="D5734" s="18">
        <v>19.079999999999998</v>
      </c>
      <c r="E5734" s="310" t="str">
        <f t="shared" si="89"/>
        <v>SINAPI 07/2024</v>
      </c>
      <c r="F5734" s="18">
        <v>19.36</v>
      </c>
    </row>
    <row r="5735" spans="1:6" ht="67.5">
      <c r="A5735" s="707">
        <v>101212</v>
      </c>
      <c r="B5735" s="692" t="s">
        <v>5746</v>
      </c>
      <c r="C5735" s="18" t="s">
        <v>514</v>
      </c>
      <c r="D5735" s="18">
        <v>22.26</v>
      </c>
      <c r="E5735" s="310" t="str">
        <f t="shared" si="89"/>
        <v>SINAPI 07/2024</v>
      </c>
      <c r="F5735" s="18">
        <v>22.57</v>
      </c>
    </row>
    <row r="5736" spans="1:6" ht="67.5">
      <c r="A5736" s="707">
        <v>101213</v>
      </c>
      <c r="B5736" s="692" t="s">
        <v>5747</v>
      </c>
      <c r="C5736" s="18" t="s">
        <v>514</v>
      </c>
      <c r="D5736" s="18">
        <v>24.86</v>
      </c>
      <c r="E5736" s="310" t="str">
        <f t="shared" si="89"/>
        <v>SINAPI 07/2024</v>
      </c>
      <c r="F5736" s="18">
        <v>25.22</v>
      </c>
    </row>
    <row r="5737" spans="1:6" ht="67.5">
      <c r="A5737" s="707">
        <v>101214</v>
      </c>
      <c r="B5737" s="692" t="s">
        <v>5748</v>
      </c>
      <c r="C5737" s="18" t="s">
        <v>514</v>
      </c>
      <c r="D5737" s="18">
        <v>30.1</v>
      </c>
      <c r="E5737" s="310" t="str">
        <f t="shared" si="89"/>
        <v>SINAPI 07/2024</v>
      </c>
      <c r="F5737" s="18">
        <v>30.5</v>
      </c>
    </row>
    <row r="5738" spans="1:6" ht="67.5">
      <c r="A5738" s="707">
        <v>101215</v>
      </c>
      <c r="B5738" s="692" t="s">
        <v>5749</v>
      </c>
      <c r="C5738" s="18" t="s">
        <v>514</v>
      </c>
      <c r="D5738" s="18">
        <v>17.07</v>
      </c>
      <c r="E5738" s="310" t="str">
        <f t="shared" si="89"/>
        <v>SINAPI 07/2024</v>
      </c>
      <c r="F5738" s="18">
        <v>17.32</v>
      </c>
    </row>
    <row r="5739" spans="1:6" ht="67.5">
      <c r="A5739" s="707">
        <v>101216</v>
      </c>
      <c r="B5739" s="692" t="s">
        <v>5750</v>
      </c>
      <c r="C5739" s="18" t="s">
        <v>514</v>
      </c>
      <c r="D5739" s="18">
        <v>17.93</v>
      </c>
      <c r="E5739" s="310" t="str">
        <f t="shared" si="89"/>
        <v>SINAPI 07/2024</v>
      </c>
      <c r="F5739" s="18">
        <v>18.18</v>
      </c>
    </row>
    <row r="5740" spans="1:6" ht="67.5">
      <c r="A5740" s="707">
        <v>101217</v>
      </c>
      <c r="B5740" s="692" t="s">
        <v>5751</v>
      </c>
      <c r="C5740" s="18" t="s">
        <v>514</v>
      </c>
      <c r="D5740" s="18">
        <v>20.86</v>
      </c>
      <c r="E5740" s="310" t="str">
        <f t="shared" si="89"/>
        <v>SINAPI 07/2024</v>
      </c>
      <c r="F5740" s="18">
        <v>21.15</v>
      </c>
    </row>
    <row r="5741" spans="1:6" ht="67.5">
      <c r="A5741" s="707">
        <v>101218</v>
      </c>
      <c r="B5741" s="692" t="s">
        <v>5752</v>
      </c>
      <c r="C5741" s="18" t="s">
        <v>514</v>
      </c>
      <c r="D5741" s="18">
        <v>22.12</v>
      </c>
      <c r="E5741" s="310" t="str">
        <f t="shared" si="89"/>
        <v>SINAPI 07/2024</v>
      </c>
      <c r="F5741" s="18">
        <v>22.41</v>
      </c>
    </row>
    <row r="5742" spans="1:6" ht="67.5">
      <c r="A5742" s="707">
        <v>101219</v>
      </c>
      <c r="B5742" s="692" t="s">
        <v>5753</v>
      </c>
      <c r="C5742" s="18" t="s">
        <v>514</v>
      </c>
      <c r="D5742" s="18">
        <v>26.84</v>
      </c>
      <c r="E5742" s="310" t="str">
        <f t="shared" si="89"/>
        <v>SINAPI 07/2024</v>
      </c>
      <c r="F5742" s="18">
        <v>27.18</v>
      </c>
    </row>
    <row r="5743" spans="1:6" ht="67.5">
      <c r="A5743" s="707">
        <v>101220</v>
      </c>
      <c r="B5743" s="692" t="s">
        <v>5754</v>
      </c>
      <c r="C5743" s="18" t="s">
        <v>514</v>
      </c>
      <c r="D5743" s="18">
        <v>16.760000000000002</v>
      </c>
      <c r="E5743" s="310" t="str">
        <f t="shared" si="89"/>
        <v>SINAPI 07/2024</v>
      </c>
      <c r="F5743" s="18">
        <v>16.98</v>
      </c>
    </row>
    <row r="5744" spans="1:6" ht="67.5">
      <c r="A5744" s="707">
        <v>101221</v>
      </c>
      <c r="B5744" s="692" t="s">
        <v>5755</v>
      </c>
      <c r="C5744" s="18" t="s">
        <v>514</v>
      </c>
      <c r="D5744" s="18">
        <v>17.739999999999998</v>
      </c>
      <c r="E5744" s="310" t="str">
        <f t="shared" si="89"/>
        <v>SINAPI 07/2024</v>
      </c>
      <c r="F5744" s="18">
        <v>17.97</v>
      </c>
    </row>
    <row r="5745" spans="1:6" ht="67.5">
      <c r="A5745" s="707">
        <v>101222</v>
      </c>
      <c r="B5745" s="692" t="s">
        <v>5756</v>
      </c>
      <c r="C5745" s="18" t="s">
        <v>514</v>
      </c>
      <c r="D5745" s="18">
        <v>20.62</v>
      </c>
      <c r="E5745" s="310" t="str">
        <f t="shared" si="89"/>
        <v>SINAPI 07/2024</v>
      </c>
      <c r="F5745" s="18">
        <v>20.89</v>
      </c>
    </row>
    <row r="5746" spans="1:6" ht="67.5">
      <c r="A5746" s="707">
        <v>101223</v>
      </c>
      <c r="B5746" s="692" t="s">
        <v>5757</v>
      </c>
      <c r="C5746" s="18" t="s">
        <v>514</v>
      </c>
      <c r="D5746" s="18">
        <v>22.95</v>
      </c>
      <c r="E5746" s="310" t="str">
        <f t="shared" si="89"/>
        <v>SINAPI 07/2024</v>
      </c>
      <c r="F5746" s="18">
        <v>23.24</v>
      </c>
    </row>
    <row r="5747" spans="1:6" ht="67.5">
      <c r="A5747" s="707">
        <v>101224</v>
      </c>
      <c r="B5747" s="692" t="s">
        <v>5758</v>
      </c>
      <c r="C5747" s="18" t="s">
        <v>514</v>
      </c>
      <c r="D5747" s="18">
        <v>28.78</v>
      </c>
      <c r="E5747" s="310" t="str">
        <f t="shared" si="89"/>
        <v>SINAPI 07/2024</v>
      </c>
      <c r="F5747" s="18">
        <v>29.14</v>
      </c>
    </row>
    <row r="5748" spans="1:6" ht="67.5">
      <c r="A5748" s="707">
        <v>101225</v>
      </c>
      <c r="B5748" s="692" t="s">
        <v>5759</v>
      </c>
      <c r="C5748" s="18" t="s">
        <v>514</v>
      </c>
      <c r="D5748" s="18">
        <v>15.4</v>
      </c>
      <c r="E5748" s="310" t="str">
        <f t="shared" si="89"/>
        <v>SINAPI 07/2024</v>
      </c>
      <c r="F5748" s="18">
        <v>15.6</v>
      </c>
    </row>
    <row r="5749" spans="1:6" ht="67.5">
      <c r="A5749" s="707">
        <v>101226</v>
      </c>
      <c r="B5749" s="692" t="s">
        <v>5760</v>
      </c>
      <c r="C5749" s="18" t="s">
        <v>514</v>
      </c>
      <c r="D5749" s="18">
        <v>16.260000000000002</v>
      </c>
      <c r="E5749" s="310" t="str">
        <f t="shared" si="89"/>
        <v>SINAPI 07/2024</v>
      </c>
      <c r="F5749" s="18">
        <v>16.46</v>
      </c>
    </row>
    <row r="5750" spans="1:6" ht="67.5">
      <c r="A5750" s="707">
        <v>101227</v>
      </c>
      <c r="B5750" s="692" t="s">
        <v>5761</v>
      </c>
      <c r="C5750" s="18" t="s">
        <v>514</v>
      </c>
      <c r="D5750" s="18">
        <v>18.850000000000001</v>
      </c>
      <c r="E5750" s="310" t="str">
        <f t="shared" si="89"/>
        <v>SINAPI 07/2024</v>
      </c>
      <c r="F5750" s="18">
        <v>19.079999999999998</v>
      </c>
    </row>
    <row r="5751" spans="1:6" ht="67.5">
      <c r="A5751" s="707">
        <v>101228</v>
      </c>
      <c r="B5751" s="692" t="s">
        <v>5762</v>
      </c>
      <c r="C5751" s="18" t="s">
        <v>514</v>
      </c>
      <c r="D5751" s="18">
        <v>20.13</v>
      </c>
      <c r="E5751" s="310" t="str">
        <f t="shared" si="89"/>
        <v>SINAPI 07/2024</v>
      </c>
      <c r="F5751" s="18">
        <v>20.37</v>
      </c>
    </row>
    <row r="5752" spans="1:6" ht="67.5">
      <c r="A5752" s="707">
        <v>101229</v>
      </c>
      <c r="B5752" s="692" t="s">
        <v>5763</v>
      </c>
      <c r="C5752" s="18" t="s">
        <v>514</v>
      </c>
      <c r="D5752" s="18">
        <v>25.38</v>
      </c>
      <c r="E5752" s="310" t="str">
        <f t="shared" si="89"/>
        <v>SINAPI 07/2024</v>
      </c>
      <c r="F5752" s="18">
        <v>25.68</v>
      </c>
    </row>
    <row r="5753" spans="1:6" ht="67.5">
      <c r="A5753" s="707">
        <v>101230</v>
      </c>
      <c r="B5753" s="692" t="s">
        <v>5764</v>
      </c>
      <c r="C5753" s="18" t="s">
        <v>514</v>
      </c>
      <c r="D5753" s="18">
        <v>11.16</v>
      </c>
      <c r="E5753" s="310" t="str">
        <f t="shared" si="89"/>
        <v>SINAPI 07/2024</v>
      </c>
      <c r="F5753" s="18">
        <v>11.36</v>
      </c>
    </row>
    <row r="5754" spans="1:6" ht="67.5">
      <c r="A5754" s="707">
        <v>101231</v>
      </c>
      <c r="B5754" s="692" t="s">
        <v>5765</v>
      </c>
      <c r="C5754" s="18" t="s">
        <v>514</v>
      </c>
      <c r="D5754" s="18">
        <v>10.62</v>
      </c>
      <c r="E5754" s="310" t="str">
        <f t="shared" si="89"/>
        <v>SINAPI 07/2024</v>
      </c>
      <c r="F5754" s="18">
        <v>10.8</v>
      </c>
    </row>
    <row r="5755" spans="1:6" ht="67.5">
      <c r="A5755" s="707">
        <v>101232</v>
      </c>
      <c r="B5755" s="692" t="s">
        <v>5766</v>
      </c>
      <c r="C5755" s="18" t="s">
        <v>514</v>
      </c>
      <c r="D5755" s="18">
        <v>9.59</v>
      </c>
      <c r="E5755" s="310" t="str">
        <f t="shared" si="89"/>
        <v>SINAPI 07/2024</v>
      </c>
      <c r="F5755" s="18">
        <v>9.73</v>
      </c>
    </row>
    <row r="5756" spans="1:6" ht="67.5">
      <c r="A5756" s="707">
        <v>101233</v>
      </c>
      <c r="B5756" s="692" t="s">
        <v>5767</v>
      </c>
      <c r="C5756" s="18" t="s">
        <v>514</v>
      </c>
      <c r="D5756" s="18">
        <v>8.85</v>
      </c>
      <c r="E5756" s="310" t="str">
        <f t="shared" si="89"/>
        <v>SINAPI 07/2024</v>
      </c>
      <c r="F5756" s="18">
        <v>8.98</v>
      </c>
    </row>
    <row r="5757" spans="1:6" ht="67.5">
      <c r="A5757" s="707">
        <v>101234</v>
      </c>
      <c r="B5757" s="692" t="s">
        <v>5768</v>
      </c>
      <c r="C5757" s="18" t="s">
        <v>514</v>
      </c>
      <c r="D5757" s="18">
        <v>17.399999999999999</v>
      </c>
      <c r="E5757" s="310" t="str">
        <f t="shared" si="89"/>
        <v>SINAPI 07/2024</v>
      </c>
      <c r="F5757" s="18">
        <v>17.670000000000002</v>
      </c>
    </row>
    <row r="5758" spans="1:6" ht="67.5">
      <c r="A5758" s="707">
        <v>101235</v>
      </c>
      <c r="B5758" s="692" t="s">
        <v>5769</v>
      </c>
      <c r="C5758" s="18" t="s">
        <v>514</v>
      </c>
      <c r="D5758" s="18">
        <v>18.350000000000001</v>
      </c>
      <c r="E5758" s="310" t="str">
        <f t="shared" si="89"/>
        <v>SINAPI 07/2024</v>
      </c>
      <c r="F5758" s="18">
        <v>18.61</v>
      </c>
    </row>
    <row r="5759" spans="1:6" ht="67.5">
      <c r="A5759" s="707">
        <v>101236</v>
      </c>
      <c r="B5759" s="692" t="s">
        <v>5770</v>
      </c>
      <c r="C5759" s="18" t="s">
        <v>514</v>
      </c>
      <c r="D5759" s="18">
        <v>21.37</v>
      </c>
      <c r="E5759" s="310" t="str">
        <f t="shared" si="89"/>
        <v>SINAPI 07/2024</v>
      </c>
      <c r="F5759" s="18">
        <v>21.68</v>
      </c>
    </row>
    <row r="5760" spans="1:6" ht="67.5">
      <c r="A5760" s="707">
        <v>101237</v>
      </c>
      <c r="B5760" s="692" t="s">
        <v>5771</v>
      </c>
      <c r="C5760" s="18" t="s">
        <v>514</v>
      </c>
      <c r="D5760" s="18">
        <v>22.81</v>
      </c>
      <c r="E5760" s="310" t="str">
        <f t="shared" si="89"/>
        <v>SINAPI 07/2024</v>
      </c>
      <c r="F5760" s="18">
        <v>23.11</v>
      </c>
    </row>
    <row r="5761" spans="1:6" ht="67.5">
      <c r="A5761" s="707">
        <v>101238</v>
      </c>
      <c r="B5761" s="692" t="s">
        <v>5772</v>
      </c>
      <c r="C5761" s="18" t="s">
        <v>514</v>
      </c>
      <c r="D5761" s="18">
        <v>28.84</v>
      </c>
      <c r="E5761" s="310" t="str">
        <f t="shared" si="89"/>
        <v>SINAPI 07/2024</v>
      </c>
      <c r="F5761" s="18">
        <v>29.23</v>
      </c>
    </row>
    <row r="5762" spans="1:6" ht="67.5">
      <c r="A5762" s="707">
        <v>101239</v>
      </c>
      <c r="B5762" s="692" t="s">
        <v>5773</v>
      </c>
      <c r="C5762" s="18" t="s">
        <v>514</v>
      </c>
      <c r="D5762" s="18">
        <v>15.33</v>
      </c>
      <c r="E5762" s="310" t="str">
        <f t="shared" si="89"/>
        <v>SINAPI 07/2024</v>
      </c>
      <c r="F5762" s="18">
        <v>15.53</v>
      </c>
    </row>
    <row r="5763" spans="1:6" ht="67.5">
      <c r="A5763" s="707">
        <v>101240</v>
      </c>
      <c r="B5763" s="692" t="s">
        <v>5774</v>
      </c>
      <c r="C5763" s="18" t="s">
        <v>514</v>
      </c>
      <c r="D5763" s="18">
        <v>16.2</v>
      </c>
      <c r="E5763" s="310" t="str">
        <f t="shared" si="89"/>
        <v>SINAPI 07/2024</v>
      </c>
      <c r="F5763" s="18">
        <v>16.41</v>
      </c>
    </row>
    <row r="5764" spans="1:6" ht="67.5">
      <c r="A5764" s="707">
        <v>101241</v>
      </c>
      <c r="B5764" s="692" t="s">
        <v>5775</v>
      </c>
      <c r="C5764" s="18" t="s">
        <v>514</v>
      </c>
      <c r="D5764" s="18">
        <v>18.93</v>
      </c>
      <c r="E5764" s="310" t="str">
        <f t="shared" si="89"/>
        <v>SINAPI 07/2024</v>
      </c>
      <c r="F5764" s="18">
        <v>19.170000000000002</v>
      </c>
    </row>
    <row r="5765" spans="1:6" ht="67.5">
      <c r="A5765" s="707">
        <v>101242</v>
      </c>
      <c r="B5765" s="692" t="s">
        <v>5776</v>
      </c>
      <c r="C5765" s="18" t="s">
        <v>514</v>
      </c>
      <c r="D5765" s="18">
        <v>21.14</v>
      </c>
      <c r="E5765" s="310" t="str">
        <f t="shared" si="89"/>
        <v>SINAPI 07/2024</v>
      </c>
      <c r="F5765" s="18">
        <v>21.41</v>
      </c>
    </row>
    <row r="5766" spans="1:6" ht="67.5">
      <c r="A5766" s="707">
        <v>101243</v>
      </c>
      <c r="B5766" s="692" t="s">
        <v>5777</v>
      </c>
      <c r="C5766" s="18" t="s">
        <v>514</v>
      </c>
      <c r="D5766" s="18">
        <v>25.67</v>
      </c>
      <c r="E5766" s="310" t="str">
        <f t="shared" si="89"/>
        <v>SINAPI 07/2024</v>
      </c>
      <c r="F5766" s="18">
        <v>25.98</v>
      </c>
    </row>
    <row r="5767" spans="1:6" ht="67.5">
      <c r="A5767" s="707">
        <v>101244</v>
      </c>
      <c r="B5767" s="692" t="s">
        <v>5778</v>
      </c>
      <c r="C5767" s="18" t="s">
        <v>514</v>
      </c>
      <c r="D5767" s="18">
        <v>16.100000000000001</v>
      </c>
      <c r="E5767" s="310" t="str">
        <f t="shared" si="89"/>
        <v>SINAPI 07/2024</v>
      </c>
      <c r="F5767" s="18">
        <v>16.329999999999998</v>
      </c>
    </row>
    <row r="5768" spans="1:6" ht="67.5">
      <c r="A5768" s="707">
        <v>101245</v>
      </c>
      <c r="B5768" s="692" t="s">
        <v>5779</v>
      </c>
      <c r="C5768" s="18" t="s">
        <v>514</v>
      </c>
      <c r="D5768" s="18">
        <v>17.059999999999999</v>
      </c>
      <c r="E5768" s="310" t="str">
        <f t="shared" ref="E5768:E5831" si="90">+$G$7</f>
        <v>SINAPI 07/2024</v>
      </c>
      <c r="F5768" s="18">
        <v>17.29</v>
      </c>
    </row>
    <row r="5769" spans="1:6" ht="67.5">
      <c r="A5769" s="707">
        <v>101246</v>
      </c>
      <c r="B5769" s="692" t="s">
        <v>5780</v>
      </c>
      <c r="C5769" s="18" t="s">
        <v>514</v>
      </c>
      <c r="D5769" s="18">
        <v>19.84</v>
      </c>
      <c r="E5769" s="310" t="str">
        <f t="shared" si="90"/>
        <v>SINAPI 07/2024</v>
      </c>
      <c r="F5769" s="18">
        <v>20.09</v>
      </c>
    </row>
    <row r="5770" spans="1:6" ht="67.5">
      <c r="A5770" s="707">
        <v>101247</v>
      </c>
      <c r="B5770" s="692" t="s">
        <v>5781</v>
      </c>
      <c r="C5770" s="18" t="s">
        <v>514</v>
      </c>
      <c r="D5770" s="18">
        <v>22.02</v>
      </c>
      <c r="E5770" s="310" t="str">
        <f t="shared" si="90"/>
        <v>SINAPI 07/2024</v>
      </c>
      <c r="F5770" s="18">
        <v>22.3</v>
      </c>
    </row>
    <row r="5771" spans="1:6" ht="67.5">
      <c r="A5771" s="707">
        <v>101248</v>
      </c>
      <c r="B5771" s="692" t="s">
        <v>5782</v>
      </c>
      <c r="C5771" s="18" t="s">
        <v>514</v>
      </c>
      <c r="D5771" s="18">
        <v>27.59</v>
      </c>
      <c r="E5771" s="310" t="str">
        <f t="shared" si="90"/>
        <v>SINAPI 07/2024</v>
      </c>
      <c r="F5771" s="18">
        <v>27.92</v>
      </c>
    </row>
    <row r="5772" spans="1:6" ht="67.5">
      <c r="A5772" s="707">
        <v>101249</v>
      </c>
      <c r="B5772" s="692" t="s">
        <v>5783</v>
      </c>
      <c r="C5772" s="18" t="s">
        <v>514</v>
      </c>
      <c r="D5772" s="18">
        <v>14.03</v>
      </c>
      <c r="E5772" s="310" t="str">
        <f t="shared" si="90"/>
        <v>SINAPI 07/2024</v>
      </c>
      <c r="F5772" s="18">
        <v>14.23</v>
      </c>
    </row>
    <row r="5773" spans="1:6" ht="67.5">
      <c r="A5773" s="707">
        <v>101250</v>
      </c>
      <c r="B5773" s="692" t="s">
        <v>5784</v>
      </c>
      <c r="C5773" s="18" t="s">
        <v>514</v>
      </c>
      <c r="D5773" s="18">
        <v>15.57</v>
      </c>
      <c r="E5773" s="310" t="str">
        <f t="shared" si="90"/>
        <v>SINAPI 07/2024</v>
      </c>
      <c r="F5773" s="18">
        <v>15.78</v>
      </c>
    </row>
    <row r="5774" spans="1:6" ht="67.5">
      <c r="A5774" s="707">
        <v>101251</v>
      </c>
      <c r="B5774" s="692" t="s">
        <v>5785</v>
      </c>
      <c r="C5774" s="18" t="s">
        <v>514</v>
      </c>
      <c r="D5774" s="18">
        <v>17.78</v>
      </c>
      <c r="E5774" s="310" t="str">
        <f t="shared" si="90"/>
        <v>SINAPI 07/2024</v>
      </c>
      <c r="F5774" s="18">
        <v>18</v>
      </c>
    </row>
    <row r="5775" spans="1:6" ht="67.5">
      <c r="A5775" s="707">
        <v>101252</v>
      </c>
      <c r="B5775" s="692" t="s">
        <v>5786</v>
      </c>
      <c r="C5775" s="18" t="s">
        <v>514</v>
      </c>
      <c r="D5775" s="18">
        <v>19.3</v>
      </c>
      <c r="E5775" s="310" t="str">
        <f t="shared" si="90"/>
        <v>SINAPI 07/2024</v>
      </c>
      <c r="F5775" s="18">
        <v>19.54</v>
      </c>
    </row>
    <row r="5776" spans="1:6" ht="67.5">
      <c r="A5776" s="707">
        <v>101253</v>
      </c>
      <c r="B5776" s="692" t="s">
        <v>5787</v>
      </c>
      <c r="C5776" s="18" t="s">
        <v>514</v>
      </c>
      <c r="D5776" s="18">
        <v>24.32</v>
      </c>
      <c r="E5776" s="310" t="str">
        <f t="shared" si="90"/>
        <v>SINAPI 07/2024</v>
      </c>
      <c r="F5776" s="18">
        <v>24.6</v>
      </c>
    </row>
    <row r="5777" spans="1:6" ht="67.5">
      <c r="A5777" s="707">
        <v>101254</v>
      </c>
      <c r="B5777" s="692" t="s">
        <v>5788</v>
      </c>
      <c r="C5777" s="18" t="s">
        <v>514</v>
      </c>
      <c r="D5777" s="18">
        <v>12.77</v>
      </c>
      <c r="E5777" s="310" t="str">
        <f t="shared" si="90"/>
        <v>SINAPI 07/2024</v>
      </c>
      <c r="F5777" s="18">
        <v>13.03</v>
      </c>
    </row>
    <row r="5778" spans="1:6" ht="67.5">
      <c r="A5778" s="707">
        <v>101255</v>
      </c>
      <c r="B5778" s="692" t="s">
        <v>5789</v>
      </c>
      <c r="C5778" s="18" t="s">
        <v>514</v>
      </c>
      <c r="D5778" s="18">
        <v>11.33</v>
      </c>
      <c r="E5778" s="310" t="str">
        <f t="shared" si="90"/>
        <v>SINAPI 07/2024</v>
      </c>
      <c r="F5778" s="18">
        <v>11.52</v>
      </c>
    </row>
    <row r="5779" spans="1:6" ht="67.5">
      <c r="A5779" s="707">
        <v>101256</v>
      </c>
      <c r="B5779" s="692" t="s">
        <v>5790</v>
      </c>
      <c r="C5779" s="18" t="s">
        <v>514</v>
      </c>
      <c r="D5779" s="18">
        <v>19.73</v>
      </c>
      <c r="E5779" s="310" t="str">
        <f t="shared" si="90"/>
        <v>SINAPI 07/2024</v>
      </c>
      <c r="F5779" s="18">
        <v>20.09</v>
      </c>
    </row>
    <row r="5780" spans="1:6" ht="67.5">
      <c r="A5780" s="707">
        <v>101257</v>
      </c>
      <c r="B5780" s="692" t="s">
        <v>5791</v>
      </c>
      <c r="C5780" s="18" t="s">
        <v>514</v>
      </c>
      <c r="D5780" s="18">
        <v>20.84</v>
      </c>
      <c r="E5780" s="310" t="str">
        <f t="shared" si="90"/>
        <v>SINAPI 07/2024</v>
      </c>
      <c r="F5780" s="18">
        <v>21.19</v>
      </c>
    </row>
    <row r="5781" spans="1:6" ht="67.5">
      <c r="A5781" s="707">
        <v>101258</v>
      </c>
      <c r="B5781" s="692" t="s">
        <v>5792</v>
      </c>
      <c r="C5781" s="18" t="s">
        <v>514</v>
      </c>
      <c r="D5781" s="18">
        <v>24.16</v>
      </c>
      <c r="E5781" s="310" t="str">
        <f t="shared" si="90"/>
        <v>SINAPI 07/2024</v>
      </c>
      <c r="F5781" s="18">
        <v>24.58</v>
      </c>
    </row>
    <row r="5782" spans="1:6" ht="67.5">
      <c r="A5782" s="707">
        <v>101259</v>
      </c>
      <c r="B5782" s="692" t="s">
        <v>5793</v>
      </c>
      <c r="C5782" s="18" t="s">
        <v>514</v>
      </c>
      <c r="D5782" s="18">
        <v>26.83</v>
      </c>
      <c r="E5782" s="310" t="str">
        <f t="shared" si="90"/>
        <v>SINAPI 07/2024</v>
      </c>
      <c r="F5782" s="18">
        <v>27.29</v>
      </c>
    </row>
    <row r="5783" spans="1:6" ht="67.5">
      <c r="A5783" s="707">
        <v>101260</v>
      </c>
      <c r="B5783" s="692" t="s">
        <v>5794</v>
      </c>
      <c r="C5783" s="18" t="s">
        <v>514</v>
      </c>
      <c r="D5783" s="18">
        <v>33.54</v>
      </c>
      <c r="E5783" s="310" t="str">
        <f t="shared" si="90"/>
        <v>SINAPI 07/2024</v>
      </c>
      <c r="F5783" s="18">
        <v>34.090000000000003</v>
      </c>
    </row>
    <row r="5784" spans="1:6" ht="67.5">
      <c r="A5784" s="707">
        <v>101261</v>
      </c>
      <c r="B5784" s="692" t="s">
        <v>5795</v>
      </c>
      <c r="C5784" s="18" t="s">
        <v>514</v>
      </c>
      <c r="D5784" s="18">
        <v>18.690000000000001</v>
      </c>
      <c r="E5784" s="310" t="str">
        <f t="shared" si="90"/>
        <v>SINAPI 07/2024</v>
      </c>
      <c r="F5784" s="18">
        <v>19.010000000000002</v>
      </c>
    </row>
    <row r="5785" spans="1:6" ht="67.5">
      <c r="A5785" s="707">
        <v>101262</v>
      </c>
      <c r="B5785" s="692" t="s">
        <v>5796</v>
      </c>
      <c r="C5785" s="18" t="s">
        <v>514</v>
      </c>
      <c r="D5785" s="18">
        <v>19.77</v>
      </c>
      <c r="E5785" s="310" t="str">
        <f t="shared" si="90"/>
        <v>SINAPI 07/2024</v>
      </c>
      <c r="F5785" s="18">
        <v>20.09</v>
      </c>
    </row>
    <row r="5786" spans="1:6" ht="67.5">
      <c r="A5786" s="707">
        <v>101263</v>
      </c>
      <c r="B5786" s="692" t="s">
        <v>5797</v>
      </c>
      <c r="C5786" s="18" t="s">
        <v>514</v>
      </c>
      <c r="D5786" s="18">
        <v>22.88</v>
      </c>
      <c r="E5786" s="310" t="str">
        <f t="shared" si="90"/>
        <v>SINAPI 07/2024</v>
      </c>
      <c r="F5786" s="18">
        <v>23.24</v>
      </c>
    </row>
    <row r="5787" spans="1:6" ht="67.5">
      <c r="A5787" s="707">
        <v>101264</v>
      </c>
      <c r="B5787" s="692" t="s">
        <v>5798</v>
      </c>
      <c r="C5787" s="18" t="s">
        <v>514</v>
      </c>
      <c r="D5787" s="18">
        <v>25.35</v>
      </c>
      <c r="E5787" s="310" t="str">
        <f t="shared" si="90"/>
        <v>SINAPI 07/2024</v>
      </c>
      <c r="F5787" s="18">
        <v>25.74</v>
      </c>
    </row>
    <row r="5788" spans="1:6" ht="67.5">
      <c r="A5788" s="707">
        <v>101265</v>
      </c>
      <c r="B5788" s="692" t="s">
        <v>5799</v>
      </c>
      <c r="C5788" s="18" t="s">
        <v>514</v>
      </c>
      <c r="D5788" s="18">
        <v>31.61</v>
      </c>
      <c r="E5788" s="310" t="str">
        <f t="shared" si="90"/>
        <v>SINAPI 07/2024</v>
      </c>
      <c r="F5788" s="18">
        <v>32.08</v>
      </c>
    </row>
    <row r="5789" spans="1:6" ht="67.5">
      <c r="A5789" s="707">
        <v>101266</v>
      </c>
      <c r="B5789" s="692" t="s">
        <v>5800</v>
      </c>
      <c r="C5789" s="18" t="s">
        <v>514</v>
      </c>
      <c r="D5789" s="18">
        <v>11.39</v>
      </c>
      <c r="E5789" s="310" t="str">
        <f t="shared" si="90"/>
        <v>SINAPI 07/2024</v>
      </c>
      <c r="F5789" s="18">
        <v>11.59</v>
      </c>
    </row>
    <row r="5790" spans="1:6" ht="67.5">
      <c r="A5790" s="707">
        <v>101267</v>
      </c>
      <c r="B5790" s="692" t="s">
        <v>5801</v>
      </c>
      <c r="C5790" s="18" t="s">
        <v>514</v>
      </c>
      <c r="D5790" s="18">
        <v>10.92</v>
      </c>
      <c r="E5790" s="310" t="str">
        <f t="shared" si="90"/>
        <v>SINAPI 07/2024</v>
      </c>
      <c r="F5790" s="18">
        <v>11.13</v>
      </c>
    </row>
    <row r="5791" spans="1:6" ht="67.5">
      <c r="A5791" s="707">
        <v>101268</v>
      </c>
      <c r="B5791" s="692" t="s">
        <v>5802</v>
      </c>
      <c r="C5791" s="18" t="s">
        <v>514</v>
      </c>
      <c r="D5791" s="18">
        <v>17.98</v>
      </c>
      <c r="E5791" s="310" t="str">
        <f t="shared" si="90"/>
        <v>SINAPI 07/2024</v>
      </c>
      <c r="F5791" s="18">
        <v>18.28</v>
      </c>
    </row>
    <row r="5792" spans="1:6" ht="67.5">
      <c r="A5792" s="707">
        <v>101269</v>
      </c>
      <c r="B5792" s="692" t="s">
        <v>5803</v>
      </c>
      <c r="C5792" s="18" t="s">
        <v>514</v>
      </c>
      <c r="D5792" s="18">
        <v>19.989999999999998</v>
      </c>
      <c r="E5792" s="310" t="str">
        <f t="shared" si="90"/>
        <v>SINAPI 07/2024</v>
      </c>
      <c r="F5792" s="18">
        <v>20.329999999999998</v>
      </c>
    </row>
    <row r="5793" spans="1:6" ht="67.5">
      <c r="A5793" s="707">
        <v>101270</v>
      </c>
      <c r="B5793" s="692" t="s">
        <v>5804</v>
      </c>
      <c r="C5793" s="18" t="s">
        <v>514</v>
      </c>
      <c r="D5793" s="18">
        <v>23.16</v>
      </c>
      <c r="E5793" s="310" t="str">
        <f t="shared" si="90"/>
        <v>SINAPI 07/2024</v>
      </c>
      <c r="F5793" s="18">
        <v>23.55</v>
      </c>
    </row>
    <row r="5794" spans="1:6" ht="67.5">
      <c r="A5794" s="707">
        <v>101271</v>
      </c>
      <c r="B5794" s="692" t="s">
        <v>5805</v>
      </c>
      <c r="C5794" s="18" t="s">
        <v>514</v>
      </c>
      <c r="D5794" s="18">
        <v>25.69</v>
      </c>
      <c r="E5794" s="310" t="str">
        <f t="shared" si="90"/>
        <v>SINAPI 07/2024</v>
      </c>
      <c r="F5794" s="18">
        <v>26.1</v>
      </c>
    </row>
    <row r="5795" spans="1:6" ht="67.5">
      <c r="A5795" s="707">
        <v>101272</v>
      </c>
      <c r="B5795" s="692" t="s">
        <v>5806</v>
      </c>
      <c r="C5795" s="18" t="s">
        <v>514</v>
      </c>
      <c r="D5795" s="18">
        <v>32.07</v>
      </c>
      <c r="E5795" s="310" t="str">
        <f t="shared" si="90"/>
        <v>SINAPI 07/2024</v>
      </c>
      <c r="F5795" s="18">
        <v>32.57</v>
      </c>
    </row>
    <row r="5796" spans="1:6" ht="67.5">
      <c r="A5796" s="707">
        <v>101273</v>
      </c>
      <c r="B5796" s="692" t="s">
        <v>5807</v>
      </c>
      <c r="C5796" s="18" t="s">
        <v>514</v>
      </c>
      <c r="D5796" s="18">
        <v>17.2</v>
      </c>
      <c r="E5796" s="310" t="str">
        <f t="shared" si="90"/>
        <v>SINAPI 07/2024</v>
      </c>
      <c r="F5796" s="18">
        <v>17.46</v>
      </c>
    </row>
    <row r="5797" spans="1:6" ht="67.5">
      <c r="A5797" s="707">
        <v>101274</v>
      </c>
      <c r="B5797" s="692" t="s">
        <v>5808</v>
      </c>
      <c r="C5797" s="18" t="s">
        <v>514</v>
      </c>
      <c r="D5797" s="18">
        <v>18.989999999999998</v>
      </c>
      <c r="E5797" s="310" t="str">
        <f t="shared" si="90"/>
        <v>SINAPI 07/2024</v>
      </c>
      <c r="F5797" s="18">
        <v>19.29</v>
      </c>
    </row>
    <row r="5798" spans="1:6" ht="67.5">
      <c r="A5798" s="707">
        <v>101275</v>
      </c>
      <c r="B5798" s="692" t="s">
        <v>5809</v>
      </c>
      <c r="C5798" s="18" t="s">
        <v>514</v>
      </c>
      <c r="D5798" s="18">
        <v>22.01</v>
      </c>
      <c r="E5798" s="310" t="str">
        <f t="shared" si="90"/>
        <v>SINAPI 07/2024</v>
      </c>
      <c r="F5798" s="18">
        <v>22.34</v>
      </c>
    </row>
    <row r="5799" spans="1:6" ht="67.5">
      <c r="A5799" s="707">
        <v>101276</v>
      </c>
      <c r="B5799" s="692" t="s">
        <v>5810</v>
      </c>
      <c r="C5799" s="18" t="s">
        <v>514</v>
      </c>
      <c r="D5799" s="18">
        <v>24.32</v>
      </c>
      <c r="E5799" s="310" t="str">
        <f t="shared" si="90"/>
        <v>SINAPI 07/2024</v>
      </c>
      <c r="F5799" s="18">
        <v>24.69</v>
      </c>
    </row>
    <row r="5800" spans="1:6" ht="67.5">
      <c r="A5800" s="707">
        <v>101277</v>
      </c>
      <c r="B5800" s="692" t="s">
        <v>5811</v>
      </c>
      <c r="C5800" s="18" t="s">
        <v>514</v>
      </c>
      <c r="D5800" s="18">
        <v>31.08</v>
      </c>
      <c r="E5800" s="310" t="str">
        <f t="shared" si="90"/>
        <v>SINAPI 07/2024</v>
      </c>
      <c r="F5800" s="18">
        <v>31.53</v>
      </c>
    </row>
    <row r="5801" spans="1:6" ht="40.5">
      <c r="A5801" s="707">
        <v>102354</v>
      </c>
      <c r="B5801" s="692" t="s">
        <v>5812</v>
      </c>
      <c r="C5801" s="18" t="s">
        <v>514</v>
      </c>
      <c r="D5801" s="18">
        <v>161.59</v>
      </c>
      <c r="E5801" s="310" t="str">
        <f t="shared" si="90"/>
        <v>SINAPI 07/2024</v>
      </c>
      <c r="F5801" s="18">
        <v>170</v>
      </c>
    </row>
    <row r="5802" spans="1:6" ht="40.5">
      <c r="A5802" s="707">
        <v>102355</v>
      </c>
      <c r="B5802" s="692" t="s">
        <v>5813</v>
      </c>
      <c r="C5802" s="18" t="s">
        <v>514</v>
      </c>
      <c r="D5802" s="18">
        <v>189.65</v>
      </c>
      <c r="E5802" s="310" t="str">
        <f t="shared" si="90"/>
        <v>SINAPI 07/2024</v>
      </c>
      <c r="F5802" s="18">
        <v>200.88</v>
      </c>
    </row>
    <row r="5803" spans="1:6" ht="40.5">
      <c r="A5803" s="707">
        <v>102360</v>
      </c>
      <c r="B5803" s="692" t="s">
        <v>5814</v>
      </c>
      <c r="C5803" s="18" t="s">
        <v>514</v>
      </c>
      <c r="D5803" s="18">
        <v>24.74</v>
      </c>
      <c r="E5803" s="310" t="str">
        <f t="shared" si="90"/>
        <v>SINAPI 07/2024</v>
      </c>
      <c r="F5803" s="18">
        <v>25.83</v>
      </c>
    </row>
    <row r="5804" spans="1:6" ht="40.5">
      <c r="A5804" s="707">
        <v>102361</v>
      </c>
      <c r="B5804" s="692" t="s">
        <v>5815</v>
      </c>
      <c r="C5804" s="18" t="s">
        <v>514</v>
      </c>
      <c r="D5804" s="18">
        <v>38.1</v>
      </c>
      <c r="E5804" s="310" t="str">
        <f t="shared" si="90"/>
        <v>SINAPI 07/2024</v>
      </c>
      <c r="F5804" s="18">
        <v>40.409999999999997</v>
      </c>
    </row>
    <row r="5805" spans="1:6" ht="67.5">
      <c r="A5805" s="707">
        <v>90082</v>
      </c>
      <c r="B5805" s="692" t="s">
        <v>5816</v>
      </c>
      <c r="C5805" s="18" t="s">
        <v>514</v>
      </c>
      <c r="D5805" s="18">
        <v>11.35</v>
      </c>
      <c r="E5805" s="310" t="str">
        <f t="shared" si="90"/>
        <v>SINAPI 07/2024</v>
      </c>
      <c r="F5805" s="18">
        <v>11.8</v>
      </c>
    </row>
    <row r="5806" spans="1:6" ht="67.5">
      <c r="A5806" s="707">
        <v>90084</v>
      </c>
      <c r="B5806" s="692" t="s">
        <v>5817</v>
      </c>
      <c r="C5806" s="18" t="s">
        <v>514</v>
      </c>
      <c r="D5806" s="18">
        <v>11</v>
      </c>
      <c r="E5806" s="310" t="str">
        <f t="shared" si="90"/>
        <v>SINAPI 07/2024</v>
      </c>
      <c r="F5806" s="18">
        <v>11.43</v>
      </c>
    </row>
    <row r="5807" spans="1:6" ht="67.5">
      <c r="A5807" s="707">
        <v>90086</v>
      </c>
      <c r="B5807" s="692" t="s">
        <v>5818</v>
      </c>
      <c r="C5807" s="18" t="s">
        <v>514</v>
      </c>
      <c r="D5807" s="18">
        <v>10.38</v>
      </c>
      <c r="E5807" s="310" t="str">
        <f t="shared" si="90"/>
        <v>SINAPI 07/2024</v>
      </c>
      <c r="F5807" s="18">
        <v>10.8</v>
      </c>
    </row>
    <row r="5808" spans="1:6" ht="67.5">
      <c r="A5808" s="707">
        <v>90087</v>
      </c>
      <c r="B5808" s="692" t="s">
        <v>5819</v>
      </c>
      <c r="C5808" s="18" t="s">
        <v>514</v>
      </c>
      <c r="D5808" s="18">
        <v>9.5</v>
      </c>
      <c r="E5808" s="310" t="str">
        <f t="shared" si="90"/>
        <v>SINAPI 07/2024</v>
      </c>
      <c r="F5808" s="18">
        <v>9.84</v>
      </c>
    </row>
    <row r="5809" spans="1:6" ht="67.5">
      <c r="A5809" s="707">
        <v>90090</v>
      </c>
      <c r="B5809" s="692" t="s">
        <v>5820</v>
      </c>
      <c r="C5809" s="18" t="s">
        <v>514</v>
      </c>
      <c r="D5809" s="18">
        <v>9.3000000000000007</v>
      </c>
      <c r="E5809" s="310" t="str">
        <f t="shared" si="90"/>
        <v>SINAPI 07/2024</v>
      </c>
      <c r="F5809" s="18">
        <v>9.6300000000000008</v>
      </c>
    </row>
    <row r="5810" spans="1:6" ht="67.5">
      <c r="A5810" s="707">
        <v>90091</v>
      </c>
      <c r="B5810" s="692" t="s">
        <v>5821</v>
      </c>
      <c r="C5810" s="18" t="s">
        <v>514</v>
      </c>
      <c r="D5810" s="18">
        <v>6.13</v>
      </c>
      <c r="E5810" s="310" t="str">
        <f t="shared" si="90"/>
        <v>SINAPI 07/2024</v>
      </c>
      <c r="F5810" s="18">
        <v>6.39</v>
      </c>
    </row>
    <row r="5811" spans="1:6" ht="67.5">
      <c r="A5811" s="707">
        <v>90092</v>
      </c>
      <c r="B5811" s="692" t="s">
        <v>5822</v>
      </c>
      <c r="C5811" s="18" t="s">
        <v>514</v>
      </c>
      <c r="D5811" s="18">
        <v>6.05</v>
      </c>
      <c r="E5811" s="310" t="str">
        <f t="shared" si="90"/>
        <v>SINAPI 07/2024</v>
      </c>
      <c r="F5811" s="18">
        <v>6.3</v>
      </c>
    </row>
    <row r="5812" spans="1:6" ht="67.5">
      <c r="A5812" s="707">
        <v>90094</v>
      </c>
      <c r="B5812" s="692" t="s">
        <v>5823</v>
      </c>
      <c r="C5812" s="18" t="s">
        <v>514</v>
      </c>
      <c r="D5812" s="18">
        <v>5.73</v>
      </c>
      <c r="E5812" s="310" t="str">
        <f t="shared" si="90"/>
        <v>SINAPI 07/2024</v>
      </c>
      <c r="F5812" s="18">
        <v>5.96</v>
      </c>
    </row>
    <row r="5813" spans="1:6" ht="67.5">
      <c r="A5813" s="707">
        <v>90095</v>
      </c>
      <c r="B5813" s="692" t="s">
        <v>5824</v>
      </c>
      <c r="C5813" s="18" t="s">
        <v>514</v>
      </c>
      <c r="D5813" s="18">
        <v>5.23</v>
      </c>
      <c r="E5813" s="310" t="str">
        <f t="shared" si="90"/>
        <v>SINAPI 07/2024</v>
      </c>
      <c r="F5813" s="18">
        <v>5.41</v>
      </c>
    </row>
    <row r="5814" spans="1:6" ht="67.5">
      <c r="A5814" s="707">
        <v>90098</v>
      </c>
      <c r="B5814" s="692" t="s">
        <v>5825</v>
      </c>
      <c r="C5814" s="18" t="s">
        <v>514</v>
      </c>
      <c r="D5814" s="18">
        <v>5.14</v>
      </c>
      <c r="E5814" s="310" t="str">
        <f t="shared" si="90"/>
        <v>SINAPI 07/2024</v>
      </c>
      <c r="F5814" s="18">
        <v>5.32</v>
      </c>
    </row>
    <row r="5815" spans="1:6" ht="67.5">
      <c r="A5815" s="707">
        <v>90099</v>
      </c>
      <c r="B5815" s="692" t="s">
        <v>5826</v>
      </c>
      <c r="C5815" s="18" t="s">
        <v>514</v>
      </c>
      <c r="D5815" s="18">
        <v>16.059999999999999</v>
      </c>
      <c r="E5815" s="310" t="str">
        <f t="shared" si="90"/>
        <v>SINAPI 07/2024</v>
      </c>
      <c r="F5815" s="18">
        <v>16.93</v>
      </c>
    </row>
    <row r="5816" spans="1:6" ht="67.5">
      <c r="A5816" s="707">
        <v>90100</v>
      </c>
      <c r="B5816" s="692" t="s">
        <v>5827</v>
      </c>
      <c r="C5816" s="18" t="s">
        <v>514</v>
      </c>
      <c r="D5816" s="18">
        <v>13.62</v>
      </c>
      <c r="E5816" s="310" t="str">
        <f t="shared" si="90"/>
        <v>SINAPI 07/2024</v>
      </c>
      <c r="F5816" s="18">
        <v>14.38</v>
      </c>
    </row>
    <row r="5817" spans="1:6" ht="67.5">
      <c r="A5817" s="707">
        <v>90101</v>
      </c>
      <c r="B5817" s="692" t="s">
        <v>5828</v>
      </c>
      <c r="C5817" s="18" t="s">
        <v>514</v>
      </c>
      <c r="D5817" s="18">
        <v>13.46</v>
      </c>
      <c r="E5817" s="310" t="str">
        <f t="shared" si="90"/>
        <v>SINAPI 07/2024</v>
      </c>
      <c r="F5817" s="18">
        <v>14.2</v>
      </c>
    </row>
    <row r="5818" spans="1:6" ht="67.5">
      <c r="A5818" s="707">
        <v>90102</v>
      </c>
      <c r="B5818" s="692" t="s">
        <v>5829</v>
      </c>
      <c r="C5818" s="18" t="s">
        <v>514</v>
      </c>
      <c r="D5818" s="18">
        <v>12.25</v>
      </c>
      <c r="E5818" s="310" t="str">
        <f t="shared" si="90"/>
        <v>SINAPI 07/2024</v>
      </c>
      <c r="F5818" s="18">
        <v>12.92</v>
      </c>
    </row>
    <row r="5819" spans="1:6" ht="67.5">
      <c r="A5819" s="707">
        <v>90105</v>
      </c>
      <c r="B5819" s="692" t="s">
        <v>5830</v>
      </c>
      <c r="C5819" s="18" t="s">
        <v>514</v>
      </c>
      <c r="D5819" s="18">
        <v>8.84</v>
      </c>
      <c r="E5819" s="310" t="str">
        <f t="shared" si="90"/>
        <v>SINAPI 07/2024</v>
      </c>
      <c r="F5819" s="18">
        <v>9.33</v>
      </c>
    </row>
    <row r="5820" spans="1:6" ht="67.5">
      <c r="A5820" s="707">
        <v>90106</v>
      </c>
      <c r="B5820" s="692" t="s">
        <v>5831</v>
      </c>
      <c r="C5820" s="18" t="s">
        <v>514</v>
      </c>
      <c r="D5820" s="18">
        <v>7.52</v>
      </c>
      <c r="E5820" s="310" t="str">
        <f t="shared" si="90"/>
        <v>SINAPI 07/2024</v>
      </c>
      <c r="F5820" s="18">
        <v>7.94</v>
      </c>
    </row>
    <row r="5821" spans="1:6" ht="67.5">
      <c r="A5821" s="707">
        <v>90107</v>
      </c>
      <c r="B5821" s="692" t="s">
        <v>5832</v>
      </c>
      <c r="C5821" s="18" t="s">
        <v>514</v>
      </c>
      <c r="D5821" s="18">
        <v>7.42</v>
      </c>
      <c r="E5821" s="310" t="str">
        <f t="shared" si="90"/>
        <v>SINAPI 07/2024</v>
      </c>
      <c r="F5821" s="18">
        <v>7.82</v>
      </c>
    </row>
    <row r="5822" spans="1:6" ht="67.5">
      <c r="A5822" s="707">
        <v>90108</v>
      </c>
      <c r="B5822" s="692" t="s">
        <v>5833</v>
      </c>
      <c r="C5822" s="18" t="s">
        <v>514</v>
      </c>
      <c r="D5822" s="18">
        <v>6.75</v>
      </c>
      <c r="E5822" s="310" t="str">
        <f t="shared" si="90"/>
        <v>SINAPI 07/2024</v>
      </c>
      <c r="F5822" s="18">
        <v>7.13</v>
      </c>
    </row>
    <row r="5823" spans="1:6" ht="27">
      <c r="A5823" s="707">
        <v>93358</v>
      </c>
      <c r="B5823" s="692" t="s">
        <v>5834</v>
      </c>
      <c r="C5823" s="18" t="s">
        <v>514</v>
      </c>
      <c r="D5823" s="18">
        <v>74.41</v>
      </c>
      <c r="E5823" s="310" t="str">
        <f t="shared" si="90"/>
        <v>SINAPI 07/2024</v>
      </c>
      <c r="F5823" s="18">
        <v>83.27</v>
      </c>
    </row>
    <row r="5824" spans="1:6" ht="67.5">
      <c r="A5824" s="707">
        <v>102276</v>
      </c>
      <c r="B5824" s="692" t="s">
        <v>5835</v>
      </c>
      <c r="C5824" s="18" t="s">
        <v>514</v>
      </c>
      <c r="D5824" s="18">
        <v>12.77</v>
      </c>
      <c r="E5824" s="310" t="str">
        <f t="shared" si="90"/>
        <v>SINAPI 07/2024</v>
      </c>
      <c r="F5824" s="18">
        <v>13.28</v>
      </c>
    </row>
    <row r="5825" spans="1:6" ht="67.5">
      <c r="A5825" s="707">
        <v>102277</v>
      </c>
      <c r="B5825" s="692" t="s">
        <v>5836</v>
      </c>
      <c r="C5825" s="18" t="s">
        <v>514</v>
      </c>
      <c r="D5825" s="18">
        <v>10.08</v>
      </c>
      <c r="E5825" s="310" t="str">
        <f t="shared" si="90"/>
        <v>SINAPI 07/2024</v>
      </c>
      <c r="F5825" s="18">
        <v>10.48</v>
      </c>
    </row>
    <row r="5826" spans="1:6" ht="67.5">
      <c r="A5826" s="707">
        <v>102278</v>
      </c>
      <c r="B5826" s="692" t="s">
        <v>5837</v>
      </c>
      <c r="C5826" s="18" t="s">
        <v>514</v>
      </c>
      <c r="D5826" s="18">
        <v>9.9</v>
      </c>
      <c r="E5826" s="310" t="str">
        <f t="shared" si="90"/>
        <v>SINAPI 07/2024</v>
      </c>
      <c r="F5826" s="18">
        <v>10.26</v>
      </c>
    </row>
    <row r="5827" spans="1:6" ht="67.5">
      <c r="A5827" s="707">
        <v>102279</v>
      </c>
      <c r="B5827" s="692" t="s">
        <v>5838</v>
      </c>
      <c r="C5827" s="18" t="s">
        <v>514</v>
      </c>
      <c r="D5827" s="18">
        <v>7.03</v>
      </c>
      <c r="E5827" s="310" t="str">
        <f t="shared" si="90"/>
        <v>SINAPI 07/2024</v>
      </c>
      <c r="F5827" s="18">
        <v>7.31</v>
      </c>
    </row>
    <row r="5828" spans="1:6" ht="67.5">
      <c r="A5828" s="707">
        <v>102280</v>
      </c>
      <c r="B5828" s="692" t="s">
        <v>5839</v>
      </c>
      <c r="C5828" s="18" t="s">
        <v>514</v>
      </c>
      <c r="D5828" s="18">
        <v>5.57</v>
      </c>
      <c r="E5828" s="310" t="str">
        <f t="shared" si="90"/>
        <v>SINAPI 07/2024</v>
      </c>
      <c r="F5828" s="18">
        <v>5.79</v>
      </c>
    </row>
    <row r="5829" spans="1:6" ht="67.5">
      <c r="A5829" s="707">
        <v>102281</v>
      </c>
      <c r="B5829" s="692" t="s">
        <v>5840</v>
      </c>
      <c r="C5829" s="18" t="s">
        <v>514</v>
      </c>
      <c r="D5829" s="18">
        <v>5.46</v>
      </c>
      <c r="E5829" s="310" t="str">
        <f t="shared" si="90"/>
        <v>SINAPI 07/2024</v>
      </c>
      <c r="F5829" s="18">
        <v>5.66</v>
      </c>
    </row>
    <row r="5830" spans="1:6" ht="67.5">
      <c r="A5830" s="707">
        <v>102282</v>
      </c>
      <c r="B5830" s="692" t="s">
        <v>5841</v>
      </c>
      <c r="C5830" s="18" t="s">
        <v>514</v>
      </c>
      <c r="D5830" s="18">
        <v>14.18</v>
      </c>
      <c r="E5830" s="310" t="str">
        <f t="shared" si="90"/>
        <v>SINAPI 07/2024</v>
      </c>
      <c r="F5830" s="18">
        <v>14.74</v>
      </c>
    </row>
    <row r="5831" spans="1:6" ht="67.5">
      <c r="A5831" s="707">
        <v>102283</v>
      </c>
      <c r="B5831" s="692" t="s">
        <v>5842</v>
      </c>
      <c r="C5831" s="18" t="s">
        <v>514</v>
      </c>
      <c r="D5831" s="18">
        <v>12.6</v>
      </c>
      <c r="E5831" s="310" t="str">
        <f t="shared" si="90"/>
        <v>SINAPI 07/2024</v>
      </c>
      <c r="F5831" s="18">
        <v>13.1</v>
      </c>
    </row>
    <row r="5832" spans="1:6" ht="67.5">
      <c r="A5832" s="707">
        <v>102284</v>
      </c>
      <c r="B5832" s="692" t="s">
        <v>5843</v>
      </c>
      <c r="C5832" s="18" t="s">
        <v>514</v>
      </c>
      <c r="D5832" s="18">
        <v>12.19</v>
      </c>
      <c r="E5832" s="310" t="str">
        <f t="shared" ref="E5832:E5895" si="91">+$G$7</f>
        <v>SINAPI 07/2024</v>
      </c>
      <c r="F5832" s="18">
        <v>12.69</v>
      </c>
    </row>
    <row r="5833" spans="1:6" ht="67.5">
      <c r="A5833" s="707">
        <v>102285</v>
      </c>
      <c r="B5833" s="692" t="s">
        <v>5844</v>
      </c>
      <c r="C5833" s="18" t="s">
        <v>514</v>
      </c>
      <c r="D5833" s="18">
        <v>11.53</v>
      </c>
      <c r="E5833" s="310" t="str">
        <f t="shared" si="91"/>
        <v>SINAPI 07/2024</v>
      </c>
      <c r="F5833" s="18">
        <v>11.99</v>
      </c>
    </row>
    <row r="5834" spans="1:6" ht="67.5">
      <c r="A5834" s="707">
        <v>102286</v>
      </c>
      <c r="B5834" s="692" t="s">
        <v>5845</v>
      </c>
      <c r="C5834" s="18" t="s">
        <v>514</v>
      </c>
      <c r="D5834" s="18">
        <v>11.21</v>
      </c>
      <c r="E5834" s="310" t="str">
        <f t="shared" si="91"/>
        <v>SINAPI 07/2024</v>
      </c>
      <c r="F5834" s="18">
        <v>11.66</v>
      </c>
    </row>
    <row r="5835" spans="1:6" ht="67.5">
      <c r="A5835" s="707">
        <v>102287</v>
      </c>
      <c r="B5835" s="692" t="s">
        <v>5846</v>
      </c>
      <c r="C5835" s="18" t="s">
        <v>514</v>
      </c>
      <c r="D5835" s="18">
        <v>11.02</v>
      </c>
      <c r="E5835" s="310" t="str">
        <f t="shared" si="91"/>
        <v>SINAPI 07/2024</v>
      </c>
      <c r="F5835" s="18">
        <v>11.41</v>
      </c>
    </row>
    <row r="5836" spans="1:6" ht="67.5">
      <c r="A5836" s="707">
        <v>102288</v>
      </c>
      <c r="B5836" s="692" t="s">
        <v>5847</v>
      </c>
      <c r="C5836" s="18" t="s">
        <v>514</v>
      </c>
      <c r="D5836" s="18">
        <v>10.57</v>
      </c>
      <c r="E5836" s="310" t="str">
        <f t="shared" si="91"/>
        <v>SINAPI 07/2024</v>
      </c>
      <c r="F5836" s="18">
        <v>10.95</v>
      </c>
    </row>
    <row r="5837" spans="1:6" ht="67.5">
      <c r="A5837" s="707">
        <v>102289</v>
      </c>
      <c r="B5837" s="692" t="s">
        <v>5848</v>
      </c>
      <c r="C5837" s="18" t="s">
        <v>514</v>
      </c>
      <c r="D5837" s="18">
        <v>10.33</v>
      </c>
      <c r="E5837" s="310" t="str">
        <f t="shared" si="91"/>
        <v>SINAPI 07/2024</v>
      </c>
      <c r="F5837" s="18">
        <v>10.69</v>
      </c>
    </row>
    <row r="5838" spans="1:6" ht="67.5">
      <c r="A5838" s="707">
        <v>102290</v>
      </c>
      <c r="B5838" s="692" t="s">
        <v>5849</v>
      </c>
      <c r="C5838" s="18" t="s">
        <v>514</v>
      </c>
      <c r="D5838" s="18">
        <v>7.82</v>
      </c>
      <c r="E5838" s="310" t="str">
        <f t="shared" si="91"/>
        <v>SINAPI 07/2024</v>
      </c>
      <c r="F5838" s="18">
        <v>8.1300000000000008</v>
      </c>
    </row>
    <row r="5839" spans="1:6" ht="67.5">
      <c r="A5839" s="707">
        <v>102291</v>
      </c>
      <c r="B5839" s="692" t="s">
        <v>5850</v>
      </c>
      <c r="C5839" s="18" t="s">
        <v>514</v>
      </c>
      <c r="D5839" s="18">
        <v>6.95</v>
      </c>
      <c r="E5839" s="310" t="str">
        <f t="shared" si="91"/>
        <v>SINAPI 07/2024</v>
      </c>
      <c r="F5839" s="18">
        <v>7.22</v>
      </c>
    </row>
    <row r="5840" spans="1:6" ht="67.5">
      <c r="A5840" s="707">
        <v>102292</v>
      </c>
      <c r="B5840" s="692" t="s">
        <v>5851</v>
      </c>
      <c r="C5840" s="18" t="s">
        <v>514</v>
      </c>
      <c r="D5840" s="18">
        <v>6.73</v>
      </c>
      <c r="E5840" s="310" t="str">
        <f t="shared" si="91"/>
        <v>SINAPI 07/2024</v>
      </c>
      <c r="F5840" s="18">
        <v>7</v>
      </c>
    </row>
    <row r="5841" spans="1:6" ht="67.5">
      <c r="A5841" s="707">
        <v>102293</v>
      </c>
      <c r="B5841" s="692" t="s">
        <v>5852</v>
      </c>
      <c r="C5841" s="18" t="s">
        <v>514</v>
      </c>
      <c r="D5841" s="18">
        <v>6.37</v>
      </c>
      <c r="E5841" s="310" t="str">
        <f t="shared" si="91"/>
        <v>SINAPI 07/2024</v>
      </c>
      <c r="F5841" s="18">
        <v>6.63</v>
      </c>
    </row>
    <row r="5842" spans="1:6" ht="67.5">
      <c r="A5842" s="707">
        <v>102294</v>
      </c>
      <c r="B5842" s="692" t="s">
        <v>5853</v>
      </c>
      <c r="C5842" s="18" t="s">
        <v>514</v>
      </c>
      <c r="D5842" s="18">
        <v>6.2</v>
      </c>
      <c r="E5842" s="310" t="str">
        <f t="shared" si="91"/>
        <v>SINAPI 07/2024</v>
      </c>
      <c r="F5842" s="18">
        <v>6.45</v>
      </c>
    </row>
    <row r="5843" spans="1:6" ht="67.5">
      <c r="A5843" s="707">
        <v>102295</v>
      </c>
      <c r="B5843" s="692" t="s">
        <v>5854</v>
      </c>
      <c r="C5843" s="18" t="s">
        <v>514</v>
      </c>
      <c r="D5843" s="18">
        <v>6.06</v>
      </c>
      <c r="E5843" s="310" t="str">
        <f t="shared" si="91"/>
        <v>SINAPI 07/2024</v>
      </c>
      <c r="F5843" s="18">
        <v>6.28</v>
      </c>
    </row>
    <row r="5844" spans="1:6" ht="67.5">
      <c r="A5844" s="707">
        <v>102296</v>
      </c>
      <c r="B5844" s="692" t="s">
        <v>5855</v>
      </c>
      <c r="C5844" s="18" t="s">
        <v>514</v>
      </c>
      <c r="D5844" s="18">
        <v>5.83</v>
      </c>
      <c r="E5844" s="310" t="str">
        <f t="shared" si="91"/>
        <v>SINAPI 07/2024</v>
      </c>
      <c r="F5844" s="18">
        <v>6.04</v>
      </c>
    </row>
    <row r="5845" spans="1:6" ht="67.5">
      <c r="A5845" s="707">
        <v>102297</v>
      </c>
      <c r="B5845" s="692" t="s">
        <v>5856</v>
      </c>
      <c r="C5845" s="18" t="s">
        <v>514</v>
      </c>
      <c r="D5845" s="18">
        <v>5.7</v>
      </c>
      <c r="E5845" s="310" t="str">
        <f t="shared" si="91"/>
        <v>SINAPI 07/2024</v>
      </c>
      <c r="F5845" s="18">
        <v>5.9</v>
      </c>
    </row>
    <row r="5846" spans="1:6" ht="67.5">
      <c r="A5846" s="707">
        <v>102298</v>
      </c>
      <c r="B5846" s="692" t="s">
        <v>5857</v>
      </c>
      <c r="C5846" s="18" t="s">
        <v>514</v>
      </c>
      <c r="D5846" s="18">
        <v>17.829999999999998</v>
      </c>
      <c r="E5846" s="310" t="str">
        <f t="shared" si="91"/>
        <v>SINAPI 07/2024</v>
      </c>
      <c r="F5846" s="18">
        <v>18.8</v>
      </c>
    </row>
    <row r="5847" spans="1:6" ht="67.5">
      <c r="A5847" s="707">
        <v>102299</v>
      </c>
      <c r="B5847" s="692" t="s">
        <v>5858</v>
      </c>
      <c r="C5847" s="18" t="s">
        <v>514</v>
      </c>
      <c r="D5847" s="18">
        <v>15.14</v>
      </c>
      <c r="E5847" s="310" t="str">
        <f t="shared" si="91"/>
        <v>SINAPI 07/2024</v>
      </c>
      <c r="F5847" s="18">
        <v>15.97</v>
      </c>
    </row>
    <row r="5848" spans="1:6" ht="67.5">
      <c r="A5848" s="707">
        <v>102300</v>
      </c>
      <c r="B5848" s="692" t="s">
        <v>5859</v>
      </c>
      <c r="C5848" s="18" t="s">
        <v>514</v>
      </c>
      <c r="D5848" s="18">
        <v>14.96</v>
      </c>
      <c r="E5848" s="310" t="str">
        <f t="shared" si="91"/>
        <v>SINAPI 07/2024</v>
      </c>
      <c r="F5848" s="18">
        <v>15.77</v>
      </c>
    </row>
    <row r="5849" spans="1:6" ht="67.5">
      <c r="A5849" s="707">
        <v>102301</v>
      </c>
      <c r="B5849" s="692" t="s">
        <v>5860</v>
      </c>
      <c r="C5849" s="18" t="s">
        <v>514</v>
      </c>
      <c r="D5849" s="18">
        <v>13.6</v>
      </c>
      <c r="E5849" s="310" t="str">
        <f t="shared" si="91"/>
        <v>SINAPI 07/2024</v>
      </c>
      <c r="F5849" s="18">
        <v>14.34</v>
      </c>
    </row>
    <row r="5850" spans="1:6" ht="67.5">
      <c r="A5850" s="707">
        <v>102302</v>
      </c>
      <c r="B5850" s="692" t="s">
        <v>5861</v>
      </c>
      <c r="C5850" s="18" t="s">
        <v>514</v>
      </c>
      <c r="D5850" s="18">
        <v>9.83</v>
      </c>
      <c r="E5850" s="310" t="str">
        <f t="shared" si="91"/>
        <v>SINAPI 07/2024</v>
      </c>
      <c r="F5850" s="18">
        <v>10.36</v>
      </c>
    </row>
    <row r="5851" spans="1:6" ht="67.5">
      <c r="A5851" s="707">
        <v>102303</v>
      </c>
      <c r="B5851" s="692" t="s">
        <v>5862</v>
      </c>
      <c r="C5851" s="18" t="s">
        <v>514</v>
      </c>
      <c r="D5851" s="18">
        <v>8.35</v>
      </c>
      <c r="E5851" s="310" t="str">
        <f t="shared" si="91"/>
        <v>SINAPI 07/2024</v>
      </c>
      <c r="F5851" s="18">
        <v>8.81</v>
      </c>
    </row>
    <row r="5852" spans="1:6" ht="67.5">
      <c r="A5852" s="707">
        <v>102304</v>
      </c>
      <c r="B5852" s="692" t="s">
        <v>5863</v>
      </c>
      <c r="C5852" s="18" t="s">
        <v>514</v>
      </c>
      <c r="D5852" s="18">
        <v>8.24</v>
      </c>
      <c r="E5852" s="310" t="str">
        <f t="shared" si="91"/>
        <v>SINAPI 07/2024</v>
      </c>
      <c r="F5852" s="18">
        <v>8.69</v>
      </c>
    </row>
    <row r="5853" spans="1:6" ht="67.5">
      <c r="A5853" s="707">
        <v>102305</v>
      </c>
      <c r="B5853" s="692" t="s">
        <v>5864</v>
      </c>
      <c r="C5853" s="18" t="s">
        <v>514</v>
      </c>
      <c r="D5853" s="18">
        <v>7.51</v>
      </c>
      <c r="E5853" s="310" t="str">
        <f t="shared" si="91"/>
        <v>SINAPI 07/2024</v>
      </c>
      <c r="F5853" s="18">
        <v>7.91</v>
      </c>
    </row>
    <row r="5854" spans="1:6" ht="67.5">
      <c r="A5854" s="707">
        <v>102306</v>
      </c>
      <c r="B5854" s="692" t="s">
        <v>5865</v>
      </c>
      <c r="C5854" s="18" t="s">
        <v>514</v>
      </c>
      <c r="D5854" s="18">
        <v>15.97</v>
      </c>
      <c r="E5854" s="310" t="str">
        <f t="shared" si="91"/>
        <v>SINAPI 07/2024</v>
      </c>
      <c r="F5854" s="18">
        <v>16.600000000000001</v>
      </c>
    </row>
    <row r="5855" spans="1:6" ht="67.5">
      <c r="A5855" s="707">
        <v>102307</v>
      </c>
      <c r="B5855" s="692" t="s">
        <v>5866</v>
      </c>
      <c r="C5855" s="18" t="s">
        <v>514</v>
      </c>
      <c r="D5855" s="18">
        <v>14.17</v>
      </c>
      <c r="E5855" s="310" t="str">
        <f t="shared" si="91"/>
        <v>SINAPI 07/2024</v>
      </c>
      <c r="F5855" s="18">
        <v>14.74</v>
      </c>
    </row>
    <row r="5856" spans="1:6" ht="67.5">
      <c r="A5856" s="707">
        <v>102308</v>
      </c>
      <c r="B5856" s="692" t="s">
        <v>5867</v>
      </c>
      <c r="C5856" s="18" t="s">
        <v>514</v>
      </c>
      <c r="D5856" s="18">
        <v>13.73</v>
      </c>
      <c r="E5856" s="310" t="str">
        <f t="shared" si="91"/>
        <v>SINAPI 07/2024</v>
      </c>
      <c r="F5856" s="18">
        <v>14.29</v>
      </c>
    </row>
    <row r="5857" spans="1:6" ht="67.5">
      <c r="A5857" s="707">
        <v>102309</v>
      </c>
      <c r="B5857" s="692" t="s">
        <v>5868</v>
      </c>
      <c r="C5857" s="18" t="s">
        <v>514</v>
      </c>
      <c r="D5857" s="18">
        <v>13.01</v>
      </c>
      <c r="E5857" s="310" t="str">
        <f t="shared" si="91"/>
        <v>SINAPI 07/2024</v>
      </c>
      <c r="F5857" s="18">
        <v>13.52</v>
      </c>
    </row>
    <row r="5858" spans="1:6" ht="67.5">
      <c r="A5858" s="707">
        <v>102310</v>
      </c>
      <c r="B5858" s="692" t="s">
        <v>5869</v>
      </c>
      <c r="C5858" s="18" t="s">
        <v>514</v>
      </c>
      <c r="D5858" s="18">
        <v>12.62</v>
      </c>
      <c r="E5858" s="310" t="str">
        <f t="shared" si="91"/>
        <v>SINAPI 07/2024</v>
      </c>
      <c r="F5858" s="18">
        <v>13.12</v>
      </c>
    </row>
    <row r="5859" spans="1:6" ht="67.5">
      <c r="A5859" s="707">
        <v>102311</v>
      </c>
      <c r="B5859" s="692" t="s">
        <v>5870</v>
      </c>
      <c r="C5859" s="18" t="s">
        <v>514</v>
      </c>
      <c r="D5859" s="18">
        <v>12.38</v>
      </c>
      <c r="E5859" s="310" t="str">
        <f t="shared" si="91"/>
        <v>SINAPI 07/2024</v>
      </c>
      <c r="F5859" s="18">
        <v>12.82</v>
      </c>
    </row>
    <row r="5860" spans="1:6" ht="67.5">
      <c r="A5860" s="707">
        <v>102312</v>
      </c>
      <c r="B5860" s="692" t="s">
        <v>5871</v>
      </c>
      <c r="C5860" s="18" t="s">
        <v>514</v>
      </c>
      <c r="D5860" s="18">
        <v>11.89</v>
      </c>
      <c r="E5860" s="310" t="str">
        <f t="shared" si="91"/>
        <v>SINAPI 07/2024</v>
      </c>
      <c r="F5860" s="18">
        <v>12.31</v>
      </c>
    </row>
    <row r="5861" spans="1:6" ht="67.5">
      <c r="A5861" s="707">
        <v>102313</v>
      </c>
      <c r="B5861" s="692" t="s">
        <v>5872</v>
      </c>
      <c r="C5861" s="18" t="s">
        <v>514</v>
      </c>
      <c r="D5861" s="18">
        <v>11.63</v>
      </c>
      <c r="E5861" s="310" t="str">
        <f t="shared" si="91"/>
        <v>SINAPI 07/2024</v>
      </c>
      <c r="F5861" s="18">
        <v>12.03</v>
      </c>
    </row>
    <row r="5862" spans="1:6" ht="67.5">
      <c r="A5862" s="707">
        <v>102314</v>
      </c>
      <c r="B5862" s="692" t="s">
        <v>5873</v>
      </c>
      <c r="C5862" s="18" t="s">
        <v>514</v>
      </c>
      <c r="D5862" s="18">
        <v>8.81</v>
      </c>
      <c r="E5862" s="310" t="str">
        <f t="shared" si="91"/>
        <v>SINAPI 07/2024</v>
      </c>
      <c r="F5862" s="18">
        <v>9.15</v>
      </c>
    </row>
    <row r="5863" spans="1:6" ht="67.5">
      <c r="A5863" s="707">
        <v>102315</v>
      </c>
      <c r="B5863" s="692" t="s">
        <v>5874</v>
      </c>
      <c r="C5863" s="18" t="s">
        <v>514</v>
      </c>
      <c r="D5863" s="18">
        <v>7.82</v>
      </c>
      <c r="E5863" s="310" t="str">
        <f t="shared" si="91"/>
        <v>SINAPI 07/2024</v>
      </c>
      <c r="F5863" s="18">
        <v>8.1300000000000008</v>
      </c>
    </row>
    <row r="5864" spans="1:6" ht="67.5">
      <c r="A5864" s="707">
        <v>102316</v>
      </c>
      <c r="B5864" s="692" t="s">
        <v>5875</v>
      </c>
      <c r="C5864" s="18" t="s">
        <v>514</v>
      </c>
      <c r="D5864" s="18">
        <v>7.58</v>
      </c>
      <c r="E5864" s="310" t="str">
        <f t="shared" si="91"/>
        <v>SINAPI 07/2024</v>
      </c>
      <c r="F5864" s="18">
        <v>7.87</v>
      </c>
    </row>
    <row r="5865" spans="1:6" ht="67.5">
      <c r="A5865" s="707">
        <v>102317</v>
      </c>
      <c r="B5865" s="692" t="s">
        <v>5876</v>
      </c>
      <c r="C5865" s="18" t="s">
        <v>514</v>
      </c>
      <c r="D5865" s="18">
        <v>7.15</v>
      </c>
      <c r="E5865" s="310" t="str">
        <f t="shared" si="91"/>
        <v>SINAPI 07/2024</v>
      </c>
      <c r="F5865" s="18">
        <v>7.44</v>
      </c>
    </row>
    <row r="5866" spans="1:6" ht="67.5">
      <c r="A5866" s="707">
        <v>102318</v>
      </c>
      <c r="B5866" s="692" t="s">
        <v>5877</v>
      </c>
      <c r="C5866" s="18" t="s">
        <v>514</v>
      </c>
      <c r="D5866" s="18">
        <v>6.97</v>
      </c>
      <c r="E5866" s="310" t="str">
        <f t="shared" si="91"/>
        <v>SINAPI 07/2024</v>
      </c>
      <c r="F5866" s="18">
        <v>7.24</v>
      </c>
    </row>
    <row r="5867" spans="1:6" ht="67.5">
      <c r="A5867" s="707">
        <v>102319</v>
      </c>
      <c r="B5867" s="692" t="s">
        <v>5878</v>
      </c>
      <c r="C5867" s="18" t="s">
        <v>514</v>
      </c>
      <c r="D5867" s="18">
        <v>6.83</v>
      </c>
      <c r="E5867" s="310" t="str">
        <f t="shared" si="91"/>
        <v>SINAPI 07/2024</v>
      </c>
      <c r="F5867" s="18">
        <v>7.07</v>
      </c>
    </row>
    <row r="5868" spans="1:6" ht="67.5">
      <c r="A5868" s="707">
        <v>102320</v>
      </c>
      <c r="B5868" s="692" t="s">
        <v>5879</v>
      </c>
      <c r="C5868" s="18" t="s">
        <v>514</v>
      </c>
      <c r="D5868" s="18">
        <v>6.55</v>
      </c>
      <c r="E5868" s="310" t="str">
        <f t="shared" si="91"/>
        <v>SINAPI 07/2024</v>
      </c>
      <c r="F5868" s="18">
        <v>6.78</v>
      </c>
    </row>
    <row r="5869" spans="1:6" ht="67.5">
      <c r="A5869" s="707">
        <v>102321</v>
      </c>
      <c r="B5869" s="692" t="s">
        <v>5880</v>
      </c>
      <c r="C5869" s="18" t="s">
        <v>514</v>
      </c>
      <c r="D5869" s="18">
        <v>6.42</v>
      </c>
      <c r="E5869" s="310" t="str">
        <f t="shared" si="91"/>
        <v>SINAPI 07/2024</v>
      </c>
      <c r="F5869" s="18">
        <v>6.65</v>
      </c>
    </row>
    <row r="5870" spans="1:6" ht="67.5">
      <c r="A5870" s="707">
        <v>102322</v>
      </c>
      <c r="B5870" s="692" t="s">
        <v>5881</v>
      </c>
      <c r="C5870" s="18" t="s">
        <v>514</v>
      </c>
      <c r="D5870" s="18">
        <v>20.07</v>
      </c>
      <c r="E5870" s="310" t="str">
        <f t="shared" si="91"/>
        <v>SINAPI 07/2024</v>
      </c>
      <c r="F5870" s="18">
        <v>21.17</v>
      </c>
    </row>
    <row r="5871" spans="1:6" ht="67.5">
      <c r="A5871" s="707">
        <v>102323</v>
      </c>
      <c r="B5871" s="692" t="s">
        <v>5882</v>
      </c>
      <c r="C5871" s="18" t="s">
        <v>514</v>
      </c>
      <c r="D5871" s="18">
        <v>17.03</v>
      </c>
      <c r="E5871" s="310" t="str">
        <f t="shared" si="91"/>
        <v>SINAPI 07/2024</v>
      </c>
      <c r="F5871" s="18">
        <v>17.98</v>
      </c>
    </row>
    <row r="5872" spans="1:6" ht="67.5">
      <c r="A5872" s="707">
        <v>102324</v>
      </c>
      <c r="B5872" s="692" t="s">
        <v>5883</v>
      </c>
      <c r="C5872" s="18" t="s">
        <v>514</v>
      </c>
      <c r="D5872" s="18">
        <v>16.829999999999998</v>
      </c>
      <c r="E5872" s="310" t="str">
        <f t="shared" si="91"/>
        <v>SINAPI 07/2024</v>
      </c>
      <c r="F5872" s="18">
        <v>17.739999999999998</v>
      </c>
    </row>
    <row r="5873" spans="1:6" ht="67.5">
      <c r="A5873" s="707">
        <v>102325</v>
      </c>
      <c r="B5873" s="692" t="s">
        <v>5884</v>
      </c>
      <c r="C5873" s="18" t="s">
        <v>514</v>
      </c>
      <c r="D5873" s="18">
        <v>15.32</v>
      </c>
      <c r="E5873" s="310" t="str">
        <f t="shared" si="91"/>
        <v>SINAPI 07/2024</v>
      </c>
      <c r="F5873" s="18">
        <v>16.149999999999999</v>
      </c>
    </row>
    <row r="5874" spans="1:6" ht="67.5">
      <c r="A5874" s="707">
        <v>102326</v>
      </c>
      <c r="B5874" s="692" t="s">
        <v>5885</v>
      </c>
      <c r="C5874" s="18" t="s">
        <v>514</v>
      </c>
      <c r="D5874" s="18">
        <v>11.07</v>
      </c>
      <c r="E5874" s="310" t="str">
        <f t="shared" si="91"/>
        <v>SINAPI 07/2024</v>
      </c>
      <c r="F5874" s="18">
        <v>11.68</v>
      </c>
    </row>
    <row r="5875" spans="1:6" ht="67.5">
      <c r="A5875" s="707">
        <v>102327</v>
      </c>
      <c r="B5875" s="692" t="s">
        <v>5886</v>
      </c>
      <c r="C5875" s="18" t="s">
        <v>514</v>
      </c>
      <c r="D5875" s="18">
        <v>9.41</v>
      </c>
      <c r="E5875" s="310" t="str">
        <f t="shared" si="91"/>
        <v>SINAPI 07/2024</v>
      </c>
      <c r="F5875" s="18">
        <v>9.92</v>
      </c>
    </row>
    <row r="5876" spans="1:6" ht="67.5">
      <c r="A5876" s="707">
        <v>102328</v>
      </c>
      <c r="B5876" s="692" t="s">
        <v>5887</v>
      </c>
      <c r="C5876" s="18" t="s">
        <v>514</v>
      </c>
      <c r="D5876" s="18">
        <v>9.2799999999999994</v>
      </c>
      <c r="E5876" s="310" t="str">
        <f t="shared" si="91"/>
        <v>SINAPI 07/2024</v>
      </c>
      <c r="F5876" s="18">
        <v>9.7899999999999991</v>
      </c>
    </row>
    <row r="5877" spans="1:6" ht="67.5">
      <c r="A5877" s="707">
        <v>102329</v>
      </c>
      <c r="B5877" s="692" t="s">
        <v>5888</v>
      </c>
      <c r="C5877" s="18" t="s">
        <v>514</v>
      </c>
      <c r="D5877" s="18">
        <v>8.4499999999999993</v>
      </c>
      <c r="E5877" s="310" t="str">
        <f t="shared" si="91"/>
        <v>SINAPI 07/2024</v>
      </c>
      <c r="F5877" s="18">
        <v>8.91</v>
      </c>
    </row>
    <row r="5878" spans="1:6" ht="54">
      <c r="A5878" s="707">
        <v>94304</v>
      </c>
      <c r="B5878" s="692" t="s">
        <v>5889</v>
      </c>
      <c r="C5878" s="18" t="s">
        <v>514</v>
      </c>
      <c r="D5878" s="18">
        <v>75.040000000000006</v>
      </c>
      <c r="E5878" s="310" t="str">
        <f t="shared" si="91"/>
        <v>SINAPI 07/2024</v>
      </c>
      <c r="F5878" s="18">
        <v>76.22</v>
      </c>
    </row>
    <row r="5879" spans="1:6" ht="54">
      <c r="A5879" s="707">
        <v>94306</v>
      </c>
      <c r="B5879" s="692" t="s">
        <v>5890</v>
      </c>
      <c r="C5879" s="18" t="s">
        <v>514</v>
      </c>
      <c r="D5879" s="18">
        <v>68.58</v>
      </c>
      <c r="E5879" s="310" t="str">
        <f t="shared" si="91"/>
        <v>SINAPI 07/2024</v>
      </c>
      <c r="F5879" s="18">
        <v>69.47</v>
      </c>
    </row>
    <row r="5880" spans="1:6" ht="54">
      <c r="A5880" s="707">
        <v>94310</v>
      </c>
      <c r="B5880" s="692" t="s">
        <v>5891</v>
      </c>
      <c r="C5880" s="18" t="s">
        <v>514</v>
      </c>
      <c r="D5880" s="18">
        <v>65.62</v>
      </c>
      <c r="E5880" s="310" t="str">
        <f t="shared" si="91"/>
        <v>SINAPI 07/2024</v>
      </c>
      <c r="F5880" s="18">
        <v>66.430000000000007</v>
      </c>
    </row>
    <row r="5881" spans="1:6" ht="54">
      <c r="A5881" s="707">
        <v>94316</v>
      </c>
      <c r="B5881" s="692" t="s">
        <v>5892</v>
      </c>
      <c r="C5881" s="18" t="s">
        <v>514</v>
      </c>
      <c r="D5881" s="18">
        <v>70.069999999999993</v>
      </c>
      <c r="E5881" s="310" t="str">
        <f t="shared" si="91"/>
        <v>SINAPI 07/2024</v>
      </c>
      <c r="F5881" s="18">
        <v>71.260000000000005</v>
      </c>
    </row>
    <row r="5882" spans="1:6" ht="54">
      <c r="A5882" s="707">
        <v>94318</v>
      </c>
      <c r="B5882" s="692" t="s">
        <v>5893</v>
      </c>
      <c r="C5882" s="18" t="s">
        <v>514</v>
      </c>
      <c r="D5882" s="18">
        <v>64.41</v>
      </c>
      <c r="E5882" s="310" t="str">
        <f t="shared" si="91"/>
        <v>SINAPI 07/2024</v>
      </c>
      <c r="F5882" s="18">
        <v>65.260000000000005</v>
      </c>
    </row>
    <row r="5883" spans="1:6" ht="27">
      <c r="A5883" s="707">
        <v>94319</v>
      </c>
      <c r="B5883" s="692" t="s">
        <v>5894</v>
      </c>
      <c r="C5883" s="18" t="s">
        <v>514</v>
      </c>
      <c r="D5883" s="18">
        <v>75.66</v>
      </c>
      <c r="E5883" s="310" t="str">
        <f t="shared" si="91"/>
        <v>SINAPI 07/2024</v>
      </c>
      <c r="F5883" s="18">
        <v>78.209999999999994</v>
      </c>
    </row>
    <row r="5884" spans="1:6" ht="54">
      <c r="A5884" s="707">
        <v>94327</v>
      </c>
      <c r="B5884" s="692" t="s">
        <v>5895</v>
      </c>
      <c r="C5884" s="18" t="s">
        <v>514</v>
      </c>
      <c r="D5884" s="18">
        <v>112.75</v>
      </c>
      <c r="E5884" s="310" t="str">
        <f t="shared" si="91"/>
        <v>SINAPI 07/2024</v>
      </c>
      <c r="F5884" s="18">
        <v>113.93</v>
      </c>
    </row>
    <row r="5885" spans="1:6" ht="54">
      <c r="A5885" s="707">
        <v>94329</v>
      </c>
      <c r="B5885" s="692" t="s">
        <v>5896</v>
      </c>
      <c r="C5885" s="18" t="s">
        <v>514</v>
      </c>
      <c r="D5885" s="18">
        <v>106.29</v>
      </c>
      <c r="E5885" s="310" t="str">
        <f t="shared" si="91"/>
        <v>SINAPI 07/2024</v>
      </c>
      <c r="F5885" s="18">
        <v>107.18</v>
      </c>
    </row>
    <row r="5886" spans="1:6" ht="54">
      <c r="A5886" s="707">
        <v>94333</v>
      </c>
      <c r="B5886" s="692" t="s">
        <v>5897</v>
      </c>
      <c r="C5886" s="18" t="s">
        <v>514</v>
      </c>
      <c r="D5886" s="18">
        <v>103.33</v>
      </c>
      <c r="E5886" s="310" t="str">
        <f t="shared" si="91"/>
        <v>SINAPI 07/2024</v>
      </c>
      <c r="F5886" s="18">
        <v>104.14</v>
      </c>
    </row>
    <row r="5887" spans="1:6" ht="54">
      <c r="A5887" s="707">
        <v>94339</v>
      </c>
      <c r="B5887" s="692" t="s">
        <v>5898</v>
      </c>
      <c r="C5887" s="18" t="s">
        <v>514</v>
      </c>
      <c r="D5887" s="18">
        <v>107.78</v>
      </c>
      <c r="E5887" s="310" t="str">
        <f t="shared" si="91"/>
        <v>SINAPI 07/2024</v>
      </c>
      <c r="F5887" s="18">
        <v>108.97</v>
      </c>
    </row>
    <row r="5888" spans="1:6" ht="54">
      <c r="A5888" s="707">
        <v>94341</v>
      </c>
      <c r="B5888" s="692" t="s">
        <v>5899</v>
      </c>
      <c r="C5888" s="18" t="s">
        <v>514</v>
      </c>
      <c r="D5888" s="18">
        <v>102.12</v>
      </c>
      <c r="E5888" s="310" t="str">
        <f t="shared" si="91"/>
        <v>SINAPI 07/2024</v>
      </c>
      <c r="F5888" s="18">
        <v>102.97</v>
      </c>
    </row>
    <row r="5889" spans="1:6" ht="27">
      <c r="A5889" s="707">
        <v>94342</v>
      </c>
      <c r="B5889" s="692" t="s">
        <v>5900</v>
      </c>
      <c r="C5889" s="18" t="s">
        <v>514</v>
      </c>
      <c r="D5889" s="18">
        <v>113.37</v>
      </c>
      <c r="E5889" s="310" t="str">
        <f t="shared" si="91"/>
        <v>SINAPI 07/2024</v>
      </c>
      <c r="F5889" s="18">
        <v>115.92</v>
      </c>
    </row>
    <row r="5890" spans="1:6" ht="40.5">
      <c r="A5890" s="707">
        <v>96385</v>
      </c>
      <c r="B5890" s="692" t="s">
        <v>5901</v>
      </c>
      <c r="C5890" s="18" t="s">
        <v>514</v>
      </c>
      <c r="D5890" s="18">
        <v>11.62</v>
      </c>
      <c r="E5890" s="310" t="str">
        <f t="shared" si="91"/>
        <v>SINAPI 07/2024</v>
      </c>
      <c r="F5890" s="18">
        <v>12.08</v>
      </c>
    </row>
    <row r="5891" spans="1:6" ht="40.5">
      <c r="A5891" s="707">
        <v>96386</v>
      </c>
      <c r="B5891" s="692" t="s">
        <v>5902</v>
      </c>
      <c r="C5891" s="18" t="s">
        <v>514</v>
      </c>
      <c r="D5891" s="18">
        <v>8.76</v>
      </c>
      <c r="E5891" s="310" t="str">
        <f t="shared" si="91"/>
        <v>SINAPI 07/2024</v>
      </c>
      <c r="F5891" s="18">
        <v>9.07</v>
      </c>
    </row>
    <row r="5892" spans="1:6" ht="67.5">
      <c r="A5892" s="707">
        <v>93367</v>
      </c>
      <c r="B5892" s="692" t="s">
        <v>5903</v>
      </c>
      <c r="C5892" s="18" t="s">
        <v>514</v>
      </c>
      <c r="D5892" s="18">
        <v>23.17</v>
      </c>
      <c r="E5892" s="310" t="str">
        <f t="shared" si="91"/>
        <v>SINAPI 07/2024</v>
      </c>
      <c r="F5892" s="18">
        <v>24.35</v>
      </c>
    </row>
    <row r="5893" spans="1:6" ht="67.5">
      <c r="A5893" s="707">
        <v>93368</v>
      </c>
      <c r="B5893" s="692" t="s">
        <v>5904</v>
      </c>
      <c r="C5893" s="18" t="s">
        <v>514</v>
      </c>
      <c r="D5893" s="18">
        <v>20.3</v>
      </c>
      <c r="E5893" s="310" t="str">
        <f t="shared" si="91"/>
        <v>SINAPI 07/2024</v>
      </c>
      <c r="F5893" s="18">
        <v>21.36</v>
      </c>
    </row>
    <row r="5894" spans="1:6" ht="67.5">
      <c r="A5894" s="707">
        <v>93369</v>
      </c>
      <c r="B5894" s="692" t="s">
        <v>5905</v>
      </c>
      <c r="C5894" s="18" t="s">
        <v>514</v>
      </c>
      <c r="D5894" s="18">
        <v>16.71</v>
      </c>
      <c r="E5894" s="310" t="str">
        <f t="shared" si="91"/>
        <v>SINAPI 07/2024</v>
      </c>
      <c r="F5894" s="18">
        <v>17.600000000000001</v>
      </c>
    </row>
    <row r="5895" spans="1:6" ht="67.5">
      <c r="A5895" s="707">
        <v>93372</v>
      </c>
      <c r="B5895" s="692" t="s">
        <v>5906</v>
      </c>
      <c r="C5895" s="18" t="s">
        <v>514</v>
      </c>
      <c r="D5895" s="18">
        <v>16.05</v>
      </c>
      <c r="E5895" s="310" t="str">
        <f t="shared" si="91"/>
        <v>SINAPI 07/2024</v>
      </c>
      <c r="F5895" s="18">
        <v>16.93</v>
      </c>
    </row>
    <row r="5896" spans="1:6" ht="67.5">
      <c r="A5896" s="707">
        <v>93373</v>
      </c>
      <c r="B5896" s="692" t="s">
        <v>5907</v>
      </c>
      <c r="C5896" s="18" t="s">
        <v>514</v>
      </c>
      <c r="D5896" s="18">
        <v>13.75</v>
      </c>
      <c r="E5896" s="310" t="str">
        <f t="shared" ref="E5896:E5959" si="92">+$G$7</f>
        <v>SINAPI 07/2024</v>
      </c>
      <c r="F5896" s="18">
        <v>14.56</v>
      </c>
    </row>
    <row r="5897" spans="1:6" ht="67.5">
      <c r="A5897" s="707">
        <v>93378</v>
      </c>
      <c r="B5897" s="692" t="s">
        <v>5908</v>
      </c>
      <c r="C5897" s="18" t="s">
        <v>514</v>
      </c>
      <c r="D5897" s="18">
        <v>23.67</v>
      </c>
      <c r="E5897" s="310" t="str">
        <f t="shared" si="92"/>
        <v>SINAPI 07/2024</v>
      </c>
      <c r="F5897" s="18">
        <v>25.22</v>
      </c>
    </row>
    <row r="5898" spans="1:6" ht="67.5">
      <c r="A5898" s="707">
        <v>93379</v>
      </c>
      <c r="B5898" s="692" t="s">
        <v>5909</v>
      </c>
      <c r="C5898" s="18" t="s">
        <v>514</v>
      </c>
      <c r="D5898" s="18">
        <v>18.2</v>
      </c>
      <c r="E5898" s="310" t="str">
        <f t="shared" si="92"/>
        <v>SINAPI 07/2024</v>
      </c>
      <c r="F5898" s="18">
        <v>19.39</v>
      </c>
    </row>
    <row r="5899" spans="1:6" ht="67.5">
      <c r="A5899" s="707">
        <v>93380</v>
      </c>
      <c r="B5899" s="692" t="s">
        <v>5910</v>
      </c>
      <c r="C5899" s="18" t="s">
        <v>514</v>
      </c>
      <c r="D5899" s="18">
        <v>15.49</v>
      </c>
      <c r="E5899" s="310" t="str">
        <f t="shared" si="92"/>
        <v>SINAPI 07/2024</v>
      </c>
      <c r="F5899" s="18">
        <v>16.5</v>
      </c>
    </row>
    <row r="5900" spans="1:6" ht="67.5">
      <c r="A5900" s="707">
        <v>93381</v>
      </c>
      <c r="B5900" s="692" t="s">
        <v>5911</v>
      </c>
      <c r="C5900" s="18" t="s">
        <v>514</v>
      </c>
      <c r="D5900" s="18">
        <v>12.54</v>
      </c>
      <c r="E5900" s="310" t="str">
        <f t="shared" si="92"/>
        <v>SINAPI 07/2024</v>
      </c>
      <c r="F5900" s="18">
        <v>13.39</v>
      </c>
    </row>
    <row r="5901" spans="1:6" ht="27">
      <c r="A5901" s="707">
        <v>93382</v>
      </c>
      <c r="B5901" s="692" t="s">
        <v>5912</v>
      </c>
      <c r="C5901" s="18" t="s">
        <v>514</v>
      </c>
      <c r="D5901" s="18">
        <v>23.79</v>
      </c>
      <c r="E5901" s="310" t="str">
        <f t="shared" si="92"/>
        <v>SINAPI 07/2024</v>
      </c>
      <c r="F5901" s="18">
        <v>26.34</v>
      </c>
    </row>
    <row r="5902" spans="1:6" ht="67.5">
      <c r="A5902" s="707">
        <v>104728</v>
      </c>
      <c r="B5902" s="692" t="s">
        <v>5913</v>
      </c>
      <c r="C5902" s="18" t="s">
        <v>514</v>
      </c>
      <c r="D5902" s="18">
        <v>19.16</v>
      </c>
      <c r="E5902" s="310" t="str">
        <f t="shared" si="92"/>
        <v>SINAPI 07/2024</v>
      </c>
      <c r="F5902" s="18">
        <v>19.88</v>
      </c>
    </row>
    <row r="5903" spans="1:6" ht="67.5">
      <c r="A5903" s="707">
        <v>104729</v>
      </c>
      <c r="B5903" s="692" t="s">
        <v>5914</v>
      </c>
      <c r="C5903" s="18" t="s">
        <v>514</v>
      </c>
      <c r="D5903" s="18">
        <v>16.329999999999998</v>
      </c>
      <c r="E5903" s="310" t="str">
        <f t="shared" si="92"/>
        <v>SINAPI 07/2024</v>
      </c>
      <c r="F5903" s="18">
        <v>16.940000000000001</v>
      </c>
    </row>
    <row r="5904" spans="1:6" ht="67.5">
      <c r="A5904" s="707">
        <v>104730</v>
      </c>
      <c r="B5904" s="692" t="s">
        <v>5915</v>
      </c>
      <c r="C5904" s="18" t="s">
        <v>514</v>
      </c>
      <c r="D5904" s="18">
        <v>12.76</v>
      </c>
      <c r="E5904" s="310" t="str">
        <f t="shared" si="92"/>
        <v>SINAPI 07/2024</v>
      </c>
      <c r="F5904" s="18">
        <v>13.22</v>
      </c>
    </row>
    <row r="5905" spans="1:6" ht="67.5">
      <c r="A5905" s="707">
        <v>104731</v>
      </c>
      <c r="B5905" s="692" t="s">
        <v>5916</v>
      </c>
      <c r="C5905" s="18" t="s">
        <v>514</v>
      </c>
      <c r="D5905" s="18">
        <v>12.11</v>
      </c>
      <c r="E5905" s="310" t="str">
        <f t="shared" si="92"/>
        <v>SINAPI 07/2024</v>
      </c>
      <c r="F5905" s="18">
        <v>12.55</v>
      </c>
    </row>
    <row r="5906" spans="1:6" ht="67.5">
      <c r="A5906" s="707">
        <v>104732</v>
      </c>
      <c r="B5906" s="692" t="s">
        <v>5917</v>
      </c>
      <c r="C5906" s="18" t="s">
        <v>514</v>
      </c>
      <c r="D5906" s="18">
        <v>9.82</v>
      </c>
      <c r="E5906" s="310" t="str">
        <f t="shared" si="92"/>
        <v>SINAPI 07/2024</v>
      </c>
      <c r="F5906" s="18">
        <v>10.18</v>
      </c>
    </row>
    <row r="5907" spans="1:6" ht="67.5">
      <c r="A5907" s="707">
        <v>104733</v>
      </c>
      <c r="B5907" s="692" t="s">
        <v>5918</v>
      </c>
      <c r="C5907" s="18" t="s">
        <v>514</v>
      </c>
      <c r="D5907" s="18">
        <v>19.170000000000002</v>
      </c>
      <c r="E5907" s="310" t="str">
        <f t="shared" si="92"/>
        <v>SINAPI 07/2024</v>
      </c>
      <c r="F5907" s="18">
        <v>20.16</v>
      </c>
    </row>
    <row r="5908" spans="1:6" ht="67.5">
      <c r="A5908" s="707">
        <v>104734</v>
      </c>
      <c r="B5908" s="692" t="s">
        <v>5919</v>
      </c>
      <c r="C5908" s="18" t="s">
        <v>514</v>
      </c>
      <c r="D5908" s="18">
        <v>13.95</v>
      </c>
      <c r="E5908" s="310" t="str">
        <f t="shared" si="92"/>
        <v>SINAPI 07/2024</v>
      </c>
      <c r="F5908" s="18">
        <v>14.64</v>
      </c>
    </row>
    <row r="5909" spans="1:6" ht="67.5">
      <c r="A5909" s="707">
        <v>104735</v>
      </c>
      <c r="B5909" s="692" t="s">
        <v>5920</v>
      </c>
      <c r="C5909" s="18" t="s">
        <v>514</v>
      </c>
      <c r="D5909" s="18">
        <v>11.42</v>
      </c>
      <c r="E5909" s="310" t="str">
        <f t="shared" si="92"/>
        <v>SINAPI 07/2024</v>
      </c>
      <c r="F5909" s="18">
        <v>11.97</v>
      </c>
    </row>
    <row r="5910" spans="1:6" ht="81">
      <c r="A5910" s="707">
        <v>104736</v>
      </c>
      <c r="B5910" s="692" t="s">
        <v>5921</v>
      </c>
      <c r="C5910" s="18" t="s">
        <v>514</v>
      </c>
      <c r="D5910" s="18">
        <v>8.57</v>
      </c>
      <c r="E5910" s="310" t="str">
        <f t="shared" si="92"/>
        <v>SINAPI 07/2024</v>
      </c>
      <c r="F5910" s="18">
        <v>8.9700000000000006</v>
      </c>
    </row>
    <row r="5911" spans="1:6" ht="27">
      <c r="A5911" s="707">
        <v>104737</v>
      </c>
      <c r="B5911" s="692" t="s">
        <v>5922</v>
      </c>
      <c r="C5911" s="18" t="s">
        <v>514</v>
      </c>
      <c r="D5911" s="18">
        <v>19.29</v>
      </c>
      <c r="E5911" s="310" t="str">
        <f t="shared" si="92"/>
        <v>SINAPI 07/2024</v>
      </c>
      <c r="F5911" s="18">
        <v>21.29</v>
      </c>
    </row>
    <row r="5912" spans="1:6" ht="27">
      <c r="A5912" s="707">
        <v>104738</v>
      </c>
      <c r="B5912" s="692" t="s">
        <v>5923</v>
      </c>
      <c r="C5912" s="18" t="s">
        <v>514</v>
      </c>
      <c r="D5912" s="18">
        <v>78.790000000000006</v>
      </c>
      <c r="E5912" s="310" t="str">
        <f t="shared" si="92"/>
        <v>SINAPI 07/2024</v>
      </c>
      <c r="F5912" s="18">
        <v>80.55</v>
      </c>
    </row>
    <row r="5913" spans="1:6" ht="27">
      <c r="A5913" s="707">
        <v>104739</v>
      </c>
      <c r="B5913" s="692" t="s">
        <v>5924</v>
      </c>
      <c r="C5913" s="18" t="s">
        <v>514</v>
      </c>
      <c r="D5913" s="18">
        <v>116.5</v>
      </c>
      <c r="E5913" s="310" t="str">
        <f t="shared" si="92"/>
        <v>SINAPI 07/2024</v>
      </c>
      <c r="F5913" s="18">
        <v>118.26</v>
      </c>
    </row>
    <row r="5914" spans="1:6" ht="27">
      <c r="A5914" s="707">
        <v>104740</v>
      </c>
      <c r="B5914" s="692" t="s">
        <v>5925</v>
      </c>
      <c r="C5914" s="18" t="s">
        <v>514</v>
      </c>
      <c r="D5914" s="18">
        <v>26.92</v>
      </c>
      <c r="E5914" s="310" t="str">
        <f t="shared" si="92"/>
        <v>SINAPI 07/2024</v>
      </c>
      <c r="F5914" s="18">
        <v>28.68</v>
      </c>
    </row>
    <row r="5915" spans="1:6" ht="27">
      <c r="A5915" s="707">
        <v>104741</v>
      </c>
      <c r="B5915" s="692" t="s">
        <v>5926</v>
      </c>
      <c r="C5915" s="18" t="s">
        <v>514</v>
      </c>
      <c r="D5915" s="18">
        <v>22.42</v>
      </c>
      <c r="E5915" s="310" t="str">
        <f t="shared" si="92"/>
        <v>SINAPI 07/2024</v>
      </c>
      <c r="F5915" s="18">
        <v>23.62</v>
      </c>
    </row>
    <row r="5916" spans="1:6" ht="27">
      <c r="A5916" s="707">
        <v>104742</v>
      </c>
      <c r="B5916" s="692" t="s">
        <v>5927</v>
      </c>
      <c r="C5916" s="18" t="s">
        <v>495</v>
      </c>
      <c r="D5916" s="18">
        <v>8.58</v>
      </c>
      <c r="E5916" s="310" t="str">
        <f t="shared" si="92"/>
        <v>SINAPI 07/2024</v>
      </c>
      <c r="F5916" s="18">
        <v>8.84</v>
      </c>
    </row>
    <row r="5917" spans="1:6" ht="27">
      <c r="A5917" s="707">
        <v>97916</v>
      </c>
      <c r="B5917" s="692" t="s">
        <v>5928</v>
      </c>
      <c r="C5917" s="18" t="s">
        <v>5929</v>
      </c>
      <c r="D5917" s="18">
        <v>2.4500000000000002</v>
      </c>
      <c r="E5917" s="310" t="str">
        <f t="shared" si="92"/>
        <v>SINAPI 07/2024</v>
      </c>
      <c r="F5917" s="18">
        <v>2.4900000000000002</v>
      </c>
    </row>
    <row r="5918" spans="1:6" ht="40.5">
      <c r="A5918" s="707">
        <v>97917</v>
      </c>
      <c r="B5918" s="692" t="s">
        <v>5930</v>
      </c>
      <c r="C5918" s="18" t="s">
        <v>5929</v>
      </c>
      <c r="D5918" s="18">
        <v>2.11</v>
      </c>
      <c r="E5918" s="310" t="str">
        <f t="shared" si="92"/>
        <v>SINAPI 07/2024</v>
      </c>
      <c r="F5918" s="18">
        <v>2.15</v>
      </c>
    </row>
    <row r="5919" spans="1:6" ht="40.5">
      <c r="A5919" s="707">
        <v>97918</v>
      </c>
      <c r="B5919" s="692" t="s">
        <v>5931</v>
      </c>
      <c r="C5919" s="18" t="s">
        <v>5929</v>
      </c>
      <c r="D5919" s="18">
        <v>1.95</v>
      </c>
      <c r="E5919" s="310" t="str">
        <f t="shared" si="92"/>
        <v>SINAPI 07/2024</v>
      </c>
      <c r="F5919" s="18">
        <v>1.98</v>
      </c>
    </row>
    <row r="5920" spans="1:6" ht="40.5">
      <c r="A5920" s="707">
        <v>97919</v>
      </c>
      <c r="B5920" s="692" t="s">
        <v>5932</v>
      </c>
      <c r="C5920" s="18" t="s">
        <v>5929</v>
      </c>
      <c r="D5920" s="18">
        <v>0.77</v>
      </c>
      <c r="E5920" s="310" t="str">
        <f t="shared" si="92"/>
        <v>SINAPI 07/2024</v>
      </c>
      <c r="F5920" s="18">
        <v>0.78</v>
      </c>
    </row>
    <row r="5921" spans="1:6" ht="27">
      <c r="A5921" s="707">
        <v>101616</v>
      </c>
      <c r="B5921" s="692" t="s">
        <v>5933</v>
      </c>
      <c r="C5921" s="18" t="s">
        <v>495</v>
      </c>
      <c r="D5921" s="18">
        <v>5.49</v>
      </c>
      <c r="E5921" s="310" t="str">
        <f t="shared" si="92"/>
        <v>SINAPI 07/2024</v>
      </c>
      <c r="F5921" s="18">
        <v>6.18</v>
      </c>
    </row>
    <row r="5922" spans="1:6" ht="40.5">
      <c r="A5922" s="707">
        <v>101617</v>
      </c>
      <c r="B5922" s="692" t="s">
        <v>5934</v>
      </c>
      <c r="C5922" s="18" t="s">
        <v>495</v>
      </c>
      <c r="D5922" s="18">
        <v>2.7</v>
      </c>
      <c r="E5922" s="310" t="str">
        <f t="shared" si="92"/>
        <v>SINAPI 07/2024</v>
      </c>
      <c r="F5922" s="18">
        <v>3.04</v>
      </c>
    </row>
    <row r="5923" spans="1:6" ht="27">
      <c r="A5923" s="707">
        <v>101618</v>
      </c>
      <c r="B5923" s="692" t="s">
        <v>5935</v>
      </c>
      <c r="C5923" s="18" t="s">
        <v>514</v>
      </c>
      <c r="D5923" s="18">
        <v>251.1</v>
      </c>
      <c r="E5923" s="310" t="str">
        <f t="shared" si="92"/>
        <v>SINAPI 07/2024</v>
      </c>
      <c r="F5923" s="18">
        <v>264.47000000000003</v>
      </c>
    </row>
    <row r="5924" spans="1:6" ht="27">
      <c r="A5924" s="707">
        <v>101619</v>
      </c>
      <c r="B5924" s="692" t="s">
        <v>5936</v>
      </c>
      <c r="C5924" s="18" t="s">
        <v>514</v>
      </c>
      <c r="D5924" s="18">
        <v>266.3</v>
      </c>
      <c r="E5924" s="310" t="str">
        <f t="shared" si="92"/>
        <v>SINAPI 07/2024</v>
      </c>
      <c r="F5924" s="18">
        <v>282.64999999999998</v>
      </c>
    </row>
    <row r="5925" spans="1:6" ht="40.5">
      <c r="A5925" s="707">
        <v>101620</v>
      </c>
      <c r="B5925" s="692" t="s">
        <v>5937</v>
      </c>
      <c r="C5925" s="18" t="s">
        <v>514</v>
      </c>
      <c r="D5925" s="18">
        <v>228.67</v>
      </c>
      <c r="E5925" s="310" t="str">
        <f t="shared" si="92"/>
        <v>SINAPI 07/2024</v>
      </c>
      <c r="F5925" s="18">
        <v>239.29</v>
      </c>
    </row>
    <row r="5926" spans="1:6" ht="40.5">
      <c r="A5926" s="707">
        <v>101621</v>
      </c>
      <c r="B5926" s="692" t="s">
        <v>5938</v>
      </c>
      <c r="C5926" s="18" t="s">
        <v>514</v>
      </c>
      <c r="D5926" s="18">
        <v>243.86</v>
      </c>
      <c r="E5926" s="310" t="str">
        <f t="shared" si="92"/>
        <v>SINAPI 07/2024</v>
      </c>
      <c r="F5926" s="18">
        <v>257.48</v>
      </c>
    </row>
    <row r="5927" spans="1:6" ht="27">
      <c r="A5927" s="707">
        <v>101622</v>
      </c>
      <c r="B5927" s="692" t="s">
        <v>5939</v>
      </c>
      <c r="C5927" s="18" t="s">
        <v>514</v>
      </c>
      <c r="D5927" s="18">
        <v>234.98</v>
      </c>
      <c r="E5927" s="310" t="str">
        <f t="shared" si="92"/>
        <v>SINAPI 07/2024</v>
      </c>
      <c r="F5927" s="18">
        <v>243.08</v>
      </c>
    </row>
    <row r="5928" spans="1:6" ht="27">
      <c r="A5928" s="707">
        <v>101623</v>
      </c>
      <c r="B5928" s="692" t="s">
        <v>5940</v>
      </c>
      <c r="C5928" s="18" t="s">
        <v>514</v>
      </c>
      <c r="D5928" s="18">
        <v>246.43</v>
      </c>
      <c r="E5928" s="310" t="str">
        <f t="shared" si="92"/>
        <v>SINAPI 07/2024</v>
      </c>
      <c r="F5928" s="18">
        <v>256.27999999999997</v>
      </c>
    </row>
    <row r="5929" spans="1:6" ht="40.5">
      <c r="A5929" s="707">
        <v>101624</v>
      </c>
      <c r="B5929" s="692" t="s">
        <v>5941</v>
      </c>
      <c r="C5929" s="18" t="s">
        <v>514</v>
      </c>
      <c r="D5929" s="18">
        <v>202.51</v>
      </c>
      <c r="E5929" s="310" t="str">
        <f t="shared" si="92"/>
        <v>SINAPI 07/2024</v>
      </c>
      <c r="F5929" s="18">
        <v>208.51</v>
      </c>
    </row>
    <row r="5930" spans="1:6" ht="40.5">
      <c r="A5930" s="707">
        <v>101625</v>
      </c>
      <c r="B5930" s="692" t="s">
        <v>5942</v>
      </c>
      <c r="C5930" s="18" t="s">
        <v>514</v>
      </c>
      <c r="D5930" s="18">
        <v>196.57</v>
      </c>
      <c r="E5930" s="310" t="str">
        <f t="shared" si="92"/>
        <v>SINAPI 07/2024</v>
      </c>
      <c r="F5930" s="18">
        <v>201.3</v>
      </c>
    </row>
    <row r="5931" spans="1:6" ht="40.5">
      <c r="A5931" s="707">
        <v>101159</v>
      </c>
      <c r="B5931" s="692" t="s">
        <v>5943</v>
      </c>
      <c r="C5931" s="18" t="s">
        <v>495</v>
      </c>
      <c r="D5931" s="18">
        <v>116.7</v>
      </c>
      <c r="E5931" s="310" t="str">
        <f t="shared" si="92"/>
        <v>SINAPI 07/2024</v>
      </c>
      <c r="F5931" s="18">
        <v>125.07</v>
      </c>
    </row>
    <row r="5932" spans="1:6" ht="40.5">
      <c r="A5932" s="707">
        <v>103322</v>
      </c>
      <c r="B5932" s="692" t="s">
        <v>5944</v>
      </c>
      <c r="C5932" s="18" t="s">
        <v>495</v>
      </c>
      <c r="D5932" s="18">
        <v>46.7</v>
      </c>
      <c r="E5932" s="310" t="str">
        <f t="shared" si="92"/>
        <v>SINAPI 07/2024</v>
      </c>
      <c r="F5932" s="18">
        <v>49.28</v>
      </c>
    </row>
    <row r="5933" spans="1:6" ht="40.5">
      <c r="A5933" s="707">
        <v>103323</v>
      </c>
      <c r="B5933" s="692" t="s">
        <v>5945</v>
      </c>
      <c r="C5933" s="18" t="s">
        <v>495</v>
      </c>
      <c r="D5933" s="18">
        <v>47.59</v>
      </c>
      <c r="E5933" s="310" t="str">
        <f t="shared" si="92"/>
        <v>SINAPI 07/2024</v>
      </c>
      <c r="F5933" s="18">
        <v>50.27</v>
      </c>
    </row>
    <row r="5934" spans="1:6" ht="40.5">
      <c r="A5934" s="707">
        <v>103324</v>
      </c>
      <c r="B5934" s="692" t="s">
        <v>5946</v>
      </c>
      <c r="C5934" s="18" t="s">
        <v>495</v>
      </c>
      <c r="D5934" s="18">
        <v>62.46</v>
      </c>
      <c r="E5934" s="310" t="str">
        <f t="shared" si="92"/>
        <v>SINAPI 07/2024</v>
      </c>
      <c r="F5934" s="18">
        <v>66.17</v>
      </c>
    </row>
    <row r="5935" spans="1:6" ht="40.5">
      <c r="A5935" s="707">
        <v>103325</v>
      </c>
      <c r="B5935" s="692" t="s">
        <v>5947</v>
      </c>
      <c r="C5935" s="18" t="s">
        <v>495</v>
      </c>
      <c r="D5935" s="18">
        <v>63.46</v>
      </c>
      <c r="E5935" s="310" t="str">
        <f t="shared" si="92"/>
        <v>SINAPI 07/2024</v>
      </c>
      <c r="F5935" s="18">
        <v>67.3</v>
      </c>
    </row>
    <row r="5936" spans="1:6" ht="40.5">
      <c r="A5936" s="707">
        <v>103326</v>
      </c>
      <c r="B5936" s="692" t="s">
        <v>5948</v>
      </c>
      <c r="C5936" s="18" t="s">
        <v>495</v>
      </c>
      <c r="D5936" s="18">
        <v>75.03</v>
      </c>
      <c r="E5936" s="310" t="str">
        <f t="shared" si="92"/>
        <v>SINAPI 07/2024</v>
      </c>
      <c r="F5936" s="18">
        <v>79.28</v>
      </c>
    </row>
    <row r="5937" spans="1:6" ht="40.5">
      <c r="A5937" s="707">
        <v>103327</v>
      </c>
      <c r="B5937" s="692" t="s">
        <v>5949</v>
      </c>
      <c r="C5937" s="18" t="s">
        <v>495</v>
      </c>
      <c r="D5937" s="18">
        <v>76.2</v>
      </c>
      <c r="E5937" s="310" t="str">
        <f t="shared" si="92"/>
        <v>SINAPI 07/2024</v>
      </c>
      <c r="F5937" s="18">
        <v>80.59</v>
      </c>
    </row>
    <row r="5938" spans="1:6" ht="40.5">
      <c r="A5938" s="707">
        <v>103328</v>
      </c>
      <c r="B5938" s="692" t="s">
        <v>5950</v>
      </c>
      <c r="C5938" s="18" t="s">
        <v>495</v>
      </c>
      <c r="D5938" s="18">
        <v>75.7</v>
      </c>
      <c r="E5938" s="310" t="str">
        <f t="shared" si="92"/>
        <v>SINAPI 07/2024</v>
      </c>
      <c r="F5938" s="18">
        <v>82.44</v>
      </c>
    </row>
    <row r="5939" spans="1:6" ht="40.5">
      <c r="A5939" s="707">
        <v>103329</v>
      </c>
      <c r="B5939" s="692" t="s">
        <v>5951</v>
      </c>
      <c r="C5939" s="18" t="s">
        <v>495</v>
      </c>
      <c r="D5939" s="18">
        <v>76.48</v>
      </c>
      <c r="E5939" s="310" t="str">
        <f t="shared" si="92"/>
        <v>SINAPI 07/2024</v>
      </c>
      <c r="F5939" s="18">
        <v>83.3</v>
      </c>
    </row>
    <row r="5940" spans="1:6" ht="54">
      <c r="A5940" s="707">
        <v>103330</v>
      </c>
      <c r="B5940" s="692" t="s">
        <v>5952</v>
      </c>
      <c r="C5940" s="18" t="s">
        <v>495</v>
      </c>
      <c r="D5940" s="18">
        <v>68.239999999999995</v>
      </c>
      <c r="E5940" s="310" t="str">
        <f t="shared" si="92"/>
        <v>SINAPI 07/2024</v>
      </c>
      <c r="F5940" s="18">
        <v>73.319999999999993</v>
      </c>
    </row>
    <row r="5941" spans="1:6" ht="54">
      <c r="A5941" s="707">
        <v>103331</v>
      </c>
      <c r="B5941" s="692" t="s">
        <v>5953</v>
      </c>
      <c r="C5941" s="18" t="s">
        <v>495</v>
      </c>
      <c r="D5941" s="18">
        <v>69.069999999999993</v>
      </c>
      <c r="E5941" s="310" t="str">
        <f t="shared" si="92"/>
        <v>SINAPI 07/2024</v>
      </c>
      <c r="F5941" s="18">
        <v>74.25</v>
      </c>
    </row>
    <row r="5942" spans="1:6" ht="40.5">
      <c r="A5942" s="707">
        <v>103332</v>
      </c>
      <c r="B5942" s="692" t="s">
        <v>5954</v>
      </c>
      <c r="C5942" s="18" t="s">
        <v>495</v>
      </c>
      <c r="D5942" s="18">
        <v>99.8</v>
      </c>
      <c r="E5942" s="310" t="str">
        <f t="shared" si="92"/>
        <v>SINAPI 07/2024</v>
      </c>
      <c r="F5942" s="18">
        <v>108.97</v>
      </c>
    </row>
    <row r="5943" spans="1:6" ht="40.5">
      <c r="A5943" s="707">
        <v>103333</v>
      </c>
      <c r="B5943" s="692" t="s">
        <v>5955</v>
      </c>
      <c r="C5943" s="18" t="s">
        <v>495</v>
      </c>
      <c r="D5943" s="18">
        <v>100.69</v>
      </c>
      <c r="E5943" s="310" t="str">
        <f t="shared" si="92"/>
        <v>SINAPI 07/2024</v>
      </c>
      <c r="F5943" s="18">
        <v>109.97</v>
      </c>
    </row>
    <row r="5944" spans="1:6" ht="54">
      <c r="A5944" s="707">
        <v>103334</v>
      </c>
      <c r="B5944" s="692" t="s">
        <v>5956</v>
      </c>
      <c r="C5944" s="18" t="s">
        <v>495</v>
      </c>
      <c r="D5944" s="18">
        <v>120.43</v>
      </c>
      <c r="E5944" s="310" t="str">
        <f t="shared" si="92"/>
        <v>SINAPI 07/2024</v>
      </c>
      <c r="F5944" s="18">
        <v>130.22999999999999</v>
      </c>
    </row>
    <row r="5945" spans="1:6" ht="54">
      <c r="A5945" s="707">
        <v>103335</v>
      </c>
      <c r="B5945" s="692" t="s">
        <v>5957</v>
      </c>
      <c r="C5945" s="18" t="s">
        <v>495</v>
      </c>
      <c r="D5945" s="18">
        <v>121.99</v>
      </c>
      <c r="E5945" s="310" t="str">
        <f t="shared" si="92"/>
        <v>SINAPI 07/2024</v>
      </c>
      <c r="F5945" s="18">
        <v>131.96</v>
      </c>
    </row>
    <row r="5946" spans="1:6" ht="40.5">
      <c r="A5946" s="707">
        <v>103350</v>
      </c>
      <c r="B5946" s="692" t="s">
        <v>5958</v>
      </c>
      <c r="C5946" s="18" t="s">
        <v>495</v>
      </c>
      <c r="D5946" s="18">
        <v>146.44999999999999</v>
      </c>
      <c r="E5946" s="310" t="str">
        <f t="shared" si="92"/>
        <v>SINAPI 07/2024</v>
      </c>
      <c r="F5946" s="18">
        <v>159.09</v>
      </c>
    </row>
    <row r="5947" spans="1:6" ht="40.5">
      <c r="A5947" s="707">
        <v>103351</v>
      </c>
      <c r="B5947" s="692" t="s">
        <v>5959</v>
      </c>
      <c r="C5947" s="18" t="s">
        <v>495</v>
      </c>
      <c r="D5947" s="18">
        <v>147.6</v>
      </c>
      <c r="E5947" s="310" t="str">
        <f t="shared" si="92"/>
        <v>SINAPI 07/2024</v>
      </c>
      <c r="F5947" s="18">
        <v>160.36000000000001</v>
      </c>
    </row>
    <row r="5948" spans="1:6" ht="40.5">
      <c r="A5948" s="707">
        <v>103356</v>
      </c>
      <c r="B5948" s="692" t="s">
        <v>5960</v>
      </c>
      <c r="C5948" s="18" t="s">
        <v>495</v>
      </c>
      <c r="D5948" s="18">
        <v>45.9</v>
      </c>
      <c r="E5948" s="310" t="str">
        <f t="shared" si="92"/>
        <v>SINAPI 07/2024</v>
      </c>
      <c r="F5948" s="18">
        <v>49.17</v>
      </c>
    </row>
    <row r="5949" spans="1:6" ht="40.5">
      <c r="A5949" s="707">
        <v>103357</v>
      </c>
      <c r="B5949" s="692" t="s">
        <v>5961</v>
      </c>
      <c r="C5949" s="18" t="s">
        <v>495</v>
      </c>
      <c r="D5949" s="18">
        <v>46.56</v>
      </c>
      <c r="E5949" s="310" t="str">
        <f t="shared" si="92"/>
        <v>SINAPI 07/2024</v>
      </c>
      <c r="F5949" s="18">
        <v>49.9</v>
      </c>
    </row>
    <row r="5950" spans="1:6" ht="40.5">
      <c r="A5950" s="707">
        <v>89282</v>
      </c>
      <c r="B5950" s="692" t="s">
        <v>5962</v>
      </c>
      <c r="C5950" s="18" t="s">
        <v>495</v>
      </c>
      <c r="D5950" s="18">
        <v>56.49</v>
      </c>
      <c r="E5950" s="310" t="str">
        <f t="shared" si="92"/>
        <v>SINAPI 07/2024</v>
      </c>
      <c r="F5950" s="18">
        <v>59.39</v>
      </c>
    </row>
    <row r="5951" spans="1:6" ht="40.5">
      <c r="A5951" s="707">
        <v>89283</v>
      </c>
      <c r="B5951" s="692" t="s">
        <v>5963</v>
      </c>
      <c r="C5951" s="18" t="s">
        <v>495</v>
      </c>
      <c r="D5951" s="18">
        <v>57.47</v>
      </c>
      <c r="E5951" s="310" t="str">
        <f t="shared" si="92"/>
        <v>SINAPI 07/2024</v>
      </c>
      <c r="F5951" s="18">
        <v>60.48</v>
      </c>
    </row>
    <row r="5952" spans="1:6" ht="40.5">
      <c r="A5952" s="707">
        <v>89290</v>
      </c>
      <c r="B5952" s="692" t="s">
        <v>5964</v>
      </c>
      <c r="C5952" s="18" t="s">
        <v>495</v>
      </c>
      <c r="D5952" s="18">
        <v>64.7</v>
      </c>
      <c r="E5952" s="310" t="str">
        <f t="shared" si="92"/>
        <v>SINAPI 07/2024</v>
      </c>
      <c r="F5952" s="18">
        <v>68.489999999999995</v>
      </c>
    </row>
    <row r="5953" spans="1:6" ht="40.5">
      <c r="A5953" s="707">
        <v>89291</v>
      </c>
      <c r="B5953" s="692" t="s">
        <v>5965</v>
      </c>
      <c r="C5953" s="18" t="s">
        <v>495</v>
      </c>
      <c r="D5953" s="18">
        <v>65.790000000000006</v>
      </c>
      <c r="E5953" s="310" t="str">
        <f t="shared" si="92"/>
        <v>SINAPI 07/2024</v>
      </c>
      <c r="F5953" s="18">
        <v>69.69</v>
      </c>
    </row>
    <row r="5954" spans="1:6" ht="54">
      <c r="A5954" s="707">
        <v>89298</v>
      </c>
      <c r="B5954" s="692" t="s">
        <v>5966</v>
      </c>
      <c r="C5954" s="18" t="s">
        <v>495</v>
      </c>
      <c r="D5954" s="18">
        <v>66.680000000000007</v>
      </c>
      <c r="E5954" s="310" t="str">
        <f t="shared" si="92"/>
        <v>SINAPI 07/2024</v>
      </c>
      <c r="F5954" s="18">
        <v>70.599999999999994</v>
      </c>
    </row>
    <row r="5955" spans="1:6" ht="54">
      <c r="A5955" s="707">
        <v>89299</v>
      </c>
      <c r="B5955" s="692" t="s">
        <v>5967</v>
      </c>
      <c r="C5955" s="18" t="s">
        <v>495</v>
      </c>
      <c r="D5955" s="18">
        <v>68</v>
      </c>
      <c r="E5955" s="310" t="str">
        <f t="shared" si="92"/>
        <v>SINAPI 07/2024</v>
      </c>
      <c r="F5955" s="18">
        <v>72.05</v>
      </c>
    </row>
    <row r="5956" spans="1:6" ht="54">
      <c r="A5956" s="707">
        <v>89306</v>
      </c>
      <c r="B5956" s="692" t="s">
        <v>5968</v>
      </c>
      <c r="C5956" s="18" t="s">
        <v>495</v>
      </c>
      <c r="D5956" s="18">
        <v>79</v>
      </c>
      <c r="E5956" s="310" t="str">
        <f t="shared" si="92"/>
        <v>SINAPI 07/2024</v>
      </c>
      <c r="F5956" s="18">
        <v>84.26</v>
      </c>
    </row>
    <row r="5957" spans="1:6" ht="54">
      <c r="A5957" s="707">
        <v>89307</v>
      </c>
      <c r="B5957" s="692" t="s">
        <v>5969</v>
      </c>
      <c r="C5957" s="18" t="s">
        <v>495</v>
      </c>
      <c r="D5957" s="18">
        <v>80.459999999999994</v>
      </c>
      <c r="E5957" s="310" t="str">
        <f t="shared" si="92"/>
        <v>SINAPI 07/2024</v>
      </c>
      <c r="F5957" s="18">
        <v>85.88</v>
      </c>
    </row>
    <row r="5958" spans="1:6" ht="27">
      <c r="A5958" s="707">
        <v>101157</v>
      </c>
      <c r="B5958" s="692" t="s">
        <v>5970</v>
      </c>
      <c r="C5958" s="18" t="s">
        <v>495</v>
      </c>
      <c r="D5958" s="18">
        <v>56.8</v>
      </c>
      <c r="E5958" s="310" t="str">
        <f t="shared" si="92"/>
        <v>SINAPI 07/2024</v>
      </c>
      <c r="F5958" s="18">
        <v>58.78</v>
      </c>
    </row>
    <row r="5959" spans="1:6" ht="27">
      <c r="A5959" s="707">
        <v>101158</v>
      </c>
      <c r="B5959" s="692" t="s">
        <v>5971</v>
      </c>
      <c r="C5959" s="18" t="s">
        <v>495</v>
      </c>
      <c r="D5959" s="18">
        <v>74.400000000000006</v>
      </c>
      <c r="E5959" s="310" t="str">
        <f t="shared" si="92"/>
        <v>SINAPI 07/2024</v>
      </c>
      <c r="F5959" s="18">
        <v>76.72</v>
      </c>
    </row>
    <row r="5960" spans="1:6" ht="40.5">
      <c r="A5960" s="707">
        <v>101162</v>
      </c>
      <c r="B5960" s="692" t="s">
        <v>5972</v>
      </c>
      <c r="C5960" s="18" t="s">
        <v>495</v>
      </c>
      <c r="D5960" s="18">
        <v>125.73</v>
      </c>
      <c r="E5960" s="310" t="str">
        <f t="shared" ref="E5960:E6023" si="93">+$G$7</f>
        <v>SINAPI 07/2024</v>
      </c>
      <c r="F5960" s="18">
        <v>135.07</v>
      </c>
    </row>
    <row r="5961" spans="1:6" ht="40.5">
      <c r="A5961" s="707">
        <v>103316</v>
      </c>
      <c r="B5961" s="692" t="s">
        <v>5973</v>
      </c>
      <c r="C5961" s="18" t="s">
        <v>495</v>
      </c>
      <c r="D5961" s="18">
        <v>69.92</v>
      </c>
      <c r="E5961" s="310" t="str">
        <f t="shared" si="93"/>
        <v>SINAPI 07/2024</v>
      </c>
      <c r="F5961" s="18">
        <v>73.05</v>
      </c>
    </row>
    <row r="5962" spans="1:6" ht="40.5">
      <c r="A5962" s="707">
        <v>103317</v>
      </c>
      <c r="B5962" s="692" t="s">
        <v>5974</v>
      </c>
      <c r="C5962" s="18" t="s">
        <v>495</v>
      </c>
      <c r="D5962" s="18">
        <v>70.66</v>
      </c>
      <c r="E5962" s="310" t="str">
        <f t="shared" si="93"/>
        <v>SINAPI 07/2024</v>
      </c>
      <c r="F5962" s="18">
        <v>73.88</v>
      </c>
    </row>
    <row r="5963" spans="1:6" ht="40.5">
      <c r="A5963" s="707">
        <v>103318</v>
      </c>
      <c r="B5963" s="692" t="s">
        <v>5975</v>
      </c>
      <c r="C5963" s="18" t="s">
        <v>495</v>
      </c>
      <c r="D5963" s="18">
        <v>90.37</v>
      </c>
      <c r="E5963" s="310" t="str">
        <f t="shared" si="93"/>
        <v>SINAPI 07/2024</v>
      </c>
      <c r="F5963" s="18">
        <v>94.62</v>
      </c>
    </row>
    <row r="5964" spans="1:6" ht="40.5">
      <c r="A5964" s="707">
        <v>103319</v>
      </c>
      <c r="B5964" s="692" t="s">
        <v>5976</v>
      </c>
      <c r="C5964" s="18" t="s">
        <v>495</v>
      </c>
      <c r="D5964" s="18">
        <v>91.24</v>
      </c>
      <c r="E5964" s="310" t="str">
        <f t="shared" si="93"/>
        <v>SINAPI 07/2024</v>
      </c>
      <c r="F5964" s="18">
        <v>95.59</v>
      </c>
    </row>
    <row r="5965" spans="1:6" ht="40.5">
      <c r="A5965" s="707">
        <v>103320</v>
      </c>
      <c r="B5965" s="692" t="s">
        <v>5977</v>
      </c>
      <c r="C5965" s="18" t="s">
        <v>495</v>
      </c>
      <c r="D5965" s="18">
        <v>109.03</v>
      </c>
      <c r="E5965" s="310" t="str">
        <f t="shared" si="93"/>
        <v>SINAPI 07/2024</v>
      </c>
      <c r="F5965" s="18">
        <v>113.86</v>
      </c>
    </row>
    <row r="5966" spans="1:6" ht="40.5">
      <c r="A5966" s="707">
        <v>103321</v>
      </c>
      <c r="B5966" s="692" t="s">
        <v>5978</v>
      </c>
      <c r="C5966" s="18" t="s">
        <v>495</v>
      </c>
      <c r="D5966" s="18">
        <v>110.12</v>
      </c>
      <c r="E5966" s="310" t="str">
        <f t="shared" si="93"/>
        <v>SINAPI 07/2024</v>
      </c>
      <c r="F5966" s="18">
        <v>115.08</v>
      </c>
    </row>
    <row r="5967" spans="1:6" ht="40.5">
      <c r="A5967" s="707">
        <v>103336</v>
      </c>
      <c r="B5967" s="692" t="s">
        <v>5979</v>
      </c>
      <c r="C5967" s="18" t="s">
        <v>495</v>
      </c>
      <c r="D5967" s="18">
        <v>77.849999999999994</v>
      </c>
      <c r="E5967" s="310" t="str">
        <f t="shared" si="93"/>
        <v>SINAPI 07/2024</v>
      </c>
      <c r="F5967" s="18">
        <v>81.87</v>
      </c>
    </row>
    <row r="5968" spans="1:6" ht="40.5">
      <c r="A5968" s="707">
        <v>103337</v>
      </c>
      <c r="B5968" s="692" t="s">
        <v>5980</v>
      </c>
      <c r="C5968" s="18" t="s">
        <v>495</v>
      </c>
      <c r="D5968" s="18">
        <v>78.59</v>
      </c>
      <c r="E5968" s="310" t="str">
        <f t="shared" si="93"/>
        <v>SINAPI 07/2024</v>
      </c>
      <c r="F5968" s="18">
        <v>82.7</v>
      </c>
    </row>
    <row r="5969" spans="1:6" ht="40.5">
      <c r="A5969" s="707">
        <v>103338</v>
      </c>
      <c r="B5969" s="692" t="s">
        <v>5981</v>
      </c>
      <c r="C5969" s="18" t="s">
        <v>495</v>
      </c>
      <c r="D5969" s="18">
        <v>102.01</v>
      </c>
      <c r="E5969" s="310" t="str">
        <f t="shared" si="93"/>
        <v>SINAPI 07/2024</v>
      </c>
      <c r="F5969" s="18">
        <v>107.5</v>
      </c>
    </row>
    <row r="5970" spans="1:6" ht="40.5">
      <c r="A5970" s="707">
        <v>103339</v>
      </c>
      <c r="B5970" s="692" t="s">
        <v>5982</v>
      </c>
      <c r="C5970" s="18" t="s">
        <v>495</v>
      </c>
      <c r="D5970" s="18">
        <v>102.88</v>
      </c>
      <c r="E5970" s="310" t="str">
        <f t="shared" si="93"/>
        <v>SINAPI 07/2024</v>
      </c>
      <c r="F5970" s="18">
        <v>108.47</v>
      </c>
    </row>
    <row r="5971" spans="1:6" ht="40.5">
      <c r="A5971" s="707">
        <v>103340</v>
      </c>
      <c r="B5971" s="692" t="s">
        <v>5983</v>
      </c>
      <c r="C5971" s="18" t="s">
        <v>495</v>
      </c>
      <c r="D5971" s="18">
        <v>124.03</v>
      </c>
      <c r="E5971" s="310" t="str">
        <f t="shared" si="93"/>
        <v>SINAPI 07/2024</v>
      </c>
      <c r="F5971" s="18">
        <v>130.25</v>
      </c>
    </row>
    <row r="5972" spans="1:6" ht="40.5">
      <c r="A5972" s="707">
        <v>103341</v>
      </c>
      <c r="B5972" s="692" t="s">
        <v>5984</v>
      </c>
      <c r="C5972" s="18" t="s">
        <v>495</v>
      </c>
      <c r="D5972" s="18">
        <v>125.12</v>
      </c>
      <c r="E5972" s="310" t="str">
        <f t="shared" si="93"/>
        <v>SINAPI 07/2024</v>
      </c>
      <c r="F5972" s="18">
        <v>131.47</v>
      </c>
    </row>
    <row r="5973" spans="1:6" ht="40.5">
      <c r="A5973" s="707">
        <v>103342</v>
      </c>
      <c r="B5973" s="692" t="s">
        <v>5985</v>
      </c>
      <c r="C5973" s="18" t="s">
        <v>495</v>
      </c>
      <c r="D5973" s="18">
        <v>105.67</v>
      </c>
      <c r="E5973" s="310" t="str">
        <f t="shared" si="93"/>
        <v>SINAPI 07/2024</v>
      </c>
      <c r="F5973" s="18">
        <v>110.48</v>
      </c>
    </row>
    <row r="5974" spans="1:6" ht="40.5">
      <c r="A5974" s="707">
        <v>103343</v>
      </c>
      <c r="B5974" s="692" t="s">
        <v>5986</v>
      </c>
      <c r="C5974" s="18" t="s">
        <v>495</v>
      </c>
      <c r="D5974" s="18">
        <v>106.63</v>
      </c>
      <c r="E5974" s="310" t="str">
        <f t="shared" si="93"/>
        <v>SINAPI 07/2024</v>
      </c>
      <c r="F5974" s="18">
        <v>111.55</v>
      </c>
    </row>
    <row r="5975" spans="1:6" ht="40.5">
      <c r="A5975" s="707">
        <v>89453</v>
      </c>
      <c r="B5975" s="692" t="s">
        <v>5987</v>
      </c>
      <c r="C5975" s="18" t="s">
        <v>495</v>
      </c>
      <c r="D5975" s="18">
        <v>81.09</v>
      </c>
      <c r="E5975" s="310" t="str">
        <f t="shared" si="93"/>
        <v>SINAPI 07/2024</v>
      </c>
      <c r="F5975" s="18">
        <v>83.6</v>
      </c>
    </row>
    <row r="5976" spans="1:6" ht="40.5">
      <c r="A5976" s="707">
        <v>89455</v>
      </c>
      <c r="B5976" s="692" t="s">
        <v>5988</v>
      </c>
      <c r="C5976" s="18" t="s">
        <v>495</v>
      </c>
      <c r="D5976" s="18">
        <v>98.1</v>
      </c>
      <c r="E5976" s="310" t="str">
        <f t="shared" si="93"/>
        <v>SINAPI 07/2024</v>
      </c>
      <c r="F5976" s="18">
        <v>100.76</v>
      </c>
    </row>
    <row r="5977" spans="1:6" ht="40.5">
      <c r="A5977" s="707">
        <v>89462</v>
      </c>
      <c r="B5977" s="692" t="s">
        <v>5989</v>
      </c>
      <c r="C5977" s="18" t="s">
        <v>495</v>
      </c>
      <c r="D5977" s="18">
        <v>105.76</v>
      </c>
      <c r="E5977" s="310" t="str">
        <f t="shared" si="93"/>
        <v>SINAPI 07/2024</v>
      </c>
      <c r="F5977" s="18">
        <v>109.81</v>
      </c>
    </row>
    <row r="5978" spans="1:6" ht="40.5">
      <c r="A5978" s="707">
        <v>89464</v>
      </c>
      <c r="B5978" s="692" t="s">
        <v>5990</v>
      </c>
      <c r="C5978" s="18" t="s">
        <v>495</v>
      </c>
      <c r="D5978" s="18">
        <v>124.37</v>
      </c>
      <c r="E5978" s="310" t="str">
        <f t="shared" si="93"/>
        <v>SINAPI 07/2024</v>
      </c>
      <c r="F5978" s="18">
        <v>128.72</v>
      </c>
    </row>
    <row r="5979" spans="1:6" ht="40.5">
      <c r="A5979" s="707">
        <v>89470</v>
      </c>
      <c r="B5979" s="692" t="s">
        <v>5991</v>
      </c>
      <c r="C5979" s="18" t="s">
        <v>495</v>
      </c>
      <c r="D5979" s="18">
        <v>91.69</v>
      </c>
      <c r="E5979" s="310" t="str">
        <f t="shared" si="93"/>
        <v>SINAPI 07/2024</v>
      </c>
      <c r="F5979" s="18">
        <v>95.17</v>
      </c>
    </row>
    <row r="5980" spans="1:6" ht="40.5">
      <c r="A5980" s="707">
        <v>89472</v>
      </c>
      <c r="B5980" s="692" t="s">
        <v>5992</v>
      </c>
      <c r="C5980" s="18" t="s">
        <v>495</v>
      </c>
      <c r="D5980" s="18">
        <v>109.35</v>
      </c>
      <c r="E5980" s="310" t="str">
        <f t="shared" si="93"/>
        <v>SINAPI 07/2024</v>
      </c>
      <c r="F5980" s="18">
        <v>113.07</v>
      </c>
    </row>
    <row r="5981" spans="1:6" ht="40.5">
      <c r="A5981" s="707">
        <v>89478</v>
      </c>
      <c r="B5981" s="692" t="s">
        <v>5993</v>
      </c>
      <c r="C5981" s="18" t="s">
        <v>495</v>
      </c>
      <c r="D5981" s="18">
        <v>122.73</v>
      </c>
      <c r="E5981" s="310" t="str">
        <f t="shared" si="93"/>
        <v>SINAPI 07/2024</v>
      </c>
      <c r="F5981" s="18">
        <v>128.47</v>
      </c>
    </row>
    <row r="5982" spans="1:6" ht="40.5">
      <c r="A5982" s="707">
        <v>89480</v>
      </c>
      <c r="B5982" s="692" t="s">
        <v>5994</v>
      </c>
      <c r="C5982" s="18" t="s">
        <v>495</v>
      </c>
      <c r="D5982" s="18">
        <v>141.94</v>
      </c>
      <c r="E5982" s="310" t="str">
        <f t="shared" si="93"/>
        <v>SINAPI 07/2024</v>
      </c>
      <c r="F5982" s="18">
        <v>148.09</v>
      </c>
    </row>
    <row r="5983" spans="1:6" ht="40.5">
      <c r="A5983" s="707">
        <v>101161</v>
      </c>
      <c r="B5983" s="692" t="s">
        <v>5995</v>
      </c>
      <c r="C5983" s="18" t="s">
        <v>495</v>
      </c>
      <c r="D5983" s="18">
        <v>206.02</v>
      </c>
      <c r="E5983" s="310" t="str">
        <f t="shared" si="93"/>
        <v>SINAPI 07/2024</v>
      </c>
      <c r="F5983" s="18">
        <v>214.54</v>
      </c>
    </row>
    <row r="5984" spans="1:6" ht="40.5">
      <c r="A5984" s="707">
        <v>101163</v>
      </c>
      <c r="B5984" s="692" t="s">
        <v>5996</v>
      </c>
      <c r="C5984" s="18" t="s">
        <v>495</v>
      </c>
      <c r="D5984" s="18">
        <v>729.82</v>
      </c>
      <c r="E5984" s="310" t="str">
        <f t="shared" si="93"/>
        <v>SINAPI 07/2024</v>
      </c>
      <c r="F5984" s="18">
        <v>747.18</v>
      </c>
    </row>
    <row r="5985" spans="1:6" ht="40.5">
      <c r="A5985" s="707">
        <v>101164</v>
      </c>
      <c r="B5985" s="692" t="s">
        <v>5997</v>
      </c>
      <c r="C5985" s="18" t="s">
        <v>495</v>
      </c>
      <c r="D5985" s="18">
        <v>741.34</v>
      </c>
      <c r="E5985" s="310" t="str">
        <f t="shared" si="93"/>
        <v>SINAPI 07/2024</v>
      </c>
      <c r="F5985" s="18">
        <v>758.81</v>
      </c>
    </row>
    <row r="5986" spans="1:6" ht="40.5">
      <c r="A5986" s="707">
        <v>96358</v>
      </c>
      <c r="B5986" s="692" t="s">
        <v>5998</v>
      </c>
      <c r="C5986" s="18" t="s">
        <v>495</v>
      </c>
      <c r="D5986" s="18">
        <v>86.52</v>
      </c>
      <c r="E5986" s="310" t="str">
        <f t="shared" si="93"/>
        <v>SINAPI 07/2024</v>
      </c>
      <c r="F5986" s="18">
        <v>88.63</v>
      </c>
    </row>
    <row r="5987" spans="1:6" ht="54">
      <c r="A5987" s="707">
        <v>96359</v>
      </c>
      <c r="B5987" s="692" t="s">
        <v>5999</v>
      </c>
      <c r="C5987" s="18" t="s">
        <v>495</v>
      </c>
      <c r="D5987" s="18">
        <v>96.83</v>
      </c>
      <c r="E5987" s="310" t="str">
        <f t="shared" si="93"/>
        <v>SINAPI 07/2024</v>
      </c>
      <c r="F5987" s="18">
        <v>99.24</v>
      </c>
    </row>
    <row r="5988" spans="1:6" ht="40.5">
      <c r="A5988" s="707">
        <v>96360</v>
      </c>
      <c r="B5988" s="692" t="s">
        <v>6000</v>
      </c>
      <c r="C5988" s="18" t="s">
        <v>495</v>
      </c>
      <c r="D5988" s="18">
        <v>112.21</v>
      </c>
      <c r="E5988" s="310" t="str">
        <f t="shared" si="93"/>
        <v>SINAPI 07/2024</v>
      </c>
      <c r="F5988" s="18">
        <v>114.7</v>
      </c>
    </row>
    <row r="5989" spans="1:6" ht="54">
      <c r="A5989" s="707">
        <v>96361</v>
      </c>
      <c r="B5989" s="692" t="s">
        <v>6001</v>
      </c>
      <c r="C5989" s="18" t="s">
        <v>495</v>
      </c>
      <c r="D5989" s="18">
        <v>131.74</v>
      </c>
      <c r="E5989" s="310" t="str">
        <f t="shared" si="93"/>
        <v>SINAPI 07/2024</v>
      </c>
      <c r="F5989" s="18">
        <v>134.66999999999999</v>
      </c>
    </row>
    <row r="5990" spans="1:6" ht="54">
      <c r="A5990" s="707">
        <v>96362</v>
      </c>
      <c r="B5990" s="692" t="s">
        <v>6002</v>
      </c>
      <c r="C5990" s="18" t="s">
        <v>495</v>
      </c>
      <c r="D5990" s="18">
        <v>112.98</v>
      </c>
      <c r="E5990" s="310" t="str">
        <f t="shared" si="93"/>
        <v>SINAPI 07/2024</v>
      </c>
      <c r="F5990" s="18">
        <v>115.47</v>
      </c>
    </row>
    <row r="5991" spans="1:6" ht="67.5">
      <c r="A5991" s="707">
        <v>96363</v>
      </c>
      <c r="B5991" s="692" t="s">
        <v>6003</v>
      </c>
      <c r="C5991" s="18" t="s">
        <v>495</v>
      </c>
      <c r="D5991" s="18">
        <v>123.85</v>
      </c>
      <c r="E5991" s="310" t="str">
        <f t="shared" si="93"/>
        <v>SINAPI 07/2024</v>
      </c>
      <c r="F5991" s="18">
        <v>126.7</v>
      </c>
    </row>
    <row r="5992" spans="1:6" ht="54">
      <c r="A5992" s="707">
        <v>96364</v>
      </c>
      <c r="B5992" s="692" t="s">
        <v>6004</v>
      </c>
      <c r="C5992" s="18" t="s">
        <v>495</v>
      </c>
      <c r="D5992" s="18">
        <v>138.66999999999999</v>
      </c>
      <c r="E5992" s="310" t="str">
        <f t="shared" si="93"/>
        <v>SINAPI 07/2024</v>
      </c>
      <c r="F5992" s="18">
        <v>141.53</v>
      </c>
    </row>
    <row r="5993" spans="1:6" ht="67.5">
      <c r="A5993" s="707">
        <v>96365</v>
      </c>
      <c r="B5993" s="692" t="s">
        <v>6005</v>
      </c>
      <c r="C5993" s="18" t="s">
        <v>495</v>
      </c>
      <c r="D5993" s="18">
        <v>158.77000000000001</v>
      </c>
      <c r="E5993" s="310" t="str">
        <f t="shared" si="93"/>
        <v>SINAPI 07/2024</v>
      </c>
      <c r="F5993" s="18">
        <v>162.15</v>
      </c>
    </row>
    <row r="5994" spans="1:6" ht="40.5">
      <c r="A5994" s="707">
        <v>96366</v>
      </c>
      <c r="B5994" s="692" t="s">
        <v>6006</v>
      </c>
      <c r="C5994" s="18" t="s">
        <v>495</v>
      </c>
      <c r="D5994" s="18">
        <v>139.44999999999999</v>
      </c>
      <c r="E5994" s="310" t="str">
        <f t="shared" si="93"/>
        <v>SINAPI 07/2024</v>
      </c>
      <c r="F5994" s="18">
        <v>142.31</v>
      </c>
    </row>
    <row r="5995" spans="1:6" ht="54">
      <c r="A5995" s="707">
        <v>96367</v>
      </c>
      <c r="B5995" s="692" t="s">
        <v>6007</v>
      </c>
      <c r="C5995" s="18" t="s">
        <v>495</v>
      </c>
      <c r="D5995" s="18">
        <v>150.87</v>
      </c>
      <c r="E5995" s="310" t="str">
        <f t="shared" si="93"/>
        <v>SINAPI 07/2024</v>
      </c>
      <c r="F5995" s="18">
        <v>154.16999999999999</v>
      </c>
    </row>
    <row r="5996" spans="1:6" ht="40.5">
      <c r="A5996" s="707">
        <v>96368</v>
      </c>
      <c r="B5996" s="692" t="s">
        <v>6008</v>
      </c>
      <c r="C5996" s="18" t="s">
        <v>495</v>
      </c>
      <c r="D5996" s="18">
        <v>165.15</v>
      </c>
      <c r="E5996" s="310" t="str">
        <f t="shared" si="93"/>
        <v>SINAPI 07/2024</v>
      </c>
      <c r="F5996" s="18">
        <v>168.39</v>
      </c>
    </row>
    <row r="5997" spans="1:6" ht="54">
      <c r="A5997" s="707">
        <v>96369</v>
      </c>
      <c r="B5997" s="692" t="s">
        <v>6009</v>
      </c>
      <c r="C5997" s="18" t="s">
        <v>495</v>
      </c>
      <c r="D5997" s="18">
        <v>185.79</v>
      </c>
      <c r="E5997" s="310" t="str">
        <f t="shared" si="93"/>
        <v>SINAPI 07/2024</v>
      </c>
      <c r="F5997" s="18">
        <v>189.62</v>
      </c>
    </row>
    <row r="5998" spans="1:6" ht="40.5">
      <c r="A5998" s="707">
        <v>96370</v>
      </c>
      <c r="B5998" s="692" t="s">
        <v>6010</v>
      </c>
      <c r="C5998" s="18" t="s">
        <v>495</v>
      </c>
      <c r="D5998" s="18">
        <v>57.28</v>
      </c>
      <c r="E5998" s="310" t="str">
        <f t="shared" si="93"/>
        <v>SINAPI 07/2024</v>
      </c>
      <c r="F5998" s="18">
        <v>58.66</v>
      </c>
    </row>
    <row r="5999" spans="1:6" ht="54">
      <c r="A5999" s="707">
        <v>96371</v>
      </c>
      <c r="B5999" s="692" t="s">
        <v>6011</v>
      </c>
      <c r="C5999" s="18" t="s">
        <v>495</v>
      </c>
      <c r="D5999" s="18">
        <v>67.02</v>
      </c>
      <c r="E5999" s="310" t="str">
        <f t="shared" si="93"/>
        <v>SINAPI 07/2024</v>
      </c>
      <c r="F5999" s="18">
        <v>68.62</v>
      </c>
    </row>
    <row r="6000" spans="1:6" ht="27">
      <c r="A6000" s="707">
        <v>96373</v>
      </c>
      <c r="B6000" s="692" t="s">
        <v>6012</v>
      </c>
      <c r="C6000" s="18" t="s">
        <v>10</v>
      </c>
      <c r="D6000" s="18">
        <v>11.58</v>
      </c>
      <c r="E6000" s="310" t="str">
        <f t="shared" si="93"/>
        <v>SINAPI 07/2024</v>
      </c>
      <c r="F6000" s="18">
        <v>11.85</v>
      </c>
    </row>
    <row r="6001" spans="1:6" ht="27">
      <c r="A6001" s="707">
        <v>96374</v>
      </c>
      <c r="B6001" s="692" t="s">
        <v>6013</v>
      </c>
      <c r="C6001" s="18" t="s">
        <v>10</v>
      </c>
      <c r="D6001" s="18">
        <v>31.2</v>
      </c>
      <c r="E6001" s="310" t="str">
        <f t="shared" si="93"/>
        <v>SINAPI 07/2024</v>
      </c>
      <c r="F6001" s="18">
        <v>31.53</v>
      </c>
    </row>
    <row r="6002" spans="1:6" ht="27">
      <c r="A6002" s="707">
        <v>102235</v>
      </c>
      <c r="B6002" s="692" t="s">
        <v>6014</v>
      </c>
      <c r="C6002" s="18" t="s">
        <v>495</v>
      </c>
      <c r="D6002" s="18">
        <v>467.65</v>
      </c>
      <c r="E6002" s="310" t="str">
        <f t="shared" si="93"/>
        <v>SINAPI 07/2024</v>
      </c>
      <c r="F6002" s="18">
        <v>475.61</v>
      </c>
    </row>
    <row r="6003" spans="1:6" ht="40.5">
      <c r="A6003" s="707">
        <v>102253</v>
      </c>
      <c r="B6003" s="692" t="s">
        <v>6015</v>
      </c>
      <c r="C6003" s="18" t="s">
        <v>495</v>
      </c>
      <c r="D6003" s="18">
        <v>959.82</v>
      </c>
      <c r="E6003" s="310" t="str">
        <f t="shared" si="93"/>
        <v>SINAPI 07/2024</v>
      </c>
      <c r="F6003" s="18">
        <v>971.12</v>
      </c>
    </row>
    <row r="6004" spans="1:6" ht="40.5">
      <c r="A6004" s="707">
        <v>102254</v>
      </c>
      <c r="B6004" s="692" t="s">
        <v>6016</v>
      </c>
      <c r="C6004" s="18" t="s">
        <v>495</v>
      </c>
      <c r="D6004" s="18">
        <v>836.88</v>
      </c>
      <c r="E6004" s="310" t="str">
        <f t="shared" si="93"/>
        <v>SINAPI 07/2024</v>
      </c>
      <c r="F6004" s="18">
        <v>848.18</v>
      </c>
    </row>
    <row r="6005" spans="1:6" ht="40.5">
      <c r="A6005" s="707">
        <v>102255</v>
      </c>
      <c r="B6005" s="692" t="s">
        <v>6017</v>
      </c>
      <c r="C6005" s="18" t="s">
        <v>495</v>
      </c>
      <c r="D6005" s="18">
        <v>972.86</v>
      </c>
      <c r="E6005" s="310" t="str">
        <f t="shared" si="93"/>
        <v>SINAPI 07/2024</v>
      </c>
      <c r="F6005" s="18">
        <v>994.68</v>
      </c>
    </row>
    <row r="6006" spans="1:6" ht="40.5">
      <c r="A6006" s="707">
        <v>102256</v>
      </c>
      <c r="B6006" s="692" t="s">
        <v>6018</v>
      </c>
      <c r="C6006" s="18" t="s">
        <v>495</v>
      </c>
      <c r="D6006" s="18">
        <v>855.78</v>
      </c>
      <c r="E6006" s="310" t="str">
        <f t="shared" si="93"/>
        <v>SINAPI 07/2024</v>
      </c>
      <c r="F6006" s="18">
        <v>877.6</v>
      </c>
    </row>
    <row r="6007" spans="1:6" ht="40.5">
      <c r="A6007" s="707">
        <v>102257</v>
      </c>
      <c r="B6007" s="692" t="s">
        <v>6019</v>
      </c>
      <c r="C6007" s="18" t="s">
        <v>495</v>
      </c>
      <c r="D6007" s="18">
        <v>349.06</v>
      </c>
      <c r="E6007" s="310" t="str">
        <f t="shared" si="93"/>
        <v>SINAPI 07/2024</v>
      </c>
      <c r="F6007" s="18">
        <v>359.24</v>
      </c>
    </row>
    <row r="6008" spans="1:6" ht="40.5">
      <c r="A6008" s="707">
        <v>102258</v>
      </c>
      <c r="B6008" s="692" t="s">
        <v>6020</v>
      </c>
      <c r="C6008" s="18" t="s">
        <v>495</v>
      </c>
      <c r="D6008" s="18">
        <v>384.07</v>
      </c>
      <c r="E6008" s="310" t="str">
        <f t="shared" si="93"/>
        <v>SINAPI 07/2024</v>
      </c>
      <c r="F6008" s="18">
        <v>403.89</v>
      </c>
    </row>
    <row r="6009" spans="1:6" ht="54">
      <c r="A6009" s="707">
        <v>104718</v>
      </c>
      <c r="B6009" s="692" t="s">
        <v>6021</v>
      </c>
      <c r="C6009" s="18" t="s">
        <v>495</v>
      </c>
      <c r="D6009" s="18">
        <v>115.46</v>
      </c>
      <c r="E6009" s="310" t="str">
        <f t="shared" si="93"/>
        <v>SINAPI 07/2024</v>
      </c>
      <c r="F6009" s="18">
        <v>118.51</v>
      </c>
    </row>
    <row r="6010" spans="1:6" ht="54">
      <c r="A6010" s="707">
        <v>104719</v>
      </c>
      <c r="B6010" s="692" t="s">
        <v>6022</v>
      </c>
      <c r="C6010" s="18" t="s">
        <v>495</v>
      </c>
      <c r="D6010" s="18">
        <v>166.07</v>
      </c>
      <c r="E6010" s="310" t="str">
        <f t="shared" si="93"/>
        <v>SINAPI 07/2024</v>
      </c>
      <c r="F6010" s="18">
        <v>169.94</v>
      </c>
    </row>
    <row r="6011" spans="1:6" ht="54">
      <c r="A6011" s="707">
        <v>104720</v>
      </c>
      <c r="B6011" s="692" t="s">
        <v>6023</v>
      </c>
      <c r="C6011" s="18" t="s">
        <v>495</v>
      </c>
      <c r="D6011" s="18">
        <v>143.57</v>
      </c>
      <c r="E6011" s="310" t="str">
        <f t="shared" si="93"/>
        <v>SINAPI 07/2024</v>
      </c>
      <c r="F6011" s="18">
        <v>147.22</v>
      </c>
    </row>
    <row r="6012" spans="1:6" ht="54">
      <c r="A6012" s="707">
        <v>104721</v>
      </c>
      <c r="B6012" s="692" t="s">
        <v>6024</v>
      </c>
      <c r="C6012" s="18" t="s">
        <v>495</v>
      </c>
      <c r="D6012" s="18">
        <v>194.19</v>
      </c>
      <c r="E6012" s="310" t="str">
        <f t="shared" si="93"/>
        <v>SINAPI 07/2024</v>
      </c>
      <c r="F6012" s="18">
        <v>198.65</v>
      </c>
    </row>
    <row r="6013" spans="1:6" ht="54">
      <c r="A6013" s="707">
        <v>104722</v>
      </c>
      <c r="B6013" s="692" t="s">
        <v>6025</v>
      </c>
      <c r="C6013" s="18" t="s">
        <v>495</v>
      </c>
      <c r="D6013" s="18">
        <v>171.71</v>
      </c>
      <c r="E6013" s="310" t="str">
        <f t="shared" si="93"/>
        <v>SINAPI 07/2024</v>
      </c>
      <c r="F6013" s="18">
        <v>175.95</v>
      </c>
    </row>
    <row r="6014" spans="1:6" ht="54">
      <c r="A6014" s="707">
        <v>104723</v>
      </c>
      <c r="B6014" s="692" t="s">
        <v>6026</v>
      </c>
      <c r="C6014" s="18" t="s">
        <v>495</v>
      </c>
      <c r="D6014" s="18">
        <v>222.32</v>
      </c>
      <c r="E6014" s="310" t="str">
        <f t="shared" si="93"/>
        <v>SINAPI 07/2024</v>
      </c>
      <c r="F6014" s="18">
        <v>227.37</v>
      </c>
    </row>
    <row r="6015" spans="1:6" ht="54">
      <c r="A6015" s="707">
        <v>104724</v>
      </c>
      <c r="B6015" s="692" t="s">
        <v>6027</v>
      </c>
      <c r="C6015" s="18" t="s">
        <v>495</v>
      </c>
      <c r="D6015" s="18">
        <v>84.53</v>
      </c>
      <c r="E6015" s="310" t="str">
        <f t="shared" si="93"/>
        <v>SINAPI 07/2024</v>
      </c>
      <c r="F6015" s="18">
        <v>86.64</v>
      </c>
    </row>
    <row r="6016" spans="1:6" ht="40.5">
      <c r="A6016" s="707">
        <v>101154</v>
      </c>
      <c r="B6016" s="692" t="s">
        <v>6028</v>
      </c>
      <c r="C6016" s="18" t="s">
        <v>495</v>
      </c>
      <c r="D6016" s="18">
        <v>123.67</v>
      </c>
      <c r="E6016" s="310" t="str">
        <f t="shared" si="93"/>
        <v>SINAPI 07/2024</v>
      </c>
      <c r="F6016" s="18">
        <v>127.2</v>
      </c>
    </row>
    <row r="6017" spans="1:6" ht="40.5">
      <c r="A6017" s="707">
        <v>101155</v>
      </c>
      <c r="B6017" s="692" t="s">
        <v>6029</v>
      </c>
      <c r="C6017" s="18" t="s">
        <v>495</v>
      </c>
      <c r="D6017" s="18">
        <v>173.41</v>
      </c>
      <c r="E6017" s="310" t="str">
        <f t="shared" si="93"/>
        <v>SINAPI 07/2024</v>
      </c>
      <c r="F6017" s="18">
        <v>178.06</v>
      </c>
    </row>
    <row r="6018" spans="1:6" ht="40.5">
      <c r="A6018" s="707">
        <v>101156</v>
      </c>
      <c r="B6018" s="692" t="s">
        <v>6030</v>
      </c>
      <c r="C6018" s="18" t="s">
        <v>495</v>
      </c>
      <c r="D6018" s="18">
        <v>254.42</v>
      </c>
      <c r="E6018" s="310" t="str">
        <f t="shared" si="93"/>
        <v>SINAPI 07/2024</v>
      </c>
      <c r="F6018" s="18">
        <v>260.72000000000003</v>
      </c>
    </row>
    <row r="6019" spans="1:6" ht="54">
      <c r="A6019" s="707">
        <v>101814</v>
      </c>
      <c r="B6019" s="692" t="s">
        <v>6031</v>
      </c>
      <c r="C6019" s="18" t="s">
        <v>495</v>
      </c>
      <c r="D6019" s="18">
        <v>45.81</v>
      </c>
      <c r="E6019" s="310" t="str">
        <f t="shared" si="93"/>
        <v>SINAPI 07/2024</v>
      </c>
      <c r="F6019" s="18">
        <v>48.93</v>
      </c>
    </row>
    <row r="6020" spans="1:6" ht="54">
      <c r="A6020" s="707">
        <v>101816</v>
      </c>
      <c r="B6020" s="692" t="s">
        <v>6032</v>
      </c>
      <c r="C6020" s="18" t="s">
        <v>495</v>
      </c>
      <c r="D6020" s="18">
        <v>69.27</v>
      </c>
      <c r="E6020" s="310" t="str">
        <f t="shared" si="93"/>
        <v>SINAPI 07/2024</v>
      </c>
      <c r="F6020" s="18">
        <v>73.36</v>
      </c>
    </row>
    <row r="6021" spans="1:6" ht="54">
      <c r="A6021" s="707">
        <v>101817</v>
      </c>
      <c r="B6021" s="692" t="s">
        <v>6033</v>
      </c>
      <c r="C6021" s="18" t="s">
        <v>495</v>
      </c>
      <c r="D6021" s="18">
        <v>49.23</v>
      </c>
      <c r="E6021" s="310" t="str">
        <f t="shared" si="93"/>
        <v>SINAPI 07/2024</v>
      </c>
      <c r="F6021" s="18">
        <v>53.03</v>
      </c>
    </row>
    <row r="6022" spans="1:6" ht="54">
      <c r="A6022" s="707">
        <v>101819</v>
      </c>
      <c r="B6022" s="692" t="s">
        <v>6034</v>
      </c>
      <c r="C6022" s="18" t="s">
        <v>495</v>
      </c>
      <c r="D6022" s="18">
        <v>62.18</v>
      </c>
      <c r="E6022" s="310" t="str">
        <f t="shared" si="93"/>
        <v>SINAPI 07/2024</v>
      </c>
      <c r="F6022" s="18">
        <v>66.67</v>
      </c>
    </row>
    <row r="6023" spans="1:6" ht="54">
      <c r="A6023" s="707">
        <v>101820</v>
      </c>
      <c r="B6023" s="692" t="s">
        <v>6035</v>
      </c>
      <c r="C6023" s="18" t="s">
        <v>495</v>
      </c>
      <c r="D6023" s="18">
        <v>40.409999999999997</v>
      </c>
      <c r="E6023" s="310" t="str">
        <f t="shared" si="93"/>
        <v>SINAPI 07/2024</v>
      </c>
      <c r="F6023" s="18">
        <v>44.32</v>
      </c>
    </row>
    <row r="6024" spans="1:6" ht="54">
      <c r="A6024" s="707">
        <v>101822</v>
      </c>
      <c r="B6024" s="692" t="s">
        <v>6036</v>
      </c>
      <c r="C6024" s="18" t="s">
        <v>514</v>
      </c>
      <c r="D6024" s="18">
        <v>111.47</v>
      </c>
      <c r="E6024" s="310" t="str">
        <f t="shared" ref="E6024:E6087" si="94">+$G$7</f>
        <v>SINAPI 07/2024</v>
      </c>
      <c r="F6024" s="18">
        <v>125.03</v>
      </c>
    </row>
    <row r="6025" spans="1:6" ht="40.5">
      <c r="A6025" s="707">
        <v>101823</v>
      </c>
      <c r="B6025" s="692" t="s">
        <v>6037</v>
      </c>
      <c r="C6025" s="18" t="s">
        <v>514</v>
      </c>
      <c r="D6025" s="18">
        <v>143.26</v>
      </c>
      <c r="E6025" s="310" t="str">
        <f t="shared" si="94"/>
        <v>SINAPI 07/2024</v>
      </c>
      <c r="F6025" s="18">
        <v>156.82</v>
      </c>
    </row>
    <row r="6026" spans="1:6" ht="40.5">
      <c r="A6026" s="707">
        <v>101824</v>
      </c>
      <c r="B6026" s="692" t="s">
        <v>6038</v>
      </c>
      <c r="C6026" s="18" t="s">
        <v>514</v>
      </c>
      <c r="D6026" s="18">
        <v>172.86</v>
      </c>
      <c r="E6026" s="310" t="str">
        <f t="shared" si="94"/>
        <v>SINAPI 07/2024</v>
      </c>
      <c r="F6026" s="18">
        <v>186.42</v>
      </c>
    </row>
    <row r="6027" spans="1:6" ht="40.5">
      <c r="A6027" s="707">
        <v>101825</v>
      </c>
      <c r="B6027" s="692" t="s">
        <v>6039</v>
      </c>
      <c r="C6027" s="18" t="s">
        <v>514</v>
      </c>
      <c r="D6027" s="18">
        <v>201.66</v>
      </c>
      <c r="E6027" s="310" t="str">
        <f t="shared" si="94"/>
        <v>SINAPI 07/2024</v>
      </c>
      <c r="F6027" s="18">
        <v>215.22</v>
      </c>
    </row>
    <row r="6028" spans="1:6" ht="40.5">
      <c r="A6028" s="707">
        <v>101826</v>
      </c>
      <c r="B6028" s="692" t="s">
        <v>6040</v>
      </c>
      <c r="C6028" s="18" t="s">
        <v>514</v>
      </c>
      <c r="D6028" s="18">
        <v>230.09</v>
      </c>
      <c r="E6028" s="310" t="str">
        <f t="shared" si="94"/>
        <v>SINAPI 07/2024</v>
      </c>
      <c r="F6028" s="18">
        <v>243.65</v>
      </c>
    </row>
    <row r="6029" spans="1:6" ht="40.5">
      <c r="A6029" s="707">
        <v>101827</v>
      </c>
      <c r="B6029" s="692" t="s">
        <v>6041</v>
      </c>
      <c r="C6029" s="18" t="s">
        <v>514</v>
      </c>
      <c r="D6029" s="18">
        <v>197.68</v>
      </c>
      <c r="E6029" s="310" t="str">
        <f t="shared" si="94"/>
        <v>SINAPI 07/2024</v>
      </c>
      <c r="F6029" s="18">
        <v>211.24</v>
      </c>
    </row>
    <row r="6030" spans="1:6" ht="40.5">
      <c r="A6030" s="707">
        <v>101828</v>
      </c>
      <c r="B6030" s="692" t="s">
        <v>6042</v>
      </c>
      <c r="C6030" s="18" t="s">
        <v>514</v>
      </c>
      <c r="D6030" s="18">
        <v>183.32</v>
      </c>
      <c r="E6030" s="310" t="str">
        <f t="shared" si="94"/>
        <v>SINAPI 07/2024</v>
      </c>
      <c r="F6030" s="18">
        <v>196.88</v>
      </c>
    </row>
    <row r="6031" spans="1:6" ht="54">
      <c r="A6031" s="707">
        <v>101829</v>
      </c>
      <c r="B6031" s="692" t="s">
        <v>6043</v>
      </c>
      <c r="C6031" s="18" t="s">
        <v>514</v>
      </c>
      <c r="D6031" s="18">
        <v>255.62</v>
      </c>
      <c r="E6031" s="310" t="str">
        <f t="shared" si="94"/>
        <v>SINAPI 07/2024</v>
      </c>
      <c r="F6031" s="18">
        <v>269.18</v>
      </c>
    </row>
    <row r="6032" spans="1:6" ht="54">
      <c r="A6032" s="707">
        <v>101830</v>
      </c>
      <c r="B6032" s="692" t="s">
        <v>6044</v>
      </c>
      <c r="C6032" s="18" t="s">
        <v>514</v>
      </c>
      <c r="D6032" s="18">
        <v>282.7</v>
      </c>
      <c r="E6032" s="310" t="str">
        <f t="shared" si="94"/>
        <v>SINAPI 07/2024</v>
      </c>
      <c r="F6032" s="18">
        <v>296.26</v>
      </c>
    </row>
    <row r="6033" spans="1:6" ht="54">
      <c r="A6033" s="707">
        <v>101831</v>
      </c>
      <c r="B6033" s="692" t="s">
        <v>6045</v>
      </c>
      <c r="C6033" s="18" t="s">
        <v>514</v>
      </c>
      <c r="D6033" s="18">
        <v>309.41000000000003</v>
      </c>
      <c r="E6033" s="310" t="str">
        <f t="shared" si="94"/>
        <v>SINAPI 07/2024</v>
      </c>
      <c r="F6033" s="18">
        <v>322.97000000000003</v>
      </c>
    </row>
    <row r="6034" spans="1:6" ht="54">
      <c r="A6034" s="707">
        <v>101832</v>
      </c>
      <c r="B6034" s="692" t="s">
        <v>6046</v>
      </c>
      <c r="C6034" s="18" t="s">
        <v>514</v>
      </c>
      <c r="D6034" s="18">
        <v>241.83</v>
      </c>
      <c r="E6034" s="310" t="str">
        <f t="shared" si="94"/>
        <v>SINAPI 07/2024</v>
      </c>
      <c r="F6034" s="18">
        <v>255.39</v>
      </c>
    </row>
    <row r="6035" spans="1:6" ht="54">
      <c r="A6035" s="707">
        <v>101833</v>
      </c>
      <c r="B6035" s="692" t="s">
        <v>6047</v>
      </c>
      <c r="C6035" s="18" t="s">
        <v>514</v>
      </c>
      <c r="D6035" s="18">
        <v>269.19</v>
      </c>
      <c r="E6035" s="310" t="str">
        <f t="shared" si="94"/>
        <v>SINAPI 07/2024</v>
      </c>
      <c r="F6035" s="18">
        <v>282.75</v>
      </c>
    </row>
    <row r="6036" spans="1:6" ht="54">
      <c r="A6036" s="707">
        <v>101834</v>
      </c>
      <c r="B6036" s="692" t="s">
        <v>6048</v>
      </c>
      <c r="C6036" s="18" t="s">
        <v>514</v>
      </c>
      <c r="D6036" s="18">
        <v>296.19</v>
      </c>
      <c r="E6036" s="310" t="str">
        <f t="shared" si="94"/>
        <v>SINAPI 07/2024</v>
      </c>
      <c r="F6036" s="18">
        <v>309.75</v>
      </c>
    </row>
    <row r="6037" spans="1:6" ht="40.5">
      <c r="A6037" s="707">
        <v>101835</v>
      </c>
      <c r="B6037" s="692" t="s">
        <v>6049</v>
      </c>
      <c r="C6037" s="18" t="s">
        <v>514</v>
      </c>
      <c r="D6037" s="18">
        <v>277.19</v>
      </c>
      <c r="E6037" s="310" t="str">
        <f t="shared" si="94"/>
        <v>SINAPI 07/2024</v>
      </c>
      <c r="F6037" s="18">
        <v>291.01</v>
      </c>
    </row>
    <row r="6038" spans="1:6" ht="40.5">
      <c r="A6038" s="707">
        <v>101836</v>
      </c>
      <c r="B6038" s="692" t="s">
        <v>6050</v>
      </c>
      <c r="C6038" s="18" t="s">
        <v>514</v>
      </c>
      <c r="D6038" s="18">
        <v>27.2</v>
      </c>
      <c r="E6038" s="310" t="str">
        <f t="shared" si="94"/>
        <v>SINAPI 07/2024</v>
      </c>
      <c r="F6038" s="18">
        <v>28.65</v>
      </c>
    </row>
    <row r="6039" spans="1:6" ht="40.5">
      <c r="A6039" s="707">
        <v>101837</v>
      </c>
      <c r="B6039" s="692" t="s">
        <v>6051</v>
      </c>
      <c r="C6039" s="18" t="s">
        <v>514</v>
      </c>
      <c r="D6039" s="18">
        <v>58.99</v>
      </c>
      <c r="E6039" s="310" t="str">
        <f t="shared" si="94"/>
        <v>SINAPI 07/2024</v>
      </c>
      <c r="F6039" s="18">
        <v>60.44</v>
      </c>
    </row>
    <row r="6040" spans="1:6" ht="40.5">
      <c r="A6040" s="707">
        <v>101838</v>
      </c>
      <c r="B6040" s="692" t="s">
        <v>6052</v>
      </c>
      <c r="C6040" s="18" t="s">
        <v>514</v>
      </c>
      <c r="D6040" s="18">
        <v>88.59</v>
      </c>
      <c r="E6040" s="310" t="str">
        <f t="shared" si="94"/>
        <v>SINAPI 07/2024</v>
      </c>
      <c r="F6040" s="18">
        <v>90.04</v>
      </c>
    </row>
    <row r="6041" spans="1:6" ht="40.5">
      <c r="A6041" s="707">
        <v>101839</v>
      </c>
      <c r="B6041" s="692" t="s">
        <v>6053</v>
      </c>
      <c r="C6041" s="18" t="s">
        <v>514</v>
      </c>
      <c r="D6041" s="18">
        <v>117.39</v>
      </c>
      <c r="E6041" s="310" t="str">
        <f t="shared" si="94"/>
        <v>SINAPI 07/2024</v>
      </c>
      <c r="F6041" s="18">
        <v>118.83</v>
      </c>
    </row>
    <row r="6042" spans="1:6" ht="40.5">
      <c r="A6042" s="707">
        <v>101840</v>
      </c>
      <c r="B6042" s="692" t="s">
        <v>6054</v>
      </c>
      <c r="C6042" s="18" t="s">
        <v>514</v>
      </c>
      <c r="D6042" s="18">
        <v>196.22</v>
      </c>
      <c r="E6042" s="310" t="str">
        <f t="shared" si="94"/>
        <v>SINAPI 07/2024</v>
      </c>
      <c r="F6042" s="18">
        <v>201.13</v>
      </c>
    </row>
    <row r="6043" spans="1:6" ht="40.5">
      <c r="A6043" s="707">
        <v>101841</v>
      </c>
      <c r="B6043" s="692" t="s">
        <v>6055</v>
      </c>
      <c r="C6043" s="18" t="s">
        <v>514</v>
      </c>
      <c r="D6043" s="18">
        <v>113.41</v>
      </c>
      <c r="E6043" s="310" t="str">
        <f t="shared" si="94"/>
        <v>SINAPI 07/2024</v>
      </c>
      <c r="F6043" s="18">
        <v>114.86</v>
      </c>
    </row>
    <row r="6044" spans="1:6" ht="40.5">
      <c r="A6044" s="707">
        <v>101842</v>
      </c>
      <c r="B6044" s="692" t="s">
        <v>6056</v>
      </c>
      <c r="C6044" s="18" t="s">
        <v>514</v>
      </c>
      <c r="D6044" s="18">
        <v>99.05</v>
      </c>
      <c r="E6044" s="310" t="str">
        <f t="shared" si="94"/>
        <v>SINAPI 07/2024</v>
      </c>
      <c r="F6044" s="18">
        <v>100.5</v>
      </c>
    </row>
    <row r="6045" spans="1:6" ht="40.5">
      <c r="A6045" s="707">
        <v>101843</v>
      </c>
      <c r="B6045" s="692" t="s">
        <v>6057</v>
      </c>
      <c r="C6045" s="18" t="s">
        <v>514</v>
      </c>
      <c r="D6045" s="18">
        <v>171.35</v>
      </c>
      <c r="E6045" s="310" t="str">
        <f t="shared" si="94"/>
        <v>SINAPI 07/2024</v>
      </c>
      <c r="F6045" s="18">
        <v>172.8</v>
      </c>
    </row>
    <row r="6046" spans="1:6" ht="40.5">
      <c r="A6046" s="707">
        <v>101844</v>
      </c>
      <c r="B6046" s="692" t="s">
        <v>6058</v>
      </c>
      <c r="C6046" s="18" t="s">
        <v>514</v>
      </c>
      <c r="D6046" s="18">
        <v>198.43</v>
      </c>
      <c r="E6046" s="310" t="str">
        <f t="shared" si="94"/>
        <v>SINAPI 07/2024</v>
      </c>
      <c r="F6046" s="18">
        <v>199.88</v>
      </c>
    </row>
    <row r="6047" spans="1:6" ht="40.5">
      <c r="A6047" s="707">
        <v>101845</v>
      </c>
      <c r="B6047" s="692" t="s">
        <v>6059</v>
      </c>
      <c r="C6047" s="18" t="s">
        <v>514</v>
      </c>
      <c r="D6047" s="18">
        <v>225.14</v>
      </c>
      <c r="E6047" s="310" t="str">
        <f t="shared" si="94"/>
        <v>SINAPI 07/2024</v>
      </c>
      <c r="F6047" s="18">
        <v>226.59</v>
      </c>
    </row>
    <row r="6048" spans="1:6" ht="40.5">
      <c r="A6048" s="707">
        <v>101846</v>
      </c>
      <c r="B6048" s="692" t="s">
        <v>6060</v>
      </c>
      <c r="C6048" s="18" t="s">
        <v>514</v>
      </c>
      <c r="D6048" s="18">
        <v>157.56</v>
      </c>
      <c r="E6048" s="310" t="str">
        <f t="shared" si="94"/>
        <v>SINAPI 07/2024</v>
      </c>
      <c r="F6048" s="18">
        <v>159.01</v>
      </c>
    </row>
    <row r="6049" spans="1:6" ht="40.5">
      <c r="A6049" s="707">
        <v>101847</v>
      </c>
      <c r="B6049" s="692" t="s">
        <v>6061</v>
      </c>
      <c r="C6049" s="18" t="s">
        <v>514</v>
      </c>
      <c r="D6049" s="18">
        <v>184.92</v>
      </c>
      <c r="E6049" s="310" t="str">
        <f t="shared" si="94"/>
        <v>SINAPI 07/2024</v>
      </c>
      <c r="F6049" s="18">
        <v>186.37</v>
      </c>
    </row>
    <row r="6050" spans="1:6" ht="40.5">
      <c r="A6050" s="707">
        <v>101848</v>
      </c>
      <c r="B6050" s="692" t="s">
        <v>6062</v>
      </c>
      <c r="C6050" s="18" t="s">
        <v>514</v>
      </c>
      <c r="D6050" s="18">
        <v>211.92</v>
      </c>
      <c r="E6050" s="310" t="str">
        <f t="shared" si="94"/>
        <v>SINAPI 07/2024</v>
      </c>
      <c r="F6050" s="18">
        <v>213.37</v>
      </c>
    </row>
    <row r="6051" spans="1:6" ht="40.5">
      <c r="A6051" s="707">
        <v>101849</v>
      </c>
      <c r="B6051" s="692" t="s">
        <v>6063</v>
      </c>
      <c r="C6051" s="18" t="s">
        <v>514</v>
      </c>
      <c r="D6051" s="18">
        <v>192.92</v>
      </c>
      <c r="E6051" s="310" t="str">
        <f t="shared" si="94"/>
        <v>SINAPI 07/2024</v>
      </c>
      <c r="F6051" s="18">
        <v>194.63</v>
      </c>
    </row>
    <row r="6052" spans="1:6" ht="40.5">
      <c r="A6052" s="707">
        <v>101850</v>
      </c>
      <c r="B6052" s="692" t="s">
        <v>6064</v>
      </c>
      <c r="C6052" s="18" t="s">
        <v>495</v>
      </c>
      <c r="D6052" s="18">
        <v>61.06</v>
      </c>
      <c r="E6052" s="310" t="str">
        <f t="shared" si="94"/>
        <v>SINAPI 07/2024</v>
      </c>
      <c r="F6052" s="18">
        <v>65.45</v>
      </c>
    </row>
    <row r="6053" spans="1:6" ht="40.5">
      <c r="A6053" s="707">
        <v>101852</v>
      </c>
      <c r="B6053" s="692" t="s">
        <v>6065</v>
      </c>
      <c r="C6053" s="18" t="s">
        <v>495</v>
      </c>
      <c r="D6053" s="18">
        <v>74.760000000000005</v>
      </c>
      <c r="E6053" s="310" t="str">
        <f t="shared" si="94"/>
        <v>SINAPI 07/2024</v>
      </c>
      <c r="F6053" s="18">
        <v>79.84</v>
      </c>
    </row>
    <row r="6054" spans="1:6" ht="54">
      <c r="A6054" s="707">
        <v>101853</v>
      </c>
      <c r="B6054" s="692" t="s">
        <v>6066</v>
      </c>
      <c r="C6054" s="18" t="s">
        <v>495</v>
      </c>
      <c r="D6054" s="18">
        <v>55.29</v>
      </c>
      <c r="E6054" s="310" t="str">
        <f t="shared" si="94"/>
        <v>SINAPI 07/2024</v>
      </c>
      <c r="F6054" s="18">
        <v>58.87</v>
      </c>
    </row>
    <row r="6055" spans="1:6" ht="40.5">
      <c r="A6055" s="707">
        <v>101855</v>
      </c>
      <c r="B6055" s="692" t="s">
        <v>6067</v>
      </c>
      <c r="C6055" s="18" t="s">
        <v>495</v>
      </c>
      <c r="D6055" s="18">
        <v>79.42</v>
      </c>
      <c r="E6055" s="310" t="str">
        <f t="shared" si="94"/>
        <v>SINAPI 07/2024</v>
      </c>
      <c r="F6055" s="18">
        <v>83.96</v>
      </c>
    </row>
    <row r="6056" spans="1:6" ht="54">
      <c r="A6056" s="707">
        <v>101856</v>
      </c>
      <c r="B6056" s="692" t="s">
        <v>6068</v>
      </c>
      <c r="C6056" s="18" t="s">
        <v>495</v>
      </c>
      <c r="D6056" s="18">
        <v>27</v>
      </c>
      <c r="E6056" s="310" t="str">
        <f t="shared" si="94"/>
        <v>SINAPI 07/2024</v>
      </c>
      <c r="F6056" s="18">
        <v>29.36</v>
      </c>
    </row>
    <row r="6057" spans="1:6" ht="54">
      <c r="A6057" s="707">
        <v>101857</v>
      </c>
      <c r="B6057" s="692" t="s">
        <v>6069</v>
      </c>
      <c r="C6057" s="18" t="s">
        <v>495</v>
      </c>
      <c r="D6057" s="18">
        <v>32.9</v>
      </c>
      <c r="E6057" s="310" t="str">
        <f t="shared" si="94"/>
        <v>SINAPI 07/2024</v>
      </c>
      <c r="F6057" s="18">
        <v>35.979999999999997</v>
      </c>
    </row>
    <row r="6058" spans="1:6" ht="67.5">
      <c r="A6058" s="707">
        <v>101858</v>
      </c>
      <c r="B6058" s="692" t="s">
        <v>6070</v>
      </c>
      <c r="C6058" s="18" t="s">
        <v>495</v>
      </c>
      <c r="D6058" s="18">
        <v>27.51</v>
      </c>
      <c r="E6058" s="310" t="str">
        <f t="shared" si="94"/>
        <v>SINAPI 07/2024</v>
      </c>
      <c r="F6058" s="18">
        <v>29.93</v>
      </c>
    </row>
    <row r="6059" spans="1:6" ht="67.5">
      <c r="A6059" s="707">
        <v>101859</v>
      </c>
      <c r="B6059" s="692" t="s">
        <v>6071</v>
      </c>
      <c r="C6059" s="18" t="s">
        <v>495</v>
      </c>
      <c r="D6059" s="18">
        <v>30.03</v>
      </c>
      <c r="E6059" s="310" t="str">
        <f t="shared" si="94"/>
        <v>SINAPI 07/2024</v>
      </c>
      <c r="F6059" s="18">
        <v>32.770000000000003</v>
      </c>
    </row>
    <row r="6060" spans="1:6" ht="67.5">
      <c r="A6060" s="707">
        <v>101860</v>
      </c>
      <c r="B6060" s="692" t="s">
        <v>6072</v>
      </c>
      <c r="C6060" s="18" t="s">
        <v>495</v>
      </c>
      <c r="D6060" s="18">
        <v>34.04</v>
      </c>
      <c r="E6060" s="310" t="str">
        <f t="shared" si="94"/>
        <v>SINAPI 07/2024</v>
      </c>
      <c r="F6060" s="18">
        <v>37.25</v>
      </c>
    </row>
    <row r="6061" spans="1:6" ht="54">
      <c r="A6061" s="707">
        <v>101861</v>
      </c>
      <c r="B6061" s="692" t="s">
        <v>6073</v>
      </c>
      <c r="C6061" s="18" t="s">
        <v>495</v>
      </c>
      <c r="D6061" s="18">
        <v>32.04</v>
      </c>
      <c r="E6061" s="310" t="str">
        <f t="shared" si="94"/>
        <v>SINAPI 07/2024</v>
      </c>
      <c r="F6061" s="18">
        <v>35.01</v>
      </c>
    </row>
    <row r="6062" spans="1:6" ht="54">
      <c r="A6062" s="707">
        <v>101862</v>
      </c>
      <c r="B6062" s="692" t="s">
        <v>6074</v>
      </c>
      <c r="C6062" s="18" t="s">
        <v>495</v>
      </c>
      <c r="D6062" s="18">
        <v>34.630000000000003</v>
      </c>
      <c r="E6062" s="310" t="str">
        <f t="shared" si="94"/>
        <v>SINAPI 07/2024</v>
      </c>
      <c r="F6062" s="18">
        <v>37.92</v>
      </c>
    </row>
    <row r="6063" spans="1:6" ht="67.5">
      <c r="A6063" s="707">
        <v>101863</v>
      </c>
      <c r="B6063" s="692" t="s">
        <v>6075</v>
      </c>
      <c r="C6063" s="18" t="s">
        <v>495</v>
      </c>
      <c r="D6063" s="18">
        <v>27.85</v>
      </c>
      <c r="E6063" s="310" t="str">
        <f t="shared" si="94"/>
        <v>SINAPI 07/2024</v>
      </c>
      <c r="F6063" s="18">
        <v>30.32</v>
      </c>
    </row>
    <row r="6064" spans="1:6" ht="67.5">
      <c r="A6064" s="707">
        <v>101864</v>
      </c>
      <c r="B6064" s="692" t="s">
        <v>6076</v>
      </c>
      <c r="C6064" s="18" t="s">
        <v>495</v>
      </c>
      <c r="D6064" s="18">
        <v>31.83</v>
      </c>
      <c r="E6064" s="310" t="str">
        <f t="shared" si="94"/>
        <v>SINAPI 07/2024</v>
      </c>
      <c r="F6064" s="18">
        <v>34.78</v>
      </c>
    </row>
    <row r="6065" spans="1:6" ht="67.5">
      <c r="A6065" s="707">
        <v>101865</v>
      </c>
      <c r="B6065" s="692" t="s">
        <v>6077</v>
      </c>
      <c r="C6065" s="18" t="s">
        <v>495</v>
      </c>
      <c r="D6065" s="18">
        <v>35.840000000000003</v>
      </c>
      <c r="E6065" s="310" t="str">
        <f t="shared" si="94"/>
        <v>SINAPI 07/2024</v>
      </c>
      <c r="F6065" s="18">
        <v>39.270000000000003</v>
      </c>
    </row>
    <row r="6066" spans="1:6" ht="54">
      <c r="A6066" s="707">
        <v>101866</v>
      </c>
      <c r="B6066" s="692" t="s">
        <v>6078</v>
      </c>
      <c r="C6066" s="18" t="s">
        <v>495</v>
      </c>
      <c r="D6066" s="18">
        <v>32.24</v>
      </c>
      <c r="E6066" s="310" t="str">
        <f t="shared" si="94"/>
        <v>SINAPI 07/2024</v>
      </c>
      <c r="F6066" s="18">
        <v>35.229999999999997</v>
      </c>
    </row>
    <row r="6067" spans="1:6" ht="54">
      <c r="A6067" s="707">
        <v>101867</v>
      </c>
      <c r="B6067" s="692" t="s">
        <v>6079</v>
      </c>
      <c r="C6067" s="18" t="s">
        <v>495</v>
      </c>
      <c r="D6067" s="18">
        <v>36.229999999999997</v>
      </c>
      <c r="E6067" s="310" t="str">
        <f t="shared" si="94"/>
        <v>SINAPI 07/2024</v>
      </c>
      <c r="F6067" s="18">
        <v>39.71</v>
      </c>
    </row>
    <row r="6068" spans="1:6" ht="67.5">
      <c r="A6068" s="707">
        <v>101868</v>
      </c>
      <c r="B6068" s="692" t="s">
        <v>6080</v>
      </c>
      <c r="C6068" s="18" t="s">
        <v>495</v>
      </c>
      <c r="D6068" s="18">
        <v>29.45</v>
      </c>
      <c r="E6068" s="310" t="str">
        <f t="shared" si="94"/>
        <v>SINAPI 07/2024</v>
      </c>
      <c r="F6068" s="18">
        <v>32.11</v>
      </c>
    </row>
    <row r="6069" spans="1:6" ht="67.5">
      <c r="A6069" s="707">
        <v>101869</v>
      </c>
      <c r="B6069" s="692" t="s">
        <v>6081</v>
      </c>
      <c r="C6069" s="18" t="s">
        <v>495</v>
      </c>
      <c r="D6069" s="18">
        <v>33.44</v>
      </c>
      <c r="E6069" s="310" t="str">
        <f t="shared" si="94"/>
        <v>SINAPI 07/2024</v>
      </c>
      <c r="F6069" s="18">
        <v>36.58</v>
      </c>
    </row>
    <row r="6070" spans="1:6" ht="67.5">
      <c r="A6070" s="707">
        <v>101870</v>
      </c>
      <c r="B6070" s="692" t="s">
        <v>6082</v>
      </c>
      <c r="C6070" s="18" t="s">
        <v>495</v>
      </c>
      <c r="D6070" s="18">
        <v>37.43</v>
      </c>
      <c r="E6070" s="310" t="str">
        <f t="shared" si="94"/>
        <v>SINAPI 07/2024</v>
      </c>
      <c r="F6070" s="18">
        <v>41.06</v>
      </c>
    </row>
    <row r="6071" spans="1:6" ht="40.5">
      <c r="A6071" s="707">
        <v>102098</v>
      </c>
      <c r="B6071" s="692" t="s">
        <v>6083</v>
      </c>
      <c r="C6071" s="18" t="s">
        <v>514</v>
      </c>
      <c r="D6071" s="311">
        <v>2606.8000000000002</v>
      </c>
      <c r="E6071" s="310" t="str">
        <f t="shared" si="94"/>
        <v>SINAPI 07/2024</v>
      </c>
      <c r="F6071" s="311">
        <v>2642.43</v>
      </c>
    </row>
    <row r="6072" spans="1:6" ht="54">
      <c r="A6072" s="707">
        <v>102988</v>
      </c>
      <c r="B6072" s="692" t="s">
        <v>6084</v>
      </c>
      <c r="C6072" s="18" t="s">
        <v>495</v>
      </c>
      <c r="D6072" s="18">
        <v>52.54</v>
      </c>
      <c r="E6072" s="310" t="str">
        <f t="shared" si="94"/>
        <v>SINAPI 07/2024</v>
      </c>
      <c r="F6072" s="18">
        <v>57.89</v>
      </c>
    </row>
    <row r="6073" spans="1:6" ht="27">
      <c r="A6073" s="707">
        <v>100576</v>
      </c>
      <c r="B6073" s="692" t="s">
        <v>6085</v>
      </c>
      <c r="C6073" s="18" t="s">
        <v>495</v>
      </c>
      <c r="D6073" s="18">
        <v>2.52</v>
      </c>
      <c r="E6073" s="310" t="str">
        <f t="shared" si="94"/>
        <v>SINAPI 07/2024</v>
      </c>
      <c r="F6073" s="18">
        <v>2.63</v>
      </c>
    </row>
    <row r="6074" spans="1:6" ht="27">
      <c r="A6074" s="707">
        <v>100577</v>
      </c>
      <c r="B6074" s="692" t="s">
        <v>6086</v>
      </c>
      <c r="C6074" s="18" t="s">
        <v>495</v>
      </c>
      <c r="D6074" s="18">
        <v>1.23</v>
      </c>
      <c r="E6074" s="310" t="str">
        <f t="shared" si="94"/>
        <v>SINAPI 07/2024</v>
      </c>
      <c r="F6074" s="18">
        <v>1.28</v>
      </c>
    </row>
    <row r="6075" spans="1:6" ht="54">
      <c r="A6075" s="707">
        <v>96388</v>
      </c>
      <c r="B6075" s="692" t="s">
        <v>6087</v>
      </c>
      <c r="C6075" s="18" t="s">
        <v>514</v>
      </c>
      <c r="D6075" s="18">
        <v>12.41</v>
      </c>
      <c r="E6075" s="310" t="str">
        <f t="shared" si="94"/>
        <v>SINAPI 07/2024</v>
      </c>
      <c r="F6075" s="18">
        <v>12.88</v>
      </c>
    </row>
    <row r="6076" spans="1:6" ht="54">
      <c r="A6076" s="707">
        <v>96389</v>
      </c>
      <c r="B6076" s="692" t="s">
        <v>6088</v>
      </c>
      <c r="C6076" s="18" t="s">
        <v>514</v>
      </c>
      <c r="D6076" s="18">
        <v>48.95</v>
      </c>
      <c r="E6076" s="310" t="str">
        <f t="shared" si="94"/>
        <v>SINAPI 07/2024</v>
      </c>
      <c r="F6076" s="18">
        <v>49.65</v>
      </c>
    </row>
    <row r="6077" spans="1:6" ht="54">
      <c r="A6077" s="707">
        <v>96390</v>
      </c>
      <c r="B6077" s="692" t="s">
        <v>6089</v>
      </c>
      <c r="C6077" s="18" t="s">
        <v>514</v>
      </c>
      <c r="D6077" s="18">
        <v>76.680000000000007</v>
      </c>
      <c r="E6077" s="310" t="str">
        <f t="shared" si="94"/>
        <v>SINAPI 07/2024</v>
      </c>
      <c r="F6077" s="18">
        <v>77.37</v>
      </c>
    </row>
    <row r="6078" spans="1:6" ht="54">
      <c r="A6078" s="707">
        <v>96391</v>
      </c>
      <c r="B6078" s="692" t="s">
        <v>6090</v>
      </c>
      <c r="C6078" s="18" t="s">
        <v>514</v>
      </c>
      <c r="D6078" s="18">
        <v>106.3</v>
      </c>
      <c r="E6078" s="310" t="str">
        <f t="shared" si="94"/>
        <v>SINAPI 07/2024</v>
      </c>
      <c r="F6078" s="18">
        <v>107.04</v>
      </c>
    </row>
    <row r="6079" spans="1:6" ht="54">
      <c r="A6079" s="707">
        <v>96392</v>
      </c>
      <c r="B6079" s="692" t="s">
        <v>6091</v>
      </c>
      <c r="C6079" s="18" t="s">
        <v>514</v>
      </c>
      <c r="D6079" s="18">
        <v>134.72999999999999</v>
      </c>
      <c r="E6079" s="310" t="str">
        <f t="shared" si="94"/>
        <v>SINAPI 07/2024</v>
      </c>
      <c r="F6079" s="18">
        <v>135.47</v>
      </c>
    </row>
    <row r="6080" spans="1:6" ht="40.5">
      <c r="A6080" s="707">
        <v>96396</v>
      </c>
      <c r="B6080" s="692" t="s">
        <v>6092</v>
      </c>
      <c r="C6080" s="18" t="s">
        <v>514</v>
      </c>
      <c r="D6080" s="18">
        <v>179.53</v>
      </c>
      <c r="E6080" s="310" t="str">
        <f t="shared" si="94"/>
        <v>SINAPI 07/2024</v>
      </c>
      <c r="F6080" s="18">
        <v>180.34</v>
      </c>
    </row>
    <row r="6081" spans="1:6" ht="40.5">
      <c r="A6081" s="707">
        <v>96397</v>
      </c>
      <c r="B6081" s="692" t="s">
        <v>6093</v>
      </c>
      <c r="C6081" s="18" t="s">
        <v>514</v>
      </c>
      <c r="D6081" s="18">
        <v>236.08</v>
      </c>
      <c r="E6081" s="310" t="str">
        <f t="shared" si="94"/>
        <v>SINAPI 07/2024</v>
      </c>
      <c r="F6081" s="18">
        <v>236.97</v>
      </c>
    </row>
    <row r="6082" spans="1:6" ht="40.5">
      <c r="A6082" s="707">
        <v>96398</v>
      </c>
      <c r="B6082" s="692" t="s">
        <v>6094</v>
      </c>
      <c r="C6082" s="18" t="s">
        <v>514</v>
      </c>
      <c r="D6082" s="18">
        <v>310.85000000000002</v>
      </c>
      <c r="E6082" s="310" t="str">
        <f t="shared" si="94"/>
        <v>SINAPI 07/2024</v>
      </c>
      <c r="F6082" s="18">
        <v>311.82</v>
      </c>
    </row>
    <row r="6083" spans="1:6" ht="40.5">
      <c r="A6083" s="707">
        <v>96399</v>
      </c>
      <c r="B6083" s="692" t="s">
        <v>6095</v>
      </c>
      <c r="C6083" s="18" t="s">
        <v>514</v>
      </c>
      <c r="D6083" s="18">
        <v>123.24</v>
      </c>
      <c r="E6083" s="310" t="str">
        <f t="shared" si="94"/>
        <v>SINAPI 07/2024</v>
      </c>
      <c r="F6083" s="18">
        <v>123.99</v>
      </c>
    </row>
    <row r="6084" spans="1:6" ht="40.5">
      <c r="A6084" s="707">
        <v>96400</v>
      </c>
      <c r="B6084" s="692" t="s">
        <v>6096</v>
      </c>
      <c r="C6084" s="18" t="s">
        <v>514</v>
      </c>
      <c r="D6084" s="18">
        <v>160.65</v>
      </c>
      <c r="E6084" s="310" t="str">
        <f t="shared" si="94"/>
        <v>SINAPI 07/2024</v>
      </c>
      <c r="F6084" s="18">
        <v>161.63999999999999</v>
      </c>
    </row>
    <row r="6085" spans="1:6" ht="54">
      <c r="A6085" s="707">
        <v>100564</v>
      </c>
      <c r="B6085" s="692" t="s">
        <v>6097</v>
      </c>
      <c r="C6085" s="18" t="s">
        <v>514</v>
      </c>
      <c r="D6085" s="18">
        <v>109.34</v>
      </c>
      <c r="E6085" s="310" t="str">
        <f t="shared" si="94"/>
        <v>SINAPI 07/2024</v>
      </c>
      <c r="F6085" s="18">
        <v>110.49</v>
      </c>
    </row>
    <row r="6086" spans="1:6" ht="54">
      <c r="A6086" s="707">
        <v>100565</v>
      </c>
      <c r="B6086" s="692" t="s">
        <v>6098</v>
      </c>
      <c r="C6086" s="18" t="s">
        <v>514</v>
      </c>
      <c r="D6086" s="18">
        <v>95.03</v>
      </c>
      <c r="E6086" s="310" t="str">
        <f t="shared" si="94"/>
        <v>SINAPI 07/2024</v>
      </c>
      <c r="F6086" s="18">
        <v>96.18</v>
      </c>
    </row>
    <row r="6087" spans="1:6" ht="54">
      <c r="A6087" s="707">
        <v>100566</v>
      </c>
      <c r="B6087" s="692" t="s">
        <v>6099</v>
      </c>
      <c r="C6087" s="18" t="s">
        <v>514</v>
      </c>
      <c r="D6087" s="18">
        <v>167.28</v>
      </c>
      <c r="E6087" s="310" t="str">
        <f t="shared" si="94"/>
        <v>SINAPI 07/2024</v>
      </c>
      <c r="F6087" s="18">
        <v>168.43</v>
      </c>
    </row>
    <row r="6088" spans="1:6" ht="54">
      <c r="A6088" s="707">
        <v>100567</v>
      </c>
      <c r="B6088" s="692" t="s">
        <v>6100</v>
      </c>
      <c r="C6088" s="18" t="s">
        <v>514</v>
      </c>
      <c r="D6088" s="18">
        <v>194.41</v>
      </c>
      <c r="E6088" s="310" t="str">
        <f t="shared" ref="E6088:E6151" si="95">+$G$7</f>
        <v>SINAPI 07/2024</v>
      </c>
      <c r="F6088" s="18">
        <v>195.56</v>
      </c>
    </row>
    <row r="6089" spans="1:6" ht="54">
      <c r="A6089" s="707">
        <v>100568</v>
      </c>
      <c r="B6089" s="692" t="s">
        <v>6101</v>
      </c>
      <c r="C6089" s="18" t="s">
        <v>514</v>
      </c>
      <c r="D6089" s="18">
        <v>221.07</v>
      </c>
      <c r="E6089" s="310" t="str">
        <f t="shared" si="95"/>
        <v>SINAPI 07/2024</v>
      </c>
      <c r="F6089" s="18">
        <v>222.22</v>
      </c>
    </row>
    <row r="6090" spans="1:6" ht="54">
      <c r="A6090" s="707">
        <v>100569</v>
      </c>
      <c r="B6090" s="692" t="s">
        <v>6102</v>
      </c>
      <c r="C6090" s="18" t="s">
        <v>514</v>
      </c>
      <c r="D6090" s="18">
        <v>153.49</v>
      </c>
      <c r="E6090" s="310" t="str">
        <f t="shared" si="95"/>
        <v>SINAPI 07/2024</v>
      </c>
      <c r="F6090" s="18">
        <v>154.63999999999999</v>
      </c>
    </row>
    <row r="6091" spans="1:6" ht="54">
      <c r="A6091" s="707">
        <v>100570</v>
      </c>
      <c r="B6091" s="692" t="s">
        <v>6103</v>
      </c>
      <c r="C6091" s="18" t="s">
        <v>514</v>
      </c>
      <c r="D6091" s="18">
        <v>183.26</v>
      </c>
      <c r="E6091" s="310" t="str">
        <f t="shared" si="95"/>
        <v>SINAPI 07/2024</v>
      </c>
      <c r="F6091" s="18">
        <v>184.46</v>
      </c>
    </row>
    <row r="6092" spans="1:6" ht="54">
      <c r="A6092" s="707">
        <v>100571</v>
      </c>
      <c r="B6092" s="692" t="s">
        <v>6104</v>
      </c>
      <c r="C6092" s="18" t="s">
        <v>514</v>
      </c>
      <c r="D6092" s="18">
        <v>207.9</v>
      </c>
      <c r="E6092" s="310" t="str">
        <f t="shared" si="95"/>
        <v>SINAPI 07/2024</v>
      </c>
      <c r="F6092" s="18">
        <v>209.05</v>
      </c>
    </row>
    <row r="6093" spans="1:6" ht="54">
      <c r="A6093" s="707">
        <v>100572</v>
      </c>
      <c r="B6093" s="692" t="s">
        <v>6105</v>
      </c>
      <c r="C6093" s="18" t="s">
        <v>514</v>
      </c>
      <c r="D6093" s="18">
        <v>114.2</v>
      </c>
      <c r="E6093" s="310" t="str">
        <f t="shared" si="95"/>
        <v>SINAPI 07/2024</v>
      </c>
      <c r="F6093" s="18">
        <v>115.64</v>
      </c>
    </row>
    <row r="6094" spans="1:6" ht="54">
      <c r="A6094" s="707">
        <v>100573</v>
      </c>
      <c r="B6094" s="692" t="s">
        <v>6106</v>
      </c>
      <c r="C6094" s="18" t="s">
        <v>514</v>
      </c>
      <c r="D6094" s="18">
        <v>99.89</v>
      </c>
      <c r="E6094" s="310" t="str">
        <f t="shared" si="95"/>
        <v>SINAPI 07/2024</v>
      </c>
      <c r="F6094" s="18">
        <v>101.33</v>
      </c>
    </row>
    <row r="6095" spans="1:6" ht="27">
      <c r="A6095" s="707">
        <v>100574</v>
      </c>
      <c r="B6095" s="692" t="s">
        <v>6107</v>
      </c>
      <c r="C6095" s="18" t="s">
        <v>514</v>
      </c>
      <c r="D6095" s="18">
        <v>1.43</v>
      </c>
      <c r="E6095" s="310" t="str">
        <f t="shared" si="95"/>
        <v>SINAPI 07/2024</v>
      </c>
      <c r="F6095" s="18">
        <v>1.48</v>
      </c>
    </row>
    <row r="6096" spans="1:6" ht="27">
      <c r="A6096" s="707">
        <v>100575</v>
      </c>
      <c r="B6096" s="692" t="s">
        <v>6108</v>
      </c>
      <c r="C6096" s="18" t="s">
        <v>495</v>
      </c>
      <c r="D6096" s="18">
        <v>0.13</v>
      </c>
      <c r="E6096" s="310" t="str">
        <f t="shared" si="95"/>
        <v>SINAPI 07/2024</v>
      </c>
      <c r="F6096" s="18">
        <v>0.14000000000000001</v>
      </c>
    </row>
    <row r="6097" spans="1:6" ht="67.5">
      <c r="A6097" s="707">
        <v>101767</v>
      </c>
      <c r="B6097" s="692" t="s">
        <v>6109</v>
      </c>
      <c r="C6097" s="18" t="s">
        <v>514</v>
      </c>
      <c r="D6097" s="18">
        <v>27.97</v>
      </c>
      <c r="E6097" s="310" t="str">
        <f t="shared" si="95"/>
        <v>SINAPI 07/2024</v>
      </c>
      <c r="F6097" s="18">
        <v>29.41</v>
      </c>
    </row>
    <row r="6098" spans="1:6" ht="54">
      <c r="A6098" s="707">
        <v>101768</v>
      </c>
      <c r="B6098" s="692" t="s">
        <v>6110</v>
      </c>
      <c r="C6098" s="18" t="s">
        <v>514</v>
      </c>
      <c r="D6098" s="18">
        <v>24.47</v>
      </c>
      <c r="E6098" s="310" t="str">
        <f t="shared" si="95"/>
        <v>SINAPI 07/2024</v>
      </c>
      <c r="F6098" s="18">
        <v>25.58</v>
      </c>
    </row>
    <row r="6099" spans="1:6" ht="27">
      <c r="A6099" s="707">
        <v>92391</v>
      </c>
      <c r="B6099" s="692" t="s">
        <v>6111</v>
      </c>
      <c r="C6099" s="18" t="s">
        <v>495</v>
      </c>
      <c r="D6099" s="18">
        <v>61.61</v>
      </c>
      <c r="E6099" s="310" t="str">
        <f t="shared" si="95"/>
        <v>SINAPI 07/2024</v>
      </c>
      <c r="F6099" s="18">
        <v>62.1</v>
      </c>
    </row>
    <row r="6100" spans="1:6" ht="27">
      <c r="A6100" s="707">
        <v>92392</v>
      </c>
      <c r="B6100" s="692" t="s">
        <v>6112</v>
      </c>
      <c r="C6100" s="18" t="s">
        <v>495</v>
      </c>
      <c r="D6100" s="18">
        <v>124.61</v>
      </c>
      <c r="E6100" s="310" t="str">
        <f t="shared" si="95"/>
        <v>SINAPI 07/2024</v>
      </c>
      <c r="F6100" s="18">
        <v>125.16</v>
      </c>
    </row>
    <row r="6101" spans="1:6" ht="27">
      <c r="A6101" s="707">
        <v>92393</v>
      </c>
      <c r="B6101" s="692" t="s">
        <v>6113</v>
      </c>
      <c r="C6101" s="18" t="s">
        <v>495</v>
      </c>
      <c r="D6101" s="18">
        <v>60.84</v>
      </c>
      <c r="E6101" s="310" t="str">
        <f t="shared" si="95"/>
        <v>SINAPI 07/2024</v>
      </c>
      <c r="F6101" s="18">
        <v>61.48</v>
      </c>
    </row>
    <row r="6102" spans="1:6" ht="27">
      <c r="A6102" s="707">
        <v>92394</v>
      </c>
      <c r="B6102" s="692" t="s">
        <v>6114</v>
      </c>
      <c r="C6102" s="18" t="s">
        <v>495</v>
      </c>
      <c r="D6102" s="18">
        <v>75.09</v>
      </c>
      <c r="E6102" s="310" t="str">
        <f t="shared" si="95"/>
        <v>SINAPI 07/2024</v>
      </c>
      <c r="F6102" s="18">
        <v>75.959999999999994</v>
      </c>
    </row>
    <row r="6103" spans="1:6" ht="27">
      <c r="A6103" s="707">
        <v>92395</v>
      </c>
      <c r="B6103" s="692" t="s">
        <v>6115</v>
      </c>
      <c r="C6103" s="18" t="s">
        <v>495</v>
      </c>
      <c r="D6103" s="18">
        <v>89.74</v>
      </c>
      <c r="E6103" s="310" t="str">
        <f t="shared" si="95"/>
        <v>SINAPI 07/2024</v>
      </c>
      <c r="F6103" s="18">
        <v>90.93</v>
      </c>
    </row>
    <row r="6104" spans="1:6" ht="40.5">
      <c r="A6104" s="707">
        <v>92396</v>
      </c>
      <c r="B6104" s="692" t="s">
        <v>6116</v>
      </c>
      <c r="C6104" s="18" t="s">
        <v>495</v>
      </c>
      <c r="D6104" s="18">
        <v>73.17</v>
      </c>
      <c r="E6104" s="310" t="str">
        <f t="shared" si="95"/>
        <v>SINAPI 07/2024</v>
      </c>
      <c r="F6104" s="18">
        <v>75.11</v>
      </c>
    </row>
    <row r="6105" spans="1:6" ht="40.5">
      <c r="A6105" s="707">
        <v>92397</v>
      </c>
      <c r="B6105" s="692" t="s">
        <v>6117</v>
      </c>
      <c r="C6105" s="18" t="s">
        <v>495</v>
      </c>
      <c r="D6105" s="18">
        <v>64.17</v>
      </c>
      <c r="E6105" s="310" t="str">
        <f t="shared" si="95"/>
        <v>SINAPI 07/2024</v>
      </c>
      <c r="F6105" s="18">
        <v>65.22</v>
      </c>
    </row>
    <row r="6106" spans="1:6" ht="40.5">
      <c r="A6106" s="707">
        <v>92398</v>
      </c>
      <c r="B6106" s="692" t="s">
        <v>6118</v>
      </c>
      <c r="C6106" s="18" t="s">
        <v>495</v>
      </c>
      <c r="D6106" s="18">
        <v>79.25</v>
      </c>
      <c r="E6106" s="310" t="str">
        <f t="shared" si="95"/>
        <v>SINAPI 07/2024</v>
      </c>
      <c r="F6106" s="18">
        <v>80.62</v>
      </c>
    </row>
    <row r="6107" spans="1:6" ht="27">
      <c r="A6107" s="707">
        <v>92400</v>
      </c>
      <c r="B6107" s="692" t="s">
        <v>6119</v>
      </c>
      <c r="C6107" s="18" t="s">
        <v>495</v>
      </c>
      <c r="D6107" s="18">
        <v>92.6</v>
      </c>
      <c r="E6107" s="310" t="str">
        <f t="shared" si="95"/>
        <v>SINAPI 07/2024</v>
      </c>
      <c r="F6107" s="18">
        <v>94.28</v>
      </c>
    </row>
    <row r="6108" spans="1:6" ht="27">
      <c r="A6108" s="707">
        <v>92402</v>
      </c>
      <c r="B6108" s="692" t="s">
        <v>6120</v>
      </c>
      <c r="C6108" s="18" t="s">
        <v>495</v>
      </c>
      <c r="D6108" s="18">
        <v>71.3</v>
      </c>
      <c r="E6108" s="310" t="str">
        <f t="shared" si="95"/>
        <v>SINAPI 07/2024</v>
      </c>
      <c r="F6108" s="18">
        <v>72.97</v>
      </c>
    </row>
    <row r="6109" spans="1:6" ht="27">
      <c r="A6109" s="707">
        <v>92403</v>
      </c>
      <c r="B6109" s="692" t="s">
        <v>6121</v>
      </c>
      <c r="C6109" s="18" t="s">
        <v>495</v>
      </c>
      <c r="D6109" s="18">
        <v>62</v>
      </c>
      <c r="E6109" s="310" t="str">
        <f t="shared" si="95"/>
        <v>SINAPI 07/2024</v>
      </c>
      <c r="F6109" s="18">
        <v>62.79</v>
      </c>
    </row>
    <row r="6110" spans="1:6" ht="27">
      <c r="A6110" s="707">
        <v>92404</v>
      </c>
      <c r="B6110" s="692" t="s">
        <v>6122</v>
      </c>
      <c r="C6110" s="18" t="s">
        <v>495</v>
      </c>
      <c r="D6110" s="18">
        <v>77.08</v>
      </c>
      <c r="E6110" s="310" t="str">
        <f t="shared" si="95"/>
        <v>SINAPI 07/2024</v>
      </c>
      <c r="F6110" s="18">
        <v>78.19</v>
      </c>
    </row>
    <row r="6111" spans="1:6" ht="27">
      <c r="A6111" s="707">
        <v>92406</v>
      </c>
      <c r="B6111" s="692" t="s">
        <v>6123</v>
      </c>
      <c r="C6111" s="18" t="s">
        <v>495</v>
      </c>
      <c r="D6111" s="18">
        <v>91.98</v>
      </c>
      <c r="E6111" s="310" t="str">
        <f t="shared" si="95"/>
        <v>SINAPI 07/2024</v>
      </c>
      <c r="F6111" s="18">
        <v>93.41</v>
      </c>
    </row>
    <row r="6112" spans="1:6" ht="40.5">
      <c r="A6112" s="707">
        <v>93679</v>
      </c>
      <c r="B6112" s="692" t="s">
        <v>6124</v>
      </c>
      <c r="C6112" s="18" t="s">
        <v>495</v>
      </c>
      <c r="D6112" s="18">
        <v>80.84</v>
      </c>
      <c r="E6112" s="310" t="str">
        <f t="shared" si="95"/>
        <v>SINAPI 07/2024</v>
      </c>
      <c r="F6112" s="18">
        <v>82.78</v>
      </c>
    </row>
    <row r="6113" spans="1:6" ht="40.5">
      <c r="A6113" s="707">
        <v>93680</v>
      </c>
      <c r="B6113" s="692" t="s">
        <v>6125</v>
      </c>
      <c r="C6113" s="18" t="s">
        <v>495</v>
      </c>
      <c r="D6113" s="18">
        <v>71.64</v>
      </c>
      <c r="E6113" s="310" t="str">
        <f t="shared" si="95"/>
        <v>SINAPI 07/2024</v>
      </c>
      <c r="F6113" s="18">
        <v>72.69</v>
      </c>
    </row>
    <row r="6114" spans="1:6" ht="40.5">
      <c r="A6114" s="707">
        <v>93681</v>
      </c>
      <c r="B6114" s="692" t="s">
        <v>6126</v>
      </c>
      <c r="C6114" s="18" t="s">
        <v>495</v>
      </c>
      <c r="D6114" s="18">
        <v>85.23</v>
      </c>
      <c r="E6114" s="310" t="str">
        <f t="shared" si="95"/>
        <v>SINAPI 07/2024</v>
      </c>
      <c r="F6114" s="18">
        <v>86.6</v>
      </c>
    </row>
    <row r="6115" spans="1:6" ht="27">
      <c r="A6115" s="707">
        <v>97104</v>
      </c>
      <c r="B6115" s="692" t="s">
        <v>6127</v>
      </c>
      <c r="C6115" s="18" t="s">
        <v>495</v>
      </c>
      <c r="D6115" s="18">
        <v>121.56</v>
      </c>
      <c r="E6115" s="310" t="str">
        <f t="shared" si="95"/>
        <v>SINAPI 07/2024</v>
      </c>
      <c r="F6115" s="18">
        <v>123.31</v>
      </c>
    </row>
    <row r="6116" spans="1:6" ht="27">
      <c r="A6116" s="707">
        <v>97105</v>
      </c>
      <c r="B6116" s="692" t="s">
        <v>6128</v>
      </c>
      <c r="C6116" s="18" t="s">
        <v>495</v>
      </c>
      <c r="D6116" s="18">
        <v>137.34</v>
      </c>
      <c r="E6116" s="310" t="str">
        <f t="shared" si="95"/>
        <v>SINAPI 07/2024</v>
      </c>
      <c r="F6116" s="18">
        <v>139.22</v>
      </c>
    </row>
    <row r="6117" spans="1:6" ht="27">
      <c r="A6117" s="707">
        <v>97106</v>
      </c>
      <c r="B6117" s="692" t="s">
        <v>6129</v>
      </c>
      <c r="C6117" s="18" t="s">
        <v>495</v>
      </c>
      <c r="D6117" s="18">
        <v>152.34</v>
      </c>
      <c r="E6117" s="310" t="str">
        <f t="shared" si="95"/>
        <v>SINAPI 07/2024</v>
      </c>
      <c r="F6117" s="18">
        <v>154.35</v>
      </c>
    </row>
    <row r="6118" spans="1:6" ht="27">
      <c r="A6118" s="707">
        <v>97107</v>
      </c>
      <c r="B6118" s="692" t="s">
        <v>6130</v>
      </c>
      <c r="C6118" s="18" t="s">
        <v>495</v>
      </c>
      <c r="D6118" s="18">
        <v>173.67</v>
      </c>
      <c r="E6118" s="310" t="str">
        <f t="shared" si="95"/>
        <v>SINAPI 07/2024</v>
      </c>
      <c r="F6118" s="18">
        <v>175.81</v>
      </c>
    </row>
    <row r="6119" spans="1:6" ht="27">
      <c r="A6119" s="707">
        <v>97108</v>
      </c>
      <c r="B6119" s="692" t="s">
        <v>6131</v>
      </c>
      <c r="C6119" s="18" t="s">
        <v>495</v>
      </c>
      <c r="D6119" s="18">
        <v>198.05</v>
      </c>
      <c r="E6119" s="310" t="str">
        <f t="shared" si="95"/>
        <v>SINAPI 07/2024</v>
      </c>
      <c r="F6119" s="18">
        <v>200.3</v>
      </c>
    </row>
    <row r="6120" spans="1:6" ht="27">
      <c r="A6120" s="707">
        <v>97109</v>
      </c>
      <c r="B6120" s="692" t="s">
        <v>6132</v>
      </c>
      <c r="C6120" s="18" t="s">
        <v>495</v>
      </c>
      <c r="D6120" s="18">
        <v>218.79</v>
      </c>
      <c r="E6120" s="310" t="str">
        <f t="shared" si="95"/>
        <v>SINAPI 07/2024</v>
      </c>
      <c r="F6120" s="18">
        <v>221.24</v>
      </c>
    </row>
    <row r="6121" spans="1:6" ht="27">
      <c r="A6121" s="707">
        <v>97111</v>
      </c>
      <c r="B6121" s="692" t="s">
        <v>6133</v>
      </c>
      <c r="C6121" s="18" t="s">
        <v>495</v>
      </c>
      <c r="D6121" s="18">
        <v>232.74</v>
      </c>
      <c r="E6121" s="310" t="str">
        <f t="shared" si="95"/>
        <v>SINAPI 07/2024</v>
      </c>
      <c r="F6121" s="18">
        <v>235.13</v>
      </c>
    </row>
    <row r="6122" spans="1:6" ht="27">
      <c r="A6122" s="707">
        <v>97112</v>
      </c>
      <c r="B6122" s="692" t="s">
        <v>6134</v>
      </c>
      <c r="C6122" s="18" t="s">
        <v>495</v>
      </c>
      <c r="D6122" s="18">
        <v>204.17</v>
      </c>
      <c r="E6122" s="310" t="str">
        <f t="shared" si="95"/>
        <v>SINAPI 07/2024</v>
      </c>
      <c r="F6122" s="18">
        <v>206.4</v>
      </c>
    </row>
    <row r="6123" spans="1:6" ht="27">
      <c r="A6123" s="707">
        <v>97113</v>
      </c>
      <c r="B6123" s="692" t="s">
        <v>6135</v>
      </c>
      <c r="C6123" s="18" t="s">
        <v>495</v>
      </c>
      <c r="D6123" s="18">
        <v>2.2799999999999998</v>
      </c>
      <c r="E6123" s="310" t="str">
        <f t="shared" si="95"/>
        <v>SINAPI 07/2024</v>
      </c>
      <c r="F6123" s="18">
        <v>2.31</v>
      </c>
    </row>
    <row r="6124" spans="1:6" ht="27">
      <c r="A6124" s="707">
        <v>97114</v>
      </c>
      <c r="B6124" s="692" t="s">
        <v>6136</v>
      </c>
      <c r="C6124" s="18" t="s">
        <v>10</v>
      </c>
      <c r="D6124" s="18">
        <v>0.32</v>
      </c>
      <c r="E6124" s="310" t="str">
        <f t="shared" si="95"/>
        <v>SINAPI 07/2024</v>
      </c>
      <c r="F6124" s="18">
        <v>0.36</v>
      </c>
    </row>
    <row r="6125" spans="1:6" ht="27">
      <c r="A6125" s="707">
        <v>97115</v>
      </c>
      <c r="B6125" s="692" t="s">
        <v>6137</v>
      </c>
      <c r="C6125" s="18" t="s">
        <v>1605</v>
      </c>
      <c r="D6125" s="18">
        <v>58.77</v>
      </c>
      <c r="E6125" s="310" t="str">
        <f t="shared" si="95"/>
        <v>SINAPI 07/2024</v>
      </c>
      <c r="F6125" s="18">
        <v>60.22</v>
      </c>
    </row>
    <row r="6126" spans="1:6" ht="40.5">
      <c r="A6126" s="707">
        <v>97116</v>
      </c>
      <c r="B6126" s="692" t="s">
        <v>6138</v>
      </c>
      <c r="C6126" s="18" t="s">
        <v>1605</v>
      </c>
      <c r="D6126" s="18">
        <v>20.46</v>
      </c>
      <c r="E6126" s="310" t="str">
        <f t="shared" si="95"/>
        <v>SINAPI 07/2024</v>
      </c>
      <c r="F6126" s="18">
        <v>21.48</v>
      </c>
    </row>
    <row r="6127" spans="1:6" ht="40.5">
      <c r="A6127" s="707">
        <v>97117</v>
      </c>
      <c r="B6127" s="692" t="s">
        <v>6139</v>
      </c>
      <c r="C6127" s="18" t="s">
        <v>1605</v>
      </c>
      <c r="D6127" s="18">
        <v>18.07</v>
      </c>
      <c r="E6127" s="310" t="str">
        <f t="shared" si="95"/>
        <v>SINAPI 07/2024</v>
      </c>
      <c r="F6127" s="18">
        <v>18.72</v>
      </c>
    </row>
    <row r="6128" spans="1:6" ht="40.5">
      <c r="A6128" s="707">
        <v>97118</v>
      </c>
      <c r="B6128" s="692" t="s">
        <v>6140</v>
      </c>
      <c r="C6128" s="18" t="s">
        <v>1605</v>
      </c>
      <c r="D6128" s="18">
        <v>15.08</v>
      </c>
      <c r="E6128" s="310" t="str">
        <f t="shared" si="95"/>
        <v>SINAPI 07/2024</v>
      </c>
      <c r="F6128" s="18">
        <v>15.5</v>
      </c>
    </row>
    <row r="6129" spans="1:6" ht="40.5">
      <c r="A6129" s="707">
        <v>97119</v>
      </c>
      <c r="B6129" s="692" t="s">
        <v>6141</v>
      </c>
      <c r="C6129" s="18" t="s">
        <v>1605</v>
      </c>
      <c r="D6129" s="18">
        <v>13.69</v>
      </c>
      <c r="E6129" s="310" t="str">
        <f t="shared" si="95"/>
        <v>SINAPI 07/2024</v>
      </c>
      <c r="F6129" s="18">
        <v>13.95</v>
      </c>
    </row>
    <row r="6130" spans="1:6" ht="40.5">
      <c r="A6130" s="707">
        <v>97120</v>
      </c>
      <c r="B6130" s="692" t="s">
        <v>6142</v>
      </c>
      <c r="C6130" s="18" t="s">
        <v>1605</v>
      </c>
      <c r="D6130" s="18">
        <v>8.9</v>
      </c>
      <c r="E6130" s="310" t="str">
        <f t="shared" si="95"/>
        <v>SINAPI 07/2024</v>
      </c>
      <c r="F6130" s="18">
        <v>9.07</v>
      </c>
    </row>
    <row r="6131" spans="1:6" ht="27">
      <c r="A6131" s="707">
        <v>101167</v>
      </c>
      <c r="B6131" s="692" t="s">
        <v>6143</v>
      </c>
      <c r="C6131" s="18" t="s">
        <v>495</v>
      </c>
      <c r="D6131" s="18">
        <v>70.849999999999994</v>
      </c>
      <c r="E6131" s="310" t="str">
        <f t="shared" si="95"/>
        <v>SINAPI 07/2024</v>
      </c>
      <c r="F6131" s="18">
        <v>73</v>
      </c>
    </row>
    <row r="6132" spans="1:6" ht="27">
      <c r="A6132" s="707">
        <v>101169</v>
      </c>
      <c r="B6132" s="692" t="s">
        <v>6144</v>
      </c>
      <c r="C6132" s="18" t="s">
        <v>495</v>
      </c>
      <c r="D6132" s="18">
        <v>84.61</v>
      </c>
      <c r="E6132" s="310" t="str">
        <f t="shared" si="95"/>
        <v>SINAPI 07/2024</v>
      </c>
      <c r="F6132" s="18">
        <v>87.45</v>
      </c>
    </row>
    <row r="6133" spans="1:6" ht="27">
      <c r="A6133" s="707">
        <v>101170</v>
      </c>
      <c r="B6133" s="692" t="s">
        <v>6145</v>
      </c>
      <c r="C6133" s="18" t="s">
        <v>495</v>
      </c>
      <c r="D6133" s="18">
        <v>49.98</v>
      </c>
      <c r="E6133" s="310" t="str">
        <f t="shared" si="95"/>
        <v>SINAPI 07/2024</v>
      </c>
      <c r="F6133" s="18">
        <v>51.69</v>
      </c>
    </row>
    <row r="6134" spans="1:6" ht="40.5">
      <c r="A6134" s="707">
        <v>101172</v>
      </c>
      <c r="B6134" s="692" t="s">
        <v>6146</v>
      </c>
      <c r="C6134" s="18" t="s">
        <v>495</v>
      </c>
      <c r="D6134" s="18">
        <v>74.239999999999995</v>
      </c>
      <c r="E6134" s="310" t="str">
        <f t="shared" si="95"/>
        <v>SINAPI 07/2024</v>
      </c>
      <c r="F6134" s="18">
        <v>76.900000000000006</v>
      </c>
    </row>
    <row r="6135" spans="1:6" ht="27">
      <c r="A6135" s="707">
        <v>103904</v>
      </c>
      <c r="B6135" s="692" t="s">
        <v>6147</v>
      </c>
      <c r="C6135" s="18" t="s">
        <v>495</v>
      </c>
      <c r="D6135" s="18">
        <v>118.17</v>
      </c>
      <c r="E6135" s="310" t="str">
        <f t="shared" si="95"/>
        <v>SINAPI 07/2024</v>
      </c>
      <c r="F6135" s="18">
        <v>119.92</v>
      </c>
    </row>
    <row r="6136" spans="1:6" ht="27">
      <c r="A6136" s="707">
        <v>103905</v>
      </c>
      <c r="B6136" s="692" t="s">
        <v>6148</v>
      </c>
      <c r="C6136" s="18" t="s">
        <v>495</v>
      </c>
      <c r="D6136" s="18">
        <v>124.69</v>
      </c>
      <c r="E6136" s="310" t="str">
        <f t="shared" si="95"/>
        <v>SINAPI 07/2024</v>
      </c>
      <c r="F6136" s="18">
        <v>126.51</v>
      </c>
    </row>
    <row r="6137" spans="1:6" ht="27">
      <c r="A6137" s="707">
        <v>103906</v>
      </c>
      <c r="B6137" s="692" t="s">
        <v>6149</v>
      </c>
      <c r="C6137" s="18" t="s">
        <v>495</v>
      </c>
      <c r="D6137" s="18">
        <v>153.47</v>
      </c>
      <c r="E6137" s="310" t="str">
        <f t="shared" si="95"/>
        <v>SINAPI 07/2024</v>
      </c>
      <c r="F6137" s="18">
        <v>155.91</v>
      </c>
    </row>
    <row r="6138" spans="1:6" ht="27">
      <c r="A6138" s="707">
        <v>103907</v>
      </c>
      <c r="B6138" s="692" t="s">
        <v>6150</v>
      </c>
      <c r="C6138" s="18" t="s">
        <v>495</v>
      </c>
      <c r="D6138" s="18">
        <v>131.21</v>
      </c>
      <c r="E6138" s="310" t="str">
        <f t="shared" si="95"/>
        <v>SINAPI 07/2024</v>
      </c>
      <c r="F6138" s="18">
        <v>133.06</v>
      </c>
    </row>
    <row r="6139" spans="1:6" ht="27">
      <c r="A6139" s="707">
        <v>103908</v>
      </c>
      <c r="B6139" s="692" t="s">
        <v>6151</v>
      </c>
      <c r="C6139" s="18" t="s">
        <v>495</v>
      </c>
      <c r="D6139" s="18">
        <v>147.83000000000001</v>
      </c>
      <c r="E6139" s="310" t="str">
        <f t="shared" si="95"/>
        <v>SINAPI 07/2024</v>
      </c>
      <c r="F6139" s="18">
        <v>149.84</v>
      </c>
    </row>
    <row r="6140" spans="1:6" ht="27">
      <c r="A6140" s="707">
        <v>103909</v>
      </c>
      <c r="B6140" s="692" t="s">
        <v>6152</v>
      </c>
      <c r="C6140" s="18" t="s">
        <v>495</v>
      </c>
      <c r="D6140" s="18">
        <v>168.59</v>
      </c>
      <c r="E6140" s="310" t="str">
        <f t="shared" si="95"/>
        <v>SINAPI 07/2024</v>
      </c>
      <c r="F6140" s="18">
        <v>170.73</v>
      </c>
    </row>
    <row r="6141" spans="1:6" ht="27">
      <c r="A6141" s="707">
        <v>103911</v>
      </c>
      <c r="B6141" s="692" t="s">
        <v>6153</v>
      </c>
      <c r="C6141" s="18" t="s">
        <v>495</v>
      </c>
      <c r="D6141" s="18">
        <v>192.4</v>
      </c>
      <c r="E6141" s="310" t="str">
        <f t="shared" si="95"/>
        <v>SINAPI 07/2024</v>
      </c>
      <c r="F6141" s="18">
        <v>194.65</v>
      </c>
    </row>
    <row r="6142" spans="1:6" ht="27">
      <c r="A6142" s="707">
        <v>103912</v>
      </c>
      <c r="B6142" s="692" t="s">
        <v>6154</v>
      </c>
      <c r="C6142" s="18" t="s">
        <v>495</v>
      </c>
      <c r="D6142" s="18">
        <v>212.58</v>
      </c>
      <c r="E6142" s="310" t="str">
        <f t="shared" si="95"/>
        <v>SINAPI 07/2024</v>
      </c>
      <c r="F6142" s="18">
        <v>215.03</v>
      </c>
    </row>
    <row r="6143" spans="1:6" ht="27">
      <c r="A6143" s="707">
        <v>103913</v>
      </c>
      <c r="B6143" s="692" t="s">
        <v>6155</v>
      </c>
      <c r="C6143" s="18" t="s">
        <v>495</v>
      </c>
      <c r="D6143" s="18">
        <v>112.93</v>
      </c>
      <c r="E6143" s="310" t="str">
        <f t="shared" si="95"/>
        <v>SINAPI 07/2024</v>
      </c>
      <c r="F6143" s="18">
        <v>114.28</v>
      </c>
    </row>
    <row r="6144" spans="1:6" ht="27">
      <c r="A6144" s="707">
        <v>103914</v>
      </c>
      <c r="B6144" s="692" t="s">
        <v>6156</v>
      </c>
      <c r="C6144" s="18" t="s">
        <v>495</v>
      </c>
      <c r="D6144" s="18">
        <v>131.44999999999999</v>
      </c>
      <c r="E6144" s="310" t="str">
        <f t="shared" si="95"/>
        <v>SINAPI 07/2024</v>
      </c>
      <c r="F6144" s="18">
        <v>132.94999999999999</v>
      </c>
    </row>
    <row r="6145" spans="1:6" ht="27">
      <c r="A6145" s="707">
        <v>103915</v>
      </c>
      <c r="B6145" s="692" t="s">
        <v>6157</v>
      </c>
      <c r="C6145" s="18" t="s">
        <v>495</v>
      </c>
      <c r="D6145" s="18">
        <v>143.30000000000001</v>
      </c>
      <c r="E6145" s="310" t="str">
        <f t="shared" si="95"/>
        <v>SINAPI 07/2024</v>
      </c>
      <c r="F6145" s="18">
        <v>144.91999999999999</v>
      </c>
    </row>
    <row r="6146" spans="1:6" ht="27">
      <c r="A6146" s="707">
        <v>103916</v>
      </c>
      <c r="B6146" s="692" t="s">
        <v>6158</v>
      </c>
      <c r="C6146" s="18" t="s">
        <v>495</v>
      </c>
      <c r="D6146" s="18">
        <v>164.22</v>
      </c>
      <c r="E6146" s="310" t="str">
        <f t="shared" si="95"/>
        <v>SINAPI 07/2024</v>
      </c>
      <c r="F6146" s="18">
        <v>166.03</v>
      </c>
    </row>
    <row r="6147" spans="1:6" ht="27">
      <c r="A6147" s="707">
        <v>103917</v>
      </c>
      <c r="B6147" s="692" t="s">
        <v>6159</v>
      </c>
      <c r="C6147" s="18" t="s">
        <v>495</v>
      </c>
      <c r="D6147" s="18">
        <v>188.82</v>
      </c>
      <c r="E6147" s="310" t="str">
        <f t="shared" si="95"/>
        <v>SINAPI 07/2024</v>
      </c>
      <c r="F6147" s="18">
        <v>190.78</v>
      </c>
    </row>
    <row r="6148" spans="1:6" ht="27">
      <c r="A6148" s="707">
        <v>103918</v>
      </c>
      <c r="B6148" s="692" t="s">
        <v>6160</v>
      </c>
      <c r="C6148" s="18" t="s">
        <v>495</v>
      </c>
      <c r="D6148" s="18">
        <v>199.69</v>
      </c>
      <c r="E6148" s="310" t="str">
        <f t="shared" si="95"/>
        <v>SINAPI 07/2024</v>
      </c>
      <c r="F6148" s="18">
        <v>201.74</v>
      </c>
    </row>
    <row r="6149" spans="1:6" ht="27">
      <c r="A6149" s="707">
        <v>104432</v>
      </c>
      <c r="B6149" s="692" t="s">
        <v>6161</v>
      </c>
      <c r="C6149" s="18" t="s">
        <v>495</v>
      </c>
      <c r="D6149" s="18">
        <v>77.03</v>
      </c>
      <c r="E6149" s="310" t="str">
        <f t="shared" si="95"/>
        <v>SINAPI 07/2024</v>
      </c>
      <c r="F6149" s="18">
        <v>79.28</v>
      </c>
    </row>
    <row r="6150" spans="1:6" ht="27">
      <c r="A6150" s="707">
        <v>104433</v>
      </c>
      <c r="B6150" s="692" t="s">
        <v>6162</v>
      </c>
      <c r="C6150" s="18" t="s">
        <v>495</v>
      </c>
      <c r="D6150" s="18">
        <v>66.959999999999994</v>
      </c>
      <c r="E6150" s="310" t="str">
        <f t="shared" si="95"/>
        <v>SINAPI 07/2024</v>
      </c>
      <c r="F6150" s="18">
        <v>68.22</v>
      </c>
    </row>
    <row r="6151" spans="1:6" ht="27">
      <c r="A6151" s="707">
        <v>103689</v>
      </c>
      <c r="B6151" s="692" t="s">
        <v>6163</v>
      </c>
      <c r="C6151" s="18" t="s">
        <v>495</v>
      </c>
      <c r="D6151" s="18">
        <v>307.76</v>
      </c>
      <c r="E6151" s="310" t="str">
        <f t="shared" si="95"/>
        <v>SINAPI 07/2024</v>
      </c>
      <c r="F6151" s="18">
        <v>312.02999999999997</v>
      </c>
    </row>
    <row r="6152" spans="1:6" ht="40.5">
      <c r="A6152" s="707">
        <v>103694</v>
      </c>
      <c r="B6152" s="692" t="s">
        <v>6164</v>
      </c>
      <c r="C6152" s="18" t="s">
        <v>44</v>
      </c>
      <c r="D6152" s="18">
        <v>102.55</v>
      </c>
      <c r="E6152" s="310" t="str">
        <f t="shared" ref="E6152:E6215" si="96">+$G$7</f>
        <v>SINAPI 07/2024</v>
      </c>
      <c r="F6152" s="18">
        <v>106.85</v>
      </c>
    </row>
    <row r="6153" spans="1:6" ht="40.5">
      <c r="A6153" s="707">
        <v>103695</v>
      </c>
      <c r="B6153" s="692" t="s">
        <v>6165</v>
      </c>
      <c r="C6153" s="18" t="s">
        <v>44</v>
      </c>
      <c r="D6153" s="18">
        <v>91.67</v>
      </c>
      <c r="E6153" s="310" t="str">
        <f t="shared" si="96"/>
        <v>SINAPI 07/2024</v>
      </c>
      <c r="F6153" s="18">
        <v>95.68</v>
      </c>
    </row>
    <row r="6154" spans="1:6" ht="40.5">
      <c r="A6154" s="707">
        <v>103696</v>
      </c>
      <c r="B6154" s="692" t="s">
        <v>6166</v>
      </c>
      <c r="C6154" s="18" t="s">
        <v>44</v>
      </c>
      <c r="D6154" s="18">
        <v>126.55</v>
      </c>
      <c r="E6154" s="310" t="str">
        <f t="shared" si="96"/>
        <v>SINAPI 07/2024</v>
      </c>
      <c r="F6154" s="18">
        <v>133.76</v>
      </c>
    </row>
    <row r="6155" spans="1:6" ht="40.5">
      <c r="A6155" s="707">
        <v>103697</v>
      </c>
      <c r="B6155" s="692" t="s">
        <v>6167</v>
      </c>
      <c r="C6155" s="18" t="s">
        <v>44</v>
      </c>
      <c r="D6155" s="18">
        <v>115.67</v>
      </c>
      <c r="E6155" s="310" t="str">
        <f t="shared" si="96"/>
        <v>SINAPI 07/2024</v>
      </c>
      <c r="F6155" s="18">
        <v>122.59</v>
      </c>
    </row>
    <row r="6156" spans="1:6" ht="40.5">
      <c r="A6156" s="707">
        <v>95995</v>
      </c>
      <c r="B6156" s="692" t="s">
        <v>6168</v>
      </c>
      <c r="C6156" s="18" t="s">
        <v>514</v>
      </c>
      <c r="D6156" s="311">
        <v>2168.23</v>
      </c>
      <c r="E6156" s="310" t="str">
        <f t="shared" si="96"/>
        <v>SINAPI 07/2024</v>
      </c>
      <c r="F6156" s="311">
        <v>2173.96</v>
      </c>
    </row>
    <row r="6157" spans="1:6" ht="40.5">
      <c r="A6157" s="707">
        <v>95996</v>
      </c>
      <c r="B6157" s="692" t="s">
        <v>6169</v>
      </c>
      <c r="C6157" s="18" t="s">
        <v>514</v>
      </c>
      <c r="D6157" s="311">
        <v>1882.19</v>
      </c>
      <c r="E6157" s="310" t="str">
        <f t="shared" si="96"/>
        <v>SINAPI 07/2024</v>
      </c>
      <c r="F6157" s="311">
        <v>1886.26</v>
      </c>
    </row>
    <row r="6158" spans="1:6" ht="27">
      <c r="A6158" s="707">
        <v>96001</v>
      </c>
      <c r="B6158" s="692" t="s">
        <v>6170</v>
      </c>
      <c r="C6158" s="18" t="s">
        <v>495</v>
      </c>
      <c r="D6158" s="18">
        <v>7.3</v>
      </c>
      <c r="E6158" s="310" t="str">
        <f t="shared" si="96"/>
        <v>SINAPI 07/2024</v>
      </c>
      <c r="F6158" s="18">
        <v>7.45</v>
      </c>
    </row>
    <row r="6159" spans="1:6" ht="27">
      <c r="A6159" s="707">
        <v>96393</v>
      </c>
      <c r="B6159" s="692" t="s">
        <v>6171</v>
      </c>
      <c r="C6159" s="18" t="s">
        <v>514</v>
      </c>
      <c r="D6159" s="18">
        <v>165.72</v>
      </c>
      <c r="E6159" s="310" t="str">
        <f t="shared" si="96"/>
        <v>SINAPI 07/2024</v>
      </c>
      <c r="F6159" s="18">
        <v>165.98</v>
      </c>
    </row>
    <row r="6160" spans="1:6" ht="27">
      <c r="A6160" s="707">
        <v>96394</v>
      </c>
      <c r="B6160" s="692" t="s">
        <v>6172</v>
      </c>
      <c r="C6160" s="18" t="s">
        <v>514</v>
      </c>
      <c r="D6160" s="18">
        <v>220.4</v>
      </c>
      <c r="E6160" s="310" t="str">
        <f t="shared" si="96"/>
        <v>SINAPI 07/2024</v>
      </c>
      <c r="F6160" s="18">
        <v>220.66</v>
      </c>
    </row>
    <row r="6161" spans="1:6" ht="27">
      <c r="A6161" s="707">
        <v>96395</v>
      </c>
      <c r="B6161" s="692" t="s">
        <v>6173</v>
      </c>
      <c r="C6161" s="18" t="s">
        <v>514</v>
      </c>
      <c r="D6161" s="18">
        <v>297.04000000000002</v>
      </c>
      <c r="E6161" s="310" t="str">
        <f t="shared" si="96"/>
        <v>SINAPI 07/2024</v>
      </c>
      <c r="F6161" s="18">
        <v>297.45999999999998</v>
      </c>
    </row>
    <row r="6162" spans="1:6" ht="40.5">
      <c r="A6162" s="707">
        <v>88411</v>
      </c>
      <c r="B6162" s="692" t="s">
        <v>6174</v>
      </c>
      <c r="C6162" s="18" t="s">
        <v>495</v>
      </c>
      <c r="D6162" s="18">
        <v>5.32</v>
      </c>
      <c r="E6162" s="310" t="str">
        <f t="shared" si="96"/>
        <v>SINAPI 07/2024</v>
      </c>
      <c r="F6162" s="18">
        <v>5.49</v>
      </c>
    </row>
    <row r="6163" spans="1:6" ht="40.5">
      <c r="A6163" s="707">
        <v>88412</v>
      </c>
      <c r="B6163" s="692" t="s">
        <v>6175</v>
      </c>
      <c r="C6163" s="18" t="s">
        <v>495</v>
      </c>
      <c r="D6163" s="18">
        <v>4.5</v>
      </c>
      <c r="E6163" s="310" t="str">
        <f t="shared" si="96"/>
        <v>SINAPI 07/2024</v>
      </c>
      <c r="F6163" s="18">
        <v>4.6100000000000003</v>
      </c>
    </row>
    <row r="6164" spans="1:6" ht="40.5">
      <c r="A6164" s="707">
        <v>88413</v>
      </c>
      <c r="B6164" s="692" t="s">
        <v>6176</v>
      </c>
      <c r="C6164" s="18" t="s">
        <v>495</v>
      </c>
      <c r="D6164" s="18">
        <v>6.16</v>
      </c>
      <c r="E6164" s="310" t="str">
        <f t="shared" si="96"/>
        <v>SINAPI 07/2024</v>
      </c>
      <c r="F6164" s="18">
        <v>6.47</v>
      </c>
    </row>
    <row r="6165" spans="1:6" ht="40.5">
      <c r="A6165" s="707">
        <v>88414</v>
      </c>
      <c r="B6165" s="692" t="s">
        <v>6177</v>
      </c>
      <c r="C6165" s="18" t="s">
        <v>495</v>
      </c>
      <c r="D6165" s="18">
        <v>7.37</v>
      </c>
      <c r="E6165" s="310" t="str">
        <f t="shared" si="96"/>
        <v>SINAPI 07/2024</v>
      </c>
      <c r="F6165" s="18">
        <v>7.72</v>
      </c>
    </row>
    <row r="6166" spans="1:6" ht="27">
      <c r="A6166" s="707">
        <v>88415</v>
      </c>
      <c r="B6166" s="692" t="s">
        <v>6178</v>
      </c>
      <c r="C6166" s="18" t="s">
        <v>495</v>
      </c>
      <c r="D6166" s="18">
        <v>5.34</v>
      </c>
      <c r="E6166" s="310" t="str">
        <f t="shared" si="96"/>
        <v>SINAPI 07/2024</v>
      </c>
      <c r="F6166" s="18">
        <v>5.53</v>
      </c>
    </row>
    <row r="6167" spans="1:6" ht="40.5">
      <c r="A6167" s="707">
        <v>88416</v>
      </c>
      <c r="B6167" s="692" t="s">
        <v>6179</v>
      </c>
      <c r="C6167" s="18" t="s">
        <v>495</v>
      </c>
      <c r="D6167" s="18">
        <v>21.9</v>
      </c>
      <c r="E6167" s="310" t="str">
        <f t="shared" si="96"/>
        <v>SINAPI 07/2024</v>
      </c>
      <c r="F6167" s="18">
        <v>22.35</v>
      </c>
    </row>
    <row r="6168" spans="1:6" ht="54">
      <c r="A6168" s="707">
        <v>88417</v>
      </c>
      <c r="B6168" s="692" t="s">
        <v>6180</v>
      </c>
      <c r="C6168" s="18" t="s">
        <v>495</v>
      </c>
      <c r="D6168" s="18">
        <v>18.93</v>
      </c>
      <c r="E6168" s="310" t="str">
        <f t="shared" si="96"/>
        <v>SINAPI 07/2024</v>
      </c>
      <c r="F6168" s="18">
        <v>19.18</v>
      </c>
    </row>
    <row r="6169" spans="1:6" ht="40.5">
      <c r="A6169" s="707">
        <v>88420</v>
      </c>
      <c r="B6169" s="692" t="s">
        <v>6181</v>
      </c>
      <c r="C6169" s="18" t="s">
        <v>495</v>
      </c>
      <c r="D6169" s="18">
        <v>24.19</v>
      </c>
      <c r="E6169" s="310" t="str">
        <f t="shared" si="96"/>
        <v>SINAPI 07/2024</v>
      </c>
      <c r="F6169" s="18">
        <v>25.06</v>
      </c>
    </row>
    <row r="6170" spans="1:6" ht="40.5">
      <c r="A6170" s="707">
        <v>88421</v>
      </c>
      <c r="B6170" s="692" t="s">
        <v>6182</v>
      </c>
      <c r="C6170" s="18" t="s">
        <v>495</v>
      </c>
      <c r="D6170" s="18">
        <v>29.28</v>
      </c>
      <c r="E6170" s="310" t="str">
        <f t="shared" si="96"/>
        <v>SINAPI 07/2024</v>
      </c>
      <c r="F6170" s="18">
        <v>30.29</v>
      </c>
    </row>
    <row r="6171" spans="1:6" ht="40.5">
      <c r="A6171" s="707">
        <v>88423</v>
      </c>
      <c r="B6171" s="692" t="s">
        <v>6183</v>
      </c>
      <c r="C6171" s="18" t="s">
        <v>495</v>
      </c>
      <c r="D6171" s="18">
        <v>21.76</v>
      </c>
      <c r="E6171" s="310" t="str">
        <f t="shared" si="96"/>
        <v>SINAPI 07/2024</v>
      </c>
      <c r="F6171" s="18">
        <v>22.27</v>
      </c>
    </row>
    <row r="6172" spans="1:6" ht="40.5">
      <c r="A6172" s="707">
        <v>88424</v>
      </c>
      <c r="B6172" s="692" t="s">
        <v>6184</v>
      </c>
      <c r="C6172" s="18" t="s">
        <v>495</v>
      </c>
      <c r="D6172" s="18">
        <v>24.88</v>
      </c>
      <c r="E6172" s="310" t="str">
        <f t="shared" si="96"/>
        <v>SINAPI 07/2024</v>
      </c>
      <c r="F6172" s="18">
        <v>25.69</v>
      </c>
    </row>
    <row r="6173" spans="1:6" ht="54">
      <c r="A6173" s="707">
        <v>88426</v>
      </c>
      <c r="B6173" s="692" t="s">
        <v>6185</v>
      </c>
      <c r="C6173" s="18" t="s">
        <v>495</v>
      </c>
      <c r="D6173" s="18">
        <v>20.54</v>
      </c>
      <c r="E6173" s="310" t="str">
        <f t="shared" si="96"/>
        <v>SINAPI 07/2024</v>
      </c>
      <c r="F6173" s="18">
        <v>20.97</v>
      </c>
    </row>
    <row r="6174" spans="1:6" ht="54">
      <c r="A6174" s="707">
        <v>88428</v>
      </c>
      <c r="B6174" s="692" t="s">
        <v>6186</v>
      </c>
      <c r="C6174" s="18" t="s">
        <v>495</v>
      </c>
      <c r="D6174" s="18">
        <v>29.91</v>
      </c>
      <c r="E6174" s="310" t="str">
        <f t="shared" si="96"/>
        <v>SINAPI 07/2024</v>
      </c>
      <c r="F6174" s="18">
        <v>31.45</v>
      </c>
    </row>
    <row r="6175" spans="1:6" ht="54">
      <c r="A6175" s="707">
        <v>88429</v>
      </c>
      <c r="B6175" s="692" t="s">
        <v>6187</v>
      </c>
      <c r="C6175" s="18" t="s">
        <v>495</v>
      </c>
      <c r="D6175" s="18">
        <v>35.93</v>
      </c>
      <c r="E6175" s="310" t="str">
        <f t="shared" si="96"/>
        <v>SINAPI 07/2024</v>
      </c>
      <c r="F6175" s="18">
        <v>37.729999999999997</v>
      </c>
    </row>
    <row r="6176" spans="1:6" ht="40.5">
      <c r="A6176" s="707">
        <v>88431</v>
      </c>
      <c r="B6176" s="692" t="s">
        <v>6188</v>
      </c>
      <c r="C6176" s="18" t="s">
        <v>495</v>
      </c>
      <c r="D6176" s="18">
        <v>25.11</v>
      </c>
      <c r="E6176" s="310" t="str">
        <f t="shared" si="96"/>
        <v>SINAPI 07/2024</v>
      </c>
      <c r="F6176" s="18">
        <v>26.02</v>
      </c>
    </row>
    <row r="6177" spans="1:6" ht="27">
      <c r="A6177" s="707">
        <v>88432</v>
      </c>
      <c r="B6177" s="692" t="s">
        <v>6189</v>
      </c>
      <c r="C6177" s="18" t="s">
        <v>495</v>
      </c>
      <c r="D6177" s="18">
        <v>30.38</v>
      </c>
      <c r="E6177" s="310" t="str">
        <f t="shared" si="96"/>
        <v>SINAPI 07/2024</v>
      </c>
      <c r="F6177" s="18">
        <v>31.99</v>
      </c>
    </row>
    <row r="6178" spans="1:6" ht="27">
      <c r="A6178" s="707">
        <v>88484</v>
      </c>
      <c r="B6178" s="692" t="s">
        <v>6190</v>
      </c>
      <c r="C6178" s="18" t="s">
        <v>495</v>
      </c>
      <c r="D6178" s="18">
        <v>5.01</v>
      </c>
      <c r="E6178" s="310" t="str">
        <f t="shared" si="96"/>
        <v>SINAPI 07/2024</v>
      </c>
      <c r="F6178" s="18">
        <v>5.36</v>
      </c>
    </row>
    <row r="6179" spans="1:6" ht="27">
      <c r="A6179" s="707">
        <v>88485</v>
      </c>
      <c r="B6179" s="692" t="s">
        <v>6191</v>
      </c>
      <c r="C6179" s="18" t="s">
        <v>495</v>
      </c>
      <c r="D6179" s="18">
        <v>4.1900000000000004</v>
      </c>
      <c r="E6179" s="310" t="str">
        <f t="shared" si="96"/>
        <v>SINAPI 07/2024</v>
      </c>
      <c r="F6179" s="18">
        <v>4.4400000000000004</v>
      </c>
    </row>
    <row r="6180" spans="1:6" ht="27">
      <c r="A6180" s="707">
        <v>88488</v>
      </c>
      <c r="B6180" s="692" t="s">
        <v>6192</v>
      </c>
      <c r="C6180" s="18" t="s">
        <v>495</v>
      </c>
      <c r="D6180" s="18">
        <v>14.5</v>
      </c>
      <c r="E6180" s="310" t="str">
        <f t="shared" si="96"/>
        <v>SINAPI 07/2024</v>
      </c>
      <c r="F6180" s="18">
        <v>15.35</v>
      </c>
    </row>
    <row r="6181" spans="1:6" ht="27">
      <c r="A6181" s="707">
        <v>88489</v>
      </c>
      <c r="B6181" s="692" t="s">
        <v>6193</v>
      </c>
      <c r="C6181" s="18" t="s">
        <v>495</v>
      </c>
      <c r="D6181" s="18">
        <v>12.51</v>
      </c>
      <c r="E6181" s="310" t="str">
        <f t="shared" si="96"/>
        <v>SINAPI 07/2024</v>
      </c>
      <c r="F6181" s="18">
        <v>13.11</v>
      </c>
    </row>
    <row r="6182" spans="1:6" ht="27">
      <c r="A6182" s="707">
        <v>88494</v>
      </c>
      <c r="B6182" s="692" t="s">
        <v>6194</v>
      </c>
      <c r="C6182" s="18" t="s">
        <v>495</v>
      </c>
      <c r="D6182" s="18">
        <v>17.420000000000002</v>
      </c>
      <c r="E6182" s="310" t="str">
        <f t="shared" si="96"/>
        <v>SINAPI 07/2024</v>
      </c>
      <c r="F6182" s="18">
        <v>19.3</v>
      </c>
    </row>
    <row r="6183" spans="1:6" ht="27">
      <c r="A6183" s="707">
        <v>88495</v>
      </c>
      <c r="B6183" s="692" t="s">
        <v>6195</v>
      </c>
      <c r="C6183" s="18" t="s">
        <v>495</v>
      </c>
      <c r="D6183" s="18">
        <v>9.31</v>
      </c>
      <c r="E6183" s="310" t="str">
        <f t="shared" si="96"/>
        <v>SINAPI 07/2024</v>
      </c>
      <c r="F6183" s="18">
        <v>10.220000000000001</v>
      </c>
    </row>
    <row r="6184" spans="1:6" ht="27">
      <c r="A6184" s="707">
        <v>88496</v>
      </c>
      <c r="B6184" s="692" t="s">
        <v>6196</v>
      </c>
      <c r="C6184" s="18" t="s">
        <v>495</v>
      </c>
      <c r="D6184" s="18">
        <v>26.2</v>
      </c>
      <c r="E6184" s="310" t="str">
        <f t="shared" si="96"/>
        <v>SINAPI 07/2024</v>
      </c>
      <c r="F6184" s="18">
        <v>28.94</v>
      </c>
    </row>
    <row r="6185" spans="1:6" ht="27">
      <c r="A6185" s="707">
        <v>88497</v>
      </c>
      <c r="B6185" s="692" t="s">
        <v>6197</v>
      </c>
      <c r="C6185" s="18" t="s">
        <v>495</v>
      </c>
      <c r="D6185" s="18">
        <v>14.28</v>
      </c>
      <c r="E6185" s="310" t="str">
        <f t="shared" si="96"/>
        <v>SINAPI 07/2024</v>
      </c>
      <c r="F6185" s="18">
        <v>15.62</v>
      </c>
    </row>
    <row r="6186" spans="1:6" ht="27">
      <c r="A6186" s="707">
        <v>95305</v>
      </c>
      <c r="B6186" s="692" t="s">
        <v>6198</v>
      </c>
      <c r="C6186" s="18" t="s">
        <v>495</v>
      </c>
      <c r="D6186" s="18">
        <v>13.38</v>
      </c>
      <c r="E6186" s="310" t="str">
        <f t="shared" si="96"/>
        <v>SINAPI 07/2024</v>
      </c>
      <c r="F6186" s="18">
        <v>13.96</v>
      </c>
    </row>
    <row r="6187" spans="1:6" ht="27">
      <c r="A6187" s="707">
        <v>95306</v>
      </c>
      <c r="B6187" s="692" t="s">
        <v>6199</v>
      </c>
      <c r="C6187" s="18" t="s">
        <v>495</v>
      </c>
      <c r="D6187" s="18">
        <v>15.27</v>
      </c>
      <c r="E6187" s="310" t="str">
        <f t="shared" si="96"/>
        <v>SINAPI 07/2024</v>
      </c>
      <c r="F6187" s="18">
        <v>16.059999999999999</v>
      </c>
    </row>
    <row r="6188" spans="1:6" ht="40.5">
      <c r="A6188" s="707">
        <v>95622</v>
      </c>
      <c r="B6188" s="692" t="s">
        <v>6200</v>
      </c>
      <c r="C6188" s="18" t="s">
        <v>495</v>
      </c>
      <c r="D6188" s="18">
        <v>14.05</v>
      </c>
      <c r="E6188" s="310" t="str">
        <f t="shared" si="96"/>
        <v>SINAPI 07/2024</v>
      </c>
      <c r="F6188" s="18">
        <v>14.9</v>
      </c>
    </row>
    <row r="6189" spans="1:6" ht="40.5">
      <c r="A6189" s="707">
        <v>95623</v>
      </c>
      <c r="B6189" s="692" t="s">
        <v>6201</v>
      </c>
      <c r="C6189" s="18" t="s">
        <v>495</v>
      </c>
      <c r="D6189" s="18">
        <v>10.23</v>
      </c>
      <c r="E6189" s="310" t="str">
        <f t="shared" si="96"/>
        <v>SINAPI 07/2024</v>
      </c>
      <c r="F6189" s="18">
        <v>10.68</v>
      </c>
    </row>
    <row r="6190" spans="1:6" ht="40.5">
      <c r="A6190" s="707">
        <v>95624</v>
      </c>
      <c r="B6190" s="692" t="s">
        <v>6202</v>
      </c>
      <c r="C6190" s="18" t="s">
        <v>495</v>
      </c>
      <c r="D6190" s="18">
        <v>20.28</v>
      </c>
      <c r="E6190" s="310" t="str">
        <f t="shared" si="96"/>
        <v>SINAPI 07/2024</v>
      </c>
      <c r="F6190" s="18">
        <v>21.92</v>
      </c>
    </row>
    <row r="6191" spans="1:6" ht="40.5">
      <c r="A6191" s="707">
        <v>95625</v>
      </c>
      <c r="B6191" s="692" t="s">
        <v>6203</v>
      </c>
      <c r="C6191" s="18" t="s">
        <v>495</v>
      </c>
      <c r="D6191" s="18">
        <v>24.06</v>
      </c>
      <c r="E6191" s="310" t="str">
        <f t="shared" si="96"/>
        <v>SINAPI 07/2024</v>
      </c>
      <c r="F6191" s="18">
        <v>25.97</v>
      </c>
    </row>
    <row r="6192" spans="1:6" ht="27">
      <c r="A6192" s="707">
        <v>95626</v>
      </c>
      <c r="B6192" s="692" t="s">
        <v>6204</v>
      </c>
      <c r="C6192" s="18" t="s">
        <v>495</v>
      </c>
      <c r="D6192" s="18">
        <v>14.73</v>
      </c>
      <c r="E6192" s="310" t="str">
        <f t="shared" si="96"/>
        <v>SINAPI 07/2024</v>
      </c>
      <c r="F6192" s="18">
        <v>15.67</v>
      </c>
    </row>
    <row r="6193" spans="1:6" ht="40.5">
      <c r="A6193" s="707">
        <v>96126</v>
      </c>
      <c r="B6193" s="692" t="s">
        <v>6205</v>
      </c>
      <c r="C6193" s="18" t="s">
        <v>495</v>
      </c>
      <c r="D6193" s="18">
        <v>13.87</v>
      </c>
      <c r="E6193" s="310" t="str">
        <f t="shared" si="96"/>
        <v>SINAPI 07/2024</v>
      </c>
      <c r="F6193" s="18">
        <v>15.15</v>
      </c>
    </row>
    <row r="6194" spans="1:6" ht="40.5">
      <c r="A6194" s="707">
        <v>96127</v>
      </c>
      <c r="B6194" s="692" t="s">
        <v>6206</v>
      </c>
      <c r="C6194" s="18" t="s">
        <v>495</v>
      </c>
      <c r="D6194" s="18">
        <v>8.59</v>
      </c>
      <c r="E6194" s="310" t="str">
        <f t="shared" si="96"/>
        <v>SINAPI 07/2024</v>
      </c>
      <c r="F6194" s="18">
        <v>9.26</v>
      </c>
    </row>
    <row r="6195" spans="1:6" ht="40.5">
      <c r="A6195" s="707">
        <v>96128</v>
      </c>
      <c r="B6195" s="692" t="s">
        <v>6207</v>
      </c>
      <c r="C6195" s="18" t="s">
        <v>495</v>
      </c>
      <c r="D6195" s="18">
        <v>23.75</v>
      </c>
      <c r="E6195" s="310" t="str">
        <f t="shared" si="96"/>
        <v>SINAPI 07/2024</v>
      </c>
      <c r="F6195" s="18">
        <v>26.22</v>
      </c>
    </row>
    <row r="6196" spans="1:6" ht="40.5">
      <c r="A6196" s="707">
        <v>96129</v>
      </c>
      <c r="B6196" s="692" t="s">
        <v>6208</v>
      </c>
      <c r="C6196" s="18" t="s">
        <v>495</v>
      </c>
      <c r="D6196" s="18">
        <v>27.86</v>
      </c>
      <c r="E6196" s="310" t="str">
        <f t="shared" si="96"/>
        <v>SINAPI 07/2024</v>
      </c>
      <c r="F6196" s="18">
        <v>30.74</v>
      </c>
    </row>
    <row r="6197" spans="1:6" ht="27">
      <c r="A6197" s="707">
        <v>96130</v>
      </c>
      <c r="B6197" s="692" t="s">
        <v>6209</v>
      </c>
      <c r="C6197" s="18" t="s">
        <v>495</v>
      </c>
      <c r="D6197" s="18">
        <v>15.14</v>
      </c>
      <c r="E6197" s="310" t="str">
        <f t="shared" si="96"/>
        <v>SINAPI 07/2024</v>
      </c>
      <c r="F6197" s="18">
        <v>16.579999999999998</v>
      </c>
    </row>
    <row r="6198" spans="1:6" ht="40.5">
      <c r="A6198" s="707">
        <v>96131</v>
      </c>
      <c r="B6198" s="692" t="s">
        <v>6210</v>
      </c>
      <c r="C6198" s="18" t="s">
        <v>495</v>
      </c>
      <c r="D6198" s="18">
        <v>21.54</v>
      </c>
      <c r="E6198" s="310" t="str">
        <f t="shared" si="96"/>
        <v>SINAPI 07/2024</v>
      </c>
      <c r="F6198" s="18">
        <v>23.4</v>
      </c>
    </row>
    <row r="6199" spans="1:6" ht="40.5">
      <c r="A6199" s="707">
        <v>96132</v>
      </c>
      <c r="B6199" s="692" t="s">
        <v>6211</v>
      </c>
      <c r="C6199" s="18" t="s">
        <v>495</v>
      </c>
      <c r="D6199" s="18">
        <v>13.7</v>
      </c>
      <c r="E6199" s="310" t="str">
        <f t="shared" si="96"/>
        <v>SINAPI 07/2024</v>
      </c>
      <c r="F6199" s="18">
        <v>14.7</v>
      </c>
    </row>
    <row r="6200" spans="1:6" ht="40.5">
      <c r="A6200" s="707">
        <v>96133</v>
      </c>
      <c r="B6200" s="692" t="s">
        <v>6212</v>
      </c>
      <c r="C6200" s="18" t="s">
        <v>495</v>
      </c>
      <c r="D6200" s="18">
        <v>35.950000000000003</v>
      </c>
      <c r="E6200" s="310" t="str">
        <f t="shared" si="96"/>
        <v>SINAPI 07/2024</v>
      </c>
      <c r="F6200" s="18">
        <v>39.57</v>
      </c>
    </row>
    <row r="6201" spans="1:6" ht="40.5">
      <c r="A6201" s="707">
        <v>96134</v>
      </c>
      <c r="B6201" s="692" t="s">
        <v>6213</v>
      </c>
      <c r="C6201" s="18" t="s">
        <v>495</v>
      </c>
      <c r="D6201" s="18">
        <v>42.25</v>
      </c>
      <c r="E6201" s="310" t="str">
        <f t="shared" si="96"/>
        <v>SINAPI 07/2024</v>
      </c>
      <c r="F6201" s="18">
        <v>46.47</v>
      </c>
    </row>
    <row r="6202" spans="1:6" ht="27">
      <c r="A6202" s="707">
        <v>96135</v>
      </c>
      <c r="B6202" s="692" t="s">
        <v>6214</v>
      </c>
      <c r="C6202" s="18" t="s">
        <v>495</v>
      </c>
      <c r="D6202" s="18">
        <v>23.34</v>
      </c>
      <c r="E6202" s="310" t="str">
        <f t="shared" si="96"/>
        <v>SINAPI 07/2024</v>
      </c>
      <c r="F6202" s="18">
        <v>25.46</v>
      </c>
    </row>
    <row r="6203" spans="1:6" ht="27">
      <c r="A6203" s="707">
        <v>104639</v>
      </c>
      <c r="B6203" s="692" t="s">
        <v>6215</v>
      </c>
      <c r="C6203" s="18" t="s">
        <v>495</v>
      </c>
      <c r="D6203" s="18">
        <v>10.71</v>
      </c>
      <c r="E6203" s="310" t="str">
        <f t="shared" si="96"/>
        <v>SINAPI 07/2024</v>
      </c>
      <c r="F6203" s="18">
        <v>11.56</v>
      </c>
    </row>
    <row r="6204" spans="1:6" ht="27">
      <c r="A6204" s="707">
        <v>104640</v>
      </c>
      <c r="B6204" s="692" t="s">
        <v>6216</v>
      </c>
      <c r="C6204" s="18" t="s">
        <v>495</v>
      </c>
      <c r="D6204" s="18">
        <v>12.11</v>
      </c>
      <c r="E6204" s="310" t="str">
        <f t="shared" si="96"/>
        <v>SINAPI 07/2024</v>
      </c>
      <c r="F6204" s="18">
        <v>12.96</v>
      </c>
    </row>
    <row r="6205" spans="1:6" ht="27">
      <c r="A6205" s="707">
        <v>104641</v>
      </c>
      <c r="B6205" s="692" t="s">
        <v>6217</v>
      </c>
      <c r="C6205" s="18" t="s">
        <v>495</v>
      </c>
      <c r="D6205" s="18">
        <v>8.7200000000000006</v>
      </c>
      <c r="E6205" s="310" t="str">
        <f t="shared" si="96"/>
        <v>SINAPI 07/2024</v>
      </c>
      <c r="F6205" s="18">
        <v>9.32</v>
      </c>
    </row>
    <row r="6206" spans="1:6" ht="27">
      <c r="A6206" s="707">
        <v>104642</v>
      </c>
      <c r="B6206" s="692" t="s">
        <v>6218</v>
      </c>
      <c r="C6206" s="18" t="s">
        <v>495</v>
      </c>
      <c r="D6206" s="18">
        <v>10.119999999999999</v>
      </c>
      <c r="E6206" s="310" t="str">
        <f t="shared" si="96"/>
        <v>SINAPI 07/2024</v>
      </c>
      <c r="F6206" s="18">
        <v>10.72</v>
      </c>
    </row>
    <row r="6207" spans="1:6" ht="27">
      <c r="A6207" s="707">
        <v>102193</v>
      </c>
      <c r="B6207" s="692" t="s">
        <v>6219</v>
      </c>
      <c r="C6207" s="18" t="s">
        <v>495</v>
      </c>
      <c r="D6207" s="18">
        <v>1.64</v>
      </c>
      <c r="E6207" s="310" t="str">
        <f t="shared" si="96"/>
        <v>SINAPI 07/2024</v>
      </c>
      <c r="F6207" s="18">
        <v>1.8</v>
      </c>
    </row>
    <row r="6208" spans="1:6" ht="27">
      <c r="A6208" s="707">
        <v>102194</v>
      </c>
      <c r="B6208" s="692" t="s">
        <v>6220</v>
      </c>
      <c r="C6208" s="18" t="s">
        <v>495</v>
      </c>
      <c r="D6208" s="18">
        <v>6.89</v>
      </c>
      <c r="E6208" s="310" t="str">
        <f t="shared" si="96"/>
        <v>SINAPI 07/2024</v>
      </c>
      <c r="F6208" s="18">
        <v>7.66</v>
      </c>
    </row>
    <row r="6209" spans="1:6" ht="27">
      <c r="A6209" s="707">
        <v>102197</v>
      </c>
      <c r="B6209" s="692" t="s">
        <v>6221</v>
      </c>
      <c r="C6209" s="18" t="s">
        <v>495</v>
      </c>
      <c r="D6209" s="18">
        <v>18.899999999999999</v>
      </c>
      <c r="E6209" s="310" t="str">
        <f t="shared" si="96"/>
        <v>SINAPI 07/2024</v>
      </c>
      <c r="F6209" s="18">
        <v>19.73</v>
      </c>
    </row>
    <row r="6210" spans="1:6" ht="27">
      <c r="A6210" s="707">
        <v>102200</v>
      </c>
      <c r="B6210" s="692" t="s">
        <v>6222</v>
      </c>
      <c r="C6210" s="18" t="s">
        <v>495</v>
      </c>
      <c r="D6210" s="18">
        <v>15.44</v>
      </c>
      <c r="E6210" s="310" t="str">
        <f t="shared" si="96"/>
        <v>SINAPI 07/2024</v>
      </c>
      <c r="F6210" s="18">
        <v>16.52</v>
      </c>
    </row>
    <row r="6211" spans="1:6" ht="27">
      <c r="A6211" s="707">
        <v>102201</v>
      </c>
      <c r="B6211" s="692" t="s">
        <v>6223</v>
      </c>
      <c r="C6211" s="18" t="s">
        <v>495</v>
      </c>
      <c r="D6211" s="18">
        <v>14.99</v>
      </c>
      <c r="E6211" s="310" t="str">
        <f t="shared" si="96"/>
        <v>SINAPI 07/2024</v>
      </c>
      <c r="F6211" s="18">
        <v>16.329999999999998</v>
      </c>
    </row>
    <row r="6212" spans="1:6" ht="27">
      <c r="A6212" s="707">
        <v>102202</v>
      </c>
      <c r="B6212" s="692" t="s">
        <v>6224</v>
      </c>
      <c r="C6212" s="18" t="s">
        <v>495</v>
      </c>
      <c r="D6212" s="18">
        <v>33.89</v>
      </c>
      <c r="E6212" s="310" t="str">
        <f t="shared" si="96"/>
        <v>SINAPI 07/2024</v>
      </c>
      <c r="F6212" s="18">
        <v>34.97</v>
      </c>
    </row>
    <row r="6213" spans="1:6" ht="27">
      <c r="A6213" s="707">
        <v>102203</v>
      </c>
      <c r="B6213" s="692" t="s">
        <v>6225</v>
      </c>
      <c r="C6213" s="18" t="s">
        <v>495</v>
      </c>
      <c r="D6213" s="18">
        <v>9.59</v>
      </c>
      <c r="E6213" s="310" t="str">
        <f t="shared" si="96"/>
        <v>SINAPI 07/2024</v>
      </c>
      <c r="F6213" s="18">
        <v>10.29</v>
      </c>
    </row>
    <row r="6214" spans="1:6" ht="27">
      <c r="A6214" s="707">
        <v>102204</v>
      </c>
      <c r="B6214" s="692" t="s">
        <v>6226</v>
      </c>
      <c r="C6214" s="18" t="s">
        <v>495</v>
      </c>
      <c r="D6214" s="18">
        <v>9.93</v>
      </c>
      <c r="E6214" s="310" t="str">
        <f t="shared" si="96"/>
        <v>SINAPI 07/2024</v>
      </c>
      <c r="F6214" s="18">
        <v>10.63</v>
      </c>
    </row>
    <row r="6215" spans="1:6" ht="27">
      <c r="A6215" s="707">
        <v>102205</v>
      </c>
      <c r="B6215" s="692" t="s">
        <v>6227</v>
      </c>
      <c r="C6215" s="18" t="s">
        <v>495</v>
      </c>
      <c r="D6215" s="18">
        <v>8.81</v>
      </c>
      <c r="E6215" s="310" t="str">
        <f t="shared" si="96"/>
        <v>SINAPI 07/2024</v>
      </c>
      <c r="F6215" s="18">
        <v>9.51</v>
      </c>
    </row>
    <row r="6216" spans="1:6" ht="27">
      <c r="A6216" s="707">
        <v>102207</v>
      </c>
      <c r="B6216" s="692" t="s">
        <v>6228</v>
      </c>
      <c r="C6216" s="18" t="s">
        <v>495</v>
      </c>
      <c r="D6216" s="18">
        <v>8.3000000000000007</v>
      </c>
      <c r="E6216" s="310" t="str">
        <f t="shared" ref="E6216:E6279" si="97">+$G$7</f>
        <v>SINAPI 07/2024</v>
      </c>
      <c r="F6216" s="18">
        <v>8.86</v>
      </c>
    </row>
    <row r="6217" spans="1:6" ht="27">
      <c r="A6217" s="707">
        <v>102208</v>
      </c>
      <c r="B6217" s="692" t="s">
        <v>6229</v>
      </c>
      <c r="C6217" s="18" t="s">
        <v>495</v>
      </c>
      <c r="D6217" s="18">
        <v>7.81</v>
      </c>
      <c r="E6217" s="310" t="str">
        <f t="shared" si="97"/>
        <v>SINAPI 07/2024</v>
      </c>
      <c r="F6217" s="18">
        <v>8.3699999999999992</v>
      </c>
    </row>
    <row r="6218" spans="1:6" ht="27">
      <c r="A6218" s="707">
        <v>102209</v>
      </c>
      <c r="B6218" s="692" t="s">
        <v>6230</v>
      </c>
      <c r="C6218" s="18" t="s">
        <v>495</v>
      </c>
      <c r="D6218" s="18">
        <v>8.11</v>
      </c>
      <c r="E6218" s="310" t="str">
        <f t="shared" si="97"/>
        <v>SINAPI 07/2024</v>
      </c>
      <c r="F6218" s="18">
        <v>8.67</v>
      </c>
    </row>
    <row r="6219" spans="1:6" ht="27">
      <c r="A6219" s="707">
        <v>102210</v>
      </c>
      <c r="B6219" s="692" t="s">
        <v>6231</v>
      </c>
      <c r="C6219" s="18" t="s">
        <v>495</v>
      </c>
      <c r="D6219" s="18">
        <v>7.66</v>
      </c>
      <c r="E6219" s="310" t="str">
        <f t="shared" si="97"/>
        <v>SINAPI 07/2024</v>
      </c>
      <c r="F6219" s="18">
        <v>8.2200000000000006</v>
      </c>
    </row>
    <row r="6220" spans="1:6" ht="27">
      <c r="A6220" s="707">
        <v>102213</v>
      </c>
      <c r="B6220" s="692" t="s">
        <v>6232</v>
      </c>
      <c r="C6220" s="18" t="s">
        <v>495</v>
      </c>
      <c r="D6220" s="18">
        <v>19.2</v>
      </c>
      <c r="E6220" s="310" t="str">
        <f t="shared" si="97"/>
        <v>SINAPI 07/2024</v>
      </c>
      <c r="F6220" s="18">
        <v>20.6</v>
      </c>
    </row>
    <row r="6221" spans="1:6" ht="27">
      <c r="A6221" s="707">
        <v>102214</v>
      </c>
      <c r="B6221" s="692" t="s">
        <v>6233</v>
      </c>
      <c r="C6221" s="18" t="s">
        <v>495</v>
      </c>
      <c r="D6221" s="18">
        <v>19.88</v>
      </c>
      <c r="E6221" s="310" t="str">
        <f t="shared" si="97"/>
        <v>SINAPI 07/2024</v>
      </c>
      <c r="F6221" s="18">
        <v>21.28</v>
      </c>
    </row>
    <row r="6222" spans="1:6" ht="27">
      <c r="A6222" s="707">
        <v>102215</v>
      </c>
      <c r="B6222" s="692" t="s">
        <v>6234</v>
      </c>
      <c r="C6222" s="18" t="s">
        <v>495</v>
      </c>
      <c r="D6222" s="18">
        <v>17.63</v>
      </c>
      <c r="E6222" s="310" t="str">
        <f t="shared" si="97"/>
        <v>SINAPI 07/2024</v>
      </c>
      <c r="F6222" s="18">
        <v>19.03</v>
      </c>
    </row>
    <row r="6223" spans="1:6" ht="27">
      <c r="A6223" s="707">
        <v>102217</v>
      </c>
      <c r="B6223" s="692" t="s">
        <v>6235</v>
      </c>
      <c r="C6223" s="18" t="s">
        <v>495</v>
      </c>
      <c r="D6223" s="18">
        <v>16.600000000000001</v>
      </c>
      <c r="E6223" s="310" t="str">
        <f t="shared" si="97"/>
        <v>SINAPI 07/2024</v>
      </c>
      <c r="F6223" s="18">
        <v>17.72</v>
      </c>
    </row>
    <row r="6224" spans="1:6" ht="27">
      <c r="A6224" s="707">
        <v>102218</v>
      </c>
      <c r="B6224" s="692" t="s">
        <v>6236</v>
      </c>
      <c r="C6224" s="18" t="s">
        <v>495</v>
      </c>
      <c r="D6224" s="18">
        <v>15.62</v>
      </c>
      <c r="E6224" s="310" t="str">
        <f t="shared" si="97"/>
        <v>SINAPI 07/2024</v>
      </c>
      <c r="F6224" s="18">
        <v>16.739999999999998</v>
      </c>
    </row>
    <row r="6225" spans="1:6" ht="27">
      <c r="A6225" s="707">
        <v>102219</v>
      </c>
      <c r="B6225" s="692" t="s">
        <v>6237</v>
      </c>
      <c r="C6225" s="18" t="s">
        <v>495</v>
      </c>
      <c r="D6225" s="18">
        <v>16.22</v>
      </c>
      <c r="E6225" s="310" t="str">
        <f t="shared" si="97"/>
        <v>SINAPI 07/2024</v>
      </c>
      <c r="F6225" s="18">
        <v>17.34</v>
      </c>
    </row>
    <row r="6226" spans="1:6" ht="27">
      <c r="A6226" s="707">
        <v>102220</v>
      </c>
      <c r="B6226" s="692" t="s">
        <v>6238</v>
      </c>
      <c r="C6226" s="18" t="s">
        <v>495</v>
      </c>
      <c r="D6226" s="18">
        <v>15.33</v>
      </c>
      <c r="E6226" s="310" t="str">
        <f t="shared" si="97"/>
        <v>SINAPI 07/2024</v>
      </c>
      <c r="F6226" s="18">
        <v>16.45</v>
      </c>
    </row>
    <row r="6227" spans="1:6" ht="27">
      <c r="A6227" s="707">
        <v>102223</v>
      </c>
      <c r="B6227" s="692" t="s">
        <v>6239</v>
      </c>
      <c r="C6227" s="18" t="s">
        <v>495</v>
      </c>
      <c r="D6227" s="18">
        <v>28.8</v>
      </c>
      <c r="E6227" s="310" t="str">
        <f t="shared" si="97"/>
        <v>SINAPI 07/2024</v>
      </c>
      <c r="F6227" s="18">
        <v>30.89</v>
      </c>
    </row>
    <row r="6228" spans="1:6" ht="27">
      <c r="A6228" s="707">
        <v>102224</v>
      </c>
      <c r="B6228" s="692" t="s">
        <v>6240</v>
      </c>
      <c r="C6228" s="18" t="s">
        <v>495</v>
      </c>
      <c r="D6228" s="18">
        <v>29.82</v>
      </c>
      <c r="E6228" s="310" t="str">
        <f t="shared" si="97"/>
        <v>SINAPI 07/2024</v>
      </c>
      <c r="F6228" s="18">
        <v>31.91</v>
      </c>
    </row>
    <row r="6229" spans="1:6" ht="27">
      <c r="A6229" s="707">
        <v>102225</v>
      </c>
      <c r="B6229" s="692" t="s">
        <v>6241</v>
      </c>
      <c r="C6229" s="18" t="s">
        <v>495</v>
      </c>
      <c r="D6229" s="18">
        <v>26.45</v>
      </c>
      <c r="E6229" s="310" t="str">
        <f t="shared" si="97"/>
        <v>SINAPI 07/2024</v>
      </c>
      <c r="F6229" s="18">
        <v>28.54</v>
      </c>
    </row>
    <row r="6230" spans="1:6" ht="27">
      <c r="A6230" s="707">
        <v>102227</v>
      </c>
      <c r="B6230" s="692" t="s">
        <v>6242</v>
      </c>
      <c r="C6230" s="18" t="s">
        <v>495</v>
      </c>
      <c r="D6230" s="18">
        <v>24.91</v>
      </c>
      <c r="E6230" s="310" t="str">
        <f t="shared" si="97"/>
        <v>SINAPI 07/2024</v>
      </c>
      <c r="F6230" s="18">
        <v>26.6</v>
      </c>
    </row>
    <row r="6231" spans="1:6" ht="27">
      <c r="A6231" s="707">
        <v>102228</v>
      </c>
      <c r="B6231" s="692" t="s">
        <v>6243</v>
      </c>
      <c r="C6231" s="18" t="s">
        <v>495</v>
      </c>
      <c r="D6231" s="18">
        <v>23.46</v>
      </c>
      <c r="E6231" s="310" t="str">
        <f t="shared" si="97"/>
        <v>SINAPI 07/2024</v>
      </c>
      <c r="F6231" s="18">
        <v>25.15</v>
      </c>
    </row>
    <row r="6232" spans="1:6" ht="27">
      <c r="A6232" s="707">
        <v>102229</v>
      </c>
      <c r="B6232" s="692" t="s">
        <v>6244</v>
      </c>
      <c r="C6232" s="18" t="s">
        <v>495</v>
      </c>
      <c r="D6232" s="18">
        <v>24.34</v>
      </c>
      <c r="E6232" s="310" t="str">
        <f t="shared" si="97"/>
        <v>SINAPI 07/2024</v>
      </c>
      <c r="F6232" s="18">
        <v>26.03</v>
      </c>
    </row>
    <row r="6233" spans="1:6" ht="27">
      <c r="A6233" s="707">
        <v>102230</v>
      </c>
      <c r="B6233" s="692" t="s">
        <v>6245</v>
      </c>
      <c r="C6233" s="18" t="s">
        <v>495</v>
      </c>
      <c r="D6233" s="18">
        <v>22.99</v>
      </c>
      <c r="E6233" s="310" t="str">
        <f t="shared" si="97"/>
        <v>SINAPI 07/2024</v>
      </c>
      <c r="F6233" s="18">
        <v>24.68</v>
      </c>
    </row>
    <row r="6234" spans="1:6" ht="27">
      <c r="A6234" s="707">
        <v>102233</v>
      </c>
      <c r="B6234" s="692" t="s">
        <v>6246</v>
      </c>
      <c r="C6234" s="18" t="s">
        <v>495</v>
      </c>
      <c r="D6234" s="18">
        <v>10.7</v>
      </c>
      <c r="E6234" s="310" t="str">
        <f t="shared" si="97"/>
        <v>SINAPI 07/2024</v>
      </c>
      <c r="F6234" s="18">
        <v>11.37</v>
      </c>
    </row>
    <row r="6235" spans="1:6" ht="27">
      <c r="A6235" s="707">
        <v>102234</v>
      </c>
      <c r="B6235" s="692" t="s">
        <v>6247</v>
      </c>
      <c r="C6235" s="18" t="s">
        <v>495</v>
      </c>
      <c r="D6235" s="18">
        <v>21.41</v>
      </c>
      <c r="E6235" s="310" t="str">
        <f t="shared" si="97"/>
        <v>SINAPI 07/2024</v>
      </c>
      <c r="F6235" s="18">
        <v>22.75</v>
      </c>
    </row>
    <row r="6236" spans="1:6" ht="27">
      <c r="A6236" s="707">
        <v>100716</v>
      </c>
      <c r="B6236" s="692" t="s">
        <v>6248</v>
      </c>
      <c r="C6236" s="18" t="s">
        <v>495</v>
      </c>
      <c r="D6236" s="18">
        <v>26.76</v>
      </c>
      <c r="E6236" s="310" t="str">
        <f t="shared" si="97"/>
        <v>SINAPI 07/2024</v>
      </c>
      <c r="F6236" s="18">
        <v>27.28</v>
      </c>
    </row>
    <row r="6237" spans="1:6" ht="27">
      <c r="A6237" s="707">
        <v>100717</v>
      </c>
      <c r="B6237" s="692" t="s">
        <v>6249</v>
      </c>
      <c r="C6237" s="18" t="s">
        <v>495</v>
      </c>
      <c r="D6237" s="18">
        <v>8.1300000000000008</v>
      </c>
      <c r="E6237" s="310" t="str">
        <f t="shared" si="97"/>
        <v>SINAPI 07/2024</v>
      </c>
      <c r="F6237" s="18">
        <v>9.01</v>
      </c>
    </row>
    <row r="6238" spans="1:6" ht="27">
      <c r="A6238" s="707">
        <v>100718</v>
      </c>
      <c r="B6238" s="692" t="s">
        <v>6250</v>
      </c>
      <c r="C6238" s="18" t="s">
        <v>10</v>
      </c>
      <c r="D6238" s="18">
        <v>1.23</v>
      </c>
      <c r="E6238" s="310" t="str">
        <f t="shared" si="97"/>
        <v>SINAPI 07/2024</v>
      </c>
      <c r="F6238" s="18">
        <v>1.35</v>
      </c>
    </row>
    <row r="6239" spans="1:6" ht="40.5">
      <c r="A6239" s="707">
        <v>100719</v>
      </c>
      <c r="B6239" s="692" t="s">
        <v>6251</v>
      </c>
      <c r="C6239" s="18" t="s">
        <v>495</v>
      </c>
      <c r="D6239" s="18">
        <v>12.29</v>
      </c>
      <c r="E6239" s="310" t="str">
        <f t="shared" si="97"/>
        <v>SINAPI 07/2024</v>
      </c>
      <c r="F6239" s="18">
        <v>12.48</v>
      </c>
    </row>
    <row r="6240" spans="1:6" ht="40.5">
      <c r="A6240" s="707">
        <v>100720</v>
      </c>
      <c r="B6240" s="692" t="s">
        <v>6252</v>
      </c>
      <c r="C6240" s="18" t="s">
        <v>495</v>
      </c>
      <c r="D6240" s="18">
        <v>10.66</v>
      </c>
      <c r="E6240" s="310" t="str">
        <f t="shared" si="97"/>
        <v>SINAPI 07/2024</v>
      </c>
      <c r="F6240" s="18">
        <v>11.3</v>
      </c>
    </row>
    <row r="6241" spans="1:6" ht="40.5">
      <c r="A6241" s="707">
        <v>100721</v>
      </c>
      <c r="B6241" s="692" t="s">
        <v>6253</v>
      </c>
      <c r="C6241" s="18" t="s">
        <v>495</v>
      </c>
      <c r="D6241" s="18">
        <v>24.77</v>
      </c>
      <c r="E6241" s="310" t="str">
        <f t="shared" si="97"/>
        <v>SINAPI 07/2024</v>
      </c>
      <c r="F6241" s="18">
        <v>26.33</v>
      </c>
    </row>
    <row r="6242" spans="1:6" ht="54">
      <c r="A6242" s="707">
        <v>100722</v>
      </c>
      <c r="B6242" s="692" t="s">
        <v>6254</v>
      </c>
      <c r="C6242" s="18" t="s">
        <v>495</v>
      </c>
      <c r="D6242" s="18">
        <v>22.42</v>
      </c>
      <c r="E6242" s="310" t="str">
        <f t="shared" si="97"/>
        <v>SINAPI 07/2024</v>
      </c>
      <c r="F6242" s="18">
        <v>24.42</v>
      </c>
    </row>
    <row r="6243" spans="1:6" ht="54">
      <c r="A6243" s="707">
        <v>100723</v>
      </c>
      <c r="B6243" s="692" t="s">
        <v>6255</v>
      </c>
      <c r="C6243" s="18" t="s">
        <v>495</v>
      </c>
      <c r="D6243" s="18">
        <v>13.22</v>
      </c>
      <c r="E6243" s="310" t="str">
        <f t="shared" si="97"/>
        <v>SINAPI 07/2024</v>
      </c>
      <c r="F6243" s="18">
        <v>13.41</v>
      </c>
    </row>
    <row r="6244" spans="1:6" ht="54">
      <c r="A6244" s="707">
        <v>100724</v>
      </c>
      <c r="B6244" s="692" t="s">
        <v>6256</v>
      </c>
      <c r="C6244" s="18" t="s">
        <v>495</v>
      </c>
      <c r="D6244" s="18">
        <v>14.36</v>
      </c>
      <c r="E6244" s="310" t="str">
        <f t="shared" si="97"/>
        <v>SINAPI 07/2024</v>
      </c>
      <c r="F6244" s="18">
        <v>15</v>
      </c>
    </row>
    <row r="6245" spans="1:6" ht="54">
      <c r="A6245" s="707">
        <v>100725</v>
      </c>
      <c r="B6245" s="692" t="s">
        <v>6257</v>
      </c>
      <c r="C6245" s="18" t="s">
        <v>495</v>
      </c>
      <c r="D6245" s="18">
        <v>25.07</v>
      </c>
      <c r="E6245" s="310" t="str">
        <f t="shared" si="97"/>
        <v>SINAPI 07/2024</v>
      </c>
      <c r="F6245" s="18">
        <v>26.63</v>
      </c>
    </row>
    <row r="6246" spans="1:6" ht="54">
      <c r="A6246" s="707">
        <v>100726</v>
      </c>
      <c r="B6246" s="692" t="s">
        <v>6258</v>
      </c>
      <c r="C6246" s="18" t="s">
        <v>495</v>
      </c>
      <c r="D6246" s="18">
        <v>26.01</v>
      </c>
      <c r="E6246" s="310" t="str">
        <f t="shared" si="97"/>
        <v>SINAPI 07/2024</v>
      </c>
      <c r="F6246" s="18">
        <v>28.01</v>
      </c>
    </row>
    <row r="6247" spans="1:6" ht="40.5">
      <c r="A6247" s="707">
        <v>100727</v>
      </c>
      <c r="B6247" s="692" t="s">
        <v>6259</v>
      </c>
      <c r="C6247" s="18" t="s">
        <v>495</v>
      </c>
      <c r="D6247" s="18">
        <v>30.23</v>
      </c>
      <c r="E6247" s="310" t="str">
        <f t="shared" si="97"/>
        <v>SINAPI 07/2024</v>
      </c>
      <c r="F6247" s="18">
        <v>30.42</v>
      </c>
    </row>
    <row r="6248" spans="1:6" ht="40.5">
      <c r="A6248" s="707">
        <v>100728</v>
      </c>
      <c r="B6248" s="692" t="s">
        <v>6260</v>
      </c>
      <c r="C6248" s="18" t="s">
        <v>495</v>
      </c>
      <c r="D6248" s="18">
        <v>25.86</v>
      </c>
      <c r="E6248" s="310" t="str">
        <f t="shared" si="97"/>
        <v>SINAPI 07/2024</v>
      </c>
      <c r="F6248" s="18">
        <v>26.5</v>
      </c>
    </row>
    <row r="6249" spans="1:6" ht="40.5">
      <c r="A6249" s="707">
        <v>100729</v>
      </c>
      <c r="B6249" s="692" t="s">
        <v>6261</v>
      </c>
      <c r="C6249" s="18" t="s">
        <v>495</v>
      </c>
      <c r="D6249" s="18">
        <v>23.08</v>
      </c>
      <c r="E6249" s="310" t="str">
        <f t="shared" si="97"/>
        <v>SINAPI 07/2024</v>
      </c>
      <c r="F6249" s="18">
        <v>23.27</v>
      </c>
    </row>
    <row r="6250" spans="1:6" ht="40.5">
      <c r="A6250" s="707">
        <v>100730</v>
      </c>
      <c r="B6250" s="692" t="s">
        <v>6262</v>
      </c>
      <c r="C6250" s="18" t="s">
        <v>495</v>
      </c>
      <c r="D6250" s="18">
        <v>25.57</v>
      </c>
      <c r="E6250" s="310" t="str">
        <f t="shared" si="97"/>
        <v>SINAPI 07/2024</v>
      </c>
      <c r="F6250" s="18">
        <v>26.21</v>
      </c>
    </row>
    <row r="6251" spans="1:6" ht="40.5">
      <c r="A6251" s="707">
        <v>100733</v>
      </c>
      <c r="B6251" s="692" t="s">
        <v>6263</v>
      </c>
      <c r="C6251" s="18" t="s">
        <v>495</v>
      </c>
      <c r="D6251" s="18">
        <v>12.32</v>
      </c>
      <c r="E6251" s="310" t="str">
        <f t="shared" si="97"/>
        <v>SINAPI 07/2024</v>
      </c>
      <c r="F6251" s="18">
        <v>13.21</v>
      </c>
    </row>
    <row r="6252" spans="1:6" ht="40.5">
      <c r="A6252" s="707">
        <v>100734</v>
      </c>
      <c r="B6252" s="692" t="s">
        <v>6264</v>
      </c>
      <c r="C6252" s="18" t="s">
        <v>495</v>
      </c>
      <c r="D6252" s="18">
        <v>14.9</v>
      </c>
      <c r="E6252" s="310" t="str">
        <f t="shared" si="97"/>
        <v>SINAPI 07/2024</v>
      </c>
      <c r="F6252" s="18">
        <v>16.25</v>
      </c>
    </row>
    <row r="6253" spans="1:6" ht="40.5">
      <c r="A6253" s="707">
        <v>100735</v>
      </c>
      <c r="B6253" s="692" t="s">
        <v>6265</v>
      </c>
      <c r="C6253" s="18" t="s">
        <v>495</v>
      </c>
      <c r="D6253" s="18">
        <v>10.24</v>
      </c>
      <c r="E6253" s="310" t="str">
        <f t="shared" si="97"/>
        <v>SINAPI 07/2024</v>
      </c>
      <c r="F6253" s="18">
        <v>11.13</v>
      </c>
    </row>
    <row r="6254" spans="1:6" ht="40.5">
      <c r="A6254" s="707">
        <v>100736</v>
      </c>
      <c r="B6254" s="692" t="s">
        <v>6266</v>
      </c>
      <c r="C6254" s="18" t="s">
        <v>495</v>
      </c>
      <c r="D6254" s="18">
        <v>13.19</v>
      </c>
      <c r="E6254" s="310" t="str">
        <f t="shared" si="97"/>
        <v>SINAPI 07/2024</v>
      </c>
      <c r="F6254" s="18">
        <v>14.54</v>
      </c>
    </row>
    <row r="6255" spans="1:6" ht="40.5">
      <c r="A6255" s="707">
        <v>100739</v>
      </c>
      <c r="B6255" s="692" t="s">
        <v>6267</v>
      </c>
      <c r="C6255" s="18" t="s">
        <v>495</v>
      </c>
      <c r="D6255" s="18">
        <v>12.1</v>
      </c>
      <c r="E6255" s="310" t="str">
        <f t="shared" si="97"/>
        <v>SINAPI 07/2024</v>
      </c>
      <c r="F6255" s="18">
        <v>12.29</v>
      </c>
    </row>
    <row r="6256" spans="1:6" ht="54">
      <c r="A6256" s="707">
        <v>100740</v>
      </c>
      <c r="B6256" s="692" t="s">
        <v>6268</v>
      </c>
      <c r="C6256" s="18" t="s">
        <v>495</v>
      </c>
      <c r="D6256" s="18">
        <v>11.3</v>
      </c>
      <c r="E6256" s="310" t="str">
        <f t="shared" si="97"/>
        <v>SINAPI 07/2024</v>
      </c>
      <c r="F6256" s="18">
        <v>11.94</v>
      </c>
    </row>
    <row r="6257" spans="1:6" ht="54">
      <c r="A6257" s="707">
        <v>100741</v>
      </c>
      <c r="B6257" s="692" t="s">
        <v>6269</v>
      </c>
      <c r="C6257" s="18" t="s">
        <v>495</v>
      </c>
      <c r="D6257" s="18">
        <v>24.35</v>
      </c>
      <c r="E6257" s="310" t="str">
        <f t="shared" si="97"/>
        <v>SINAPI 07/2024</v>
      </c>
      <c r="F6257" s="18">
        <v>25.91</v>
      </c>
    </row>
    <row r="6258" spans="1:6" ht="54">
      <c r="A6258" s="707">
        <v>100742</v>
      </c>
      <c r="B6258" s="692" t="s">
        <v>6270</v>
      </c>
      <c r="C6258" s="18" t="s">
        <v>495</v>
      </c>
      <c r="D6258" s="18">
        <v>23.04</v>
      </c>
      <c r="E6258" s="310" t="str">
        <f t="shared" si="97"/>
        <v>SINAPI 07/2024</v>
      </c>
      <c r="F6258" s="18">
        <v>25.04</v>
      </c>
    </row>
    <row r="6259" spans="1:6" ht="40.5">
      <c r="A6259" s="707">
        <v>100743</v>
      </c>
      <c r="B6259" s="692" t="s">
        <v>6271</v>
      </c>
      <c r="C6259" s="18" t="s">
        <v>495</v>
      </c>
      <c r="D6259" s="18">
        <v>11.83</v>
      </c>
      <c r="E6259" s="310" t="str">
        <f t="shared" si="97"/>
        <v>SINAPI 07/2024</v>
      </c>
      <c r="F6259" s="18">
        <v>12.02</v>
      </c>
    </row>
    <row r="6260" spans="1:6" ht="54">
      <c r="A6260" s="707">
        <v>100744</v>
      </c>
      <c r="B6260" s="692" t="s">
        <v>6272</v>
      </c>
      <c r="C6260" s="18" t="s">
        <v>495</v>
      </c>
      <c r="D6260" s="18">
        <v>11.12</v>
      </c>
      <c r="E6260" s="310" t="str">
        <f t="shared" si="97"/>
        <v>SINAPI 07/2024</v>
      </c>
      <c r="F6260" s="18">
        <v>11.76</v>
      </c>
    </row>
    <row r="6261" spans="1:6" ht="54">
      <c r="A6261" s="707">
        <v>100745</v>
      </c>
      <c r="B6261" s="692" t="s">
        <v>6273</v>
      </c>
      <c r="C6261" s="18" t="s">
        <v>495</v>
      </c>
      <c r="D6261" s="18">
        <v>24.06</v>
      </c>
      <c r="E6261" s="310" t="str">
        <f t="shared" si="97"/>
        <v>SINAPI 07/2024</v>
      </c>
      <c r="F6261" s="18">
        <v>25.62</v>
      </c>
    </row>
    <row r="6262" spans="1:6" ht="54">
      <c r="A6262" s="707">
        <v>100746</v>
      </c>
      <c r="B6262" s="692" t="s">
        <v>6274</v>
      </c>
      <c r="C6262" s="18" t="s">
        <v>495</v>
      </c>
      <c r="D6262" s="18">
        <v>22.86</v>
      </c>
      <c r="E6262" s="310" t="str">
        <f t="shared" si="97"/>
        <v>SINAPI 07/2024</v>
      </c>
      <c r="F6262" s="18">
        <v>24.86</v>
      </c>
    </row>
    <row r="6263" spans="1:6" ht="40.5">
      <c r="A6263" s="707">
        <v>100747</v>
      </c>
      <c r="B6263" s="692" t="s">
        <v>6275</v>
      </c>
      <c r="C6263" s="18" t="s">
        <v>495</v>
      </c>
      <c r="D6263" s="18">
        <v>11.94</v>
      </c>
      <c r="E6263" s="310" t="str">
        <f t="shared" si="97"/>
        <v>SINAPI 07/2024</v>
      </c>
      <c r="F6263" s="18">
        <v>12.13</v>
      </c>
    </row>
    <row r="6264" spans="1:6" ht="54">
      <c r="A6264" s="707">
        <v>100748</v>
      </c>
      <c r="B6264" s="692" t="s">
        <v>6276</v>
      </c>
      <c r="C6264" s="18" t="s">
        <v>495</v>
      </c>
      <c r="D6264" s="18">
        <v>11.2</v>
      </c>
      <c r="E6264" s="310" t="str">
        <f t="shared" si="97"/>
        <v>SINAPI 07/2024</v>
      </c>
      <c r="F6264" s="18">
        <v>11.84</v>
      </c>
    </row>
    <row r="6265" spans="1:6" ht="54">
      <c r="A6265" s="707">
        <v>100749</v>
      </c>
      <c r="B6265" s="692" t="s">
        <v>6277</v>
      </c>
      <c r="C6265" s="18" t="s">
        <v>495</v>
      </c>
      <c r="D6265" s="18">
        <v>24.18</v>
      </c>
      <c r="E6265" s="310" t="str">
        <f t="shared" si="97"/>
        <v>SINAPI 07/2024</v>
      </c>
      <c r="F6265" s="18">
        <v>25.74</v>
      </c>
    </row>
    <row r="6266" spans="1:6" ht="54">
      <c r="A6266" s="707">
        <v>100750</v>
      </c>
      <c r="B6266" s="692" t="s">
        <v>6278</v>
      </c>
      <c r="C6266" s="18" t="s">
        <v>495</v>
      </c>
      <c r="D6266" s="18">
        <v>22.94</v>
      </c>
      <c r="E6266" s="310" t="str">
        <f t="shared" si="97"/>
        <v>SINAPI 07/2024</v>
      </c>
      <c r="F6266" s="18">
        <v>24.94</v>
      </c>
    </row>
    <row r="6267" spans="1:6" ht="40.5">
      <c r="A6267" s="707">
        <v>100751</v>
      </c>
      <c r="B6267" s="692" t="s">
        <v>6279</v>
      </c>
      <c r="C6267" s="18" t="s">
        <v>495</v>
      </c>
      <c r="D6267" s="18">
        <v>46.17</v>
      </c>
      <c r="E6267" s="310" t="str">
        <f t="shared" si="97"/>
        <v>SINAPI 07/2024</v>
      </c>
      <c r="F6267" s="18">
        <v>46.55</v>
      </c>
    </row>
    <row r="6268" spans="1:6" ht="40.5">
      <c r="A6268" s="707">
        <v>100752</v>
      </c>
      <c r="B6268" s="692" t="s">
        <v>6280</v>
      </c>
      <c r="C6268" s="18" t="s">
        <v>495</v>
      </c>
      <c r="D6268" s="18">
        <v>51.16</v>
      </c>
      <c r="E6268" s="310" t="str">
        <f t="shared" si="97"/>
        <v>SINAPI 07/2024</v>
      </c>
      <c r="F6268" s="18">
        <v>52.43</v>
      </c>
    </row>
    <row r="6269" spans="1:6" ht="40.5">
      <c r="A6269" s="707">
        <v>100753</v>
      </c>
      <c r="B6269" s="692" t="s">
        <v>6281</v>
      </c>
      <c r="C6269" s="18" t="s">
        <v>495</v>
      </c>
      <c r="D6269" s="18">
        <v>20.49</v>
      </c>
      <c r="E6269" s="310" t="str">
        <f t="shared" si="97"/>
        <v>SINAPI 07/2024</v>
      </c>
      <c r="F6269" s="18">
        <v>22.29</v>
      </c>
    </row>
    <row r="6270" spans="1:6" ht="40.5">
      <c r="A6270" s="707">
        <v>100754</v>
      </c>
      <c r="B6270" s="692" t="s">
        <v>6282</v>
      </c>
      <c r="C6270" s="18" t="s">
        <v>495</v>
      </c>
      <c r="D6270" s="18">
        <v>26.41</v>
      </c>
      <c r="E6270" s="310" t="str">
        <f t="shared" si="97"/>
        <v>SINAPI 07/2024</v>
      </c>
      <c r="F6270" s="18">
        <v>29.1</v>
      </c>
    </row>
    <row r="6271" spans="1:6" ht="54">
      <c r="A6271" s="707">
        <v>100757</v>
      </c>
      <c r="B6271" s="692" t="s">
        <v>6283</v>
      </c>
      <c r="C6271" s="18" t="s">
        <v>495</v>
      </c>
      <c r="D6271" s="18">
        <v>48.72</v>
      </c>
      <c r="E6271" s="310" t="str">
        <f t="shared" si="97"/>
        <v>SINAPI 07/2024</v>
      </c>
      <c r="F6271" s="18">
        <v>51.84</v>
      </c>
    </row>
    <row r="6272" spans="1:6" ht="54">
      <c r="A6272" s="707">
        <v>100758</v>
      </c>
      <c r="B6272" s="692" t="s">
        <v>6284</v>
      </c>
      <c r="C6272" s="18" t="s">
        <v>495</v>
      </c>
      <c r="D6272" s="18">
        <v>46.12</v>
      </c>
      <c r="E6272" s="310" t="str">
        <f t="shared" si="97"/>
        <v>SINAPI 07/2024</v>
      </c>
      <c r="F6272" s="18">
        <v>50.13</v>
      </c>
    </row>
    <row r="6273" spans="1:6" ht="54">
      <c r="A6273" s="707">
        <v>100759</v>
      </c>
      <c r="B6273" s="692" t="s">
        <v>6285</v>
      </c>
      <c r="C6273" s="18" t="s">
        <v>495</v>
      </c>
      <c r="D6273" s="18">
        <v>48.13</v>
      </c>
      <c r="E6273" s="310" t="str">
        <f t="shared" si="97"/>
        <v>SINAPI 07/2024</v>
      </c>
      <c r="F6273" s="18">
        <v>51.25</v>
      </c>
    </row>
    <row r="6274" spans="1:6" ht="54">
      <c r="A6274" s="707">
        <v>100760</v>
      </c>
      <c r="B6274" s="692" t="s">
        <v>6286</v>
      </c>
      <c r="C6274" s="18" t="s">
        <v>495</v>
      </c>
      <c r="D6274" s="18">
        <v>45.75</v>
      </c>
      <c r="E6274" s="310" t="str">
        <f t="shared" si="97"/>
        <v>SINAPI 07/2024</v>
      </c>
      <c r="F6274" s="18">
        <v>49.76</v>
      </c>
    </row>
    <row r="6275" spans="1:6" ht="54">
      <c r="A6275" s="707">
        <v>100761</v>
      </c>
      <c r="B6275" s="692" t="s">
        <v>6287</v>
      </c>
      <c r="C6275" s="18" t="s">
        <v>495</v>
      </c>
      <c r="D6275" s="18">
        <v>48.37</v>
      </c>
      <c r="E6275" s="310" t="str">
        <f t="shared" si="97"/>
        <v>SINAPI 07/2024</v>
      </c>
      <c r="F6275" s="18">
        <v>51.49</v>
      </c>
    </row>
    <row r="6276" spans="1:6" ht="54">
      <c r="A6276" s="707">
        <v>100762</v>
      </c>
      <c r="B6276" s="692" t="s">
        <v>6288</v>
      </c>
      <c r="C6276" s="18" t="s">
        <v>495</v>
      </c>
      <c r="D6276" s="18">
        <v>45.91</v>
      </c>
      <c r="E6276" s="310" t="str">
        <f t="shared" si="97"/>
        <v>SINAPI 07/2024</v>
      </c>
      <c r="F6276" s="18">
        <v>49.92</v>
      </c>
    </row>
    <row r="6277" spans="1:6" ht="27">
      <c r="A6277" s="707">
        <v>102488</v>
      </c>
      <c r="B6277" s="692" t="s">
        <v>6289</v>
      </c>
      <c r="C6277" s="18" t="s">
        <v>495</v>
      </c>
      <c r="D6277" s="18">
        <v>3.07</v>
      </c>
      <c r="E6277" s="310" t="str">
        <f t="shared" si="97"/>
        <v>SINAPI 07/2024</v>
      </c>
      <c r="F6277" s="18">
        <v>3.45</v>
      </c>
    </row>
    <row r="6278" spans="1:6" ht="27">
      <c r="A6278" s="707">
        <v>102489</v>
      </c>
      <c r="B6278" s="692" t="s">
        <v>6290</v>
      </c>
      <c r="C6278" s="18" t="s">
        <v>495</v>
      </c>
      <c r="D6278" s="18">
        <v>27.65</v>
      </c>
      <c r="E6278" s="310" t="str">
        <f t="shared" si="97"/>
        <v>SINAPI 07/2024</v>
      </c>
      <c r="F6278" s="18">
        <v>29.05</v>
      </c>
    </row>
    <row r="6279" spans="1:6" ht="27">
      <c r="A6279" s="707">
        <v>102491</v>
      </c>
      <c r="B6279" s="692" t="s">
        <v>6291</v>
      </c>
      <c r="C6279" s="18" t="s">
        <v>495</v>
      </c>
      <c r="D6279" s="18">
        <v>20.47</v>
      </c>
      <c r="E6279" s="310" t="str">
        <f t="shared" si="97"/>
        <v>SINAPI 07/2024</v>
      </c>
      <c r="F6279" s="18">
        <v>21.54</v>
      </c>
    </row>
    <row r="6280" spans="1:6" ht="27">
      <c r="A6280" s="707">
        <v>102492</v>
      </c>
      <c r="B6280" s="692" t="s">
        <v>6292</v>
      </c>
      <c r="C6280" s="18" t="s">
        <v>495</v>
      </c>
      <c r="D6280" s="18">
        <v>25.73</v>
      </c>
      <c r="E6280" s="310" t="str">
        <f t="shared" ref="E6280:E6343" si="98">+$G$7</f>
        <v>SINAPI 07/2024</v>
      </c>
      <c r="F6280" s="18">
        <v>27.15</v>
      </c>
    </row>
    <row r="6281" spans="1:6" ht="27">
      <c r="A6281" s="707">
        <v>102494</v>
      </c>
      <c r="B6281" s="692" t="s">
        <v>6293</v>
      </c>
      <c r="C6281" s="18" t="s">
        <v>495</v>
      </c>
      <c r="D6281" s="18">
        <v>69.599999999999994</v>
      </c>
      <c r="E6281" s="310" t="str">
        <f t="shared" si="98"/>
        <v>SINAPI 07/2024</v>
      </c>
      <c r="F6281" s="18">
        <v>70.67</v>
      </c>
    </row>
    <row r="6282" spans="1:6" ht="27">
      <c r="A6282" s="707">
        <v>102496</v>
      </c>
      <c r="B6282" s="692" t="s">
        <v>6294</v>
      </c>
      <c r="C6282" s="18" t="s">
        <v>10</v>
      </c>
      <c r="D6282" s="18">
        <v>13.84</v>
      </c>
      <c r="E6282" s="310" t="str">
        <f t="shared" si="98"/>
        <v>SINAPI 07/2024</v>
      </c>
      <c r="F6282" s="18">
        <v>14.34</v>
      </c>
    </row>
    <row r="6283" spans="1:6" ht="27">
      <c r="A6283" s="707">
        <v>102497</v>
      </c>
      <c r="B6283" s="692" t="s">
        <v>6295</v>
      </c>
      <c r="C6283" s="18" t="s">
        <v>10</v>
      </c>
      <c r="D6283" s="18">
        <v>4.57</v>
      </c>
      <c r="E6283" s="310" t="str">
        <f t="shared" si="98"/>
        <v>SINAPI 07/2024</v>
      </c>
      <c r="F6283" s="18">
        <v>4.9000000000000004</v>
      </c>
    </row>
    <row r="6284" spans="1:6" ht="27">
      <c r="A6284" s="707">
        <v>102498</v>
      </c>
      <c r="B6284" s="692" t="s">
        <v>6296</v>
      </c>
      <c r="C6284" s="18" t="s">
        <v>10</v>
      </c>
      <c r="D6284" s="18">
        <v>1.48</v>
      </c>
      <c r="E6284" s="310" t="str">
        <f t="shared" si="98"/>
        <v>SINAPI 07/2024</v>
      </c>
      <c r="F6284" s="18">
        <v>1.62</v>
      </c>
    </row>
    <row r="6285" spans="1:6" ht="27">
      <c r="A6285" s="707">
        <v>102499</v>
      </c>
      <c r="B6285" s="692" t="s">
        <v>6297</v>
      </c>
      <c r="C6285" s="18" t="s">
        <v>495</v>
      </c>
      <c r="D6285" s="18">
        <v>3.93</v>
      </c>
      <c r="E6285" s="310" t="str">
        <f t="shared" si="98"/>
        <v>SINAPI 07/2024</v>
      </c>
      <c r="F6285" s="18">
        <v>4.09</v>
      </c>
    </row>
    <row r="6286" spans="1:6" ht="27">
      <c r="A6286" s="707">
        <v>102500</v>
      </c>
      <c r="B6286" s="692" t="s">
        <v>6298</v>
      </c>
      <c r="C6286" s="18" t="s">
        <v>10</v>
      </c>
      <c r="D6286" s="18">
        <v>4.05</v>
      </c>
      <c r="E6286" s="310" t="str">
        <f t="shared" si="98"/>
        <v>SINAPI 07/2024</v>
      </c>
      <c r="F6286" s="18">
        <v>4.38</v>
      </c>
    </row>
    <row r="6287" spans="1:6" ht="27">
      <c r="A6287" s="707">
        <v>102501</v>
      </c>
      <c r="B6287" s="692" t="s">
        <v>6299</v>
      </c>
      <c r="C6287" s="18" t="s">
        <v>495</v>
      </c>
      <c r="D6287" s="18">
        <v>23.59</v>
      </c>
      <c r="E6287" s="310" t="str">
        <f t="shared" si="98"/>
        <v>SINAPI 07/2024</v>
      </c>
      <c r="F6287" s="18">
        <v>25.27</v>
      </c>
    </row>
    <row r="6288" spans="1:6" ht="27">
      <c r="A6288" s="707">
        <v>102504</v>
      </c>
      <c r="B6288" s="692" t="s">
        <v>6300</v>
      </c>
      <c r="C6288" s="18" t="s">
        <v>10</v>
      </c>
      <c r="D6288" s="18">
        <v>8.6999999999999993</v>
      </c>
      <c r="E6288" s="310" t="str">
        <f t="shared" si="98"/>
        <v>SINAPI 07/2024</v>
      </c>
      <c r="F6288" s="18">
        <v>9.6300000000000008</v>
      </c>
    </row>
    <row r="6289" spans="1:6" ht="40.5">
      <c r="A6289" s="707">
        <v>102505</v>
      </c>
      <c r="B6289" s="692" t="s">
        <v>6301</v>
      </c>
      <c r="C6289" s="18" t="s">
        <v>10</v>
      </c>
      <c r="D6289" s="18">
        <v>9.36</v>
      </c>
      <c r="E6289" s="310" t="str">
        <f t="shared" si="98"/>
        <v>SINAPI 07/2024</v>
      </c>
      <c r="F6289" s="18">
        <v>10.29</v>
      </c>
    </row>
    <row r="6290" spans="1:6" ht="27">
      <c r="A6290" s="707">
        <v>102506</v>
      </c>
      <c r="B6290" s="692" t="s">
        <v>6302</v>
      </c>
      <c r="C6290" s="18" t="s">
        <v>10</v>
      </c>
      <c r="D6290" s="18">
        <v>9.8800000000000008</v>
      </c>
      <c r="E6290" s="310" t="str">
        <f t="shared" si="98"/>
        <v>SINAPI 07/2024</v>
      </c>
      <c r="F6290" s="18">
        <v>10.81</v>
      </c>
    </row>
    <row r="6291" spans="1:6" ht="27">
      <c r="A6291" s="707">
        <v>102507</v>
      </c>
      <c r="B6291" s="692" t="s">
        <v>6303</v>
      </c>
      <c r="C6291" s="18" t="s">
        <v>10</v>
      </c>
      <c r="D6291" s="18">
        <v>6.39</v>
      </c>
      <c r="E6291" s="310" t="str">
        <f t="shared" si="98"/>
        <v>SINAPI 07/2024</v>
      </c>
      <c r="F6291" s="18">
        <v>6.72</v>
      </c>
    </row>
    <row r="6292" spans="1:6" ht="27">
      <c r="A6292" s="707">
        <v>102508</v>
      </c>
      <c r="B6292" s="692" t="s">
        <v>6304</v>
      </c>
      <c r="C6292" s="18" t="s">
        <v>495</v>
      </c>
      <c r="D6292" s="18">
        <v>47.64</v>
      </c>
      <c r="E6292" s="310" t="str">
        <f t="shared" si="98"/>
        <v>SINAPI 07/2024</v>
      </c>
      <c r="F6292" s="18">
        <v>49.32</v>
      </c>
    </row>
    <row r="6293" spans="1:6" ht="54">
      <c r="A6293" s="707">
        <v>102509</v>
      </c>
      <c r="B6293" s="692" t="s">
        <v>6305</v>
      </c>
      <c r="C6293" s="18" t="s">
        <v>495</v>
      </c>
      <c r="D6293" s="18">
        <v>32.840000000000003</v>
      </c>
      <c r="E6293" s="310" t="str">
        <f t="shared" si="98"/>
        <v>SINAPI 07/2024</v>
      </c>
      <c r="F6293" s="18">
        <v>34.25</v>
      </c>
    </row>
    <row r="6294" spans="1:6" ht="54">
      <c r="A6294" s="707">
        <v>102512</v>
      </c>
      <c r="B6294" s="692" t="s">
        <v>6306</v>
      </c>
      <c r="C6294" s="18" t="s">
        <v>10</v>
      </c>
      <c r="D6294" s="18">
        <v>6.39</v>
      </c>
      <c r="E6294" s="310" t="str">
        <f t="shared" si="98"/>
        <v>SINAPI 07/2024</v>
      </c>
      <c r="F6294" s="18">
        <v>6.66</v>
      </c>
    </row>
    <row r="6295" spans="1:6" ht="40.5">
      <c r="A6295" s="707">
        <v>102513</v>
      </c>
      <c r="B6295" s="692" t="s">
        <v>6307</v>
      </c>
      <c r="C6295" s="18" t="s">
        <v>495</v>
      </c>
      <c r="D6295" s="18">
        <v>43.12</v>
      </c>
      <c r="E6295" s="310" t="str">
        <f t="shared" si="98"/>
        <v>SINAPI 07/2024</v>
      </c>
      <c r="F6295" s="18">
        <v>46.87</v>
      </c>
    </row>
    <row r="6296" spans="1:6" ht="40.5">
      <c r="A6296" s="707">
        <v>102520</v>
      </c>
      <c r="B6296" s="692" t="s">
        <v>6308</v>
      </c>
      <c r="C6296" s="18" t="s">
        <v>495</v>
      </c>
      <c r="D6296" s="18">
        <v>74.459999999999994</v>
      </c>
      <c r="E6296" s="310" t="str">
        <f t="shared" si="98"/>
        <v>SINAPI 07/2024</v>
      </c>
      <c r="F6296" s="18">
        <v>81.17</v>
      </c>
    </row>
    <row r="6297" spans="1:6" ht="40.5">
      <c r="A6297" s="707">
        <v>101749</v>
      </c>
      <c r="B6297" s="692" t="s">
        <v>6309</v>
      </c>
      <c r="C6297" s="18" t="s">
        <v>495</v>
      </c>
      <c r="D6297" s="18">
        <v>50.94</v>
      </c>
      <c r="E6297" s="310" t="str">
        <f t="shared" si="98"/>
        <v>SINAPI 07/2024</v>
      </c>
      <c r="F6297" s="18">
        <v>53.42</v>
      </c>
    </row>
    <row r="6298" spans="1:6" ht="40.5">
      <c r="A6298" s="707">
        <v>101750</v>
      </c>
      <c r="B6298" s="692" t="s">
        <v>6310</v>
      </c>
      <c r="C6298" s="18" t="s">
        <v>495</v>
      </c>
      <c r="D6298" s="18">
        <v>48.76</v>
      </c>
      <c r="E6298" s="310" t="str">
        <f t="shared" si="98"/>
        <v>SINAPI 07/2024</v>
      </c>
      <c r="F6298" s="18">
        <v>51.03</v>
      </c>
    </row>
    <row r="6299" spans="1:6" ht="27">
      <c r="A6299" s="707">
        <v>101729</v>
      </c>
      <c r="B6299" s="692" t="s">
        <v>6311</v>
      </c>
      <c r="C6299" s="18" t="s">
        <v>495</v>
      </c>
      <c r="D6299" s="18">
        <v>263.08999999999997</v>
      </c>
      <c r="E6299" s="310" t="str">
        <f t="shared" si="98"/>
        <v>SINAPI 07/2024</v>
      </c>
      <c r="F6299" s="18">
        <v>264.63</v>
      </c>
    </row>
    <row r="6300" spans="1:6" ht="27">
      <c r="A6300" s="707">
        <v>101746</v>
      </c>
      <c r="B6300" s="692" t="s">
        <v>6312</v>
      </c>
      <c r="C6300" s="18" t="s">
        <v>495</v>
      </c>
      <c r="D6300" s="18">
        <v>406.35</v>
      </c>
      <c r="E6300" s="310" t="str">
        <f t="shared" si="98"/>
        <v>SINAPI 07/2024</v>
      </c>
      <c r="F6300" s="18">
        <v>408.14</v>
      </c>
    </row>
    <row r="6301" spans="1:6" ht="27">
      <c r="A6301" s="707">
        <v>101751</v>
      </c>
      <c r="B6301" s="692" t="s">
        <v>6313</v>
      </c>
      <c r="C6301" s="18" t="s">
        <v>495</v>
      </c>
      <c r="D6301" s="18">
        <v>268.64999999999998</v>
      </c>
      <c r="E6301" s="310" t="str">
        <f t="shared" si="98"/>
        <v>SINAPI 07/2024</v>
      </c>
      <c r="F6301" s="18">
        <v>270.88</v>
      </c>
    </row>
    <row r="6302" spans="1:6" ht="40.5">
      <c r="A6302" s="707">
        <v>87246</v>
      </c>
      <c r="B6302" s="692" t="s">
        <v>6314</v>
      </c>
      <c r="C6302" s="18" t="s">
        <v>495</v>
      </c>
      <c r="D6302" s="18">
        <v>68.73</v>
      </c>
      <c r="E6302" s="310" t="str">
        <f t="shared" si="98"/>
        <v>SINAPI 07/2024</v>
      </c>
      <c r="F6302" s="18">
        <v>71.16</v>
      </c>
    </row>
    <row r="6303" spans="1:6" ht="40.5">
      <c r="A6303" s="707">
        <v>87247</v>
      </c>
      <c r="B6303" s="692" t="s">
        <v>6315</v>
      </c>
      <c r="C6303" s="18" t="s">
        <v>495</v>
      </c>
      <c r="D6303" s="18">
        <v>62.66</v>
      </c>
      <c r="E6303" s="310" t="str">
        <f t="shared" si="98"/>
        <v>SINAPI 07/2024</v>
      </c>
      <c r="F6303" s="18">
        <v>64.430000000000007</v>
      </c>
    </row>
    <row r="6304" spans="1:6" ht="40.5">
      <c r="A6304" s="707">
        <v>87248</v>
      </c>
      <c r="B6304" s="692" t="s">
        <v>6316</v>
      </c>
      <c r="C6304" s="18" t="s">
        <v>495</v>
      </c>
      <c r="D6304" s="18">
        <v>56.46</v>
      </c>
      <c r="E6304" s="310" t="str">
        <f t="shared" si="98"/>
        <v>SINAPI 07/2024</v>
      </c>
      <c r="F6304" s="18">
        <v>57.47</v>
      </c>
    </row>
    <row r="6305" spans="1:6" ht="40.5">
      <c r="A6305" s="707">
        <v>87249</v>
      </c>
      <c r="B6305" s="692" t="s">
        <v>6317</v>
      </c>
      <c r="C6305" s="18" t="s">
        <v>495</v>
      </c>
      <c r="D6305" s="18">
        <v>72.89</v>
      </c>
      <c r="E6305" s="310" t="str">
        <f t="shared" si="98"/>
        <v>SINAPI 07/2024</v>
      </c>
      <c r="F6305" s="18">
        <v>75.75</v>
      </c>
    </row>
    <row r="6306" spans="1:6" ht="40.5">
      <c r="A6306" s="707">
        <v>87250</v>
      </c>
      <c r="B6306" s="692" t="s">
        <v>6318</v>
      </c>
      <c r="C6306" s="18" t="s">
        <v>495</v>
      </c>
      <c r="D6306" s="18">
        <v>63.76</v>
      </c>
      <c r="E6306" s="310" t="str">
        <f t="shared" si="98"/>
        <v>SINAPI 07/2024</v>
      </c>
      <c r="F6306" s="18">
        <v>65.650000000000006</v>
      </c>
    </row>
    <row r="6307" spans="1:6" ht="40.5">
      <c r="A6307" s="707">
        <v>87251</v>
      </c>
      <c r="B6307" s="692" t="s">
        <v>6319</v>
      </c>
      <c r="C6307" s="18" t="s">
        <v>495</v>
      </c>
      <c r="D6307" s="18">
        <v>56.6</v>
      </c>
      <c r="E6307" s="310" t="str">
        <f t="shared" si="98"/>
        <v>SINAPI 07/2024</v>
      </c>
      <c r="F6307" s="18">
        <v>57.64</v>
      </c>
    </row>
    <row r="6308" spans="1:6" ht="40.5">
      <c r="A6308" s="707">
        <v>87255</v>
      </c>
      <c r="B6308" s="692" t="s">
        <v>6320</v>
      </c>
      <c r="C6308" s="18" t="s">
        <v>495</v>
      </c>
      <c r="D6308" s="18">
        <v>118.04</v>
      </c>
      <c r="E6308" s="310" t="str">
        <f t="shared" si="98"/>
        <v>SINAPI 07/2024</v>
      </c>
      <c r="F6308" s="18">
        <v>121.14</v>
      </c>
    </row>
    <row r="6309" spans="1:6" ht="40.5">
      <c r="A6309" s="707">
        <v>87256</v>
      </c>
      <c r="B6309" s="692" t="s">
        <v>6321</v>
      </c>
      <c r="C6309" s="18" t="s">
        <v>495</v>
      </c>
      <c r="D6309" s="18">
        <v>106.56</v>
      </c>
      <c r="E6309" s="310" t="str">
        <f t="shared" si="98"/>
        <v>SINAPI 07/2024</v>
      </c>
      <c r="F6309" s="18">
        <v>108.65</v>
      </c>
    </row>
    <row r="6310" spans="1:6" ht="40.5">
      <c r="A6310" s="707">
        <v>87257</v>
      </c>
      <c r="B6310" s="692" t="s">
        <v>6322</v>
      </c>
      <c r="C6310" s="18" t="s">
        <v>495</v>
      </c>
      <c r="D6310" s="18">
        <v>97.93</v>
      </c>
      <c r="E6310" s="310" t="str">
        <f t="shared" si="98"/>
        <v>SINAPI 07/2024</v>
      </c>
      <c r="F6310" s="18">
        <v>99.08</v>
      </c>
    </row>
    <row r="6311" spans="1:6" ht="40.5">
      <c r="A6311" s="707">
        <v>87258</v>
      </c>
      <c r="B6311" s="692" t="s">
        <v>6323</v>
      </c>
      <c r="C6311" s="18" t="s">
        <v>495</v>
      </c>
      <c r="D6311" s="18">
        <v>137.54</v>
      </c>
      <c r="E6311" s="310" t="str">
        <f t="shared" si="98"/>
        <v>SINAPI 07/2024</v>
      </c>
      <c r="F6311" s="18">
        <v>141.16</v>
      </c>
    </row>
    <row r="6312" spans="1:6" ht="40.5">
      <c r="A6312" s="707">
        <v>87259</v>
      </c>
      <c r="B6312" s="692" t="s">
        <v>6324</v>
      </c>
      <c r="C6312" s="18" t="s">
        <v>495</v>
      </c>
      <c r="D6312" s="18">
        <v>126.91</v>
      </c>
      <c r="E6312" s="310" t="str">
        <f t="shared" si="98"/>
        <v>SINAPI 07/2024</v>
      </c>
      <c r="F6312" s="18">
        <v>129.56</v>
      </c>
    </row>
    <row r="6313" spans="1:6" ht="40.5">
      <c r="A6313" s="707">
        <v>87260</v>
      </c>
      <c r="B6313" s="692" t="s">
        <v>6325</v>
      </c>
      <c r="C6313" s="18" t="s">
        <v>495</v>
      </c>
      <c r="D6313" s="18">
        <v>119.3</v>
      </c>
      <c r="E6313" s="310" t="str">
        <f t="shared" si="98"/>
        <v>SINAPI 07/2024</v>
      </c>
      <c r="F6313" s="18">
        <v>121.1</v>
      </c>
    </row>
    <row r="6314" spans="1:6" ht="40.5">
      <c r="A6314" s="707">
        <v>87261</v>
      </c>
      <c r="B6314" s="692" t="s">
        <v>6326</v>
      </c>
      <c r="C6314" s="18" t="s">
        <v>495</v>
      </c>
      <c r="D6314" s="18">
        <v>190.18</v>
      </c>
      <c r="E6314" s="310" t="str">
        <f t="shared" si="98"/>
        <v>SINAPI 07/2024</v>
      </c>
      <c r="F6314" s="18">
        <v>194.04</v>
      </c>
    </row>
    <row r="6315" spans="1:6" ht="40.5">
      <c r="A6315" s="707">
        <v>87262</v>
      </c>
      <c r="B6315" s="692" t="s">
        <v>6327</v>
      </c>
      <c r="C6315" s="18" t="s">
        <v>495</v>
      </c>
      <c r="D6315" s="18">
        <v>176.75</v>
      </c>
      <c r="E6315" s="310" t="str">
        <f t="shared" si="98"/>
        <v>SINAPI 07/2024</v>
      </c>
      <c r="F6315" s="18">
        <v>179.59</v>
      </c>
    </row>
    <row r="6316" spans="1:6" ht="40.5">
      <c r="A6316" s="707">
        <v>87263</v>
      </c>
      <c r="B6316" s="692" t="s">
        <v>6328</v>
      </c>
      <c r="C6316" s="18" t="s">
        <v>495</v>
      </c>
      <c r="D6316" s="18">
        <v>167.35</v>
      </c>
      <c r="E6316" s="310" t="str">
        <f t="shared" si="98"/>
        <v>SINAPI 07/2024</v>
      </c>
      <c r="F6316" s="18">
        <v>169.27</v>
      </c>
    </row>
    <row r="6317" spans="1:6" ht="40.5">
      <c r="A6317" s="707">
        <v>104593</v>
      </c>
      <c r="B6317" s="692" t="s">
        <v>6329</v>
      </c>
      <c r="C6317" s="18" t="s">
        <v>495</v>
      </c>
      <c r="D6317" s="18">
        <v>121.72</v>
      </c>
      <c r="E6317" s="310" t="str">
        <f t="shared" si="98"/>
        <v>SINAPI 07/2024</v>
      </c>
      <c r="F6317" s="18">
        <v>125.1</v>
      </c>
    </row>
    <row r="6318" spans="1:6" ht="40.5">
      <c r="A6318" s="707">
        <v>104594</v>
      </c>
      <c r="B6318" s="692" t="s">
        <v>6330</v>
      </c>
      <c r="C6318" s="18" t="s">
        <v>495</v>
      </c>
      <c r="D6318" s="18">
        <v>108.79</v>
      </c>
      <c r="E6318" s="310" t="str">
        <f t="shared" si="98"/>
        <v>SINAPI 07/2024</v>
      </c>
      <c r="F6318" s="18">
        <v>111.06</v>
      </c>
    </row>
    <row r="6319" spans="1:6" ht="40.5">
      <c r="A6319" s="707">
        <v>104595</v>
      </c>
      <c r="B6319" s="692" t="s">
        <v>6331</v>
      </c>
      <c r="C6319" s="18" t="s">
        <v>495</v>
      </c>
      <c r="D6319" s="18">
        <v>98.39</v>
      </c>
      <c r="E6319" s="310" t="str">
        <f t="shared" si="98"/>
        <v>SINAPI 07/2024</v>
      </c>
      <c r="F6319" s="18">
        <v>99.59</v>
      </c>
    </row>
    <row r="6320" spans="1:6" ht="40.5">
      <c r="A6320" s="707">
        <v>104596</v>
      </c>
      <c r="B6320" s="692" t="s">
        <v>6332</v>
      </c>
      <c r="C6320" s="18" t="s">
        <v>495</v>
      </c>
      <c r="D6320" s="18">
        <v>194.77</v>
      </c>
      <c r="E6320" s="310" t="str">
        <f t="shared" si="98"/>
        <v>SINAPI 07/2024</v>
      </c>
      <c r="F6320" s="18">
        <v>198.92</v>
      </c>
    </row>
    <row r="6321" spans="1:6" ht="40.5">
      <c r="A6321" s="707">
        <v>104597</v>
      </c>
      <c r="B6321" s="692" t="s">
        <v>6333</v>
      </c>
      <c r="C6321" s="18" t="s">
        <v>495</v>
      </c>
      <c r="D6321" s="18">
        <v>179.55</v>
      </c>
      <c r="E6321" s="310" t="str">
        <f t="shared" si="98"/>
        <v>SINAPI 07/2024</v>
      </c>
      <c r="F6321" s="18">
        <v>182.57</v>
      </c>
    </row>
    <row r="6322" spans="1:6" ht="40.5">
      <c r="A6322" s="707">
        <v>104598</v>
      </c>
      <c r="B6322" s="692" t="s">
        <v>6334</v>
      </c>
      <c r="C6322" s="18" t="s">
        <v>495</v>
      </c>
      <c r="D6322" s="18">
        <v>167.98</v>
      </c>
      <c r="E6322" s="310" t="str">
        <f t="shared" si="98"/>
        <v>SINAPI 07/2024</v>
      </c>
      <c r="F6322" s="18">
        <v>169.94</v>
      </c>
    </row>
    <row r="6323" spans="1:6" ht="40.5">
      <c r="A6323" s="707">
        <v>104599</v>
      </c>
      <c r="B6323" s="692" t="s">
        <v>6335</v>
      </c>
      <c r="C6323" s="18" t="s">
        <v>495</v>
      </c>
      <c r="D6323" s="18">
        <v>80.430000000000007</v>
      </c>
      <c r="E6323" s="310" t="str">
        <f t="shared" si="98"/>
        <v>SINAPI 07/2024</v>
      </c>
      <c r="F6323" s="18">
        <v>83.95</v>
      </c>
    </row>
    <row r="6324" spans="1:6" ht="40.5">
      <c r="A6324" s="707">
        <v>104601</v>
      </c>
      <c r="B6324" s="692" t="s">
        <v>6336</v>
      </c>
      <c r="C6324" s="18" t="s">
        <v>495</v>
      </c>
      <c r="D6324" s="18">
        <v>67.09</v>
      </c>
      <c r="E6324" s="310" t="str">
        <f t="shared" si="98"/>
        <v>SINAPI 07/2024</v>
      </c>
      <c r="F6324" s="18">
        <v>69.260000000000005</v>
      </c>
    </row>
    <row r="6325" spans="1:6" ht="40.5">
      <c r="A6325" s="707">
        <v>104603</v>
      </c>
      <c r="B6325" s="692" t="s">
        <v>6337</v>
      </c>
      <c r="C6325" s="18" t="s">
        <v>495</v>
      </c>
      <c r="D6325" s="18">
        <v>58.66</v>
      </c>
      <c r="E6325" s="310" t="str">
        <f t="shared" si="98"/>
        <v>SINAPI 07/2024</v>
      </c>
      <c r="F6325" s="18">
        <v>59.86</v>
      </c>
    </row>
    <row r="6326" spans="1:6" ht="40.5">
      <c r="A6326" s="707">
        <v>104605</v>
      </c>
      <c r="B6326" s="692" t="s">
        <v>6338</v>
      </c>
      <c r="C6326" s="18" t="s">
        <v>495</v>
      </c>
      <c r="D6326" s="18">
        <v>97.66</v>
      </c>
      <c r="E6326" s="310" t="str">
        <f t="shared" si="98"/>
        <v>SINAPI 07/2024</v>
      </c>
      <c r="F6326" s="18">
        <v>102.82</v>
      </c>
    </row>
    <row r="6327" spans="1:6" ht="40.5">
      <c r="A6327" s="707">
        <v>104606</v>
      </c>
      <c r="B6327" s="692" t="s">
        <v>6339</v>
      </c>
      <c r="C6327" s="18" t="s">
        <v>495</v>
      </c>
      <c r="D6327" s="18">
        <v>70.78</v>
      </c>
      <c r="E6327" s="310" t="str">
        <f t="shared" si="98"/>
        <v>SINAPI 07/2024</v>
      </c>
      <c r="F6327" s="18">
        <v>73.34</v>
      </c>
    </row>
    <row r="6328" spans="1:6" ht="40.5">
      <c r="A6328" s="707">
        <v>104607</v>
      </c>
      <c r="B6328" s="692" t="s">
        <v>6340</v>
      </c>
      <c r="C6328" s="18" t="s">
        <v>495</v>
      </c>
      <c r="D6328" s="18">
        <v>59.72</v>
      </c>
      <c r="E6328" s="310" t="str">
        <f t="shared" si="98"/>
        <v>SINAPI 07/2024</v>
      </c>
      <c r="F6328" s="18">
        <v>61.06</v>
      </c>
    </row>
    <row r="6329" spans="1:6" ht="40.5">
      <c r="A6329" s="707">
        <v>104608</v>
      </c>
      <c r="B6329" s="692" t="s">
        <v>6341</v>
      </c>
      <c r="C6329" s="18" t="s">
        <v>495</v>
      </c>
      <c r="D6329" s="18">
        <v>168.76</v>
      </c>
      <c r="E6329" s="310" t="str">
        <f t="shared" si="98"/>
        <v>SINAPI 07/2024</v>
      </c>
      <c r="F6329" s="18">
        <v>174.67</v>
      </c>
    </row>
    <row r="6330" spans="1:6" ht="40.5">
      <c r="A6330" s="707">
        <v>104609</v>
      </c>
      <c r="B6330" s="692" t="s">
        <v>6342</v>
      </c>
      <c r="C6330" s="18" t="s">
        <v>495</v>
      </c>
      <c r="D6330" s="18">
        <v>135.74</v>
      </c>
      <c r="E6330" s="310" t="str">
        <f t="shared" si="98"/>
        <v>SINAPI 07/2024</v>
      </c>
      <c r="F6330" s="18">
        <v>139.05000000000001</v>
      </c>
    </row>
    <row r="6331" spans="1:6" ht="40.5">
      <c r="A6331" s="707">
        <v>104610</v>
      </c>
      <c r="B6331" s="692" t="s">
        <v>6343</v>
      </c>
      <c r="C6331" s="18" t="s">
        <v>495</v>
      </c>
      <c r="D6331" s="18">
        <v>123.24</v>
      </c>
      <c r="E6331" s="310" t="str">
        <f t="shared" si="98"/>
        <v>SINAPI 07/2024</v>
      </c>
      <c r="F6331" s="18">
        <v>125.33</v>
      </c>
    </row>
    <row r="6332" spans="1:6" ht="27">
      <c r="A6332" s="707">
        <v>98671</v>
      </c>
      <c r="B6332" s="692" t="s">
        <v>6344</v>
      </c>
      <c r="C6332" s="18" t="s">
        <v>495</v>
      </c>
      <c r="D6332" s="18">
        <v>485.1</v>
      </c>
      <c r="E6332" s="310" t="str">
        <f t="shared" si="98"/>
        <v>SINAPI 07/2024</v>
      </c>
      <c r="F6332" s="18">
        <v>489.95</v>
      </c>
    </row>
    <row r="6333" spans="1:6" ht="27">
      <c r="A6333" s="707">
        <v>98672</v>
      </c>
      <c r="B6333" s="692" t="s">
        <v>6345</v>
      </c>
      <c r="C6333" s="18" t="s">
        <v>495</v>
      </c>
      <c r="D6333" s="18">
        <v>586.88</v>
      </c>
      <c r="E6333" s="310" t="str">
        <f t="shared" si="98"/>
        <v>SINAPI 07/2024</v>
      </c>
      <c r="F6333" s="18">
        <v>591.73</v>
      </c>
    </row>
    <row r="6334" spans="1:6" ht="27">
      <c r="A6334" s="707">
        <v>98678</v>
      </c>
      <c r="B6334" s="692" t="s">
        <v>6346</v>
      </c>
      <c r="C6334" s="18" t="s">
        <v>495</v>
      </c>
      <c r="D6334" s="18">
        <v>402.81</v>
      </c>
      <c r="E6334" s="310" t="str">
        <f t="shared" si="98"/>
        <v>SINAPI 07/2024</v>
      </c>
      <c r="F6334" s="18">
        <v>404.49</v>
      </c>
    </row>
    <row r="6335" spans="1:6" ht="40.5">
      <c r="A6335" s="707">
        <v>98679</v>
      </c>
      <c r="B6335" s="692" t="s">
        <v>6347</v>
      </c>
      <c r="C6335" s="18" t="s">
        <v>495</v>
      </c>
      <c r="D6335" s="18">
        <v>34.409999999999997</v>
      </c>
      <c r="E6335" s="310" t="str">
        <f t="shared" si="98"/>
        <v>SINAPI 07/2024</v>
      </c>
      <c r="F6335" s="18">
        <v>36.33</v>
      </c>
    </row>
    <row r="6336" spans="1:6" ht="40.5">
      <c r="A6336" s="707">
        <v>98680</v>
      </c>
      <c r="B6336" s="692" t="s">
        <v>6348</v>
      </c>
      <c r="C6336" s="18" t="s">
        <v>495</v>
      </c>
      <c r="D6336" s="18">
        <v>43.49</v>
      </c>
      <c r="E6336" s="310" t="str">
        <f t="shared" si="98"/>
        <v>SINAPI 07/2024</v>
      </c>
      <c r="F6336" s="18">
        <v>45.73</v>
      </c>
    </row>
    <row r="6337" spans="1:6" ht="40.5">
      <c r="A6337" s="707">
        <v>98681</v>
      </c>
      <c r="B6337" s="692" t="s">
        <v>6349</v>
      </c>
      <c r="C6337" s="18" t="s">
        <v>495</v>
      </c>
      <c r="D6337" s="18">
        <v>32.24</v>
      </c>
      <c r="E6337" s="310" t="str">
        <f t="shared" si="98"/>
        <v>SINAPI 07/2024</v>
      </c>
      <c r="F6337" s="18">
        <v>33.92</v>
      </c>
    </row>
    <row r="6338" spans="1:6" ht="40.5">
      <c r="A6338" s="707">
        <v>98682</v>
      </c>
      <c r="B6338" s="692" t="s">
        <v>6350</v>
      </c>
      <c r="C6338" s="18" t="s">
        <v>495</v>
      </c>
      <c r="D6338" s="18">
        <v>41.33</v>
      </c>
      <c r="E6338" s="310" t="str">
        <f t="shared" si="98"/>
        <v>SINAPI 07/2024</v>
      </c>
      <c r="F6338" s="18">
        <v>43.33</v>
      </c>
    </row>
    <row r="6339" spans="1:6" ht="27">
      <c r="A6339" s="707">
        <v>98685</v>
      </c>
      <c r="B6339" s="692" t="s">
        <v>6351</v>
      </c>
      <c r="C6339" s="18" t="s">
        <v>10</v>
      </c>
      <c r="D6339" s="18">
        <v>87.27</v>
      </c>
      <c r="E6339" s="310" t="str">
        <f t="shared" si="98"/>
        <v>SINAPI 07/2024</v>
      </c>
      <c r="F6339" s="18">
        <v>88.48</v>
      </c>
    </row>
    <row r="6340" spans="1:6" ht="27">
      <c r="A6340" s="707">
        <v>98686</v>
      </c>
      <c r="B6340" s="692" t="s">
        <v>6352</v>
      </c>
      <c r="C6340" s="18" t="s">
        <v>10</v>
      </c>
      <c r="D6340" s="18">
        <v>39.36</v>
      </c>
      <c r="E6340" s="310" t="str">
        <f t="shared" si="98"/>
        <v>SINAPI 07/2024</v>
      </c>
      <c r="F6340" s="18">
        <v>42.71</v>
      </c>
    </row>
    <row r="6341" spans="1:6" ht="27">
      <c r="A6341" s="707">
        <v>98688</v>
      </c>
      <c r="B6341" s="692" t="s">
        <v>6353</v>
      </c>
      <c r="C6341" s="18" t="s">
        <v>10</v>
      </c>
      <c r="D6341" s="18">
        <v>68.92</v>
      </c>
      <c r="E6341" s="310" t="str">
        <f t="shared" si="98"/>
        <v>SINAPI 07/2024</v>
      </c>
      <c r="F6341" s="18">
        <v>69.34</v>
      </c>
    </row>
    <row r="6342" spans="1:6" ht="27">
      <c r="A6342" s="707">
        <v>98689</v>
      </c>
      <c r="B6342" s="692" t="s">
        <v>6354</v>
      </c>
      <c r="C6342" s="18" t="s">
        <v>10</v>
      </c>
      <c r="D6342" s="18">
        <v>122.8</v>
      </c>
      <c r="E6342" s="310" t="str">
        <f t="shared" si="98"/>
        <v>SINAPI 07/2024</v>
      </c>
      <c r="F6342" s="18">
        <v>125.03</v>
      </c>
    </row>
    <row r="6343" spans="1:6" ht="40.5">
      <c r="A6343" s="707">
        <v>101090</v>
      </c>
      <c r="B6343" s="692" t="s">
        <v>6355</v>
      </c>
      <c r="C6343" s="18" t="s">
        <v>495</v>
      </c>
      <c r="D6343" s="18">
        <v>226.91</v>
      </c>
      <c r="E6343" s="310" t="str">
        <f t="shared" si="98"/>
        <v>SINAPI 07/2024</v>
      </c>
      <c r="F6343" s="18">
        <v>230.34</v>
      </c>
    </row>
    <row r="6344" spans="1:6" ht="27">
      <c r="A6344" s="707">
        <v>101091</v>
      </c>
      <c r="B6344" s="692" t="s">
        <v>6356</v>
      </c>
      <c r="C6344" s="18" t="s">
        <v>495</v>
      </c>
      <c r="D6344" s="18">
        <v>149.05000000000001</v>
      </c>
      <c r="E6344" s="310" t="str">
        <f t="shared" ref="E6344:E6407" si="99">+$G$7</f>
        <v>SINAPI 07/2024</v>
      </c>
      <c r="F6344" s="18">
        <v>154.09</v>
      </c>
    </row>
    <row r="6345" spans="1:6" ht="40.5">
      <c r="A6345" s="707">
        <v>101725</v>
      </c>
      <c r="B6345" s="692" t="s">
        <v>6357</v>
      </c>
      <c r="C6345" s="18" t="s">
        <v>495</v>
      </c>
      <c r="D6345" s="18">
        <v>264.63</v>
      </c>
      <c r="E6345" s="310" t="str">
        <f t="shared" si="99"/>
        <v>SINAPI 07/2024</v>
      </c>
      <c r="F6345" s="18">
        <v>283.38</v>
      </c>
    </row>
    <row r="6346" spans="1:6" ht="40.5">
      <c r="A6346" s="707">
        <v>101726</v>
      </c>
      <c r="B6346" s="692" t="s">
        <v>6358</v>
      </c>
      <c r="C6346" s="18" t="s">
        <v>495</v>
      </c>
      <c r="D6346" s="18">
        <v>186.13</v>
      </c>
      <c r="E6346" s="310" t="str">
        <f t="shared" si="99"/>
        <v>SINAPI 07/2024</v>
      </c>
      <c r="F6346" s="18">
        <v>195.1</v>
      </c>
    </row>
    <row r="6347" spans="1:6" ht="27">
      <c r="A6347" s="707">
        <v>101731</v>
      </c>
      <c r="B6347" s="692" t="s">
        <v>6359</v>
      </c>
      <c r="C6347" s="18" t="s">
        <v>495</v>
      </c>
      <c r="D6347" s="18">
        <v>337.43</v>
      </c>
      <c r="E6347" s="310" t="str">
        <f t="shared" si="99"/>
        <v>SINAPI 07/2024</v>
      </c>
      <c r="F6347" s="18">
        <v>343.1</v>
      </c>
    </row>
    <row r="6348" spans="1:6" ht="27">
      <c r="A6348" s="707">
        <v>101732</v>
      </c>
      <c r="B6348" s="692" t="s">
        <v>6360</v>
      </c>
      <c r="C6348" s="18" t="s">
        <v>495</v>
      </c>
      <c r="D6348" s="18">
        <v>97.08</v>
      </c>
      <c r="E6348" s="310" t="str">
        <f t="shared" si="99"/>
        <v>SINAPI 07/2024</v>
      </c>
      <c r="F6348" s="18">
        <v>100.98</v>
      </c>
    </row>
    <row r="6349" spans="1:6" ht="27">
      <c r="A6349" s="707">
        <v>101094</v>
      </c>
      <c r="B6349" s="692" t="s">
        <v>6361</v>
      </c>
      <c r="C6349" s="18" t="s">
        <v>10</v>
      </c>
      <c r="D6349" s="18">
        <v>208.39</v>
      </c>
      <c r="E6349" s="310" t="str">
        <f t="shared" si="99"/>
        <v>SINAPI 07/2024</v>
      </c>
      <c r="F6349" s="18">
        <v>210.18</v>
      </c>
    </row>
    <row r="6350" spans="1:6" ht="27">
      <c r="A6350" s="707">
        <v>101727</v>
      </c>
      <c r="B6350" s="692" t="s">
        <v>6362</v>
      </c>
      <c r="C6350" s="18" t="s">
        <v>495</v>
      </c>
      <c r="D6350" s="18">
        <v>250.83</v>
      </c>
      <c r="E6350" s="310" t="str">
        <f t="shared" si="99"/>
        <v>SINAPI 07/2024</v>
      </c>
      <c r="F6350" s="18">
        <v>251.53</v>
      </c>
    </row>
    <row r="6351" spans="1:6" ht="27">
      <c r="A6351" s="707">
        <v>101733</v>
      </c>
      <c r="B6351" s="692" t="s">
        <v>6363</v>
      </c>
      <c r="C6351" s="18" t="s">
        <v>495</v>
      </c>
      <c r="D6351" s="18">
        <v>332.96</v>
      </c>
      <c r="E6351" s="310" t="str">
        <f t="shared" si="99"/>
        <v>SINAPI 07/2024</v>
      </c>
      <c r="F6351" s="18">
        <v>335.9</v>
      </c>
    </row>
    <row r="6352" spans="1:6" ht="27">
      <c r="A6352" s="707">
        <v>101734</v>
      </c>
      <c r="B6352" s="692" t="s">
        <v>6364</v>
      </c>
      <c r="C6352" s="18" t="s">
        <v>495</v>
      </c>
      <c r="D6352" s="18">
        <v>511.68</v>
      </c>
      <c r="E6352" s="310" t="str">
        <f t="shared" si="99"/>
        <v>SINAPI 07/2024</v>
      </c>
      <c r="F6352" s="18">
        <v>514.62</v>
      </c>
    </row>
    <row r="6353" spans="1:6" ht="27">
      <c r="A6353" s="707">
        <v>101735</v>
      </c>
      <c r="B6353" s="692" t="s">
        <v>6365</v>
      </c>
      <c r="C6353" s="18" t="s">
        <v>495</v>
      </c>
      <c r="D6353" s="18">
        <v>524.64</v>
      </c>
      <c r="E6353" s="310" t="str">
        <f t="shared" si="99"/>
        <v>SINAPI 07/2024</v>
      </c>
      <c r="F6353" s="18">
        <v>527.58000000000004</v>
      </c>
    </row>
    <row r="6354" spans="1:6" ht="27">
      <c r="A6354" s="707">
        <v>101736</v>
      </c>
      <c r="B6354" s="692" t="s">
        <v>6366</v>
      </c>
      <c r="C6354" s="18" t="s">
        <v>495</v>
      </c>
      <c r="D6354" s="18">
        <v>127.68</v>
      </c>
      <c r="E6354" s="310" t="str">
        <f t="shared" si="99"/>
        <v>SINAPI 07/2024</v>
      </c>
      <c r="F6354" s="18">
        <v>129.57</v>
      </c>
    </row>
    <row r="6355" spans="1:6" ht="27">
      <c r="A6355" s="707">
        <v>101737</v>
      </c>
      <c r="B6355" s="692" t="s">
        <v>6367</v>
      </c>
      <c r="C6355" s="18" t="s">
        <v>495</v>
      </c>
      <c r="D6355" s="18">
        <v>153.33000000000001</v>
      </c>
      <c r="E6355" s="310" t="str">
        <f t="shared" si="99"/>
        <v>SINAPI 07/2024</v>
      </c>
      <c r="F6355" s="18">
        <v>155.22</v>
      </c>
    </row>
    <row r="6356" spans="1:6" ht="27">
      <c r="A6356" s="707">
        <v>101748</v>
      </c>
      <c r="B6356" s="692" t="s">
        <v>6368</v>
      </c>
      <c r="C6356" s="18" t="s">
        <v>495</v>
      </c>
      <c r="D6356" s="18">
        <v>3.09</v>
      </c>
      <c r="E6356" s="310" t="str">
        <f t="shared" si="99"/>
        <v>SINAPI 07/2024</v>
      </c>
      <c r="F6356" s="18">
        <v>3.46</v>
      </c>
    </row>
    <row r="6357" spans="1:6" ht="67.5">
      <c r="A6357" s="707">
        <v>104162</v>
      </c>
      <c r="B6357" s="692" t="s">
        <v>6369</v>
      </c>
      <c r="C6357" s="18" t="s">
        <v>495</v>
      </c>
      <c r="D6357" s="18">
        <v>86.37</v>
      </c>
      <c r="E6357" s="310" t="str">
        <f t="shared" si="99"/>
        <v>SINAPI 07/2024</v>
      </c>
      <c r="F6357" s="18">
        <v>90.72</v>
      </c>
    </row>
    <row r="6358" spans="1:6" ht="27">
      <c r="A6358" s="707">
        <v>101092</v>
      </c>
      <c r="B6358" s="692" t="s">
        <v>6370</v>
      </c>
      <c r="C6358" s="18" t="s">
        <v>495</v>
      </c>
      <c r="D6358" s="18">
        <v>494.52</v>
      </c>
      <c r="E6358" s="310" t="str">
        <f t="shared" si="99"/>
        <v>SINAPI 07/2024</v>
      </c>
      <c r="F6358" s="18">
        <v>500.54</v>
      </c>
    </row>
    <row r="6359" spans="1:6" ht="27">
      <c r="A6359" s="707">
        <v>101093</v>
      </c>
      <c r="B6359" s="692" t="s">
        <v>6371</v>
      </c>
      <c r="C6359" s="18" t="s">
        <v>495</v>
      </c>
      <c r="D6359" s="18">
        <v>596.29999999999995</v>
      </c>
      <c r="E6359" s="310" t="str">
        <f t="shared" si="99"/>
        <v>SINAPI 07/2024</v>
      </c>
      <c r="F6359" s="18">
        <v>602.32000000000005</v>
      </c>
    </row>
    <row r="6360" spans="1:6" ht="27">
      <c r="A6360" s="707">
        <v>98695</v>
      </c>
      <c r="B6360" s="692" t="s">
        <v>6372</v>
      </c>
      <c r="C6360" s="18" t="s">
        <v>10</v>
      </c>
      <c r="D6360" s="18">
        <v>101.63</v>
      </c>
      <c r="E6360" s="310" t="str">
        <f t="shared" si="99"/>
        <v>SINAPI 07/2024</v>
      </c>
      <c r="F6360" s="18">
        <v>103.86</v>
      </c>
    </row>
    <row r="6361" spans="1:6" ht="27">
      <c r="A6361" s="707">
        <v>98697</v>
      </c>
      <c r="B6361" s="692" t="s">
        <v>6373</v>
      </c>
      <c r="C6361" s="18" t="s">
        <v>10</v>
      </c>
      <c r="D6361" s="18">
        <v>67.739999999999995</v>
      </c>
      <c r="E6361" s="310" t="str">
        <f t="shared" si="99"/>
        <v>SINAPI 07/2024</v>
      </c>
      <c r="F6361" s="18">
        <v>68.95</v>
      </c>
    </row>
    <row r="6362" spans="1:6" ht="27">
      <c r="A6362" s="707">
        <v>101738</v>
      </c>
      <c r="B6362" s="692" t="s">
        <v>6374</v>
      </c>
      <c r="C6362" s="18" t="s">
        <v>10</v>
      </c>
      <c r="D6362" s="18">
        <v>34.21</v>
      </c>
      <c r="E6362" s="310" t="str">
        <f t="shared" si="99"/>
        <v>SINAPI 07/2024</v>
      </c>
      <c r="F6362" s="18">
        <v>35.619999999999997</v>
      </c>
    </row>
    <row r="6363" spans="1:6" ht="27">
      <c r="A6363" s="707">
        <v>101739</v>
      </c>
      <c r="B6363" s="692" t="s">
        <v>6375</v>
      </c>
      <c r="C6363" s="18" t="s">
        <v>10</v>
      </c>
      <c r="D6363" s="18">
        <v>37.200000000000003</v>
      </c>
      <c r="E6363" s="310" t="str">
        <f t="shared" si="99"/>
        <v>SINAPI 07/2024</v>
      </c>
      <c r="F6363" s="18">
        <v>38.85</v>
      </c>
    </row>
    <row r="6364" spans="1:6" ht="27">
      <c r="A6364" s="707">
        <v>88648</v>
      </c>
      <c r="B6364" s="692" t="s">
        <v>6376</v>
      </c>
      <c r="C6364" s="18" t="s">
        <v>10</v>
      </c>
      <c r="D6364" s="18">
        <v>7.78</v>
      </c>
      <c r="E6364" s="310" t="str">
        <f t="shared" si="99"/>
        <v>SINAPI 07/2024</v>
      </c>
      <c r="F6364" s="18">
        <v>8.07</v>
      </c>
    </row>
    <row r="6365" spans="1:6" ht="27">
      <c r="A6365" s="707">
        <v>88649</v>
      </c>
      <c r="B6365" s="692" t="s">
        <v>6377</v>
      </c>
      <c r="C6365" s="18" t="s">
        <v>10</v>
      </c>
      <c r="D6365" s="18">
        <v>8.8699999999999992</v>
      </c>
      <c r="E6365" s="310" t="str">
        <f t="shared" si="99"/>
        <v>SINAPI 07/2024</v>
      </c>
      <c r="F6365" s="18">
        <v>9.17</v>
      </c>
    </row>
    <row r="6366" spans="1:6" ht="27">
      <c r="A6366" s="707">
        <v>88650</v>
      </c>
      <c r="B6366" s="692" t="s">
        <v>6378</v>
      </c>
      <c r="C6366" s="18" t="s">
        <v>10</v>
      </c>
      <c r="D6366" s="18">
        <v>17.61</v>
      </c>
      <c r="E6366" s="310" t="str">
        <f t="shared" si="99"/>
        <v>SINAPI 07/2024</v>
      </c>
      <c r="F6366" s="18">
        <v>17.940000000000001</v>
      </c>
    </row>
    <row r="6367" spans="1:6" ht="27">
      <c r="A6367" s="707">
        <v>101740</v>
      </c>
      <c r="B6367" s="692" t="s">
        <v>6379</v>
      </c>
      <c r="C6367" s="18" t="s">
        <v>10</v>
      </c>
      <c r="D6367" s="18">
        <v>46.73</v>
      </c>
      <c r="E6367" s="310" t="str">
        <f t="shared" si="99"/>
        <v>SINAPI 07/2024</v>
      </c>
      <c r="F6367" s="18">
        <v>50.08</v>
      </c>
    </row>
    <row r="6368" spans="1:6" ht="27">
      <c r="A6368" s="707">
        <v>101741</v>
      </c>
      <c r="B6368" s="692" t="s">
        <v>6380</v>
      </c>
      <c r="C6368" s="18" t="s">
        <v>10</v>
      </c>
      <c r="D6368" s="18">
        <v>20.85</v>
      </c>
      <c r="E6368" s="310" t="str">
        <f t="shared" si="99"/>
        <v>SINAPI 07/2024</v>
      </c>
      <c r="F6368" s="18">
        <v>23.15</v>
      </c>
    </row>
    <row r="6369" spans="1:6" ht="40.5">
      <c r="A6369" s="707">
        <v>94990</v>
      </c>
      <c r="B6369" s="692" t="s">
        <v>6381</v>
      </c>
      <c r="C6369" s="18" t="s">
        <v>514</v>
      </c>
      <c r="D6369" s="18">
        <v>726.37</v>
      </c>
      <c r="E6369" s="310" t="str">
        <f t="shared" si="99"/>
        <v>SINAPI 07/2024</v>
      </c>
      <c r="F6369" s="18">
        <v>755.8</v>
      </c>
    </row>
    <row r="6370" spans="1:6" ht="40.5">
      <c r="A6370" s="707">
        <v>94991</v>
      </c>
      <c r="B6370" s="692" t="s">
        <v>6382</v>
      </c>
      <c r="C6370" s="18" t="s">
        <v>514</v>
      </c>
      <c r="D6370" s="18">
        <v>659.39</v>
      </c>
      <c r="E6370" s="310" t="str">
        <f t="shared" si="99"/>
        <v>SINAPI 07/2024</v>
      </c>
      <c r="F6370" s="18">
        <v>668.64</v>
      </c>
    </row>
    <row r="6371" spans="1:6" ht="40.5">
      <c r="A6371" s="707">
        <v>94992</v>
      </c>
      <c r="B6371" s="692" t="s">
        <v>6383</v>
      </c>
      <c r="C6371" s="18" t="s">
        <v>495</v>
      </c>
      <c r="D6371" s="18">
        <v>74.69</v>
      </c>
      <c r="E6371" s="310" t="str">
        <f t="shared" si="99"/>
        <v>SINAPI 07/2024</v>
      </c>
      <c r="F6371" s="18">
        <v>76.78</v>
      </c>
    </row>
    <row r="6372" spans="1:6" ht="40.5">
      <c r="A6372" s="707">
        <v>94993</v>
      </c>
      <c r="B6372" s="692" t="s">
        <v>6384</v>
      </c>
      <c r="C6372" s="18" t="s">
        <v>495</v>
      </c>
      <c r="D6372" s="18">
        <v>70.67</v>
      </c>
      <c r="E6372" s="310" t="str">
        <f t="shared" si="99"/>
        <v>SINAPI 07/2024</v>
      </c>
      <c r="F6372" s="18">
        <v>71.55</v>
      </c>
    </row>
    <row r="6373" spans="1:6" ht="40.5">
      <c r="A6373" s="707">
        <v>94994</v>
      </c>
      <c r="B6373" s="692" t="s">
        <v>6385</v>
      </c>
      <c r="C6373" s="18" t="s">
        <v>495</v>
      </c>
      <c r="D6373" s="18">
        <v>89.51</v>
      </c>
      <c r="E6373" s="310" t="str">
        <f t="shared" si="99"/>
        <v>SINAPI 07/2024</v>
      </c>
      <c r="F6373" s="18">
        <v>92.25</v>
      </c>
    </row>
    <row r="6374" spans="1:6" ht="40.5">
      <c r="A6374" s="707">
        <v>94995</v>
      </c>
      <c r="B6374" s="692" t="s">
        <v>6386</v>
      </c>
      <c r="C6374" s="18" t="s">
        <v>495</v>
      </c>
      <c r="D6374" s="18">
        <v>84.15</v>
      </c>
      <c r="E6374" s="310" t="str">
        <f t="shared" si="99"/>
        <v>SINAPI 07/2024</v>
      </c>
      <c r="F6374" s="18">
        <v>85.28</v>
      </c>
    </row>
    <row r="6375" spans="1:6" ht="27">
      <c r="A6375" s="707">
        <v>101747</v>
      </c>
      <c r="B6375" s="692" t="s">
        <v>6387</v>
      </c>
      <c r="C6375" s="18" t="s">
        <v>495</v>
      </c>
      <c r="D6375" s="18">
        <v>80.040000000000006</v>
      </c>
      <c r="E6375" s="310" t="str">
        <f t="shared" si="99"/>
        <v>SINAPI 07/2024</v>
      </c>
      <c r="F6375" s="18">
        <v>80.48</v>
      </c>
    </row>
    <row r="6376" spans="1:6" ht="40.5">
      <c r="A6376" s="707">
        <v>104626</v>
      </c>
      <c r="B6376" s="692" t="s">
        <v>6388</v>
      </c>
      <c r="C6376" s="18" t="s">
        <v>514</v>
      </c>
      <c r="D6376" s="18">
        <v>675.01</v>
      </c>
      <c r="E6376" s="310" t="str">
        <f t="shared" si="99"/>
        <v>SINAPI 07/2024</v>
      </c>
      <c r="F6376" s="18">
        <v>684.26</v>
      </c>
    </row>
    <row r="6377" spans="1:6" ht="27">
      <c r="A6377" s="707">
        <v>104658</v>
      </c>
      <c r="B6377" s="692" t="s">
        <v>6389</v>
      </c>
      <c r="C6377" s="18" t="s">
        <v>495</v>
      </c>
      <c r="D6377" s="18">
        <v>135.65</v>
      </c>
      <c r="E6377" s="310" t="str">
        <f t="shared" si="99"/>
        <v>SINAPI 07/2024</v>
      </c>
      <c r="F6377" s="18">
        <v>140.43</v>
      </c>
    </row>
    <row r="6378" spans="1:6" ht="54">
      <c r="A6378" s="707">
        <v>87620</v>
      </c>
      <c r="B6378" s="692" t="s">
        <v>6390</v>
      </c>
      <c r="C6378" s="18" t="s">
        <v>495</v>
      </c>
      <c r="D6378" s="18">
        <v>29.51</v>
      </c>
      <c r="E6378" s="310" t="str">
        <f t="shared" si="99"/>
        <v>SINAPI 07/2024</v>
      </c>
      <c r="F6378" s="18">
        <v>30.9</v>
      </c>
    </row>
    <row r="6379" spans="1:6" ht="54">
      <c r="A6379" s="707">
        <v>87622</v>
      </c>
      <c r="B6379" s="692" t="s">
        <v>6391</v>
      </c>
      <c r="C6379" s="18" t="s">
        <v>495</v>
      </c>
      <c r="D6379" s="18">
        <v>31.97</v>
      </c>
      <c r="E6379" s="310" t="str">
        <f t="shared" si="99"/>
        <v>SINAPI 07/2024</v>
      </c>
      <c r="F6379" s="18">
        <v>33.619999999999997</v>
      </c>
    </row>
    <row r="6380" spans="1:6" ht="54">
      <c r="A6380" s="707">
        <v>87623</v>
      </c>
      <c r="B6380" s="692" t="s">
        <v>6392</v>
      </c>
      <c r="C6380" s="18" t="s">
        <v>495</v>
      </c>
      <c r="D6380" s="18">
        <v>83.31</v>
      </c>
      <c r="E6380" s="310" t="str">
        <f t="shared" si="99"/>
        <v>SINAPI 07/2024</v>
      </c>
      <c r="F6380" s="18">
        <v>84.61</v>
      </c>
    </row>
    <row r="6381" spans="1:6" ht="40.5">
      <c r="A6381" s="707">
        <v>87624</v>
      </c>
      <c r="B6381" s="692" t="s">
        <v>6393</v>
      </c>
      <c r="C6381" s="18" t="s">
        <v>495</v>
      </c>
      <c r="D6381" s="18">
        <v>88.91</v>
      </c>
      <c r="E6381" s="310" t="str">
        <f t="shared" si="99"/>
        <v>SINAPI 07/2024</v>
      </c>
      <c r="F6381" s="18">
        <v>90.73</v>
      </c>
    </row>
    <row r="6382" spans="1:6" ht="54">
      <c r="A6382" s="707">
        <v>87630</v>
      </c>
      <c r="B6382" s="692" t="s">
        <v>6394</v>
      </c>
      <c r="C6382" s="18" t="s">
        <v>495</v>
      </c>
      <c r="D6382" s="18">
        <v>37.83</v>
      </c>
      <c r="E6382" s="310" t="str">
        <f t="shared" si="99"/>
        <v>SINAPI 07/2024</v>
      </c>
      <c r="F6382" s="18">
        <v>39.53</v>
      </c>
    </row>
    <row r="6383" spans="1:6" ht="54">
      <c r="A6383" s="707">
        <v>87632</v>
      </c>
      <c r="B6383" s="692" t="s">
        <v>6395</v>
      </c>
      <c r="C6383" s="18" t="s">
        <v>495</v>
      </c>
      <c r="D6383" s="18">
        <v>41.25</v>
      </c>
      <c r="E6383" s="310" t="str">
        <f t="shared" si="99"/>
        <v>SINAPI 07/2024</v>
      </c>
      <c r="F6383" s="18">
        <v>43.31</v>
      </c>
    </row>
    <row r="6384" spans="1:6" ht="54">
      <c r="A6384" s="707">
        <v>87633</v>
      </c>
      <c r="B6384" s="692" t="s">
        <v>6396</v>
      </c>
      <c r="C6384" s="18" t="s">
        <v>495</v>
      </c>
      <c r="D6384" s="18">
        <v>112.63</v>
      </c>
      <c r="E6384" s="310" t="str">
        <f t="shared" si="99"/>
        <v>SINAPI 07/2024</v>
      </c>
      <c r="F6384" s="18">
        <v>114.21</v>
      </c>
    </row>
    <row r="6385" spans="1:6" ht="40.5">
      <c r="A6385" s="707">
        <v>87634</v>
      </c>
      <c r="B6385" s="692" t="s">
        <v>6397</v>
      </c>
      <c r="C6385" s="18" t="s">
        <v>495</v>
      </c>
      <c r="D6385" s="18">
        <v>120.41</v>
      </c>
      <c r="E6385" s="310" t="str">
        <f t="shared" si="99"/>
        <v>SINAPI 07/2024</v>
      </c>
      <c r="F6385" s="18">
        <v>122.72</v>
      </c>
    </row>
    <row r="6386" spans="1:6" ht="54">
      <c r="A6386" s="707">
        <v>87640</v>
      </c>
      <c r="B6386" s="692" t="s">
        <v>6398</v>
      </c>
      <c r="C6386" s="18" t="s">
        <v>495</v>
      </c>
      <c r="D6386" s="18">
        <v>44.64</v>
      </c>
      <c r="E6386" s="310" t="str">
        <f t="shared" si="99"/>
        <v>SINAPI 07/2024</v>
      </c>
      <c r="F6386" s="18">
        <v>46.62</v>
      </c>
    </row>
    <row r="6387" spans="1:6" ht="54">
      <c r="A6387" s="707">
        <v>87642</v>
      </c>
      <c r="B6387" s="692" t="s">
        <v>6399</v>
      </c>
      <c r="C6387" s="18" t="s">
        <v>495</v>
      </c>
      <c r="D6387" s="18">
        <v>48.84</v>
      </c>
      <c r="E6387" s="310" t="str">
        <f t="shared" si="99"/>
        <v>SINAPI 07/2024</v>
      </c>
      <c r="F6387" s="18">
        <v>51.27</v>
      </c>
    </row>
    <row r="6388" spans="1:6" ht="54">
      <c r="A6388" s="707">
        <v>87643</v>
      </c>
      <c r="B6388" s="692" t="s">
        <v>6400</v>
      </c>
      <c r="C6388" s="18" t="s">
        <v>495</v>
      </c>
      <c r="D6388" s="18">
        <v>136.62</v>
      </c>
      <c r="E6388" s="310" t="str">
        <f t="shared" si="99"/>
        <v>SINAPI 07/2024</v>
      </c>
      <c r="F6388" s="18">
        <v>138.44999999999999</v>
      </c>
    </row>
    <row r="6389" spans="1:6" ht="40.5">
      <c r="A6389" s="707">
        <v>87644</v>
      </c>
      <c r="B6389" s="692" t="s">
        <v>6401</v>
      </c>
      <c r="C6389" s="18" t="s">
        <v>495</v>
      </c>
      <c r="D6389" s="18">
        <v>146.19</v>
      </c>
      <c r="E6389" s="310" t="str">
        <f t="shared" si="99"/>
        <v>SINAPI 07/2024</v>
      </c>
      <c r="F6389" s="18">
        <v>148.91999999999999</v>
      </c>
    </row>
    <row r="6390" spans="1:6" ht="54">
      <c r="A6390" s="707">
        <v>87680</v>
      </c>
      <c r="B6390" s="692" t="s">
        <v>6402</v>
      </c>
      <c r="C6390" s="18" t="s">
        <v>495</v>
      </c>
      <c r="D6390" s="18">
        <v>40.07</v>
      </c>
      <c r="E6390" s="310" t="str">
        <f t="shared" si="99"/>
        <v>SINAPI 07/2024</v>
      </c>
      <c r="F6390" s="18">
        <v>41.95</v>
      </c>
    </row>
    <row r="6391" spans="1:6" ht="54">
      <c r="A6391" s="707">
        <v>87682</v>
      </c>
      <c r="B6391" s="692" t="s">
        <v>6403</v>
      </c>
      <c r="C6391" s="18" t="s">
        <v>495</v>
      </c>
      <c r="D6391" s="18">
        <v>44.27</v>
      </c>
      <c r="E6391" s="310" t="str">
        <f t="shared" si="99"/>
        <v>SINAPI 07/2024</v>
      </c>
      <c r="F6391" s="18">
        <v>46.6</v>
      </c>
    </row>
    <row r="6392" spans="1:6" ht="54">
      <c r="A6392" s="707">
        <v>87683</v>
      </c>
      <c r="B6392" s="692" t="s">
        <v>6404</v>
      </c>
      <c r="C6392" s="18" t="s">
        <v>495</v>
      </c>
      <c r="D6392" s="18">
        <v>132.05000000000001</v>
      </c>
      <c r="E6392" s="310" t="str">
        <f t="shared" si="99"/>
        <v>SINAPI 07/2024</v>
      </c>
      <c r="F6392" s="18">
        <v>133.78</v>
      </c>
    </row>
    <row r="6393" spans="1:6" ht="40.5">
      <c r="A6393" s="707">
        <v>87684</v>
      </c>
      <c r="B6393" s="692" t="s">
        <v>6405</v>
      </c>
      <c r="C6393" s="18" t="s">
        <v>495</v>
      </c>
      <c r="D6393" s="18">
        <v>141.62</v>
      </c>
      <c r="E6393" s="310" t="str">
        <f t="shared" si="99"/>
        <v>SINAPI 07/2024</v>
      </c>
      <c r="F6393" s="18">
        <v>144.25</v>
      </c>
    </row>
    <row r="6394" spans="1:6" ht="54">
      <c r="A6394" s="707">
        <v>87690</v>
      </c>
      <c r="B6394" s="692" t="s">
        <v>6406</v>
      </c>
      <c r="C6394" s="18" t="s">
        <v>495</v>
      </c>
      <c r="D6394" s="18">
        <v>45.92</v>
      </c>
      <c r="E6394" s="310" t="str">
        <f t="shared" si="99"/>
        <v>SINAPI 07/2024</v>
      </c>
      <c r="F6394" s="18">
        <v>48.06</v>
      </c>
    </row>
    <row r="6395" spans="1:6" ht="54">
      <c r="A6395" s="707">
        <v>87692</v>
      </c>
      <c r="B6395" s="692" t="s">
        <v>6407</v>
      </c>
      <c r="C6395" s="18" t="s">
        <v>495</v>
      </c>
      <c r="D6395" s="18">
        <v>50.73</v>
      </c>
      <c r="E6395" s="310" t="str">
        <f t="shared" si="99"/>
        <v>SINAPI 07/2024</v>
      </c>
      <c r="F6395" s="18">
        <v>53.39</v>
      </c>
    </row>
    <row r="6396" spans="1:6" ht="40.5">
      <c r="A6396" s="707">
        <v>87693</v>
      </c>
      <c r="B6396" s="692" t="s">
        <v>6408</v>
      </c>
      <c r="C6396" s="18" t="s">
        <v>495</v>
      </c>
      <c r="D6396" s="18">
        <v>151.26</v>
      </c>
      <c r="E6396" s="310" t="str">
        <f t="shared" si="99"/>
        <v>SINAPI 07/2024</v>
      </c>
      <c r="F6396" s="18">
        <v>153.24</v>
      </c>
    </row>
    <row r="6397" spans="1:6" ht="40.5">
      <c r="A6397" s="707">
        <v>87694</v>
      </c>
      <c r="B6397" s="692" t="s">
        <v>6409</v>
      </c>
      <c r="C6397" s="18" t="s">
        <v>495</v>
      </c>
      <c r="D6397" s="18">
        <v>162.22999999999999</v>
      </c>
      <c r="E6397" s="310" t="str">
        <f t="shared" si="99"/>
        <v>SINAPI 07/2024</v>
      </c>
      <c r="F6397" s="18">
        <v>165.23</v>
      </c>
    </row>
    <row r="6398" spans="1:6" ht="54">
      <c r="A6398" s="707">
        <v>87700</v>
      </c>
      <c r="B6398" s="692" t="s">
        <v>6410</v>
      </c>
      <c r="C6398" s="18" t="s">
        <v>495</v>
      </c>
      <c r="D6398" s="18">
        <v>49.63</v>
      </c>
      <c r="E6398" s="310" t="str">
        <f t="shared" si="99"/>
        <v>SINAPI 07/2024</v>
      </c>
      <c r="F6398" s="18">
        <v>51.92</v>
      </c>
    </row>
    <row r="6399" spans="1:6" ht="54">
      <c r="A6399" s="707">
        <v>87702</v>
      </c>
      <c r="B6399" s="692" t="s">
        <v>6411</v>
      </c>
      <c r="C6399" s="18" t="s">
        <v>495</v>
      </c>
      <c r="D6399" s="18">
        <v>54.87</v>
      </c>
      <c r="E6399" s="310" t="str">
        <f t="shared" si="99"/>
        <v>SINAPI 07/2024</v>
      </c>
      <c r="F6399" s="18">
        <v>57.72</v>
      </c>
    </row>
    <row r="6400" spans="1:6" ht="54">
      <c r="A6400" s="707">
        <v>87703</v>
      </c>
      <c r="B6400" s="692" t="s">
        <v>6412</v>
      </c>
      <c r="C6400" s="18" t="s">
        <v>495</v>
      </c>
      <c r="D6400" s="18">
        <v>164.34</v>
      </c>
      <c r="E6400" s="310" t="str">
        <f t="shared" si="99"/>
        <v>SINAPI 07/2024</v>
      </c>
      <c r="F6400" s="18">
        <v>166.45</v>
      </c>
    </row>
    <row r="6401" spans="1:6" ht="40.5">
      <c r="A6401" s="707">
        <v>87704</v>
      </c>
      <c r="B6401" s="692" t="s">
        <v>6413</v>
      </c>
      <c r="C6401" s="18" t="s">
        <v>495</v>
      </c>
      <c r="D6401" s="18">
        <v>176.28</v>
      </c>
      <c r="E6401" s="310" t="str">
        <f t="shared" si="99"/>
        <v>SINAPI 07/2024</v>
      </c>
      <c r="F6401" s="18">
        <v>179.51</v>
      </c>
    </row>
    <row r="6402" spans="1:6" ht="54">
      <c r="A6402" s="707">
        <v>87735</v>
      </c>
      <c r="B6402" s="692" t="s">
        <v>6414</v>
      </c>
      <c r="C6402" s="18" t="s">
        <v>495</v>
      </c>
      <c r="D6402" s="18">
        <v>39.89</v>
      </c>
      <c r="E6402" s="310" t="str">
        <f t="shared" si="99"/>
        <v>SINAPI 07/2024</v>
      </c>
      <c r="F6402" s="18">
        <v>42.56</v>
      </c>
    </row>
    <row r="6403" spans="1:6" ht="54">
      <c r="A6403" s="707">
        <v>87737</v>
      </c>
      <c r="B6403" s="692" t="s">
        <v>6415</v>
      </c>
      <c r="C6403" s="18" t="s">
        <v>495</v>
      </c>
      <c r="D6403" s="18">
        <v>42.35</v>
      </c>
      <c r="E6403" s="310" t="str">
        <f t="shared" si="99"/>
        <v>SINAPI 07/2024</v>
      </c>
      <c r="F6403" s="18">
        <v>45.28</v>
      </c>
    </row>
    <row r="6404" spans="1:6" ht="54">
      <c r="A6404" s="707">
        <v>87738</v>
      </c>
      <c r="B6404" s="692" t="s">
        <v>6416</v>
      </c>
      <c r="C6404" s="18" t="s">
        <v>495</v>
      </c>
      <c r="D6404" s="18">
        <v>93.69</v>
      </c>
      <c r="E6404" s="310" t="str">
        <f t="shared" si="99"/>
        <v>SINAPI 07/2024</v>
      </c>
      <c r="F6404" s="18">
        <v>96.27</v>
      </c>
    </row>
    <row r="6405" spans="1:6" ht="40.5">
      <c r="A6405" s="707">
        <v>87739</v>
      </c>
      <c r="B6405" s="692" t="s">
        <v>6417</v>
      </c>
      <c r="C6405" s="18" t="s">
        <v>495</v>
      </c>
      <c r="D6405" s="18">
        <v>99.29</v>
      </c>
      <c r="E6405" s="310" t="str">
        <f t="shared" si="99"/>
        <v>SINAPI 07/2024</v>
      </c>
      <c r="F6405" s="18">
        <v>102.39</v>
      </c>
    </row>
    <row r="6406" spans="1:6" ht="54">
      <c r="A6406" s="707">
        <v>87745</v>
      </c>
      <c r="B6406" s="692" t="s">
        <v>6418</v>
      </c>
      <c r="C6406" s="18" t="s">
        <v>495</v>
      </c>
      <c r="D6406" s="18">
        <v>48.21</v>
      </c>
      <c r="E6406" s="310" t="str">
        <f t="shared" si="99"/>
        <v>SINAPI 07/2024</v>
      </c>
      <c r="F6406" s="18">
        <v>51.21</v>
      </c>
    </row>
    <row r="6407" spans="1:6" ht="54">
      <c r="A6407" s="707">
        <v>87747</v>
      </c>
      <c r="B6407" s="692" t="s">
        <v>6419</v>
      </c>
      <c r="C6407" s="18" t="s">
        <v>495</v>
      </c>
      <c r="D6407" s="18">
        <v>51.63</v>
      </c>
      <c r="E6407" s="310" t="str">
        <f t="shared" si="99"/>
        <v>SINAPI 07/2024</v>
      </c>
      <c r="F6407" s="18">
        <v>54.99</v>
      </c>
    </row>
    <row r="6408" spans="1:6" ht="54">
      <c r="A6408" s="707">
        <v>87748</v>
      </c>
      <c r="B6408" s="692" t="s">
        <v>6420</v>
      </c>
      <c r="C6408" s="18" t="s">
        <v>495</v>
      </c>
      <c r="D6408" s="18">
        <v>123.01</v>
      </c>
      <c r="E6408" s="310" t="str">
        <f t="shared" ref="E6408:E6471" si="100">+$G$7</f>
        <v>SINAPI 07/2024</v>
      </c>
      <c r="F6408" s="18">
        <v>125.89</v>
      </c>
    </row>
    <row r="6409" spans="1:6" ht="40.5">
      <c r="A6409" s="707">
        <v>87749</v>
      </c>
      <c r="B6409" s="692" t="s">
        <v>6421</v>
      </c>
      <c r="C6409" s="18" t="s">
        <v>495</v>
      </c>
      <c r="D6409" s="18">
        <v>130.79</v>
      </c>
      <c r="E6409" s="310" t="str">
        <f t="shared" si="100"/>
        <v>SINAPI 07/2024</v>
      </c>
      <c r="F6409" s="18">
        <v>134.4</v>
      </c>
    </row>
    <row r="6410" spans="1:6" ht="54">
      <c r="A6410" s="707">
        <v>87755</v>
      </c>
      <c r="B6410" s="692" t="s">
        <v>6422</v>
      </c>
      <c r="C6410" s="18" t="s">
        <v>495</v>
      </c>
      <c r="D6410" s="18">
        <v>45.66</v>
      </c>
      <c r="E6410" s="310" t="str">
        <f t="shared" si="100"/>
        <v>SINAPI 07/2024</v>
      </c>
      <c r="F6410" s="18">
        <v>48.76</v>
      </c>
    </row>
    <row r="6411" spans="1:6" ht="54">
      <c r="A6411" s="707">
        <v>87757</v>
      </c>
      <c r="B6411" s="692" t="s">
        <v>6423</v>
      </c>
      <c r="C6411" s="18" t="s">
        <v>495</v>
      </c>
      <c r="D6411" s="18">
        <v>49.08</v>
      </c>
      <c r="E6411" s="310" t="str">
        <f t="shared" si="100"/>
        <v>SINAPI 07/2024</v>
      </c>
      <c r="F6411" s="18">
        <v>52.54</v>
      </c>
    </row>
    <row r="6412" spans="1:6" ht="54">
      <c r="A6412" s="707">
        <v>87758</v>
      </c>
      <c r="B6412" s="692" t="s">
        <v>6424</v>
      </c>
      <c r="C6412" s="18" t="s">
        <v>495</v>
      </c>
      <c r="D6412" s="18">
        <v>120.46</v>
      </c>
      <c r="E6412" s="310" t="str">
        <f t="shared" si="100"/>
        <v>SINAPI 07/2024</v>
      </c>
      <c r="F6412" s="18">
        <v>123.44</v>
      </c>
    </row>
    <row r="6413" spans="1:6" ht="40.5">
      <c r="A6413" s="707">
        <v>87759</v>
      </c>
      <c r="B6413" s="692" t="s">
        <v>6425</v>
      </c>
      <c r="C6413" s="18" t="s">
        <v>495</v>
      </c>
      <c r="D6413" s="18">
        <v>128.24</v>
      </c>
      <c r="E6413" s="310" t="str">
        <f t="shared" si="100"/>
        <v>SINAPI 07/2024</v>
      </c>
      <c r="F6413" s="18">
        <v>131.94999999999999</v>
      </c>
    </row>
    <row r="6414" spans="1:6" ht="54">
      <c r="A6414" s="707">
        <v>87765</v>
      </c>
      <c r="B6414" s="692" t="s">
        <v>6426</v>
      </c>
      <c r="C6414" s="18" t="s">
        <v>495</v>
      </c>
      <c r="D6414" s="18">
        <v>52.51</v>
      </c>
      <c r="E6414" s="310" t="str">
        <f t="shared" si="100"/>
        <v>SINAPI 07/2024</v>
      </c>
      <c r="F6414" s="18">
        <v>55.9</v>
      </c>
    </row>
    <row r="6415" spans="1:6" ht="54">
      <c r="A6415" s="707">
        <v>87767</v>
      </c>
      <c r="B6415" s="692" t="s">
        <v>6427</v>
      </c>
      <c r="C6415" s="18" t="s">
        <v>495</v>
      </c>
      <c r="D6415" s="18">
        <v>56.71</v>
      </c>
      <c r="E6415" s="310" t="str">
        <f t="shared" si="100"/>
        <v>SINAPI 07/2024</v>
      </c>
      <c r="F6415" s="18">
        <v>60.55</v>
      </c>
    </row>
    <row r="6416" spans="1:6" ht="54">
      <c r="A6416" s="707">
        <v>87768</v>
      </c>
      <c r="B6416" s="692" t="s">
        <v>6428</v>
      </c>
      <c r="C6416" s="18" t="s">
        <v>495</v>
      </c>
      <c r="D6416" s="18">
        <v>144.49</v>
      </c>
      <c r="E6416" s="310" t="str">
        <f t="shared" si="100"/>
        <v>SINAPI 07/2024</v>
      </c>
      <c r="F6416" s="18">
        <v>147.72999999999999</v>
      </c>
    </row>
    <row r="6417" spans="1:6" ht="40.5">
      <c r="A6417" s="707">
        <v>87769</v>
      </c>
      <c r="B6417" s="692" t="s">
        <v>6429</v>
      </c>
      <c r="C6417" s="18" t="s">
        <v>495</v>
      </c>
      <c r="D6417" s="18">
        <v>154.06</v>
      </c>
      <c r="E6417" s="310" t="str">
        <f t="shared" si="100"/>
        <v>SINAPI 07/2024</v>
      </c>
      <c r="F6417" s="18">
        <v>158.19999999999999</v>
      </c>
    </row>
    <row r="6418" spans="1:6" ht="27">
      <c r="A6418" s="707">
        <v>88470</v>
      </c>
      <c r="B6418" s="692" t="s">
        <v>6430</v>
      </c>
      <c r="C6418" s="18" t="s">
        <v>495</v>
      </c>
      <c r="D6418" s="18">
        <v>23.85</v>
      </c>
      <c r="E6418" s="310" t="str">
        <f t="shared" si="100"/>
        <v>SINAPI 07/2024</v>
      </c>
      <c r="F6418" s="18">
        <v>24.18</v>
      </c>
    </row>
    <row r="6419" spans="1:6" ht="27">
      <c r="A6419" s="707">
        <v>88471</v>
      </c>
      <c r="B6419" s="692" t="s">
        <v>6431</v>
      </c>
      <c r="C6419" s="18" t="s">
        <v>495</v>
      </c>
      <c r="D6419" s="18">
        <v>29.81</v>
      </c>
      <c r="E6419" s="310" t="str">
        <f t="shared" si="100"/>
        <v>SINAPI 07/2024</v>
      </c>
      <c r="F6419" s="18">
        <v>30.28</v>
      </c>
    </row>
    <row r="6420" spans="1:6" ht="27">
      <c r="A6420" s="707">
        <v>88472</v>
      </c>
      <c r="B6420" s="692" t="s">
        <v>6432</v>
      </c>
      <c r="C6420" s="18" t="s">
        <v>495</v>
      </c>
      <c r="D6420" s="18">
        <v>34.549999999999997</v>
      </c>
      <c r="E6420" s="310" t="str">
        <f t="shared" si="100"/>
        <v>SINAPI 07/2024</v>
      </c>
      <c r="F6420" s="18">
        <v>35.130000000000003</v>
      </c>
    </row>
    <row r="6421" spans="1:6" ht="27">
      <c r="A6421" s="707">
        <v>88476</v>
      </c>
      <c r="B6421" s="692" t="s">
        <v>6433</v>
      </c>
      <c r="C6421" s="18" t="s">
        <v>495</v>
      </c>
      <c r="D6421" s="18">
        <v>20.420000000000002</v>
      </c>
      <c r="E6421" s="310" t="str">
        <f t="shared" si="100"/>
        <v>SINAPI 07/2024</v>
      </c>
      <c r="F6421" s="18">
        <v>20.64</v>
      </c>
    </row>
    <row r="6422" spans="1:6" ht="27">
      <c r="A6422" s="707">
        <v>88477</v>
      </c>
      <c r="B6422" s="692" t="s">
        <v>6434</v>
      </c>
      <c r="C6422" s="18" t="s">
        <v>495</v>
      </c>
      <c r="D6422" s="18">
        <v>27.88</v>
      </c>
      <c r="E6422" s="310" t="str">
        <f t="shared" si="100"/>
        <v>SINAPI 07/2024</v>
      </c>
      <c r="F6422" s="18">
        <v>28.29</v>
      </c>
    </row>
    <row r="6423" spans="1:6" ht="27">
      <c r="A6423" s="707">
        <v>88478</v>
      </c>
      <c r="B6423" s="692" t="s">
        <v>6435</v>
      </c>
      <c r="C6423" s="18" t="s">
        <v>495</v>
      </c>
      <c r="D6423" s="18">
        <v>34.03</v>
      </c>
      <c r="E6423" s="310" t="str">
        <f t="shared" si="100"/>
        <v>SINAPI 07/2024</v>
      </c>
      <c r="F6423" s="18">
        <v>34.6</v>
      </c>
    </row>
    <row r="6424" spans="1:6" ht="54">
      <c r="A6424" s="707">
        <v>90930</v>
      </c>
      <c r="B6424" s="692" t="s">
        <v>6436</v>
      </c>
      <c r="C6424" s="18" t="s">
        <v>495</v>
      </c>
      <c r="D6424" s="18">
        <v>81.89</v>
      </c>
      <c r="E6424" s="310" t="str">
        <f t="shared" si="100"/>
        <v>SINAPI 07/2024</v>
      </c>
      <c r="F6424" s="18">
        <v>84.74</v>
      </c>
    </row>
    <row r="6425" spans="1:6" ht="40.5">
      <c r="A6425" s="707">
        <v>90932</v>
      </c>
      <c r="B6425" s="692" t="s">
        <v>6437</v>
      </c>
      <c r="C6425" s="18" t="s">
        <v>495</v>
      </c>
      <c r="D6425" s="18">
        <v>86.7</v>
      </c>
      <c r="E6425" s="310" t="str">
        <f t="shared" si="100"/>
        <v>SINAPI 07/2024</v>
      </c>
      <c r="F6425" s="18">
        <v>90.07</v>
      </c>
    </row>
    <row r="6426" spans="1:6" ht="54">
      <c r="A6426" s="707">
        <v>90933</v>
      </c>
      <c r="B6426" s="692" t="s">
        <v>6438</v>
      </c>
      <c r="C6426" s="18" t="s">
        <v>495</v>
      </c>
      <c r="D6426" s="18">
        <v>187.23</v>
      </c>
      <c r="E6426" s="310" t="str">
        <f t="shared" si="100"/>
        <v>SINAPI 07/2024</v>
      </c>
      <c r="F6426" s="18">
        <v>189.92</v>
      </c>
    </row>
    <row r="6427" spans="1:6" ht="40.5">
      <c r="A6427" s="707">
        <v>90934</v>
      </c>
      <c r="B6427" s="692" t="s">
        <v>6439</v>
      </c>
      <c r="C6427" s="18" t="s">
        <v>495</v>
      </c>
      <c r="D6427" s="18">
        <v>198.2</v>
      </c>
      <c r="E6427" s="310" t="str">
        <f t="shared" si="100"/>
        <v>SINAPI 07/2024</v>
      </c>
      <c r="F6427" s="18">
        <v>201.91</v>
      </c>
    </row>
    <row r="6428" spans="1:6" ht="54">
      <c r="A6428" s="707">
        <v>90940</v>
      </c>
      <c r="B6428" s="692" t="s">
        <v>6440</v>
      </c>
      <c r="C6428" s="18" t="s">
        <v>495</v>
      </c>
      <c r="D6428" s="18">
        <v>86.73</v>
      </c>
      <c r="E6428" s="310" t="str">
        <f t="shared" si="100"/>
        <v>SINAPI 07/2024</v>
      </c>
      <c r="F6428" s="18">
        <v>89.86</v>
      </c>
    </row>
    <row r="6429" spans="1:6" ht="40.5">
      <c r="A6429" s="707">
        <v>90942</v>
      </c>
      <c r="B6429" s="692" t="s">
        <v>6441</v>
      </c>
      <c r="C6429" s="18" t="s">
        <v>495</v>
      </c>
      <c r="D6429" s="18">
        <v>91.97</v>
      </c>
      <c r="E6429" s="310" t="str">
        <f t="shared" si="100"/>
        <v>SINAPI 07/2024</v>
      </c>
      <c r="F6429" s="18">
        <v>95.66</v>
      </c>
    </row>
    <row r="6430" spans="1:6" ht="54">
      <c r="A6430" s="707">
        <v>90943</v>
      </c>
      <c r="B6430" s="692" t="s">
        <v>6442</v>
      </c>
      <c r="C6430" s="18" t="s">
        <v>495</v>
      </c>
      <c r="D6430" s="18">
        <v>201.44</v>
      </c>
      <c r="E6430" s="310" t="str">
        <f t="shared" si="100"/>
        <v>SINAPI 07/2024</v>
      </c>
      <c r="F6430" s="18">
        <v>204.39</v>
      </c>
    </row>
    <row r="6431" spans="1:6" ht="40.5">
      <c r="A6431" s="707">
        <v>90944</v>
      </c>
      <c r="B6431" s="692" t="s">
        <v>6443</v>
      </c>
      <c r="C6431" s="18" t="s">
        <v>495</v>
      </c>
      <c r="D6431" s="18">
        <v>213.38</v>
      </c>
      <c r="E6431" s="310" t="str">
        <f t="shared" si="100"/>
        <v>SINAPI 07/2024</v>
      </c>
      <c r="F6431" s="18">
        <v>217.45</v>
      </c>
    </row>
    <row r="6432" spans="1:6" ht="54">
      <c r="A6432" s="707">
        <v>90950</v>
      </c>
      <c r="B6432" s="692" t="s">
        <v>6444</v>
      </c>
      <c r="C6432" s="18" t="s">
        <v>495</v>
      </c>
      <c r="D6432" s="18">
        <v>95.56</v>
      </c>
      <c r="E6432" s="310" t="str">
        <f t="shared" si="100"/>
        <v>SINAPI 07/2024</v>
      </c>
      <c r="F6432" s="18">
        <v>99.21</v>
      </c>
    </row>
    <row r="6433" spans="1:6" ht="40.5">
      <c r="A6433" s="707">
        <v>90952</v>
      </c>
      <c r="B6433" s="692" t="s">
        <v>6445</v>
      </c>
      <c r="C6433" s="18" t="s">
        <v>495</v>
      </c>
      <c r="D6433" s="18">
        <v>101.59</v>
      </c>
      <c r="E6433" s="310" t="str">
        <f t="shared" si="100"/>
        <v>SINAPI 07/2024</v>
      </c>
      <c r="F6433" s="18">
        <v>105.87</v>
      </c>
    </row>
    <row r="6434" spans="1:6" ht="54">
      <c r="A6434" s="707">
        <v>90953</v>
      </c>
      <c r="B6434" s="692" t="s">
        <v>6446</v>
      </c>
      <c r="C6434" s="18" t="s">
        <v>495</v>
      </c>
      <c r="D6434" s="18">
        <v>227.45</v>
      </c>
      <c r="E6434" s="310" t="str">
        <f t="shared" si="100"/>
        <v>SINAPI 07/2024</v>
      </c>
      <c r="F6434" s="18">
        <v>230.89</v>
      </c>
    </row>
    <row r="6435" spans="1:6" ht="40.5">
      <c r="A6435" s="707">
        <v>90954</v>
      </c>
      <c r="B6435" s="692" t="s">
        <v>6447</v>
      </c>
      <c r="C6435" s="18" t="s">
        <v>495</v>
      </c>
      <c r="D6435" s="18">
        <v>241.19</v>
      </c>
      <c r="E6435" s="310" t="str">
        <f t="shared" si="100"/>
        <v>SINAPI 07/2024</v>
      </c>
      <c r="F6435" s="18">
        <v>245.9</v>
      </c>
    </row>
    <row r="6436" spans="1:6" ht="27">
      <c r="A6436" s="707">
        <v>102803</v>
      </c>
      <c r="B6436" s="692" t="s">
        <v>6448</v>
      </c>
      <c r="C6436" s="18" t="s">
        <v>495</v>
      </c>
      <c r="D6436" s="18">
        <v>2.0299999999999998</v>
      </c>
      <c r="E6436" s="310" t="str">
        <f t="shared" si="100"/>
        <v>SINAPI 07/2024</v>
      </c>
      <c r="F6436" s="18">
        <v>2.2400000000000002</v>
      </c>
    </row>
    <row r="6437" spans="1:6" ht="27">
      <c r="A6437" s="707">
        <v>101742</v>
      </c>
      <c r="B6437" s="692" t="s">
        <v>6449</v>
      </c>
      <c r="C6437" s="18" t="s">
        <v>10</v>
      </c>
      <c r="D6437" s="18">
        <v>65.930000000000007</v>
      </c>
      <c r="E6437" s="310" t="str">
        <f t="shared" si="100"/>
        <v>SINAPI 07/2024</v>
      </c>
      <c r="F6437" s="18">
        <v>68.64</v>
      </c>
    </row>
    <row r="6438" spans="1:6" ht="40.5">
      <c r="A6438" s="707">
        <v>87878</v>
      </c>
      <c r="B6438" s="692" t="s">
        <v>6450</v>
      </c>
      <c r="C6438" s="18" t="s">
        <v>495</v>
      </c>
      <c r="D6438" s="18">
        <v>4.32</v>
      </c>
      <c r="E6438" s="310" t="str">
        <f t="shared" si="100"/>
        <v>SINAPI 07/2024</v>
      </c>
      <c r="F6438" s="18">
        <v>4.67</v>
      </c>
    </row>
    <row r="6439" spans="1:6" ht="40.5">
      <c r="A6439" s="707">
        <v>87879</v>
      </c>
      <c r="B6439" s="692" t="s">
        <v>6451</v>
      </c>
      <c r="C6439" s="18" t="s">
        <v>495</v>
      </c>
      <c r="D6439" s="18">
        <v>3.97</v>
      </c>
      <c r="E6439" s="310" t="str">
        <f t="shared" si="100"/>
        <v>SINAPI 07/2024</v>
      </c>
      <c r="F6439" s="18">
        <v>4.29</v>
      </c>
    </row>
    <row r="6440" spans="1:6" ht="54">
      <c r="A6440" s="707">
        <v>87881</v>
      </c>
      <c r="B6440" s="692" t="s">
        <v>6452</v>
      </c>
      <c r="C6440" s="18" t="s">
        <v>495</v>
      </c>
      <c r="D6440" s="18">
        <v>6.59</v>
      </c>
      <c r="E6440" s="310" t="str">
        <f t="shared" si="100"/>
        <v>SINAPI 07/2024</v>
      </c>
      <c r="F6440" s="18">
        <v>6.77</v>
      </c>
    </row>
    <row r="6441" spans="1:6" ht="54">
      <c r="A6441" s="707">
        <v>87882</v>
      </c>
      <c r="B6441" s="692" t="s">
        <v>6453</v>
      </c>
      <c r="C6441" s="18" t="s">
        <v>495</v>
      </c>
      <c r="D6441" s="18">
        <v>6.48</v>
      </c>
      <c r="E6441" s="310" t="str">
        <f t="shared" si="100"/>
        <v>SINAPI 07/2024</v>
      </c>
      <c r="F6441" s="18">
        <v>6.65</v>
      </c>
    </row>
    <row r="6442" spans="1:6" ht="40.5">
      <c r="A6442" s="707">
        <v>87884</v>
      </c>
      <c r="B6442" s="692" t="s">
        <v>6454</v>
      </c>
      <c r="C6442" s="18" t="s">
        <v>495</v>
      </c>
      <c r="D6442" s="18">
        <v>10.96</v>
      </c>
      <c r="E6442" s="310" t="str">
        <f t="shared" si="100"/>
        <v>SINAPI 07/2024</v>
      </c>
      <c r="F6442" s="18">
        <v>11.16</v>
      </c>
    </row>
    <row r="6443" spans="1:6" ht="54">
      <c r="A6443" s="707">
        <v>87885</v>
      </c>
      <c r="B6443" s="692" t="s">
        <v>6455</v>
      </c>
      <c r="C6443" s="18" t="s">
        <v>495</v>
      </c>
      <c r="D6443" s="18">
        <v>10.64</v>
      </c>
      <c r="E6443" s="310" t="str">
        <f t="shared" si="100"/>
        <v>SINAPI 07/2024</v>
      </c>
      <c r="F6443" s="18">
        <v>10.81</v>
      </c>
    </row>
    <row r="6444" spans="1:6" ht="40.5">
      <c r="A6444" s="707">
        <v>87886</v>
      </c>
      <c r="B6444" s="692" t="s">
        <v>6456</v>
      </c>
      <c r="C6444" s="18" t="s">
        <v>495</v>
      </c>
      <c r="D6444" s="18">
        <v>18.11</v>
      </c>
      <c r="E6444" s="310" t="str">
        <f t="shared" si="100"/>
        <v>SINAPI 07/2024</v>
      </c>
      <c r="F6444" s="18">
        <v>18.73</v>
      </c>
    </row>
    <row r="6445" spans="1:6" ht="40.5">
      <c r="A6445" s="707">
        <v>87887</v>
      </c>
      <c r="B6445" s="692" t="s">
        <v>6457</v>
      </c>
      <c r="C6445" s="18" t="s">
        <v>495</v>
      </c>
      <c r="D6445" s="18">
        <v>17.440000000000001</v>
      </c>
      <c r="E6445" s="310" t="str">
        <f t="shared" si="100"/>
        <v>SINAPI 07/2024</v>
      </c>
      <c r="F6445" s="18">
        <v>17.989999999999998</v>
      </c>
    </row>
    <row r="6446" spans="1:6" ht="54">
      <c r="A6446" s="707">
        <v>87888</v>
      </c>
      <c r="B6446" s="692" t="s">
        <v>6458</v>
      </c>
      <c r="C6446" s="18" t="s">
        <v>495</v>
      </c>
      <c r="D6446" s="18">
        <v>7.99</v>
      </c>
      <c r="E6446" s="310" t="str">
        <f t="shared" si="100"/>
        <v>SINAPI 07/2024</v>
      </c>
      <c r="F6446" s="18">
        <v>8.34</v>
      </c>
    </row>
    <row r="6447" spans="1:6" ht="67.5">
      <c r="A6447" s="707">
        <v>87889</v>
      </c>
      <c r="B6447" s="692" t="s">
        <v>6459</v>
      </c>
      <c r="C6447" s="18" t="s">
        <v>495</v>
      </c>
      <c r="D6447" s="18">
        <v>7.88</v>
      </c>
      <c r="E6447" s="310" t="str">
        <f t="shared" si="100"/>
        <v>SINAPI 07/2024</v>
      </c>
      <c r="F6447" s="18">
        <v>8.2200000000000006</v>
      </c>
    </row>
    <row r="6448" spans="1:6" ht="54">
      <c r="A6448" s="707">
        <v>87891</v>
      </c>
      <c r="B6448" s="692" t="s">
        <v>6460</v>
      </c>
      <c r="C6448" s="18" t="s">
        <v>495</v>
      </c>
      <c r="D6448" s="18">
        <v>12.36</v>
      </c>
      <c r="E6448" s="310" t="str">
        <f t="shared" si="100"/>
        <v>SINAPI 07/2024</v>
      </c>
      <c r="F6448" s="18">
        <v>12.73</v>
      </c>
    </row>
    <row r="6449" spans="1:6" ht="54">
      <c r="A6449" s="707">
        <v>87892</v>
      </c>
      <c r="B6449" s="692" t="s">
        <v>6461</v>
      </c>
      <c r="C6449" s="18" t="s">
        <v>495</v>
      </c>
      <c r="D6449" s="18">
        <v>12.04</v>
      </c>
      <c r="E6449" s="310" t="str">
        <f t="shared" si="100"/>
        <v>SINAPI 07/2024</v>
      </c>
      <c r="F6449" s="18">
        <v>12.38</v>
      </c>
    </row>
    <row r="6450" spans="1:6" ht="54">
      <c r="A6450" s="707">
        <v>87893</v>
      </c>
      <c r="B6450" s="692" t="s">
        <v>6462</v>
      </c>
      <c r="C6450" s="18" t="s">
        <v>495</v>
      </c>
      <c r="D6450" s="18">
        <v>6.39</v>
      </c>
      <c r="E6450" s="310" t="str">
        <f t="shared" si="100"/>
        <v>SINAPI 07/2024</v>
      </c>
      <c r="F6450" s="18">
        <v>7</v>
      </c>
    </row>
    <row r="6451" spans="1:6" ht="54">
      <c r="A6451" s="707">
        <v>87894</v>
      </c>
      <c r="B6451" s="692" t="s">
        <v>6463</v>
      </c>
      <c r="C6451" s="18" t="s">
        <v>495</v>
      </c>
      <c r="D6451" s="18">
        <v>6.04</v>
      </c>
      <c r="E6451" s="310" t="str">
        <f t="shared" si="100"/>
        <v>SINAPI 07/2024</v>
      </c>
      <c r="F6451" s="18">
        <v>6.62</v>
      </c>
    </row>
    <row r="6452" spans="1:6" ht="54">
      <c r="A6452" s="707">
        <v>87896</v>
      </c>
      <c r="B6452" s="692" t="s">
        <v>6464</v>
      </c>
      <c r="C6452" s="18" t="s">
        <v>495</v>
      </c>
      <c r="D6452" s="18">
        <v>5.0199999999999996</v>
      </c>
      <c r="E6452" s="310" t="str">
        <f t="shared" si="100"/>
        <v>SINAPI 07/2024</v>
      </c>
      <c r="F6452" s="18">
        <v>5.37</v>
      </c>
    </row>
    <row r="6453" spans="1:6" ht="54">
      <c r="A6453" s="707">
        <v>87897</v>
      </c>
      <c r="B6453" s="692" t="s">
        <v>6465</v>
      </c>
      <c r="C6453" s="18" t="s">
        <v>495</v>
      </c>
      <c r="D6453" s="18">
        <v>4.67</v>
      </c>
      <c r="E6453" s="310" t="str">
        <f t="shared" si="100"/>
        <v>SINAPI 07/2024</v>
      </c>
      <c r="F6453" s="18">
        <v>4.99</v>
      </c>
    </row>
    <row r="6454" spans="1:6" ht="54">
      <c r="A6454" s="707">
        <v>87899</v>
      </c>
      <c r="B6454" s="692" t="s">
        <v>6466</v>
      </c>
      <c r="C6454" s="18" t="s">
        <v>495</v>
      </c>
      <c r="D6454" s="18">
        <v>8.6</v>
      </c>
      <c r="E6454" s="310" t="str">
        <f t="shared" si="100"/>
        <v>SINAPI 07/2024</v>
      </c>
      <c r="F6454" s="18">
        <v>9.0299999999999994</v>
      </c>
    </row>
    <row r="6455" spans="1:6" ht="67.5">
      <c r="A6455" s="707">
        <v>87900</v>
      </c>
      <c r="B6455" s="692" t="s">
        <v>6467</v>
      </c>
      <c r="C6455" s="18" t="s">
        <v>495</v>
      </c>
      <c r="D6455" s="18">
        <v>8.49</v>
      </c>
      <c r="E6455" s="310" t="str">
        <f t="shared" si="100"/>
        <v>SINAPI 07/2024</v>
      </c>
      <c r="F6455" s="18">
        <v>8.91</v>
      </c>
    </row>
    <row r="6456" spans="1:6" ht="54">
      <c r="A6456" s="707">
        <v>87902</v>
      </c>
      <c r="B6456" s="692" t="s">
        <v>6468</v>
      </c>
      <c r="C6456" s="18" t="s">
        <v>495</v>
      </c>
      <c r="D6456" s="18">
        <v>12.97</v>
      </c>
      <c r="E6456" s="310" t="str">
        <f t="shared" si="100"/>
        <v>SINAPI 07/2024</v>
      </c>
      <c r="F6456" s="18">
        <v>13.42</v>
      </c>
    </row>
    <row r="6457" spans="1:6" ht="54">
      <c r="A6457" s="707">
        <v>87903</v>
      </c>
      <c r="B6457" s="692" t="s">
        <v>6469</v>
      </c>
      <c r="C6457" s="18" t="s">
        <v>495</v>
      </c>
      <c r="D6457" s="18">
        <v>12.65</v>
      </c>
      <c r="E6457" s="310" t="str">
        <f t="shared" si="100"/>
        <v>SINAPI 07/2024</v>
      </c>
      <c r="F6457" s="18">
        <v>13.07</v>
      </c>
    </row>
    <row r="6458" spans="1:6" ht="54">
      <c r="A6458" s="707">
        <v>87904</v>
      </c>
      <c r="B6458" s="692" t="s">
        <v>6470</v>
      </c>
      <c r="C6458" s="18" t="s">
        <v>495</v>
      </c>
      <c r="D6458" s="18">
        <v>7.38</v>
      </c>
      <c r="E6458" s="310" t="str">
        <f t="shared" si="100"/>
        <v>SINAPI 07/2024</v>
      </c>
      <c r="F6458" s="18">
        <v>8.11</v>
      </c>
    </row>
    <row r="6459" spans="1:6" ht="54">
      <c r="A6459" s="707">
        <v>87905</v>
      </c>
      <c r="B6459" s="692" t="s">
        <v>6471</v>
      </c>
      <c r="C6459" s="18" t="s">
        <v>495</v>
      </c>
      <c r="D6459" s="18">
        <v>7.03</v>
      </c>
      <c r="E6459" s="310" t="str">
        <f t="shared" si="100"/>
        <v>SINAPI 07/2024</v>
      </c>
      <c r="F6459" s="18">
        <v>7.73</v>
      </c>
    </row>
    <row r="6460" spans="1:6" ht="54">
      <c r="A6460" s="707">
        <v>87907</v>
      </c>
      <c r="B6460" s="692" t="s">
        <v>6472</v>
      </c>
      <c r="C6460" s="18" t="s">
        <v>495</v>
      </c>
      <c r="D6460" s="18">
        <v>5.98</v>
      </c>
      <c r="E6460" s="310" t="str">
        <f t="shared" si="100"/>
        <v>SINAPI 07/2024</v>
      </c>
      <c r="F6460" s="18">
        <v>6.43</v>
      </c>
    </row>
    <row r="6461" spans="1:6" ht="54">
      <c r="A6461" s="707">
        <v>87908</v>
      </c>
      <c r="B6461" s="692" t="s">
        <v>6473</v>
      </c>
      <c r="C6461" s="18" t="s">
        <v>495</v>
      </c>
      <c r="D6461" s="18">
        <v>5.63</v>
      </c>
      <c r="E6461" s="310" t="str">
        <f t="shared" si="100"/>
        <v>SINAPI 07/2024</v>
      </c>
      <c r="F6461" s="18">
        <v>6.05</v>
      </c>
    </row>
    <row r="6462" spans="1:6" ht="40.5">
      <c r="A6462" s="707">
        <v>87910</v>
      </c>
      <c r="B6462" s="692" t="s">
        <v>6474</v>
      </c>
      <c r="C6462" s="18" t="s">
        <v>495</v>
      </c>
      <c r="D6462" s="18">
        <v>22.77</v>
      </c>
      <c r="E6462" s="310" t="str">
        <f t="shared" si="100"/>
        <v>SINAPI 07/2024</v>
      </c>
      <c r="F6462" s="18">
        <v>23.96</v>
      </c>
    </row>
    <row r="6463" spans="1:6" ht="54">
      <c r="A6463" s="707">
        <v>87911</v>
      </c>
      <c r="B6463" s="692" t="s">
        <v>6475</v>
      </c>
      <c r="C6463" s="18" t="s">
        <v>495</v>
      </c>
      <c r="D6463" s="18">
        <v>22.1</v>
      </c>
      <c r="E6463" s="310" t="str">
        <f t="shared" si="100"/>
        <v>SINAPI 07/2024</v>
      </c>
      <c r="F6463" s="18">
        <v>23.22</v>
      </c>
    </row>
    <row r="6464" spans="1:6" ht="40.5">
      <c r="A6464" s="707">
        <v>104410</v>
      </c>
      <c r="B6464" s="692" t="s">
        <v>6476</v>
      </c>
      <c r="C6464" s="18" t="s">
        <v>495</v>
      </c>
      <c r="D6464" s="18">
        <v>4.6100000000000003</v>
      </c>
      <c r="E6464" s="310" t="str">
        <f t="shared" si="100"/>
        <v>SINAPI 07/2024</v>
      </c>
      <c r="F6464" s="18">
        <v>4.92</v>
      </c>
    </row>
    <row r="6465" spans="1:6" ht="54">
      <c r="A6465" s="707">
        <v>104411</v>
      </c>
      <c r="B6465" s="692" t="s">
        <v>6477</v>
      </c>
      <c r="C6465" s="18" t="s">
        <v>495</v>
      </c>
      <c r="D6465" s="18">
        <v>4.6100000000000003</v>
      </c>
      <c r="E6465" s="310" t="str">
        <f t="shared" si="100"/>
        <v>SINAPI 07/2024</v>
      </c>
      <c r="F6465" s="18">
        <v>4.92</v>
      </c>
    </row>
    <row r="6466" spans="1:6" ht="40.5">
      <c r="A6466" s="707">
        <v>87411</v>
      </c>
      <c r="B6466" s="692" t="s">
        <v>6478</v>
      </c>
      <c r="C6466" s="18" t="s">
        <v>495</v>
      </c>
      <c r="D6466" s="18">
        <v>14.66</v>
      </c>
      <c r="E6466" s="310" t="str">
        <f t="shared" si="100"/>
        <v>SINAPI 07/2024</v>
      </c>
      <c r="F6466" s="18">
        <v>15.59</v>
      </c>
    </row>
    <row r="6467" spans="1:6" ht="40.5">
      <c r="A6467" s="707">
        <v>87412</v>
      </c>
      <c r="B6467" s="692" t="s">
        <v>6479</v>
      </c>
      <c r="C6467" s="18" t="s">
        <v>495</v>
      </c>
      <c r="D6467" s="18">
        <v>21.67</v>
      </c>
      <c r="E6467" s="310" t="str">
        <f t="shared" si="100"/>
        <v>SINAPI 07/2024</v>
      </c>
      <c r="F6467" s="18">
        <v>23.47</v>
      </c>
    </row>
    <row r="6468" spans="1:6" ht="40.5">
      <c r="A6468" s="707">
        <v>87413</v>
      </c>
      <c r="B6468" s="692" t="s">
        <v>6480</v>
      </c>
      <c r="C6468" s="18" t="s">
        <v>495</v>
      </c>
      <c r="D6468" s="18">
        <v>25.7</v>
      </c>
      <c r="E6468" s="310" t="str">
        <f t="shared" si="100"/>
        <v>SINAPI 07/2024</v>
      </c>
      <c r="F6468" s="18">
        <v>28.01</v>
      </c>
    </row>
    <row r="6469" spans="1:6" ht="40.5">
      <c r="A6469" s="707">
        <v>87414</v>
      </c>
      <c r="B6469" s="692" t="s">
        <v>6481</v>
      </c>
      <c r="C6469" s="18" t="s">
        <v>495</v>
      </c>
      <c r="D6469" s="18">
        <v>23.45</v>
      </c>
      <c r="E6469" s="310" t="str">
        <f t="shared" si="100"/>
        <v>SINAPI 07/2024</v>
      </c>
      <c r="F6469" s="18">
        <v>24.78</v>
      </c>
    </row>
    <row r="6470" spans="1:6" ht="40.5">
      <c r="A6470" s="707">
        <v>87415</v>
      </c>
      <c r="B6470" s="692" t="s">
        <v>6482</v>
      </c>
      <c r="C6470" s="18" t="s">
        <v>495</v>
      </c>
      <c r="D6470" s="18">
        <v>30.46</v>
      </c>
      <c r="E6470" s="310" t="str">
        <f t="shared" si="100"/>
        <v>SINAPI 07/2024</v>
      </c>
      <c r="F6470" s="18">
        <v>32.67</v>
      </c>
    </row>
    <row r="6471" spans="1:6" ht="40.5">
      <c r="A6471" s="707">
        <v>87416</v>
      </c>
      <c r="B6471" s="692" t="s">
        <v>6483</v>
      </c>
      <c r="C6471" s="18" t="s">
        <v>495</v>
      </c>
      <c r="D6471" s="18">
        <v>34.49</v>
      </c>
      <c r="E6471" s="310" t="str">
        <f t="shared" si="100"/>
        <v>SINAPI 07/2024</v>
      </c>
      <c r="F6471" s="18">
        <v>37.200000000000003</v>
      </c>
    </row>
    <row r="6472" spans="1:6" ht="27">
      <c r="A6472" s="707">
        <v>87418</v>
      </c>
      <c r="B6472" s="692" t="s">
        <v>6484</v>
      </c>
      <c r="C6472" s="18" t="s">
        <v>495</v>
      </c>
      <c r="D6472" s="18">
        <v>16.89</v>
      </c>
      <c r="E6472" s="310" t="str">
        <f t="shared" ref="E6472:E6535" si="101">+$G$7</f>
        <v>SINAPI 07/2024</v>
      </c>
      <c r="F6472" s="18">
        <v>18.09</v>
      </c>
    </row>
    <row r="6473" spans="1:6" ht="27">
      <c r="A6473" s="707">
        <v>87421</v>
      </c>
      <c r="B6473" s="692" t="s">
        <v>6485</v>
      </c>
      <c r="C6473" s="18" t="s">
        <v>495</v>
      </c>
      <c r="D6473" s="18">
        <v>25.99</v>
      </c>
      <c r="E6473" s="310" t="str">
        <f t="shared" si="101"/>
        <v>SINAPI 07/2024</v>
      </c>
      <c r="F6473" s="18">
        <v>27.64</v>
      </c>
    </row>
    <row r="6474" spans="1:6" ht="27">
      <c r="A6474" s="707">
        <v>87424</v>
      </c>
      <c r="B6474" s="692" t="s">
        <v>6486</v>
      </c>
      <c r="C6474" s="18" t="s">
        <v>495</v>
      </c>
      <c r="D6474" s="18">
        <v>33.83</v>
      </c>
      <c r="E6474" s="310" t="str">
        <f t="shared" si="101"/>
        <v>SINAPI 07/2024</v>
      </c>
      <c r="F6474" s="18">
        <v>36.46</v>
      </c>
    </row>
    <row r="6475" spans="1:6" ht="27">
      <c r="A6475" s="707">
        <v>87427</v>
      </c>
      <c r="B6475" s="692" t="s">
        <v>6487</v>
      </c>
      <c r="C6475" s="18" t="s">
        <v>495</v>
      </c>
      <c r="D6475" s="18">
        <v>40.17</v>
      </c>
      <c r="E6475" s="310" t="str">
        <f t="shared" si="101"/>
        <v>SINAPI 07/2024</v>
      </c>
      <c r="F6475" s="18">
        <v>43.1</v>
      </c>
    </row>
    <row r="6476" spans="1:6" ht="40.5">
      <c r="A6476" s="707">
        <v>87430</v>
      </c>
      <c r="B6476" s="692" t="s">
        <v>6488</v>
      </c>
      <c r="C6476" s="18" t="s">
        <v>495</v>
      </c>
      <c r="D6476" s="18">
        <v>17.059999999999999</v>
      </c>
      <c r="E6476" s="310" t="str">
        <f t="shared" si="101"/>
        <v>SINAPI 07/2024</v>
      </c>
      <c r="F6476" s="18">
        <v>18.38</v>
      </c>
    </row>
    <row r="6477" spans="1:6" ht="40.5">
      <c r="A6477" s="707">
        <v>87433</v>
      </c>
      <c r="B6477" s="692" t="s">
        <v>6489</v>
      </c>
      <c r="C6477" s="18" t="s">
        <v>495</v>
      </c>
      <c r="D6477" s="18">
        <v>24.98</v>
      </c>
      <c r="E6477" s="310" t="str">
        <f t="shared" si="101"/>
        <v>SINAPI 07/2024</v>
      </c>
      <c r="F6477" s="18">
        <v>26.67</v>
      </c>
    </row>
    <row r="6478" spans="1:6" ht="40.5">
      <c r="A6478" s="707">
        <v>87436</v>
      </c>
      <c r="B6478" s="692" t="s">
        <v>6490</v>
      </c>
      <c r="C6478" s="18" t="s">
        <v>495</v>
      </c>
      <c r="D6478" s="18">
        <v>28.17</v>
      </c>
      <c r="E6478" s="310" t="str">
        <f t="shared" si="101"/>
        <v>SINAPI 07/2024</v>
      </c>
      <c r="F6478" s="18">
        <v>30.25</v>
      </c>
    </row>
    <row r="6479" spans="1:6" ht="40.5">
      <c r="A6479" s="707">
        <v>87439</v>
      </c>
      <c r="B6479" s="692" t="s">
        <v>6491</v>
      </c>
      <c r="C6479" s="18" t="s">
        <v>495</v>
      </c>
      <c r="D6479" s="18">
        <v>34.65</v>
      </c>
      <c r="E6479" s="310" t="str">
        <f t="shared" si="101"/>
        <v>SINAPI 07/2024</v>
      </c>
      <c r="F6479" s="18">
        <v>37.11</v>
      </c>
    </row>
    <row r="6480" spans="1:6" ht="54">
      <c r="A6480" s="707">
        <v>87527</v>
      </c>
      <c r="B6480" s="692" t="s">
        <v>6492</v>
      </c>
      <c r="C6480" s="18" t="s">
        <v>495</v>
      </c>
      <c r="D6480" s="18">
        <v>38.03</v>
      </c>
      <c r="E6480" s="310" t="str">
        <f t="shared" si="101"/>
        <v>SINAPI 07/2024</v>
      </c>
      <c r="F6480" s="18">
        <v>40.76</v>
      </c>
    </row>
    <row r="6481" spans="1:6" ht="54">
      <c r="A6481" s="707">
        <v>87528</v>
      </c>
      <c r="B6481" s="692" t="s">
        <v>6493</v>
      </c>
      <c r="C6481" s="18" t="s">
        <v>495</v>
      </c>
      <c r="D6481" s="18">
        <v>40.619999999999997</v>
      </c>
      <c r="E6481" s="310" t="str">
        <f t="shared" si="101"/>
        <v>SINAPI 07/2024</v>
      </c>
      <c r="F6481" s="18">
        <v>43.64</v>
      </c>
    </row>
    <row r="6482" spans="1:6" ht="54">
      <c r="A6482" s="707">
        <v>87529</v>
      </c>
      <c r="B6482" s="692" t="s">
        <v>6494</v>
      </c>
      <c r="C6482" s="18" t="s">
        <v>495</v>
      </c>
      <c r="D6482" s="18">
        <v>35.44</v>
      </c>
      <c r="E6482" s="310" t="str">
        <f t="shared" si="101"/>
        <v>SINAPI 07/2024</v>
      </c>
      <c r="F6482" s="18">
        <v>37.83</v>
      </c>
    </row>
    <row r="6483" spans="1:6" ht="54">
      <c r="A6483" s="707">
        <v>87530</v>
      </c>
      <c r="B6483" s="692" t="s">
        <v>6495</v>
      </c>
      <c r="C6483" s="18" t="s">
        <v>495</v>
      </c>
      <c r="D6483" s="18">
        <v>38.03</v>
      </c>
      <c r="E6483" s="310" t="str">
        <f t="shared" si="101"/>
        <v>SINAPI 07/2024</v>
      </c>
      <c r="F6483" s="18">
        <v>40.71</v>
      </c>
    </row>
    <row r="6484" spans="1:6" ht="54">
      <c r="A6484" s="707">
        <v>87531</v>
      </c>
      <c r="B6484" s="692" t="s">
        <v>6496</v>
      </c>
      <c r="C6484" s="18" t="s">
        <v>495</v>
      </c>
      <c r="D6484" s="18">
        <v>34.380000000000003</v>
      </c>
      <c r="E6484" s="310" t="str">
        <f t="shared" si="101"/>
        <v>SINAPI 07/2024</v>
      </c>
      <c r="F6484" s="18">
        <v>36.64</v>
      </c>
    </row>
    <row r="6485" spans="1:6" ht="54">
      <c r="A6485" s="707">
        <v>87532</v>
      </c>
      <c r="B6485" s="692" t="s">
        <v>6497</v>
      </c>
      <c r="C6485" s="18" t="s">
        <v>495</v>
      </c>
      <c r="D6485" s="18">
        <v>36.97</v>
      </c>
      <c r="E6485" s="310" t="str">
        <f t="shared" si="101"/>
        <v>SINAPI 07/2024</v>
      </c>
      <c r="F6485" s="18">
        <v>39.520000000000003</v>
      </c>
    </row>
    <row r="6486" spans="1:6" ht="54">
      <c r="A6486" s="707">
        <v>87535</v>
      </c>
      <c r="B6486" s="692" t="s">
        <v>6498</v>
      </c>
      <c r="C6486" s="18" t="s">
        <v>495</v>
      </c>
      <c r="D6486" s="18">
        <v>32.19</v>
      </c>
      <c r="E6486" s="310" t="str">
        <f t="shared" si="101"/>
        <v>SINAPI 07/2024</v>
      </c>
      <c r="F6486" s="18">
        <v>34.19</v>
      </c>
    </row>
    <row r="6487" spans="1:6" ht="54">
      <c r="A6487" s="707">
        <v>87536</v>
      </c>
      <c r="B6487" s="692" t="s">
        <v>6499</v>
      </c>
      <c r="C6487" s="18" t="s">
        <v>495</v>
      </c>
      <c r="D6487" s="18">
        <v>34.78</v>
      </c>
      <c r="E6487" s="310" t="str">
        <f t="shared" si="101"/>
        <v>SINAPI 07/2024</v>
      </c>
      <c r="F6487" s="18">
        <v>37.07</v>
      </c>
    </row>
    <row r="6488" spans="1:6" ht="54">
      <c r="A6488" s="707">
        <v>87539</v>
      </c>
      <c r="B6488" s="692" t="s">
        <v>6500</v>
      </c>
      <c r="C6488" s="18" t="s">
        <v>495</v>
      </c>
      <c r="D6488" s="18">
        <v>72.48</v>
      </c>
      <c r="E6488" s="310" t="str">
        <f t="shared" si="101"/>
        <v>SINAPI 07/2024</v>
      </c>
      <c r="F6488" s="18">
        <v>74.180000000000007</v>
      </c>
    </row>
    <row r="6489" spans="1:6" ht="54">
      <c r="A6489" s="707">
        <v>87543</v>
      </c>
      <c r="B6489" s="692" t="s">
        <v>6501</v>
      </c>
      <c r="C6489" s="18" t="s">
        <v>495</v>
      </c>
      <c r="D6489" s="18">
        <v>26.96</v>
      </c>
      <c r="E6489" s="310" t="str">
        <f t="shared" si="101"/>
        <v>SINAPI 07/2024</v>
      </c>
      <c r="F6489" s="18">
        <v>27.81</v>
      </c>
    </row>
    <row r="6490" spans="1:6" ht="54">
      <c r="A6490" s="707">
        <v>87545</v>
      </c>
      <c r="B6490" s="692" t="s">
        <v>6502</v>
      </c>
      <c r="C6490" s="18" t="s">
        <v>495</v>
      </c>
      <c r="D6490" s="18">
        <v>27.76</v>
      </c>
      <c r="E6490" s="310" t="str">
        <f t="shared" si="101"/>
        <v>SINAPI 07/2024</v>
      </c>
      <c r="F6490" s="18">
        <v>29.93</v>
      </c>
    </row>
    <row r="6491" spans="1:6" ht="54">
      <c r="A6491" s="707">
        <v>87546</v>
      </c>
      <c r="B6491" s="692" t="s">
        <v>6503</v>
      </c>
      <c r="C6491" s="18" t="s">
        <v>495</v>
      </c>
      <c r="D6491" s="18">
        <v>29.41</v>
      </c>
      <c r="E6491" s="310" t="str">
        <f t="shared" si="101"/>
        <v>SINAPI 07/2024</v>
      </c>
      <c r="F6491" s="18">
        <v>31.78</v>
      </c>
    </row>
    <row r="6492" spans="1:6" ht="54">
      <c r="A6492" s="707">
        <v>87547</v>
      </c>
      <c r="B6492" s="692" t="s">
        <v>6504</v>
      </c>
      <c r="C6492" s="18" t="s">
        <v>495</v>
      </c>
      <c r="D6492" s="18">
        <v>25.16</v>
      </c>
      <c r="E6492" s="310" t="str">
        <f t="shared" si="101"/>
        <v>SINAPI 07/2024</v>
      </c>
      <c r="F6492" s="18">
        <v>27</v>
      </c>
    </row>
    <row r="6493" spans="1:6" ht="54">
      <c r="A6493" s="707">
        <v>87548</v>
      </c>
      <c r="B6493" s="692" t="s">
        <v>6505</v>
      </c>
      <c r="C6493" s="18" t="s">
        <v>495</v>
      </c>
      <c r="D6493" s="18">
        <v>26.81</v>
      </c>
      <c r="E6493" s="310" t="str">
        <f t="shared" si="101"/>
        <v>SINAPI 07/2024</v>
      </c>
      <c r="F6493" s="18">
        <v>28.85</v>
      </c>
    </row>
    <row r="6494" spans="1:6" ht="54">
      <c r="A6494" s="707">
        <v>87549</v>
      </c>
      <c r="B6494" s="692" t="s">
        <v>6506</v>
      </c>
      <c r="C6494" s="18" t="s">
        <v>495</v>
      </c>
      <c r="D6494" s="18">
        <v>24.1</v>
      </c>
      <c r="E6494" s="310" t="str">
        <f t="shared" si="101"/>
        <v>SINAPI 07/2024</v>
      </c>
      <c r="F6494" s="18">
        <v>25.82</v>
      </c>
    </row>
    <row r="6495" spans="1:6" ht="54">
      <c r="A6495" s="707">
        <v>87550</v>
      </c>
      <c r="B6495" s="692" t="s">
        <v>6507</v>
      </c>
      <c r="C6495" s="18" t="s">
        <v>495</v>
      </c>
      <c r="D6495" s="18">
        <v>25.75</v>
      </c>
      <c r="E6495" s="310" t="str">
        <f t="shared" si="101"/>
        <v>SINAPI 07/2024</v>
      </c>
      <c r="F6495" s="18">
        <v>27.67</v>
      </c>
    </row>
    <row r="6496" spans="1:6" ht="54">
      <c r="A6496" s="707">
        <v>87553</v>
      </c>
      <c r="B6496" s="692" t="s">
        <v>6508</v>
      </c>
      <c r="C6496" s="18" t="s">
        <v>495</v>
      </c>
      <c r="D6496" s="18">
        <v>21.91</v>
      </c>
      <c r="E6496" s="310" t="str">
        <f t="shared" si="101"/>
        <v>SINAPI 07/2024</v>
      </c>
      <c r="F6496" s="18">
        <v>23.36</v>
      </c>
    </row>
    <row r="6497" spans="1:6" ht="54">
      <c r="A6497" s="707">
        <v>87554</v>
      </c>
      <c r="B6497" s="692" t="s">
        <v>6509</v>
      </c>
      <c r="C6497" s="18" t="s">
        <v>495</v>
      </c>
      <c r="D6497" s="18">
        <v>23.56</v>
      </c>
      <c r="E6497" s="310" t="str">
        <f t="shared" si="101"/>
        <v>SINAPI 07/2024</v>
      </c>
      <c r="F6497" s="18">
        <v>25.21</v>
      </c>
    </row>
    <row r="6498" spans="1:6" ht="54">
      <c r="A6498" s="707">
        <v>87557</v>
      </c>
      <c r="B6498" s="692" t="s">
        <v>6510</v>
      </c>
      <c r="C6498" s="18" t="s">
        <v>495</v>
      </c>
      <c r="D6498" s="18">
        <v>47.49</v>
      </c>
      <c r="E6498" s="310" t="str">
        <f t="shared" si="101"/>
        <v>SINAPI 07/2024</v>
      </c>
      <c r="F6498" s="18">
        <v>48.74</v>
      </c>
    </row>
    <row r="6499" spans="1:6" ht="54">
      <c r="A6499" s="707">
        <v>87561</v>
      </c>
      <c r="B6499" s="692" t="s">
        <v>6511</v>
      </c>
      <c r="C6499" s="18" t="s">
        <v>495</v>
      </c>
      <c r="D6499" s="18">
        <v>47.02</v>
      </c>
      <c r="E6499" s="310" t="str">
        <f t="shared" si="101"/>
        <v>SINAPI 07/2024</v>
      </c>
      <c r="F6499" s="18">
        <v>48.2</v>
      </c>
    </row>
    <row r="6500" spans="1:6" ht="54">
      <c r="A6500" s="707">
        <v>87775</v>
      </c>
      <c r="B6500" s="692" t="s">
        <v>6512</v>
      </c>
      <c r="C6500" s="18" t="s">
        <v>495</v>
      </c>
      <c r="D6500" s="18">
        <v>51.62</v>
      </c>
      <c r="E6500" s="310" t="str">
        <f t="shared" si="101"/>
        <v>SINAPI 07/2024</v>
      </c>
      <c r="F6500" s="18">
        <v>55.64</v>
      </c>
    </row>
    <row r="6501" spans="1:6" ht="54">
      <c r="A6501" s="707">
        <v>87777</v>
      </c>
      <c r="B6501" s="692" t="s">
        <v>6513</v>
      </c>
      <c r="C6501" s="18" t="s">
        <v>495</v>
      </c>
      <c r="D6501" s="18">
        <v>54.3</v>
      </c>
      <c r="E6501" s="310" t="str">
        <f t="shared" si="101"/>
        <v>SINAPI 07/2024</v>
      </c>
      <c r="F6501" s="18">
        <v>58.62</v>
      </c>
    </row>
    <row r="6502" spans="1:6" ht="67.5">
      <c r="A6502" s="707">
        <v>87778</v>
      </c>
      <c r="B6502" s="692" t="s">
        <v>6514</v>
      </c>
      <c r="C6502" s="18" t="s">
        <v>495</v>
      </c>
      <c r="D6502" s="18">
        <v>92.88</v>
      </c>
      <c r="E6502" s="310" t="str">
        <f t="shared" si="101"/>
        <v>SINAPI 07/2024</v>
      </c>
      <c r="F6502" s="18">
        <v>96.55</v>
      </c>
    </row>
    <row r="6503" spans="1:6" ht="54">
      <c r="A6503" s="707">
        <v>87779</v>
      </c>
      <c r="B6503" s="692" t="s">
        <v>6515</v>
      </c>
      <c r="C6503" s="18" t="s">
        <v>495</v>
      </c>
      <c r="D6503" s="18">
        <v>66.66</v>
      </c>
      <c r="E6503" s="310" t="str">
        <f t="shared" si="101"/>
        <v>SINAPI 07/2024</v>
      </c>
      <c r="F6503" s="18">
        <v>71.83</v>
      </c>
    </row>
    <row r="6504" spans="1:6" ht="54">
      <c r="A6504" s="707">
        <v>87781</v>
      </c>
      <c r="B6504" s="692" t="s">
        <v>6516</v>
      </c>
      <c r="C6504" s="18" t="s">
        <v>495</v>
      </c>
      <c r="D6504" s="18">
        <v>70.239999999999995</v>
      </c>
      <c r="E6504" s="310" t="str">
        <f t="shared" si="101"/>
        <v>SINAPI 07/2024</v>
      </c>
      <c r="F6504" s="18">
        <v>75.83</v>
      </c>
    </row>
    <row r="6505" spans="1:6" ht="67.5">
      <c r="A6505" s="707">
        <v>87783</v>
      </c>
      <c r="B6505" s="692" t="s">
        <v>6517</v>
      </c>
      <c r="C6505" s="18" t="s">
        <v>495</v>
      </c>
      <c r="D6505" s="18">
        <v>122.2</v>
      </c>
      <c r="E6505" s="310" t="str">
        <f t="shared" si="101"/>
        <v>SINAPI 07/2024</v>
      </c>
      <c r="F6505" s="18">
        <v>126.94</v>
      </c>
    </row>
    <row r="6506" spans="1:6" ht="54">
      <c r="A6506" s="707">
        <v>87784</v>
      </c>
      <c r="B6506" s="692" t="s">
        <v>6518</v>
      </c>
      <c r="C6506" s="18" t="s">
        <v>495</v>
      </c>
      <c r="D6506" s="18">
        <v>73.66</v>
      </c>
      <c r="E6506" s="310" t="str">
        <f t="shared" si="101"/>
        <v>SINAPI 07/2024</v>
      </c>
      <c r="F6506" s="18">
        <v>78.989999999999995</v>
      </c>
    </row>
    <row r="6507" spans="1:6" ht="54">
      <c r="A6507" s="707">
        <v>87786</v>
      </c>
      <c r="B6507" s="692" t="s">
        <v>6519</v>
      </c>
      <c r="C6507" s="18" t="s">
        <v>495</v>
      </c>
      <c r="D6507" s="18">
        <v>78.16</v>
      </c>
      <c r="E6507" s="310" t="str">
        <f t="shared" si="101"/>
        <v>SINAPI 07/2024</v>
      </c>
      <c r="F6507" s="18">
        <v>84.01</v>
      </c>
    </row>
    <row r="6508" spans="1:6" ht="67.5">
      <c r="A6508" s="707">
        <v>87787</v>
      </c>
      <c r="B6508" s="692" t="s">
        <v>6520</v>
      </c>
      <c r="C6508" s="18" t="s">
        <v>495</v>
      </c>
      <c r="D6508" s="18">
        <v>144.16</v>
      </c>
      <c r="E6508" s="310" t="str">
        <f t="shared" si="101"/>
        <v>SINAPI 07/2024</v>
      </c>
      <c r="F6508" s="18">
        <v>149.05000000000001</v>
      </c>
    </row>
    <row r="6509" spans="1:6" ht="54">
      <c r="A6509" s="707">
        <v>87788</v>
      </c>
      <c r="B6509" s="692" t="s">
        <v>6521</v>
      </c>
      <c r="C6509" s="18" t="s">
        <v>495</v>
      </c>
      <c r="D6509" s="18">
        <v>86.27</v>
      </c>
      <c r="E6509" s="310" t="str">
        <f t="shared" si="101"/>
        <v>SINAPI 07/2024</v>
      </c>
      <c r="F6509" s="18">
        <v>92.81</v>
      </c>
    </row>
    <row r="6510" spans="1:6" ht="67.5">
      <c r="A6510" s="707">
        <v>87791</v>
      </c>
      <c r="B6510" s="692" t="s">
        <v>6522</v>
      </c>
      <c r="C6510" s="18" t="s">
        <v>495</v>
      </c>
      <c r="D6510" s="18">
        <v>158.80000000000001</v>
      </c>
      <c r="E6510" s="310" t="str">
        <f t="shared" si="101"/>
        <v>SINAPI 07/2024</v>
      </c>
      <c r="F6510" s="18">
        <v>164.23</v>
      </c>
    </row>
    <row r="6511" spans="1:6" ht="54">
      <c r="A6511" s="707">
        <v>87792</v>
      </c>
      <c r="B6511" s="692" t="s">
        <v>6523</v>
      </c>
      <c r="C6511" s="18" t="s">
        <v>495</v>
      </c>
      <c r="D6511" s="18">
        <v>39.14</v>
      </c>
      <c r="E6511" s="310" t="str">
        <f t="shared" si="101"/>
        <v>SINAPI 07/2024</v>
      </c>
      <c r="F6511" s="18">
        <v>41.71</v>
      </c>
    </row>
    <row r="6512" spans="1:6" ht="54">
      <c r="A6512" s="707">
        <v>87794</v>
      </c>
      <c r="B6512" s="692" t="s">
        <v>6524</v>
      </c>
      <c r="C6512" s="18" t="s">
        <v>495</v>
      </c>
      <c r="D6512" s="18">
        <v>41.64</v>
      </c>
      <c r="E6512" s="310" t="str">
        <f t="shared" si="101"/>
        <v>SINAPI 07/2024</v>
      </c>
      <c r="F6512" s="18">
        <v>44.49</v>
      </c>
    </row>
    <row r="6513" spans="1:6" ht="67.5">
      <c r="A6513" s="707">
        <v>87795</v>
      </c>
      <c r="B6513" s="692" t="s">
        <v>6525</v>
      </c>
      <c r="C6513" s="18" t="s">
        <v>495</v>
      </c>
      <c r="D6513" s="18">
        <v>78.52</v>
      </c>
      <c r="E6513" s="310" t="str">
        <f t="shared" si="101"/>
        <v>SINAPI 07/2024</v>
      </c>
      <c r="F6513" s="18">
        <v>80.89</v>
      </c>
    </row>
    <row r="6514" spans="1:6" ht="54">
      <c r="A6514" s="707">
        <v>87797</v>
      </c>
      <c r="B6514" s="692" t="s">
        <v>6526</v>
      </c>
      <c r="C6514" s="18" t="s">
        <v>495</v>
      </c>
      <c r="D6514" s="18">
        <v>53.77</v>
      </c>
      <c r="E6514" s="310" t="str">
        <f t="shared" si="101"/>
        <v>SINAPI 07/2024</v>
      </c>
      <c r="F6514" s="18">
        <v>57.51</v>
      </c>
    </row>
    <row r="6515" spans="1:6" ht="54">
      <c r="A6515" s="707">
        <v>87799</v>
      </c>
      <c r="B6515" s="692" t="s">
        <v>6527</v>
      </c>
      <c r="C6515" s="18" t="s">
        <v>495</v>
      </c>
      <c r="D6515" s="18">
        <v>57.12</v>
      </c>
      <c r="E6515" s="310" t="str">
        <f t="shared" si="101"/>
        <v>SINAPI 07/2024</v>
      </c>
      <c r="F6515" s="18">
        <v>61.24</v>
      </c>
    </row>
    <row r="6516" spans="1:6" ht="67.5">
      <c r="A6516" s="707">
        <v>87800</v>
      </c>
      <c r="B6516" s="692" t="s">
        <v>6528</v>
      </c>
      <c r="C6516" s="18" t="s">
        <v>495</v>
      </c>
      <c r="D6516" s="18">
        <v>106.37</v>
      </c>
      <c r="E6516" s="310" t="str">
        <f t="shared" si="101"/>
        <v>SINAPI 07/2024</v>
      </c>
      <c r="F6516" s="18">
        <v>109.78</v>
      </c>
    </row>
    <row r="6517" spans="1:6" ht="54">
      <c r="A6517" s="707">
        <v>87801</v>
      </c>
      <c r="B6517" s="692" t="s">
        <v>6529</v>
      </c>
      <c r="C6517" s="18" t="s">
        <v>495</v>
      </c>
      <c r="D6517" s="18">
        <v>60.32</v>
      </c>
      <c r="E6517" s="310" t="str">
        <f t="shared" si="101"/>
        <v>SINAPI 07/2024</v>
      </c>
      <c r="F6517" s="18">
        <v>64.2</v>
      </c>
    </row>
    <row r="6518" spans="1:6" ht="54">
      <c r="A6518" s="707">
        <v>87803</v>
      </c>
      <c r="B6518" s="692" t="s">
        <v>6530</v>
      </c>
      <c r="C6518" s="18" t="s">
        <v>495</v>
      </c>
      <c r="D6518" s="18">
        <v>64.52</v>
      </c>
      <c r="E6518" s="310" t="str">
        <f t="shared" si="101"/>
        <v>SINAPI 07/2024</v>
      </c>
      <c r="F6518" s="18">
        <v>68.88</v>
      </c>
    </row>
    <row r="6519" spans="1:6" ht="67.5">
      <c r="A6519" s="707">
        <v>87804</v>
      </c>
      <c r="B6519" s="692" t="s">
        <v>6531</v>
      </c>
      <c r="C6519" s="18" t="s">
        <v>495</v>
      </c>
      <c r="D6519" s="18">
        <v>126.89</v>
      </c>
      <c r="E6519" s="310" t="str">
        <f t="shared" si="101"/>
        <v>SINAPI 07/2024</v>
      </c>
      <c r="F6519" s="18">
        <v>130.44</v>
      </c>
    </row>
    <row r="6520" spans="1:6" ht="54">
      <c r="A6520" s="707">
        <v>87805</v>
      </c>
      <c r="B6520" s="692" t="s">
        <v>6532</v>
      </c>
      <c r="C6520" s="18" t="s">
        <v>495</v>
      </c>
      <c r="D6520" s="18">
        <v>65.92</v>
      </c>
      <c r="E6520" s="310" t="str">
        <f t="shared" si="101"/>
        <v>SINAPI 07/2024</v>
      </c>
      <c r="F6520" s="18">
        <v>70.150000000000006</v>
      </c>
    </row>
    <row r="6521" spans="1:6" ht="54">
      <c r="A6521" s="707">
        <v>87807</v>
      </c>
      <c r="B6521" s="692" t="s">
        <v>6533</v>
      </c>
      <c r="C6521" s="18" t="s">
        <v>495</v>
      </c>
      <c r="D6521" s="18">
        <v>70.55</v>
      </c>
      <c r="E6521" s="310" t="str">
        <f t="shared" si="101"/>
        <v>SINAPI 07/2024</v>
      </c>
      <c r="F6521" s="18">
        <v>75.31</v>
      </c>
    </row>
    <row r="6522" spans="1:6" ht="67.5">
      <c r="A6522" s="707">
        <v>87808</v>
      </c>
      <c r="B6522" s="692" t="s">
        <v>6534</v>
      </c>
      <c r="C6522" s="18" t="s">
        <v>495</v>
      </c>
      <c r="D6522" s="18">
        <v>136.55000000000001</v>
      </c>
      <c r="E6522" s="310" t="str">
        <f t="shared" si="101"/>
        <v>SINAPI 07/2024</v>
      </c>
      <c r="F6522" s="18">
        <v>140.11000000000001</v>
      </c>
    </row>
    <row r="6523" spans="1:6" ht="67.5">
      <c r="A6523" s="707">
        <v>87809</v>
      </c>
      <c r="B6523" s="692" t="s">
        <v>6535</v>
      </c>
      <c r="C6523" s="18" t="s">
        <v>495</v>
      </c>
      <c r="D6523" s="18">
        <v>70.64</v>
      </c>
      <c r="E6523" s="310" t="str">
        <f t="shared" si="101"/>
        <v>SINAPI 07/2024</v>
      </c>
      <c r="F6523" s="18">
        <v>77.42</v>
      </c>
    </row>
    <row r="6524" spans="1:6" ht="54">
      <c r="A6524" s="707">
        <v>87811</v>
      </c>
      <c r="B6524" s="692" t="s">
        <v>6536</v>
      </c>
      <c r="C6524" s="18" t="s">
        <v>495</v>
      </c>
      <c r="D6524" s="18">
        <v>73.14</v>
      </c>
      <c r="E6524" s="310" t="str">
        <f t="shared" si="101"/>
        <v>SINAPI 07/2024</v>
      </c>
      <c r="F6524" s="18">
        <v>80.2</v>
      </c>
    </row>
    <row r="6525" spans="1:6" ht="67.5">
      <c r="A6525" s="707">
        <v>87812</v>
      </c>
      <c r="B6525" s="692" t="s">
        <v>6537</v>
      </c>
      <c r="C6525" s="18" t="s">
        <v>495</v>
      </c>
      <c r="D6525" s="18">
        <v>106.88</v>
      </c>
      <c r="E6525" s="310" t="str">
        <f t="shared" si="101"/>
        <v>SINAPI 07/2024</v>
      </c>
      <c r="F6525" s="18">
        <v>113.08</v>
      </c>
    </row>
    <row r="6526" spans="1:6" ht="67.5">
      <c r="A6526" s="707">
        <v>87813</v>
      </c>
      <c r="B6526" s="692" t="s">
        <v>6538</v>
      </c>
      <c r="C6526" s="18" t="s">
        <v>495</v>
      </c>
      <c r="D6526" s="18">
        <v>85.26</v>
      </c>
      <c r="E6526" s="310" t="str">
        <f t="shared" si="101"/>
        <v>SINAPI 07/2024</v>
      </c>
      <c r="F6526" s="18">
        <v>93.2</v>
      </c>
    </row>
    <row r="6527" spans="1:6" ht="54">
      <c r="A6527" s="707">
        <v>87815</v>
      </c>
      <c r="B6527" s="692" t="s">
        <v>6539</v>
      </c>
      <c r="C6527" s="18" t="s">
        <v>495</v>
      </c>
      <c r="D6527" s="18">
        <v>88.61</v>
      </c>
      <c r="E6527" s="310" t="str">
        <f t="shared" si="101"/>
        <v>SINAPI 07/2024</v>
      </c>
      <c r="F6527" s="18">
        <v>96.93</v>
      </c>
    </row>
    <row r="6528" spans="1:6" ht="67.5">
      <c r="A6528" s="707">
        <v>87816</v>
      </c>
      <c r="B6528" s="692" t="s">
        <v>6540</v>
      </c>
      <c r="C6528" s="18" t="s">
        <v>495</v>
      </c>
      <c r="D6528" s="18">
        <v>134.77000000000001</v>
      </c>
      <c r="E6528" s="310" t="str">
        <f t="shared" si="101"/>
        <v>SINAPI 07/2024</v>
      </c>
      <c r="F6528" s="18">
        <v>142.01</v>
      </c>
    </row>
    <row r="6529" spans="1:6" ht="67.5">
      <c r="A6529" s="707">
        <v>87817</v>
      </c>
      <c r="B6529" s="692" t="s">
        <v>6541</v>
      </c>
      <c r="C6529" s="18" t="s">
        <v>495</v>
      </c>
      <c r="D6529" s="18">
        <v>91.81</v>
      </c>
      <c r="E6529" s="310" t="str">
        <f t="shared" si="101"/>
        <v>SINAPI 07/2024</v>
      </c>
      <c r="F6529" s="18">
        <v>99.89</v>
      </c>
    </row>
    <row r="6530" spans="1:6" ht="54">
      <c r="A6530" s="707">
        <v>87819</v>
      </c>
      <c r="B6530" s="692" t="s">
        <v>6542</v>
      </c>
      <c r="C6530" s="18" t="s">
        <v>495</v>
      </c>
      <c r="D6530" s="18">
        <v>96.01</v>
      </c>
      <c r="E6530" s="310" t="str">
        <f t="shared" si="101"/>
        <v>SINAPI 07/2024</v>
      </c>
      <c r="F6530" s="18">
        <v>104.57</v>
      </c>
    </row>
    <row r="6531" spans="1:6" ht="67.5">
      <c r="A6531" s="707">
        <v>87820</v>
      </c>
      <c r="B6531" s="692" t="s">
        <v>6543</v>
      </c>
      <c r="C6531" s="18" t="s">
        <v>495</v>
      </c>
      <c r="D6531" s="18">
        <v>155.29</v>
      </c>
      <c r="E6531" s="310" t="str">
        <f t="shared" si="101"/>
        <v>SINAPI 07/2024</v>
      </c>
      <c r="F6531" s="18">
        <v>162.66999999999999</v>
      </c>
    </row>
    <row r="6532" spans="1:6" ht="67.5">
      <c r="A6532" s="707">
        <v>87821</v>
      </c>
      <c r="B6532" s="692" t="s">
        <v>6544</v>
      </c>
      <c r="C6532" s="18" t="s">
        <v>495</v>
      </c>
      <c r="D6532" s="18">
        <v>117.81</v>
      </c>
      <c r="E6532" s="310" t="str">
        <f t="shared" si="101"/>
        <v>SINAPI 07/2024</v>
      </c>
      <c r="F6532" s="18">
        <v>128.78</v>
      </c>
    </row>
    <row r="6533" spans="1:6" ht="67.5">
      <c r="A6533" s="707">
        <v>87823</v>
      </c>
      <c r="B6533" s="692" t="s">
        <v>6545</v>
      </c>
      <c r="C6533" s="18" t="s">
        <v>495</v>
      </c>
      <c r="D6533" s="18">
        <v>122.44</v>
      </c>
      <c r="E6533" s="310" t="str">
        <f t="shared" si="101"/>
        <v>SINAPI 07/2024</v>
      </c>
      <c r="F6533" s="18">
        <v>133.94</v>
      </c>
    </row>
    <row r="6534" spans="1:6" ht="67.5">
      <c r="A6534" s="707">
        <v>87824</v>
      </c>
      <c r="B6534" s="692" t="s">
        <v>6546</v>
      </c>
      <c r="C6534" s="18" t="s">
        <v>495</v>
      </c>
      <c r="D6534" s="18">
        <v>178.17</v>
      </c>
      <c r="E6534" s="310" t="str">
        <f t="shared" si="101"/>
        <v>SINAPI 07/2024</v>
      </c>
      <c r="F6534" s="18">
        <v>187.18</v>
      </c>
    </row>
    <row r="6535" spans="1:6" ht="67.5">
      <c r="A6535" s="707">
        <v>87825</v>
      </c>
      <c r="B6535" s="692" t="s">
        <v>6547</v>
      </c>
      <c r="C6535" s="18" t="s">
        <v>495</v>
      </c>
      <c r="D6535" s="18">
        <v>67.38</v>
      </c>
      <c r="E6535" s="310" t="str">
        <f t="shared" si="101"/>
        <v>SINAPI 07/2024</v>
      </c>
      <c r="F6535" s="18">
        <v>73.33</v>
      </c>
    </row>
    <row r="6536" spans="1:6" ht="54">
      <c r="A6536" s="707">
        <v>87827</v>
      </c>
      <c r="B6536" s="692" t="s">
        <v>6548</v>
      </c>
      <c r="C6536" s="18" t="s">
        <v>495</v>
      </c>
      <c r="D6536" s="18">
        <v>70.44</v>
      </c>
      <c r="E6536" s="310" t="str">
        <f t="shared" ref="E6536:E6599" si="102">+$G$7</f>
        <v>SINAPI 07/2024</v>
      </c>
      <c r="F6536" s="18">
        <v>76.739999999999995</v>
      </c>
    </row>
    <row r="6537" spans="1:6" ht="67.5">
      <c r="A6537" s="707">
        <v>87828</v>
      </c>
      <c r="B6537" s="692" t="s">
        <v>6549</v>
      </c>
      <c r="C6537" s="18" t="s">
        <v>495</v>
      </c>
      <c r="D6537" s="18">
        <v>113.62</v>
      </c>
      <c r="E6537" s="310" t="str">
        <f t="shared" si="102"/>
        <v>SINAPI 07/2024</v>
      </c>
      <c r="F6537" s="18">
        <v>119.06</v>
      </c>
    </row>
    <row r="6538" spans="1:6" ht="67.5">
      <c r="A6538" s="707">
        <v>87829</v>
      </c>
      <c r="B6538" s="692" t="s">
        <v>6550</v>
      </c>
      <c r="C6538" s="18" t="s">
        <v>495</v>
      </c>
      <c r="D6538" s="18">
        <v>82.26</v>
      </c>
      <c r="E6538" s="310" t="str">
        <f t="shared" si="102"/>
        <v>SINAPI 07/2024</v>
      </c>
      <c r="F6538" s="18">
        <v>89.26</v>
      </c>
    </row>
    <row r="6539" spans="1:6" ht="54">
      <c r="A6539" s="707">
        <v>87831</v>
      </c>
      <c r="B6539" s="692" t="s">
        <v>6551</v>
      </c>
      <c r="C6539" s="18" t="s">
        <v>495</v>
      </c>
      <c r="D6539" s="18">
        <v>86.36</v>
      </c>
      <c r="E6539" s="310" t="str">
        <f t="shared" si="102"/>
        <v>SINAPI 07/2024</v>
      </c>
      <c r="F6539" s="18">
        <v>93.83</v>
      </c>
    </row>
    <row r="6540" spans="1:6" ht="67.5">
      <c r="A6540" s="707">
        <v>87832</v>
      </c>
      <c r="B6540" s="692" t="s">
        <v>6552</v>
      </c>
      <c r="C6540" s="18" t="s">
        <v>495</v>
      </c>
      <c r="D6540" s="18">
        <v>144.91999999999999</v>
      </c>
      <c r="E6540" s="310" t="str">
        <f t="shared" si="102"/>
        <v>SINAPI 07/2024</v>
      </c>
      <c r="F6540" s="18">
        <v>151.29</v>
      </c>
    </row>
    <row r="6541" spans="1:6" ht="40.5">
      <c r="A6541" s="707">
        <v>87838</v>
      </c>
      <c r="B6541" s="692" t="s">
        <v>6553</v>
      </c>
      <c r="C6541" s="18" t="s">
        <v>495</v>
      </c>
      <c r="D6541" s="18">
        <v>222.65</v>
      </c>
      <c r="E6541" s="310" t="str">
        <f t="shared" si="102"/>
        <v>SINAPI 07/2024</v>
      </c>
      <c r="F6541" s="18">
        <v>225.55</v>
      </c>
    </row>
    <row r="6542" spans="1:6" ht="40.5">
      <c r="A6542" s="707">
        <v>87839</v>
      </c>
      <c r="B6542" s="692" t="s">
        <v>6554</v>
      </c>
      <c r="C6542" s="18" t="s">
        <v>495</v>
      </c>
      <c r="D6542" s="18">
        <v>158.9</v>
      </c>
      <c r="E6542" s="310" t="str">
        <f t="shared" si="102"/>
        <v>SINAPI 07/2024</v>
      </c>
      <c r="F6542" s="18">
        <v>161.35</v>
      </c>
    </row>
    <row r="6543" spans="1:6" ht="54">
      <c r="A6543" s="707">
        <v>87840</v>
      </c>
      <c r="B6543" s="692" t="s">
        <v>6555</v>
      </c>
      <c r="C6543" s="18" t="s">
        <v>495</v>
      </c>
      <c r="D6543" s="18">
        <v>217.3</v>
      </c>
      <c r="E6543" s="310" t="str">
        <f t="shared" si="102"/>
        <v>SINAPI 07/2024</v>
      </c>
      <c r="F6543" s="18">
        <v>219.64</v>
      </c>
    </row>
    <row r="6544" spans="1:6" ht="40.5">
      <c r="A6544" s="707">
        <v>87841</v>
      </c>
      <c r="B6544" s="692" t="s">
        <v>6556</v>
      </c>
      <c r="C6544" s="18" t="s">
        <v>495</v>
      </c>
      <c r="D6544" s="18">
        <v>153.88999999999999</v>
      </c>
      <c r="E6544" s="310" t="str">
        <f t="shared" si="102"/>
        <v>SINAPI 07/2024</v>
      </c>
      <c r="F6544" s="18">
        <v>155.80000000000001</v>
      </c>
    </row>
    <row r="6545" spans="1:6" ht="40.5">
      <c r="A6545" s="707">
        <v>87850</v>
      </c>
      <c r="B6545" s="692" t="s">
        <v>6557</v>
      </c>
      <c r="C6545" s="18" t="s">
        <v>495</v>
      </c>
      <c r="D6545" s="18">
        <v>240.56</v>
      </c>
      <c r="E6545" s="310" t="str">
        <f t="shared" si="102"/>
        <v>SINAPI 07/2024</v>
      </c>
      <c r="F6545" s="18">
        <v>243.82</v>
      </c>
    </row>
    <row r="6546" spans="1:6" ht="40.5">
      <c r="A6546" s="707">
        <v>87851</v>
      </c>
      <c r="B6546" s="692" t="s">
        <v>6558</v>
      </c>
      <c r="C6546" s="18" t="s">
        <v>495</v>
      </c>
      <c r="D6546" s="18">
        <v>176.8</v>
      </c>
      <c r="E6546" s="310" t="str">
        <f t="shared" si="102"/>
        <v>SINAPI 07/2024</v>
      </c>
      <c r="F6546" s="18">
        <v>179.63</v>
      </c>
    </row>
    <row r="6547" spans="1:6" ht="54">
      <c r="A6547" s="707">
        <v>87852</v>
      </c>
      <c r="B6547" s="692" t="s">
        <v>6559</v>
      </c>
      <c r="C6547" s="18" t="s">
        <v>495</v>
      </c>
      <c r="D6547" s="18">
        <v>234.93</v>
      </c>
      <c r="E6547" s="310" t="str">
        <f t="shared" si="102"/>
        <v>SINAPI 07/2024</v>
      </c>
      <c r="F6547" s="18">
        <v>237.57</v>
      </c>
    </row>
    <row r="6548" spans="1:6" ht="54">
      <c r="A6548" s="707">
        <v>87853</v>
      </c>
      <c r="B6548" s="692" t="s">
        <v>6560</v>
      </c>
      <c r="C6548" s="18" t="s">
        <v>495</v>
      </c>
      <c r="D6548" s="18">
        <v>171.52</v>
      </c>
      <c r="E6548" s="310" t="str">
        <f t="shared" si="102"/>
        <v>SINAPI 07/2024</v>
      </c>
      <c r="F6548" s="18">
        <v>173.73</v>
      </c>
    </row>
    <row r="6549" spans="1:6" ht="40.5">
      <c r="A6549" s="707">
        <v>90406</v>
      </c>
      <c r="B6549" s="692" t="s">
        <v>6561</v>
      </c>
      <c r="C6549" s="18" t="s">
        <v>495</v>
      </c>
      <c r="D6549" s="18">
        <v>41.19</v>
      </c>
      <c r="E6549" s="310" t="str">
        <f t="shared" si="102"/>
        <v>SINAPI 07/2024</v>
      </c>
      <c r="F6549" s="18">
        <v>44.31</v>
      </c>
    </row>
    <row r="6550" spans="1:6" ht="40.5">
      <c r="A6550" s="707">
        <v>90408</v>
      </c>
      <c r="B6550" s="692" t="s">
        <v>6562</v>
      </c>
      <c r="C6550" s="18" t="s">
        <v>495</v>
      </c>
      <c r="D6550" s="18">
        <v>30.21</v>
      </c>
      <c r="E6550" s="310" t="str">
        <f t="shared" si="102"/>
        <v>SINAPI 07/2024</v>
      </c>
      <c r="F6550" s="18">
        <v>32.69</v>
      </c>
    </row>
    <row r="6551" spans="1:6" ht="67.5">
      <c r="A6551" s="707">
        <v>104203</v>
      </c>
      <c r="B6551" s="692" t="s">
        <v>6563</v>
      </c>
      <c r="C6551" s="18" t="s">
        <v>495</v>
      </c>
      <c r="D6551" s="18">
        <v>56.34</v>
      </c>
      <c r="E6551" s="310" t="str">
        <f t="shared" si="102"/>
        <v>SINAPI 07/2024</v>
      </c>
      <c r="F6551" s="18">
        <v>60.04</v>
      </c>
    </row>
    <row r="6552" spans="1:6" ht="67.5">
      <c r="A6552" s="707">
        <v>104204</v>
      </c>
      <c r="B6552" s="692" t="s">
        <v>6564</v>
      </c>
      <c r="C6552" s="18" t="s">
        <v>495</v>
      </c>
      <c r="D6552" s="18">
        <v>73</v>
      </c>
      <c r="E6552" s="310" t="str">
        <f t="shared" si="102"/>
        <v>SINAPI 07/2024</v>
      </c>
      <c r="F6552" s="18">
        <v>77.77</v>
      </c>
    </row>
    <row r="6553" spans="1:6" ht="67.5">
      <c r="A6553" s="707">
        <v>104205</v>
      </c>
      <c r="B6553" s="692" t="s">
        <v>6565</v>
      </c>
      <c r="C6553" s="18" t="s">
        <v>495</v>
      </c>
      <c r="D6553" s="18">
        <v>80.709999999999994</v>
      </c>
      <c r="E6553" s="310" t="str">
        <f t="shared" si="102"/>
        <v>SINAPI 07/2024</v>
      </c>
      <c r="F6553" s="18">
        <v>85.64</v>
      </c>
    </row>
    <row r="6554" spans="1:6" ht="67.5">
      <c r="A6554" s="707">
        <v>104206</v>
      </c>
      <c r="B6554" s="692" t="s">
        <v>6566</v>
      </c>
      <c r="C6554" s="18" t="s">
        <v>495</v>
      </c>
      <c r="D6554" s="18">
        <v>89.11</v>
      </c>
      <c r="E6554" s="310" t="str">
        <f t="shared" si="102"/>
        <v>SINAPI 07/2024</v>
      </c>
      <c r="F6554" s="18">
        <v>94.58</v>
      </c>
    </row>
    <row r="6555" spans="1:6" ht="67.5">
      <c r="A6555" s="707">
        <v>104207</v>
      </c>
      <c r="B6555" s="692" t="s">
        <v>6567</v>
      </c>
      <c r="C6555" s="18" t="s">
        <v>495</v>
      </c>
      <c r="D6555" s="18">
        <v>42.71</v>
      </c>
      <c r="E6555" s="310" t="str">
        <f t="shared" si="102"/>
        <v>SINAPI 07/2024</v>
      </c>
      <c r="F6555" s="18">
        <v>45.1</v>
      </c>
    </row>
    <row r="6556" spans="1:6" ht="67.5">
      <c r="A6556" s="707">
        <v>104208</v>
      </c>
      <c r="B6556" s="692" t="s">
        <v>6568</v>
      </c>
      <c r="C6556" s="18" t="s">
        <v>495</v>
      </c>
      <c r="D6556" s="18">
        <v>58.86</v>
      </c>
      <c r="E6556" s="310" t="str">
        <f t="shared" si="102"/>
        <v>SINAPI 07/2024</v>
      </c>
      <c r="F6556" s="18">
        <v>62.31</v>
      </c>
    </row>
    <row r="6557" spans="1:6" ht="67.5">
      <c r="A6557" s="707">
        <v>104209</v>
      </c>
      <c r="B6557" s="692" t="s">
        <v>6569</v>
      </c>
      <c r="C6557" s="18" t="s">
        <v>495</v>
      </c>
      <c r="D6557" s="18">
        <v>66.12</v>
      </c>
      <c r="E6557" s="310" t="str">
        <f t="shared" si="102"/>
        <v>SINAPI 07/2024</v>
      </c>
      <c r="F6557" s="18">
        <v>69.709999999999994</v>
      </c>
    </row>
    <row r="6558" spans="1:6" ht="67.5">
      <c r="A6558" s="707">
        <v>104210</v>
      </c>
      <c r="B6558" s="692" t="s">
        <v>6570</v>
      </c>
      <c r="C6558" s="18" t="s">
        <v>495</v>
      </c>
      <c r="D6558" s="18">
        <v>69.03</v>
      </c>
      <c r="E6558" s="310" t="str">
        <f t="shared" si="102"/>
        <v>SINAPI 07/2024</v>
      </c>
      <c r="F6558" s="18">
        <v>72.63</v>
      </c>
    </row>
    <row r="6559" spans="1:6" ht="67.5">
      <c r="A6559" s="707">
        <v>104211</v>
      </c>
      <c r="B6559" s="692" t="s">
        <v>6571</v>
      </c>
      <c r="C6559" s="18" t="s">
        <v>495</v>
      </c>
      <c r="D6559" s="18">
        <v>77.67</v>
      </c>
      <c r="E6559" s="310" t="str">
        <f t="shared" si="102"/>
        <v>SINAPI 07/2024</v>
      </c>
      <c r="F6559" s="18">
        <v>83.89</v>
      </c>
    </row>
    <row r="6560" spans="1:6" ht="67.5">
      <c r="A6560" s="707">
        <v>104212</v>
      </c>
      <c r="B6560" s="692" t="s">
        <v>6572</v>
      </c>
      <c r="C6560" s="18" t="s">
        <v>495</v>
      </c>
      <c r="D6560" s="18">
        <v>93.87</v>
      </c>
      <c r="E6560" s="310" t="str">
        <f t="shared" si="102"/>
        <v>SINAPI 07/2024</v>
      </c>
      <c r="F6560" s="18">
        <v>101.15</v>
      </c>
    </row>
    <row r="6561" spans="1:6" ht="67.5">
      <c r="A6561" s="707">
        <v>104213</v>
      </c>
      <c r="B6561" s="692" t="s">
        <v>6573</v>
      </c>
      <c r="C6561" s="18" t="s">
        <v>495</v>
      </c>
      <c r="D6561" s="18">
        <v>101.13</v>
      </c>
      <c r="E6561" s="310" t="str">
        <f t="shared" si="102"/>
        <v>SINAPI 07/2024</v>
      </c>
      <c r="F6561" s="18">
        <v>108.55</v>
      </c>
    </row>
    <row r="6562" spans="1:6" ht="67.5">
      <c r="A6562" s="707">
        <v>104214</v>
      </c>
      <c r="B6562" s="692" t="s">
        <v>6574</v>
      </c>
      <c r="C6562" s="18" t="s">
        <v>495</v>
      </c>
      <c r="D6562" s="18">
        <v>120.06</v>
      </c>
      <c r="E6562" s="310" t="str">
        <f t="shared" si="102"/>
        <v>SINAPI 07/2024</v>
      </c>
      <c r="F6562" s="18">
        <v>129.11000000000001</v>
      </c>
    </row>
    <row r="6563" spans="1:6" ht="67.5">
      <c r="A6563" s="707">
        <v>104215</v>
      </c>
      <c r="B6563" s="692" t="s">
        <v>6575</v>
      </c>
      <c r="C6563" s="18" t="s">
        <v>495</v>
      </c>
      <c r="D6563" s="18">
        <v>73.73</v>
      </c>
      <c r="E6563" s="310" t="str">
        <f t="shared" si="102"/>
        <v>SINAPI 07/2024</v>
      </c>
      <c r="F6563" s="18">
        <v>79.2</v>
      </c>
    </row>
    <row r="6564" spans="1:6" ht="67.5">
      <c r="A6564" s="707">
        <v>104216</v>
      </c>
      <c r="B6564" s="692" t="s">
        <v>6576</v>
      </c>
      <c r="C6564" s="18" t="s">
        <v>495</v>
      </c>
      <c r="D6564" s="18">
        <v>90.03</v>
      </c>
      <c r="E6564" s="310" t="str">
        <f t="shared" si="102"/>
        <v>SINAPI 07/2024</v>
      </c>
      <c r="F6564" s="18">
        <v>96.45</v>
      </c>
    </row>
    <row r="6565" spans="1:6" ht="54">
      <c r="A6565" s="707">
        <v>104217</v>
      </c>
      <c r="B6565" s="692" t="s">
        <v>6577</v>
      </c>
      <c r="C6565" s="18" t="s">
        <v>495</v>
      </c>
      <c r="D6565" s="18">
        <v>48.31</v>
      </c>
      <c r="E6565" s="310" t="str">
        <f t="shared" si="102"/>
        <v>SINAPI 07/2024</v>
      </c>
      <c r="F6565" s="18">
        <v>51.93</v>
      </c>
    </row>
    <row r="6566" spans="1:6" ht="54">
      <c r="A6566" s="707">
        <v>104218</v>
      </c>
      <c r="B6566" s="692" t="s">
        <v>6578</v>
      </c>
      <c r="C6566" s="18" t="s">
        <v>495</v>
      </c>
      <c r="D6566" s="18">
        <v>50.99</v>
      </c>
      <c r="E6566" s="310" t="str">
        <f t="shared" si="102"/>
        <v>SINAPI 07/2024</v>
      </c>
      <c r="F6566" s="18">
        <v>54.91</v>
      </c>
    </row>
    <row r="6567" spans="1:6" ht="67.5">
      <c r="A6567" s="707">
        <v>104219</v>
      </c>
      <c r="B6567" s="692" t="s">
        <v>6579</v>
      </c>
      <c r="C6567" s="18" t="s">
        <v>495</v>
      </c>
      <c r="D6567" s="18">
        <v>89.91</v>
      </c>
      <c r="E6567" s="310" t="str">
        <f t="shared" si="102"/>
        <v>SINAPI 07/2024</v>
      </c>
      <c r="F6567" s="18">
        <v>93.22</v>
      </c>
    </row>
    <row r="6568" spans="1:6" ht="67.5">
      <c r="A6568" s="707">
        <v>104220</v>
      </c>
      <c r="B6568" s="692" t="s">
        <v>6580</v>
      </c>
      <c r="C6568" s="18" t="s">
        <v>495</v>
      </c>
      <c r="D6568" s="18">
        <v>52.74</v>
      </c>
      <c r="E6568" s="310" t="str">
        <f t="shared" si="102"/>
        <v>SINAPI 07/2024</v>
      </c>
      <c r="F6568" s="18">
        <v>56.08</v>
      </c>
    </row>
    <row r="6569" spans="1:6" ht="54">
      <c r="A6569" s="707">
        <v>104221</v>
      </c>
      <c r="B6569" s="692" t="s">
        <v>6581</v>
      </c>
      <c r="C6569" s="18" t="s">
        <v>495</v>
      </c>
      <c r="D6569" s="18">
        <v>62.43</v>
      </c>
      <c r="E6569" s="310" t="str">
        <f t="shared" si="102"/>
        <v>SINAPI 07/2024</v>
      </c>
      <c r="F6569" s="18">
        <v>67.069999999999993</v>
      </c>
    </row>
    <row r="6570" spans="1:6" ht="54">
      <c r="A6570" s="707">
        <v>104222</v>
      </c>
      <c r="B6570" s="692" t="s">
        <v>6582</v>
      </c>
      <c r="C6570" s="18" t="s">
        <v>495</v>
      </c>
      <c r="D6570" s="18">
        <v>66.010000000000005</v>
      </c>
      <c r="E6570" s="310" t="str">
        <f t="shared" si="102"/>
        <v>SINAPI 07/2024</v>
      </c>
      <c r="F6570" s="18">
        <v>71.069999999999993</v>
      </c>
    </row>
    <row r="6571" spans="1:6" ht="67.5">
      <c r="A6571" s="707">
        <v>104223</v>
      </c>
      <c r="B6571" s="692" t="s">
        <v>6583</v>
      </c>
      <c r="C6571" s="18" t="s">
        <v>495</v>
      </c>
      <c r="D6571" s="18">
        <v>118.35</v>
      </c>
      <c r="E6571" s="310" t="str">
        <f t="shared" si="102"/>
        <v>SINAPI 07/2024</v>
      </c>
      <c r="F6571" s="18">
        <v>122.61</v>
      </c>
    </row>
    <row r="6572" spans="1:6" ht="67.5">
      <c r="A6572" s="707">
        <v>104224</v>
      </c>
      <c r="B6572" s="692" t="s">
        <v>6584</v>
      </c>
      <c r="C6572" s="18" t="s">
        <v>495</v>
      </c>
      <c r="D6572" s="18">
        <v>68.33</v>
      </c>
      <c r="E6572" s="310" t="str">
        <f t="shared" si="102"/>
        <v>SINAPI 07/2024</v>
      </c>
      <c r="F6572" s="18">
        <v>72.62</v>
      </c>
    </row>
    <row r="6573" spans="1:6" ht="54">
      <c r="A6573" s="707">
        <v>104225</v>
      </c>
      <c r="B6573" s="692" t="s">
        <v>6585</v>
      </c>
      <c r="C6573" s="18" t="s">
        <v>495</v>
      </c>
      <c r="D6573" s="18">
        <v>69.430000000000007</v>
      </c>
      <c r="E6573" s="310" t="str">
        <f t="shared" si="102"/>
        <v>SINAPI 07/2024</v>
      </c>
      <c r="F6573" s="18">
        <v>74.23</v>
      </c>
    </row>
    <row r="6574" spans="1:6" ht="54">
      <c r="A6574" s="707">
        <v>104226</v>
      </c>
      <c r="B6574" s="692" t="s">
        <v>6586</v>
      </c>
      <c r="C6574" s="18" t="s">
        <v>495</v>
      </c>
      <c r="D6574" s="18">
        <v>73.930000000000007</v>
      </c>
      <c r="E6574" s="310" t="str">
        <f t="shared" si="102"/>
        <v>SINAPI 07/2024</v>
      </c>
      <c r="F6574" s="18">
        <v>79.25</v>
      </c>
    </row>
    <row r="6575" spans="1:6" ht="67.5">
      <c r="A6575" s="707">
        <v>104227</v>
      </c>
      <c r="B6575" s="692" t="s">
        <v>6587</v>
      </c>
      <c r="C6575" s="18" t="s">
        <v>495</v>
      </c>
      <c r="D6575" s="18">
        <v>140.31</v>
      </c>
      <c r="E6575" s="310" t="str">
        <f t="shared" si="102"/>
        <v>SINAPI 07/2024</v>
      </c>
      <c r="F6575" s="18">
        <v>144.72</v>
      </c>
    </row>
    <row r="6576" spans="1:6" ht="67.5">
      <c r="A6576" s="707">
        <v>104228</v>
      </c>
      <c r="B6576" s="692" t="s">
        <v>6588</v>
      </c>
      <c r="C6576" s="18" t="s">
        <v>495</v>
      </c>
      <c r="D6576" s="18">
        <v>76.040000000000006</v>
      </c>
      <c r="E6576" s="310" t="str">
        <f t="shared" si="102"/>
        <v>SINAPI 07/2024</v>
      </c>
      <c r="F6576" s="18">
        <v>80.489999999999995</v>
      </c>
    </row>
    <row r="6577" spans="1:6" ht="54">
      <c r="A6577" s="707">
        <v>104229</v>
      </c>
      <c r="B6577" s="692" t="s">
        <v>6589</v>
      </c>
      <c r="C6577" s="18" t="s">
        <v>495</v>
      </c>
      <c r="D6577" s="18">
        <v>81.03</v>
      </c>
      <c r="E6577" s="310" t="str">
        <f t="shared" si="102"/>
        <v>SINAPI 07/2024</v>
      </c>
      <c r="F6577" s="18">
        <v>86.91</v>
      </c>
    </row>
    <row r="6578" spans="1:6" ht="54">
      <c r="A6578" s="707">
        <v>104230</v>
      </c>
      <c r="B6578" s="692" t="s">
        <v>6590</v>
      </c>
      <c r="C6578" s="18" t="s">
        <v>495</v>
      </c>
      <c r="D6578" s="18">
        <v>85.98</v>
      </c>
      <c r="E6578" s="310" t="str">
        <f t="shared" si="102"/>
        <v>SINAPI 07/2024</v>
      </c>
      <c r="F6578" s="18">
        <v>92.43</v>
      </c>
    </row>
    <row r="6579" spans="1:6" ht="67.5">
      <c r="A6579" s="707">
        <v>104231</v>
      </c>
      <c r="B6579" s="692" t="s">
        <v>6591</v>
      </c>
      <c r="C6579" s="18" t="s">
        <v>495</v>
      </c>
      <c r="D6579" s="18">
        <v>154.57</v>
      </c>
      <c r="E6579" s="310" t="str">
        <f t="shared" si="102"/>
        <v>SINAPI 07/2024</v>
      </c>
      <c r="F6579" s="18">
        <v>159.47</v>
      </c>
    </row>
    <row r="6580" spans="1:6" ht="67.5">
      <c r="A6580" s="707">
        <v>104232</v>
      </c>
      <c r="B6580" s="692" t="s">
        <v>6592</v>
      </c>
      <c r="C6580" s="18" t="s">
        <v>495</v>
      </c>
      <c r="D6580" s="18">
        <v>83.98</v>
      </c>
      <c r="E6580" s="310" t="str">
        <f t="shared" si="102"/>
        <v>SINAPI 07/2024</v>
      </c>
      <c r="F6580" s="18">
        <v>88.92</v>
      </c>
    </row>
    <row r="6581" spans="1:6" ht="54">
      <c r="A6581" s="707">
        <v>104233</v>
      </c>
      <c r="B6581" s="692" t="s">
        <v>6593</v>
      </c>
      <c r="C6581" s="18" t="s">
        <v>495</v>
      </c>
      <c r="D6581" s="18">
        <v>37.19</v>
      </c>
      <c r="E6581" s="310" t="str">
        <f t="shared" si="102"/>
        <v>SINAPI 07/2024</v>
      </c>
      <c r="F6581" s="18">
        <v>39.53</v>
      </c>
    </row>
    <row r="6582" spans="1:6" ht="54">
      <c r="A6582" s="707">
        <v>104234</v>
      </c>
      <c r="B6582" s="692" t="s">
        <v>6594</v>
      </c>
      <c r="C6582" s="18" t="s">
        <v>495</v>
      </c>
      <c r="D6582" s="18">
        <v>39.69</v>
      </c>
      <c r="E6582" s="310" t="str">
        <f t="shared" si="102"/>
        <v>SINAPI 07/2024</v>
      </c>
      <c r="F6582" s="18">
        <v>42.31</v>
      </c>
    </row>
    <row r="6583" spans="1:6" ht="67.5">
      <c r="A6583" s="707">
        <v>104235</v>
      </c>
      <c r="B6583" s="692" t="s">
        <v>6595</v>
      </c>
      <c r="C6583" s="18" t="s">
        <v>495</v>
      </c>
      <c r="D6583" s="18">
        <v>76.7</v>
      </c>
      <c r="E6583" s="310" t="str">
        <f t="shared" si="102"/>
        <v>SINAPI 07/2024</v>
      </c>
      <c r="F6583" s="18">
        <v>78.84</v>
      </c>
    </row>
    <row r="6584" spans="1:6" ht="67.5">
      <c r="A6584" s="707">
        <v>104236</v>
      </c>
      <c r="B6584" s="692" t="s">
        <v>6596</v>
      </c>
      <c r="C6584" s="18" t="s">
        <v>495</v>
      </c>
      <c r="D6584" s="18">
        <v>40.51</v>
      </c>
      <c r="E6584" s="310" t="str">
        <f t="shared" si="102"/>
        <v>SINAPI 07/2024</v>
      </c>
      <c r="F6584" s="18">
        <v>42.67</v>
      </c>
    </row>
    <row r="6585" spans="1:6" ht="54">
      <c r="A6585" s="707">
        <v>104237</v>
      </c>
      <c r="B6585" s="692" t="s">
        <v>6597</v>
      </c>
      <c r="C6585" s="18" t="s">
        <v>495</v>
      </c>
      <c r="D6585" s="18">
        <v>50.89</v>
      </c>
      <c r="E6585" s="310" t="str">
        <f t="shared" si="102"/>
        <v>SINAPI 07/2024</v>
      </c>
      <c r="F6585" s="18">
        <v>54.26</v>
      </c>
    </row>
    <row r="6586" spans="1:6" ht="54">
      <c r="A6586" s="707">
        <v>104238</v>
      </c>
      <c r="B6586" s="692" t="s">
        <v>6598</v>
      </c>
      <c r="C6586" s="18" t="s">
        <v>495</v>
      </c>
      <c r="D6586" s="18">
        <v>54.24</v>
      </c>
      <c r="E6586" s="310" t="str">
        <f t="shared" si="102"/>
        <v>SINAPI 07/2024</v>
      </c>
      <c r="F6586" s="18">
        <v>57.99</v>
      </c>
    </row>
    <row r="6587" spans="1:6" ht="67.5">
      <c r="A6587" s="707">
        <v>104239</v>
      </c>
      <c r="B6587" s="692" t="s">
        <v>6599</v>
      </c>
      <c r="C6587" s="18" t="s">
        <v>495</v>
      </c>
      <c r="D6587" s="18">
        <v>103.75</v>
      </c>
      <c r="E6587" s="310" t="str">
        <f t="shared" si="102"/>
        <v>SINAPI 07/2024</v>
      </c>
      <c r="F6587" s="18">
        <v>106.82</v>
      </c>
    </row>
    <row r="6588" spans="1:6" ht="67.5">
      <c r="A6588" s="707">
        <v>104240</v>
      </c>
      <c r="B6588" s="692" t="s">
        <v>6600</v>
      </c>
      <c r="C6588" s="18" t="s">
        <v>495</v>
      </c>
      <c r="D6588" s="18">
        <v>55.68</v>
      </c>
      <c r="E6588" s="310" t="str">
        <f t="shared" si="102"/>
        <v>SINAPI 07/2024</v>
      </c>
      <c r="F6588" s="18">
        <v>58.79</v>
      </c>
    </row>
    <row r="6589" spans="1:6" ht="54">
      <c r="A6589" s="707">
        <v>104241</v>
      </c>
      <c r="B6589" s="692" t="s">
        <v>6601</v>
      </c>
      <c r="C6589" s="18" t="s">
        <v>495</v>
      </c>
      <c r="D6589" s="18">
        <v>57.44</v>
      </c>
      <c r="E6589" s="310" t="str">
        <f t="shared" si="102"/>
        <v>SINAPI 07/2024</v>
      </c>
      <c r="F6589" s="18">
        <v>60.95</v>
      </c>
    </row>
    <row r="6590" spans="1:6" ht="54">
      <c r="A6590" s="707">
        <v>104242</v>
      </c>
      <c r="B6590" s="692" t="s">
        <v>6602</v>
      </c>
      <c r="C6590" s="18" t="s">
        <v>495</v>
      </c>
      <c r="D6590" s="18">
        <v>61.64</v>
      </c>
      <c r="E6590" s="310" t="str">
        <f t="shared" si="102"/>
        <v>SINAPI 07/2024</v>
      </c>
      <c r="F6590" s="18">
        <v>65.63</v>
      </c>
    </row>
    <row r="6591" spans="1:6" ht="67.5">
      <c r="A6591" s="707">
        <v>104243</v>
      </c>
      <c r="B6591" s="692" t="s">
        <v>6603</v>
      </c>
      <c r="C6591" s="18" t="s">
        <v>495</v>
      </c>
      <c r="D6591" s="18">
        <v>124.27</v>
      </c>
      <c r="E6591" s="310" t="str">
        <f t="shared" si="102"/>
        <v>SINAPI 07/2024</v>
      </c>
      <c r="F6591" s="18">
        <v>127.48</v>
      </c>
    </row>
    <row r="6592" spans="1:6" ht="67.5">
      <c r="A6592" s="707">
        <v>104244</v>
      </c>
      <c r="B6592" s="692" t="s">
        <v>6604</v>
      </c>
      <c r="C6592" s="18" t="s">
        <v>495</v>
      </c>
      <c r="D6592" s="18">
        <v>62.94</v>
      </c>
      <c r="E6592" s="310" t="str">
        <f t="shared" si="102"/>
        <v>SINAPI 07/2024</v>
      </c>
      <c r="F6592" s="18">
        <v>66.19</v>
      </c>
    </row>
    <row r="6593" spans="1:6" ht="54">
      <c r="A6593" s="707">
        <v>104245</v>
      </c>
      <c r="B6593" s="692" t="s">
        <v>6605</v>
      </c>
      <c r="C6593" s="18" t="s">
        <v>495</v>
      </c>
      <c r="D6593" s="18">
        <v>62.74</v>
      </c>
      <c r="E6593" s="310" t="str">
        <f t="shared" si="102"/>
        <v>SINAPI 07/2024</v>
      </c>
      <c r="F6593" s="18">
        <v>66.59</v>
      </c>
    </row>
    <row r="6594" spans="1:6" ht="54">
      <c r="A6594" s="707">
        <v>104246</v>
      </c>
      <c r="B6594" s="692" t="s">
        <v>6606</v>
      </c>
      <c r="C6594" s="18" t="s">
        <v>495</v>
      </c>
      <c r="D6594" s="18">
        <v>67.37</v>
      </c>
      <c r="E6594" s="310" t="str">
        <f t="shared" si="102"/>
        <v>SINAPI 07/2024</v>
      </c>
      <c r="F6594" s="18">
        <v>71.75</v>
      </c>
    </row>
    <row r="6595" spans="1:6" ht="67.5">
      <c r="A6595" s="707">
        <v>104247</v>
      </c>
      <c r="B6595" s="692" t="s">
        <v>6607</v>
      </c>
      <c r="C6595" s="18" t="s">
        <v>495</v>
      </c>
      <c r="D6595" s="18">
        <v>134.01</v>
      </c>
      <c r="E6595" s="310" t="str">
        <f t="shared" si="102"/>
        <v>SINAPI 07/2024</v>
      </c>
      <c r="F6595" s="18">
        <v>137.26</v>
      </c>
    </row>
    <row r="6596" spans="1:6" ht="67.5">
      <c r="A6596" s="707">
        <v>104248</v>
      </c>
      <c r="B6596" s="692" t="s">
        <v>6608</v>
      </c>
      <c r="C6596" s="18" t="s">
        <v>495</v>
      </c>
      <c r="D6596" s="18">
        <v>65.95</v>
      </c>
      <c r="E6596" s="310" t="str">
        <f t="shared" si="102"/>
        <v>SINAPI 07/2024</v>
      </c>
      <c r="F6596" s="18">
        <v>69.239999999999995</v>
      </c>
    </row>
    <row r="6597" spans="1:6" ht="67.5">
      <c r="A6597" s="707">
        <v>104249</v>
      </c>
      <c r="B6597" s="692" t="s">
        <v>6609</v>
      </c>
      <c r="C6597" s="18" t="s">
        <v>495</v>
      </c>
      <c r="D6597" s="18">
        <v>64.7</v>
      </c>
      <c r="E6597" s="310" t="str">
        <f t="shared" si="102"/>
        <v>SINAPI 07/2024</v>
      </c>
      <c r="F6597" s="18">
        <v>70.760000000000005</v>
      </c>
    </row>
    <row r="6598" spans="1:6" ht="54">
      <c r="A6598" s="707">
        <v>104250</v>
      </c>
      <c r="B6598" s="692" t="s">
        <v>6610</v>
      </c>
      <c r="C6598" s="18" t="s">
        <v>495</v>
      </c>
      <c r="D6598" s="18">
        <v>67.2</v>
      </c>
      <c r="E6598" s="310" t="str">
        <f t="shared" si="102"/>
        <v>SINAPI 07/2024</v>
      </c>
      <c r="F6598" s="18">
        <v>73.540000000000006</v>
      </c>
    </row>
    <row r="6599" spans="1:6" ht="67.5">
      <c r="A6599" s="707">
        <v>104251</v>
      </c>
      <c r="B6599" s="692" t="s">
        <v>6611</v>
      </c>
      <c r="C6599" s="18" t="s">
        <v>495</v>
      </c>
      <c r="D6599" s="18">
        <v>101.55</v>
      </c>
      <c r="E6599" s="310" t="str">
        <f t="shared" si="102"/>
        <v>SINAPI 07/2024</v>
      </c>
      <c r="F6599" s="18">
        <v>107.08</v>
      </c>
    </row>
    <row r="6600" spans="1:6" ht="67.5">
      <c r="A6600" s="707">
        <v>104252</v>
      </c>
      <c r="B6600" s="692" t="s">
        <v>6612</v>
      </c>
      <c r="C6600" s="18" t="s">
        <v>495</v>
      </c>
      <c r="D6600" s="18">
        <v>71.209999999999994</v>
      </c>
      <c r="E6600" s="310" t="str">
        <f t="shared" ref="E6600:E6663" si="103">+$G$7</f>
        <v>SINAPI 07/2024</v>
      </c>
      <c r="F6600" s="18">
        <v>76.760000000000005</v>
      </c>
    </row>
    <row r="6601" spans="1:6" ht="67.5">
      <c r="A6601" s="707">
        <v>104253</v>
      </c>
      <c r="B6601" s="692" t="s">
        <v>6613</v>
      </c>
      <c r="C6601" s="18" t="s">
        <v>495</v>
      </c>
      <c r="D6601" s="18">
        <v>78.400000000000006</v>
      </c>
      <c r="E6601" s="310" t="str">
        <f t="shared" si="103"/>
        <v>SINAPI 07/2024</v>
      </c>
      <c r="F6601" s="18">
        <v>85.5</v>
      </c>
    </row>
    <row r="6602" spans="1:6" ht="54">
      <c r="A6602" s="707">
        <v>104254</v>
      </c>
      <c r="B6602" s="692" t="s">
        <v>6614</v>
      </c>
      <c r="C6602" s="18" t="s">
        <v>495</v>
      </c>
      <c r="D6602" s="18">
        <v>81.75</v>
      </c>
      <c r="E6602" s="310" t="str">
        <f t="shared" si="103"/>
        <v>SINAPI 07/2024</v>
      </c>
      <c r="F6602" s="18">
        <v>89.23</v>
      </c>
    </row>
    <row r="6603" spans="1:6" ht="67.5">
      <c r="A6603" s="707">
        <v>104255</v>
      </c>
      <c r="B6603" s="692" t="s">
        <v>6615</v>
      </c>
      <c r="C6603" s="18" t="s">
        <v>495</v>
      </c>
      <c r="D6603" s="18">
        <v>128.59</v>
      </c>
      <c r="E6603" s="310" t="str">
        <f t="shared" si="103"/>
        <v>SINAPI 07/2024</v>
      </c>
      <c r="F6603" s="18">
        <v>135.06</v>
      </c>
    </row>
    <row r="6604" spans="1:6" ht="67.5">
      <c r="A6604" s="707">
        <v>104256</v>
      </c>
      <c r="B6604" s="692" t="s">
        <v>6616</v>
      </c>
      <c r="C6604" s="18" t="s">
        <v>495</v>
      </c>
      <c r="D6604" s="18">
        <v>86.37</v>
      </c>
      <c r="E6604" s="310" t="str">
        <f t="shared" si="103"/>
        <v>SINAPI 07/2024</v>
      </c>
      <c r="F6604" s="18">
        <v>92.88</v>
      </c>
    </row>
    <row r="6605" spans="1:6" ht="67.5">
      <c r="A6605" s="707">
        <v>104257</v>
      </c>
      <c r="B6605" s="692" t="s">
        <v>6617</v>
      </c>
      <c r="C6605" s="18" t="s">
        <v>495</v>
      </c>
      <c r="D6605" s="18">
        <v>84.95</v>
      </c>
      <c r="E6605" s="310" t="str">
        <f t="shared" si="103"/>
        <v>SINAPI 07/2024</v>
      </c>
      <c r="F6605" s="18">
        <v>92.19</v>
      </c>
    </row>
    <row r="6606" spans="1:6" ht="54">
      <c r="A6606" s="707">
        <v>104258</v>
      </c>
      <c r="B6606" s="692" t="s">
        <v>6618</v>
      </c>
      <c r="C6606" s="18" t="s">
        <v>495</v>
      </c>
      <c r="D6606" s="18">
        <v>89.15</v>
      </c>
      <c r="E6606" s="310" t="str">
        <f t="shared" si="103"/>
        <v>SINAPI 07/2024</v>
      </c>
      <c r="F6606" s="18">
        <v>96.87</v>
      </c>
    </row>
    <row r="6607" spans="1:6" ht="67.5">
      <c r="A6607" s="707">
        <v>104259</v>
      </c>
      <c r="B6607" s="692" t="s">
        <v>6619</v>
      </c>
      <c r="C6607" s="18" t="s">
        <v>495</v>
      </c>
      <c r="D6607" s="18">
        <v>149.11000000000001</v>
      </c>
      <c r="E6607" s="310" t="str">
        <f t="shared" si="103"/>
        <v>SINAPI 07/2024</v>
      </c>
      <c r="F6607" s="18">
        <v>155.72</v>
      </c>
    </row>
    <row r="6608" spans="1:6" ht="67.5">
      <c r="A6608" s="707">
        <v>104260</v>
      </c>
      <c r="B6608" s="692" t="s">
        <v>6620</v>
      </c>
      <c r="C6608" s="18" t="s">
        <v>495</v>
      </c>
      <c r="D6608" s="18">
        <v>93.63</v>
      </c>
      <c r="E6608" s="310" t="str">
        <f t="shared" si="103"/>
        <v>SINAPI 07/2024</v>
      </c>
      <c r="F6608" s="18">
        <v>100.28</v>
      </c>
    </row>
    <row r="6609" spans="1:6" ht="67.5">
      <c r="A6609" s="707">
        <v>104261</v>
      </c>
      <c r="B6609" s="692" t="s">
        <v>6621</v>
      </c>
      <c r="C6609" s="18" t="s">
        <v>495</v>
      </c>
      <c r="D6609" s="18">
        <v>108.45</v>
      </c>
      <c r="E6609" s="310" t="str">
        <f t="shared" si="103"/>
        <v>SINAPI 07/2024</v>
      </c>
      <c r="F6609" s="18">
        <v>118.26</v>
      </c>
    </row>
    <row r="6610" spans="1:6" ht="54">
      <c r="A6610" s="707">
        <v>104262</v>
      </c>
      <c r="B6610" s="692" t="s">
        <v>6622</v>
      </c>
      <c r="C6610" s="18" t="s">
        <v>495</v>
      </c>
      <c r="D6610" s="18">
        <v>113.08</v>
      </c>
      <c r="E6610" s="310" t="str">
        <f t="shared" si="103"/>
        <v>SINAPI 07/2024</v>
      </c>
      <c r="F6610" s="18">
        <v>123.42</v>
      </c>
    </row>
    <row r="6611" spans="1:6" ht="67.5">
      <c r="A6611" s="707">
        <v>104263</v>
      </c>
      <c r="B6611" s="692" t="s">
        <v>6623</v>
      </c>
      <c r="C6611" s="18" t="s">
        <v>495</v>
      </c>
      <c r="D6611" s="18">
        <v>170.54</v>
      </c>
      <c r="E6611" s="310" t="str">
        <f t="shared" si="103"/>
        <v>SINAPI 07/2024</v>
      </c>
      <c r="F6611" s="18">
        <v>178.62</v>
      </c>
    </row>
    <row r="6612" spans="1:6" ht="67.5">
      <c r="A6612" s="707">
        <v>104264</v>
      </c>
      <c r="B6612" s="692" t="s">
        <v>6624</v>
      </c>
      <c r="C6612" s="18" t="s">
        <v>495</v>
      </c>
      <c r="D6612" s="18">
        <v>110.81</v>
      </c>
      <c r="E6612" s="310" t="str">
        <f t="shared" si="103"/>
        <v>SINAPI 07/2024</v>
      </c>
      <c r="F6612" s="18">
        <v>118.93</v>
      </c>
    </row>
    <row r="6613" spans="1:6" ht="40.5">
      <c r="A6613" s="707">
        <v>104627</v>
      </c>
      <c r="B6613" s="692" t="s">
        <v>6625</v>
      </c>
      <c r="C6613" s="18" t="s">
        <v>495</v>
      </c>
      <c r="D6613" s="18">
        <v>16.88</v>
      </c>
      <c r="E6613" s="310" t="str">
        <f t="shared" si="103"/>
        <v>SINAPI 07/2024</v>
      </c>
      <c r="F6613" s="18">
        <v>18.07</v>
      </c>
    </row>
    <row r="6614" spans="1:6" ht="40.5">
      <c r="A6614" s="707">
        <v>104628</v>
      </c>
      <c r="B6614" s="692" t="s">
        <v>6626</v>
      </c>
      <c r="C6614" s="18" t="s">
        <v>495</v>
      </c>
      <c r="D6614" s="18">
        <v>25.98</v>
      </c>
      <c r="E6614" s="310" t="str">
        <f t="shared" si="103"/>
        <v>SINAPI 07/2024</v>
      </c>
      <c r="F6614" s="18">
        <v>28.31</v>
      </c>
    </row>
    <row r="6615" spans="1:6" ht="40.5">
      <c r="A6615" s="707">
        <v>104629</v>
      </c>
      <c r="B6615" s="692" t="s">
        <v>6627</v>
      </c>
      <c r="C6615" s="18" t="s">
        <v>495</v>
      </c>
      <c r="D6615" s="18">
        <v>31.2</v>
      </c>
      <c r="E6615" s="310" t="str">
        <f t="shared" si="103"/>
        <v>SINAPI 07/2024</v>
      </c>
      <c r="F6615" s="18">
        <v>34.19</v>
      </c>
    </row>
    <row r="6616" spans="1:6" ht="40.5">
      <c r="A6616" s="707">
        <v>104630</v>
      </c>
      <c r="B6616" s="692" t="s">
        <v>6628</v>
      </c>
      <c r="C6616" s="18" t="s">
        <v>495</v>
      </c>
      <c r="D6616" s="18">
        <v>26.62</v>
      </c>
      <c r="E6616" s="310" t="str">
        <f t="shared" si="103"/>
        <v>SINAPI 07/2024</v>
      </c>
      <c r="F6616" s="18">
        <v>28.34</v>
      </c>
    </row>
    <row r="6617" spans="1:6" ht="40.5">
      <c r="A6617" s="707">
        <v>104631</v>
      </c>
      <c r="B6617" s="692" t="s">
        <v>6629</v>
      </c>
      <c r="C6617" s="18" t="s">
        <v>495</v>
      </c>
      <c r="D6617" s="18">
        <v>35.72</v>
      </c>
      <c r="E6617" s="310" t="str">
        <f t="shared" si="103"/>
        <v>SINAPI 07/2024</v>
      </c>
      <c r="F6617" s="18">
        <v>38.590000000000003</v>
      </c>
    </row>
    <row r="6618" spans="1:6" ht="40.5">
      <c r="A6618" s="707">
        <v>104632</v>
      </c>
      <c r="B6618" s="692" t="s">
        <v>6630</v>
      </c>
      <c r="C6618" s="18" t="s">
        <v>495</v>
      </c>
      <c r="D6618" s="18">
        <v>40.96</v>
      </c>
      <c r="E6618" s="310" t="str">
        <f t="shared" si="103"/>
        <v>SINAPI 07/2024</v>
      </c>
      <c r="F6618" s="18">
        <v>44.47</v>
      </c>
    </row>
    <row r="6619" spans="1:6" ht="40.5">
      <c r="A6619" s="707">
        <v>104633</v>
      </c>
      <c r="B6619" s="692" t="s">
        <v>6631</v>
      </c>
      <c r="C6619" s="18" t="s">
        <v>495</v>
      </c>
      <c r="D6619" s="18">
        <v>22.99</v>
      </c>
      <c r="E6619" s="310" t="str">
        <f t="shared" si="103"/>
        <v>SINAPI 07/2024</v>
      </c>
      <c r="F6619" s="18">
        <v>24.95</v>
      </c>
    </row>
    <row r="6620" spans="1:6" ht="40.5">
      <c r="A6620" s="707">
        <v>104634</v>
      </c>
      <c r="B6620" s="692" t="s">
        <v>6632</v>
      </c>
      <c r="C6620" s="18" t="s">
        <v>495</v>
      </c>
      <c r="D6620" s="18">
        <v>34.11</v>
      </c>
      <c r="E6620" s="310" t="str">
        <f t="shared" si="103"/>
        <v>SINAPI 07/2024</v>
      </c>
      <c r="F6620" s="18">
        <v>36.770000000000003</v>
      </c>
    </row>
    <row r="6621" spans="1:6" ht="40.5">
      <c r="A6621" s="707">
        <v>104635</v>
      </c>
      <c r="B6621" s="692" t="s">
        <v>6633</v>
      </c>
      <c r="C6621" s="18" t="s">
        <v>495</v>
      </c>
      <c r="D6621" s="18">
        <v>46.79</v>
      </c>
      <c r="E6621" s="310" t="str">
        <f t="shared" si="103"/>
        <v>SINAPI 07/2024</v>
      </c>
      <c r="F6621" s="18">
        <v>51.03</v>
      </c>
    </row>
    <row r="6622" spans="1:6" ht="40.5">
      <c r="A6622" s="707">
        <v>104636</v>
      </c>
      <c r="B6622" s="692" t="s">
        <v>6634</v>
      </c>
      <c r="C6622" s="18" t="s">
        <v>495</v>
      </c>
      <c r="D6622" s="18">
        <v>54.54</v>
      </c>
      <c r="E6622" s="310" t="str">
        <f t="shared" si="103"/>
        <v>SINAPI 07/2024</v>
      </c>
      <c r="F6622" s="18">
        <v>59.26</v>
      </c>
    </row>
    <row r="6623" spans="1:6" ht="54">
      <c r="A6623" s="707">
        <v>104951</v>
      </c>
      <c r="B6623" s="692" t="s">
        <v>6635</v>
      </c>
      <c r="C6623" s="18" t="s">
        <v>495</v>
      </c>
      <c r="D6623" s="18">
        <v>32.74</v>
      </c>
      <c r="E6623" s="310" t="str">
        <f t="shared" si="103"/>
        <v>SINAPI 07/2024</v>
      </c>
      <c r="F6623" s="18">
        <v>34.81</v>
      </c>
    </row>
    <row r="6624" spans="1:6" ht="54">
      <c r="A6624" s="707">
        <v>104952</v>
      </c>
      <c r="B6624" s="692" t="s">
        <v>6636</v>
      </c>
      <c r="C6624" s="18" t="s">
        <v>495</v>
      </c>
      <c r="D6624" s="18">
        <v>35.33</v>
      </c>
      <c r="E6624" s="310" t="str">
        <f t="shared" si="103"/>
        <v>SINAPI 07/2024</v>
      </c>
      <c r="F6624" s="18">
        <v>37.69</v>
      </c>
    </row>
    <row r="6625" spans="1:6" ht="54">
      <c r="A6625" s="707">
        <v>104953</v>
      </c>
      <c r="B6625" s="692" t="s">
        <v>6637</v>
      </c>
      <c r="C6625" s="18" t="s">
        <v>495</v>
      </c>
      <c r="D6625" s="18">
        <v>71.2</v>
      </c>
      <c r="E6625" s="310" t="str">
        <f t="shared" si="103"/>
        <v>SINAPI 07/2024</v>
      </c>
      <c r="F6625" s="18">
        <v>72.739999999999995</v>
      </c>
    </row>
    <row r="6626" spans="1:6" ht="54">
      <c r="A6626" s="707">
        <v>104954</v>
      </c>
      <c r="B6626" s="692" t="s">
        <v>6638</v>
      </c>
      <c r="C6626" s="18" t="s">
        <v>495</v>
      </c>
      <c r="D6626" s="18">
        <v>44.93</v>
      </c>
      <c r="E6626" s="310" t="str">
        <f t="shared" si="103"/>
        <v>SINAPI 07/2024</v>
      </c>
      <c r="F6626" s="18">
        <v>48.47</v>
      </c>
    </row>
    <row r="6627" spans="1:6" ht="54">
      <c r="A6627" s="707">
        <v>104955</v>
      </c>
      <c r="B6627" s="692" t="s">
        <v>6639</v>
      </c>
      <c r="C6627" s="18" t="s">
        <v>495</v>
      </c>
      <c r="D6627" s="18">
        <v>39.81</v>
      </c>
      <c r="E6627" s="310" t="str">
        <f t="shared" si="103"/>
        <v>SINAPI 07/2024</v>
      </c>
      <c r="F6627" s="18">
        <v>42.74</v>
      </c>
    </row>
    <row r="6628" spans="1:6" ht="54">
      <c r="A6628" s="707">
        <v>104956</v>
      </c>
      <c r="B6628" s="692" t="s">
        <v>6640</v>
      </c>
      <c r="C6628" s="18" t="s">
        <v>495</v>
      </c>
      <c r="D6628" s="18">
        <v>42.4</v>
      </c>
      <c r="E6628" s="310" t="str">
        <f t="shared" si="103"/>
        <v>SINAPI 07/2024</v>
      </c>
      <c r="F6628" s="18">
        <v>45.62</v>
      </c>
    </row>
    <row r="6629" spans="1:6" ht="54">
      <c r="A6629" s="707">
        <v>104957</v>
      </c>
      <c r="B6629" s="692" t="s">
        <v>6641</v>
      </c>
      <c r="C6629" s="18" t="s">
        <v>495</v>
      </c>
      <c r="D6629" s="18">
        <v>38.950000000000003</v>
      </c>
      <c r="E6629" s="310" t="str">
        <f t="shared" si="103"/>
        <v>SINAPI 07/2024</v>
      </c>
      <c r="F6629" s="18">
        <v>41.79</v>
      </c>
    </row>
    <row r="6630" spans="1:6" ht="54">
      <c r="A6630" s="707">
        <v>104958</v>
      </c>
      <c r="B6630" s="692" t="s">
        <v>6642</v>
      </c>
      <c r="C6630" s="18" t="s">
        <v>495</v>
      </c>
      <c r="D6630" s="18">
        <v>22.46</v>
      </c>
      <c r="E6630" s="310" t="str">
        <f t="shared" si="103"/>
        <v>SINAPI 07/2024</v>
      </c>
      <c r="F6630" s="18">
        <v>23.97</v>
      </c>
    </row>
    <row r="6631" spans="1:6" ht="54">
      <c r="A6631" s="707">
        <v>104959</v>
      </c>
      <c r="B6631" s="692" t="s">
        <v>6643</v>
      </c>
      <c r="C6631" s="18" t="s">
        <v>495</v>
      </c>
      <c r="D6631" s="18">
        <v>24.11</v>
      </c>
      <c r="E6631" s="310" t="str">
        <f t="shared" si="103"/>
        <v>SINAPI 07/2024</v>
      </c>
      <c r="F6631" s="18">
        <v>25.82</v>
      </c>
    </row>
    <row r="6632" spans="1:6" ht="54">
      <c r="A6632" s="707">
        <v>104960</v>
      </c>
      <c r="B6632" s="692" t="s">
        <v>6644</v>
      </c>
      <c r="C6632" s="18" t="s">
        <v>495</v>
      </c>
      <c r="D6632" s="18">
        <v>46.21</v>
      </c>
      <c r="E6632" s="310" t="str">
        <f t="shared" si="103"/>
        <v>SINAPI 07/2024</v>
      </c>
      <c r="F6632" s="18">
        <v>47.29</v>
      </c>
    </row>
    <row r="6633" spans="1:6" ht="54">
      <c r="A6633" s="707">
        <v>104961</v>
      </c>
      <c r="B6633" s="692" t="s">
        <v>6645</v>
      </c>
      <c r="C6633" s="18" t="s">
        <v>495</v>
      </c>
      <c r="D6633" s="18">
        <v>48.01</v>
      </c>
      <c r="E6633" s="310" t="str">
        <f t="shared" si="103"/>
        <v>SINAPI 07/2024</v>
      </c>
      <c r="F6633" s="18">
        <v>51.98</v>
      </c>
    </row>
    <row r="6634" spans="1:6" ht="54">
      <c r="A6634" s="707">
        <v>104962</v>
      </c>
      <c r="B6634" s="692" t="s">
        <v>6646</v>
      </c>
      <c r="C6634" s="18" t="s">
        <v>495</v>
      </c>
      <c r="D6634" s="18">
        <v>50.6</v>
      </c>
      <c r="E6634" s="310" t="str">
        <f t="shared" si="103"/>
        <v>SINAPI 07/2024</v>
      </c>
      <c r="F6634" s="18">
        <v>54.86</v>
      </c>
    </row>
    <row r="6635" spans="1:6" ht="54">
      <c r="A6635" s="707">
        <v>104963</v>
      </c>
      <c r="B6635" s="692" t="s">
        <v>6647</v>
      </c>
      <c r="C6635" s="18" t="s">
        <v>495</v>
      </c>
      <c r="D6635" s="18">
        <v>43.98</v>
      </c>
      <c r="E6635" s="310" t="str">
        <f t="shared" si="103"/>
        <v>SINAPI 07/2024</v>
      </c>
      <c r="F6635" s="18">
        <v>47.44</v>
      </c>
    </row>
    <row r="6636" spans="1:6" ht="54">
      <c r="A6636" s="707">
        <v>104964</v>
      </c>
      <c r="B6636" s="692" t="s">
        <v>6648</v>
      </c>
      <c r="C6636" s="18" t="s">
        <v>495</v>
      </c>
      <c r="D6636" s="18">
        <v>46.57</v>
      </c>
      <c r="E6636" s="310" t="str">
        <f t="shared" si="103"/>
        <v>SINAPI 07/2024</v>
      </c>
      <c r="F6636" s="18">
        <v>50.32</v>
      </c>
    </row>
    <row r="6637" spans="1:6" ht="54">
      <c r="A6637" s="707">
        <v>104965</v>
      </c>
      <c r="B6637" s="692" t="s">
        <v>6649</v>
      </c>
      <c r="C6637" s="18" t="s">
        <v>495</v>
      </c>
      <c r="D6637" s="18">
        <v>42.34</v>
      </c>
      <c r="E6637" s="310" t="str">
        <f t="shared" si="103"/>
        <v>SINAPI 07/2024</v>
      </c>
      <c r="F6637" s="18">
        <v>45.59</v>
      </c>
    </row>
    <row r="6638" spans="1:6" ht="54">
      <c r="A6638" s="707">
        <v>104966</v>
      </c>
      <c r="B6638" s="692" t="s">
        <v>6650</v>
      </c>
      <c r="C6638" s="18" t="s">
        <v>495</v>
      </c>
      <c r="D6638" s="18">
        <v>41.54</v>
      </c>
      <c r="E6638" s="310" t="str">
        <f t="shared" si="103"/>
        <v>SINAPI 07/2024</v>
      </c>
      <c r="F6638" s="18">
        <v>44.67</v>
      </c>
    </row>
    <row r="6639" spans="1:6" ht="54">
      <c r="A6639" s="707">
        <v>104967</v>
      </c>
      <c r="B6639" s="692" t="s">
        <v>6651</v>
      </c>
      <c r="C6639" s="18" t="s">
        <v>495</v>
      </c>
      <c r="D6639" s="18">
        <v>36.04</v>
      </c>
      <c r="E6639" s="310" t="str">
        <f t="shared" si="103"/>
        <v>SINAPI 07/2024</v>
      </c>
      <c r="F6639" s="18">
        <v>39.24</v>
      </c>
    </row>
    <row r="6640" spans="1:6" ht="54">
      <c r="A6640" s="707">
        <v>104968</v>
      </c>
      <c r="B6640" s="692" t="s">
        <v>6652</v>
      </c>
      <c r="C6640" s="18" t="s">
        <v>495</v>
      </c>
      <c r="D6640" s="18">
        <v>37.69</v>
      </c>
      <c r="E6640" s="310" t="str">
        <f t="shared" si="103"/>
        <v>SINAPI 07/2024</v>
      </c>
      <c r="F6640" s="18">
        <v>41.09</v>
      </c>
    </row>
    <row r="6641" spans="1:6" ht="54">
      <c r="A6641" s="707">
        <v>104969</v>
      </c>
      <c r="B6641" s="692" t="s">
        <v>6653</v>
      </c>
      <c r="C6641" s="18" t="s">
        <v>495</v>
      </c>
      <c r="D6641" s="18">
        <v>32.01</v>
      </c>
      <c r="E6641" s="310" t="str">
        <f t="shared" si="103"/>
        <v>SINAPI 07/2024</v>
      </c>
      <c r="F6641" s="18">
        <v>34.700000000000003</v>
      </c>
    </row>
    <row r="6642" spans="1:6" ht="54">
      <c r="A6642" s="707">
        <v>104970</v>
      </c>
      <c r="B6642" s="692" t="s">
        <v>6654</v>
      </c>
      <c r="C6642" s="18" t="s">
        <v>495</v>
      </c>
      <c r="D6642" s="18">
        <v>33.659999999999997</v>
      </c>
      <c r="E6642" s="310" t="str">
        <f t="shared" si="103"/>
        <v>SINAPI 07/2024</v>
      </c>
      <c r="F6642" s="18">
        <v>36.549999999999997</v>
      </c>
    </row>
    <row r="6643" spans="1:6" ht="54">
      <c r="A6643" s="707">
        <v>104971</v>
      </c>
      <c r="B6643" s="692" t="s">
        <v>6655</v>
      </c>
      <c r="C6643" s="18" t="s">
        <v>495</v>
      </c>
      <c r="D6643" s="18">
        <v>30.37</v>
      </c>
      <c r="E6643" s="310" t="str">
        <f t="shared" si="103"/>
        <v>SINAPI 07/2024</v>
      </c>
      <c r="F6643" s="18">
        <v>32.86</v>
      </c>
    </row>
    <row r="6644" spans="1:6" ht="54">
      <c r="A6644" s="707">
        <v>104972</v>
      </c>
      <c r="B6644" s="692" t="s">
        <v>6656</v>
      </c>
      <c r="C6644" s="18" t="s">
        <v>495</v>
      </c>
      <c r="D6644" s="18">
        <v>32.020000000000003</v>
      </c>
      <c r="E6644" s="310" t="str">
        <f t="shared" si="103"/>
        <v>SINAPI 07/2024</v>
      </c>
      <c r="F6644" s="18">
        <v>34.71</v>
      </c>
    </row>
    <row r="6645" spans="1:6" ht="54">
      <c r="A6645" s="707">
        <v>104973</v>
      </c>
      <c r="B6645" s="692" t="s">
        <v>6657</v>
      </c>
      <c r="C6645" s="18" t="s">
        <v>495</v>
      </c>
      <c r="D6645" s="18">
        <v>27.83</v>
      </c>
      <c r="E6645" s="310" t="str">
        <f t="shared" si="103"/>
        <v>SINAPI 07/2024</v>
      </c>
      <c r="F6645" s="18">
        <v>30.01</v>
      </c>
    </row>
    <row r="6646" spans="1:6" ht="54">
      <c r="A6646" s="707">
        <v>104974</v>
      </c>
      <c r="B6646" s="692" t="s">
        <v>6658</v>
      </c>
      <c r="C6646" s="18" t="s">
        <v>495</v>
      </c>
      <c r="D6646" s="18">
        <v>29.48</v>
      </c>
      <c r="E6646" s="310" t="str">
        <f t="shared" si="103"/>
        <v>SINAPI 07/2024</v>
      </c>
      <c r="F6646" s="18">
        <v>31.86</v>
      </c>
    </row>
    <row r="6647" spans="1:6" ht="54">
      <c r="A6647" s="707">
        <v>104975</v>
      </c>
      <c r="B6647" s="692" t="s">
        <v>6659</v>
      </c>
      <c r="C6647" s="18" t="s">
        <v>495</v>
      </c>
      <c r="D6647" s="18">
        <v>26.99</v>
      </c>
      <c r="E6647" s="310" t="str">
        <f t="shared" si="103"/>
        <v>SINAPI 07/2024</v>
      </c>
      <c r="F6647" s="18">
        <v>29.06</v>
      </c>
    </row>
    <row r="6648" spans="1:6" ht="54">
      <c r="A6648" s="707">
        <v>104976</v>
      </c>
      <c r="B6648" s="692" t="s">
        <v>6660</v>
      </c>
      <c r="C6648" s="18" t="s">
        <v>495</v>
      </c>
      <c r="D6648" s="18">
        <v>28.64</v>
      </c>
      <c r="E6648" s="310" t="str">
        <f t="shared" si="103"/>
        <v>SINAPI 07/2024</v>
      </c>
      <c r="F6648" s="18">
        <v>30.91</v>
      </c>
    </row>
    <row r="6649" spans="1:6" ht="54">
      <c r="A6649" s="707">
        <v>104977</v>
      </c>
      <c r="B6649" s="692" t="s">
        <v>6661</v>
      </c>
      <c r="C6649" s="18" t="s">
        <v>495</v>
      </c>
      <c r="D6649" s="18">
        <v>45.9</v>
      </c>
      <c r="E6649" s="310" t="str">
        <f t="shared" si="103"/>
        <v>SINAPI 07/2024</v>
      </c>
      <c r="F6649" s="18">
        <v>49.6</v>
      </c>
    </row>
    <row r="6650" spans="1:6" ht="54">
      <c r="A6650" s="707">
        <v>104978</v>
      </c>
      <c r="B6650" s="692" t="s">
        <v>6662</v>
      </c>
      <c r="C6650" s="18" t="s">
        <v>495</v>
      </c>
      <c r="D6650" s="18">
        <v>34.08</v>
      </c>
      <c r="E6650" s="310" t="str">
        <f t="shared" si="103"/>
        <v>SINAPI 07/2024</v>
      </c>
      <c r="F6650" s="18">
        <v>37.020000000000003</v>
      </c>
    </row>
    <row r="6651" spans="1:6" ht="54">
      <c r="A6651" s="707">
        <v>105185</v>
      </c>
      <c r="B6651" s="692" t="s">
        <v>6663</v>
      </c>
      <c r="C6651" s="18" t="s">
        <v>495</v>
      </c>
      <c r="D6651" s="18">
        <v>238.02</v>
      </c>
      <c r="E6651" s="310" t="str">
        <f t="shared" si="103"/>
        <v>SINAPI 07/2024</v>
      </c>
      <c r="F6651" s="18">
        <v>241.02</v>
      </c>
    </row>
    <row r="6652" spans="1:6" ht="40.5">
      <c r="A6652" s="707">
        <v>105186</v>
      </c>
      <c r="B6652" s="692" t="s">
        <v>6664</v>
      </c>
      <c r="C6652" s="18" t="s">
        <v>495</v>
      </c>
      <c r="D6652" s="18">
        <v>174.31</v>
      </c>
      <c r="E6652" s="310" t="str">
        <f t="shared" si="103"/>
        <v>SINAPI 07/2024</v>
      </c>
      <c r="F6652" s="18">
        <v>176.87</v>
      </c>
    </row>
    <row r="6653" spans="1:6" ht="54">
      <c r="A6653" s="707">
        <v>105187</v>
      </c>
      <c r="B6653" s="692" t="s">
        <v>6665</v>
      </c>
      <c r="C6653" s="18" t="s">
        <v>495</v>
      </c>
      <c r="D6653" s="18">
        <v>233</v>
      </c>
      <c r="E6653" s="310" t="str">
        <f t="shared" si="103"/>
        <v>SINAPI 07/2024</v>
      </c>
      <c r="F6653" s="18">
        <v>235.45</v>
      </c>
    </row>
    <row r="6654" spans="1:6" ht="54">
      <c r="A6654" s="707">
        <v>105188</v>
      </c>
      <c r="B6654" s="692" t="s">
        <v>6666</v>
      </c>
      <c r="C6654" s="18" t="s">
        <v>495</v>
      </c>
      <c r="D6654" s="18">
        <v>169.59</v>
      </c>
      <c r="E6654" s="310" t="str">
        <f t="shared" si="103"/>
        <v>SINAPI 07/2024</v>
      </c>
      <c r="F6654" s="18">
        <v>171.61</v>
      </c>
    </row>
    <row r="6655" spans="1:6" ht="40.5">
      <c r="A6655" s="707">
        <v>87244</v>
      </c>
      <c r="B6655" s="692" t="s">
        <v>6667</v>
      </c>
      <c r="C6655" s="18" t="s">
        <v>495</v>
      </c>
      <c r="D6655" s="18">
        <v>229.56</v>
      </c>
      <c r="E6655" s="310" t="str">
        <f t="shared" si="103"/>
        <v>SINAPI 07/2024</v>
      </c>
      <c r="F6655" s="18">
        <v>234.27</v>
      </c>
    </row>
    <row r="6656" spans="1:6" ht="54">
      <c r="A6656" s="707">
        <v>87245</v>
      </c>
      <c r="B6656" s="692" t="s">
        <v>6668</v>
      </c>
      <c r="C6656" s="18" t="s">
        <v>495</v>
      </c>
      <c r="D6656" s="18">
        <v>273.58999999999997</v>
      </c>
      <c r="E6656" s="310" t="str">
        <f t="shared" si="103"/>
        <v>SINAPI 07/2024</v>
      </c>
      <c r="F6656" s="18">
        <v>279.07</v>
      </c>
    </row>
    <row r="6657" spans="1:6" ht="40.5">
      <c r="A6657" s="707">
        <v>87265</v>
      </c>
      <c r="B6657" s="692" t="s">
        <v>6669</v>
      </c>
      <c r="C6657" s="18" t="s">
        <v>495</v>
      </c>
      <c r="D6657" s="18">
        <v>66.64</v>
      </c>
      <c r="E6657" s="310" t="str">
        <f t="shared" si="103"/>
        <v>SINAPI 07/2024</v>
      </c>
      <c r="F6657" s="18">
        <v>68.819999999999993</v>
      </c>
    </row>
    <row r="6658" spans="1:6" ht="40.5">
      <c r="A6658" s="707">
        <v>87267</v>
      </c>
      <c r="B6658" s="692" t="s">
        <v>6670</v>
      </c>
      <c r="C6658" s="18" t="s">
        <v>495</v>
      </c>
      <c r="D6658" s="18">
        <v>71.06</v>
      </c>
      <c r="E6658" s="310" t="str">
        <f t="shared" si="103"/>
        <v>SINAPI 07/2024</v>
      </c>
      <c r="F6658" s="18">
        <v>73.760000000000005</v>
      </c>
    </row>
    <row r="6659" spans="1:6" ht="40.5">
      <c r="A6659" s="707">
        <v>87269</v>
      </c>
      <c r="B6659" s="692" t="s">
        <v>6671</v>
      </c>
      <c r="C6659" s="18" t="s">
        <v>495</v>
      </c>
      <c r="D6659" s="18">
        <v>69.87</v>
      </c>
      <c r="E6659" s="310" t="str">
        <f t="shared" si="103"/>
        <v>SINAPI 07/2024</v>
      </c>
      <c r="F6659" s="18">
        <v>72.459999999999994</v>
      </c>
    </row>
    <row r="6660" spans="1:6" ht="40.5">
      <c r="A6660" s="707">
        <v>87271</v>
      </c>
      <c r="B6660" s="692" t="s">
        <v>6672</v>
      </c>
      <c r="C6660" s="18" t="s">
        <v>495</v>
      </c>
      <c r="D6660" s="18">
        <v>74.34</v>
      </c>
      <c r="E6660" s="310" t="str">
        <f t="shared" si="103"/>
        <v>SINAPI 07/2024</v>
      </c>
      <c r="F6660" s="18">
        <v>77.459999999999994</v>
      </c>
    </row>
    <row r="6661" spans="1:6" ht="40.5">
      <c r="A6661" s="707">
        <v>87273</v>
      </c>
      <c r="B6661" s="692" t="s">
        <v>6673</v>
      </c>
      <c r="C6661" s="18" t="s">
        <v>495</v>
      </c>
      <c r="D6661" s="18">
        <v>73</v>
      </c>
      <c r="E6661" s="310" t="str">
        <f t="shared" si="103"/>
        <v>SINAPI 07/2024</v>
      </c>
      <c r="F6661" s="18">
        <v>75.760000000000005</v>
      </c>
    </row>
    <row r="6662" spans="1:6" ht="40.5">
      <c r="A6662" s="707">
        <v>87275</v>
      </c>
      <c r="B6662" s="692" t="s">
        <v>6674</v>
      </c>
      <c r="C6662" s="18" t="s">
        <v>495</v>
      </c>
      <c r="D6662" s="18">
        <v>79</v>
      </c>
      <c r="E6662" s="310" t="str">
        <f t="shared" si="103"/>
        <v>SINAPI 07/2024</v>
      </c>
      <c r="F6662" s="18">
        <v>82.45</v>
      </c>
    </row>
    <row r="6663" spans="1:6" ht="40.5">
      <c r="A6663" s="707">
        <v>88788</v>
      </c>
      <c r="B6663" s="692" t="s">
        <v>6675</v>
      </c>
      <c r="C6663" s="18" t="s">
        <v>495</v>
      </c>
      <c r="D6663" s="18">
        <v>329.44</v>
      </c>
      <c r="E6663" s="310" t="str">
        <f t="shared" si="103"/>
        <v>SINAPI 07/2024</v>
      </c>
      <c r="F6663" s="18">
        <v>334.32</v>
      </c>
    </row>
    <row r="6664" spans="1:6" ht="54">
      <c r="A6664" s="707">
        <v>88789</v>
      </c>
      <c r="B6664" s="692" t="s">
        <v>6676</v>
      </c>
      <c r="C6664" s="18" t="s">
        <v>495</v>
      </c>
      <c r="D6664" s="18">
        <v>394.38</v>
      </c>
      <c r="E6664" s="310" t="str">
        <f t="shared" ref="E6664:E6727" si="104">+$G$7</f>
        <v>SINAPI 07/2024</v>
      </c>
      <c r="F6664" s="18">
        <v>400.02</v>
      </c>
    </row>
    <row r="6665" spans="1:6" ht="40.5">
      <c r="A6665" s="707">
        <v>104611</v>
      </c>
      <c r="B6665" s="692" t="s">
        <v>6677</v>
      </c>
      <c r="C6665" s="18" t="s">
        <v>495</v>
      </c>
      <c r="D6665" s="18">
        <v>90.63</v>
      </c>
      <c r="E6665" s="310" t="str">
        <f t="shared" si="104"/>
        <v>SINAPI 07/2024</v>
      </c>
      <c r="F6665" s="18">
        <v>93.56</v>
      </c>
    </row>
    <row r="6666" spans="1:6" ht="40.5">
      <c r="A6666" s="707">
        <v>104612</v>
      </c>
      <c r="B6666" s="692" t="s">
        <v>6678</v>
      </c>
      <c r="C6666" s="18" t="s">
        <v>495</v>
      </c>
      <c r="D6666" s="18">
        <v>91.09</v>
      </c>
      <c r="E6666" s="310" t="str">
        <f t="shared" si="104"/>
        <v>SINAPI 07/2024</v>
      </c>
      <c r="F6666" s="18">
        <v>94.14</v>
      </c>
    </row>
    <row r="6667" spans="1:6" ht="40.5">
      <c r="A6667" s="707">
        <v>104613</v>
      </c>
      <c r="B6667" s="692" t="s">
        <v>6679</v>
      </c>
      <c r="C6667" s="18" t="s">
        <v>495</v>
      </c>
      <c r="D6667" s="18">
        <v>69.73</v>
      </c>
      <c r="E6667" s="310" t="str">
        <f t="shared" si="104"/>
        <v>SINAPI 07/2024</v>
      </c>
      <c r="F6667" s="18">
        <v>72.23</v>
      </c>
    </row>
    <row r="6668" spans="1:6" ht="40.5">
      <c r="A6668" s="707">
        <v>104614</v>
      </c>
      <c r="B6668" s="692" t="s">
        <v>6680</v>
      </c>
      <c r="C6668" s="18" t="s">
        <v>495</v>
      </c>
      <c r="D6668" s="18">
        <v>75.540000000000006</v>
      </c>
      <c r="E6668" s="310" t="str">
        <f t="shared" si="104"/>
        <v>SINAPI 07/2024</v>
      </c>
      <c r="F6668" s="18">
        <v>78.709999999999994</v>
      </c>
    </row>
    <row r="6669" spans="1:6" ht="54">
      <c r="A6669" s="707">
        <v>104615</v>
      </c>
      <c r="B6669" s="692" t="s">
        <v>6681</v>
      </c>
      <c r="C6669" s="18" t="s">
        <v>495</v>
      </c>
      <c r="D6669" s="18">
        <v>227.87</v>
      </c>
      <c r="E6669" s="310" t="str">
        <f t="shared" si="104"/>
        <v>SINAPI 07/2024</v>
      </c>
      <c r="F6669" s="18">
        <v>231.88</v>
      </c>
    </row>
    <row r="6670" spans="1:6" ht="54">
      <c r="A6670" s="707">
        <v>104616</v>
      </c>
      <c r="B6670" s="692" t="s">
        <v>6682</v>
      </c>
      <c r="C6670" s="18" t="s">
        <v>495</v>
      </c>
      <c r="D6670" s="18">
        <v>332.4</v>
      </c>
      <c r="E6670" s="310" t="str">
        <f t="shared" si="104"/>
        <v>SINAPI 07/2024</v>
      </c>
      <c r="F6670" s="18">
        <v>336.41</v>
      </c>
    </row>
    <row r="6671" spans="1:6" ht="40.5">
      <c r="A6671" s="707">
        <v>104617</v>
      </c>
      <c r="B6671" s="692" t="s">
        <v>6683</v>
      </c>
      <c r="C6671" s="18" t="s">
        <v>495</v>
      </c>
      <c r="D6671" s="18">
        <v>236.58</v>
      </c>
      <c r="E6671" s="310" t="str">
        <f t="shared" si="104"/>
        <v>SINAPI 07/2024</v>
      </c>
      <c r="F6671" s="18">
        <v>241.68</v>
      </c>
    </row>
    <row r="6672" spans="1:6" ht="54">
      <c r="A6672" s="707">
        <v>104618</v>
      </c>
      <c r="B6672" s="692" t="s">
        <v>6684</v>
      </c>
      <c r="C6672" s="18" t="s">
        <v>495</v>
      </c>
      <c r="D6672" s="18">
        <v>341.11</v>
      </c>
      <c r="E6672" s="310" t="str">
        <f t="shared" si="104"/>
        <v>SINAPI 07/2024</v>
      </c>
      <c r="F6672" s="18">
        <v>346.21</v>
      </c>
    </row>
    <row r="6673" spans="1:6" ht="27">
      <c r="A6673" s="707">
        <v>104619</v>
      </c>
      <c r="B6673" s="692" t="s">
        <v>6685</v>
      </c>
      <c r="C6673" s="18" t="s">
        <v>10</v>
      </c>
      <c r="D6673" s="18">
        <v>21.4</v>
      </c>
      <c r="E6673" s="310" t="str">
        <f t="shared" si="104"/>
        <v>SINAPI 07/2024</v>
      </c>
      <c r="F6673" s="18">
        <v>21.76</v>
      </c>
    </row>
    <row r="6674" spans="1:6" ht="40.5">
      <c r="A6674" s="707">
        <v>101965</v>
      </c>
      <c r="B6674" s="692" t="s">
        <v>6686</v>
      </c>
      <c r="C6674" s="18" t="s">
        <v>10</v>
      </c>
      <c r="D6674" s="18">
        <v>138.99</v>
      </c>
      <c r="E6674" s="310" t="str">
        <f t="shared" si="104"/>
        <v>SINAPI 07/2024</v>
      </c>
      <c r="F6674" s="18">
        <v>142.44999999999999</v>
      </c>
    </row>
    <row r="6675" spans="1:6" ht="40.5">
      <c r="A6675" s="707">
        <v>101966</v>
      </c>
      <c r="B6675" s="692" t="s">
        <v>6687</v>
      </c>
      <c r="C6675" s="18" t="s">
        <v>10</v>
      </c>
      <c r="D6675" s="18">
        <v>178.79</v>
      </c>
      <c r="E6675" s="310" t="str">
        <f t="shared" si="104"/>
        <v>SINAPI 07/2024</v>
      </c>
      <c r="F6675" s="18">
        <v>180.4</v>
      </c>
    </row>
    <row r="6676" spans="1:6" ht="27">
      <c r="A6676" s="707">
        <v>101979</v>
      </c>
      <c r="B6676" s="692" t="s">
        <v>6688</v>
      </c>
      <c r="C6676" s="18" t="s">
        <v>10</v>
      </c>
      <c r="D6676" s="18">
        <v>40.54</v>
      </c>
      <c r="E6676" s="310" t="str">
        <f t="shared" si="104"/>
        <v>SINAPI 07/2024</v>
      </c>
      <c r="F6676" s="18">
        <v>41.27</v>
      </c>
    </row>
    <row r="6677" spans="1:6" ht="40.5">
      <c r="A6677" s="707">
        <v>96112</v>
      </c>
      <c r="B6677" s="692" t="s">
        <v>6689</v>
      </c>
      <c r="C6677" s="18" t="s">
        <v>495</v>
      </c>
      <c r="D6677" s="18">
        <v>130.78</v>
      </c>
      <c r="E6677" s="310" t="str">
        <f t="shared" si="104"/>
        <v>SINAPI 07/2024</v>
      </c>
      <c r="F6677" s="18">
        <v>136.99</v>
      </c>
    </row>
    <row r="6678" spans="1:6" ht="27">
      <c r="A6678" s="707">
        <v>96122</v>
      </c>
      <c r="B6678" s="692" t="s">
        <v>6690</v>
      </c>
      <c r="C6678" s="18" t="s">
        <v>10</v>
      </c>
      <c r="D6678" s="18">
        <v>42.48</v>
      </c>
      <c r="E6678" s="310" t="str">
        <f t="shared" si="104"/>
        <v>SINAPI 07/2024</v>
      </c>
      <c r="F6678" s="18">
        <v>43.86</v>
      </c>
    </row>
    <row r="6679" spans="1:6" ht="40.5">
      <c r="A6679" s="707">
        <v>104756</v>
      </c>
      <c r="B6679" s="692" t="s">
        <v>6691</v>
      </c>
      <c r="C6679" s="18" t="s">
        <v>495</v>
      </c>
      <c r="D6679" s="18">
        <v>180.18</v>
      </c>
      <c r="E6679" s="310" t="str">
        <f t="shared" si="104"/>
        <v>SINAPI 07/2024</v>
      </c>
      <c r="F6679" s="18">
        <v>185.93</v>
      </c>
    </row>
    <row r="6680" spans="1:6" ht="27">
      <c r="A6680" s="707">
        <v>96109</v>
      </c>
      <c r="B6680" s="692" t="s">
        <v>6692</v>
      </c>
      <c r="C6680" s="18" t="s">
        <v>495</v>
      </c>
      <c r="D6680" s="18">
        <v>45.41</v>
      </c>
      <c r="E6680" s="310" t="str">
        <f t="shared" si="104"/>
        <v>SINAPI 07/2024</v>
      </c>
      <c r="F6680" s="18">
        <v>49.26</v>
      </c>
    </row>
    <row r="6681" spans="1:6" ht="40.5">
      <c r="A6681" s="707">
        <v>96110</v>
      </c>
      <c r="B6681" s="692" t="s">
        <v>6693</v>
      </c>
      <c r="C6681" s="18" t="s">
        <v>495</v>
      </c>
      <c r="D6681" s="18">
        <v>69.05</v>
      </c>
      <c r="E6681" s="310" t="str">
        <f t="shared" si="104"/>
        <v>SINAPI 07/2024</v>
      </c>
      <c r="F6681" s="18">
        <v>72.08</v>
      </c>
    </row>
    <row r="6682" spans="1:6" ht="27">
      <c r="A6682" s="707">
        <v>96113</v>
      </c>
      <c r="B6682" s="692" t="s">
        <v>6694</v>
      </c>
      <c r="C6682" s="18" t="s">
        <v>495</v>
      </c>
      <c r="D6682" s="18">
        <v>41.12</v>
      </c>
      <c r="E6682" s="310" t="str">
        <f t="shared" si="104"/>
        <v>SINAPI 07/2024</v>
      </c>
      <c r="F6682" s="18">
        <v>44.44</v>
      </c>
    </row>
    <row r="6683" spans="1:6" ht="27">
      <c r="A6683" s="707">
        <v>96114</v>
      </c>
      <c r="B6683" s="692" t="s">
        <v>6695</v>
      </c>
      <c r="C6683" s="18" t="s">
        <v>495</v>
      </c>
      <c r="D6683" s="18">
        <v>69.77</v>
      </c>
      <c r="E6683" s="310" t="str">
        <f t="shared" si="104"/>
        <v>SINAPI 07/2024</v>
      </c>
      <c r="F6683" s="18">
        <v>72.42</v>
      </c>
    </row>
    <row r="6684" spans="1:6" ht="27">
      <c r="A6684" s="707">
        <v>96120</v>
      </c>
      <c r="B6684" s="692" t="s">
        <v>6696</v>
      </c>
      <c r="C6684" s="18" t="s">
        <v>10</v>
      </c>
      <c r="D6684" s="18">
        <v>2.63</v>
      </c>
      <c r="E6684" s="310" t="str">
        <f t="shared" si="104"/>
        <v>SINAPI 07/2024</v>
      </c>
      <c r="F6684" s="18">
        <v>2.82</v>
      </c>
    </row>
    <row r="6685" spans="1:6" ht="27">
      <c r="A6685" s="707">
        <v>96123</v>
      </c>
      <c r="B6685" s="692" t="s">
        <v>6697</v>
      </c>
      <c r="C6685" s="18" t="s">
        <v>10</v>
      </c>
      <c r="D6685" s="18">
        <v>27.44</v>
      </c>
      <c r="E6685" s="310" t="str">
        <f t="shared" si="104"/>
        <v>SINAPI 07/2024</v>
      </c>
      <c r="F6685" s="18">
        <v>28.64</v>
      </c>
    </row>
    <row r="6686" spans="1:6" ht="27">
      <c r="A6686" s="707">
        <v>99054</v>
      </c>
      <c r="B6686" s="692" t="s">
        <v>6698</v>
      </c>
      <c r="C6686" s="18" t="s">
        <v>495</v>
      </c>
      <c r="D6686" s="18">
        <v>51.73</v>
      </c>
      <c r="E6686" s="310" t="str">
        <f t="shared" si="104"/>
        <v>SINAPI 07/2024</v>
      </c>
      <c r="F6686" s="18">
        <v>56.36</v>
      </c>
    </row>
    <row r="6687" spans="1:6" ht="40.5">
      <c r="A6687" s="707">
        <v>96111</v>
      </c>
      <c r="B6687" s="692" t="s">
        <v>6699</v>
      </c>
      <c r="C6687" s="18" t="s">
        <v>495</v>
      </c>
      <c r="D6687" s="18">
        <v>61.12</v>
      </c>
      <c r="E6687" s="310" t="str">
        <f t="shared" si="104"/>
        <v>SINAPI 07/2024</v>
      </c>
      <c r="F6687" s="18">
        <v>63.43</v>
      </c>
    </row>
    <row r="6688" spans="1:6" ht="40.5">
      <c r="A6688" s="707">
        <v>96116</v>
      </c>
      <c r="B6688" s="692" t="s">
        <v>6700</v>
      </c>
      <c r="C6688" s="18" t="s">
        <v>495</v>
      </c>
      <c r="D6688" s="18">
        <v>63.52</v>
      </c>
      <c r="E6688" s="310" t="str">
        <f t="shared" si="104"/>
        <v>SINAPI 07/2024</v>
      </c>
      <c r="F6688" s="18">
        <v>65.5</v>
      </c>
    </row>
    <row r="6689" spans="1:6" ht="27">
      <c r="A6689" s="707">
        <v>96121</v>
      </c>
      <c r="B6689" s="692" t="s">
        <v>6701</v>
      </c>
      <c r="C6689" s="18" t="s">
        <v>10</v>
      </c>
      <c r="D6689" s="18">
        <v>12.41</v>
      </c>
      <c r="E6689" s="310" t="str">
        <f t="shared" si="104"/>
        <v>SINAPI 07/2024</v>
      </c>
      <c r="F6689" s="18">
        <v>13.11</v>
      </c>
    </row>
    <row r="6690" spans="1:6" ht="40.5">
      <c r="A6690" s="707">
        <v>96485</v>
      </c>
      <c r="B6690" s="692" t="s">
        <v>6702</v>
      </c>
      <c r="C6690" s="18" t="s">
        <v>495</v>
      </c>
      <c r="D6690" s="18">
        <v>70.989999999999995</v>
      </c>
      <c r="E6690" s="310" t="str">
        <f t="shared" si="104"/>
        <v>SINAPI 07/2024</v>
      </c>
      <c r="F6690" s="18">
        <v>73.3</v>
      </c>
    </row>
    <row r="6691" spans="1:6" ht="40.5">
      <c r="A6691" s="707">
        <v>96486</v>
      </c>
      <c r="B6691" s="692" t="s">
        <v>6703</v>
      </c>
      <c r="C6691" s="18" t="s">
        <v>495</v>
      </c>
      <c r="D6691" s="18">
        <v>73.39</v>
      </c>
      <c r="E6691" s="310" t="str">
        <f t="shared" si="104"/>
        <v>SINAPI 07/2024</v>
      </c>
      <c r="F6691" s="18">
        <v>75.37</v>
      </c>
    </row>
    <row r="6692" spans="1:6" ht="67.5">
      <c r="A6692" s="707">
        <v>91515</v>
      </c>
      <c r="B6692" s="692" t="s">
        <v>6704</v>
      </c>
      <c r="C6692" s="18" t="s">
        <v>495</v>
      </c>
      <c r="D6692" s="18">
        <v>5.45</v>
      </c>
      <c r="E6692" s="310" t="str">
        <f t="shared" si="104"/>
        <v>SINAPI 07/2024</v>
      </c>
      <c r="F6692" s="18">
        <v>6.1</v>
      </c>
    </row>
    <row r="6693" spans="1:6" ht="54">
      <c r="A6693" s="707">
        <v>91519</v>
      </c>
      <c r="B6693" s="692" t="s">
        <v>6705</v>
      </c>
      <c r="C6693" s="18" t="s">
        <v>495</v>
      </c>
      <c r="D6693" s="18">
        <v>7.29</v>
      </c>
      <c r="E6693" s="310" t="str">
        <f t="shared" si="104"/>
        <v>SINAPI 07/2024</v>
      </c>
      <c r="F6693" s="18">
        <v>8.17</v>
      </c>
    </row>
    <row r="6694" spans="1:6" ht="54">
      <c r="A6694" s="707">
        <v>91520</v>
      </c>
      <c r="B6694" s="692" t="s">
        <v>6706</v>
      </c>
      <c r="C6694" s="18" t="s">
        <v>495</v>
      </c>
      <c r="D6694" s="18">
        <v>2.0499999999999998</v>
      </c>
      <c r="E6694" s="310" t="str">
        <f t="shared" si="104"/>
        <v>SINAPI 07/2024</v>
      </c>
      <c r="F6694" s="18">
        <v>2.29</v>
      </c>
    </row>
    <row r="6695" spans="1:6" ht="54">
      <c r="A6695" s="707">
        <v>91522</v>
      </c>
      <c r="B6695" s="692" t="s">
        <v>6707</v>
      </c>
      <c r="C6695" s="18" t="s">
        <v>495</v>
      </c>
      <c r="D6695" s="18">
        <v>2.83</v>
      </c>
      <c r="E6695" s="310" t="str">
        <f t="shared" si="104"/>
        <v>SINAPI 07/2024</v>
      </c>
      <c r="F6695" s="18">
        <v>3.16</v>
      </c>
    </row>
    <row r="6696" spans="1:6" ht="54">
      <c r="A6696" s="707">
        <v>91525</v>
      </c>
      <c r="B6696" s="692" t="s">
        <v>6708</v>
      </c>
      <c r="C6696" s="18" t="s">
        <v>495</v>
      </c>
      <c r="D6696" s="18">
        <v>7.35</v>
      </c>
      <c r="E6696" s="310" t="str">
        <f t="shared" si="104"/>
        <v>SINAPI 07/2024</v>
      </c>
      <c r="F6696" s="18">
        <v>7.89</v>
      </c>
    </row>
    <row r="6697" spans="1:6" ht="54">
      <c r="A6697" s="707">
        <v>104412</v>
      </c>
      <c r="B6697" s="692" t="s">
        <v>6709</v>
      </c>
      <c r="C6697" s="18" t="s">
        <v>495</v>
      </c>
      <c r="D6697" s="18">
        <v>2.5299999999999998</v>
      </c>
      <c r="E6697" s="310" t="str">
        <f t="shared" si="104"/>
        <v>SINAPI 07/2024</v>
      </c>
      <c r="F6697" s="18">
        <v>2.83</v>
      </c>
    </row>
    <row r="6698" spans="1:6" ht="54">
      <c r="A6698" s="707">
        <v>104413</v>
      </c>
      <c r="B6698" s="692" t="s">
        <v>6710</v>
      </c>
      <c r="C6698" s="18" t="s">
        <v>495</v>
      </c>
      <c r="D6698" s="18">
        <v>4.42</v>
      </c>
      <c r="E6698" s="310" t="str">
        <f t="shared" si="104"/>
        <v>SINAPI 07/2024</v>
      </c>
      <c r="F6698" s="18">
        <v>4.96</v>
      </c>
    </row>
    <row r="6699" spans="1:6" ht="54">
      <c r="A6699" s="707">
        <v>104414</v>
      </c>
      <c r="B6699" s="692" t="s">
        <v>6711</v>
      </c>
      <c r="C6699" s="18" t="s">
        <v>495</v>
      </c>
      <c r="D6699" s="18">
        <v>6.69</v>
      </c>
      <c r="E6699" s="310" t="str">
        <f t="shared" si="104"/>
        <v>SINAPI 07/2024</v>
      </c>
      <c r="F6699" s="18">
        <v>7.15</v>
      </c>
    </row>
    <row r="6700" spans="1:6" ht="54">
      <c r="A6700" s="707">
        <v>104415</v>
      </c>
      <c r="B6700" s="692" t="s">
        <v>6712</v>
      </c>
      <c r="C6700" s="18" t="s">
        <v>495</v>
      </c>
      <c r="D6700" s="18">
        <v>10.93</v>
      </c>
      <c r="E6700" s="310" t="str">
        <f t="shared" si="104"/>
        <v>SINAPI 07/2024</v>
      </c>
      <c r="F6700" s="18">
        <v>11.91</v>
      </c>
    </row>
    <row r="6701" spans="1:6" ht="54">
      <c r="A6701" s="707">
        <v>104416</v>
      </c>
      <c r="B6701" s="692" t="s">
        <v>6713</v>
      </c>
      <c r="C6701" s="18" t="s">
        <v>495</v>
      </c>
      <c r="D6701" s="18">
        <v>1.77</v>
      </c>
      <c r="E6701" s="310" t="str">
        <f t="shared" si="104"/>
        <v>SINAPI 07/2024</v>
      </c>
      <c r="F6701" s="18">
        <v>1.97</v>
      </c>
    </row>
    <row r="6702" spans="1:6" ht="54">
      <c r="A6702" s="707">
        <v>104417</v>
      </c>
      <c r="B6702" s="692" t="s">
        <v>6714</v>
      </c>
      <c r="C6702" s="18" t="s">
        <v>495</v>
      </c>
      <c r="D6702" s="18">
        <v>3.66</v>
      </c>
      <c r="E6702" s="310" t="str">
        <f t="shared" si="104"/>
        <v>SINAPI 07/2024</v>
      </c>
      <c r="F6702" s="18">
        <v>4.09</v>
      </c>
    </row>
    <row r="6703" spans="1:6" ht="54">
      <c r="A6703" s="707">
        <v>104418</v>
      </c>
      <c r="B6703" s="692" t="s">
        <v>6715</v>
      </c>
      <c r="C6703" s="18" t="s">
        <v>495</v>
      </c>
      <c r="D6703" s="18">
        <v>2.4</v>
      </c>
      <c r="E6703" s="310" t="str">
        <f t="shared" si="104"/>
        <v>SINAPI 07/2024</v>
      </c>
      <c r="F6703" s="18">
        <v>2.68</v>
      </c>
    </row>
    <row r="6704" spans="1:6" ht="67.5">
      <c r="A6704" s="707">
        <v>104419</v>
      </c>
      <c r="B6704" s="692" t="s">
        <v>6716</v>
      </c>
      <c r="C6704" s="18" t="s">
        <v>495</v>
      </c>
      <c r="D6704" s="18">
        <v>9.7200000000000006</v>
      </c>
      <c r="E6704" s="310" t="str">
        <f t="shared" si="104"/>
        <v>SINAPI 07/2024</v>
      </c>
      <c r="F6704" s="18">
        <v>10.91</v>
      </c>
    </row>
    <row r="6705" spans="1:6" ht="67.5">
      <c r="A6705" s="707">
        <v>104420</v>
      </c>
      <c r="B6705" s="692" t="s">
        <v>6717</v>
      </c>
      <c r="C6705" s="18" t="s">
        <v>495</v>
      </c>
      <c r="D6705" s="18">
        <v>8.7799999999999994</v>
      </c>
      <c r="E6705" s="310" t="str">
        <f t="shared" si="104"/>
        <v>SINAPI 07/2024</v>
      </c>
      <c r="F6705" s="18">
        <v>9.85</v>
      </c>
    </row>
    <row r="6706" spans="1:6" ht="67.5">
      <c r="A6706" s="707">
        <v>104421</v>
      </c>
      <c r="B6706" s="692" t="s">
        <v>6718</v>
      </c>
      <c r="C6706" s="18" t="s">
        <v>495</v>
      </c>
      <c r="D6706" s="18">
        <v>13.82</v>
      </c>
      <c r="E6706" s="310" t="str">
        <f t="shared" si="104"/>
        <v>SINAPI 07/2024</v>
      </c>
      <c r="F6706" s="18">
        <v>14.91</v>
      </c>
    </row>
    <row r="6707" spans="1:6" ht="54">
      <c r="A6707" s="707">
        <v>104422</v>
      </c>
      <c r="B6707" s="692" t="s">
        <v>6719</v>
      </c>
      <c r="C6707" s="18" t="s">
        <v>495</v>
      </c>
      <c r="D6707" s="18">
        <v>8.7200000000000006</v>
      </c>
      <c r="E6707" s="310" t="str">
        <f t="shared" si="104"/>
        <v>SINAPI 07/2024</v>
      </c>
      <c r="F6707" s="18">
        <v>9.18</v>
      </c>
    </row>
    <row r="6708" spans="1:6" ht="67.5">
      <c r="A6708" s="707">
        <v>104423</v>
      </c>
      <c r="B6708" s="692" t="s">
        <v>6720</v>
      </c>
      <c r="C6708" s="18" t="s">
        <v>495</v>
      </c>
      <c r="D6708" s="18">
        <v>21.03</v>
      </c>
      <c r="E6708" s="310" t="str">
        <f t="shared" si="104"/>
        <v>SINAPI 07/2024</v>
      </c>
      <c r="F6708" s="18">
        <v>23.03</v>
      </c>
    </row>
    <row r="6709" spans="1:6" ht="67.5">
      <c r="A6709" s="707">
        <v>104424</v>
      </c>
      <c r="B6709" s="692" t="s">
        <v>6721</v>
      </c>
      <c r="C6709" s="18" t="s">
        <v>495</v>
      </c>
      <c r="D6709" s="18">
        <v>19.489999999999998</v>
      </c>
      <c r="E6709" s="310" t="str">
        <f t="shared" si="104"/>
        <v>SINAPI 07/2024</v>
      </c>
      <c r="F6709" s="18">
        <v>21.3</v>
      </c>
    </row>
    <row r="6710" spans="1:6" ht="54">
      <c r="A6710" s="707">
        <v>104425</v>
      </c>
      <c r="B6710" s="692" t="s">
        <v>6722</v>
      </c>
      <c r="C6710" s="18" t="s">
        <v>495</v>
      </c>
      <c r="D6710" s="18">
        <v>16.940000000000001</v>
      </c>
      <c r="E6710" s="310" t="str">
        <f t="shared" si="104"/>
        <v>SINAPI 07/2024</v>
      </c>
      <c r="F6710" s="18">
        <v>18.440000000000001</v>
      </c>
    </row>
    <row r="6711" spans="1:6" ht="67.5">
      <c r="A6711" s="707">
        <v>87280</v>
      </c>
      <c r="B6711" s="692" t="s">
        <v>6723</v>
      </c>
      <c r="C6711" s="18" t="s">
        <v>514</v>
      </c>
      <c r="D6711" s="18">
        <v>453.16</v>
      </c>
      <c r="E6711" s="310" t="str">
        <f t="shared" si="104"/>
        <v>SINAPI 07/2024</v>
      </c>
      <c r="F6711" s="18">
        <v>469.3</v>
      </c>
    </row>
    <row r="6712" spans="1:6" ht="67.5">
      <c r="A6712" s="707">
        <v>87281</v>
      </c>
      <c r="B6712" s="692" t="s">
        <v>6724</v>
      </c>
      <c r="C6712" s="18" t="s">
        <v>514</v>
      </c>
      <c r="D6712" s="18">
        <v>440.83</v>
      </c>
      <c r="E6712" s="310" t="str">
        <f t="shared" si="104"/>
        <v>SINAPI 07/2024</v>
      </c>
      <c r="F6712" s="18">
        <v>454.24</v>
      </c>
    </row>
    <row r="6713" spans="1:6" ht="67.5">
      <c r="A6713" s="707">
        <v>87283</v>
      </c>
      <c r="B6713" s="692" t="s">
        <v>6725</v>
      </c>
      <c r="C6713" s="18" t="s">
        <v>514</v>
      </c>
      <c r="D6713" s="18">
        <v>463.88</v>
      </c>
      <c r="E6713" s="310" t="str">
        <f t="shared" si="104"/>
        <v>SINAPI 07/2024</v>
      </c>
      <c r="F6713" s="18">
        <v>478.39</v>
      </c>
    </row>
    <row r="6714" spans="1:6" ht="67.5">
      <c r="A6714" s="707">
        <v>87284</v>
      </c>
      <c r="B6714" s="692" t="s">
        <v>6726</v>
      </c>
      <c r="C6714" s="18" t="s">
        <v>514</v>
      </c>
      <c r="D6714" s="18">
        <v>450.31</v>
      </c>
      <c r="E6714" s="310" t="str">
        <f t="shared" si="104"/>
        <v>SINAPI 07/2024</v>
      </c>
      <c r="F6714" s="18">
        <v>462.32</v>
      </c>
    </row>
    <row r="6715" spans="1:6" ht="54">
      <c r="A6715" s="707">
        <v>87286</v>
      </c>
      <c r="B6715" s="692" t="s">
        <v>6727</v>
      </c>
      <c r="C6715" s="18" t="s">
        <v>514</v>
      </c>
      <c r="D6715" s="18">
        <v>631.95000000000005</v>
      </c>
      <c r="E6715" s="310" t="str">
        <f t="shared" si="104"/>
        <v>SINAPI 07/2024</v>
      </c>
      <c r="F6715" s="18">
        <v>649.24</v>
      </c>
    </row>
    <row r="6716" spans="1:6" ht="54">
      <c r="A6716" s="707">
        <v>87287</v>
      </c>
      <c r="B6716" s="692" t="s">
        <v>6728</v>
      </c>
      <c r="C6716" s="18" t="s">
        <v>514</v>
      </c>
      <c r="D6716" s="18">
        <v>607.22</v>
      </c>
      <c r="E6716" s="310" t="str">
        <f t="shared" si="104"/>
        <v>SINAPI 07/2024</v>
      </c>
      <c r="F6716" s="18">
        <v>619.44000000000005</v>
      </c>
    </row>
    <row r="6717" spans="1:6" ht="54">
      <c r="A6717" s="707">
        <v>87289</v>
      </c>
      <c r="B6717" s="692" t="s">
        <v>6729</v>
      </c>
      <c r="C6717" s="18" t="s">
        <v>514</v>
      </c>
      <c r="D6717" s="18">
        <v>627.23</v>
      </c>
      <c r="E6717" s="310" t="str">
        <f t="shared" si="104"/>
        <v>SINAPI 07/2024</v>
      </c>
      <c r="F6717" s="18">
        <v>643.54</v>
      </c>
    </row>
    <row r="6718" spans="1:6" ht="54">
      <c r="A6718" s="707">
        <v>87290</v>
      </c>
      <c r="B6718" s="692" t="s">
        <v>6730</v>
      </c>
      <c r="C6718" s="18" t="s">
        <v>514</v>
      </c>
      <c r="D6718" s="18">
        <v>611.96</v>
      </c>
      <c r="E6718" s="310" t="str">
        <f t="shared" si="104"/>
        <v>SINAPI 07/2024</v>
      </c>
      <c r="F6718" s="18">
        <v>625.11</v>
      </c>
    </row>
    <row r="6719" spans="1:6" ht="54">
      <c r="A6719" s="707">
        <v>87292</v>
      </c>
      <c r="B6719" s="692" t="s">
        <v>6731</v>
      </c>
      <c r="C6719" s="18" t="s">
        <v>514</v>
      </c>
      <c r="D6719" s="18">
        <v>654.41</v>
      </c>
      <c r="E6719" s="310" t="str">
        <f t="shared" si="104"/>
        <v>SINAPI 07/2024</v>
      </c>
      <c r="F6719" s="18">
        <v>669.48</v>
      </c>
    </row>
    <row r="6720" spans="1:6" ht="54">
      <c r="A6720" s="707">
        <v>87294</v>
      </c>
      <c r="B6720" s="692" t="s">
        <v>6732</v>
      </c>
      <c r="C6720" s="18" t="s">
        <v>514</v>
      </c>
      <c r="D6720" s="18">
        <v>619.4</v>
      </c>
      <c r="E6720" s="310" t="str">
        <f t="shared" si="104"/>
        <v>SINAPI 07/2024</v>
      </c>
      <c r="F6720" s="18">
        <v>633.4</v>
      </c>
    </row>
    <row r="6721" spans="1:6" ht="54">
      <c r="A6721" s="707">
        <v>87295</v>
      </c>
      <c r="B6721" s="692" t="s">
        <v>6733</v>
      </c>
      <c r="C6721" s="18" t="s">
        <v>514</v>
      </c>
      <c r="D6721" s="18">
        <v>653.79999999999995</v>
      </c>
      <c r="E6721" s="310" t="str">
        <f t="shared" si="104"/>
        <v>SINAPI 07/2024</v>
      </c>
      <c r="F6721" s="18">
        <v>672.33</v>
      </c>
    </row>
    <row r="6722" spans="1:6" ht="54">
      <c r="A6722" s="707">
        <v>87296</v>
      </c>
      <c r="B6722" s="692" t="s">
        <v>6734</v>
      </c>
      <c r="C6722" s="18" t="s">
        <v>514</v>
      </c>
      <c r="D6722" s="18">
        <v>618.08000000000004</v>
      </c>
      <c r="E6722" s="310" t="str">
        <f t="shared" si="104"/>
        <v>SINAPI 07/2024</v>
      </c>
      <c r="F6722" s="18">
        <v>630.4</v>
      </c>
    </row>
    <row r="6723" spans="1:6" ht="40.5">
      <c r="A6723" s="707">
        <v>87298</v>
      </c>
      <c r="B6723" s="692" t="s">
        <v>6735</v>
      </c>
      <c r="C6723" s="18" t="s">
        <v>514</v>
      </c>
      <c r="D6723" s="18">
        <v>654.73</v>
      </c>
      <c r="E6723" s="310" t="str">
        <f t="shared" si="104"/>
        <v>SINAPI 07/2024</v>
      </c>
      <c r="F6723" s="18">
        <v>669.54</v>
      </c>
    </row>
    <row r="6724" spans="1:6" ht="40.5">
      <c r="A6724" s="707">
        <v>87299</v>
      </c>
      <c r="B6724" s="692" t="s">
        <v>6736</v>
      </c>
      <c r="C6724" s="18" t="s">
        <v>514</v>
      </c>
      <c r="D6724" s="18">
        <v>448.92</v>
      </c>
      <c r="E6724" s="310" t="str">
        <f t="shared" si="104"/>
        <v>SINAPI 07/2024</v>
      </c>
      <c r="F6724" s="18">
        <v>461.75</v>
      </c>
    </row>
    <row r="6725" spans="1:6" ht="40.5">
      <c r="A6725" s="707">
        <v>87301</v>
      </c>
      <c r="B6725" s="692" t="s">
        <v>6737</v>
      </c>
      <c r="C6725" s="18" t="s">
        <v>514</v>
      </c>
      <c r="D6725" s="18">
        <v>602.20000000000005</v>
      </c>
      <c r="E6725" s="310" t="str">
        <f t="shared" si="104"/>
        <v>SINAPI 07/2024</v>
      </c>
      <c r="F6725" s="18">
        <v>618.44000000000005</v>
      </c>
    </row>
    <row r="6726" spans="1:6" ht="40.5">
      <c r="A6726" s="707">
        <v>87302</v>
      </c>
      <c r="B6726" s="692" t="s">
        <v>6738</v>
      </c>
      <c r="C6726" s="18" t="s">
        <v>514</v>
      </c>
      <c r="D6726" s="18">
        <v>586.79</v>
      </c>
      <c r="E6726" s="310" t="str">
        <f t="shared" si="104"/>
        <v>SINAPI 07/2024</v>
      </c>
      <c r="F6726" s="18">
        <v>599.77</v>
      </c>
    </row>
    <row r="6727" spans="1:6" ht="40.5">
      <c r="A6727" s="707">
        <v>87304</v>
      </c>
      <c r="B6727" s="692" t="s">
        <v>6739</v>
      </c>
      <c r="C6727" s="18" t="s">
        <v>514</v>
      </c>
      <c r="D6727" s="18">
        <v>551.84</v>
      </c>
      <c r="E6727" s="310" t="str">
        <f t="shared" si="104"/>
        <v>SINAPI 07/2024</v>
      </c>
      <c r="F6727" s="18">
        <v>566.58000000000004</v>
      </c>
    </row>
    <row r="6728" spans="1:6" ht="40.5">
      <c r="A6728" s="707">
        <v>87305</v>
      </c>
      <c r="B6728" s="692" t="s">
        <v>6740</v>
      </c>
      <c r="C6728" s="18" t="s">
        <v>514</v>
      </c>
      <c r="D6728" s="18">
        <v>549.44000000000005</v>
      </c>
      <c r="E6728" s="310" t="str">
        <f t="shared" ref="E6728:E6791" si="105">+$G$7</f>
        <v>SINAPI 07/2024</v>
      </c>
      <c r="F6728" s="18">
        <v>562.88</v>
      </c>
    </row>
    <row r="6729" spans="1:6" ht="40.5">
      <c r="A6729" s="707">
        <v>87307</v>
      </c>
      <c r="B6729" s="692" t="s">
        <v>6741</v>
      </c>
      <c r="C6729" s="18" t="s">
        <v>514</v>
      </c>
      <c r="D6729" s="18">
        <v>533.54999999999995</v>
      </c>
      <c r="E6729" s="310" t="str">
        <f t="shared" si="105"/>
        <v>SINAPI 07/2024</v>
      </c>
      <c r="F6729" s="18">
        <v>549.79</v>
      </c>
    </row>
    <row r="6730" spans="1:6" ht="40.5">
      <c r="A6730" s="707">
        <v>87308</v>
      </c>
      <c r="B6730" s="692" t="s">
        <v>6742</v>
      </c>
      <c r="C6730" s="18" t="s">
        <v>514</v>
      </c>
      <c r="D6730" s="18">
        <v>517.54999999999995</v>
      </c>
      <c r="E6730" s="310" t="str">
        <f t="shared" si="105"/>
        <v>SINAPI 07/2024</v>
      </c>
      <c r="F6730" s="18">
        <v>530.92999999999995</v>
      </c>
    </row>
    <row r="6731" spans="1:6" ht="40.5">
      <c r="A6731" s="707">
        <v>87310</v>
      </c>
      <c r="B6731" s="692" t="s">
        <v>6743</v>
      </c>
      <c r="C6731" s="18" t="s">
        <v>514</v>
      </c>
      <c r="D6731" s="18">
        <v>440.04</v>
      </c>
      <c r="E6731" s="310" t="str">
        <f t="shared" si="105"/>
        <v>SINAPI 07/2024</v>
      </c>
      <c r="F6731" s="18">
        <v>454.45</v>
      </c>
    </row>
    <row r="6732" spans="1:6" ht="40.5">
      <c r="A6732" s="707">
        <v>87311</v>
      </c>
      <c r="B6732" s="692" t="s">
        <v>6744</v>
      </c>
      <c r="C6732" s="18" t="s">
        <v>514</v>
      </c>
      <c r="D6732" s="18">
        <v>424.79</v>
      </c>
      <c r="E6732" s="310" t="str">
        <f t="shared" si="105"/>
        <v>SINAPI 07/2024</v>
      </c>
      <c r="F6732" s="18">
        <v>436.41</v>
      </c>
    </row>
    <row r="6733" spans="1:6" ht="40.5">
      <c r="A6733" s="707">
        <v>87313</v>
      </c>
      <c r="B6733" s="692" t="s">
        <v>6745</v>
      </c>
      <c r="C6733" s="18" t="s">
        <v>514</v>
      </c>
      <c r="D6733" s="18">
        <v>515.41</v>
      </c>
      <c r="E6733" s="310" t="str">
        <f t="shared" si="105"/>
        <v>SINAPI 07/2024</v>
      </c>
      <c r="F6733" s="18">
        <v>529.88</v>
      </c>
    </row>
    <row r="6734" spans="1:6" ht="40.5">
      <c r="A6734" s="707">
        <v>87314</v>
      </c>
      <c r="B6734" s="692" t="s">
        <v>6746</v>
      </c>
      <c r="C6734" s="18" t="s">
        <v>514</v>
      </c>
      <c r="D6734" s="18">
        <v>501.69</v>
      </c>
      <c r="E6734" s="310" t="str">
        <f t="shared" si="105"/>
        <v>SINAPI 07/2024</v>
      </c>
      <c r="F6734" s="18">
        <v>513.37</v>
      </c>
    </row>
    <row r="6735" spans="1:6" ht="40.5">
      <c r="A6735" s="707">
        <v>87316</v>
      </c>
      <c r="B6735" s="692" t="s">
        <v>6747</v>
      </c>
      <c r="C6735" s="18" t="s">
        <v>514</v>
      </c>
      <c r="D6735" s="18">
        <v>477.92</v>
      </c>
      <c r="E6735" s="310" t="str">
        <f t="shared" si="105"/>
        <v>SINAPI 07/2024</v>
      </c>
      <c r="F6735" s="18">
        <v>493.46</v>
      </c>
    </row>
    <row r="6736" spans="1:6" ht="40.5">
      <c r="A6736" s="707">
        <v>87317</v>
      </c>
      <c r="B6736" s="692" t="s">
        <v>6748</v>
      </c>
      <c r="C6736" s="18" t="s">
        <v>514</v>
      </c>
      <c r="D6736" s="18">
        <v>456.2</v>
      </c>
      <c r="E6736" s="310" t="str">
        <f t="shared" si="105"/>
        <v>SINAPI 07/2024</v>
      </c>
      <c r="F6736" s="18">
        <v>467.87</v>
      </c>
    </row>
    <row r="6737" spans="1:6" ht="54">
      <c r="A6737" s="707">
        <v>87319</v>
      </c>
      <c r="B6737" s="692" t="s">
        <v>6749</v>
      </c>
      <c r="C6737" s="18" t="s">
        <v>514</v>
      </c>
      <c r="D6737" s="311">
        <v>3512.29</v>
      </c>
      <c r="E6737" s="310" t="str">
        <f t="shared" si="105"/>
        <v>SINAPI 07/2024</v>
      </c>
      <c r="F6737" s="311">
        <v>3526.76</v>
      </c>
    </row>
    <row r="6738" spans="1:6" ht="54">
      <c r="A6738" s="707">
        <v>87320</v>
      </c>
      <c r="B6738" s="692" t="s">
        <v>6750</v>
      </c>
      <c r="C6738" s="18" t="s">
        <v>514</v>
      </c>
      <c r="D6738" s="311">
        <v>3512.55</v>
      </c>
      <c r="E6738" s="310" t="str">
        <f t="shared" si="105"/>
        <v>SINAPI 07/2024</v>
      </c>
      <c r="F6738" s="311">
        <v>3524.37</v>
      </c>
    </row>
    <row r="6739" spans="1:6" ht="54">
      <c r="A6739" s="707">
        <v>87322</v>
      </c>
      <c r="B6739" s="692" t="s">
        <v>6751</v>
      </c>
      <c r="C6739" s="18" t="s">
        <v>514</v>
      </c>
      <c r="D6739" s="311">
        <v>3609.15</v>
      </c>
      <c r="E6739" s="310" t="str">
        <f t="shared" si="105"/>
        <v>SINAPI 07/2024</v>
      </c>
      <c r="F6739" s="311">
        <v>3624.43</v>
      </c>
    </row>
    <row r="6740" spans="1:6" ht="54">
      <c r="A6740" s="707">
        <v>87323</v>
      </c>
      <c r="B6740" s="692" t="s">
        <v>6752</v>
      </c>
      <c r="C6740" s="18" t="s">
        <v>514</v>
      </c>
      <c r="D6740" s="311">
        <v>3601.38</v>
      </c>
      <c r="E6740" s="310" t="str">
        <f t="shared" si="105"/>
        <v>SINAPI 07/2024</v>
      </c>
      <c r="F6740" s="311">
        <v>3612.78</v>
      </c>
    </row>
    <row r="6741" spans="1:6" ht="54">
      <c r="A6741" s="707">
        <v>87325</v>
      </c>
      <c r="B6741" s="692" t="s">
        <v>6753</v>
      </c>
      <c r="C6741" s="18" t="s">
        <v>514</v>
      </c>
      <c r="D6741" s="311">
        <v>3535.87</v>
      </c>
      <c r="E6741" s="310" t="str">
        <f t="shared" si="105"/>
        <v>SINAPI 07/2024</v>
      </c>
      <c r="F6741" s="311">
        <v>3551.58</v>
      </c>
    </row>
    <row r="6742" spans="1:6" ht="54">
      <c r="A6742" s="707">
        <v>87326</v>
      </c>
      <c r="B6742" s="692" t="s">
        <v>6754</v>
      </c>
      <c r="C6742" s="18" t="s">
        <v>514</v>
      </c>
      <c r="D6742" s="311">
        <v>3537.48</v>
      </c>
      <c r="E6742" s="310" t="str">
        <f t="shared" si="105"/>
        <v>SINAPI 07/2024</v>
      </c>
      <c r="F6742" s="311">
        <v>3548.25</v>
      </c>
    </row>
    <row r="6743" spans="1:6" ht="67.5">
      <c r="A6743" s="707">
        <v>87327</v>
      </c>
      <c r="B6743" s="692" t="s">
        <v>6755</v>
      </c>
      <c r="C6743" s="18" t="s">
        <v>514</v>
      </c>
      <c r="D6743" s="18">
        <v>478.95</v>
      </c>
      <c r="E6743" s="310" t="str">
        <f t="shared" si="105"/>
        <v>SINAPI 07/2024</v>
      </c>
      <c r="F6743" s="18">
        <v>498.51</v>
      </c>
    </row>
    <row r="6744" spans="1:6" ht="67.5">
      <c r="A6744" s="707">
        <v>87328</v>
      </c>
      <c r="B6744" s="692" t="s">
        <v>6756</v>
      </c>
      <c r="C6744" s="18" t="s">
        <v>514</v>
      </c>
      <c r="D6744" s="18">
        <v>409.85</v>
      </c>
      <c r="E6744" s="310" t="str">
        <f t="shared" si="105"/>
        <v>SINAPI 07/2024</v>
      </c>
      <c r="F6744" s="18">
        <v>420.05</v>
      </c>
    </row>
    <row r="6745" spans="1:6" ht="67.5">
      <c r="A6745" s="707">
        <v>87329</v>
      </c>
      <c r="B6745" s="692" t="s">
        <v>6757</v>
      </c>
      <c r="C6745" s="18" t="s">
        <v>514</v>
      </c>
      <c r="D6745" s="18">
        <v>509.98</v>
      </c>
      <c r="E6745" s="310" t="str">
        <f t="shared" si="105"/>
        <v>SINAPI 07/2024</v>
      </c>
      <c r="F6745" s="18">
        <v>531.15</v>
      </c>
    </row>
    <row r="6746" spans="1:6" ht="67.5">
      <c r="A6746" s="707">
        <v>87330</v>
      </c>
      <c r="B6746" s="692" t="s">
        <v>6758</v>
      </c>
      <c r="C6746" s="18" t="s">
        <v>514</v>
      </c>
      <c r="D6746" s="18">
        <v>432.13</v>
      </c>
      <c r="E6746" s="310" t="str">
        <f t="shared" si="105"/>
        <v>SINAPI 07/2024</v>
      </c>
      <c r="F6746" s="18">
        <v>442.83</v>
      </c>
    </row>
    <row r="6747" spans="1:6" ht="67.5">
      <c r="A6747" s="707">
        <v>87331</v>
      </c>
      <c r="B6747" s="692" t="s">
        <v>6759</v>
      </c>
      <c r="C6747" s="18" t="s">
        <v>514</v>
      </c>
      <c r="D6747" s="18">
        <v>655.92</v>
      </c>
      <c r="E6747" s="310" t="str">
        <f t="shared" si="105"/>
        <v>SINAPI 07/2024</v>
      </c>
      <c r="F6747" s="18">
        <v>676.69</v>
      </c>
    </row>
    <row r="6748" spans="1:6" ht="67.5">
      <c r="A6748" s="707">
        <v>87332</v>
      </c>
      <c r="B6748" s="692" t="s">
        <v>6760</v>
      </c>
      <c r="C6748" s="18" t="s">
        <v>514</v>
      </c>
      <c r="D6748" s="18">
        <v>584.53</v>
      </c>
      <c r="E6748" s="310" t="str">
        <f t="shared" si="105"/>
        <v>SINAPI 07/2024</v>
      </c>
      <c r="F6748" s="18">
        <v>595.35</v>
      </c>
    </row>
    <row r="6749" spans="1:6" ht="67.5">
      <c r="A6749" s="707">
        <v>87333</v>
      </c>
      <c r="B6749" s="692" t="s">
        <v>6761</v>
      </c>
      <c r="C6749" s="18" t="s">
        <v>514</v>
      </c>
      <c r="D6749" s="18">
        <v>631.09</v>
      </c>
      <c r="E6749" s="310" t="str">
        <f t="shared" si="105"/>
        <v>SINAPI 07/2024</v>
      </c>
      <c r="F6749" s="18">
        <v>649.04999999999995</v>
      </c>
    </row>
    <row r="6750" spans="1:6" ht="67.5">
      <c r="A6750" s="707">
        <v>87334</v>
      </c>
      <c r="B6750" s="692" t="s">
        <v>6762</v>
      </c>
      <c r="C6750" s="18" t="s">
        <v>514</v>
      </c>
      <c r="D6750" s="18">
        <v>586.51</v>
      </c>
      <c r="E6750" s="310" t="str">
        <f t="shared" si="105"/>
        <v>SINAPI 07/2024</v>
      </c>
      <c r="F6750" s="18">
        <v>598.17999999999995</v>
      </c>
    </row>
    <row r="6751" spans="1:6" ht="67.5">
      <c r="A6751" s="707">
        <v>87335</v>
      </c>
      <c r="B6751" s="692" t="s">
        <v>6763</v>
      </c>
      <c r="C6751" s="18" t="s">
        <v>514</v>
      </c>
      <c r="D6751" s="18">
        <v>623.17999999999995</v>
      </c>
      <c r="E6751" s="310" t="str">
        <f t="shared" si="105"/>
        <v>SINAPI 07/2024</v>
      </c>
      <c r="F6751" s="18">
        <v>639.79</v>
      </c>
    </row>
    <row r="6752" spans="1:6" ht="67.5">
      <c r="A6752" s="707">
        <v>87336</v>
      </c>
      <c r="B6752" s="692" t="s">
        <v>6764</v>
      </c>
      <c r="C6752" s="18" t="s">
        <v>514</v>
      </c>
      <c r="D6752" s="18">
        <v>618.62</v>
      </c>
      <c r="E6752" s="310" t="str">
        <f t="shared" si="105"/>
        <v>SINAPI 07/2024</v>
      </c>
      <c r="F6752" s="18">
        <v>629.79</v>
      </c>
    </row>
    <row r="6753" spans="1:6" ht="67.5">
      <c r="A6753" s="707">
        <v>87337</v>
      </c>
      <c r="B6753" s="692" t="s">
        <v>6765</v>
      </c>
      <c r="C6753" s="18" t="s">
        <v>514</v>
      </c>
      <c r="D6753" s="18">
        <v>626.07000000000005</v>
      </c>
      <c r="E6753" s="310" t="str">
        <f t="shared" si="105"/>
        <v>SINAPI 07/2024</v>
      </c>
      <c r="F6753" s="18">
        <v>642.41</v>
      </c>
    </row>
    <row r="6754" spans="1:6" ht="67.5">
      <c r="A6754" s="707">
        <v>87338</v>
      </c>
      <c r="B6754" s="692" t="s">
        <v>6766</v>
      </c>
      <c r="C6754" s="18" t="s">
        <v>514</v>
      </c>
      <c r="D6754" s="18">
        <v>615.05999999999995</v>
      </c>
      <c r="E6754" s="310" t="str">
        <f t="shared" si="105"/>
        <v>SINAPI 07/2024</v>
      </c>
      <c r="F6754" s="18">
        <v>628.86</v>
      </c>
    </row>
    <row r="6755" spans="1:6" ht="40.5">
      <c r="A6755" s="707">
        <v>87339</v>
      </c>
      <c r="B6755" s="692" t="s">
        <v>6767</v>
      </c>
      <c r="C6755" s="18" t="s">
        <v>514</v>
      </c>
      <c r="D6755" s="18">
        <v>793.38</v>
      </c>
      <c r="E6755" s="310" t="str">
        <f t="shared" si="105"/>
        <v>SINAPI 07/2024</v>
      </c>
      <c r="F6755" s="18">
        <v>828.05</v>
      </c>
    </row>
    <row r="6756" spans="1:6" ht="40.5">
      <c r="A6756" s="707">
        <v>87340</v>
      </c>
      <c r="B6756" s="692" t="s">
        <v>6768</v>
      </c>
      <c r="C6756" s="18" t="s">
        <v>514</v>
      </c>
      <c r="D6756" s="18">
        <v>654.77</v>
      </c>
      <c r="E6756" s="310" t="str">
        <f t="shared" si="105"/>
        <v>SINAPI 07/2024</v>
      </c>
      <c r="F6756" s="18">
        <v>670.78</v>
      </c>
    </row>
    <row r="6757" spans="1:6" ht="40.5">
      <c r="A6757" s="707">
        <v>87341</v>
      </c>
      <c r="B6757" s="692" t="s">
        <v>6769</v>
      </c>
      <c r="C6757" s="18" t="s">
        <v>514</v>
      </c>
      <c r="D6757" s="18">
        <v>616.47</v>
      </c>
      <c r="E6757" s="310" t="str">
        <f t="shared" si="105"/>
        <v>SINAPI 07/2024</v>
      </c>
      <c r="F6757" s="18">
        <v>627.11</v>
      </c>
    </row>
    <row r="6758" spans="1:6" ht="40.5">
      <c r="A6758" s="707">
        <v>87342</v>
      </c>
      <c r="B6758" s="692" t="s">
        <v>6770</v>
      </c>
      <c r="C6758" s="18" t="s">
        <v>514</v>
      </c>
      <c r="D6758" s="18">
        <v>683.34</v>
      </c>
      <c r="E6758" s="310" t="str">
        <f t="shared" si="105"/>
        <v>SINAPI 07/2024</v>
      </c>
      <c r="F6758" s="18">
        <v>711.31</v>
      </c>
    </row>
    <row r="6759" spans="1:6" ht="40.5">
      <c r="A6759" s="707">
        <v>87343</v>
      </c>
      <c r="B6759" s="692" t="s">
        <v>6771</v>
      </c>
      <c r="C6759" s="18" t="s">
        <v>514</v>
      </c>
      <c r="D6759" s="18">
        <v>604.85</v>
      </c>
      <c r="E6759" s="310" t="str">
        <f t="shared" si="105"/>
        <v>SINAPI 07/2024</v>
      </c>
      <c r="F6759" s="18">
        <v>622.21</v>
      </c>
    </row>
    <row r="6760" spans="1:6" ht="40.5">
      <c r="A6760" s="707">
        <v>87344</v>
      </c>
      <c r="B6760" s="692" t="s">
        <v>6772</v>
      </c>
      <c r="C6760" s="18" t="s">
        <v>514</v>
      </c>
      <c r="D6760" s="18">
        <v>557.9</v>
      </c>
      <c r="E6760" s="310" t="str">
        <f t="shared" si="105"/>
        <v>SINAPI 07/2024</v>
      </c>
      <c r="F6760" s="18">
        <v>568.5</v>
      </c>
    </row>
    <row r="6761" spans="1:6" ht="40.5">
      <c r="A6761" s="707">
        <v>87345</v>
      </c>
      <c r="B6761" s="692" t="s">
        <v>6773</v>
      </c>
      <c r="C6761" s="18" t="s">
        <v>514</v>
      </c>
      <c r="D6761" s="18">
        <v>620</v>
      </c>
      <c r="E6761" s="310" t="str">
        <f t="shared" si="105"/>
        <v>SINAPI 07/2024</v>
      </c>
      <c r="F6761" s="18">
        <v>644.91999999999996</v>
      </c>
    </row>
    <row r="6762" spans="1:6" ht="40.5">
      <c r="A6762" s="707">
        <v>87346</v>
      </c>
      <c r="B6762" s="692" t="s">
        <v>6774</v>
      </c>
      <c r="C6762" s="18" t="s">
        <v>514</v>
      </c>
      <c r="D6762" s="18">
        <v>555.19000000000005</v>
      </c>
      <c r="E6762" s="310" t="str">
        <f t="shared" si="105"/>
        <v>SINAPI 07/2024</v>
      </c>
      <c r="F6762" s="18">
        <v>571.23</v>
      </c>
    </row>
    <row r="6763" spans="1:6" ht="40.5">
      <c r="A6763" s="707">
        <v>87347</v>
      </c>
      <c r="B6763" s="692" t="s">
        <v>6775</v>
      </c>
      <c r="C6763" s="18" t="s">
        <v>514</v>
      </c>
      <c r="D6763" s="18">
        <v>517.49</v>
      </c>
      <c r="E6763" s="310" t="str">
        <f t="shared" si="105"/>
        <v>SINAPI 07/2024</v>
      </c>
      <c r="F6763" s="18">
        <v>528.16999999999996</v>
      </c>
    </row>
    <row r="6764" spans="1:6" ht="40.5">
      <c r="A6764" s="707">
        <v>87348</v>
      </c>
      <c r="B6764" s="692" t="s">
        <v>6776</v>
      </c>
      <c r="C6764" s="18" t="s">
        <v>514</v>
      </c>
      <c r="D6764" s="18">
        <v>572.63</v>
      </c>
      <c r="E6764" s="310" t="str">
        <f t="shared" si="105"/>
        <v>SINAPI 07/2024</v>
      </c>
      <c r="F6764" s="18">
        <v>595.07000000000005</v>
      </c>
    </row>
    <row r="6765" spans="1:6" ht="40.5">
      <c r="A6765" s="707">
        <v>87349</v>
      </c>
      <c r="B6765" s="692" t="s">
        <v>6777</v>
      </c>
      <c r="C6765" s="18" t="s">
        <v>514</v>
      </c>
      <c r="D6765" s="18">
        <v>484.39</v>
      </c>
      <c r="E6765" s="310" t="str">
        <f t="shared" si="105"/>
        <v>SINAPI 07/2024</v>
      </c>
      <c r="F6765" s="18">
        <v>494.4</v>
      </c>
    </row>
    <row r="6766" spans="1:6" ht="54">
      <c r="A6766" s="707">
        <v>87350</v>
      </c>
      <c r="B6766" s="692" t="s">
        <v>6778</v>
      </c>
      <c r="C6766" s="18" t="s">
        <v>514</v>
      </c>
      <c r="D6766" s="18">
        <v>491.76</v>
      </c>
      <c r="E6766" s="310" t="str">
        <f t="shared" si="105"/>
        <v>SINAPI 07/2024</v>
      </c>
      <c r="F6766" s="18">
        <v>513.23</v>
      </c>
    </row>
    <row r="6767" spans="1:6" ht="54">
      <c r="A6767" s="707">
        <v>87351</v>
      </c>
      <c r="B6767" s="692" t="s">
        <v>6779</v>
      </c>
      <c r="C6767" s="18" t="s">
        <v>514</v>
      </c>
      <c r="D6767" s="18">
        <v>408.65</v>
      </c>
      <c r="E6767" s="310" t="str">
        <f t="shared" si="105"/>
        <v>SINAPI 07/2024</v>
      </c>
      <c r="F6767" s="18">
        <v>419.06</v>
      </c>
    </row>
    <row r="6768" spans="1:6" ht="54">
      <c r="A6768" s="707">
        <v>87352</v>
      </c>
      <c r="B6768" s="692" t="s">
        <v>6780</v>
      </c>
      <c r="C6768" s="18" t="s">
        <v>514</v>
      </c>
      <c r="D6768" s="18">
        <v>607.21</v>
      </c>
      <c r="E6768" s="310" t="str">
        <f t="shared" si="105"/>
        <v>SINAPI 07/2024</v>
      </c>
      <c r="F6768" s="18">
        <v>634.45000000000005</v>
      </c>
    </row>
    <row r="6769" spans="1:6" ht="54">
      <c r="A6769" s="707">
        <v>87353</v>
      </c>
      <c r="B6769" s="692" t="s">
        <v>6781</v>
      </c>
      <c r="C6769" s="18" t="s">
        <v>514</v>
      </c>
      <c r="D6769" s="18">
        <v>521.42999999999995</v>
      </c>
      <c r="E6769" s="310" t="str">
        <f t="shared" si="105"/>
        <v>SINAPI 07/2024</v>
      </c>
      <c r="F6769" s="18">
        <v>537.37</v>
      </c>
    </row>
    <row r="6770" spans="1:6" ht="54">
      <c r="A6770" s="707">
        <v>87354</v>
      </c>
      <c r="B6770" s="692" t="s">
        <v>6782</v>
      </c>
      <c r="C6770" s="18" t="s">
        <v>514</v>
      </c>
      <c r="D6770" s="18">
        <v>479.64</v>
      </c>
      <c r="E6770" s="310" t="str">
        <f t="shared" si="105"/>
        <v>SINAPI 07/2024</v>
      </c>
      <c r="F6770" s="18">
        <v>489.51</v>
      </c>
    </row>
    <row r="6771" spans="1:6" ht="54">
      <c r="A6771" s="707">
        <v>87355</v>
      </c>
      <c r="B6771" s="692" t="s">
        <v>6783</v>
      </c>
      <c r="C6771" s="18" t="s">
        <v>514</v>
      </c>
      <c r="D6771" s="18">
        <v>521.66</v>
      </c>
      <c r="E6771" s="310" t="str">
        <f t="shared" si="105"/>
        <v>SINAPI 07/2024</v>
      </c>
      <c r="F6771" s="18">
        <v>543.6</v>
      </c>
    </row>
    <row r="6772" spans="1:6" ht="54">
      <c r="A6772" s="707">
        <v>87356</v>
      </c>
      <c r="B6772" s="692" t="s">
        <v>6784</v>
      </c>
      <c r="C6772" s="18" t="s">
        <v>514</v>
      </c>
      <c r="D6772" s="18">
        <v>463.73</v>
      </c>
      <c r="E6772" s="310" t="str">
        <f t="shared" si="105"/>
        <v>SINAPI 07/2024</v>
      </c>
      <c r="F6772" s="18">
        <v>477.74</v>
      </c>
    </row>
    <row r="6773" spans="1:6" ht="54">
      <c r="A6773" s="707">
        <v>87357</v>
      </c>
      <c r="B6773" s="692" t="s">
        <v>6785</v>
      </c>
      <c r="C6773" s="18" t="s">
        <v>514</v>
      </c>
      <c r="D6773" s="18">
        <v>432.55</v>
      </c>
      <c r="E6773" s="310" t="str">
        <f t="shared" si="105"/>
        <v>SINAPI 07/2024</v>
      </c>
      <c r="F6773" s="18">
        <v>442.18</v>
      </c>
    </row>
    <row r="6774" spans="1:6" ht="54">
      <c r="A6774" s="707">
        <v>87358</v>
      </c>
      <c r="B6774" s="692" t="s">
        <v>6786</v>
      </c>
      <c r="C6774" s="18" t="s">
        <v>514</v>
      </c>
      <c r="D6774" s="311">
        <v>3476.98</v>
      </c>
      <c r="E6774" s="310" t="str">
        <f t="shared" si="105"/>
        <v>SINAPI 07/2024</v>
      </c>
      <c r="F6774" s="311">
        <v>3494.97</v>
      </c>
    </row>
    <row r="6775" spans="1:6" ht="54">
      <c r="A6775" s="707">
        <v>87359</v>
      </c>
      <c r="B6775" s="692" t="s">
        <v>6787</v>
      </c>
      <c r="C6775" s="18" t="s">
        <v>514</v>
      </c>
      <c r="D6775" s="311">
        <v>3440.93</v>
      </c>
      <c r="E6775" s="310" t="str">
        <f t="shared" si="105"/>
        <v>SINAPI 07/2024</v>
      </c>
      <c r="F6775" s="311">
        <v>3452.35</v>
      </c>
    </row>
    <row r="6776" spans="1:6" ht="54">
      <c r="A6776" s="707">
        <v>87360</v>
      </c>
      <c r="B6776" s="692" t="s">
        <v>6788</v>
      </c>
      <c r="C6776" s="18" t="s">
        <v>514</v>
      </c>
      <c r="D6776" s="311">
        <v>3573.87</v>
      </c>
      <c r="E6776" s="310" t="str">
        <f t="shared" si="105"/>
        <v>SINAPI 07/2024</v>
      </c>
      <c r="F6776" s="311">
        <v>3596.95</v>
      </c>
    </row>
    <row r="6777" spans="1:6" ht="54">
      <c r="A6777" s="707">
        <v>87361</v>
      </c>
      <c r="B6777" s="692" t="s">
        <v>6789</v>
      </c>
      <c r="C6777" s="18" t="s">
        <v>514</v>
      </c>
      <c r="D6777" s="311">
        <v>3523</v>
      </c>
      <c r="E6777" s="310" t="str">
        <f t="shared" si="105"/>
        <v>SINAPI 07/2024</v>
      </c>
      <c r="F6777" s="311">
        <v>3536.81</v>
      </c>
    </row>
    <row r="6778" spans="1:6" ht="54">
      <c r="A6778" s="707">
        <v>87362</v>
      </c>
      <c r="B6778" s="692" t="s">
        <v>6790</v>
      </c>
      <c r="C6778" s="18" t="s">
        <v>514</v>
      </c>
      <c r="D6778" s="311">
        <v>3516.12</v>
      </c>
      <c r="E6778" s="310" t="str">
        <f t="shared" si="105"/>
        <v>SINAPI 07/2024</v>
      </c>
      <c r="F6778" s="311">
        <v>3525.68</v>
      </c>
    </row>
    <row r="6779" spans="1:6" ht="54">
      <c r="A6779" s="707">
        <v>87363</v>
      </c>
      <c r="B6779" s="692" t="s">
        <v>6791</v>
      </c>
      <c r="C6779" s="18" t="s">
        <v>514</v>
      </c>
      <c r="D6779" s="311">
        <v>3510.31</v>
      </c>
      <c r="E6779" s="310" t="str">
        <f t="shared" si="105"/>
        <v>SINAPI 07/2024</v>
      </c>
      <c r="F6779" s="311">
        <v>3529.94</v>
      </c>
    </row>
    <row r="6780" spans="1:6" ht="54">
      <c r="A6780" s="707">
        <v>87364</v>
      </c>
      <c r="B6780" s="692" t="s">
        <v>6792</v>
      </c>
      <c r="C6780" s="18" t="s">
        <v>514</v>
      </c>
      <c r="D6780" s="311">
        <v>3472.61</v>
      </c>
      <c r="E6780" s="310" t="str">
        <f t="shared" si="105"/>
        <v>SINAPI 07/2024</v>
      </c>
      <c r="F6780" s="311">
        <v>3482.65</v>
      </c>
    </row>
    <row r="6781" spans="1:6" ht="54">
      <c r="A6781" s="707">
        <v>87365</v>
      </c>
      <c r="B6781" s="692" t="s">
        <v>6793</v>
      </c>
      <c r="C6781" s="18" t="s">
        <v>514</v>
      </c>
      <c r="D6781" s="18">
        <v>531.44000000000005</v>
      </c>
      <c r="E6781" s="310" t="str">
        <f t="shared" si="105"/>
        <v>SINAPI 07/2024</v>
      </c>
      <c r="F6781" s="18">
        <v>555.64</v>
      </c>
    </row>
    <row r="6782" spans="1:6" ht="54">
      <c r="A6782" s="707">
        <v>87366</v>
      </c>
      <c r="B6782" s="692" t="s">
        <v>6794</v>
      </c>
      <c r="C6782" s="18" t="s">
        <v>514</v>
      </c>
      <c r="D6782" s="18">
        <v>556.72</v>
      </c>
      <c r="E6782" s="310" t="str">
        <f t="shared" si="105"/>
        <v>SINAPI 07/2024</v>
      </c>
      <c r="F6782" s="18">
        <v>581.66999999999996</v>
      </c>
    </row>
    <row r="6783" spans="1:6" ht="54">
      <c r="A6783" s="707">
        <v>87367</v>
      </c>
      <c r="B6783" s="692" t="s">
        <v>6795</v>
      </c>
      <c r="C6783" s="18" t="s">
        <v>514</v>
      </c>
      <c r="D6783" s="18">
        <v>708.31</v>
      </c>
      <c r="E6783" s="310" t="str">
        <f t="shared" si="105"/>
        <v>SINAPI 07/2024</v>
      </c>
      <c r="F6783" s="18">
        <v>733.47</v>
      </c>
    </row>
    <row r="6784" spans="1:6" ht="54">
      <c r="A6784" s="707">
        <v>87368</v>
      </c>
      <c r="B6784" s="692" t="s">
        <v>6796</v>
      </c>
      <c r="C6784" s="18" t="s">
        <v>514</v>
      </c>
      <c r="D6784" s="18">
        <v>707.84</v>
      </c>
      <c r="E6784" s="310" t="str">
        <f t="shared" si="105"/>
        <v>SINAPI 07/2024</v>
      </c>
      <c r="F6784" s="18">
        <v>733.2</v>
      </c>
    </row>
    <row r="6785" spans="1:6" ht="54">
      <c r="A6785" s="707">
        <v>87369</v>
      </c>
      <c r="B6785" s="692" t="s">
        <v>6797</v>
      </c>
      <c r="C6785" s="18" t="s">
        <v>514</v>
      </c>
      <c r="D6785" s="18">
        <v>739.6</v>
      </c>
      <c r="E6785" s="310" t="str">
        <f t="shared" si="105"/>
        <v>SINAPI 07/2024</v>
      </c>
      <c r="F6785" s="18">
        <v>764.46</v>
      </c>
    </row>
    <row r="6786" spans="1:6" ht="54">
      <c r="A6786" s="707">
        <v>87370</v>
      </c>
      <c r="B6786" s="692" t="s">
        <v>6798</v>
      </c>
      <c r="C6786" s="18" t="s">
        <v>514</v>
      </c>
      <c r="D6786" s="18">
        <v>710.54</v>
      </c>
      <c r="E6786" s="310" t="str">
        <f t="shared" si="105"/>
        <v>SINAPI 07/2024</v>
      </c>
      <c r="F6786" s="18">
        <v>735.56</v>
      </c>
    </row>
    <row r="6787" spans="1:6" ht="54">
      <c r="A6787" s="707">
        <v>87371</v>
      </c>
      <c r="B6787" s="692" t="s">
        <v>6799</v>
      </c>
      <c r="C6787" s="18" t="s">
        <v>514</v>
      </c>
      <c r="D6787" s="18">
        <v>713.11</v>
      </c>
      <c r="E6787" s="310" t="str">
        <f t="shared" si="105"/>
        <v>SINAPI 07/2024</v>
      </c>
      <c r="F6787" s="18">
        <v>737.48</v>
      </c>
    </row>
    <row r="6788" spans="1:6" ht="40.5">
      <c r="A6788" s="707">
        <v>87372</v>
      </c>
      <c r="B6788" s="692" t="s">
        <v>6800</v>
      </c>
      <c r="C6788" s="18" t="s">
        <v>514</v>
      </c>
      <c r="D6788" s="18">
        <v>752.34</v>
      </c>
      <c r="E6788" s="310" t="str">
        <f t="shared" si="105"/>
        <v>SINAPI 07/2024</v>
      </c>
      <c r="F6788" s="18">
        <v>778.44</v>
      </c>
    </row>
    <row r="6789" spans="1:6" ht="40.5">
      <c r="A6789" s="707">
        <v>87373</v>
      </c>
      <c r="B6789" s="692" t="s">
        <v>6801</v>
      </c>
      <c r="C6789" s="18" t="s">
        <v>514</v>
      </c>
      <c r="D6789" s="18">
        <v>681.45</v>
      </c>
      <c r="E6789" s="310" t="str">
        <f t="shared" si="105"/>
        <v>SINAPI 07/2024</v>
      </c>
      <c r="F6789" s="18">
        <v>706.14</v>
      </c>
    </row>
    <row r="6790" spans="1:6" ht="40.5">
      <c r="A6790" s="707">
        <v>87374</v>
      </c>
      <c r="B6790" s="692" t="s">
        <v>6802</v>
      </c>
      <c r="C6790" s="18" t="s">
        <v>514</v>
      </c>
      <c r="D6790" s="18">
        <v>642.07000000000005</v>
      </c>
      <c r="E6790" s="310" t="str">
        <f t="shared" si="105"/>
        <v>SINAPI 07/2024</v>
      </c>
      <c r="F6790" s="18">
        <v>666.93</v>
      </c>
    </row>
    <row r="6791" spans="1:6" ht="40.5">
      <c r="A6791" s="707">
        <v>87375</v>
      </c>
      <c r="B6791" s="692" t="s">
        <v>6803</v>
      </c>
      <c r="C6791" s="18" t="s">
        <v>514</v>
      </c>
      <c r="D6791" s="18">
        <v>617.41</v>
      </c>
      <c r="E6791" s="310" t="str">
        <f t="shared" si="105"/>
        <v>SINAPI 07/2024</v>
      </c>
      <c r="F6791" s="18">
        <v>642.74</v>
      </c>
    </row>
    <row r="6792" spans="1:6" ht="40.5">
      <c r="A6792" s="707">
        <v>87376</v>
      </c>
      <c r="B6792" s="692" t="s">
        <v>6804</v>
      </c>
      <c r="C6792" s="18" t="s">
        <v>514</v>
      </c>
      <c r="D6792" s="18">
        <v>529.74</v>
      </c>
      <c r="E6792" s="310" t="str">
        <f t="shared" ref="E6792:E6855" si="106">+$G$7</f>
        <v>SINAPI 07/2024</v>
      </c>
      <c r="F6792" s="18">
        <v>553.94000000000005</v>
      </c>
    </row>
    <row r="6793" spans="1:6" ht="40.5">
      <c r="A6793" s="707">
        <v>87377</v>
      </c>
      <c r="B6793" s="692" t="s">
        <v>6805</v>
      </c>
      <c r="C6793" s="18" t="s">
        <v>514</v>
      </c>
      <c r="D6793" s="18">
        <v>609.04</v>
      </c>
      <c r="E6793" s="310" t="str">
        <f t="shared" si="106"/>
        <v>SINAPI 07/2024</v>
      </c>
      <c r="F6793" s="18">
        <v>633.73</v>
      </c>
    </row>
    <row r="6794" spans="1:6" ht="40.5">
      <c r="A6794" s="707">
        <v>87378</v>
      </c>
      <c r="B6794" s="692" t="s">
        <v>6806</v>
      </c>
      <c r="C6794" s="18" t="s">
        <v>514</v>
      </c>
      <c r="D6794" s="18">
        <v>557.16</v>
      </c>
      <c r="E6794" s="310" t="str">
        <f t="shared" si="106"/>
        <v>SINAPI 07/2024</v>
      </c>
      <c r="F6794" s="18">
        <v>581.04</v>
      </c>
    </row>
    <row r="6795" spans="1:6" ht="40.5">
      <c r="A6795" s="707">
        <v>87379</v>
      </c>
      <c r="B6795" s="692" t="s">
        <v>6807</v>
      </c>
      <c r="C6795" s="18" t="s">
        <v>514</v>
      </c>
      <c r="D6795" s="311">
        <v>3580.96</v>
      </c>
      <c r="E6795" s="310" t="str">
        <f t="shared" si="106"/>
        <v>SINAPI 07/2024</v>
      </c>
      <c r="F6795" s="311">
        <v>3604.82</v>
      </c>
    </row>
    <row r="6796" spans="1:6" ht="40.5">
      <c r="A6796" s="707">
        <v>87380</v>
      </c>
      <c r="B6796" s="692" t="s">
        <v>6808</v>
      </c>
      <c r="C6796" s="18" t="s">
        <v>514</v>
      </c>
      <c r="D6796" s="311">
        <v>3661.53</v>
      </c>
      <c r="E6796" s="310" t="str">
        <f t="shared" si="106"/>
        <v>SINAPI 07/2024</v>
      </c>
      <c r="F6796" s="311">
        <v>3685.88</v>
      </c>
    </row>
    <row r="6797" spans="1:6" ht="40.5">
      <c r="A6797" s="707">
        <v>87381</v>
      </c>
      <c r="B6797" s="692" t="s">
        <v>6809</v>
      </c>
      <c r="C6797" s="18" t="s">
        <v>514</v>
      </c>
      <c r="D6797" s="311">
        <v>3608.62</v>
      </c>
      <c r="E6797" s="310" t="str">
        <f t="shared" si="106"/>
        <v>SINAPI 07/2024</v>
      </c>
      <c r="F6797" s="311">
        <v>3632.16</v>
      </c>
    </row>
    <row r="6798" spans="1:6" ht="40.5">
      <c r="A6798" s="707">
        <v>87382</v>
      </c>
      <c r="B6798" s="692" t="s">
        <v>6810</v>
      </c>
      <c r="C6798" s="18" t="s">
        <v>514</v>
      </c>
      <c r="D6798" s="311">
        <v>2012.15</v>
      </c>
      <c r="E6798" s="310" t="str">
        <f t="shared" si="106"/>
        <v>SINAPI 07/2024</v>
      </c>
      <c r="F6798" s="311">
        <v>2027.09</v>
      </c>
    </row>
    <row r="6799" spans="1:6" ht="40.5">
      <c r="A6799" s="707">
        <v>87383</v>
      </c>
      <c r="B6799" s="692" t="s">
        <v>6811</v>
      </c>
      <c r="C6799" s="18" t="s">
        <v>514</v>
      </c>
      <c r="D6799" s="311">
        <v>2007.33</v>
      </c>
      <c r="E6799" s="310" t="str">
        <f t="shared" si="106"/>
        <v>SINAPI 07/2024</v>
      </c>
      <c r="F6799" s="311">
        <v>2019.05</v>
      </c>
    </row>
    <row r="6800" spans="1:6" ht="40.5">
      <c r="A6800" s="707">
        <v>87384</v>
      </c>
      <c r="B6800" s="692" t="s">
        <v>6812</v>
      </c>
      <c r="C6800" s="18" t="s">
        <v>514</v>
      </c>
      <c r="D6800" s="311">
        <v>1995.53</v>
      </c>
      <c r="E6800" s="310" t="str">
        <f t="shared" si="106"/>
        <v>SINAPI 07/2024</v>
      </c>
      <c r="F6800" s="311">
        <v>2003.86</v>
      </c>
    </row>
    <row r="6801" spans="1:6" ht="27">
      <c r="A6801" s="707">
        <v>87385</v>
      </c>
      <c r="B6801" s="692" t="s">
        <v>6813</v>
      </c>
      <c r="C6801" s="18" t="s">
        <v>514</v>
      </c>
      <c r="D6801" s="311">
        <v>2348.09</v>
      </c>
      <c r="E6801" s="310" t="str">
        <f t="shared" si="106"/>
        <v>SINAPI 07/2024</v>
      </c>
      <c r="F6801" s="311">
        <v>2365.91</v>
      </c>
    </row>
    <row r="6802" spans="1:6" ht="27">
      <c r="A6802" s="707">
        <v>87386</v>
      </c>
      <c r="B6802" s="692" t="s">
        <v>6814</v>
      </c>
      <c r="C6802" s="18" t="s">
        <v>514</v>
      </c>
      <c r="D6802" s="311">
        <v>2337.62</v>
      </c>
      <c r="E6802" s="310" t="str">
        <f t="shared" si="106"/>
        <v>SINAPI 07/2024</v>
      </c>
      <c r="F6802" s="311">
        <v>2351.09</v>
      </c>
    </row>
    <row r="6803" spans="1:6" ht="27">
      <c r="A6803" s="707">
        <v>87387</v>
      </c>
      <c r="B6803" s="692" t="s">
        <v>6815</v>
      </c>
      <c r="C6803" s="18" t="s">
        <v>514</v>
      </c>
      <c r="D6803" s="311">
        <v>2327.7399999999998</v>
      </c>
      <c r="E6803" s="310" t="str">
        <f t="shared" si="106"/>
        <v>SINAPI 07/2024</v>
      </c>
      <c r="F6803" s="311">
        <v>2337.4899999999998</v>
      </c>
    </row>
    <row r="6804" spans="1:6" ht="40.5">
      <c r="A6804" s="707">
        <v>87388</v>
      </c>
      <c r="B6804" s="692" t="s">
        <v>6816</v>
      </c>
      <c r="C6804" s="18" t="s">
        <v>514</v>
      </c>
      <c r="D6804" s="311">
        <v>5625.8</v>
      </c>
      <c r="E6804" s="310" t="str">
        <f t="shared" si="106"/>
        <v>SINAPI 07/2024</v>
      </c>
      <c r="F6804" s="311">
        <v>5640.84</v>
      </c>
    </row>
    <row r="6805" spans="1:6" ht="40.5">
      <c r="A6805" s="707">
        <v>87389</v>
      </c>
      <c r="B6805" s="692" t="s">
        <v>6817</v>
      </c>
      <c r="C6805" s="18" t="s">
        <v>514</v>
      </c>
      <c r="D6805" s="311">
        <v>5646.69</v>
      </c>
      <c r="E6805" s="310" t="str">
        <f t="shared" si="106"/>
        <v>SINAPI 07/2024</v>
      </c>
      <c r="F6805" s="311">
        <v>5658.31</v>
      </c>
    </row>
    <row r="6806" spans="1:6" ht="40.5">
      <c r="A6806" s="707">
        <v>87390</v>
      </c>
      <c r="B6806" s="692" t="s">
        <v>6818</v>
      </c>
      <c r="C6806" s="18" t="s">
        <v>514</v>
      </c>
      <c r="D6806" s="311">
        <v>5672.19</v>
      </c>
      <c r="E6806" s="310" t="str">
        <f t="shared" si="106"/>
        <v>SINAPI 07/2024</v>
      </c>
      <c r="F6806" s="311">
        <v>5680.52</v>
      </c>
    </row>
    <row r="6807" spans="1:6" ht="40.5">
      <c r="A6807" s="707">
        <v>87391</v>
      </c>
      <c r="B6807" s="692" t="s">
        <v>6819</v>
      </c>
      <c r="C6807" s="18" t="s">
        <v>514</v>
      </c>
      <c r="D6807" s="311">
        <v>6252.62</v>
      </c>
      <c r="E6807" s="310" t="str">
        <f t="shared" si="106"/>
        <v>SINAPI 07/2024</v>
      </c>
      <c r="F6807" s="311">
        <v>6272.11</v>
      </c>
    </row>
    <row r="6808" spans="1:6" ht="40.5">
      <c r="A6808" s="707">
        <v>87393</v>
      </c>
      <c r="B6808" s="692" t="s">
        <v>6820</v>
      </c>
      <c r="C6808" s="18" t="s">
        <v>514</v>
      </c>
      <c r="D6808" s="311">
        <v>6307.21</v>
      </c>
      <c r="E6808" s="310" t="str">
        <f t="shared" si="106"/>
        <v>SINAPI 07/2024</v>
      </c>
      <c r="F6808" s="311">
        <v>6323.02</v>
      </c>
    </row>
    <row r="6809" spans="1:6" ht="40.5">
      <c r="A6809" s="707">
        <v>87394</v>
      </c>
      <c r="B6809" s="692" t="s">
        <v>6821</v>
      </c>
      <c r="C6809" s="18" t="s">
        <v>514</v>
      </c>
      <c r="D6809" s="311">
        <v>6357.35</v>
      </c>
      <c r="E6809" s="310" t="str">
        <f t="shared" si="106"/>
        <v>SINAPI 07/2024</v>
      </c>
      <c r="F6809" s="311">
        <v>6369.29</v>
      </c>
    </row>
    <row r="6810" spans="1:6" ht="40.5">
      <c r="A6810" s="707">
        <v>87395</v>
      </c>
      <c r="B6810" s="692" t="s">
        <v>6822</v>
      </c>
      <c r="C6810" s="18" t="s">
        <v>514</v>
      </c>
      <c r="D6810" s="311">
        <v>3945.76</v>
      </c>
      <c r="E6810" s="310" t="str">
        <f t="shared" si="106"/>
        <v>SINAPI 07/2024</v>
      </c>
      <c r="F6810" s="311">
        <v>3965.25</v>
      </c>
    </row>
    <row r="6811" spans="1:6" ht="40.5">
      <c r="A6811" s="707">
        <v>87396</v>
      </c>
      <c r="B6811" s="692" t="s">
        <v>6823</v>
      </c>
      <c r="C6811" s="18" t="s">
        <v>514</v>
      </c>
      <c r="D6811" s="311">
        <v>3969.36</v>
      </c>
      <c r="E6811" s="310" t="str">
        <f t="shared" si="106"/>
        <v>SINAPI 07/2024</v>
      </c>
      <c r="F6811" s="311">
        <v>3985.17</v>
      </c>
    </row>
    <row r="6812" spans="1:6" ht="40.5">
      <c r="A6812" s="707">
        <v>87397</v>
      </c>
      <c r="B6812" s="692" t="s">
        <v>6824</v>
      </c>
      <c r="C6812" s="18" t="s">
        <v>514</v>
      </c>
      <c r="D6812" s="311">
        <v>3989.91</v>
      </c>
      <c r="E6812" s="310" t="str">
        <f t="shared" si="106"/>
        <v>SINAPI 07/2024</v>
      </c>
      <c r="F6812" s="311">
        <v>4001.85</v>
      </c>
    </row>
    <row r="6813" spans="1:6" ht="40.5">
      <c r="A6813" s="707">
        <v>87398</v>
      </c>
      <c r="B6813" s="692" t="s">
        <v>6825</v>
      </c>
      <c r="C6813" s="18" t="s">
        <v>514</v>
      </c>
      <c r="D6813" s="311">
        <v>2183.5100000000002</v>
      </c>
      <c r="E6813" s="310" t="str">
        <f t="shared" si="106"/>
        <v>SINAPI 07/2024</v>
      </c>
      <c r="F6813" s="311">
        <v>2211.71</v>
      </c>
    </row>
    <row r="6814" spans="1:6" ht="27">
      <c r="A6814" s="707">
        <v>87399</v>
      </c>
      <c r="B6814" s="692" t="s">
        <v>6826</v>
      </c>
      <c r="C6814" s="18" t="s">
        <v>514</v>
      </c>
      <c r="D6814" s="311">
        <v>2518.29</v>
      </c>
      <c r="E6814" s="310" t="str">
        <f t="shared" si="106"/>
        <v>SINAPI 07/2024</v>
      </c>
      <c r="F6814" s="311">
        <v>2548.6</v>
      </c>
    </row>
    <row r="6815" spans="1:6" ht="27">
      <c r="A6815" s="707">
        <v>87401</v>
      </c>
      <c r="B6815" s="692" t="s">
        <v>6827</v>
      </c>
      <c r="C6815" s="18" t="s">
        <v>514</v>
      </c>
      <c r="D6815" s="311">
        <v>6521.22</v>
      </c>
      <c r="E6815" s="310" t="str">
        <f t="shared" si="106"/>
        <v>SINAPI 07/2024</v>
      </c>
      <c r="F6815" s="311">
        <v>6556.56</v>
      </c>
    </row>
    <row r="6816" spans="1:6" ht="27">
      <c r="A6816" s="707">
        <v>87402</v>
      </c>
      <c r="B6816" s="692" t="s">
        <v>6828</v>
      </c>
      <c r="C6816" s="18" t="s">
        <v>514</v>
      </c>
      <c r="D6816" s="311">
        <v>4167.12</v>
      </c>
      <c r="E6816" s="310" t="str">
        <f t="shared" si="106"/>
        <v>SINAPI 07/2024</v>
      </c>
      <c r="F6816" s="311">
        <v>4202.46</v>
      </c>
    </row>
    <row r="6817" spans="1:6" ht="40.5">
      <c r="A6817" s="707">
        <v>87404</v>
      </c>
      <c r="B6817" s="692" t="s">
        <v>6829</v>
      </c>
      <c r="C6817" s="18" t="s">
        <v>514</v>
      </c>
      <c r="D6817" s="311">
        <v>5846.23</v>
      </c>
      <c r="E6817" s="310" t="str">
        <f t="shared" si="106"/>
        <v>SINAPI 07/2024</v>
      </c>
      <c r="F6817" s="311">
        <v>5867.27</v>
      </c>
    </row>
    <row r="6818" spans="1:6" ht="40.5">
      <c r="A6818" s="707">
        <v>87405</v>
      </c>
      <c r="B6818" s="692" t="s">
        <v>6830</v>
      </c>
      <c r="C6818" s="18" t="s">
        <v>514</v>
      </c>
      <c r="D6818" s="311">
        <v>5858.74</v>
      </c>
      <c r="E6818" s="310" t="str">
        <f t="shared" si="106"/>
        <v>SINAPI 07/2024</v>
      </c>
      <c r="F6818" s="311">
        <v>5874.52</v>
      </c>
    </row>
    <row r="6819" spans="1:6" ht="27">
      <c r="A6819" s="707">
        <v>87407</v>
      </c>
      <c r="B6819" s="692" t="s">
        <v>6831</v>
      </c>
      <c r="C6819" s="18" t="s">
        <v>514</v>
      </c>
      <c r="D6819" s="311">
        <v>2052.09</v>
      </c>
      <c r="E6819" s="310" t="str">
        <f t="shared" si="106"/>
        <v>SINAPI 07/2024</v>
      </c>
      <c r="F6819" s="311">
        <v>2066.3000000000002</v>
      </c>
    </row>
    <row r="6820" spans="1:6" ht="27">
      <c r="A6820" s="707">
        <v>87408</v>
      </c>
      <c r="B6820" s="692" t="s">
        <v>6832</v>
      </c>
      <c r="C6820" s="18" t="s">
        <v>514</v>
      </c>
      <c r="D6820" s="311">
        <v>2037.55</v>
      </c>
      <c r="E6820" s="310" t="str">
        <f t="shared" si="106"/>
        <v>SINAPI 07/2024</v>
      </c>
      <c r="F6820" s="311">
        <v>2048.21</v>
      </c>
    </row>
    <row r="6821" spans="1:6" ht="27">
      <c r="A6821" s="707">
        <v>87410</v>
      </c>
      <c r="B6821" s="692" t="s">
        <v>6833</v>
      </c>
      <c r="C6821" s="18" t="s">
        <v>514</v>
      </c>
      <c r="D6821" s="18">
        <v>826.91</v>
      </c>
      <c r="E6821" s="310" t="str">
        <f t="shared" si="106"/>
        <v>SINAPI 07/2024</v>
      </c>
      <c r="F6821" s="18">
        <v>846.7</v>
      </c>
    </row>
    <row r="6822" spans="1:6" ht="40.5">
      <c r="A6822" s="707">
        <v>88626</v>
      </c>
      <c r="B6822" s="692" t="s">
        <v>6834</v>
      </c>
      <c r="C6822" s="18" t="s">
        <v>514</v>
      </c>
      <c r="D6822" s="18">
        <v>581.70000000000005</v>
      </c>
      <c r="E6822" s="310" t="str">
        <f t="shared" si="106"/>
        <v>SINAPI 07/2024</v>
      </c>
      <c r="F6822" s="18">
        <v>594.69000000000005</v>
      </c>
    </row>
    <row r="6823" spans="1:6" ht="40.5">
      <c r="A6823" s="707">
        <v>88627</v>
      </c>
      <c r="B6823" s="692" t="s">
        <v>6835</v>
      </c>
      <c r="C6823" s="18" t="s">
        <v>514</v>
      </c>
      <c r="D6823" s="18">
        <v>648.26</v>
      </c>
      <c r="E6823" s="310" t="str">
        <f t="shared" si="106"/>
        <v>SINAPI 07/2024</v>
      </c>
      <c r="F6823" s="18">
        <v>667.92</v>
      </c>
    </row>
    <row r="6824" spans="1:6" ht="40.5">
      <c r="A6824" s="707">
        <v>88628</v>
      </c>
      <c r="B6824" s="692" t="s">
        <v>6836</v>
      </c>
      <c r="C6824" s="18" t="s">
        <v>514</v>
      </c>
      <c r="D6824" s="18">
        <v>544.17999999999995</v>
      </c>
      <c r="E6824" s="310" t="str">
        <f t="shared" si="106"/>
        <v>SINAPI 07/2024</v>
      </c>
      <c r="F6824" s="18">
        <v>555.64</v>
      </c>
    </row>
    <row r="6825" spans="1:6" ht="27">
      <c r="A6825" s="707">
        <v>88629</v>
      </c>
      <c r="B6825" s="692" t="s">
        <v>6837</v>
      </c>
      <c r="C6825" s="18" t="s">
        <v>514</v>
      </c>
      <c r="D6825" s="18">
        <v>617.98</v>
      </c>
      <c r="E6825" s="310" t="str">
        <f t="shared" si="106"/>
        <v>SINAPI 07/2024</v>
      </c>
      <c r="F6825" s="18">
        <v>637.16999999999996</v>
      </c>
    </row>
    <row r="6826" spans="1:6" ht="27">
      <c r="A6826" s="707">
        <v>88630</v>
      </c>
      <c r="B6826" s="692" t="s">
        <v>6838</v>
      </c>
      <c r="C6826" s="18" t="s">
        <v>514</v>
      </c>
      <c r="D6826" s="18">
        <v>478.36</v>
      </c>
      <c r="E6826" s="310" t="str">
        <f t="shared" si="106"/>
        <v>SINAPI 07/2024</v>
      </c>
      <c r="F6826" s="18">
        <v>489.62</v>
      </c>
    </row>
    <row r="6827" spans="1:6" ht="27">
      <c r="A6827" s="707">
        <v>88631</v>
      </c>
      <c r="B6827" s="692" t="s">
        <v>6839</v>
      </c>
      <c r="C6827" s="18" t="s">
        <v>514</v>
      </c>
      <c r="D6827" s="18">
        <v>561.37</v>
      </c>
      <c r="E6827" s="310" t="str">
        <f t="shared" si="106"/>
        <v>SINAPI 07/2024</v>
      </c>
      <c r="F6827" s="18">
        <v>579.94000000000005</v>
      </c>
    </row>
    <row r="6828" spans="1:6" ht="54">
      <c r="A6828" s="707">
        <v>88715</v>
      </c>
      <c r="B6828" s="692" t="s">
        <v>6840</v>
      </c>
      <c r="C6828" s="18" t="s">
        <v>514</v>
      </c>
      <c r="D6828" s="18">
        <v>618.21</v>
      </c>
      <c r="E6828" s="310" t="str">
        <f t="shared" si="106"/>
        <v>SINAPI 07/2024</v>
      </c>
      <c r="F6828" s="18">
        <v>632.48</v>
      </c>
    </row>
    <row r="6829" spans="1:6" ht="40.5">
      <c r="A6829" s="707">
        <v>100464</v>
      </c>
      <c r="B6829" s="692" t="s">
        <v>6841</v>
      </c>
      <c r="C6829" s="18" t="s">
        <v>514</v>
      </c>
      <c r="D6829" s="18">
        <v>610.48</v>
      </c>
      <c r="E6829" s="310" t="str">
        <f t="shared" si="106"/>
        <v>SINAPI 07/2024</v>
      </c>
      <c r="F6829" s="18">
        <v>628.29999999999995</v>
      </c>
    </row>
    <row r="6830" spans="1:6" ht="40.5">
      <c r="A6830" s="707">
        <v>100465</v>
      </c>
      <c r="B6830" s="692" t="s">
        <v>6842</v>
      </c>
      <c r="C6830" s="18" t="s">
        <v>514</v>
      </c>
      <c r="D6830" s="18">
        <v>567.67999999999995</v>
      </c>
      <c r="E6830" s="310" t="str">
        <f t="shared" si="106"/>
        <v>SINAPI 07/2024</v>
      </c>
      <c r="F6830" s="18">
        <v>579.44000000000005</v>
      </c>
    </row>
    <row r="6831" spans="1:6" ht="40.5">
      <c r="A6831" s="707">
        <v>100466</v>
      </c>
      <c r="B6831" s="692" t="s">
        <v>6843</v>
      </c>
      <c r="C6831" s="18" t="s">
        <v>514</v>
      </c>
      <c r="D6831" s="18">
        <v>543.52</v>
      </c>
      <c r="E6831" s="310" t="str">
        <f t="shared" si="106"/>
        <v>SINAPI 07/2024</v>
      </c>
      <c r="F6831" s="18">
        <v>551.66</v>
      </c>
    </row>
    <row r="6832" spans="1:6" ht="40.5">
      <c r="A6832" s="707">
        <v>100468</v>
      </c>
      <c r="B6832" s="692" t="s">
        <v>6844</v>
      </c>
      <c r="C6832" s="18" t="s">
        <v>514</v>
      </c>
      <c r="D6832" s="18">
        <v>669.93</v>
      </c>
      <c r="E6832" s="310" t="str">
        <f t="shared" si="106"/>
        <v>SINAPI 07/2024</v>
      </c>
      <c r="F6832" s="18">
        <v>692.67</v>
      </c>
    </row>
    <row r="6833" spans="1:6" ht="40.5">
      <c r="A6833" s="707">
        <v>100469</v>
      </c>
      <c r="B6833" s="692" t="s">
        <v>6845</v>
      </c>
      <c r="C6833" s="18" t="s">
        <v>514</v>
      </c>
      <c r="D6833" s="18">
        <v>534.57000000000005</v>
      </c>
      <c r="E6833" s="310" t="str">
        <f t="shared" si="106"/>
        <v>SINAPI 07/2024</v>
      </c>
      <c r="F6833" s="18">
        <v>545.46</v>
      </c>
    </row>
    <row r="6834" spans="1:6" ht="40.5">
      <c r="A6834" s="707">
        <v>100470</v>
      </c>
      <c r="B6834" s="692" t="s">
        <v>6846</v>
      </c>
      <c r="C6834" s="18" t="s">
        <v>514</v>
      </c>
      <c r="D6834" s="18">
        <v>493.68</v>
      </c>
      <c r="E6834" s="310" t="str">
        <f t="shared" si="106"/>
        <v>SINAPI 07/2024</v>
      </c>
      <c r="F6834" s="18">
        <v>504.57</v>
      </c>
    </row>
    <row r="6835" spans="1:6" ht="40.5">
      <c r="A6835" s="707">
        <v>100472</v>
      </c>
      <c r="B6835" s="692" t="s">
        <v>6847</v>
      </c>
      <c r="C6835" s="18" t="s">
        <v>514</v>
      </c>
      <c r="D6835" s="18">
        <v>545.6</v>
      </c>
      <c r="E6835" s="310" t="str">
        <f t="shared" si="106"/>
        <v>SINAPI 07/2024</v>
      </c>
      <c r="F6835" s="18">
        <v>564.83000000000004</v>
      </c>
    </row>
    <row r="6836" spans="1:6" ht="40.5">
      <c r="A6836" s="707">
        <v>100473</v>
      </c>
      <c r="B6836" s="692" t="s">
        <v>6848</v>
      </c>
      <c r="C6836" s="18" t="s">
        <v>514</v>
      </c>
      <c r="D6836" s="18">
        <v>491.15</v>
      </c>
      <c r="E6836" s="310" t="str">
        <f t="shared" si="106"/>
        <v>SINAPI 07/2024</v>
      </c>
      <c r="F6836" s="18">
        <v>502.98</v>
      </c>
    </row>
    <row r="6837" spans="1:6" ht="40.5">
      <c r="A6837" s="707">
        <v>100474</v>
      </c>
      <c r="B6837" s="692" t="s">
        <v>6849</v>
      </c>
      <c r="C6837" s="18" t="s">
        <v>514</v>
      </c>
      <c r="D6837" s="18">
        <v>464.08</v>
      </c>
      <c r="E6837" s="310" t="str">
        <f t="shared" si="106"/>
        <v>SINAPI 07/2024</v>
      </c>
      <c r="F6837" s="18">
        <v>471.81</v>
      </c>
    </row>
    <row r="6838" spans="1:6" ht="40.5">
      <c r="A6838" s="707">
        <v>100475</v>
      </c>
      <c r="B6838" s="692" t="s">
        <v>6850</v>
      </c>
      <c r="C6838" s="18" t="s">
        <v>514</v>
      </c>
      <c r="D6838" s="18">
        <v>712.63</v>
      </c>
      <c r="E6838" s="310" t="str">
        <f t="shared" si="106"/>
        <v>SINAPI 07/2024</v>
      </c>
      <c r="F6838" s="18">
        <v>725.19</v>
      </c>
    </row>
    <row r="6839" spans="1:6" ht="54">
      <c r="A6839" s="707">
        <v>100477</v>
      </c>
      <c r="B6839" s="692" t="s">
        <v>6851</v>
      </c>
      <c r="C6839" s="18" t="s">
        <v>514</v>
      </c>
      <c r="D6839" s="18">
        <v>783.57</v>
      </c>
      <c r="E6839" s="310" t="str">
        <f t="shared" si="106"/>
        <v>SINAPI 07/2024</v>
      </c>
      <c r="F6839" s="18">
        <v>807.43</v>
      </c>
    </row>
    <row r="6840" spans="1:6" ht="54">
      <c r="A6840" s="707">
        <v>100478</v>
      </c>
      <c r="B6840" s="692" t="s">
        <v>6852</v>
      </c>
      <c r="C6840" s="18" t="s">
        <v>514</v>
      </c>
      <c r="D6840" s="18">
        <v>699.15</v>
      </c>
      <c r="E6840" s="310" t="str">
        <f t="shared" si="106"/>
        <v>SINAPI 07/2024</v>
      </c>
      <c r="F6840" s="18">
        <v>711.14</v>
      </c>
    </row>
    <row r="6841" spans="1:6" ht="54">
      <c r="A6841" s="707">
        <v>100479</v>
      </c>
      <c r="B6841" s="692" t="s">
        <v>6853</v>
      </c>
      <c r="C6841" s="18" t="s">
        <v>514</v>
      </c>
      <c r="D6841" s="18">
        <v>677.42</v>
      </c>
      <c r="E6841" s="310" t="str">
        <f t="shared" si="106"/>
        <v>SINAPI 07/2024</v>
      </c>
      <c r="F6841" s="18">
        <v>686.07</v>
      </c>
    </row>
    <row r="6842" spans="1:6" ht="40.5">
      <c r="A6842" s="707">
        <v>100480</v>
      </c>
      <c r="B6842" s="692" t="s">
        <v>6854</v>
      </c>
      <c r="C6842" s="18" t="s">
        <v>514</v>
      </c>
      <c r="D6842" s="18">
        <v>783.46</v>
      </c>
      <c r="E6842" s="310" t="str">
        <f t="shared" si="106"/>
        <v>SINAPI 07/2024</v>
      </c>
      <c r="F6842" s="18">
        <v>803.4</v>
      </c>
    </row>
    <row r="6843" spans="1:6" ht="40.5">
      <c r="A6843" s="707">
        <v>100481</v>
      </c>
      <c r="B6843" s="692" t="s">
        <v>6855</v>
      </c>
      <c r="C6843" s="18" t="s">
        <v>514</v>
      </c>
      <c r="D6843" s="18">
        <v>622.91999999999996</v>
      </c>
      <c r="E6843" s="310" t="str">
        <f t="shared" si="106"/>
        <v>SINAPI 07/2024</v>
      </c>
      <c r="F6843" s="18">
        <v>634.67999999999995</v>
      </c>
    </row>
    <row r="6844" spans="1:6" ht="54">
      <c r="A6844" s="707">
        <v>100483</v>
      </c>
      <c r="B6844" s="692" t="s">
        <v>6856</v>
      </c>
      <c r="C6844" s="18" t="s">
        <v>514</v>
      </c>
      <c r="D6844" s="18">
        <v>675.66</v>
      </c>
      <c r="E6844" s="310" t="str">
        <f t="shared" si="106"/>
        <v>SINAPI 07/2024</v>
      </c>
      <c r="F6844" s="18">
        <v>695.8</v>
      </c>
    </row>
    <row r="6845" spans="1:6" ht="54">
      <c r="A6845" s="707">
        <v>100484</v>
      </c>
      <c r="B6845" s="692" t="s">
        <v>6857</v>
      </c>
      <c r="C6845" s="18" t="s">
        <v>514</v>
      </c>
      <c r="D6845" s="18">
        <v>622.32000000000005</v>
      </c>
      <c r="E6845" s="310" t="str">
        <f t="shared" si="106"/>
        <v>SINAPI 07/2024</v>
      </c>
      <c r="F6845" s="18">
        <v>635.04999999999995</v>
      </c>
    </row>
    <row r="6846" spans="1:6" ht="54">
      <c r="A6846" s="707">
        <v>100485</v>
      </c>
      <c r="B6846" s="692" t="s">
        <v>6858</v>
      </c>
      <c r="C6846" s="18" t="s">
        <v>514</v>
      </c>
      <c r="D6846" s="18">
        <v>596.86</v>
      </c>
      <c r="E6846" s="310" t="str">
        <f t="shared" si="106"/>
        <v>SINAPI 07/2024</v>
      </c>
      <c r="F6846" s="18">
        <v>605.47</v>
      </c>
    </row>
    <row r="6847" spans="1:6" ht="40.5">
      <c r="A6847" s="707">
        <v>100486</v>
      </c>
      <c r="B6847" s="692" t="s">
        <v>6859</v>
      </c>
      <c r="C6847" s="18" t="s">
        <v>514</v>
      </c>
      <c r="D6847" s="18">
        <v>700.02</v>
      </c>
      <c r="E6847" s="310" t="str">
        <f t="shared" si="106"/>
        <v>SINAPI 07/2024</v>
      </c>
      <c r="F6847" s="18">
        <v>719.17</v>
      </c>
    </row>
    <row r="6848" spans="1:6" ht="67.5">
      <c r="A6848" s="707">
        <v>100487</v>
      </c>
      <c r="B6848" s="692" t="s">
        <v>6860</v>
      </c>
      <c r="C6848" s="18" t="s">
        <v>514</v>
      </c>
      <c r="D6848" s="18">
        <v>585.63</v>
      </c>
      <c r="E6848" s="310" t="str">
        <f t="shared" si="106"/>
        <v>SINAPI 07/2024</v>
      </c>
      <c r="F6848" s="18">
        <v>596.36</v>
      </c>
    </row>
    <row r="6849" spans="1:6" ht="40.5">
      <c r="A6849" s="707">
        <v>100488</v>
      </c>
      <c r="B6849" s="692" t="s">
        <v>6861</v>
      </c>
      <c r="C6849" s="18" t="s">
        <v>514</v>
      </c>
      <c r="D6849" s="18">
        <v>567.6</v>
      </c>
      <c r="E6849" s="310" t="str">
        <f t="shared" si="106"/>
        <v>SINAPI 07/2024</v>
      </c>
      <c r="F6849" s="18">
        <v>577.65</v>
      </c>
    </row>
    <row r="6850" spans="1:6" ht="40.5">
      <c r="A6850" s="707">
        <v>100489</v>
      </c>
      <c r="B6850" s="692" t="s">
        <v>6862</v>
      </c>
      <c r="C6850" s="18" t="s">
        <v>514</v>
      </c>
      <c r="D6850" s="18">
        <v>537.75</v>
      </c>
      <c r="E6850" s="310" t="str">
        <f t="shared" si="106"/>
        <v>SINAPI 07/2024</v>
      </c>
      <c r="F6850" s="18">
        <v>547.6</v>
      </c>
    </row>
    <row r="6851" spans="1:6" ht="40.5">
      <c r="A6851" s="707">
        <v>100490</v>
      </c>
      <c r="B6851" s="692" t="s">
        <v>6863</v>
      </c>
      <c r="C6851" s="18" t="s">
        <v>514</v>
      </c>
      <c r="D6851" s="18">
        <v>483.06</v>
      </c>
      <c r="E6851" s="310" t="str">
        <f t="shared" si="106"/>
        <v>SINAPI 07/2024</v>
      </c>
      <c r="F6851" s="18">
        <v>492.36</v>
      </c>
    </row>
    <row r="6852" spans="1:6" ht="40.5">
      <c r="A6852" s="707">
        <v>100491</v>
      </c>
      <c r="B6852" s="692" t="s">
        <v>6864</v>
      </c>
      <c r="C6852" s="18" t="s">
        <v>514</v>
      </c>
      <c r="D6852" s="18">
        <v>706.76</v>
      </c>
      <c r="E6852" s="310" t="str">
        <f t="shared" si="106"/>
        <v>SINAPI 07/2024</v>
      </c>
      <c r="F6852" s="18">
        <v>717.71</v>
      </c>
    </row>
    <row r="6853" spans="1:6" ht="40.5">
      <c r="A6853" s="707">
        <v>100492</v>
      </c>
      <c r="B6853" s="692" t="s">
        <v>6865</v>
      </c>
      <c r="C6853" s="18" t="s">
        <v>514</v>
      </c>
      <c r="D6853" s="18">
        <v>617.82000000000005</v>
      </c>
      <c r="E6853" s="310" t="str">
        <f t="shared" si="106"/>
        <v>SINAPI 07/2024</v>
      </c>
      <c r="F6853" s="18">
        <v>627.98</v>
      </c>
    </row>
    <row r="6854" spans="1:6" ht="54">
      <c r="A6854" s="707">
        <v>105515</v>
      </c>
      <c r="B6854" s="692" t="s">
        <v>6866</v>
      </c>
      <c r="C6854" s="18" t="s">
        <v>514</v>
      </c>
      <c r="D6854" s="18">
        <v>771.13</v>
      </c>
      <c r="E6854" s="310" t="str">
        <f t="shared" si="106"/>
        <v>SINAPI 07/2024</v>
      </c>
      <c r="F6854" s="18">
        <v>792.76</v>
      </c>
    </row>
    <row r="6855" spans="1:6" ht="27">
      <c r="A6855" s="707">
        <v>92121</v>
      </c>
      <c r="B6855" s="692" t="s">
        <v>6867</v>
      </c>
      <c r="C6855" s="18" t="s">
        <v>514</v>
      </c>
      <c r="D6855" s="18">
        <v>27.43</v>
      </c>
      <c r="E6855" s="310" t="str">
        <f t="shared" si="106"/>
        <v>SINAPI 07/2024</v>
      </c>
      <c r="F6855" s="18">
        <v>30.38</v>
      </c>
    </row>
    <row r="6856" spans="1:6" ht="27">
      <c r="A6856" s="707">
        <v>92122</v>
      </c>
      <c r="B6856" s="692" t="s">
        <v>6868</v>
      </c>
      <c r="C6856" s="18" t="s">
        <v>514</v>
      </c>
      <c r="D6856" s="18">
        <v>45.1</v>
      </c>
      <c r="E6856" s="310" t="str">
        <f t="shared" ref="E6856:E6919" si="107">+$G$7</f>
        <v>SINAPI 07/2024</v>
      </c>
      <c r="F6856" s="18">
        <v>50.47</v>
      </c>
    </row>
    <row r="6857" spans="1:6" ht="27">
      <c r="A6857" s="707">
        <v>92123</v>
      </c>
      <c r="B6857" s="692" t="s">
        <v>6869</v>
      </c>
      <c r="C6857" s="18" t="s">
        <v>514</v>
      </c>
      <c r="D6857" s="18">
        <v>42.81</v>
      </c>
      <c r="E6857" s="310" t="str">
        <f t="shared" si="107"/>
        <v>SINAPI 07/2024</v>
      </c>
      <c r="F6857" s="18">
        <v>46.26</v>
      </c>
    </row>
    <row r="6858" spans="1:6" ht="27">
      <c r="A6858" s="707">
        <v>100195</v>
      </c>
      <c r="B6858" s="692" t="s">
        <v>6870</v>
      </c>
      <c r="C6858" s="18" t="s">
        <v>6871</v>
      </c>
      <c r="D6858" s="18">
        <v>0.69</v>
      </c>
      <c r="E6858" s="310" t="str">
        <f t="shared" si="107"/>
        <v>SINAPI 07/2024</v>
      </c>
      <c r="F6858" s="18">
        <v>0.77</v>
      </c>
    </row>
    <row r="6859" spans="1:6" ht="27">
      <c r="A6859" s="707">
        <v>100196</v>
      </c>
      <c r="B6859" s="692" t="s">
        <v>6872</v>
      </c>
      <c r="C6859" s="18" t="s">
        <v>6871</v>
      </c>
      <c r="D6859" s="18">
        <v>1.1499999999999999</v>
      </c>
      <c r="E6859" s="310" t="str">
        <f t="shared" si="107"/>
        <v>SINAPI 07/2024</v>
      </c>
      <c r="F6859" s="18">
        <v>1.28</v>
      </c>
    </row>
    <row r="6860" spans="1:6" ht="27">
      <c r="A6860" s="707">
        <v>100197</v>
      </c>
      <c r="B6860" s="692" t="s">
        <v>6873</v>
      </c>
      <c r="C6860" s="18" t="s">
        <v>6871</v>
      </c>
      <c r="D6860" s="18">
        <v>1.72</v>
      </c>
      <c r="E6860" s="310" t="str">
        <f t="shared" si="107"/>
        <v>SINAPI 07/2024</v>
      </c>
      <c r="F6860" s="18">
        <v>1.93</v>
      </c>
    </row>
    <row r="6861" spans="1:6" ht="27">
      <c r="A6861" s="707">
        <v>100198</v>
      </c>
      <c r="B6861" s="692" t="s">
        <v>6874</v>
      </c>
      <c r="C6861" s="18" t="s">
        <v>6871</v>
      </c>
      <c r="D6861" s="18">
        <v>0.24</v>
      </c>
      <c r="E6861" s="310" t="str">
        <f t="shared" si="107"/>
        <v>SINAPI 07/2024</v>
      </c>
      <c r="F6861" s="18">
        <v>0.26</v>
      </c>
    </row>
    <row r="6862" spans="1:6" ht="27">
      <c r="A6862" s="707">
        <v>100199</v>
      </c>
      <c r="B6862" s="692" t="s">
        <v>6875</v>
      </c>
      <c r="C6862" s="18" t="s">
        <v>6871</v>
      </c>
      <c r="D6862" s="18">
        <v>0.28000000000000003</v>
      </c>
      <c r="E6862" s="310" t="str">
        <f t="shared" si="107"/>
        <v>SINAPI 07/2024</v>
      </c>
      <c r="F6862" s="18">
        <v>0.32</v>
      </c>
    </row>
    <row r="6863" spans="1:6" ht="27">
      <c r="A6863" s="707">
        <v>100200</v>
      </c>
      <c r="B6863" s="692" t="s">
        <v>6876</v>
      </c>
      <c r="C6863" s="18" t="s">
        <v>6871</v>
      </c>
      <c r="D6863" s="18">
        <v>0.35</v>
      </c>
      <c r="E6863" s="310" t="str">
        <f t="shared" si="107"/>
        <v>SINAPI 07/2024</v>
      </c>
      <c r="F6863" s="18">
        <v>0.39</v>
      </c>
    </row>
    <row r="6864" spans="1:6" ht="27">
      <c r="A6864" s="707">
        <v>100201</v>
      </c>
      <c r="B6864" s="692" t="s">
        <v>6877</v>
      </c>
      <c r="C6864" s="18" t="s">
        <v>6871</v>
      </c>
      <c r="D6864" s="18">
        <v>0.7</v>
      </c>
      <c r="E6864" s="310" t="str">
        <f t="shared" si="107"/>
        <v>SINAPI 07/2024</v>
      </c>
      <c r="F6864" s="18">
        <v>0.78</v>
      </c>
    </row>
    <row r="6865" spans="1:7" ht="27">
      <c r="A6865" s="707">
        <v>100202</v>
      </c>
      <c r="B6865" s="692" t="s">
        <v>6878</v>
      </c>
      <c r="C6865" s="18" t="s">
        <v>6871</v>
      </c>
      <c r="D6865" s="18">
        <v>0.82</v>
      </c>
      <c r="E6865" s="310" t="str">
        <f t="shared" si="107"/>
        <v>SINAPI 07/2024</v>
      </c>
      <c r="F6865" s="18">
        <v>0.91</v>
      </c>
    </row>
    <row r="6866" spans="1:7" ht="27">
      <c r="A6866" s="707">
        <v>100203</v>
      </c>
      <c r="B6866" s="692" t="s">
        <v>6879</v>
      </c>
      <c r="C6866" s="18" t="s">
        <v>6871</v>
      </c>
      <c r="D6866" s="18">
        <v>0.97</v>
      </c>
      <c r="E6866" s="310" t="str">
        <f t="shared" si="107"/>
        <v>SINAPI 07/2024</v>
      </c>
      <c r="F6866" s="18">
        <v>1.08</v>
      </c>
    </row>
    <row r="6867" spans="1:7" ht="27">
      <c r="A6867" s="707">
        <v>100204</v>
      </c>
      <c r="B6867" s="692" t="s">
        <v>6880</v>
      </c>
      <c r="C6867" s="18" t="s">
        <v>6871</v>
      </c>
      <c r="D6867" s="18">
        <v>0.1</v>
      </c>
      <c r="E6867" s="310" t="str">
        <f t="shared" si="107"/>
        <v>SINAPI 07/2024</v>
      </c>
      <c r="F6867" s="18">
        <v>0.11</v>
      </c>
    </row>
    <row r="6868" spans="1:7" ht="27">
      <c r="A6868" s="707">
        <v>100205</v>
      </c>
      <c r="B6868" s="692" t="s">
        <v>6881</v>
      </c>
      <c r="C6868" s="18" t="s">
        <v>6882</v>
      </c>
      <c r="D6868" s="311">
        <v>1284.8399999999999</v>
      </c>
      <c r="E6868" s="310" t="str">
        <f t="shared" si="107"/>
        <v>SINAPI 07/2024</v>
      </c>
      <c r="F6868" s="311">
        <v>1437.85</v>
      </c>
    </row>
    <row r="6869" spans="1:7" ht="27">
      <c r="A6869" s="707">
        <v>100206</v>
      </c>
      <c r="B6869" s="692" t="s">
        <v>6883</v>
      </c>
      <c r="C6869" s="18" t="s">
        <v>6882</v>
      </c>
      <c r="D6869" s="18">
        <v>928.72</v>
      </c>
      <c r="E6869" s="310" t="str">
        <f t="shared" si="107"/>
        <v>SINAPI 07/2024</v>
      </c>
      <c r="F6869" s="311">
        <v>1039.32</v>
      </c>
    </row>
    <row r="6870" spans="1:7" ht="27">
      <c r="A6870" s="707">
        <v>100207</v>
      </c>
      <c r="B6870" s="692" t="s">
        <v>6884</v>
      </c>
      <c r="C6870" s="18" t="s">
        <v>6882</v>
      </c>
      <c r="D6870" s="18">
        <v>488.55</v>
      </c>
      <c r="E6870" s="310" t="str">
        <f t="shared" si="107"/>
        <v>SINAPI 07/2024</v>
      </c>
      <c r="F6870" s="18">
        <v>515.36</v>
      </c>
    </row>
    <row r="6871" spans="1:7" ht="40.5">
      <c r="A6871" s="707">
        <v>100208</v>
      </c>
      <c r="B6871" s="692" t="s">
        <v>6885</v>
      </c>
      <c r="C6871" s="18" t="s">
        <v>6886</v>
      </c>
      <c r="D6871" s="18">
        <v>16.989999999999998</v>
      </c>
      <c r="E6871" s="310" t="str">
        <f t="shared" si="107"/>
        <v>SINAPI 07/2024</v>
      </c>
      <c r="F6871" s="18">
        <v>19.02</v>
      </c>
    </row>
    <row r="6872" spans="1:7" ht="40.5">
      <c r="A6872" s="707">
        <v>100209</v>
      </c>
      <c r="B6872" s="692" t="s">
        <v>6887</v>
      </c>
      <c r="C6872" s="18" t="s">
        <v>6886</v>
      </c>
      <c r="D6872" s="18">
        <v>8.5</v>
      </c>
      <c r="E6872" s="310" t="str">
        <f t="shared" si="107"/>
        <v>SINAPI 07/2024</v>
      </c>
      <c r="F6872" s="18">
        <v>9.51</v>
      </c>
    </row>
    <row r="6873" spans="1:7" ht="40.5">
      <c r="A6873" s="707">
        <v>100210</v>
      </c>
      <c r="B6873" s="692" t="s">
        <v>6888</v>
      </c>
      <c r="C6873" s="18" t="s">
        <v>6886</v>
      </c>
      <c r="D6873" s="18">
        <v>15.66</v>
      </c>
      <c r="E6873" s="310" t="str">
        <f t="shared" si="107"/>
        <v>SINAPI 07/2024</v>
      </c>
      <c r="F6873" s="18">
        <v>17.52</v>
      </c>
    </row>
    <row r="6874" spans="1:7" ht="40.5">
      <c r="A6874" s="707">
        <v>100211</v>
      </c>
      <c r="B6874" s="692" t="s">
        <v>6889</v>
      </c>
      <c r="C6874" s="18" t="s">
        <v>6886</v>
      </c>
      <c r="D6874" s="18">
        <v>6.04</v>
      </c>
      <c r="E6874" s="310" t="str">
        <f t="shared" si="107"/>
        <v>SINAPI 07/2024</v>
      </c>
      <c r="F6874" s="18">
        <v>6.76</v>
      </c>
    </row>
    <row r="6875" spans="1:7" ht="40.5">
      <c r="A6875" s="707">
        <v>100212</v>
      </c>
      <c r="B6875" s="692" t="s">
        <v>6890</v>
      </c>
      <c r="C6875" s="18" t="s">
        <v>6886</v>
      </c>
      <c r="D6875" s="18">
        <v>6.67</v>
      </c>
      <c r="E6875" s="310" t="str">
        <f t="shared" si="107"/>
        <v>SINAPI 07/2024</v>
      </c>
      <c r="F6875" s="18">
        <v>7.46</v>
      </c>
    </row>
    <row r="6876" spans="1:7" ht="40.5">
      <c r="A6876" s="707">
        <v>100213</v>
      </c>
      <c r="B6876" s="692" t="s">
        <v>6891</v>
      </c>
      <c r="C6876" s="18" t="s">
        <v>6886</v>
      </c>
      <c r="D6876" s="18">
        <v>2.39</v>
      </c>
      <c r="E6876" s="310" t="str">
        <f t="shared" si="107"/>
        <v>SINAPI 07/2024</v>
      </c>
      <c r="F6876" s="18">
        <v>2.68</v>
      </c>
    </row>
    <row r="6877" spans="1:7" ht="40.5">
      <c r="A6877" s="707">
        <v>100214</v>
      </c>
      <c r="B6877" s="692" t="s">
        <v>6892</v>
      </c>
      <c r="C6877" s="18" t="s">
        <v>6886</v>
      </c>
      <c r="D6877" s="18">
        <v>3.68</v>
      </c>
      <c r="E6877" s="310" t="str">
        <f t="shared" si="107"/>
        <v>SINAPI 07/2024</v>
      </c>
      <c r="F6877" s="18">
        <v>4.1100000000000003</v>
      </c>
    </row>
    <row r="6878" spans="1:7" ht="40.5">
      <c r="A6878" s="707">
        <v>100215</v>
      </c>
      <c r="B6878" s="692" t="s">
        <v>6893</v>
      </c>
      <c r="C6878" s="18" t="s">
        <v>6886</v>
      </c>
      <c r="D6878" s="18">
        <v>3.15</v>
      </c>
      <c r="E6878" s="310" t="str">
        <f t="shared" si="107"/>
        <v>SINAPI 07/2024</v>
      </c>
      <c r="F6878" s="18">
        <v>3.53</v>
      </c>
    </row>
    <row r="6879" spans="1:7" ht="40.5">
      <c r="A6879" s="707">
        <v>100216</v>
      </c>
      <c r="B6879" s="692" t="s">
        <v>6894</v>
      </c>
      <c r="C6879" s="18" t="s">
        <v>6886</v>
      </c>
      <c r="D6879" s="18">
        <v>0.85</v>
      </c>
      <c r="E6879" s="310" t="str">
        <f t="shared" si="107"/>
        <v>SINAPI 07/2024</v>
      </c>
      <c r="F6879" s="18">
        <v>0.95</v>
      </c>
    </row>
    <row r="6880" spans="1:7" ht="40.5">
      <c r="A6880" s="707">
        <v>100217</v>
      </c>
      <c r="B6880" s="692" t="s">
        <v>6895</v>
      </c>
      <c r="C6880" s="18" t="s">
        <v>6886</v>
      </c>
      <c r="D6880" s="18">
        <v>2.84</v>
      </c>
      <c r="E6880" s="310" t="str">
        <f t="shared" si="107"/>
        <v>SINAPI 07/2024</v>
      </c>
      <c r="F6880" s="18">
        <v>2.98</v>
      </c>
      <c r="G6880">
        <v>111</v>
      </c>
    </row>
    <row r="6881" spans="1:6" ht="40.5">
      <c r="A6881" s="707">
        <v>100218</v>
      </c>
      <c r="B6881" s="692" t="s">
        <v>6896</v>
      </c>
      <c r="C6881" s="18" t="s">
        <v>6886</v>
      </c>
      <c r="D6881" s="18">
        <v>1.94</v>
      </c>
      <c r="E6881" s="310" t="str">
        <f t="shared" si="107"/>
        <v>SINAPI 07/2024</v>
      </c>
      <c r="F6881" s="18">
        <v>2.04</v>
      </c>
    </row>
    <row r="6882" spans="1:6" ht="40.5">
      <c r="A6882" s="707">
        <v>100219</v>
      </c>
      <c r="B6882" s="692" t="s">
        <v>6897</v>
      </c>
      <c r="C6882" s="18" t="s">
        <v>6886</v>
      </c>
      <c r="D6882" s="18">
        <v>0.42</v>
      </c>
      <c r="E6882" s="310" t="str">
        <f t="shared" si="107"/>
        <v>SINAPI 07/2024</v>
      </c>
      <c r="F6882" s="18">
        <v>0.46</v>
      </c>
    </row>
    <row r="6883" spans="1:6" ht="27">
      <c r="A6883" s="707">
        <v>100220</v>
      </c>
      <c r="B6883" s="692" t="s">
        <v>6898</v>
      </c>
      <c r="C6883" s="18" t="s">
        <v>6899</v>
      </c>
      <c r="D6883" s="18">
        <v>24.41</v>
      </c>
      <c r="E6883" s="310" t="str">
        <f t="shared" si="107"/>
        <v>SINAPI 07/2024</v>
      </c>
      <c r="F6883" s="18">
        <v>27.32</v>
      </c>
    </row>
    <row r="6884" spans="1:6" ht="27">
      <c r="A6884" s="707">
        <v>100221</v>
      </c>
      <c r="B6884" s="692" t="s">
        <v>6900</v>
      </c>
      <c r="C6884" s="18" t="s">
        <v>6899</v>
      </c>
      <c r="D6884" s="18">
        <v>27.68</v>
      </c>
      <c r="E6884" s="310" t="str">
        <f t="shared" si="107"/>
        <v>SINAPI 07/2024</v>
      </c>
      <c r="F6884" s="18">
        <v>30.97</v>
      </c>
    </row>
    <row r="6885" spans="1:6" ht="40.5">
      <c r="A6885" s="707">
        <v>100222</v>
      </c>
      <c r="B6885" s="692" t="s">
        <v>6901</v>
      </c>
      <c r="C6885" s="18" t="s">
        <v>6899</v>
      </c>
      <c r="D6885" s="18">
        <v>10.48</v>
      </c>
      <c r="E6885" s="310" t="str">
        <f t="shared" si="107"/>
        <v>SINAPI 07/2024</v>
      </c>
      <c r="F6885" s="18">
        <v>11.73</v>
      </c>
    </row>
    <row r="6886" spans="1:6" ht="40.5">
      <c r="A6886" s="707">
        <v>100223</v>
      </c>
      <c r="B6886" s="692" t="s">
        <v>6902</v>
      </c>
      <c r="C6886" s="18" t="s">
        <v>6899</v>
      </c>
      <c r="D6886" s="18">
        <v>4.9000000000000004</v>
      </c>
      <c r="E6886" s="310" t="str">
        <f t="shared" si="107"/>
        <v>SINAPI 07/2024</v>
      </c>
      <c r="F6886" s="18">
        <v>5.49</v>
      </c>
    </row>
    <row r="6887" spans="1:6" ht="40.5">
      <c r="A6887" s="707">
        <v>100224</v>
      </c>
      <c r="B6887" s="692" t="s">
        <v>6903</v>
      </c>
      <c r="C6887" s="18" t="s">
        <v>6899</v>
      </c>
      <c r="D6887" s="18">
        <v>2.84</v>
      </c>
      <c r="E6887" s="310" t="str">
        <f t="shared" si="107"/>
        <v>SINAPI 07/2024</v>
      </c>
      <c r="F6887" s="18">
        <v>2.98</v>
      </c>
    </row>
    <row r="6888" spans="1:6" ht="27">
      <c r="A6888" s="707">
        <v>100225</v>
      </c>
      <c r="B6888" s="692" t="s">
        <v>6904</v>
      </c>
      <c r="C6888" s="18" t="s">
        <v>6905</v>
      </c>
      <c r="D6888" s="18">
        <v>1.91</v>
      </c>
      <c r="E6888" s="310" t="str">
        <f t="shared" si="107"/>
        <v>SINAPI 07/2024</v>
      </c>
      <c r="F6888" s="18">
        <v>2.14</v>
      </c>
    </row>
    <row r="6889" spans="1:6" ht="27">
      <c r="A6889" s="707">
        <v>100226</v>
      </c>
      <c r="B6889" s="692" t="s">
        <v>6906</v>
      </c>
      <c r="C6889" s="18" t="s">
        <v>6905</v>
      </c>
      <c r="D6889" s="18">
        <v>0.6</v>
      </c>
      <c r="E6889" s="310" t="str">
        <f t="shared" si="107"/>
        <v>SINAPI 07/2024</v>
      </c>
      <c r="F6889" s="18">
        <v>0.67</v>
      </c>
    </row>
    <row r="6890" spans="1:6" ht="27">
      <c r="A6890" s="707">
        <v>100227</v>
      </c>
      <c r="B6890" s="692" t="s">
        <v>6907</v>
      </c>
      <c r="C6890" s="18" t="s">
        <v>6905</v>
      </c>
      <c r="D6890" s="18">
        <v>0.89</v>
      </c>
      <c r="E6890" s="310" t="str">
        <f t="shared" si="107"/>
        <v>SINAPI 07/2024</v>
      </c>
      <c r="F6890" s="18">
        <v>0.99</v>
      </c>
    </row>
    <row r="6891" spans="1:6" ht="27">
      <c r="A6891" s="707">
        <v>100228</v>
      </c>
      <c r="B6891" s="692" t="s">
        <v>6908</v>
      </c>
      <c r="C6891" s="18" t="s">
        <v>6905</v>
      </c>
      <c r="D6891" s="18">
        <v>0.27</v>
      </c>
      <c r="E6891" s="310" t="str">
        <f t="shared" si="107"/>
        <v>SINAPI 07/2024</v>
      </c>
      <c r="F6891" s="18">
        <v>0.28999999999999998</v>
      </c>
    </row>
    <row r="6892" spans="1:6" ht="27">
      <c r="A6892" s="707">
        <v>100229</v>
      </c>
      <c r="B6892" s="692" t="s">
        <v>6909</v>
      </c>
      <c r="C6892" s="18" t="s">
        <v>1605</v>
      </c>
      <c r="D6892" s="18">
        <v>0.01</v>
      </c>
      <c r="E6892" s="310" t="str">
        <f t="shared" si="107"/>
        <v>SINAPI 07/2024</v>
      </c>
      <c r="F6892" s="18">
        <v>0.01</v>
      </c>
    </row>
    <row r="6893" spans="1:6" ht="27">
      <c r="A6893" s="707">
        <v>100230</v>
      </c>
      <c r="B6893" s="692" t="s">
        <v>6910</v>
      </c>
      <c r="C6893" s="18" t="s">
        <v>1605</v>
      </c>
      <c r="D6893" s="18">
        <v>0.02</v>
      </c>
      <c r="E6893" s="310" t="str">
        <f t="shared" si="107"/>
        <v>SINAPI 07/2024</v>
      </c>
      <c r="F6893" s="18">
        <v>0.02</v>
      </c>
    </row>
    <row r="6894" spans="1:6" ht="27">
      <c r="A6894" s="707">
        <v>100231</v>
      </c>
      <c r="B6894" s="692" t="s">
        <v>6911</v>
      </c>
      <c r="C6894" s="18" t="s">
        <v>1605</v>
      </c>
      <c r="D6894" s="18">
        <v>0.03</v>
      </c>
      <c r="E6894" s="310" t="str">
        <f t="shared" si="107"/>
        <v>SINAPI 07/2024</v>
      </c>
      <c r="F6894" s="18">
        <v>0.03</v>
      </c>
    </row>
    <row r="6895" spans="1:6" ht="40.5">
      <c r="A6895" s="707">
        <v>100232</v>
      </c>
      <c r="B6895" s="692" t="s">
        <v>6912</v>
      </c>
      <c r="C6895" s="18" t="s">
        <v>44</v>
      </c>
      <c r="D6895" s="18">
        <v>0.32</v>
      </c>
      <c r="E6895" s="310" t="str">
        <f t="shared" si="107"/>
        <v>SINAPI 07/2024</v>
      </c>
      <c r="F6895" s="18">
        <v>0.36</v>
      </c>
    </row>
    <row r="6896" spans="1:6" ht="40.5">
      <c r="A6896" s="707">
        <v>100233</v>
      </c>
      <c r="B6896" s="692" t="s">
        <v>6913</v>
      </c>
      <c r="C6896" s="18" t="s">
        <v>44</v>
      </c>
      <c r="D6896" s="18">
        <v>0.16</v>
      </c>
      <c r="E6896" s="310" t="str">
        <f t="shared" si="107"/>
        <v>SINAPI 07/2024</v>
      </c>
      <c r="F6896" s="18">
        <v>0.18</v>
      </c>
    </row>
    <row r="6897" spans="1:6" ht="27">
      <c r="A6897" s="707">
        <v>100234</v>
      </c>
      <c r="B6897" s="692" t="s">
        <v>6914</v>
      </c>
      <c r="C6897" s="18" t="s">
        <v>495</v>
      </c>
      <c r="D6897" s="18">
        <v>0.48</v>
      </c>
      <c r="E6897" s="310" t="str">
        <f t="shared" si="107"/>
        <v>SINAPI 07/2024</v>
      </c>
      <c r="F6897" s="18">
        <v>0.54</v>
      </c>
    </row>
    <row r="6898" spans="1:6" ht="27">
      <c r="A6898" s="707">
        <v>100235</v>
      </c>
      <c r="B6898" s="692" t="s">
        <v>6915</v>
      </c>
      <c r="C6898" s="18" t="s">
        <v>6916</v>
      </c>
      <c r="D6898" s="18">
        <v>0.03</v>
      </c>
      <c r="E6898" s="310" t="str">
        <f t="shared" si="107"/>
        <v>SINAPI 07/2024</v>
      </c>
      <c r="F6898" s="18">
        <v>0.04</v>
      </c>
    </row>
    <row r="6899" spans="1:6" ht="40.5">
      <c r="A6899" s="707">
        <v>100236</v>
      </c>
      <c r="B6899" s="692" t="s">
        <v>6917</v>
      </c>
      <c r="C6899" s="18" t="s">
        <v>6918</v>
      </c>
      <c r="D6899" s="18">
        <v>2.4300000000000002</v>
      </c>
      <c r="E6899" s="310" t="str">
        <f t="shared" si="107"/>
        <v>SINAPI 07/2024</v>
      </c>
      <c r="F6899" s="18">
        <v>2.72</v>
      </c>
    </row>
    <row r="6900" spans="1:6" ht="40.5">
      <c r="A6900" s="707">
        <v>100237</v>
      </c>
      <c r="B6900" s="692" t="s">
        <v>6919</v>
      </c>
      <c r="C6900" s="18" t="s">
        <v>6918</v>
      </c>
      <c r="D6900" s="18">
        <v>2.92</v>
      </c>
      <c r="E6900" s="310" t="str">
        <f t="shared" si="107"/>
        <v>SINAPI 07/2024</v>
      </c>
      <c r="F6900" s="18">
        <v>3.26</v>
      </c>
    </row>
    <row r="6901" spans="1:6" ht="40.5">
      <c r="A6901" s="707">
        <v>100238</v>
      </c>
      <c r="B6901" s="692" t="s">
        <v>6920</v>
      </c>
      <c r="C6901" s="18" t="s">
        <v>6918</v>
      </c>
      <c r="D6901" s="18">
        <v>4.67</v>
      </c>
      <c r="E6901" s="310" t="str">
        <f t="shared" si="107"/>
        <v>SINAPI 07/2024</v>
      </c>
      <c r="F6901" s="18">
        <v>5.23</v>
      </c>
    </row>
    <row r="6902" spans="1:6" ht="40.5">
      <c r="A6902" s="707">
        <v>100239</v>
      </c>
      <c r="B6902" s="692" t="s">
        <v>6921</v>
      </c>
      <c r="C6902" s="18" t="s">
        <v>6918</v>
      </c>
      <c r="D6902" s="18">
        <v>5.84</v>
      </c>
      <c r="E6902" s="310" t="str">
        <f t="shared" si="107"/>
        <v>SINAPI 07/2024</v>
      </c>
      <c r="F6902" s="18">
        <v>6.53</v>
      </c>
    </row>
    <row r="6903" spans="1:6" ht="40.5">
      <c r="A6903" s="707">
        <v>100240</v>
      </c>
      <c r="B6903" s="692" t="s">
        <v>6922</v>
      </c>
      <c r="C6903" s="18" t="s">
        <v>6918</v>
      </c>
      <c r="D6903" s="18">
        <v>3.5</v>
      </c>
      <c r="E6903" s="310" t="str">
        <f t="shared" si="107"/>
        <v>SINAPI 07/2024</v>
      </c>
      <c r="F6903" s="18">
        <v>3.92</v>
      </c>
    </row>
    <row r="6904" spans="1:6" ht="40.5">
      <c r="A6904" s="707">
        <v>100241</v>
      </c>
      <c r="B6904" s="692" t="s">
        <v>6923</v>
      </c>
      <c r="C6904" s="18" t="s">
        <v>6918</v>
      </c>
      <c r="D6904" s="18">
        <v>5.84</v>
      </c>
      <c r="E6904" s="310" t="str">
        <f t="shared" si="107"/>
        <v>SINAPI 07/2024</v>
      </c>
      <c r="F6904" s="18">
        <v>6.53</v>
      </c>
    </row>
    <row r="6905" spans="1:6" ht="40.5">
      <c r="A6905" s="707">
        <v>100242</v>
      </c>
      <c r="B6905" s="692" t="s">
        <v>6924</v>
      </c>
      <c r="C6905" s="18" t="s">
        <v>6918</v>
      </c>
      <c r="D6905" s="18">
        <v>17.260000000000002</v>
      </c>
      <c r="E6905" s="310" t="str">
        <f t="shared" si="107"/>
        <v>SINAPI 07/2024</v>
      </c>
      <c r="F6905" s="18">
        <v>19.309999999999999</v>
      </c>
    </row>
    <row r="6906" spans="1:6" ht="40.5">
      <c r="A6906" s="707">
        <v>100243</v>
      </c>
      <c r="B6906" s="692" t="s">
        <v>6925</v>
      </c>
      <c r="C6906" s="18" t="s">
        <v>6918</v>
      </c>
      <c r="D6906" s="18">
        <v>2.8</v>
      </c>
      <c r="E6906" s="310" t="str">
        <f t="shared" si="107"/>
        <v>SINAPI 07/2024</v>
      </c>
      <c r="F6906" s="18">
        <v>3.13</v>
      </c>
    </row>
    <row r="6907" spans="1:6" ht="40.5">
      <c r="A6907" s="707">
        <v>100244</v>
      </c>
      <c r="B6907" s="692" t="s">
        <v>6926</v>
      </c>
      <c r="C6907" s="18" t="s">
        <v>6918</v>
      </c>
      <c r="D6907" s="18">
        <v>3.5</v>
      </c>
      <c r="E6907" s="310" t="str">
        <f t="shared" si="107"/>
        <v>SINAPI 07/2024</v>
      </c>
      <c r="F6907" s="18">
        <v>3.92</v>
      </c>
    </row>
    <row r="6908" spans="1:6" ht="40.5">
      <c r="A6908" s="707">
        <v>100245</v>
      </c>
      <c r="B6908" s="692" t="s">
        <v>6927</v>
      </c>
      <c r="C6908" s="18" t="s">
        <v>6918</v>
      </c>
      <c r="D6908" s="18">
        <v>7.01</v>
      </c>
      <c r="E6908" s="310" t="str">
        <f t="shared" si="107"/>
        <v>SINAPI 07/2024</v>
      </c>
      <c r="F6908" s="18">
        <v>7.84</v>
      </c>
    </row>
    <row r="6909" spans="1:6" ht="54">
      <c r="A6909" s="707">
        <v>100246</v>
      </c>
      <c r="B6909" s="692" t="s">
        <v>6928</v>
      </c>
      <c r="C6909" s="18" t="s">
        <v>6918</v>
      </c>
      <c r="D6909" s="18">
        <v>2.33</v>
      </c>
      <c r="E6909" s="310" t="str">
        <f t="shared" si="107"/>
        <v>SINAPI 07/2024</v>
      </c>
      <c r="F6909" s="18">
        <v>2.61</v>
      </c>
    </row>
    <row r="6910" spans="1:6" ht="54">
      <c r="A6910" s="707">
        <v>100247</v>
      </c>
      <c r="B6910" s="692" t="s">
        <v>6929</v>
      </c>
      <c r="C6910" s="18" t="s">
        <v>6918</v>
      </c>
      <c r="D6910" s="18">
        <v>2.92</v>
      </c>
      <c r="E6910" s="310" t="str">
        <f t="shared" si="107"/>
        <v>SINAPI 07/2024</v>
      </c>
      <c r="F6910" s="18">
        <v>3.26</v>
      </c>
    </row>
    <row r="6911" spans="1:6" ht="54">
      <c r="A6911" s="707">
        <v>100248</v>
      </c>
      <c r="B6911" s="692" t="s">
        <v>6930</v>
      </c>
      <c r="C6911" s="18" t="s">
        <v>6918</v>
      </c>
      <c r="D6911" s="18">
        <v>11.5</v>
      </c>
      <c r="E6911" s="310" t="str">
        <f t="shared" si="107"/>
        <v>SINAPI 07/2024</v>
      </c>
      <c r="F6911" s="18">
        <v>12.87</v>
      </c>
    </row>
    <row r="6912" spans="1:6" ht="40.5">
      <c r="A6912" s="707">
        <v>100249</v>
      </c>
      <c r="B6912" s="692" t="s">
        <v>6931</v>
      </c>
      <c r="C6912" s="18" t="s">
        <v>6918</v>
      </c>
      <c r="D6912" s="18">
        <v>2.33</v>
      </c>
      <c r="E6912" s="310" t="str">
        <f t="shared" si="107"/>
        <v>SINAPI 07/2024</v>
      </c>
      <c r="F6912" s="18">
        <v>2.61</v>
      </c>
    </row>
    <row r="6913" spans="1:6" ht="54">
      <c r="A6913" s="707">
        <v>100250</v>
      </c>
      <c r="B6913" s="692" t="s">
        <v>6932</v>
      </c>
      <c r="C6913" s="18" t="s">
        <v>6918</v>
      </c>
      <c r="D6913" s="18">
        <v>3.89</v>
      </c>
      <c r="E6913" s="310" t="str">
        <f t="shared" si="107"/>
        <v>SINAPI 07/2024</v>
      </c>
      <c r="F6913" s="18">
        <v>4.3499999999999996</v>
      </c>
    </row>
    <row r="6914" spans="1:6" ht="54">
      <c r="A6914" s="707">
        <v>100251</v>
      </c>
      <c r="B6914" s="692" t="s">
        <v>6933</v>
      </c>
      <c r="C6914" s="18" t="s">
        <v>6918</v>
      </c>
      <c r="D6914" s="18">
        <v>11.5</v>
      </c>
      <c r="E6914" s="310" t="str">
        <f t="shared" si="107"/>
        <v>SINAPI 07/2024</v>
      </c>
      <c r="F6914" s="18">
        <v>12.87</v>
      </c>
    </row>
    <row r="6915" spans="1:6" ht="54">
      <c r="A6915" s="707">
        <v>100252</v>
      </c>
      <c r="B6915" s="692" t="s">
        <v>6934</v>
      </c>
      <c r="C6915" s="18" t="s">
        <v>6918</v>
      </c>
      <c r="D6915" s="18">
        <v>17.260000000000002</v>
      </c>
      <c r="E6915" s="310" t="str">
        <f t="shared" si="107"/>
        <v>SINAPI 07/2024</v>
      </c>
      <c r="F6915" s="18">
        <v>19.309999999999999</v>
      </c>
    </row>
    <row r="6916" spans="1:6" ht="54">
      <c r="A6916" s="707">
        <v>100253</v>
      </c>
      <c r="B6916" s="692" t="s">
        <v>6935</v>
      </c>
      <c r="C6916" s="18" t="s">
        <v>6918</v>
      </c>
      <c r="D6916" s="18">
        <v>23.01</v>
      </c>
      <c r="E6916" s="310" t="str">
        <f t="shared" si="107"/>
        <v>SINAPI 07/2024</v>
      </c>
      <c r="F6916" s="18">
        <v>25.75</v>
      </c>
    </row>
    <row r="6917" spans="1:6" ht="54">
      <c r="A6917" s="707">
        <v>100254</v>
      </c>
      <c r="B6917" s="692" t="s">
        <v>6936</v>
      </c>
      <c r="C6917" s="18" t="s">
        <v>6918</v>
      </c>
      <c r="D6917" s="18">
        <v>34.520000000000003</v>
      </c>
      <c r="E6917" s="310" t="str">
        <f t="shared" si="107"/>
        <v>SINAPI 07/2024</v>
      </c>
      <c r="F6917" s="18">
        <v>38.630000000000003</v>
      </c>
    </row>
    <row r="6918" spans="1:6" ht="40.5">
      <c r="A6918" s="707">
        <v>100255</v>
      </c>
      <c r="B6918" s="692" t="s">
        <v>6937</v>
      </c>
      <c r="C6918" s="18" t="s">
        <v>6918</v>
      </c>
      <c r="D6918" s="18">
        <v>11.68</v>
      </c>
      <c r="E6918" s="310" t="str">
        <f t="shared" si="107"/>
        <v>SINAPI 07/2024</v>
      </c>
      <c r="F6918" s="18">
        <v>13.07</v>
      </c>
    </row>
    <row r="6919" spans="1:6" ht="40.5">
      <c r="A6919" s="707">
        <v>100256</v>
      </c>
      <c r="B6919" s="692" t="s">
        <v>6938</v>
      </c>
      <c r="C6919" s="18" t="s">
        <v>6918</v>
      </c>
      <c r="D6919" s="18">
        <v>7.78</v>
      </c>
      <c r="E6919" s="310" t="str">
        <f t="shared" si="107"/>
        <v>SINAPI 07/2024</v>
      </c>
      <c r="F6919" s="18">
        <v>8.7100000000000009</v>
      </c>
    </row>
    <row r="6920" spans="1:6" ht="40.5">
      <c r="A6920" s="707">
        <v>100257</v>
      </c>
      <c r="B6920" s="692" t="s">
        <v>6939</v>
      </c>
      <c r="C6920" s="18" t="s">
        <v>6918</v>
      </c>
      <c r="D6920" s="18">
        <v>4.67</v>
      </c>
      <c r="E6920" s="310" t="str">
        <f t="shared" ref="E6920:E6983" si="108">+$G$7</f>
        <v>SINAPI 07/2024</v>
      </c>
      <c r="F6920" s="18">
        <v>5.23</v>
      </c>
    </row>
    <row r="6921" spans="1:6" ht="40.5">
      <c r="A6921" s="707">
        <v>100258</v>
      </c>
      <c r="B6921" s="692" t="s">
        <v>6940</v>
      </c>
      <c r="C6921" s="18" t="s">
        <v>6918</v>
      </c>
      <c r="D6921" s="18">
        <v>11.68</v>
      </c>
      <c r="E6921" s="310" t="str">
        <f t="shared" si="108"/>
        <v>SINAPI 07/2024</v>
      </c>
      <c r="F6921" s="18">
        <v>13.07</v>
      </c>
    </row>
    <row r="6922" spans="1:6" ht="40.5">
      <c r="A6922" s="707">
        <v>100259</v>
      </c>
      <c r="B6922" s="692" t="s">
        <v>6941</v>
      </c>
      <c r="C6922" s="18" t="s">
        <v>6918</v>
      </c>
      <c r="D6922" s="18">
        <v>23.01</v>
      </c>
      <c r="E6922" s="310" t="str">
        <f t="shared" si="108"/>
        <v>SINAPI 07/2024</v>
      </c>
      <c r="F6922" s="18">
        <v>25.75</v>
      </c>
    </row>
    <row r="6923" spans="1:6" ht="27">
      <c r="A6923" s="707">
        <v>100260</v>
      </c>
      <c r="B6923" s="692" t="s">
        <v>6942</v>
      </c>
      <c r="C6923" s="18" t="s">
        <v>6871</v>
      </c>
      <c r="D6923" s="18">
        <v>7.58</v>
      </c>
      <c r="E6923" s="310" t="str">
        <f t="shared" si="108"/>
        <v>SINAPI 07/2024</v>
      </c>
      <c r="F6923" s="18">
        <v>8.48</v>
      </c>
    </row>
    <row r="6924" spans="1:6" ht="27">
      <c r="A6924" s="707">
        <v>100261</v>
      </c>
      <c r="B6924" s="692" t="s">
        <v>6943</v>
      </c>
      <c r="C6924" s="18" t="s">
        <v>6871</v>
      </c>
      <c r="D6924" s="18">
        <v>4.76</v>
      </c>
      <c r="E6924" s="310" t="str">
        <f t="shared" si="108"/>
        <v>SINAPI 07/2024</v>
      </c>
      <c r="F6924" s="18">
        <v>5.33</v>
      </c>
    </row>
    <row r="6925" spans="1:6" ht="27">
      <c r="A6925" s="707">
        <v>100262</v>
      </c>
      <c r="B6925" s="692" t="s">
        <v>6944</v>
      </c>
      <c r="C6925" s="18" t="s">
        <v>6871</v>
      </c>
      <c r="D6925" s="18">
        <v>2.95</v>
      </c>
      <c r="E6925" s="310" t="str">
        <f t="shared" si="108"/>
        <v>SINAPI 07/2024</v>
      </c>
      <c r="F6925" s="18">
        <v>3.3</v>
      </c>
    </row>
    <row r="6926" spans="1:6" ht="40.5">
      <c r="A6926" s="707">
        <v>100263</v>
      </c>
      <c r="B6926" s="692" t="s">
        <v>6945</v>
      </c>
      <c r="C6926" s="18" t="s">
        <v>6871</v>
      </c>
      <c r="D6926" s="18">
        <v>1.89</v>
      </c>
      <c r="E6926" s="310" t="str">
        <f t="shared" si="108"/>
        <v>SINAPI 07/2024</v>
      </c>
      <c r="F6926" s="18">
        <v>2.11</v>
      </c>
    </row>
    <row r="6927" spans="1:6" ht="27">
      <c r="A6927" s="707">
        <v>100264</v>
      </c>
      <c r="B6927" s="692" t="s">
        <v>6946</v>
      </c>
      <c r="C6927" s="18" t="s">
        <v>6899</v>
      </c>
      <c r="D6927" s="18">
        <v>34.47</v>
      </c>
      <c r="E6927" s="310" t="str">
        <f t="shared" si="108"/>
        <v>SINAPI 07/2024</v>
      </c>
      <c r="F6927" s="18">
        <v>38.57</v>
      </c>
    </row>
    <row r="6928" spans="1:6" ht="27">
      <c r="A6928" s="707">
        <v>100265</v>
      </c>
      <c r="B6928" s="692" t="s">
        <v>6947</v>
      </c>
      <c r="C6928" s="18" t="s">
        <v>495</v>
      </c>
      <c r="D6928" s="18">
        <v>0.72</v>
      </c>
      <c r="E6928" s="310" t="str">
        <f t="shared" si="108"/>
        <v>SINAPI 07/2024</v>
      </c>
      <c r="F6928" s="18">
        <v>0.81</v>
      </c>
    </row>
    <row r="6929" spans="1:6" ht="27">
      <c r="A6929" s="707">
        <v>100266</v>
      </c>
      <c r="B6929" s="692" t="s">
        <v>6948</v>
      </c>
      <c r="C6929" s="18" t="s">
        <v>6886</v>
      </c>
      <c r="D6929" s="18">
        <v>73.25</v>
      </c>
      <c r="E6929" s="310" t="str">
        <f t="shared" si="108"/>
        <v>SINAPI 07/2024</v>
      </c>
      <c r="F6929" s="18">
        <v>81.98</v>
      </c>
    </row>
    <row r="6930" spans="1:6" ht="27">
      <c r="A6930" s="707">
        <v>100267</v>
      </c>
      <c r="B6930" s="692" t="s">
        <v>6949</v>
      </c>
      <c r="C6930" s="18" t="s">
        <v>44</v>
      </c>
      <c r="D6930" s="18">
        <v>1.45</v>
      </c>
      <c r="E6930" s="310" t="str">
        <f t="shared" si="108"/>
        <v>SINAPI 07/2024</v>
      </c>
      <c r="F6930" s="18">
        <v>1.62</v>
      </c>
    </row>
    <row r="6931" spans="1:6" ht="40.5">
      <c r="A6931" s="707">
        <v>100268</v>
      </c>
      <c r="B6931" s="692" t="s">
        <v>6950</v>
      </c>
      <c r="C6931" s="18" t="s">
        <v>6886</v>
      </c>
      <c r="D6931" s="18">
        <v>73.25</v>
      </c>
      <c r="E6931" s="310" t="str">
        <f t="shared" si="108"/>
        <v>SINAPI 07/2024</v>
      </c>
      <c r="F6931" s="18">
        <v>81.98</v>
      </c>
    </row>
    <row r="6932" spans="1:6" ht="54">
      <c r="A6932" s="707">
        <v>100269</v>
      </c>
      <c r="B6932" s="692" t="s">
        <v>6951</v>
      </c>
      <c r="C6932" s="18" t="s">
        <v>44</v>
      </c>
      <c r="D6932" s="18">
        <v>1.45</v>
      </c>
      <c r="E6932" s="310" t="str">
        <f t="shared" si="108"/>
        <v>SINAPI 07/2024</v>
      </c>
      <c r="F6932" s="18">
        <v>1.62</v>
      </c>
    </row>
    <row r="6933" spans="1:6" ht="54">
      <c r="A6933" s="707">
        <v>100270</v>
      </c>
      <c r="B6933" s="692" t="s">
        <v>6952</v>
      </c>
      <c r="C6933" s="18" t="s">
        <v>6886</v>
      </c>
      <c r="D6933" s="18">
        <v>54.91</v>
      </c>
      <c r="E6933" s="310" t="str">
        <f t="shared" si="108"/>
        <v>SINAPI 07/2024</v>
      </c>
      <c r="F6933" s="18">
        <v>61.45</v>
      </c>
    </row>
    <row r="6934" spans="1:6" ht="27">
      <c r="A6934" s="707">
        <v>100271</v>
      </c>
      <c r="B6934" s="692" t="s">
        <v>6953</v>
      </c>
      <c r="C6934" s="18" t="s">
        <v>6899</v>
      </c>
      <c r="D6934" s="18">
        <v>54.94</v>
      </c>
      <c r="E6934" s="310" t="str">
        <f t="shared" si="108"/>
        <v>SINAPI 07/2024</v>
      </c>
      <c r="F6934" s="18">
        <v>61.48</v>
      </c>
    </row>
    <row r="6935" spans="1:6" ht="27">
      <c r="A6935" s="707">
        <v>100272</v>
      </c>
      <c r="B6935" s="692" t="s">
        <v>6954</v>
      </c>
      <c r="C6935" s="18" t="s">
        <v>495</v>
      </c>
      <c r="D6935" s="18">
        <v>1.08</v>
      </c>
      <c r="E6935" s="310" t="str">
        <f t="shared" si="108"/>
        <v>SINAPI 07/2024</v>
      </c>
      <c r="F6935" s="18">
        <v>1.21</v>
      </c>
    </row>
    <row r="6936" spans="1:6" ht="27">
      <c r="A6936" s="707">
        <v>100273</v>
      </c>
      <c r="B6936" s="692" t="s">
        <v>6955</v>
      </c>
      <c r="C6936" s="18" t="s">
        <v>6871</v>
      </c>
      <c r="D6936" s="18">
        <v>2.86</v>
      </c>
      <c r="E6936" s="310" t="str">
        <f t="shared" si="108"/>
        <v>SINAPI 07/2024</v>
      </c>
      <c r="F6936" s="18">
        <v>3.2</v>
      </c>
    </row>
    <row r="6937" spans="1:6" ht="27">
      <c r="A6937" s="707">
        <v>100274</v>
      </c>
      <c r="B6937" s="692" t="s">
        <v>6956</v>
      </c>
      <c r="C6937" s="18" t="s">
        <v>6899</v>
      </c>
      <c r="D6937" s="18">
        <v>24.43</v>
      </c>
      <c r="E6937" s="310" t="str">
        <f t="shared" si="108"/>
        <v>SINAPI 07/2024</v>
      </c>
      <c r="F6937" s="18">
        <v>27.34</v>
      </c>
    </row>
    <row r="6938" spans="1:6" ht="27">
      <c r="A6938" s="707">
        <v>100275</v>
      </c>
      <c r="B6938" s="692" t="s">
        <v>6957</v>
      </c>
      <c r="C6938" s="18" t="s">
        <v>6899</v>
      </c>
      <c r="D6938" s="18">
        <v>15.79</v>
      </c>
      <c r="E6938" s="310" t="str">
        <f t="shared" si="108"/>
        <v>SINAPI 07/2024</v>
      </c>
      <c r="F6938" s="18">
        <v>17.670000000000002</v>
      </c>
    </row>
    <row r="6939" spans="1:6" ht="40.5">
      <c r="A6939" s="707">
        <v>100276</v>
      </c>
      <c r="B6939" s="692" t="s">
        <v>6958</v>
      </c>
      <c r="C6939" s="18" t="s">
        <v>6899</v>
      </c>
      <c r="D6939" s="18">
        <v>28.82</v>
      </c>
      <c r="E6939" s="310" t="str">
        <f t="shared" si="108"/>
        <v>SINAPI 07/2024</v>
      </c>
      <c r="F6939" s="18">
        <v>32.25</v>
      </c>
    </row>
    <row r="6940" spans="1:6" ht="54">
      <c r="A6940" s="707">
        <v>100277</v>
      </c>
      <c r="B6940" s="692" t="s">
        <v>6959</v>
      </c>
      <c r="C6940" s="18" t="s">
        <v>6899</v>
      </c>
      <c r="D6940" s="18">
        <v>1.81</v>
      </c>
      <c r="E6940" s="310" t="str">
        <f t="shared" si="108"/>
        <v>SINAPI 07/2024</v>
      </c>
      <c r="F6940" s="18">
        <v>1.9</v>
      </c>
    </row>
    <row r="6941" spans="1:6" ht="40.5">
      <c r="A6941" s="707">
        <v>100278</v>
      </c>
      <c r="B6941" s="692" t="s">
        <v>6960</v>
      </c>
      <c r="C6941" s="18" t="s">
        <v>6886</v>
      </c>
      <c r="D6941" s="18">
        <v>35.049999999999997</v>
      </c>
      <c r="E6941" s="310" t="str">
        <f t="shared" si="108"/>
        <v>SINAPI 07/2024</v>
      </c>
      <c r="F6941" s="18">
        <v>39.22</v>
      </c>
    </row>
    <row r="6942" spans="1:6" ht="40.5">
      <c r="A6942" s="707">
        <v>100279</v>
      </c>
      <c r="B6942" s="692" t="s">
        <v>6961</v>
      </c>
      <c r="C6942" s="18" t="s">
        <v>44</v>
      </c>
      <c r="D6942" s="18">
        <v>0.67</v>
      </c>
      <c r="E6942" s="310" t="str">
        <f t="shared" si="108"/>
        <v>SINAPI 07/2024</v>
      </c>
      <c r="F6942" s="18">
        <v>0.75</v>
      </c>
    </row>
    <row r="6943" spans="1:6" ht="40.5">
      <c r="A6943" s="707">
        <v>100280</v>
      </c>
      <c r="B6943" s="692" t="s">
        <v>6962</v>
      </c>
      <c r="C6943" s="18" t="s">
        <v>6886</v>
      </c>
      <c r="D6943" s="18">
        <v>16.09</v>
      </c>
      <c r="E6943" s="310" t="str">
        <f t="shared" si="108"/>
        <v>SINAPI 07/2024</v>
      </c>
      <c r="F6943" s="18">
        <v>18.010000000000002</v>
      </c>
    </row>
    <row r="6944" spans="1:6" ht="40.5">
      <c r="A6944" s="707">
        <v>100281</v>
      </c>
      <c r="B6944" s="692" t="s">
        <v>6963</v>
      </c>
      <c r="C6944" s="18" t="s">
        <v>6886</v>
      </c>
      <c r="D6944" s="18">
        <v>3.47</v>
      </c>
      <c r="E6944" s="310" t="str">
        <f t="shared" si="108"/>
        <v>SINAPI 07/2024</v>
      </c>
      <c r="F6944" s="18">
        <v>3.65</v>
      </c>
    </row>
    <row r="6945" spans="1:6" ht="27">
      <c r="A6945" s="707">
        <v>100282</v>
      </c>
      <c r="B6945" s="692" t="s">
        <v>6964</v>
      </c>
      <c r="C6945" s="18" t="s">
        <v>6899</v>
      </c>
      <c r="D6945" s="18">
        <v>137.25</v>
      </c>
      <c r="E6945" s="310" t="str">
        <f t="shared" si="108"/>
        <v>SINAPI 07/2024</v>
      </c>
      <c r="F6945" s="18">
        <v>153.59</v>
      </c>
    </row>
    <row r="6946" spans="1:6" ht="40.5">
      <c r="A6946" s="707">
        <v>100283</v>
      </c>
      <c r="B6946" s="692" t="s">
        <v>6965</v>
      </c>
      <c r="C6946" s="18" t="s">
        <v>6899</v>
      </c>
      <c r="D6946" s="18">
        <v>22.17</v>
      </c>
      <c r="E6946" s="310" t="str">
        <f t="shared" si="108"/>
        <v>SINAPI 07/2024</v>
      </c>
      <c r="F6946" s="18">
        <v>24.81</v>
      </c>
    </row>
    <row r="6947" spans="1:6" ht="40.5">
      <c r="A6947" s="707">
        <v>100284</v>
      </c>
      <c r="B6947" s="692" t="s">
        <v>6966</v>
      </c>
      <c r="C6947" s="18" t="s">
        <v>6899</v>
      </c>
      <c r="D6947" s="18">
        <v>10.16</v>
      </c>
      <c r="E6947" s="310" t="str">
        <f t="shared" si="108"/>
        <v>SINAPI 07/2024</v>
      </c>
      <c r="F6947" s="18">
        <v>10.68</v>
      </c>
    </row>
    <row r="6948" spans="1:6" ht="27">
      <c r="A6948" s="707">
        <v>100285</v>
      </c>
      <c r="B6948" s="692" t="s">
        <v>6967</v>
      </c>
      <c r="C6948" s="18" t="s">
        <v>6918</v>
      </c>
      <c r="D6948" s="18">
        <v>36.869999999999997</v>
      </c>
      <c r="E6948" s="310" t="str">
        <f t="shared" si="108"/>
        <v>SINAPI 07/2024</v>
      </c>
      <c r="F6948" s="18">
        <v>41.26</v>
      </c>
    </row>
    <row r="6949" spans="1:6" ht="27">
      <c r="A6949" s="707">
        <v>100286</v>
      </c>
      <c r="B6949" s="692" t="s">
        <v>6968</v>
      </c>
      <c r="C6949" s="18" t="s">
        <v>6918</v>
      </c>
      <c r="D6949" s="18">
        <v>12.01</v>
      </c>
      <c r="E6949" s="310" t="str">
        <f t="shared" si="108"/>
        <v>SINAPI 07/2024</v>
      </c>
      <c r="F6949" s="18">
        <v>13.44</v>
      </c>
    </row>
    <row r="6950" spans="1:6" ht="27">
      <c r="A6950" s="707">
        <v>100287</v>
      </c>
      <c r="B6950" s="692" t="s">
        <v>6969</v>
      </c>
      <c r="C6950" s="18" t="s">
        <v>6918</v>
      </c>
      <c r="D6950" s="18">
        <v>11.5</v>
      </c>
      <c r="E6950" s="310" t="str">
        <f t="shared" si="108"/>
        <v>SINAPI 07/2024</v>
      </c>
      <c r="F6950" s="18">
        <v>12.87</v>
      </c>
    </row>
    <row r="6951" spans="1:6" ht="27">
      <c r="A6951" s="707">
        <v>99802</v>
      </c>
      <c r="B6951" s="692" t="s">
        <v>6970</v>
      </c>
      <c r="C6951" s="18" t="s">
        <v>495</v>
      </c>
      <c r="D6951" s="18">
        <v>0.47</v>
      </c>
      <c r="E6951" s="310" t="str">
        <f t="shared" si="108"/>
        <v>SINAPI 07/2024</v>
      </c>
      <c r="F6951" s="18">
        <v>0.52</v>
      </c>
    </row>
    <row r="6952" spans="1:6" ht="27">
      <c r="A6952" s="707">
        <v>99803</v>
      </c>
      <c r="B6952" s="692" t="s">
        <v>6971</v>
      </c>
      <c r="C6952" s="18" t="s">
        <v>495</v>
      </c>
      <c r="D6952" s="18">
        <v>1.82</v>
      </c>
      <c r="E6952" s="310" t="str">
        <f t="shared" si="108"/>
        <v>SINAPI 07/2024</v>
      </c>
      <c r="F6952" s="18">
        <v>2.04</v>
      </c>
    </row>
    <row r="6953" spans="1:6" ht="27">
      <c r="A6953" s="707">
        <v>99804</v>
      </c>
      <c r="B6953" s="692" t="s">
        <v>6972</v>
      </c>
      <c r="C6953" s="18" t="s">
        <v>495</v>
      </c>
      <c r="D6953" s="18">
        <v>4.7699999999999996</v>
      </c>
      <c r="E6953" s="310" t="str">
        <f t="shared" si="108"/>
        <v>SINAPI 07/2024</v>
      </c>
      <c r="F6953" s="18">
        <v>5.33</v>
      </c>
    </row>
    <row r="6954" spans="1:6" ht="27">
      <c r="A6954" s="707">
        <v>99805</v>
      </c>
      <c r="B6954" s="692" t="s">
        <v>6973</v>
      </c>
      <c r="C6954" s="18" t="s">
        <v>495</v>
      </c>
      <c r="D6954" s="18">
        <v>10.31</v>
      </c>
      <c r="E6954" s="310" t="str">
        <f t="shared" si="108"/>
        <v>SINAPI 07/2024</v>
      </c>
      <c r="F6954" s="18">
        <v>11.41</v>
      </c>
    </row>
    <row r="6955" spans="1:6" ht="27">
      <c r="A6955" s="707">
        <v>99806</v>
      </c>
      <c r="B6955" s="692" t="s">
        <v>6974</v>
      </c>
      <c r="C6955" s="18" t="s">
        <v>495</v>
      </c>
      <c r="D6955" s="18">
        <v>0.75</v>
      </c>
      <c r="E6955" s="310" t="str">
        <f t="shared" si="108"/>
        <v>SINAPI 07/2024</v>
      </c>
      <c r="F6955" s="18">
        <v>0.84</v>
      </c>
    </row>
    <row r="6956" spans="1:6" ht="27">
      <c r="A6956" s="707">
        <v>99807</v>
      </c>
      <c r="B6956" s="692" t="s">
        <v>6975</v>
      </c>
      <c r="C6956" s="18" t="s">
        <v>495</v>
      </c>
      <c r="D6956" s="18">
        <v>1.48</v>
      </c>
      <c r="E6956" s="310" t="str">
        <f t="shared" si="108"/>
        <v>SINAPI 07/2024</v>
      </c>
      <c r="F6956" s="18">
        <v>1.64</v>
      </c>
    </row>
    <row r="6957" spans="1:6" ht="27">
      <c r="A6957" s="707">
        <v>99808</v>
      </c>
      <c r="B6957" s="692" t="s">
        <v>6976</v>
      </c>
      <c r="C6957" s="18" t="s">
        <v>495</v>
      </c>
      <c r="D6957" s="18">
        <v>3.91</v>
      </c>
      <c r="E6957" s="310" t="str">
        <f t="shared" si="108"/>
        <v>SINAPI 07/2024</v>
      </c>
      <c r="F6957" s="18">
        <v>4.26</v>
      </c>
    </row>
    <row r="6958" spans="1:6" ht="27">
      <c r="A6958" s="707">
        <v>99809</v>
      </c>
      <c r="B6958" s="692" t="s">
        <v>6977</v>
      </c>
      <c r="C6958" s="18" t="s">
        <v>495</v>
      </c>
      <c r="D6958" s="18">
        <v>5.19</v>
      </c>
      <c r="E6958" s="310" t="str">
        <f t="shared" si="108"/>
        <v>SINAPI 07/2024</v>
      </c>
      <c r="F6958" s="18">
        <v>5.8</v>
      </c>
    </row>
    <row r="6959" spans="1:6" ht="27">
      <c r="A6959" s="707">
        <v>99810</v>
      </c>
      <c r="B6959" s="692" t="s">
        <v>6978</v>
      </c>
      <c r="C6959" s="18" t="s">
        <v>495</v>
      </c>
      <c r="D6959" s="18">
        <v>6.5</v>
      </c>
      <c r="E6959" s="310" t="str">
        <f t="shared" si="108"/>
        <v>SINAPI 07/2024</v>
      </c>
      <c r="F6959" s="18">
        <v>7.26</v>
      </c>
    </row>
    <row r="6960" spans="1:6" ht="27">
      <c r="A6960" s="707">
        <v>99811</v>
      </c>
      <c r="B6960" s="692" t="s">
        <v>6979</v>
      </c>
      <c r="C6960" s="18" t="s">
        <v>495</v>
      </c>
      <c r="D6960" s="18">
        <v>3.1</v>
      </c>
      <c r="E6960" s="310" t="str">
        <f t="shared" si="108"/>
        <v>SINAPI 07/2024</v>
      </c>
      <c r="F6960" s="18">
        <v>3.47</v>
      </c>
    </row>
    <row r="6961" spans="1:6" ht="27">
      <c r="A6961" s="707">
        <v>99812</v>
      </c>
      <c r="B6961" s="692" t="s">
        <v>6980</v>
      </c>
      <c r="C6961" s="18" t="s">
        <v>495</v>
      </c>
      <c r="D6961" s="18">
        <v>0.99</v>
      </c>
      <c r="E6961" s="310" t="str">
        <f t="shared" si="108"/>
        <v>SINAPI 07/2024</v>
      </c>
      <c r="F6961" s="18">
        <v>1.1100000000000001</v>
      </c>
    </row>
    <row r="6962" spans="1:6" ht="27">
      <c r="A6962" s="707">
        <v>99813</v>
      </c>
      <c r="B6962" s="692" t="s">
        <v>6981</v>
      </c>
      <c r="C6962" s="18" t="s">
        <v>495</v>
      </c>
      <c r="D6962" s="18">
        <v>0.9</v>
      </c>
      <c r="E6962" s="310" t="str">
        <f t="shared" si="108"/>
        <v>SINAPI 07/2024</v>
      </c>
      <c r="F6962" s="18">
        <v>0.99</v>
      </c>
    </row>
    <row r="6963" spans="1:6" ht="27">
      <c r="A6963" s="707">
        <v>99814</v>
      </c>
      <c r="B6963" s="692" t="s">
        <v>6982</v>
      </c>
      <c r="C6963" s="18" t="s">
        <v>495</v>
      </c>
      <c r="D6963" s="18">
        <v>1.7</v>
      </c>
      <c r="E6963" s="310" t="str">
        <f t="shared" si="108"/>
        <v>SINAPI 07/2024</v>
      </c>
      <c r="F6963" s="18">
        <v>1.9</v>
      </c>
    </row>
    <row r="6964" spans="1:6" ht="27">
      <c r="A6964" s="707">
        <v>99815</v>
      </c>
      <c r="B6964" s="692" t="s">
        <v>6983</v>
      </c>
      <c r="C6964" s="18" t="s">
        <v>44</v>
      </c>
      <c r="D6964" s="18">
        <v>9.5399999999999991</v>
      </c>
      <c r="E6964" s="310" t="str">
        <f t="shared" si="108"/>
        <v>SINAPI 07/2024</v>
      </c>
      <c r="F6964" s="18">
        <v>10.15</v>
      </c>
    </row>
    <row r="6965" spans="1:6" ht="27">
      <c r="A6965" s="707">
        <v>99816</v>
      </c>
      <c r="B6965" s="692" t="s">
        <v>6984</v>
      </c>
      <c r="C6965" s="18" t="s">
        <v>44</v>
      </c>
      <c r="D6965" s="18">
        <v>10.01</v>
      </c>
      <c r="E6965" s="310" t="str">
        <f t="shared" si="108"/>
        <v>SINAPI 07/2024</v>
      </c>
      <c r="F6965" s="18">
        <v>10.68</v>
      </c>
    </row>
    <row r="6966" spans="1:6" ht="27">
      <c r="A6966" s="707">
        <v>99817</v>
      </c>
      <c r="B6966" s="692" t="s">
        <v>6985</v>
      </c>
      <c r="C6966" s="18" t="s">
        <v>44</v>
      </c>
      <c r="D6966" s="18">
        <v>6.74</v>
      </c>
      <c r="E6966" s="310" t="str">
        <f t="shared" si="108"/>
        <v>SINAPI 07/2024</v>
      </c>
      <c r="F6966" s="18">
        <v>7.02</v>
      </c>
    </row>
    <row r="6967" spans="1:6" ht="27">
      <c r="A6967" s="707">
        <v>99818</v>
      </c>
      <c r="B6967" s="692" t="s">
        <v>6986</v>
      </c>
      <c r="C6967" s="18" t="s">
        <v>44</v>
      </c>
      <c r="D6967" s="18">
        <v>6.74</v>
      </c>
      <c r="E6967" s="310" t="str">
        <f t="shared" si="108"/>
        <v>SINAPI 07/2024</v>
      </c>
      <c r="F6967" s="18">
        <v>7.02</v>
      </c>
    </row>
    <row r="6968" spans="1:6" ht="27">
      <c r="A6968" s="707">
        <v>99819</v>
      </c>
      <c r="B6968" s="692" t="s">
        <v>6987</v>
      </c>
      <c r="C6968" s="18" t="s">
        <v>495</v>
      </c>
      <c r="D6968" s="18">
        <v>14.91</v>
      </c>
      <c r="E6968" s="310" t="str">
        <f t="shared" si="108"/>
        <v>SINAPI 07/2024</v>
      </c>
      <c r="F6968" s="18">
        <v>16.649999999999999</v>
      </c>
    </row>
    <row r="6969" spans="1:6" ht="27">
      <c r="A6969" s="707">
        <v>99820</v>
      </c>
      <c r="B6969" s="692" t="s">
        <v>6988</v>
      </c>
      <c r="C6969" s="18" t="s">
        <v>495</v>
      </c>
      <c r="D6969" s="18">
        <v>2.14</v>
      </c>
      <c r="E6969" s="310" t="str">
        <f t="shared" si="108"/>
        <v>SINAPI 07/2024</v>
      </c>
      <c r="F6969" s="18">
        <v>2.2799999999999998</v>
      </c>
    </row>
    <row r="6970" spans="1:6" ht="27">
      <c r="A6970" s="707">
        <v>99821</v>
      </c>
      <c r="B6970" s="692" t="s">
        <v>6989</v>
      </c>
      <c r="C6970" s="18" t="s">
        <v>495</v>
      </c>
      <c r="D6970" s="18">
        <v>3.41</v>
      </c>
      <c r="E6970" s="310" t="str">
        <f t="shared" si="108"/>
        <v>SINAPI 07/2024</v>
      </c>
      <c r="F6970" s="18">
        <v>3.61</v>
      </c>
    </row>
    <row r="6971" spans="1:6" ht="27">
      <c r="A6971" s="707">
        <v>99822</v>
      </c>
      <c r="B6971" s="692" t="s">
        <v>6990</v>
      </c>
      <c r="C6971" s="18" t="s">
        <v>495</v>
      </c>
      <c r="D6971" s="18">
        <v>0.88</v>
      </c>
      <c r="E6971" s="310" t="str">
        <f t="shared" si="108"/>
        <v>SINAPI 07/2024</v>
      </c>
      <c r="F6971" s="18">
        <v>0.98</v>
      </c>
    </row>
    <row r="6972" spans="1:6" ht="27">
      <c r="A6972" s="707">
        <v>99823</v>
      </c>
      <c r="B6972" s="692" t="s">
        <v>6991</v>
      </c>
      <c r="C6972" s="18" t="s">
        <v>495</v>
      </c>
      <c r="D6972" s="18">
        <v>2.44</v>
      </c>
      <c r="E6972" s="310" t="str">
        <f t="shared" si="108"/>
        <v>SINAPI 07/2024</v>
      </c>
      <c r="F6972" s="18">
        <v>2.62</v>
      </c>
    </row>
    <row r="6973" spans="1:6" ht="27">
      <c r="A6973" s="707">
        <v>99824</v>
      </c>
      <c r="B6973" s="692" t="s">
        <v>6992</v>
      </c>
      <c r="C6973" s="18" t="s">
        <v>495</v>
      </c>
      <c r="D6973" s="18">
        <v>2.57</v>
      </c>
      <c r="E6973" s="310" t="str">
        <f t="shared" si="108"/>
        <v>SINAPI 07/2024</v>
      </c>
      <c r="F6973" s="18">
        <v>2.78</v>
      </c>
    </row>
    <row r="6974" spans="1:6" ht="27">
      <c r="A6974" s="707">
        <v>99825</v>
      </c>
      <c r="B6974" s="692" t="s">
        <v>6993</v>
      </c>
      <c r="C6974" s="18" t="s">
        <v>495</v>
      </c>
      <c r="D6974" s="18">
        <v>3.86</v>
      </c>
      <c r="E6974" s="310" t="str">
        <f t="shared" si="108"/>
        <v>SINAPI 07/2024</v>
      </c>
      <c r="F6974" s="18">
        <v>4.12</v>
      </c>
    </row>
    <row r="6975" spans="1:6" ht="27">
      <c r="A6975" s="707">
        <v>99826</v>
      </c>
      <c r="B6975" s="692" t="s">
        <v>6994</v>
      </c>
      <c r="C6975" s="18" t="s">
        <v>495</v>
      </c>
      <c r="D6975" s="18">
        <v>1.35</v>
      </c>
      <c r="E6975" s="310" t="str">
        <f t="shared" si="108"/>
        <v>SINAPI 07/2024</v>
      </c>
      <c r="F6975" s="18">
        <v>1.51</v>
      </c>
    </row>
    <row r="6976" spans="1:6" ht="54">
      <c r="A6976" s="707">
        <v>97013</v>
      </c>
      <c r="B6976" s="692" t="s">
        <v>6995</v>
      </c>
      <c r="C6976" s="18" t="s">
        <v>10</v>
      </c>
      <c r="D6976" s="18">
        <v>80.989999999999995</v>
      </c>
      <c r="E6976" s="310" t="str">
        <f t="shared" si="108"/>
        <v>SINAPI 07/2024</v>
      </c>
      <c r="F6976" s="18">
        <v>82.74</v>
      </c>
    </row>
    <row r="6977" spans="1:6" ht="40.5">
      <c r="A6977" s="707">
        <v>97014</v>
      </c>
      <c r="B6977" s="692" t="s">
        <v>6996</v>
      </c>
      <c r="C6977" s="18" t="s">
        <v>10</v>
      </c>
      <c r="D6977" s="18">
        <v>59.54</v>
      </c>
      <c r="E6977" s="310" t="str">
        <f t="shared" si="108"/>
        <v>SINAPI 07/2024</v>
      </c>
      <c r="F6977" s="18">
        <v>61.29</v>
      </c>
    </row>
    <row r="6978" spans="1:6" ht="54">
      <c r="A6978" s="707">
        <v>97015</v>
      </c>
      <c r="B6978" s="692" t="s">
        <v>6997</v>
      </c>
      <c r="C6978" s="18" t="s">
        <v>10</v>
      </c>
      <c r="D6978" s="18">
        <v>48.84</v>
      </c>
      <c r="E6978" s="310" t="str">
        <f t="shared" si="108"/>
        <v>SINAPI 07/2024</v>
      </c>
      <c r="F6978" s="18">
        <v>50.59</v>
      </c>
    </row>
    <row r="6979" spans="1:6" ht="40.5">
      <c r="A6979" s="707">
        <v>97016</v>
      </c>
      <c r="B6979" s="692" t="s">
        <v>6998</v>
      </c>
      <c r="C6979" s="18" t="s">
        <v>10</v>
      </c>
      <c r="D6979" s="18">
        <v>61.07</v>
      </c>
      <c r="E6979" s="310" t="str">
        <f t="shared" si="108"/>
        <v>SINAPI 07/2024</v>
      </c>
      <c r="F6979" s="18">
        <v>62.46</v>
      </c>
    </row>
    <row r="6980" spans="1:6" ht="40.5">
      <c r="A6980" s="707">
        <v>97017</v>
      </c>
      <c r="B6980" s="692" t="s">
        <v>6999</v>
      </c>
      <c r="C6980" s="18" t="s">
        <v>10</v>
      </c>
      <c r="D6980" s="18">
        <v>44.95</v>
      </c>
      <c r="E6980" s="310" t="str">
        <f t="shared" si="108"/>
        <v>SINAPI 07/2024</v>
      </c>
      <c r="F6980" s="18">
        <v>46.34</v>
      </c>
    </row>
    <row r="6981" spans="1:6" ht="54">
      <c r="A6981" s="707">
        <v>97018</v>
      </c>
      <c r="B6981" s="692" t="s">
        <v>7000</v>
      </c>
      <c r="C6981" s="18" t="s">
        <v>10</v>
      </c>
      <c r="D6981" s="18">
        <v>36.97</v>
      </c>
      <c r="E6981" s="310" t="str">
        <f t="shared" si="108"/>
        <v>SINAPI 07/2024</v>
      </c>
      <c r="F6981" s="18">
        <v>38.36</v>
      </c>
    </row>
    <row r="6982" spans="1:6" ht="67.5">
      <c r="A6982" s="707">
        <v>97031</v>
      </c>
      <c r="B6982" s="692" t="s">
        <v>7001</v>
      </c>
      <c r="C6982" s="18" t="s">
        <v>10</v>
      </c>
      <c r="D6982" s="18">
        <v>97.23</v>
      </c>
      <c r="E6982" s="310" t="str">
        <f t="shared" si="108"/>
        <v>SINAPI 07/2024</v>
      </c>
      <c r="F6982" s="18">
        <v>99.05</v>
      </c>
    </row>
    <row r="6983" spans="1:6" ht="67.5">
      <c r="A6983" s="707">
        <v>97032</v>
      </c>
      <c r="B6983" s="692" t="s">
        <v>7002</v>
      </c>
      <c r="C6983" s="18" t="s">
        <v>10</v>
      </c>
      <c r="D6983" s="18">
        <v>57.66</v>
      </c>
      <c r="E6983" s="310" t="str">
        <f t="shared" si="108"/>
        <v>SINAPI 07/2024</v>
      </c>
      <c r="F6983" s="18">
        <v>59.48</v>
      </c>
    </row>
    <row r="6984" spans="1:6" ht="67.5">
      <c r="A6984" s="707">
        <v>97033</v>
      </c>
      <c r="B6984" s="692" t="s">
        <v>7003</v>
      </c>
      <c r="C6984" s="18" t="s">
        <v>10</v>
      </c>
      <c r="D6984" s="18">
        <v>85.78</v>
      </c>
      <c r="E6984" s="310" t="str">
        <f t="shared" ref="E6984:E7047" si="109">+$G$7</f>
        <v>SINAPI 07/2024</v>
      </c>
      <c r="F6984" s="18">
        <v>88.26</v>
      </c>
    </row>
    <row r="6985" spans="1:6" ht="67.5">
      <c r="A6985" s="707">
        <v>97034</v>
      </c>
      <c r="B6985" s="692" t="s">
        <v>7004</v>
      </c>
      <c r="C6985" s="18" t="s">
        <v>10</v>
      </c>
      <c r="D6985" s="18">
        <v>53.96</v>
      </c>
      <c r="E6985" s="310" t="str">
        <f t="shared" si="109"/>
        <v>SINAPI 07/2024</v>
      </c>
      <c r="F6985" s="18">
        <v>56.44</v>
      </c>
    </row>
    <row r="6986" spans="1:6" ht="27">
      <c r="A6986" s="707">
        <v>97039</v>
      </c>
      <c r="B6986" s="692" t="s">
        <v>7005</v>
      </c>
      <c r="C6986" s="18" t="s">
        <v>495</v>
      </c>
      <c r="D6986" s="18">
        <v>77.38</v>
      </c>
      <c r="E6986" s="310" t="str">
        <f t="shared" si="109"/>
        <v>SINAPI 07/2024</v>
      </c>
      <c r="F6986" s="18">
        <v>79.95</v>
      </c>
    </row>
    <row r="6987" spans="1:6" ht="27">
      <c r="A6987" s="707">
        <v>97040</v>
      </c>
      <c r="B6987" s="692" t="s">
        <v>7006</v>
      </c>
      <c r="C6987" s="18" t="s">
        <v>495</v>
      </c>
      <c r="D6987" s="18">
        <v>18.03</v>
      </c>
      <c r="E6987" s="310" t="str">
        <f t="shared" si="109"/>
        <v>SINAPI 07/2024</v>
      </c>
      <c r="F6987" s="18">
        <v>19.43</v>
      </c>
    </row>
    <row r="6988" spans="1:6" ht="27">
      <c r="A6988" s="707">
        <v>97041</v>
      </c>
      <c r="B6988" s="692" t="s">
        <v>7007</v>
      </c>
      <c r="C6988" s="18" t="s">
        <v>495</v>
      </c>
      <c r="D6988" s="18">
        <v>168.77</v>
      </c>
      <c r="E6988" s="310" t="str">
        <f t="shared" si="109"/>
        <v>SINAPI 07/2024</v>
      </c>
      <c r="F6988" s="18">
        <v>172.44</v>
      </c>
    </row>
    <row r="6989" spans="1:6" ht="27">
      <c r="A6989" s="707">
        <v>97046</v>
      </c>
      <c r="B6989" s="692" t="s">
        <v>7008</v>
      </c>
      <c r="C6989" s="18" t="s">
        <v>495</v>
      </c>
      <c r="D6989" s="18">
        <v>0.28000000000000003</v>
      </c>
      <c r="E6989" s="310" t="str">
        <f t="shared" si="109"/>
        <v>SINAPI 07/2024</v>
      </c>
      <c r="F6989" s="18">
        <v>0.28999999999999998</v>
      </c>
    </row>
    <row r="6990" spans="1:6" ht="40.5">
      <c r="A6990" s="707">
        <v>97047</v>
      </c>
      <c r="B6990" s="692" t="s">
        <v>7009</v>
      </c>
      <c r="C6990" s="18" t="s">
        <v>495</v>
      </c>
      <c r="D6990" s="18">
        <v>0.1</v>
      </c>
      <c r="E6990" s="310" t="str">
        <f t="shared" si="109"/>
        <v>SINAPI 07/2024</v>
      </c>
      <c r="F6990" s="18">
        <v>0.11</v>
      </c>
    </row>
    <row r="6991" spans="1:6" ht="27">
      <c r="A6991" s="707">
        <v>97048</v>
      </c>
      <c r="B6991" s="692" t="s">
        <v>7010</v>
      </c>
      <c r="C6991" s="18" t="s">
        <v>495</v>
      </c>
      <c r="D6991" s="18">
        <v>0.08</v>
      </c>
      <c r="E6991" s="310" t="str">
        <f t="shared" si="109"/>
        <v>SINAPI 07/2024</v>
      </c>
      <c r="F6991" s="18">
        <v>0.08</v>
      </c>
    </row>
    <row r="6992" spans="1:6" ht="27">
      <c r="A6992" s="707">
        <v>97054</v>
      </c>
      <c r="B6992" s="692" t="s">
        <v>7011</v>
      </c>
      <c r="C6992" s="18" t="s">
        <v>44</v>
      </c>
      <c r="D6992" s="18">
        <v>26.18</v>
      </c>
      <c r="E6992" s="310" t="str">
        <f t="shared" si="109"/>
        <v>SINAPI 07/2024</v>
      </c>
      <c r="F6992" s="18">
        <v>27.31</v>
      </c>
    </row>
    <row r="6993" spans="1:6" ht="27">
      <c r="A6993" s="707">
        <v>97062</v>
      </c>
      <c r="B6993" s="692" t="s">
        <v>7012</v>
      </c>
      <c r="C6993" s="18" t="s">
        <v>495</v>
      </c>
      <c r="D6993" s="18">
        <v>6.85</v>
      </c>
      <c r="E6993" s="310" t="str">
        <f t="shared" si="109"/>
        <v>SINAPI 07/2024</v>
      </c>
      <c r="F6993" s="18">
        <v>7.22</v>
      </c>
    </row>
    <row r="6994" spans="1:6" ht="40.5">
      <c r="A6994" s="707">
        <v>97063</v>
      </c>
      <c r="B6994" s="692" t="s">
        <v>7013</v>
      </c>
      <c r="C6994" s="18" t="s">
        <v>495</v>
      </c>
      <c r="D6994" s="18">
        <v>17.46</v>
      </c>
      <c r="E6994" s="310" t="str">
        <f t="shared" si="109"/>
        <v>SINAPI 07/2024</v>
      </c>
      <c r="F6994" s="18">
        <v>19.760000000000002</v>
      </c>
    </row>
    <row r="6995" spans="1:6" ht="27">
      <c r="A6995" s="707">
        <v>97064</v>
      </c>
      <c r="B6995" s="692" t="s">
        <v>7014</v>
      </c>
      <c r="C6995" s="18" t="s">
        <v>10</v>
      </c>
      <c r="D6995" s="18">
        <v>24.17</v>
      </c>
      <c r="E6995" s="310" t="str">
        <f t="shared" si="109"/>
        <v>SINAPI 07/2024</v>
      </c>
      <c r="F6995" s="18">
        <v>27.33</v>
      </c>
    </row>
    <row r="6996" spans="1:6" ht="27">
      <c r="A6996" s="707">
        <v>97065</v>
      </c>
      <c r="B6996" s="692" t="s">
        <v>7015</v>
      </c>
      <c r="C6996" s="18" t="s">
        <v>514</v>
      </c>
      <c r="D6996" s="18">
        <v>11.53</v>
      </c>
      <c r="E6996" s="310" t="str">
        <f t="shared" si="109"/>
        <v>SINAPI 07/2024</v>
      </c>
      <c r="F6996" s="18">
        <v>13.04</v>
      </c>
    </row>
    <row r="6997" spans="1:6" ht="27">
      <c r="A6997" s="707">
        <v>97066</v>
      </c>
      <c r="B6997" s="692" t="s">
        <v>7016</v>
      </c>
      <c r="C6997" s="18" t="s">
        <v>495</v>
      </c>
      <c r="D6997" s="18">
        <v>293.01</v>
      </c>
      <c r="E6997" s="310" t="str">
        <f t="shared" si="109"/>
        <v>SINAPI 07/2024</v>
      </c>
      <c r="F6997" s="18">
        <v>307.76</v>
      </c>
    </row>
    <row r="6998" spans="1:6" ht="40.5">
      <c r="A6998" s="707">
        <v>97067</v>
      </c>
      <c r="B6998" s="692" t="s">
        <v>7017</v>
      </c>
      <c r="C6998" s="18" t="s">
        <v>10</v>
      </c>
      <c r="D6998" s="18">
        <v>622.54</v>
      </c>
      <c r="E6998" s="310" t="str">
        <f t="shared" si="109"/>
        <v>SINAPI 07/2024</v>
      </c>
      <c r="F6998" s="18">
        <v>641.71</v>
      </c>
    </row>
    <row r="6999" spans="1:6" ht="27">
      <c r="A6999" s="707">
        <v>104989</v>
      </c>
      <c r="B6999" s="692" t="s">
        <v>7018</v>
      </c>
      <c r="C6999" s="18" t="s">
        <v>44</v>
      </c>
      <c r="D6999" s="18">
        <v>40.1</v>
      </c>
      <c r="E6999" s="310" t="str">
        <f t="shared" si="109"/>
        <v>SINAPI 07/2024</v>
      </c>
      <c r="F6999" s="18">
        <v>43.08</v>
      </c>
    </row>
    <row r="7000" spans="1:6" ht="54">
      <c r="A7000" s="707">
        <v>104990</v>
      </c>
      <c r="B7000" s="692" t="s">
        <v>7019</v>
      </c>
      <c r="C7000" s="18" t="s">
        <v>10</v>
      </c>
      <c r="D7000" s="18">
        <v>12.87</v>
      </c>
      <c r="E7000" s="310" t="str">
        <f t="shared" si="109"/>
        <v>SINAPI 07/2024</v>
      </c>
      <c r="F7000" s="18">
        <v>13.47</v>
      </c>
    </row>
    <row r="7001" spans="1:6" ht="27">
      <c r="A7001" s="707">
        <v>105103</v>
      </c>
      <c r="B7001" s="692" t="s">
        <v>7020</v>
      </c>
      <c r="C7001" s="18" t="s">
        <v>10</v>
      </c>
      <c r="D7001" s="18">
        <v>75.44</v>
      </c>
      <c r="E7001" s="310" t="str">
        <f t="shared" si="109"/>
        <v>SINAPI 07/2024</v>
      </c>
      <c r="F7001" s="18">
        <v>84.93</v>
      </c>
    </row>
    <row r="7002" spans="1:6" ht="27">
      <c r="A7002" s="707">
        <v>105104</v>
      </c>
      <c r="B7002" s="692" t="s">
        <v>7021</v>
      </c>
      <c r="C7002" s="18" t="s">
        <v>44</v>
      </c>
      <c r="D7002" s="311">
        <v>4082.23</v>
      </c>
      <c r="E7002" s="310" t="str">
        <f t="shared" si="109"/>
        <v>SINAPI 07/2024</v>
      </c>
      <c r="F7002" s="311">
        <v>4345.5200000000004</v>
      </c>
    </row>
    <row r="7003" spans="1:6" ht="27">
      <c r="A7003" s="707">
        <v>105105</v>
      </c>
      <c r="B7003" s="692" t="s">
        <v>7022</v>
      </c>
      <c r="C7003" s="18" t="s">
        <v>10</v>
      </c>
      <c r="D7003" s="18">
        <v>52.98</v>
      </c>
      <c r="E7003" s="310" t="str">
        <f t="shared" si="109"/>
        <v>SINAPI 07/2024</v>
      </c>
      <c r="F7003" s="18">
        <v>59.64</v>
      </c>
    </row>
    <row r="7004" spans="1:6" ht="40.5">
      <c r="A7004" s="707">
        <v>105106</v>
      </c>
      <c r="B7004" s="692" t="s">
        <v>7023</v>
      </c>
      <c r="C7004" s="18" t="s">
        <v>44</v>
      </c>
      <c r="D7004" s="311">
        <v>1717.41</v>
      </c>
      <c r="E7004" s="310" t="str">
        <f t="shared" si="109"/>
        <v>SINAPI 07/2024</v>
      </c>
      <c r="F7004" s="311">
        <v>1933.41</v>
      </c>
    </row>
    <row r="7005" spans="1:6" ht="40.5">
      <c r="A7005" s="707">
        <v>105107</v>
      </c>
      <c r="B7005" s="692" t="s">
        <v>7024</v>
      </c>
      <c r="C7005" s="18" t="s">
        <v>44</v>
      </c>
      <c r="D7005" s="311">
        <v>2535.91</v>
      </c>
      <c r="E7005" s="310" t="str">
        <f t="shared" si="109"/>
        <v>SINAPI 07/2024</v>
      </c>
      <c r="F7005" s="311">
        <v>2854.85</v>
      </c>
    </row>
    <row r="7006" spans="1:6" ht="27">
      <c r="A7006" s="707">
        <v>105110</v>
      </c>
      <c r="B7006" s="692" t="s">
        <v>7025</v>
      </c>
      <c r="C7006" s="18" t="s">
        <v>10</v>
      </c>
      <c r="D7006" s="18">
        <v>161.84</v>
      </c>
      <c r="E7006" s="310" t="str">
        <f t="shared" si="109"/>
        <v>SINAPI 07/2024</v>
      </c>
      <c r="F7006" s="18">
        <v>182.04</v>
      </c>
    </row>
    <row r="7007" spans="1:6" ht="27">
      <c r="A7007" s="707">
        <v>105111</v>
      </c>
      <c r="B7007" s="692" t="s">
        <v>7026</v>
      </c>
      <c r="C7007" s="18" t="s">
        <v>44</v>
      </c>
      <c r="D7007" s="311">
        <v>17115.650000000001</v>
      </c>
      <c r="E7007" s="310" t="str">
        <f t="shared" si="109"/>
        <v>SINAPI 07/2024</v>
      </c>
      <c r="F7007" s="311">
        <v>17969.330000000002</v>
      </c>
    </row>
    <row r="7008" spans="1:6" ht="27">
      <c r="A7008" s="707">
        <v>105112</v>
      </c>
      <c r="B7008" s="692" t="s">
        <v>7027</v>
      </c>
      <c r="C7008" s="18" t="s">
        <v>10</v>
      </c>
      <c r="D7008" s="18">
        <v>135.15</v>
      </c>
      <c r="E7008" s="310" t="str">
        <f t="shared" si="109"/>
        <v>SINAPI 07/2024</v>
      </c>
      <c r="F7008" s="18">
        <v>152.02000000000001</v>
      </c>
    </row>
    <row r="7009" spans="1:6" ht="27">
      <c r="A7009" s="707">
        <v>97621</v>
      </c>
      <c r="B7009" s="692" t="s">
        <v>7028</v>
      </c>
      <c r="C7009" s="18" t="s">
        <v>514</v>
      </c>
      <c r="D7009" s="18">
        <v>101.81</v>
      </c>
      <c r="E7009" s="310" t="str">
        <f t="shared" si="109"/>
        <v>SINAPI 07/2024</v>
      </c>
      <c r="F7009" s="18">
        <v>114.07</v>
      </c>
    </row>
    <row r="7010" spans="1:6" ht="27">
      <c r="A7010" s="707">
        <v>97622</v>
      </c>
      <c r="B7010" s="692" t="s">
        <v>7029</v>
      </c>
      <c r="C7010" s="18" t="s">
        <v>514</v>
      </c>
      <c r="D7010" s="18">
        <v>49.62</v>
      </c>
      <c r="E7010" s="310" t="str">
        <f t="shared" si="109"/>
        <v>SINAPI 07/2024</v>
      </c>
      <c r="F7010" s="18">
        <v>55.59</v>
      </c>
    </row>
    <row r="7011" spans="1:6" ht="27">
      <c r="A7011" s="707">
        <v>97623</v>
      </c>
      <c r="B7011" s="692" t="s">
        <v>7030</v>
      </c>
      <c r="C7011" s="18" t="s">
        <v>514</v>
      </c>
      <c r="D7011" s="18">
        <v>152.01</v>
      </c>
      <c r="E7011" s="310" t="str">
        <f t="shared" si="109"/>
        <v>SINAPI 07/2024</v>
      </c>
      <c r="F7011" s="18">
        <v>170.3</v>
      </c>
    </row>
    <row r="7012" spans="1:6" ht="27">
      <c r="A7012" s="707">
        <v>97624</v>
      </c>
      <c r="B7012" s="692" t="s">
        <v>7031</v>
      </c>
      <c r="C7012" s="18" t="s">
        <v>514</v>
      </c>
      <c r="D7012" s="18">
        <v>93.29</v>
      </c>
      <c r="E7012" s="310" t="str">
        <f t="shared" si="109"/>
        <v>SINAPI 07/2024</v>
      </c>
      <c r="F7012" s="18">
        <v>104.53</v>
      </c>
    </row>
    <row r="7013" spans="1:6" ht="27">
      <c r="A7013" s="707">
        <v>97625</v>
      </c>
      <c r="B7013" s="692" t="s">
        <v>7032</v>
      </c>
      <c r="C7013" s="18" t="s">
        <v>514</v>
      </c>
      <c r="D7013" s="18">
        <v>54.23</v>
      </c>
      <c r="E7013" s="310" t="str">
        <f t="shared" si="109"/>
        <v>SINAPI 07/2024</v>
      </c>
      <c r="F7013" s="18">
        <v>55.8</v>
      </c>
    </row>
    <row r="7014" spans="1:6" ht="27">
      <c r="A7014" s="707">
        <v>97626</v>
      </c>
      <c r="B7014" s="692" t="s">
        <v>7033</v>
      </c>
      <c r="C7014" s="18" t="s">
        <v>514</v>
      </c>
      <c r="D7014" s="18">
        <v>498.7</v>
      </c>
      <c r="E7014" s="310" t="str">
        <f t="shared" si="109"/>
        <v>SINAPI 07/2024</v>
      </c>
      <c r="F7014" s="18">
        <v>558.73</v>
      </c>
    </row>
    <row r="7015" spans="1:6" ht="40.5">
      <c r="A7015" s="707">
        <v>97627</v>
      </c>
      <c r="B7015" s="692" t="s">
        <v>7034</v>
      </c>
      <c r="C7015" s="18" t="s">
        <v>514</v>
      </c>
      <c r="D7015" s="18">
        <v>183.45</v>
      </c>
      <c r="E7015" s="310" t="str">
        <f t="shared" si="109"/>
        <v>SINAPI 07/2024</v>
      </c>
      <c r="F7015" s="18">
        <v>206.15</v>
      </c>
    </row>
    <row r="7016" spans="1:6" ht="27">
      <c r="A7016" s="707">
        <v>97628</v>
      </c>
      <c r="B7016" s="692" t="s">
        <v>7035</v>
      </c>
      <c r="C7016" s="18" t="s">
        <v>514</v>
      </c>
      <c r="D7016" s="18">
        <v>232.26</v>
      </c>
      <c r="E7016" s="310" t="str">
        <f t="shared" si="109"/>
        <v>SINAPI 07/2024</v>
      </c>
      <c r="F7016" s="18">
        <v>260.22000000000003</v>
      </c>
    </row>
    <row r="7017" spans="1:6" ht="40.5">
      <c r="A7017" s="707">
        <v>97629</v>
      </c>
      <c r="B7017" s="692" t="s">
        <v>7036</v>
      </c>
      <c r="C7017" s="18" t="s">
        <v>514</v>
      </c>
      <c r="D7017" s="18">
        <v>85.43</v>
      </c>
      <c r="E7017" s="310" t="str">
        <f t="shared" si="109"/>
        <v>SINAPI 07/2024</v>
      </c>
      <c r="F7017" s="18">
        <v>95.99</v>
      </c>
    </row>
    <row r="7018" spans="1:6" ht="27">
      <c r="A7018" s="707">
        <v>97631</v>
      </c>
      <c r="B7018" s="692" t="s">
        <v>7037</v>
      </c>
      <c r="C7018" s="18" t="s">
        <v>495</v>
      </c>
      <c r="D7018" s="18">
        <v>9.98</v>
      </c>
      <c r="E7018" s="310" t="str">
        <f t="shared" si="109"/>
        <v>SINAPI 07/2024</v>
      </c>
      <c r="F7018" s="18">
        <v>11.2</v>
      </c>
    </row>
    <row r="7019" spans="1:6" ht="27">
      <c r="A7019" s="707">
        <v>97632</v>
      </c>
      <c r="B7019" s="692" t="s">
        <v>7038</v>
      </c>
      <c r="C7019" s="18" t="s">
        <v>10</v>
      </c>
      <c r="D7019" s="18">
        <v>2.2799999999999998</v>
      </c>
      <c r="E7019" s="310" t="str">
        <f t="shared" si="109"/>
        <v>SINAPI 07/2024</v>
      </c>
      <c r="F7019" s="18">
        <v>2.5499999999999998</v>
      </c>
    </row>
    <row r="7020" spans="1:6" ht="27">
      <c r="A7020" s="707">
        <v>97633</v>
      </c>
      <c r="B7020" s="692" t="s">
        <v>7039</v>
      </c>
      <c r="C7020" s="18" t="s">
        <v>495</v>
      </c>
      <c r="D7020" s="18">
        <v>19.920000000000002</v>
      </c>
      <c r="E7020" s="310" t="str">
        <f t="shared" si="109"/>
        <v>SINAPI 07/2024</v>
      </c>
      <c r="F7020" s="18">
        <v>22.35</v>
      </c>
    </row>
    <row r="7021" spans="1:6" ht="40.5">
      <c r="A7021" s="707">
        <v>97634</v>
      </c>
      <c r="B7021" s="692" t="s">
        <v>7040</v>
      </c>
      <c r="C7021" s="18" t="s">
        <v>495</v>
      </c>
      <c r="D7021" s="18">
        <v>6.52</v>
      </c>
      <c r="E7021" s="310" t="str">
        <f t="shared" si="109"/>
        <v>SINAPI 07/2024</v>
      </c>
      <c r="F7021" s="18">
        <v>7.34</v>
      </c>
    </row>
    <row r="7022" spans="1:6" ht="40.5">
      <c r="A7022" s="707">
        <v>97635</v>
      </c>
      <c r="B7022" s="692" t="s">
        <v>7041</v>
      </c>
      <c r="C7022" s="18" t="s">
        <v>495</v>
      </c>
      <c r="D7022" s="18">
        <v>15.19</v>
      </c>
      <c r="E7022" s="310" t="str">
        <f t="shared" si="109"/>
        <v>SINAPI 07/2024</v>
      </c>
      <c r="F7022" s="18">
        <v>17.079999999999998</v>
      </c>
    </row>
    <row r="7023" spans="1:6" ht="27">
      <c r="A7023" s="707">
        <v>97636</v>
      </c>
      <c r="B7023" s="692" t="s">
        <v>7042</v>
      </c>
      <c r="C7023" s="18" t="s">
        <v>495</v>
      </c>
      <c r="D7023" s="18">
        <v>21.48</v>
      </c>
      <c r="E7023" s="310" t="str">
        <f t="shared" si="109"/>
        <v>SINAPI 07/2024</v>
      </c>
      <c r="F7023" s="18">
        <v>22.75</v>
      </c>
    </row>
    <row r="7024" spans="1:6" ht="27">
      <c r="A7024" s="707">
        <v>97637</v>
      </c>
      <c r="B7024" s="692" t="s">
        <v>7043</v>
      </c>
      <c r="C7024" s="18" t="s">
        <v>495</v>
      </c>
      <c r="D7024" s="18">
        <v>2.61</v>
      </c>
      <c r="E7024" s="310" t="str">
        <f t="shared" si="109"/>
        <v>SINAPI 07/2024</v>
      </c>
      <c r="F7024" s="18">
        <v>2.93</v>
      </c>
    </row>
    <row r="7025" spans="1:6" ht="27">
      <c r="A7025" s="707">
        <v>97638</v>
      </c>
      <c r="B7025" s="692" t="s">
        <v>7044</v>
      </c>
      <c r="C7025" s="18" t="s">
        <v>495</v>
      </c>
      <c r="D7025" s="18">
        <v>7.59</v>
      </c>
      <c r="E7025" s="310" t="str">
        <f t="shared" si="109"/>
        <v>SINAPI 07/2024</v>
      </c>
      <c r="F7025" s="18">
        <v>8.5299999999999994</v>
      </c>
    </row>
    <row r="7026" spans="1:6" ht="27">
      <c r="A7026" s="707">
        <v>97639</v>
      </c>
      <c r="B7026" s="692" t="s">
        <v>7045</v>
      </c>
      <c r="C7026" s="18" t="s">
        <v>495</v>
      </c>
      <c r="D7026" s="18">
        <v>18</v>
      </c>
      <c r="E7026" s="310" t="str">
        <f t="shared" si="109"/>
        <v>SINAPI 07/2024</v>
      </c>
      <c r="F7026" s="18">
        <v>20.170000000000002</v>
      </c>
    </row>
    <row r="7027" spans="1:6" ht="27">
      <c r="A7027" s="707">
        <v>97640</v>
      </c>
      <c r="B7027" s="692" t="s">
        <v>7046</v>
      </c>
      <c r="C7027" s="18" t="s">
        <v>495</v>
      </c>
      <c r="D7027" s="18">
        <v>1.76</v>
      </c>
      <c r="E7027" s="310" t="str">
        <f t="shared" si="109"/>
        <v>SINAPI 07/2024</v>
      </c>
      <c r="F7027" s="18">
        <v>1.99</v>
      </c>
    </row>
    <row r="7028" spans="1:6" ht="27">
      <c r="A7028" s="707">
        <v>97641</v>
      </c>
      <c r="B7028" s="692" t="s">
        <v>7047</v>
      </c>
      <c r="C7028" s="18" t="s">
        <v>495</v>
      </c>
      <c r="D7028" s="18">
        <v>2.56</v>
      </c>
      <c r="E7028" s="310" t="str">
        <f t="shared" si="109"/>
        <v>SINAPI 07/2024</v>
      </c>
      <c r="F7028" s="18">
        <v>2.88</v>
      </c>
    </row>
    <row r="7029" spans="1:6" ht="27">
      <c r="A7029" s="707">
        <v>97642</v>
      </c>
      <c r="B7029" s="692" t="s">
        <v>7048</v>
      </c>
      <c r="C7029" s="18" t="s">
        <v>495</v>
      </c>
      <c r="D7029" s="18">
        <v>2.54</v>
      </c>
      <c r="E7029" s="310" t="str">
        <f t="shared" si="109"/>
        <v>SINAPI 07/2024</v>
      </c>
      <c r="F7029" s="18">
        <v>2.86</v>
      </c>
    </row>
    <row r="7030" spans="1:6" ht="27">
      <c r="A7030" s="707">
        <v>97643</v>
      </c>
      <c r="B7030" s="692" t="s">
        <v>7049</v>
      </c>
      <c r="C7030" s="18" t="s">
        <v>495</v>
      </c>
      <c r="D7030" s="18">
        <v>22.06</v>
      </c>
      <c r="E7030" s="310" t="str">
        <f t="shared" si="109"/>
        <v>SINAPI 07/2024</v>
      </c>
      <c r="F7030" s="18">
        <v>24.74</v>
      </c>
    </row>
    <row r="7031" spans="1:6" ht="27">
      <c r="A7031" s="707">
        <v>97644</v>
      </c>
      <c r="B7031" s="692" t="s">
        <v>7050</v>
      </c>
      <c r="C7031" s="18" t="s">
        <v>495</v>
      </c>
      <c r="D7031" s="18">
        <v>8.33</v>
      </c>
      <c r="E7031" s="310" t="str">
        <f t="shared" si="109"/>
        <v>SINAPI 07/2024</v>
      </c>
      <c r="F7031" s="18">
        <v>9.35</v>
      </c>
    </row>
    <row r="7032" spans="1:6" ht="27">
      <c r="A7032" s="707">
        <v>97645</v>
      </c>
      <c r="B7032" s="692" t="s">
        <v>7051</v>
      </c>
      <c r="C7032" s="18" t="s">
        <v>495</v>
      </c>
      <c r="D7032" s="18">
        <v>21.52</v>
      </c>
      <c r="E7032" s="310" t="str">
        <f t="shared" si="109"/>
        <v>SINAPI 07/2024</v>
      </c>
      <c r="F7032" s="18">
        <v>24.13</v>
      </c>
    </row>
    <row r="7033" spans="1:6" ht="27">
      <c r="A7033" s="707">
        <v>97647</v>
      </c>
      <c r="B7033" s="692" t="s">
        <v>7052</v>
      </c>
      <c r="C7033" s="18" t="s">
        <v>495</v>
      </c>
      <c r="D7033" s="18">
        <v>3.09</v>
      </c>
      <c r="E7033" s="310" t="str">
        <f t="shared" si="109"/>
        <v>SINAPI 07/2024</v>
      </c>
      <c r="F7033" s="18">
        <v>3.47</v>
      </c>
    </row>
    <row r="7034" spans="1:6" ht="27">
      <c r="A7034" s="707">
        <v>97648</v>
      </c>
      <c r="B7034" s="692" t="s">
        <v>7053</v>
      </c>
      <c r="C7034" s="18" t="s">
        <v>495</v>
      </c>
      <c r="D7034" s="18">
        <v>1.77</v>
      </c>
      <c r="E7034" s="310" t="str">
        <f t="shared" si="109"/>
        <v>SINAPI 07/2024</v>
      </c>
      <c r="F7034" s="18">
        <v>1.99</v>
      </c>
    </row>
    <row r="7035" spans="1:6" ht="40.5">
      <c r="A7035" s="707">
        <v>97649</v>
      </c>
      <c r="B7035" s="692" t="s">
        <v>7054</v>
      </c>
      <c r="C7035" s="18" t="s">
        <v>495</v>
      </c>
      <c r="D7035" s="18">
        <v>4.07</v>
      </c>
      <c r="E7035" s="310" t="str">
        <f t="shared" si="109"/>
        <v>SINAPI 07/2024</v>
      </c>
      <c r="F7035" s="18">
        <v>4.49</v>
      </c>
    </row>
    <row r="7036" spans="1:6" ht="27">
      <c r="A7036" s="707">
        <v>97650</v>
      </c>
      <c r="B7036" s="692" t="s">
        <v>7055</v>
      </c>
      <c r="C7036" s="18" t="s">
        <v>495</v>
      </c>
      <c r="D7036" s="18">
        <v>6.68</v>
      </c>
      <c r="E7036" s="310" t="str">
        <f t="shared" si="109"/>
        <v>SINAPI 07/2024</v>
      </c>
      <c r="F7036" s="18">
        <v>7.5</v>
      </c>
    </row>
    <row r="7037" spans="1:6" ht="27">
      <c r="A7037" s="707">
        <v>97651</v>
      </c>
      <c r="B7037" s="692" t="s">
        <v>7056</v>
      </c>
      <c r="C7037" s="18" t="s">
        <v>44</v>
      </c>
      <c r="D7037" s="18">
        <v>72.87</v>
      </c>
      <c r="E7037" s="310" t="str">
        <f t="shared" si="109"/>
        <v>SINAPI 07/2024</v>
      </c>
      <c r="F7037" s="18">
        <v>81.72</v>
      </c>
    </row>
    <row r="7038" spans="1:6" ht="40.5">
      <c r="A7038" s="707">
        <v>97652</v>
      </c>
      <c r="B7038" s="692" t="s">
        <v>7057</v>
      </c>
      <c r="C7038" s="18" t="s">
        <v>44</v>
      </c>
      <c r="D7038" s="18">
        <v>165.2</v>
      </c>
      <c r="E7038" s="310" t="str">
        <f t="shared" si="109"/>
        <v>SINAPI 07/2024</v>
      </c>
      <c r="F7038" s="18">
        <v>185.26</v>
      </c>
    </row>
    <row r="7039" spans="1:6" ht="27">
      <c r="A7039" s="707">
        <v>97653</v>
      </c>
      <c r="B7039" s="692" t="s">
        <v>7058</v>
      </c>
      <c r="C7039" s="18" t="s">
        <v>44</v>
      </c>
      <c r="D7039" s="18">
        <v>144.13</v>
      </c>
      <c r="E7039" s="310" t="str">
        <f t="shared" si="109"/>
        <v>SINAPI 07/2024</v>
      </c>
      <c r="F7039" s="18">
        <v>150.04</v>
      </c>
    </row>
    <row r="7040" spans="1:6" ht="40.5">
      <c r="A7040" s="707">
        <v>97654</v>
      </c>
      <c r="B7040" s="692" t="s">
        <v>7059</v>
      </c>
      <c r="C7040" s="18" t="s">
        <v>44</v>
      </c>
      <c r="D7040" s="18">
        <v>174.34</v>
      </c>
      <c r="E7040" s="310" t="str">
        <f t="shared" si="109"/>
        <v>SINAPI 07/2024</v>
      </c>
      <c r="F7040" s="18">
        <v>183.93</v>
      </c>
    </row>
    <row r="7041" spans="1:6" ht="27">
      <c r="A7041" s="707">
        <v>97655</v>
      </c>
      <c r="B7041" s="692" t="s">
        <v>7060</v>
      </c>
      <c r="C7041" s="18" t="s">
        <v>495</v>
      </c>
      <c r="D7041" s="18">
        <v>32.5</v>
      </c>
      <c r="E7041" s="310" t="str">
        <f t="shared" si="109"/>
        <v>SINAPI 07/2024</v>
      </c>
      <c r="F7041" s="18">
        <v>34.340000000000003</v>
      </c>
    </row>
    <row r="7042" spans="1:6" ht="27">
      <c r="A7042" s="707">
        <v>97656</v>
      </c>
      <c r="B7042" s="692" t="s">
        <v>7061</v>
      </c>
      <c r="C7042" s="18" t="s">
        <v>44</v>
      </c>
      <c r="D7042" s="18">
        <v>295.49</v>
      </c>
      <c r="E7042" s="310" t="str">
        <f t="shared" si="109"/>
        <v>SINAPI 07/2024</v>
      </c>
      <c r="F7042" s="18">
        <v>314.85000000000002</v>
      </c>
    </row>
    <row r="7043" spans="1:6" ht="40.5">
      <c r="A7043" s="707">
        <v>97657</v>
      </c>
      <c r="B7043" s="692" t="s">
        <v>7062</v>
      </c>
      <c r="C7043" s="18" t="s">
        <v>44</v>
      </c>
      <c r="D7043" s="18">
        <v>585.70000000000005</v>
      </c>
      <c r="E7043" s="310" t="str">
        <f t="shared" si="109"/>
        <v>SINAPI 07/2024</v>
      </c>
      <c r="F7043" s="18">
        <v>624.08000000000004</v>
      </c>
    </row>
    <row r="7044" spans="1:6" ht="27">
      <c r="A7044" s="707">
        <v>97658</v>
      </c>
      <c r="B7044" s="692" t="s">
        <v>7063</v>
      </c>
      <c r="C7044" s="18" t="s">
        <v>44</v>
      </c>
      <c r="D7044" s="18">
        <v>213.79</v>
      </c>
      <c r="E7044" s="310" t="str">
        <f t="shared" si="109"/>
        <v>SINAPI 07/2024</v>
      </c>
      <c r="F7044" s="18">
        <v>223.96</v>
      </c>
    </row>
    <row r="7045" spans="1:6" ht="40.5">
      <c r="A7045" s="707">
        <v>97659</v>
      </c>
      <c r="B7045" s="692" t="s">
        <v>7064</v>
      </c>
      <c r="C7045" s="18" t="s">
        <v>44</v>
      </c>
      <c r="D7045" s="18">
        <v>289.08</v>
      </c>
      <c r="E7045" s="310" t="str">
        <f t="shared" si="109"/>
        <v>SINAPI 07/2024</v>
      </c>
      <c r="F7045" s="18">
        <v>305.01</v>
      </c>
    </row>
    <row r="7046" spans="1:6" ht="27">
      <c r="A7046" s="707">
        <v>97660</v>
      </c>
      <c r="B7046" s="692" t="s">
        <v>7065</v>
      </c>
      <c r="C7046" s="18" t="s">
        <v>44</v>
      </c>
      <c r="D7046" s="18">
        <v>0.57999999999999996</v>
      </c>
      <c r="E7046" s="310" t="str">
        <f t="shared" si="109"/>
        <v>SINAPI 07/2024</v>
      </c>
      <c r="F7046" s="18">
        <v>0.65</v>
      </c>
    </row>
    <row r="7047" spans="1:6" ht="27">
      <c r="A7047" s="707">
        <v>97661</v>
      </c>
      <c r="B7047" s="692" t="s">
        <v>7066</v>
      </c>
      <c r="C7047" s="18" t="s">
        <v>10</v>
      </c>
      <c r="D7047" s="18">
        <v>0.62</v>
      </c>
      <c r="E7047" s="310" t="str">
        <f t="shared" si="109"/>
        <v>SINAPI 07/2024</v>
      </c>
      <c r="F7047" s="18">
        <v>0.69</v>
      </c>
    </row>
    <row r="7048" spans="1:6" ht="27">
      <c r="A7048" s="707">
        <v>97662</v>
      </c>
      <c r="B7048" s="692" t="s">
        <v>7067</v>
      </c>
      <c r="C7048" s="18" t="s">
        <v>10</v>
      </c>
      <c r="D7048" s="18">
        <v>0.44</v>
      </c>
      <c r="E7048" s="310" t="str">
        <f t="shared" ref="E7048:E7111" si="110">+$G$7</f>
        <v>SINAPI 07/2024</v>
      </c>
      <c r="F7048" s="18">
        <v>0.49</v>
      </c>
    </row>
    <row r="7049" spans="1:6" ht="27">
      <c r="A7049" s="707">
        <v>97663</v>
      </c>
      <c r="B7049" s="692" t="s">
        <v>7068</v>
      </c>
      <c r="C7049" s="18" t="s">
        <v>44</v>
      </c>
      <c r="D7049" s="18">
        <v>10.99</v>
      </c>
      <c r="E7049" s="310" t="str">
        <f t="shared" si="110"/>
        <v>SINAPI 07/2024</v>
      </c>
      <c r="F7049" s="18">
        <v>12.34</v>
      </c>
    </row>
    <row r="7050" spans="1:6" ht="27">
      <c r="A7050" s="707">
        <v>97664</v>
      </c>
      <c r="B7050" s="692" t="s">
        <v>7069</v>
      </c>
      <c r="C7050" s="18" t="s">
        <v>44</v>
      </c>
      <c r="D7050" s="18">
        <v>1.37</v>
      </c>
      <c r="E7050" s="310" t="str">
        <f t="shared" si="110"/>
        <v>SINAPI 07/2024</v>
      </c>
      <c r="F7050" s="18">
        <v>1.53</v>
      </c>
    </row>
    <row r="7051" spans="1:6" ht="27">
      <c r="A7051" s="707">
        <v>97665</v>
      </c>
      <c r="B7051" s="692" t="s">
        <v>7070</v>
      </c>
      <c r="C7051" s="18" t="s">
        <v>44</v>
      </c>
      <c r="D7051" s="18">
        <v>1.57</v>
      </c>
      <c r="E7051" s="310" t="str">
        <f t="shared" si="110"/>
        <v>SINAPI 07/2024</v>
      </c>
      <c r="F7051" s="18">
        <v>1.77</v>
      </c>
    </row>
    <row r="7052" spans="1:6" ht="27">
      <c r="A7052" s="707">
        <v>97666</v>
      </c>
      <c r="B7052" s="692" t="s">
        <v>7071</v>
      </c>
      <c r="C7052" s="18" t="s">
        <v>44</v>
      </c>
      <c r="D7052" s="18">
        <v>8.01</v>
      </c>
      <c r="E7052" s="310" t="str">
        <f t="shared" si="110"/>
        <v>SINAPI 07/2024</v>
      </c>
      <c r="F7052" s="18">
        <v>8.99</v>
      </c>
    </row>
    <row r="7053" spans="1:6" ht="27">
      <c r="A7053" s="707">
        <v>104789</v>
      </c>
      <c r="B7053" s="692" t="s">
        <v>7072</v>
      </c>
      <c r="C7053" s="18" t="s">
        <v>514</v>
      </c>
      <c r="D7053" s="18">
        <v>174.64</v>
      </c>
      <c r="E7053" s="310" t="str">
        <f t="shared" si="110"/>
        <v>SINAPI 07/2024</v>
      </c>
      <c r="F7053" s="18">
        <v>195.66</v>
      </c>
    </row>
    <row r="7054" spans="1:6" ht="40.5">
      <c r="A7054" s="707">
        <v>104790</v>
      </c>
      <c r="B7054" s="692" t="s">
        <v>7073</v>
      </c>
      <c r="C7054" s="18" t="s">
        <v>514</v>
      </c>
      <c r="D7054" s="18">
        <v>111.7</v>
      </c>
      <c r="E7054" s="310" t="str">
        <f t="shared" si="110"/>
        <v>SINAPI 07/2024</v>
      </c>
      <c r="F7054" s="18">
        <v>119.64</v>
      </c>
    </row>
    <row r="7055" spans="1:6" ht="27">
      <c r="A7055" s="707">
        <v>104791</v>
      </c>
      <c r="B7055" s="692" t="s">
        <v>7074</v>
      </c>
      <c r="C7055" s="18" t="s">
        <v>495</v>
      </c>
      <c r="D7055" s="18">
        <v>5.91</v>
      </c>
      <c r="E7055" s="310" t="str">
        <f t="shared" si="110"/>
        <v>SINAPI 07/2024</v>
      </c>
      <c r="F7055" s="18">
        <v>6.65</v>
      </c>
    </row>
    <row r="7056" spans="1:6" ht="27">
      <c r="A7056" s="707">
        <v>104792</v>
      </c>
      <c r="B7056" s="692" t="s">
        <v>7075</v>
      </c>
      <c r="C7056" s="18" t="s">
        <v>10</v>
      </c>
      <c r="D7056" s="18">
        <v>0.34</v>
      </c>
      <c r="E7056" s="310" t="str">
        <f t="shared" si="110"/>
        <v>SINAPI 07/2024</v>
      </c>
      <c r="F7056" s="18">
        <v>0.38</v>
      </c>
    </row>
    <row r="7057" spans="1:6" ht="40.5">
      <c r="A7057" s="707">
        <v>104793</v>
      </c>
      <c r="B7057" s="692" t="s">
        <v>7076</v>
      </c>
      <c r="C7057" s="18" t="s">
        <v>10</v>
      </c>
      <c r="D7057" s="18">
        <v>0.47</v>
      </c>
      <c r="E7057" s="310" t="str">
        <f t="shared" si="110"/>
        <v>SINAPI 07/2024</v>
      </c>
      <c r="F7057" s="18">
        <v>0.53</v>
      </c>
    </row>
    <row r="7058" spans="1:6" ht="27">
      <c r="A7058" s="707">
        <v>104794</v>
      </c>
      <c r="B7058" s="692" t="s">
        <v>7077</v>
      </c>
      <c r="C7058" s="18" t="s">
        <v>10</v>
      </c>
      <c r="D7058" s="18">
        <v>0.84</v>
      </c>
      <c r="E7058" s="310" t="str">
        <f t="shared" si="110"/>
        <v>SINAPI 07/2024</v>
      </c>
      <c r="F7058" s="18">
        <v>0.94</v>
      </c>
    </row>
    <row r="7059" spans="1:6" ht="27">
      <c r="A7059" s="707">
        <v>104795</v>
      </c>
      <c r="B7059" s="692" t="s">
        <v>7078</v>
      </c>
      <c r="C7059" s="18" t="s">
        <v>10</v>
      </c>
      <c r="D7059" s="18">
        <v>1.17</v>
      </c>
      <c r="E7059" s="310" t="str">
        <f t="shared" si="110"/>
        <v>SINAPI 07/2024</v>
      </c>
      <c r="F7059" s="18">
        <v>1.32</v>
      </c>
    </row>
    <row r="7060" spans="1:6" ht="27">
      <c r="A7060" s="707">
        <v>104796</v>
      </c>
      <c r="B7060" s="692" t="s">
        <v>7079</v>
      </c>
      <c r="C7060" s="18" t="s">
        <v>10</v>
      </c>
      <c r="D7060" s="18">
        <v>13.41</v>
      </c>
      <c r="E7060" s="310" t="str">
        <f t="shared" si="110"/>
        <v>SINAPI 07/2024</v>
      </c>
      <c r="F7060" s="18">
        <v>14.63</v>
      </c>
    </row>
    <row r="7061" spans="1:6" ht="27">
      <c r="A7061" s="707">
        <v>104797</v>
      </c>
      <c r="B7061" s="692" t="s">
        <v>7080</v>
      </c>
      <c r="C7061" s="18" t="s">
        <v>10</v>
      </c>
      <c r="D7061" s="18">
        <v>16.77</v>
      </c>
      <c r="E7061" s="310" t="str">
        <f t="shared" si="110"/>
        <v>SINAPI 07/2024</v>
      </c>
      <c r="F7061" s="18">
        <v>18.29</v>
      </c>
    </row>
    <row r="7062" spans="1:6" ht="40.5">
      <c r="A7062" s="707">
        <v>104798</v>
      </c>
      <c r="B7062" s="692" t="s">
        <v>7081</v>
      </c>
      <c r="C7062" s="18" t="s">
        <v>44</v>
      </c>
      <c r="D7062" s="18">
        <v>12.45</v>
      </c>
      <c r="E7062" s="310" t="str">
        <f t="shared" si="110"/>
        <v>SINAPI 07/2024</v>
      </c>
      <c r="F7062" s="18">
        <v>14</v>
      </c>
    </row>
    <row r="7063" spans="1:6" ht="27">
      <c r="A7063" s="707">
        <v>104799</v>
      </c>
      <c r="B7063" s="692" t="s">
        <v>7082</v>
      </c>
      <c r="C7063" s="18" t="s">
        <v>495</v>
      </c>
      <c r="D7063" s="18">
        <v>9.77</v>
      </c>
      <c r="E7063" s="310" t="str">
        <f t="shared" si="110"/>
        <v>SINAPI 07/2024</v>
      </c>
      <c r="F7063" s="18">
        <v>10.99</v>
      </c>
    </row>
    <row r="7064" spans="1:6" ht="27">
      <c r="A7064" s="707">
        <v>104800</v>
      </c>
      <c r="B7064" s="692" t="s">
        <v>7083</v>
      </c>
      <c r="C7064" s="18" t="s">
        <v>10</v>
      </c>
      <c r="D7064" s="18">
        <v>8.1</v>
      </c>
      <c r="E7064" s="310" t="str">
        <f t="shared" si="110"/>
        <v>SINAPI 07/2024</v>
      </c>
      <c r="F7064" s="18">
        <v>9.11</v>
      </c>
    </row>
    <row r="7065" spans="1:6" ht="54">
      <c r="A7065" s="707">
        <v>104801</v>
      </c>
      <c r="B7065" s="692" t="s">
        <v>7084</v>
      </c>
      <c r="C7065" s="18" t="s">
        <v>495</v>
      </c>
      <c r="D7065" s="18">
        <v>12.3</v>
      </c>
      <c r="E7065" s="310" t="str">
        <f t="shared" si="110"/>
        <v>SINAPI 07/2024</v>
      </c>
      <c r="F7065" s="18">
        <v>13.82</v>
      </c>
    </row>
    <row r="7066" spans="1:6" ht="54">
      <c r="A7066" s="707">
        <v>104802</v>
      </c>
      <c r="B7066" s="692" t="s">
        <v>7085</v>
      </c>
      <c r="C7066" s="18" t="s">
        <v>495</v>
      </c>
      <c r="D7066" s="18">
        <v>8.18</v>
      </c>
      <c r="E7066" s="310" t="str">
        <f t="shared" si="110"/>
        <v>SINAPI 07/2024</v>
      </c>
      <c r="F7066" s="18">
        <v>9.19</v>
      </c>
    </row>
    <row r="7067" spans="1:6" ht="27">
      <c r="A7067" s="707">
        <v>104803</v>
      </c>
      <c r="B7067" s="692" t="s">
        <v>7086</v>
      </c>
      <c r="C7067" s="18" t="s">
        <v>10</v>
      </c>
      <c r="D7067" s="18">
        <v>3.98</v>
      </c>
      <c r="E7067" s="310" t="str">
        <f t="shared" si="110"/>
        <v>SINAPI 07/2024</v>
      </c>
      <c r="F7067" s="18">
        <v>4.47</v>
      </c>
    </row>
    <row r="7068" spans="1:6" ht="40.5">
      <c r="A7068" s="707">
        <v>95967</v>
      </c>
      <c r="B7068" s="692" t="s">
        <v>7087</v>
      </c>
      <c r="C7068" s="18" t="s">
        <v>814</v>
      </c>
      <c r="D7068" s="18">
        <v>140.94999999999999</v>
      </c>
      <c r="E7068" s="310" t="str">
        <f t="shared" si="110"/>
        <v>SINAPI 07/2024</v>
      </c>
      <c r="F7068" s="18">
        <v>162.84</v>
      </c>
    </row>
    <row r="7069" spans="1:6" ht="40.5">
      <c r="A7069" s="707">
        <v>99059</v>
      </c>
      <c r="B7069" s="692" t="s">
        <v>7088</v>
      </c>
      <c r="C7069" s="18" t="s">
        <v>10</v>
      </c>
      <c r="D7069" s="18">
        <v>59.2</v>
      </c>
      <c r="E7069" s="310" t="str">
        <f t="shared" si="110"/>
        <v>SINAPI 07/2024</v>
      </c>
      <c r="F7069" s="18">
        <v>63.24</v>
      </c>
    </row>
    <row r="7070" spans="1:6" ht="27">
      <c r="A7070" s="707">
        <v>99060</v>
      </c>
      <c r="B7070" s="692" t="s">
        <v>7089</v>
      </c>
      <c r="C7070" s="18" t="s">
        <v>44</v>
      </c>
      <c r="D7070" s="18">
        <v>172.5</v>
      </c>
      <c r="E7070" s="310" t="str">
        <f t="shared" si="110"/>
        <v>SINAPI 07/2024</v>
      </c>
      <c r="F7070" s="18">
        <v>185.32</v>
      </c>
    </row>
    <row r="7071" spans="1:6" ht="27">
      <c r="A7071" s="707">
        <v>99061</v>
      </c>
      <c r="B7071" s="692" t="s">
        <v>7090</v>
      </c>
      <c r="C7071" s="18" t="s">
        <v>44</v>
      </c>
      <c r="D7071" s="18">
        <v>106.87</v>
      </c>
      <c r="E7071" s="310" t="str">
        <f t="shared" si="110"/>
        <v>SINAPI 07/2024</v>
      </c>
      <c r="F7071" s="18">
        <v>115.04</v>
      </c>
    </row>
    <row r="7072" spans="1:6" ht="27">
      <c r="A7072" s="707">
        <v>99062</v>
      </c>
      <c r="B7072" s="692" t="s">
        <v>7091</v>
      </c>
      <c r="C7072" s="18" t="s">
        <v>44</v>
      </c>
      <c r="D7072" s="18">
        <v>1.72</v>
      </c>
      <c r="E7072" s="310" t="str">
        <f t="shared" si="110"/>
        <v>SINAPI 07/2024</v>
      </c>
      <c r="F7072" s="18">
        <v>1.93</v>
      </c>
    </row>
    <row r="7073" spans="1:6" ht="27">
      <c r="A7073" s="707">
        <v>99063</v>
      </c>
      <c r="B7073" s="692" t="s">
        <v>7092</v>
      </c>
      <c r="C7073" s="18" t="s">
        <v>10</v>
      </c>
      <c r="D7073" s="18">
        <v>8.0299999999999994</v>
      </c>
      <c r="E7073" s="310" t="str">
        <f t="shared" si="110"/>
        <v>SINAPI 07/2024</v>
      </c>
      <c r="F7073" s="18">
        <v>8.7899999999999991</v>
      </c>
    </row>
    <row r="7074" spans="1:6" ht="27">
      <c r="A7074" s="707">
        <v>105007</v>
      </c>
      <c r="B7074" s="692" t="s">
        <v>7093</v>
      </c>
      <c r="C7074" s="18" t="s">
        <v>44</v>
      </c>
      <c r="D7074" s="18">
        <v>31.94</v>
      </c>
      <c r="E7074" s="310" t="str">
        <f t="shared" si="110"/>
        <v>SINAPI 07/2024</v>
      </c>
      <c r="F7074" s="18">
        <v>35.79</v>
      </c>
    </row>
    <row r="7075" spans="1:6" ht="40.5">
      <c r="A7075" s="707">
        <v>105009</v>
      </c>
      <c r="B7075" s="692" t="s">
        <v>7094</v>
      </c>
      <c r="C7075" s="18" t="s">
        <v>10</v>
      </c>
      <c r="D7075" s="18">
        <v>72.069999999999993</v>
      </c>
      <c r="E7075" s="310" t="str">
        <f t="shared" si="110"/>
        <v>SINAPI 07/2024</v>
      </c>
      <c r="F7075" s="18">
        <v>77.150000000000006</v>
      </c>
    </row>
    <row r="7076" spans="1:6" ht="27">
      <c r="A7076" s="707">
        <v>105011</v>
      </c>
      <c r="B7076" s="692" t="s">
        <v>7095</v>
      </c>
      <c r="C7076" s="18" t="s">
        <v>10</v>
      </c>
      <c r="D7076" s="18">
        <v>0.48</v>
      </c>
      <c r="E7076" s="310" t="str">
        <f t="shared" si="110"/>
        <v>SINAPI 07/2024</v>
      </c>
      <c r="F7076" s="18">
        <v>0.52</v>
      </c>
    </row>
    <row r="7077" spans="1:6" ht="27">
      <c r="A7077" s="707">
        <v>93588</v>
      </c>
      <c r="B7077" s="692" t="s">
        <v>7096</v>
      </c>
      <c r="C7077" s="18" t="s">
        <v>6882</v>
      </c>
      <c r="D7077" s="18">
        <v>3.12</v>
      </c>
      <c r="E7077" s="310" t="str">
        <f t="shared" si="110"/>
        <v>SINAPI 07/2024</v>
      </c>
      <c r="F7077" s="18">
        <v>3.16</v>
      </c>
    </row>
    <row r="7078" spans="1:6" ht="40.5">
      <c r="A7078" s="707">
        <v>93589</v>
      </c>
      <c r="B7078" s="692" t="s">
        <v>7097</v>
      </c>
      <c r="C7078" s="18" t="s">
        <v>6882</v>
      </c>
      <c r="D7078" s="18">
        <v>2.67</v>
      </c>
      <c r="E7078" s="310" t="str">
        <f t="shared" si="110"/>
        <v>SINAPI 07/2024</v>
      </c>
      <c r="F7078" s="18">
        <v>2.71</v>
      </c>
    </row>
    <row r="7079" spans="1:6" ht="40.5">
      <c r="A7079" s="707">
        <v>93590</v>
      </c>
      <c r="B7079" s="692" t="s">
        <v>7098</v>
      </c>
      <c r="C7079" s="18" t="s">
        <v>6882</v>
      </c>
      <c r="D7079" s="18">
        <v>0.97</v>
      </c>
      <c r="E7079" s="310" t="str">
        <f t="shared" si="110"/>
        <v>SINAPI 07/2024</v>
      </c>
      <c r="F7079" s="18">
        <v>0.98</v>
      </c>
    </row>
    <row r="7080" spans="1:6" ht="27">
      <c r="A7080" s="707">
        <v>93591</v>
      </c>
      <c r="B7080" s="692" t="s">
        <v>7099</v>
      </c>
      <c r="C7080" s="18" t="s">
        <v>6882</v>
      </c>
      <c r="D7080" s="18">
        <v>2.76</v>
      </c>
      <c r="E7080" s="310" t="str">
        <f t="shared" si="110"/>
        <v>SINAPI 07/2024</v>
      </c>
      <c r="F7080" s="18">
        <v>2.79</v>
      </c>
    </row>
    <row r="7081" spans="1:6" ht="40.5">
      <c r="A7081" s="707">
        <v>93592</v>
      </c>
      <c r="B7081" s="692" t="s">
        <v>7100</v>
      </c>
      <c r="C7081" s="18" t="s">
        <v>6882</v>
      </c>
      <c r="D7081" s="18">
        <v>2.38</v>
      </c>
      <c r="E7081" s="310" t="str">
        <f t="shared" si="110"/>
        <v>SINAPI 07/2024</v>
      </c>
      <c r="F7081" s="18">
        <v>2.41</v>
      </c>
    </row>
    <row r="7082" spans="1:6" ht="40.5">
      <c r="A7082" s="707">
        <v>93593</v>
      </c>
      <c r="B7082" s="692" t="s">
        <v>7101</v>
      </c>
      <c r="C7082" s="18" t="s">
        <v>6882</v>
      </c>
      <c r="D7082" s="18">
        <v>0.88</v>
      </c>
      <c r="E7082" s="310" t="str">
        <f t="shared" si="110"/>
        <v>SINAPI 07/2024</v>
      </c>
      <c r="F7082" s="18">
        <v>0.88</v>
      </c>
    </row>
    <row r="7083" spans="1:6" ht="27">
      <c r="A7083" s="707">
        <v>93594</v>
      </c>
      <c r="B7083" s="692" t="s">
        <v>7102</v>
      </c>
      <c r="C7083" s="18" t="s">
        <v>5929</v>
      </c>
      <c r="D7083" s="18">
        <v>2.08</v>
      </c>
      <c r="E7083" s="310" t="str">
        <f t="shared" si="110"/>
        <v>SINAPI 07/2024</v>
      </c>
      <c r="F7083" s="18">
        <v>2.11</v>
      </c>
    </row>
    <row r="7084" spans="1:6" ht="40.5">
      <c r="A7084" s="707">
        <v>93595</v>
      </c>
      <c r="B7084" s="692" t="s">
        <v>7103</v>
      </c>
      <c r="C7084" s="18" t="s">
        <v>5929</v>
      </c>
      <c r="D7084" s="18">
        <v>1.81</v>
      </c>
      <c r="E7084" s="310" t="str">
        <f t="shared" si="110"/>
        <v>SINAPI 07/2024</v>
      </c>
      <c r="F7084" s="18">
        <v>1.83</v>
      </c>
    </row>
    <row r="7085" spans="1:6" ht="40.5">
      <c r="A7085" s="707">
        <v>93596</v>
      </c>
      <c r="B7085" s="692" t="s">
        <v>7104</v>
      </c>
      <c r="C7085" s="18" t="s">
        <v>5929</v>
      </c>
      <c r="D7085" s="18">
        <v>0.65</v>
      </c>
      <c r="E7085" s="310" t="str">
        <f t="shared" si="110"/>
        <v>SINAPI 07/2024</v>
      </c>
      <c r="F7085" s="18">
        <v>0.66</v>
      </c>
    </row>
    <row r="7086" spans="1:6" ht="27">
      <c r="A7086" s="707">
        <v>93597</v>
      </c>
      <c r="B7086" s="692" t="s">
        <v>7105</v>
      </c>
      <c r="C7086" s="18" t="s">
        <v>5929</v>
      </c>
      <c r="D7086" s="18">
        <v>1.83</v>
      </c>
      <c r="E7086" s="310" t="str">
        <f t="shared" si="110"/>
        <v>SINAPI 07/2024</v>
      </c>
      <c r="F7086" s="18">
        <v>1.85</v>
      </c>
    </row>
    <row r="7087" spans="1:6" ht="40.5">
      <c r="A7087" s="707">
        <v>93598</v>
      </c>
      <c r="B7087" s="692" t="s">
        <v>7106</v>
      </c>
      <c r="C7087" s="18" t="s">
        <v>5929</v>
      </c>
      <c r="D7087" s="18">
        <v>1.58</v>
      </c>
      <c r="E7087" s="310" t="str">
        <f t="shared" si="110"/>
        <v>SINAPI 07/2024</v>
      </c>
      <c r="F7087" s="18">
        <v>1.6</v>
      </c>
    </row>
    <row r="7088" spans="1:6" ht="40.5">
      <c r="A7088" s="707">
        <v>93599</v>
      </c>
      <c r="B7088" s="692" t="s">
        <v>7107</v>
      </c>
      <c r="C7088" s="18" t="s">
        <v>5929</v>
      </c>
      <c r="D7088" s="18">
        <v>0.57999999999999996</v>
      </c>
      <c r="E7088" s="310" t="str">
        <f t="shared" si="110"/>
        <v>SINAPI 07/2024</v>
      </c>
      <c r="F7088" s="18">
        <v>0.57999999999999996</v>
      </c>
    </row>
    <row r="7089" spans="1:6" ht="27">
      <c r="A7089" s="707">
        <v>95425</v>
      </c>
      <c r="B7089" s="692" t="s">
        <v>7108</v>
      </c>
      <c r="C7089" s="18" t="s">
        <v>6882</v>
      </c>
      <c r="D7089" s="18">
        <v>2.35</v>
      </c>
      <c r="E7089" s="310" t="str">
        <f t="shared" si="110"/>
        <v>SINAPI 07/2024</v>
      </c>
      <c r="F7089" s="18">
        <v>2.38</v>
      </c>
    </row>
    <row r="7090" spans="1:6" ht="40.5">
      <c r="A7090" s="707">
        <v>95426</v>
      </c>
      <c r="B7090" s="692" t="s">
        <v>7109</v>
      </c>
      <c r="C7090" s="18" t="s">
        <v>6882</v>
      </c>
      <c r="D7090" s="18">
        <v>2.02</v>
      </c>
      <c r="E7090" s="310" t="str">
        <f t="shared" si="110"/>
        <v>SINAPI 07/2024</v>
      </c>
      <c r="F7090" s="18">
        <v>2.0499999999999998</v>
      </c>
    </row>
    <row r="7091" spans="1:6" ht="40.5">
      <c r="A7091" s="707">
        <v>95427</v>
      </c>
      <c r="B7091" s="692" t="s">
        <v>7110</v>
      </c>
      <c r="C7091" s="18" t="s">
        <v>6882</v>
      </c>
      <c r="D7091" s="18">
        <v>0.76</v>
      </c>
      <c r="E7091" s="310" t="str">
        <f t="shared" si="110"/>
        <v>SINAPI 07/2024</v>
      </c>
      <c r="F7091" s="18">
        <v>0.77</v>
      </c>
    </row>
    <row r="7092" spans="1:6" ht="27">
      <c r="A7092" s="707">
        <v>95428</v>
      </c>
      <c r="B7092" s="692" t="s">
        <v>7111</v>
      </c>
      <c r="C7092" s="18" t="s">
        <v>5929</v>
      </c>
      <c r="D7092" s="18">
        <v>1.58</v>
      </c>
      <c r="E7092" s="310" t="str">
        <f t="shared" si="110"/>
        <v>SINAPI 07/2024</v>
      </c>
      <c r="F7092" s="18">
        <v>1.6</v>
      </c>
    </row>
    <row r="7093" spans="1:6" ht="40.5">
      <c r="A7093" s="707">
        <v>95429</v>
      </c>
      <c r="B7093" s="692" t="s">
        <v>7112</v>
      </c>
      <c r="C7093" s="18" t="s">
        <v>5929</v>
      </c>
      <c r="D7093" s="18">
        <v>1.36</v>
      </c>
      <c r="E7093" s="310" t="str">
        <f t="shared" si="110"/>
        <v>SINAPI 07/2024</v>
      </c>
      <c r="F7093" s="18">
        <v>1.38</v>
      </c>
    </row>
    <row r="7094" spans="1:6" ht="40.5">
      <c r="A7094" s="707">
        <v>95430</v>
      </c>
      <c r="B7094" s="692" t="s">
        <v>7113</v>
      </c>
      <c r="C7094" s="18" t="s">
        <v>5929</v>
      </c>
      <c r="D7094" s="18">
        <v>0.48</v>
      </c>
      <c r="E7094" s="310" t="str">
        <f t="shared" si="110"/>
        <v>SINAPI 07/2024</v>
      </c>
      <c r="F7094" s="18">
        <v>0.48</v>
      </c>
    </row>
    <row r="7095" spans="1:6" ht="40.5">
      <c r="A7095" s="707">
        <v>95875</v>
      </c>
      <c r="B7095" s="692" t="s">
        <v>7114</v>
      </c>
      <c r="C7095" s="18" t="s">
        <v>6882</v>
      </c>
      <c r="D7095" s="18">
        <v>2.4700000000000002</v>
      </c>
      <c r="E7095" s="310" t="str">
        <f t="shared" si="110"/>
        <v>SINAPI 07/2024</v>
      </c>
      <c r="F7095" s="18">
        <v>2.5</v>
      </c>
    </row>
    <row r="7096" spans="1:6" ht="40.5">
      <c r="A7096" s="707">
        <v>95876</v>
      </c>
      <c r="B7096" s="692" t="s">
        <v>7115</v>
      </c>
      <c r="C7096" s="18" t="s">
        <v>6882</v>
      </c>
      <c r="D7096" s="18">
        <v>2.16</v>
      </c>
      <c r="E7096" s="310" t="str">
        <f t="shared" si="110"/>
        <v>SINAPI 07/2024</v>
      </c>
      <c r="F7096" s="18">
        <v>2.19</v>
      </c>
    </row>
    <row r="7097" spans="1:6" ht="40.5">
      <c r="A7097" s="707">
        <v>95877</v>
      </c>
      <c r="B7097" s="692" t="s">
        <v>7116</v>
      </c>
      <c r="C7097" s="18" t="s">
        <v>6882</v>
      </c>
      <c r="D7097" s="18">
        <v>1.87</v>
      </c>
      <c r="E7097" s="310" t="str">
        <f t="shared" si="110"/>
        <v>SINAPI 07/2024</v>
      </c>
      <c r="F7097" s="18">
        <v>1.88</v>
      </c>
    </row>
    <row r="7098" spans="1:6" ht="40.5">
      <c r="A7098" s="707">
        <v>95878</v>
      </c>
      <c r="B7098" s="692" t="s">
        <v>7117</v>
      </c>
      <c r="C7098" s="18" t="s">
        <v>5929</v>
      </c>
      <c r="D7098" s="18">
        <v>1.66</v>
      </c>
      <c r="E7098" s="310" t="str">
        <f t="shared" si="110"/>
        <v>SINAPI 07/2024</v>
      </c>
      <c r="F7098" s="18">
        <v>1.68</v>
      </c>
    </row>
    <row r="7099" spans="1:6" ht="40.5">
      <c r="A7099" s="707">
        <v>95879</v>
      </c>
      <c r="B7099" s="692" t="s">
        <v>7118</v>
      </c>
      <c r="C7099" s="18" t="s">
        <v>5929</v>
      </c>
      <c r="D7099" s="18">
        <v>1.46</v>
      </c>
      <c r="E7099" s="310" t="str">
        <f t="shared" si="110"/>
        <v>SINAPI 07/2024</v>
      </c>
      <c r="F7099" s="18">
        <v>1.48</v>
      </c>
    </row>
    <row r="7100" spans="1:6" ht="40.5">
      <c r="A7100" s="707">
        <v>95880</v>
      </c>
      <c r="B7100" s="692" t="s">
        <v>7119</v>
      </c>
      <c r="C7100" s="18" t="s">
        <v>5929</v>
      </c>
      <c r="D7100" s="18">
        <v>1.25</v>
      </c>
      <c r="E7100" s="310" t="str">
        <f t="shared" si="110"/>
        <v>SINAPI 07/2024</v>
      </c>
      <c r="F7100" s="18">
        <v>1.26</v>
      </c>
    </row>
    <row r="7101" spans="1:6" ht="27">
      <c r="A7101" s="707">
        <v>97912</v>
      </c>
      <c r="B7101" s="692" t="s">
        <v>7120</v>
      </c>
      <c r="C7101" s="18" t="s">
        <v>6882</v>
      </c>
      <c r="D7101" s="18">
        <v>3.66</v>
      </c>
      <c r="E7101" s="310" t="str">
        <f t="shared" si="110"/>
        <v>SINAPI 07/2024</v>
      </c>
      <c r="F7101" s="18">
        <v>3.74</v>
      </c>
    </row>
    <row r="7102" spans="1:6" ht="40.5">
      <c r="A7102" s="707">
        <v>97913</v>
      </c>
      <c r="B7102" s="692" t="s">
        <v>7121</v>
      </c>
      <c r="C7102" s="18" t="s">
        <v>6882</v>
      </c>
      <c r="D7102" s="18">
        <v>3.18</v>
      </c>
      <c r="E7102" s="310" t="str">
        <f t="shared" si="110"/>
        <v>SINAPI 07/2024</v>
      </c>
      <c r="F7102" s="18">
        <v>3.24</v>
      </c>
    </row>
    <row r="7103" spans="1:6" ht="40.5">
      <c r="A7103" s="707">
        <v>97914</v>
      </c>
      <c r="B7103" s="692" t="s">
        <v>7122</v>
      </c>
      <c r="C7103" s="18" t="s">
        <v>6882</v>
      </c>
      <c r="D7103" s="18">
        <v>2.91</v>
      </c>
      <c r="E7103" s="310" t="str">
        <f t="shared" si="110"/>
        <v>SINAPI 07/2024</v>
      </c>
      <c r="F7103" s="18">
        <v>2.97</v>
      </c>
    </row>
    <row r="7104" spans="1:6" ht="40.5">
      <c r="A7104" s="707">
        <v>97915</v>
      </c>
      <c r="B7104" s="692" t="s">
        <v>7123</v>
      </c>
      <c r="C7104" s="18" t="s">
        <v>6882</v>
      </c>
      <c r="D7104" s="18">
        <v>1.1599999999999999</v>
      </c>
      <c r="E7104" s="310" t="str">
        <f t="shared" si="110"/>
        <v>SINAPI 07/2024</v>
      </c>
      <c r="F7104" s="18">
        <v>1.19</v>
      </c>
    </row>
    <row r="7105" spans="1:6" ht="40.5">
      <c r="A7105" s="707">
        <v>100937</v>
      </c>
      <c r="B7105" s="692" t="s">
        <v>7124</v>
      </c>
      <c r="C7105" s="18" t="s">
        <v>6882</v>
      </c>
      <c r="D7105" s="18">
        <v>8.75</v>
      </c>
      <c r="E7105" s="310" t="str">
        <f t="shared" si="110"/>
        <v>SINAPI 07/2024</v>
      </c>
      <c r="F7105" s="18">
        <v>8.92</v>
      </c>
    </row>
    <row r="7106" spans="1:6" ht="40.5">
      <c r="A7106" s="707">
        <v>100938</v>
      </c>
      <c r="B7106" s="692" t="s">
        <v>7125</v>
      </c>
      <c r="C7106" s="18" t="s">
        <v>6882</v>
      </c>
      <c r="D7106" s="18">
        <v>7.44</v>
      </c>
      <c r="E7106" s="310" t="str">
        <f t="shared" si="110"/>
        <v>SINAPI 07/2024</v>
      </c>
      <c r="F7106" s="18">
        <v>7.54</v>
      </c>
    </row>
    <row r="7107" spans="1:6" ht="40.5">
      <c r="A7107" s="707">
        <v>100939</v>
      </c>
      <c r="B7107" s="692" t="s">
        <v>7126</v>
      </c>
      <c r="C7107" s="18" t="s">
        <v>6882</v>
      </c>
      <c r="D7107" s="18">
        <v>6.59</v>
      </c>
      <c r="E7107" s="310" t="str">
        <f t="shared" si="110"/>
        <v>SINAPI 07/2024</v>
      </c>
      <c r="F7107" s="18">
        <v>6.67</v>
      </c>
    </row>
    <row r="7108" spans="1:6" ht="40.5">
      <c r="A7108" s="707">
        <v>100940</v>
      </c>
      <c r="B7108" s="692" t="s">
        <v>7127</v>
      </c>
      <c r="C7108" s="18" t="s">
        <v>6882</v>
      </c>
      <c r="D7108" s="18">
        <v>5.64</v>
      </c>
      <c r="E7108" s="310" t="str">
        <f t="shared" si="110"/>
        <v>SINAPI 07/2024</v>
      </c>
      <c r="F7108" s="18">
        <v>5.71</v>
      </c>
    </row>
    <row r="7109" spans="1:6" ht="40.5">
      <c r="A7109" s="707">
        <v>100941</v>
      </c>
      <c r="B7109" s="692" t="s">
        <v>7128</v>
      </c>
      <c r="C7109" s="18" t="s">
        <v>5929</v>
      </c>
      <c r="D7109" s="18">
        <v>5.83</v>
      </c>
      <c r="E7109" s="310" t="str">
        <f t="shared" si="110"/>
        <v>SINAPI 07/2024</v>
      </c>
      <c r="F7109" s="18">
        <v>5.94</v>
      </c>
    </row>
    <row r="7110" spans="1:6" ht="27">
      <c r="A7110" s="707">
        <v>100942</v>
      </c>
      <c r="B7110" s="692" t="s">
        <v>7129</v>
      </c>
      <c r="C7110" s="18" t="s">
        <v>5929</v>
      </c>
      <c r="D7110" s="18">
        <v>4.96</v>
      </c>
      <c r="E7110" s="310" t="str">
        <f t="shared" si="110"/>
        <v>SINAPI 07/2024</v>
      </c>
      <c r="F7110" s="18">
        <v>5.04</v>
      </c>
    </row>
    <row r="7111" spans="1:6" ht="40.5">
      <c r="A7111" s="707">
        <v>100943</v>
      </c>
      <c r="B7111" s="692" t="s">
        <v>7130</v>
      </c>
      <c r="C7111" s="18" t="s">
        <v>5929</v>
      </c>
      <c r="D7111" s="18">
        <v>4.37</v>
      </c>
      <c r="E7111" s="310" t="str">
        <f t="shared" si="110"/>
        <v>SINAPI 07/2024</v>
      </c>
      <c r="F7111" s="18">
        <v>4.43</v>
      </c>
    </row>
    <row r="7112" spans="1:6" ht="40.5">
      <c r="A7112" s="707">
        <v>100944</v>
      </c>
      <c r="B7112" s="692" t="s">
        <v>7131</v>
      </c>
      <c r="C7112" s="18" t="s">
        <v>5929</v>
      </c>
      <c r="D7112" s="18">
        <v>3.77</v>
      </c>
      <c r="E7112" s="310" t="str">
        <f t="shared" ref="E7112:E7175" si="111">+$G$7</f>
        <v>SINAPI 07/2024</v>
      </c>
      <c r="F7112" s="18">
        <v>3.81</v>
      </c>
    </row>
    <row r="7113" spans="1:6" ht="27">
      <c r="A7113" s="707">
        <v>100945</v>
      </c>
      <c r="B7113" s="692" t="s">
        <v>7132</v>
      </c>
      <c r="C7113" s="18" t="s">
        <v>5929</v>
      </c>
      <c r="D7113" s="18">
        <v>2.79</v>
      </c>
      <c r="E7113" s="310" t="str">
        <f t="shared" si="111"/>
        <v>SINAPI 07/2024</v>
      </c>
      <c r="F7113" s="18">
        <v>2.83</v>
      </c>
    </row>
    <row r="7114" spans="1:6" ht="27">
      <c r="A7114" s="707">
        <v>100946</v>
      </c>
      <c r="B7114" s="692" t="s">
        <v>7133</v>
      </c>
      <c r="C7114" s="18" t="s">
        <v>5929</v>
      </c>
      <c r="D7114" s="18">
        <v>2.4</v>
      </c>
      <c r="E7114" s="310" t="str">
        <f t="shared" si="111"/>
        <v>SINAPI 07/2024</v>
      </c>
      <c r="F7114" s="18">
        <v>2.44</v>
      </c>
    </row>
    <row r="7115" spans="1:6" ht="27">
      <c r="A7115" s="707">
        <v>100947</v>
      </c>
      <c r="B7115" s="692" t="s">
        <v>7134</v>
      </c>
      <c r="C7115" s="18" t="s">
        <v>5929</v>
      </c>
      <c r="D7115" s="18">
        <v>2.2200000000000002</v>
      </c>
      <c r="E7115" s="310" t="str">
        <f t="shared" si="111"/>
        <v>SINAPI 07/2024</v>
      </c>
      <c r="F7115" s="18">
        <v>2.2599999999999998</v>
      </c>
    </row>
    <row r="7116" spans="1:6" ht="40.5">
      <c r="A7116" s="707">
        <v>100948</v>
      </c>
      <c r="B7116" s="692" t="s">
        <v>7135</v>
      </c>
      <c r="C7116" s="18" t="s">
        <v>5929</v>
      </c>
      <c r="D7116" s="18">
        <v>0.87</v>
      </c>
      <c r="E7116" s="310" t="str">
        <f t="shared" si="111"/>
        <v>SINAPI 07/2024</v>
      </c>
      <c r="F7116" s="18">
        <v>0.89</v>
      </c>
    </row>
    <row r="7117" spans="1:6" ht="27">
      <c r="A7117" s="707">
        <v>100949</v>
      </c>
      <c r="B7117" s="692" t="s">
        <v>7136</v>
      </c>
      <c r="C7117" s="18" t="s">
        <v>5929</v>
      </c>
      <c r="D7117" s="18">
        <v>6.64</v>
      </c>
      <c r="E7117" s="310" t="str">
        <f t="shared" si="111"/>
        <v>SINAPI 07/2024</v>
      </c>
      <c r="F7117" s="18">
        <v>6.75</v>
      </c>
    </row>
    <row r="7118" spans="1:6" ht="40.5">
      <c r="A7118" s="707">
        <v>100950</v>
      </c>
      <c r="B7118" s="692" t="s">
        <v>7137</v>
      </c>
      <c r="C7118" s="18" t="s">
        <v>5929</v>
      </c>
      <c r="D7118" s="18">
        <v>3.58</v>
      </c>
      <c r="E7118" s="310" t="str">
        <f t="shared" si="111"/>
        <v>SINAPI 07/2024</v>
      </c>
      <c r="F7118" s="18">
        <v>3.63</v>
      </c>
    </row>
    <row r="7119" spans="1:6" ht="54">
      <c r="A7119" s="707">
        <v>100951</v>
      </c>
      <c r="B7119" s="692" t="s">
        <v>7138</v>
      </c>
      <c r="C7119" s="18" t="s">
        <v>5929</v>
      </c>
      <c r="D7119" s="18">
        <v>3.08</v>
      </c>
      <c r="E7119" s="310" t="str">
        <f t="shared" si="111"/>
        <v>SINAPI 07/2024</v>
      </c>
      <c r="F7119" s="18">
        <v>3.13</v>
      </c>
    </row>
    <row r="7120" spans="1:6" ht="54">
      <c r="A7120" s="707">
        <v>100952</v>
      </c>
      <c r="B7120" s="692" t="s">
        <v>7139</v>
      </c>
      <c r="C7120" s="18" t="s">
        <v>5929</v>
      </c>
      <c r="D7120" s="18">
        <v>2.84</v>
      </c>
      <c r="E7120" s="310" t="str">
        <f t="shared" si="111"/>
        <v>SINAPI 07/2024</v>
      </c>
      <c r="F7120" s="18">
        <v>2.88</v>
      </c>
    </row>
    <row r="7121" spans="1:6" ht="54">
      <c r="A7121" s="707">
        <v>100953</v>
      </c>
      <c r="B7121" s="692" t="s">
        <v>7140</v>
      </c>
      <c r="C7121" s="18" t="s">
        <v>5929</v>
      </c>
      <c r="D7121" s="18">
        <v>1.1200000000000001</v>
      </c>
      <c r="E7121" s="310" t="str">
        <f t="shared" si="111"/>
        <v>SINAPI 07/2024</v>
      </c>
      <c r="F7121" s="18">
        <v>1.1499999999999999</v>
      </c>
    </row>
    <row r="7122" spans="1:6" ht="54">
      <c r="A7122" s="707">
        <v>100954</v>
      </c>
      <c r="B7122" s="692" t="s">
        <v>7141</v>
      </c>
      <c r="C7122" s="18" t="s">
        <v>5929</v>
      </c>
      <c r="D7122" s="18">
        <v>8.5</v>
      </c>
      <c r="E7122" s="310" t="str">
        <f t="shared" si="111"/>
        <v>SINAPI 07/2024</v>
      </c>
      <c r="F7122" s="18">
        <v>8.6300000000000008</v>
      </c>
    </row>
    <row r="7123" spans="1:6" ht="27">
      <c r="A7123" s="707">
        <v>100955</v>
      </c>
      <c r="B7123" s="692" t="s">
        <v>7142</v>
      </c>
      <c r="C7123" s="18" t="s">
        <v>6882</v>
      </c>
      <c r="D7123" s="18">
        <v>4.8899999999999997</v>
      </c>
      <c r="E7123" s="310" t="str">
        <f t="shared" si="111"/>
        <v>SINAPI 07/2024</v>
      </c>
      <c r="F7123" s="18">
        <v>4.97</v>
      </c>
    </row>
    <row r="7124" spans="1:6" ht="27">
      <c r="A7124" s="707">
        <v>100956</v>
      </c>
      <c r="B7124" s="692" t="s">
        <v>7143</v>
      </c>
      <c r="C7124" s="18" t="s">
        <v>6882</v>
      </c>
      <c r="D7124" s="18">
        <v>4.25</v>
      </c>
      <c r="E7124" s="310" t="str">
        <f t="shared" si="111"/>
        <v>SINAPI 07/2024</v>
      </c>
      <c r="F7124" s="18">
        <v>4.32</v>
      </c>
    </row>
    <row r="7125" spans="1:6" ht="27">
      <c r="A7125" s="707">
        <v>100957</v>
      </c>
      <c r="B7125" s="692" t="s">
        <v>7144</v>
      </c>
      <c r="C7125" s="18" t="s">
        <v>6882</v>
      </c>
      <c r="D7125" s="18">
        <v>3.89</v>
      </c>
      <c r="E7125" s="310" t="str">
        <f t="shared" si="111"/>
        <v>SINAPI 07/2024</v>
      </c>
      <c r="F7125" s="18">
        <v>3.95</v>
      </c>
    </row>
    <row r="7126" spans="1:6" ht="40.5">
      <c r="A7126" s="707">
        <v>100958</v>
      </c>
      <c r="B7126" s="692" t="s">
        <v>7145</v>
      </c>
      <c r="C7126" s="18" t="s">
        <v>6882</v>
      </c>
      <c r="D7126" s="18">
        <v>1.56</v>
      </c>
      <c r="E7126" s="310" t="str">
        <f t="shared" si="111"/>
        <v>SINAPI 07/2024</v>
      </c>
      <c r="F7126" s="18">
        <v>1.58</v>
      </c>
    </row>
    <row r="7127" spans="1:6" ht="27">
      <c r="A7127" s="707">
        <v>100959</v>
      </c>
      <c r="B7127" s="692" t="s">
        <v>7146</v>
      </c>
      <c r="C7127" s="18" t="s">
        <v>6882</v>
      </c>
      <c r="D7127" s="18">
        <v>11.68</v>
      </c>
      <c r="E7127" s="310" t="str">
        <f t="shared" si="111"/>
        <v>SINAPI 07/2024</v>
      </c>
      <c r="F7127" s="18">
        <v>11.85</v>
      </c>
    </row>
    <row r="7128" spans="1:6" ht="27">
      <c r="A7128" s="707">
        <v>100960</v>
      </c>
      <c r="B7128" s="692" t="s">
        <v>7147</v>
      </c>
      <c r="C7128" s="18" t="s">
        <v>6882</v>
      </c>
      <c r="D7128" s="18">
        <v>3.66</v>
      </c>
      <c r="E7128" s="310" t="str">
        <f t="shared" si="111"/>
        <v>SINAPI 07/2024</v>
      </c>
      <c r="F7128" s="18">
        <v>3.7</v>
      </c>
    </row>
    <row r="7129" spans="1:6" ht="27">
      <c r="A7129" s="707">
        <v>100961</v>
      </c>
      <c r="B7129" s="692" t="s">
        <v>7148</v>
      </c>
      <c r="C7129" s="18" t="s">
        <v>6882</v>
      </c>
      <c r="D7129" s="18">
        <v>3.17</v>
      </c>
      <c r="E7129" s="310" t="str">
        <f t="shared" si="111"/>
        <v>SINAPI 07/2024</v>
      </c>
      <c r="F7129" s="18">
        <v>3.21</v>
      </c>
    </row>
    <row r="7130" spans="1:6" ht="27">
      <c r="A7130" s="707">
        <v>100962</v>
      </c>
      <c r="B7130" s="692" t="s">
        <v>7149</v>
      </c>
      <c r="C7130" s="18" t="s">
        <v>6882</v>
      </c>
      <c r="D7130" s="18">
        <v>2.89</v>
      </c>
      <c r="E7130" s="310" t="str">
        <f t="shared" si="111"/>
        <v>SINAPI 07/2024</v>
      </c>
      <c r="F7130" s="18">
        <v>2.93</v>
      </c>
    </row>
    <row r="7131" spans="1:6" ht="40.5">
      <c r="A7131" s="707">
        <v>100963</v>
      </c>
      <c r="B7131" s="692" t="s">
        <v>7150</v>
      </c>
      <c r="C7131" s="18" t="s">
        <v>6882</v>
      </c>
      <c r="D7131" s="18">
        <v>1.1399999999999999</v>
      </c>
      <c r="E7131" s="310" t="str">
        <f t="shared" si="111"/>
        <v>SINAPI 07/2024</v>
      </c>
      <c r="F7131" s="18">
        <v>1.1499999999999999</v>
      </c>
    </row>
    <row r="7132" spans="1:6" ht="27">
      <c r="A7132" s="707">
        <v>100964</v>
      </c>
      <c r="B7132" s="692" t="s">
        <v>7151</v>
      </c>
      <c r="C7132" s="18" t="s">
        <v>6882</v>
      </c>
      <c r="D7132" s="18">
        <v>8.7799999999999994</v>
      </c>
      <c r="E7132" s="310" t="str">
        <f t="shared" si="111"/>
        <v>SINAPI 07/2024</v>
      </c>
      <c r="F7132" s="18">
        <v>8.8800000000000008</v>
      </c>
    </row>
    <row r="7133" spans="1:6" ht="54">
      <c r="A7133" s="707">
        <v>100973</v>
      </c>
      <c r="B7133" s="692" t="s">
        <v>7152</v>
      </c>
      <c r="C7133" s="18" t="s">
        <v>514</v>
      </c>
      <c r="D7133" s="18">
        <v>8.73</v>
      </c>
      <c r="E7133" s="310" t="str">
        <f t="shared" si="111"/>
        <v>SINAPI 07/2024</v>
      </c>
      <c r="F7133" s="18">
        <v>8.9700000000000006</v>
      </c>
    </row>
    <row r="7134" spans="1:6" ht="54">
      <c r="A7134" s="707">
        <v>100974</v>
      </c>
      <c r="B7134" s="692" t="s">
        <v>7153</v>
      </c>
      <c r="C7134" s="18" t="s">
        <v>514</v>
      </c>
      <c r="D7134" s="18">
        <v>8.5399999999999991</v>
      </c>
      <c r="E7134" s="310" t="str">
        <f t="shared" si="111"/>
        <v>SINAPI 07/2024</v>
      </c>
      <c r="F7134" s="18">
        <v>8.7100000000000009</v>
      </c>
    </row>
    <row r="7135" spans="1:6" ht="54">
      <c r="A7135" s="707">
        <v>100975</v>
      </c>
      <c r="B7135" s="692" t="s">
        <v>7154</v>
      </c>
      <c r="C7135" s="18" t="s">
        <v>514</v>
      </c>
      <c r="D7135" s="18">
        <v>8.66</v>
      </c>
      <c r="E7135" s="310" t="str">
        <f t="shared" si="111"/>
        <v>SINAPI 07/2024</v>
      </c>
      <c r="F7135" s="18">
        <v>8.81</v>
      </c>
    </row>
    <row r="7136" spans="1:6" ht="40.5">
      <c r="A7136" s="707">
        <v>100965</v>
      </c>
      <c r="B7136" s="692" t="s">
        <v>7155</v>
      </c>
      <c r="C7136" s="18" t="s">
        <v>5929</v>
      </c>
      <c r="D7136" s="18">
        <v>1.8</v>
      </c>
      <c r="E7136" s="310" t="str">
        <f t="shared" si="111"/>
        <v>SINAPI 07/2024</v>
      </c>
      <c r="F7136" s="18">
        <v>1.82</v>
      </c>
    </row>
    <row r="7137" spans="1:6" ht="40.5">
      <c r="A7137" s="707">
        <v>100966</v>
      </c>
      <c r="B7137" s="692" t="s">
        <v>7156</v>
      </c>
      <c r="C7137" s="18" t="s">
        <v>5929</v>
      </c>
      <c r="D7137" s="18">
        <v>1.54</v>
      </c>
      <c r="E7137" s="310" t="str">
        <f t="shared" si="111"/>
        <v>SINAPI 07/2024</v>
      </c>
      <c r="F7137" s="18">
        <v>1.56</v>
      </c>
    </row>
    <row r="7138" spans="1:6" ht="40.5">
      <c r="A7138" s="707">
        <v>100969</v>
      </c>
      <c r="B7138" s="692" t="s">
        <v>7157</v>
      </c>
      <c r="C7138" s="18" t="s">
        <v>5929</v>
      </c>
      <c r="D7138" s="18">
        <v>2.35</v>
      </c>
      <c r="E7138" s="310" t="str">
        <f t="shared" si="111"/>
        <v>SINAPI 07/2024</v>
      </c>
      <c r="F7138" s="18">
        <v>2.38</v>
      </c>
    </row>
    <row r="7139" spans="1:6" ht="40.5">
      <c r="A7139" s="707">
        <v>100970</v>
      </c>
      <c r="B7139" s="692" t="s">
        <v>7158</v>
      </c>
      <c r="C7139" s="18" t="s">
        <v>5929</v>
      </c>
      <c r="D7139" s="18">
        <v>1.99</v>
      </c>
      <c r="E7139" s="310" t="str">
        <f t="shared" si="111"/>
        <v>SINAPI 07/2024</v>
      </c>
      <c r="F7139" s="18">
        <v>2.02</v>
      </c>
    </row>
    <row r="7140" spans="1:6" ht="40.5">
      <c r="A7140" s="707">
        <v>102330</v>
      </c>
      <c r="B7140" s="692" t="s">
        <v>7159</v>
      </c>
      <c r="C7140" s="18" t="s">
        <v>5929</v>
      </c>
      <c r="D7140" s="18">
        <v>1.43</v>
      </c>
      <c r="E7140" s="310" t="str">
        <f t="shared" si="111"/>
        <v>SINAPI 07/2024</v>
      </c>
      <c r="F7140" s="18">
        <v>1.45</v>
      </c>
    </row>
    <row r="7141" spans="1:6" ht="54">
      <c r="A7141" s="707">
        <v>102331</v>
      </c>
      <c r="B7141" s="692" t="s">
        <v>7160</v>
      </c>
      <c r="C7141" s="18" t="s">
        <v>5929</v>
      </c>
      <c r="D7141" s="18">
        <v>0.56000000000000005</v>
      </c>
      <c r="E7141" s="310" t="str">
        <f t="shared" si="111"/>
        <v>SINAPI 07/2024</v>
      </c>
      <c r="F7141" s="18">
        <v>0.56999999999999995</v>
      </c>
    </row>
    <row r="7142" spans="1:6" ht="40.5">
      <c r="A7142" s="707">
        <v>102332</v>
      </c>
      <c r="B7142" s="692" t="s">
        <v>7161</v>
      </c>
      <c r="C7142" s="18" t="s">
        <v>5929</v>
      </c>
      <c r="D7142" s="18">
        <v>1.87</v>
      </c>
      <c r="E7142" s="310" t="str">
        <f t="shared" si="111"/>
        <v>SINAPI 07/2024</v>
      </c>
      <c r="F7142" s="18">
        <v>1.88</v>
      </c>
    </row>
    <row r="7143" spans="1:6" ht="54">
      <c r="A7143" s="707">
        <v>102333</v>
      </c>
      <c r="B7143" s="692" t="s">
        <v>7162</v>
      </c>
      <c r="C7143" s="18" t="s">
        <v>5929</v>
      </c>
      <c r="D7143" s="18">
        <v>0.75</v>
      </c>
      <c r="E7143" s="310" t="str">
        <f t="shared" si="111"/>
        <v>SINAPI 07/2024</v>
      </c>
      <c r="F7143" s="18">
        <v>0.76</v>
      </c>
    </row>
    <row r="7144" spans="1:6" ht="40.5">
      <c r="A7144" s="707">
        <v>101019</v>
      </c>
      <c r="B7144" s="692" t="s">
        <v>7163</v>
      </c>
      <c r="C7144" s="18" t="s">
        <v>7164</v>
      </c>
      <c r="D7144" s="18">
        <v>548.80999999999995</v>
      </c>
      <c r="E7144" s="310" t="str">
        <f t="shared" si="111"/>
        <v>SINAPI 07/2024</v>
      </c>
      <c r="F7144" s="18">
        <v>572.46</v>
      </c>
    </row>
    <row r="7145" spans="1:6" ht="27">
      <c r="A7145" s="707">
        <v>101479</v>
      </c>
      <c r="B7145" s="692" t="s">
        <v>7165</v>
      </c>
      <c r="C7145" s="18" t="s">
        <v>7164</v>
      </c>
      <c r="D7145" s="18">
        <v>159.88999999999999</v>
      </c>
      <c r="E7145" s="310" t="str">
        <f t="shared" si="111"/>
        <v>SINAPI 07/2024</v>
      </c>
      <c r="F7145" s="18">
        <v>166.78</v>
      </c>
    </row>
    <row r="7146" spans="1:6" ht="27">
      <c r="A7146" s="707">
        <v>102568</v>
      </c>
      <c r="B7146" s="692" t="s">
        <v>7166</v>
      </c>
      <c r="C7146" s="18" t="s">
        <v>7164</v>
      </c>
      <c r="D7146" s="18">
        <v>272.39</v>
      </c>
      <c r="E7146" s="310" t="str">
        <f t="shared" si="111"/>
        <v>SINAPI 07/2024</v>
      </c>
      <c r="F7146" s="18">
        <v>284.14</v>
      </c>
    </row>
    <row r="7147" spans="1:6" ht="54">
      <c r="A7147" s="707">
        <v>100976</v>
      </c>
      <c r="B7147" s="692" t="s">
        <v>7167</v>
      </c>
      <c r="C7147" s="18" t="s">
        <v>514</v>
      </c>
      <c r="D7147" s="18">
        <v>8.52</v>
      </c>
      <c r="E7147" s="310" t="str">
        <f t="shared" si="111"/>
        <v>SINAPI 07/2024</v>
      </c>
      <c r="F7147" s="18">
        <v>8.66</v>
      </c>
    </row>
    <row r="7148" spans="1:6" ht="54">
      <c r="A7148" s="707">
        <v>100977</v>
      </c>
      <c r="B7148" s="692" t="s">
        <v>7168</v>
      </c>
      <c r="C7148" s="18" t="s">
        <v>514</v>
      </c>
      <c r="D7148" s="18">
        <v>7.58</v>
      </c>
      <c r="E7148" s="310" t="str">
        <f t="shared" si="111"/>
        <v>SINAPI 07/2024</v>
      </c>
      <c r="F7148" s="18">
        <v>7.79</v>
      </c>
    </row>
    <row r="7149" spans="1:6" ht="54">
      <c r="A7149" s="707">
        <v>100978</v>
      </c>
      <c r="B7149" s="692" t="s">
        <v>7169</v>
      </c>
      <c r="C7149" s="18" t="s">
        <v>514</v>
      </c>
      <c r="D7149" s="18">
        <v>6.94</v>
      </c>
      <c r="E7149" s="310" t="str">
        <f t="shared" si="111"/>
        <v>SINAPI 07/2024</v>
      </c>
      <c r="F7149" s="18">
        <v>7.07</v>
      </c>
    </row>
    <row r="7150" spans="1:6" ht="54">
      <c r="A7150" s="707">
        <v>100979</v>
      </c>
      <c r="B7150" s="692" t="s">
        <v>7170</v>
      </c>
      <c r="C7150" s="18" t="s">
        <v>514</v>
      </c>
      <c r="D7150" s="18">
        <v>6.69</v>
      </c>
      <c r="E7150" s="310" t="str">
        <f t="shared" si="111"/>
        <v>SINAPI 07/2024</v>
      </c>
      <c r="F7150" s="18">
        <v>6.81</v>
      </c>
    </row>
    <row r="7151" spans="1:6" ht="54">
      <c r="A7151" s="707">
        <v>100980</v>
      </c>
      <c r="B7151" s="692" t="s">
        <v>7171</v>
      </c>
      <c r="C7151" s="18" t="s">
        <v>514</v>
      </c>
      <c r="D7151" s="18">
        <v>6.36</v>
      </c>
      <c r="E7151" s="310" t="str">
        <f t="shared" si="111"/>
        <v>SINAPI 07/2024</v>
      </c>
      <c r="F7151" s="18">
        <v>6.46</v>
      </c>
    </row>
    <row r="7152" spans="1:6" ht="54">
      <c r="A7152" s="707">
        <v>100981</v>
      </c>
      <c r="B7152" s="692" t="s">
        <v>7172</v>
      </c>
      <c r="C7152" s="18" t="s">
        <v>514</v>
      </c>
      <c r="D7152" s="18">
        <v>9.25</v>
      </c>
      <c r="E7152" s="310" t="str">
        <f t="shared" si="111"/>
        <v>SINAPI 07/2024</v>
      </c>
      <c r="F7152" s="18">
        <v>9.5</v>
      </c>
    </row>
    <row r="7153" spans="1:6" ht="54">
      <c r="A7153" s="707">
        <v>100982</v>
      </c>
      <c r="B7153" s="692" t="s">
        <v>7173</v>
      </c>
      <c r="C7153" s="18" t="s">
        <v>514</v>
      </c>
      <c r="D7153" s="18">
        <v>8.9700000000000006</v>
      </c>
      <c r="E7153" s="310" t="str">
        <f t="shared" si="111"/>
        <v>SINAPI 07/2024</v>
      </c>
      <c r="F7153" s="18">
        <v>9.16</v>
      </c>
    </row>
    <row r="7154" spans="1:6" ht="54">
      <c r="A7154" s="707">
        <v>100983</v>
      </c>
      <c r="B7154" s="692" t="s">
        <v>7174</v>
      </c>
      <c r="C7154" s="18" t="s">
        <v>514</v>
      </c>
      <c r="D7154" s="18">
        <v>9.06</v>
      </c>
      <c r="E7154" s="310" t="str">
        <f t="shared" si="111"/>
        <v>SINAPI 07/2024</v>
      </c>
      <c r="F7154" s="18">
        <v>9.23</v>
      </c>
    </row>
    <row r="7155" spans="1:6" ht="54">
      <c r="A7155" s="707">
        <v>100984</v>
      </c>
      <c r="B7155" s="692" t="s">
        <v>7175</v>
      </c>
      <c r="C7155" s="18" t="s">
        <v>514</v>
      </c>
      <c r="D7155" s="18">
        <v>8.9</v>
      </c>
      <c r="E7155" s="310" t="str">
        <f t="shared" si="111"/>
        <v>SINAPI 07/2024</v>
      </c>
      <c r="F7155" s="18">
        <v>9.06</v>
      </c>
    </row>
    <row r="7156" spans="1:6" ht="27">
      <c r="A7156" s="707">
        <v>100985</v>
      </c>
      <c r="B7156" s="692" t="s">
        <v>7176</v>
      </c>
      <c r="C7156" s="18" t="s">
        <v>514</v>
      </c>
      <c r="D7156" s="18">
        <v>7.33</v>
      </c>
      <c r="E7156" s="310" t="str">
        <f t="shared" si="111"/>
        <v>SINAPI 07/2024</v>
      </c>
      <c r="F7156" s="18">
        <v>7.5</v>
      </c>
    </row>
    <row r="7157" spans="1:6" ht="27">
      <c r="A7157" s="707">
        <v>100986</v>
      </c>
      <c r="B7157" s="692" t="s">
        <v>7177</v>
      </c>
      <c r="C7157" s="18" t="s">
        <v>514</v>
      </c>
      <c r="D7157" s="18">
        <v>8.98</v>
      </c>
      <c r="E7157" s="310" t="str">
        <f t="shared" si="111"/>
        <v>SINAPI 07/2024</v>
      </c>
      <c r="F7157" s="18">
        <v>9.1300000000000008</v>
      </c>
    </row>
    <row r="7158" spans="1:6" ht="27">
      <c r="A7158" s="707">
        <v>100987</v>
      </c>
      <c r="B7158" s="692" t="s">
        <v>7178</v>
      </c>
      <c r="C7158" s="18" t="s">
        <v>514</v>
      </c>
      <c r="D7158" s="18">
        <v>10.44</v>
      </c>
      <c r="E7158" s="310" t="str">
        <f t="shared" si="111"/>
        <v>SINAPI 07/2024</v>
      </c>
      <c r="F7158" s="18">
        <v>10.57</v>
      </c>
    </row>
    <row r="7159" spans="1:6" ht="27">
      <c r="A7159" s="707">
        <v>100988</v>
      </c>
      <c r="B7159" s="692" t="s">
        <v>7179</v>
      </c>
      <c r="C7159" s="18" t="s">
        <v>514</v>
      </c>
      <c r="D7159" s="18">
        <v>11.09</v>
      </c>
      <c r="E7159" s="310" t="str">
        <f t="shared" si="111"/>
        <v>SINAPI 07/2024</v>
      </c>
      <c r="F7159" s="18">
        <v>11.22</v>
      </c>
    </row>
    <row r="7160" spans="1:6" ht="54">
      <c r="A7160" s="707">
        <v>100989</v>
      </c>
      <c r="B7160" s="692" t="s">
        <v>7180</v>
      </c>
      <c r="C7160" s="18" t="s">
        <v>7164</v>
      </c>
      <c r="D7160" s="18">
        <v>5.82</v>
      </c>
      <c r="E7160" s="310" t="str">
        <f t="shared" si="111"/>
        <v>SINAPI 07/2024</v>
      </c>
      <c r="F7160" s="18">
        <v>5.98</v>
      </c>
    </row>
    <row r="7161" spans="1:6" ht="54">
      <c r="A7161" s="707">
        <v>100990</v>
      </c>
      <c r="B7161" s="692" t="s">
        <v>7181</v>
      </c>
      <c r="C7161" s="18" t="s">
        <v>7164</v>
      </c>
      <c r="D7161" s="18">
        <v>5.69</v>
      </c>
      <c r="E7161" s="310" t="str">
        <f t="shared" si="111"/>
        <v>SINAPI 07/2024</v>
      </c>
      <c r="F7161" s="18">
        <v>5.81</v>
      </c>
    </row>
    <row r="7162" spans="1:6" ht="54">
      <c r="A7162" s="707">
        <v>100991</v>
      </c>
      <c r="B7162" s="692" t="s">
        <v>7182</v>
      </c>
      <c r="C7162" s="18" t="s">
        <v>7164</v>
      </c>
      <c r="D7162" s="18">
        <v>5.79</v>
      </c>
      <c r="E7162" s="310" t="str">
        <f t="shared" si="111"/>
        <v>SINAPI 07/2024</v>
      </c>
      <c r="F7162" s="18">
        <v>5.9</v>
      </c>
    </row>
    <row r="7163" spans="1:6" ht="54">
      <c r="A7163" s="707">
        <v>100992</v>
      </c>
      <c r="B7163" s="692" t="s">
        <v>7183</v>
      </c>
      <c r="C7163" s="18" t="s">
        <v>7164</v>
      </c>
      <c r="D7163" s="18">
        <v>5.68</v>
      </c>
      <c r="E7163" s="310" t="str">
        <f t="shared" si="111"/>
        <v>SINAPI 07/2024</v>
      </c>
      <c r="F7163" s="18">
        <v>5.77</v>
      </c>
    </row>
    <row r="7164" spans="1:6" ht="54">
      <c r="A7164" s="707">
        <v>100993</v>
      </c>
      <c r="B7164" s="692" t="s">
        <v>7184</v>
      </c>
      <c r="C7164" s="18" t="s">
        <v>7164</v>
      </c>
      <c r="D7164" s="18">
        <v>5.05</v>
      </c>
      <c r="E7164" s="310" t="str">
        <f t="shared" si="111"/>
        <v>SINAPI 07/2024</v>
      </c>
      <c r="F7164" s="18">
        <v>5.19</v>
      </c>
    </row>
    <row r="7165" spans="1:6" ht="54">
      <c r="A7165" s="707">
        <v>100994</v>
      </c>
      <c r="B7165" s="692" t="s">
        <v>7185</v>
      </c>
      <c r="C7165" s="18" t="s">
        <v>7164</v>
      </c>
      <c r="D7165" s="18">
        <v>4.5999999999999996</v>
      </c>
      <c r="E7165" s="310" t="str">
        <f t="shared" si="111"/>
        <v>SINAPI 07/2024</v>
      </c>
      <c r="F7165" s="18">
        <v>4.68</v>
      </c>
    </row>
    <row r="7166" spans="1:6" ht="54">
      <c r="A7166" s="707">
        <v>100995</v>
      </c>
      <c r="B7166" s="692" t="s">
        <v>7186</v>
      </c>
      <c r="C7166" s="18" t="s">
        <v>7164</v>
      </c>
      <c r="D7166" s="18">
        <v>4.47</v>
      </c>
      <c r="E7166" s="310" t="str">
        <f t="shared" si="111"/>
        <v>SINAPI 07/2024</v>
      </c>
      <c r="F7166" s="18">
        <v>4.55</v>
      </c>
    </row>
    <row r="7167" spans="1:6" ht="54">
      <c r="A7167" s="707">
        <v>100996</v>
      </c>
      <c r="B7167" s="692" t="s">
        <v>7187</v>
      </c>
      <c r="C7167" s="18" t="s">
        <v>7164</v>
      </c>
      <c r="D7167" s="18">
        <v>4.22</v>
      </c>
      <c r="E7167" s="310" t="str">
        <f t="shared" si="111"/>
        <v>SINAPI 07/2024</v>
      </c>
      <c r="F7167" s="18">
        <v>4.29</v>
      </c>
    </row>
    <row r="7168" spans="1:6" ht="54">
      <c r="A7168" s="707">
        <v>100997</v>
      </c>
      <c r="B7168" s="692" t="s">
        <v>7188</v>
      </c>
      <c r="C7168" s="18" t="s">
        <v>7164</v>
      </c>
      <c r="D7168" s="18">
        <v>6.18</v>
      </c>
      <c r="E7168" s="310" t="str">
        <f t="shared" si="111"/>
        <v>SINAPI 07/2024</v>
      </c>
      <c r="F7168" s="18">
        <v>6.34</v>
      </c>
    </row>
    <row r="7169" spans="1:6" ht="54">
      <c r="A7169" s="707">
        <v>100998</v>
      </c>
      <c r="B7169" s="692" t="s">
        <v>7189</v>
      </c>
      <c r="C7169" s="18" t="s">
        <v>7164</v>
      </c>
      <c r="D7169" s="18">
        <v>5.99</v>
      </c>
      <c r="E7169" s="310" t="str">
        <f t="shared" si="111"/>
        <v>SINAPI 07/2024</v>
      </c>
      <c r="F7169" s="18">
        <v>6.12</v>
      </c>
    </row>
    <row r="7170" spans="1:6" ht="54">
      <c r="A7170" s="707">
        <v>100999</v>
      </c>
      <c r="B7170" s="692" t="s">
        <v>7190</v>
      </c>
      <c r="C7170" s="18" t="s">
        <v>7164</v>
      </c>
      <c r="D7170" s="18">
        <v>6.07</v>
      </c>
      <c r="E7170" s="310" t="str">
        <f t="shared" si="111"/>
        <v>SINAPI 07/2024</v>
      </c>
      <c r="F7170" s="18">
        <v>6.19</v>
      </c>
    </row>
    <row r="7171" spans="1:6" ht="54">
      <c r="A7171" s="707">
        <v>101000</v>
      </c>
      <c r="B7171" s="692" t="s">
        <v>7191</v>
      </c>
      <c r="C7171" s="18" t="s">
        <v>7164</v>
      </c>
      <c r="D7171" s="18">
        <v>5.94</v>
      </c>
      <c r="E7171" s="310" t="str">
        <f t="shared" si="111"/>
        <v>SINAPI 07/2024</v>
      </c>
      <c r="F7171" s="18">
        <v>6.04</v>
      </c>
    </row>
    <row r="7172" spans="1:6" ht="27">
      <c r="A7172" s="707">
        <v>101001</v>
      </c>
      <c r="B7172" s="692" t="s">
        <v>7192</v>
      </c>
      <c r="C7172" s="18" t="s">
        <v>7164</v>
      </c>
      <c r="D7172" s="18">
        <v>4.8899999999999997</v>
      </c>
      <c r="E7172" s="310" t="str">
        <f t="shared" si="111"/>
        <v>SINAPI 07/2024</v>
      </c>
      <c r="F7172" s="18">
        <v>5</v>
      </c>
    </row>
    <row r="7173" spans="1:6" ht="27">
      <c r="A7173" s="707">
        <v>101002</v>
      </c>
      <c r="B7173" s="692" t="s">
        <v>7193</v>
      </c>
      <c r="C7173" s="18" t="s">
        <v>7164</v>
      </c>
      <c r="D7173" s="18">
        <v>5.97</v>
      </c>
      <c r="E7173" s="310" t="str">
        <f t="shared" si="111"/>
        <v>SINAPI 07/2024</v>
      </c>
      <c r="F7173" s="18">
        <v>6.07</v>
      </c>
    </row>
    <row r="7174" spans="1:6" ht="27">
      <c r="A7174" s="707">
        <v>101003</v>
      </c>
      <c r="B7174" s="692" t="s">
        <v>7194</v>
      </c>
      <c r="C7174" s="18" t="s">
        <v>7164</v>
      </c>
      <c r="D7174" s="18">
        <v>6.94</v>
      </c>
      <c r="E7174" s="310" t="str">
        <f t="shared" si="111"/>
        <v>SINAPI 07/2024</v>
      </c>
      <c r="F7174" s="18">
        <v>7.03</v>
      </c>
    </row>
    <row r="7175" spans="1:6" ht="27">
      <c r="A7175" s="707">
        <v>101004</v>
      </c>
      <c r="B7175" s="692" t="s">
        <v>7195</v>
      </c>
      <c r="C7175" s="18" t="s">
        <v>7164</v>
      </c>
      <c r="D7175" s="18">
        <v>7.39</v>
      </c>
      <c r="E7175" s="310" t="str">
        <f t="shared" si="111"/>
        <v>SINAPI 07/2024</v>
      </c>
      <c r="F7175" s="18">
        <v>7.47</v>
      </c>
    </row>
    <row r="7176" spans="1:6" ht="27">
      <c r="A7176" s="707">
        <v>101005</v>
      </c>
      <c r="B7176" s="692" t="s">
        <v>7196</v>
      </c>
      <c r="C7176" s="18" t="s">
        <v>514</v>
      </c>
      <c r="D7176" s="18">
        <v>18.63</v>
      </c>
      <c r="E7176" s="310" t="str">
        <f t="shared" ref="E7176:E7239" si="112">+$G$7</f>
        <v>SINAPI 07/2024</v>
      </c>
      <c r="F7176" s="18">
        <v>18.91</v>
      </c>
    </row>
    <row r="7177" spans="1:6" ht="27">
      <c r="A7177" s="707">
        <v>101006</v>
      </c>
      <c r="B7177" s="692" t="s">
        <v>7197</v>
      </c>
      <c r="C7177" s="18" t="s">
        <v>514</v>
      </c>
      <c r="D7177" s="18">
        <v>20.83</v>
      </c>
      <c r="E7177" s="310" t="str">
        <f t="shared" si="112"/>
        <v>SINAPI 07/2024</v>
      </c>
      <c r="F7177" s="18">
        <v>21.08</v>
      </c>
    </row>
    <row r="7178" spans="1:6" ht="27">
      <c r="A7178" s="707">
        <v>101007</v>
      </c>
      <c r="B7178" s="692" t="s">
        <v>7198</v>
      </c>
      <c r="C7178" s="18" t="s">
        <v>514</v>
      </c>
      <c r="D7178" s="18">
        <v>5.4</v>
      </c>
      <c r="E7178" s="310" t="str">
        <f t="shared" si="112"/>
        <v>SINAPI 07/2024</v>
      </c>
      <c r="F7178" s="18">
        <v>5.48</v>
      </c>
    </row>
    <row r="7179" spans="1:6" ht="27">
      <c r="A7179" s="707">
        <v>101008</v>
      </c>
      <c r="B7179" s="692" t="s">
        <v>7199</v>
      </c>
      <c r="C7179" s="18" t="s">
        <v>514</v>
      </c>
      <c r="D7179" s="18">
        <v>5.51</v>
      </c>
      <c r="E7179" s="310" t="str">
        <f t="shared" si="112"/>
        <v>SINAPI 07/2024</v>
      </c>
      <c r="F7179" s="18">
        <v>5.57</v>
      </c>
    </row>
    <row r="7180" spans="1:6" ht="40.5">
      <c r="A7180" s="707">
        <v>101009</v>
      </c>
      <c r="B7180" s="692" t="s">
        <v>7200</v>
      </c>
      <c r="C7180" s="18" t="s">
        <v>7164</v>
      </c>
      <c r="D7180" s="18">
        <v>43.09</v>
      </c>
      <c r="E7180" s="310" t="str">
        <f t="shared" si="112"/>
        <v>SINAPI 07/2024</v>
      </c>
      <c r="F7180" s="18">
        <v>43.75</v>
      </c>
    </row>
    <row r="7181" spans="1:6" ht="40.5">
      <c r="A7181" s="707">
        <v>101010</v>
      </c>
      <c r="B7181" s="692" t="s">
        <v>7201</v>
      </c>
      <c r="C7181" s="18" t="s">
        <v>7164</v>
      </c>
      <c r="D7181" s="18">
        <v>27.12</v>
      </c>
      <c r="E7181" s="310" t="str">
        <f t="shared" si="112"/>
        <v>SINAPI 07/2024</v>
      </c>
      <c r="F7181" s="18">
        <v>27.55</v>
      </c>
    </row>
    <row r="7182" spans="1:6" ht="40.5">
      <c r="A7182" s="707">
        <v>101013</v>
      </c>
      <c r="B7182" s="692" t="s">
        <v>7202</v>
      </c>
      <c r="C7182" s="18" t="s">
        <v>7164</v>
      </c>
      <c r="D7182" s="18">
        <v>44.24</v>
      </c>
      <c r="E7182" s="310" t="str">
        <f t="shared" si="112"/>
        <v>SINAPI 07/2024</v>
      </c>
      <c r="F7182" s="18">
        <v>45.61</v>
      </c>
    </row>
    <row r="7183" spans="1:6" ht="40.5">
      <c r="A7183" s="707">
        <v>101014</v>
      </c>
      <c r="B7183" s="692" t="s">
        <v>7203</v>
      </c>
      <c r="C7183" s="18" t="s">
        <v>7164</v>
      </c>
      <c r="D7183" s="18">
        <v>40.53</v>
      </c>
      <c r="E7183" s="310" t="str">
        <f t="shared" si="112"/>
        <v>SINAPI 07/2024</v>
      </c>
      <c r="F7183" s="18">
        <v>41.79</v>
      </c>
    </row>
    <row r="7184" spans="1:6" ht="40.5">
      <c r="A7184" s="707">
        <v>101015</v>
      </c>
      <c r="B7184" s="692" t="s">
        <v>7204</v>
      </c>
      <c r="C7184" s="18" t="s">
        <v>7164</v>
      </c>
      <c r="D7184" s="18">
        <v>33.299999999999997</v>
      </c>
      <c r="E7184" s="310" t="str">
        <f t="shared" si="112"/>
        <v>SINAPI 07/2024</v>
      </c>
      <c r="F7184" s="18">
        <v>34.32</v>
      </c>
    </row>
    <row r="7185" spans="1:6" ht="40.5">
      <c r="A7185" s="707">
        <v>101016</v>
      </c>
      <c r="B7185" s="692" t="s">
        <v>7205</v>
      </c>
      <c r="C7185" s="18" t="s">
        <v>7164</v>
      </c>
      <c r="D7185" s="18">
        <v>38.549999999999997</v>
      </c>
      <c r="E7185" s="310" t="str">
        <f t="shared" si="112"/>
        <v>SINAPI 07/2024</v>
      </c>
      <c r="F7185" s="18">
        <v>39.729999999999997</v>
      </c>
    </row>
    <row r="7186" spans="1:6" ht="40.5">
      <c r="A7186" s="707">
        <v>101017</v>
      </c>
      <c r="B7186" s="692" t="s">
        <v>7206</v>
      </c>
      <c r="C7186" s="18" t="s">
        <v>7164</v>
      </c>
      <c r="D7186" s="18">
        <v>29.22</v>
      </c>
      <c r="E7186" s="310" t="str">
        <f t="shared" si="112"/>
        <v>SINAPI 07/2024</v>
      </c>
      <c r="F7186" s="18">
        <v>30.13</v>
      </c>
    </row>
    <row r="7187" spans="1:6" ht="40.5">
      <c r="A7187" s="707">
        <v>101018</v>
      </c>
      <c r="B7187" s="692" t="s">
        <v>7207</v>
      </c>
      <c r="C7187" s="18" t="s">
        <v>7164</v>
      </c>
      <c r="D7187" s="18">
        <v>24</v>
      </c>
      <c r="E7187" s="310" t="str">
        <f t="shared" si="112"/>
        <v>SINAPI 07/2024</v>
      </c>
      <c r="F7187" s="18">
        <v>24.75</v>
      </c>
    </row>
    <row r="7188" spans="1:6" ht="40.5">
      <c r="A7188" s="707">
        <v>101463</v>
      </c>
      <c r="B7188" s="692" t="s">
        <v>7208</v>
      </c>
      <c r="C7188" s="18" t="s">
        <v>7164</v>
      </c>
      <c r="D7188" s="18">
        <v>44.37</v>
      </c>
      <c r="E7188" s="310" t="str">
        <f t="shared" si="112"/>
        <v>SINAPI 07/2024</v>
      </c>
      <c r="F7188" s="18">
        <v>45.75</v>
      </c>
    </row>
    <row r="7189" spans="1:6" ht="40.5">
      <c r="A7189" s="707">
        <v>101464</v>
      </c>
      <c r="B7189" s="692" t="s">
        <v>7209</v>
      </c>
      <c r="C7189" s="18" t="s">
        <v>7164</v>
      </c>
      <c r="D7189" s="18">
        <v>34.08</v>
      </c>
      <c r="E7189" s="310" t="str">
        <f t="shared" si="112"/>
        <v>SINAPI 07/2024</v>
      </c>
      <c r="F7189" s="18">
        <v>35.130000000000003</v>
      </c>
    </row>
    <row r="7190" spans="1:6" ht="40.5">
      <c r="A7190" s="707">
        <v>101465</v>
      </c>
      <c r="B7190" s="692" t="s">
        <v>7210</v>
      </c>
      <c r="C7190" s="18" t="s">
        <v>7164</v>
      </c>
      <c r="D7190" s="18">
        <v>26.05</v>
      </c>
      <c r="E7190" s="310" t="str">
        <f t="shared" si="112"/>
        <v>SINAPI 07/2024</v>
      </c>
      <c r="F7190" s="18">
        <v>26.86</v>
      </c>
    </row>
    <row r="7191" spans="1:6" ht="40.5">
      <c r="A7191" s="707">
        <v>101466</v>
      </c>
      <c r="B7191" s="692" t="s">
        <v>7211</v>
      </c>
      <c r="C7191" s="18" t="s">
        <v>7164</v>
      </c>
      <c r="D7191" s="18">
        <v>21.2</v>
      </c>
      <c r="E7191" s="310" t="str">
        <f t="shared" si="112"/>
        <v>SINAPI 07/2024</v>
      </c>
      <c r="F7191" s="18">
        <v>21.85</v>
      </c>
    </row>
    <row r="7192" spans="1:6" ht="40.5">
      <c r="A7192" s="707">
        <v>101467</v>
      </c>
      <c r="B7192" s="692" t="s">
        <v>7212</v>
      </c>
      <c r="C7192" s="18" t="s">
        <v>7164</v>
      </c>
      <c r="D7192" s="18">
        <v>17.739999999999998</v>
      </c>
      <c r="E7192" s="310" t="str">
        <f t="shared" si="112"/>
        <v>SINAPI 07/2024</v>
      </c>
      <c r="F7192" s="18">
        <v>18.28</v>
      </c>
    </row>
    <row r="7193" spans="1:6" ht="40.5">
      <c r="A7193" s="707">
        <v>101468</v>
      </c>
      <c r="B7193" s="692" t="s">
        <v>7213</v>
      </c>
      <c r="C7193" s="18" t="s">
        <v>7164</v>
      </c>
      <c r="D7193" s="18">
        <v>16.22</v>
      </c>
      <c r="E7193" s="310" t="str">
        <f t="shared" si="112"/>
        <v>SINAPI 07/2024</v>
      </c>
      <c r="F7193" s="18">
        <v>16.72</v>
      </c>
    </row>
    <row r="7194" spans="1:6" ht="40.5">
      <c r="A7194" s="707">
        <v>101469</v>
      </c>
      <c r="B7194" s="692" t="s">
        <v>7214</v>
      </c>
      <c r="C7194" s="18" t="s">
        <v>7164</v>
      </c>
      <c r="D7194" s="18">
        <v>36.31</v>
      </c>
      <c r="E7194" s="310" t="str">
        <f t="shared" si="112"/>
        <v>SINAPI 07/2024</v>
      </c>
      <c r="F7194" s="18">
        <v>37.43</v>
      </c>
    </row>
    <row r="7195" spans="1:6" ht="40.5">
      <c r="A7195" s="707">
        <v>101470</v>
      </c>
      <c r="B7195" s="692" t="s">
        <v>7215</v>
      </c>
      <c r="C7195" s="18" t="s">
        <v>7164</v>
      </c>
      <c r="D7195" s="18">
        <v>28.82</v>
      </c>
      <c r="E7195" s="310" t="str">
        <f t="shared" si="112"/>
        <v>SINAPI 07/2024</v>
      </c>
      <c r="F7195" s="18">
        <v>29.71</v>
      </c>
    </row>
    <row r="7196" spans="1:6" ht="40.5">
      <c r="A7196" s="707">
        <v>101471</v>
      </c>
      <c r="B7196" s="692" t="s">
        <v>7216</v>
      </c>
      <c r="C7196" s="18" t="s">
        <v>7164</v>
      </c>
      <c r="D7196" s="18">
        <v>24.72</v>
      </c>
      <c r="E7196" s="310" t="str">
        <f t="shared" si="112"/>
        <v>SINAPI 07/2024</v>
      </c>
      <c r="F7196" s="18">
        <v>25.49</v>
      </c>
    </row>
    <row r="7197" spans="1:6" ht="40.5">
      <c r="A7197" s="707">
        <v>101472</v>
      </c>
      <c r="B7197" s="692" t="s">
        <v>7217</v>
      </c>
      <c r="C7197" s="18" t="s">
        <v>7164</v>
      </c>
      <c r="D7197" s="18">
        <v>19.25</v>
      </c>
      <c r="E7197" s="310" t="str">
        <f t="shared" si="112"/>
        <v>SINAPI 07/2024</v>
      </c>
      <c r="F7197" s="18">
        <v>19.829999999999998</v>
      </c>
    </row>
    <row r="7198" spans="1:6" ht="40.5">
      <c r="A7198" s="707">
        <v>101473</v>
      </c>
      <c r="B7198" s="692" t="s">
        <v>7218</v>
      </c>
      <c r="C7198" s="18" t="s">
        <v>7164</v>
      </c>
      <c r="D7198" s="18">
        <v>27.7</v>
      </c>
      <c r="E7198" s="310" t="str">
        <f t="shared" si="112"/>
        <v>SINAPI 07/2024</v>
      </c>
      <c r="F7198" s="18">
        <v>28.56</v>
      </c>
    </row>
    <row r="7199" spans="1:6" ht="40.5">
      <c r="A7199" s="707">
        <v>101474</v>
      </c>
      <c r="B7199" s="692" t="s">
        <v>7219</v>
      </c>
      <c r="C7199" s="18" t="s">
        <v>7164</v>
      </c>
      <c r="D7199" s="18">
        <v>19.82</v>
      </c>
      <c r="E7199" s="310" t="str">
        <f t="shared" si="112"/>
        <v>SINAPI 07/2024</v>
      </c>
      <c r="F7199" s="18">
        <v>20.43</v>
      </c>
    </row>
    <row r="7200" spans="1:6" ht="40.5">
      <c r="A7200" s="707">
        <v>101475</v>
      </c>
      <c r="B7200" s="692" t="s">
        <v>7220</v>
      </c>
      <c r="C7200" s="18" t="s">
        <v>7164</v>
      </c>
      <c r="D7200" s="18">
        <v>17.59</v>
      </c>
      <c r="E7200" s="310" t="str">
        <f t="shared" si="112"/>
        <v>SINAPI 07/2024</v>
      </c>
      <c r="F7200" s="18">
        <v>18.12</v>
      </c>
    </row>
    <row r="7201" spans="1:6" ht="40.5">
      <c r="A7201" s="707">
        <v>101476</v>
      </c>
      <c r="B7201" s="692" t="s">
        <v>7221</v>
      </c>
      <c r="C7201" s="18" t="s">
        <v>7164</v>
      </c>
      <c r="D7201" s="18">
        <v>15.68</v>
      </c>
      <c r="E7201" s="310" t="str">
        <f t="shared" si="112"/>
        <v>SINAPI 07/2024</v>
      </c>
      <c r="F7201" s="18">
        <v>16.170000000000002</v>
      </c>
    </row>
    <row r="7202" spans="1:6" ht="40.5">
      <c r="A7202" s="707">
        <v>101477</v>
      </c>
      <c r="B7202" s="692" t="s">
        <v>7222</v>
      </c>
      <c r="C7202" s="18" t="s">
        <v>7164</v>
      </c>
      <c r="D7202" s="18">
        <v>12.85</v>
      </c>
      <c r="E7202" s="310" t="str">
        <f t="shared" si="112"/>
        <v>SINAPI 07/2024</v>
      </c>
      <c r="F7202" s="18">
        <v>13.24</v>
      </c>
    </row>
    <row r="7203" spans="1:6" ht="40.5">
      <c r="A7203" s="707">
        <v>101478</v>
      </c>
      <c r="B7203" s="692" t="s">
        <v>7223</v>
      </c>
      <c r="C7203" s="18" t="s">
        <v>7164</v>
      </c>
      <c r="D7203" s="18">
        <v>10.93</v>
      </c>
      <c r="E7203" s="310" t="str">
        <f t="shared" si="112"/>
        <v>SINAPI 07/2024</v>
      </c>
      <c r="F7203" s="18">
        <v>11.27</v>
      </c>
    </row>
    <row r="7204" spans="1:6" ht="40.5">
      <c r="A7204" s="707">
        <v>101480</v>
      </c>
      <c r="B7204" s="692" t="s">
        <v>7224</v>
      </c>
      <c r="C7204" s="18" t="s">
        <v>7164</v>
      </c>
      <c r="D7204" s="18">
        <v>64.930000000000007</v>
      </c>
      <c r="E7204" s="310" t="str">
        <f t="shared" si="112"/>
        <v>SINAPI 07/2024</v>
      </c>
      <c r="F7204" s="18">
        <v>66.95</v>
      </c>
    </row>
    <row r="7205" spans="1:6" ht="40.5">
      <c r="A7205" s="707">
        <v>101481</v>
      </c>
      <c r="B7205" s="692" t="s">
        <v>7225</v>
      </c>
      <c r="C7205" s="18" t="s">
        <v>7164</v>
      </c>
      <c r="D7205" s="18">
        <v>46.9</v>
      </c>
      <c r="E7205" s="310" t="str">
        <f t="shared" si="112"/>
        <v>SINAPI 07/2024</v>
      </c>
      <c r="F7205" s="18">
        <v>48.35</v>
      </c>
    </row>
    <row r="7206" spans="1:6" ht="40.5">
      <c r="A7206" s="707">
        <v>101482</v>
      </c>
      <c r="B7206" s="692" t="s">
        <v>7226</v>
      </c>
      <c r="C7206" s="18" t="s">
        <v>7164</v>
      </c>
      <c r="D7206" s="18">
        <v>35.06</v>
      </c>
      <c r="E7206" s="310" t="str">
        <f t="shared" si="112"/>
        <v>SINAPI 07/2024</v>
      </c>
      <c r="F7206" s="18">
        <v>36.14</v>
      </c>
    </row>
    <row r="7207" spans="1:6" ht="40.5">
      <c r="A7207" s="707">
        <v>101483</v>
      </c>
      <c r="B7207" s="692" t="s">
        <v>7227</v>
      </c>
      <c r="C7207" s="18" t="s">
        <v>7164</v>
      </c>
      <c r="D7207" s="18">
        <v>36.380000000000003</v>
      </c>
      <c r="E7207" s="310" t="str">
        <f t="shared" si="112"/>
        <v>SINAPI 07/2024</v>
      </c>
      <c r="F7207" s="18">
        <v>37.51</v>
      </c>
    </row>
    <row r="7208" spans="1:6" ht="40.5">
      <c r="A7208" s="707">
        <v>101484</v>
      </c>
      <c r="B7208" s="692" t="s">
        <v>7228</v>
      </c>
      <c r="C7208" s="18" t="s">
        <v>7164</v>
      </c>
      <c r="D7208" s="18">
        <v>188.56</v>
      </c>
      <c r="E7208" s="310" t="str">
        <f t="shared" si="112"/>
        <v>SINAPI 07/2024</v>
      </c>
      <c r="F7208" s="18">
        <v>194.4</v>
      </c>
    </row>
    <row r="7209" spans="1:6" ht="40.5">
      <c r="A7209" s="707">
        <v>101485</v>
      </c>
      <c r="B7209" s="692" t="s">
        <v>7229</v>
      </c>
      <c r="C7209" s="18" t="s">
        <v>7164</v>
      </c>
      <c r="D7209" s="18">
        <v>144.75</v>
      </c>
      <c r="E7209" s="310" t="str">
        <f t="shared" si="112"/>
        <v>SINAPI 07/2024</v>
      </c>
      <c r="F7209" s="18">
        <v>149.22999999999999</v>
      </c>
    </row>
    <row r="7210" spans="1:6" ht="40.5">
      <c r="A7210" s="707">
        <v>101486</v>
      </c>
      <c r="B7210" s="692" t="s">
        <v>7230</v>
      </c>
      <c r="C7210" s="18" t="s">
        <v>7164</v>
      </c>
      <c r="D7210" s="18">
        <v>130.38999999999999</v>
      </c>
      <c r="E7210" s="310" t="str">
        <f t="shared" si="112"/>
        <v>SINAPI 07/2024</v>
      </c>
      <c r="F7210" s="18">
        <v>134.41999999999999</v>
      </c>
    </row>
    <row r="7211" spans="1:6" ht="40.5">
      <c r="A7211" s="707">
        <v>101487</v>
      </c>
      <c r="B7211" s="692" t="s">
        <v>7231</v>
      </c>
      <c r="C7211" s="18" t="s">
        <v>7164</v>
      </c>
      <c r="D7211" s="18">
        <v>95.46</v>
      </c>
      <c r="E7211" s="310" t="str">
        <f t="shared" si="112"/>
        <v>SINAPI 07/2024</v>
      </c>
      <c r="F7211" s="18">
        <v>98.41</v>
      </c>
    </row>
    <row r="7212" spans="1:6" ht="40.5">
      <c r="A7212" s="707">
        <v>101488</v>
      </c>
      <c r="B7212" s="692" t="s">
        <v>7232</v>
      </c>
      <c r="C7212" s="18" t="s">
        <v>7164</v>
      </c>
      <c r="D7212" s="18">
        <v>82.61</v>
      </c>
      <c r="E7212" s="310" t="str">
        <f t="shared" si="112"/>
        <v>SINAPI 07/2024</v>
      </c>
      <c r="F7212" s="18">
        <v>85.16</v>
      </c>
    </row>
    <row r="7213" spans="1:6" ht="40.5">
      <c r="A7213" s="707">
        <v>101188</v>
      </c>
      <c r="B7213" s="692" t="s">
        <v>7233</v>
      </c>
      <c r="C7213" s="18" t="s">
        <v>10</v>
      </c>
      <c r="D7213" s="18">
        <v>5.3</v>
      </c>
      <c r="E7213" s="310" t="str">
        <f t="shared" si="112"/>
        <v>SINAPI 07/2024</v>
      </c>
      <c r="F7213" s="18">
        <v>5.78</v>
      </c>
    </row>
    <row r="7214" spans="1:6" ht="54">
      <c r="A7214" s="707">
        <v>101189</v>
      </c>
      <c r="B7214" s="692" t="s">
        <v>7234</v>
      </c>
      <c r="C7214" s="18" t="s">
        <v>10</v>
      </c>
      <c r="D7214" s="18">
        <v>70.53</v>
      </c>
      <c r="E7214" s="310" t="str">
        <f t="shared" si="112"/>
        <v>SINAPI 07/2024</v>
      </c>
      <c r="F7214" s="18">
        <v>73.38</v>
      </c>
    </row>
    <row r="7215" spans="1:6" ht="54">
      <c r="A7215" s="707">
        <v>101190</v>
      </c>
      <c r="B7215" s="692" t="s">
        <v>7235</v>
      </c>
      <c r="C7215" s="18" t="s">
        <v>10</v>
      </c>
      <c r="D7215" s="18">
        <v>69.900000000000006</v>
      </c>
      <c r="E7215" s="310" t="str">
        <f t="shared" si="112"/>
        <v>SINAPI 07/2024</v>
      </c>
      <c r="F7215" s="18">
        <v>72.75</v>
      </c>
    </row>
    <row r="7216" spans="1:6" ht="40.5">
      <c r="A7216" s="707">
        <v>101191</v>
      </c>
      <c r="B7216" s="692" t="s">
        <v>7236</v>
      </c>
      <c r="C7216" s="18" t="s">
        <v>10</v>
      </c>
      <c r="D7216" s="18">
        <v>70.209999999999994</v>
      </c>
      <c r="E7216" s="310" t="str">
        <f t="shared" si="112"/>
        <v>SINAPI 07/2024</v>
      </c>
      <c r="F7216" s="18">
        <v>73.06</v>
      </c>
    </row>
    <row r="7217" spans="1:6" ht="54">
      <c r="A7217" s="707">
        <v>101192</v>
      </c>
      <c r="B7217" s="692" t="s">
        <v>7237</v>
      </c>
      <c r="C7217" s="18" t="s">
        <v>10</v>
      </c>
      <c r="D7217" s="18">
        <v>68.760000000000005</v>
      </c>
      <c r="E7217" s="310" t="str">
        <f t="shared" si="112"/>
        <v>SINAPI 07/2024</v>
      </c>
      <c r="F7217" s="18">
        <v>71.61</v>
      </c>
    </row>
    <row r="7218" spans="1:6" ht="54">
      <c r="A7218" s="707">
        <v>101193</v>
      </c>
      <c r="B7218" s="692" t="s">
        <v>7238</v>
      </c>
      <c r="C7218" s="18" t="s">
        <v>10</v>
      </c>
      <c r="D7218" s="18">
        <v>62.83</v>
      </c>
      <c r="E7218" s="310" t="str">
        <f t="shared" si="112"/>
        <v>SINAPI 07/2024</v>
      </c>
      <c r="F7218" s="18">
        <v>65.680000000000007</v>
      </c>
    </row>
    <row r="7219" spans="1:6" ht="40.5">
      <c r="A7219" s="707">
        <v>101194</v>
      </c>
      <c r="B7219" s="692" t="s">
        <v>7239</v>
      </c>
      <c r="C7219" s="18" t="s">
        <v>10</v>
      </c>
      <c r="D7219" s="18">
        <v>63.14</v>
      </c>
      <c r="E7219" s="310" t="str">
        <f t="shared" si="112"/>
        <v>SINAPI 07/2024</v>
      </c>
      <c r="F7219" s="18">
        <v>65.989999999999995</v>
      </c>
    </row>
    <row r="7220" spans="1:6" ht="54">
      <c r="A7220" s="707">
        <v>101197</v>
      </c>
      <c r="B7220" s="692" t="s">
        <v>7240</v>
      </c>
      <c r="C7220" s="18" t="s">
        <v>10</v>
      </c>
      <c r="D7220" s="18">
        <v>124.61</v>
      </c>
      <c r="E7220" s="310" t="str">
        <f t="shared" si="112"/>
        <v>SINAPI 07/2024</v>
      </c>
      <c r="F7220" s="18">
        <v>129.97999999999999</v>
      </c>
    </row>
    <row r="7221" spans="1:6" ht="54">
      <c r="A7221" s="707">
        <v>101198</v>
      </c>
      <c r="B7221" s="692" t="s">
        <v>7241</v>
      </c>
      <c r="C7221" s="18" t="s">
        <v>10</v>
      </c>
      <c r="D7221" s="18">
        <v>91.33</v>
      </c>
      <c r="E7221" s="310" t="str">
        <f t="shared" si="112"/>
        <v>SINAPI 07/2024</v>
      </c>
      <c r="F7221" s="18">
        <v>95.87</v>
      </c>
    </row>
    <row r="7222" spans="1:6" ht="54">
      <c r="A7222" s="707">
        <v>101199</v>
      </c>
      <c r="B7222" s="692" t="s">
        <v>7242</v>
      </c>
      <c r="C7222" s="18" t="s">
        <v>10</v>
      </c>
      <c r="D7222" s="18">
        <v>92.12</v>
      </c>
      <c r="E7222" s="310" t="str">
        <f t="shared" si="112"/>
        <v>SINAPI 07/2024</v>
      </c>
      <c r="F7222" s="18">
        <v>96.66</v>
      </c>
    </row>
    <row r="7223" spans="1:6" ht="54">
      <c r="A7223" s="707">
        <v>101200</v>
      </c>
      <c r="B7223" s="692" t="s">
        <v>7243</v>
      </c>
      <c r="C7223" s="18" t="s">
        <v>10</v>
      </c>
      <c r="D7223" s="18">
        <v>52.92</v>
      </c>
      <c r="E7223" s="310" t="str">
        <f t="shared" si="112"/>
        <v>SINAPI 07/2024</v>
      </c>
      <c r="F7223" s="18">
        <v>55.55</v>
      </c>
    </row>
    <row r="7224" spans="1:6" ht="54">
      <c r="A7224" s="707">
        <v>101201</v>
      </c>
      <c r="B7224" s="692" t="s">
        <v>7244</v>
      </c>
      <c r="C7224" s="18" t="s">
        <v>10</v>
      </c>
      <c r="D7224" s="18">
        <v>64.349999999999994</v>
      </c>
      <c r="E7224" s="310" t="str">
        <f t="shared" si="112"/>
        <v>SINAPI 07/2024</v>
      </c>
      <c r="F7224" s="18">
        <v>67.760000000000005</v>
      </c>
    </row>
    <row r="7225" spans="1:6" ht="54">
      <c r="A7225" s="707">
        <v>101202</v>
      </c>
      <c r="B7225" s="692" t="s">
        <v>7245</v>
      </c>
      <c r="C7225" s="18" t="s">
        <v>10</v>
      </c>
      <c r="D7225" s="18">
        <v>39.799999999999997</v>
      </c>
      <c r="E7225" s="310" t="str">
        <f t="shared" si="112"/>
        <v>SINAPI 07/2024</v>
      </c>
      <c r="F7225" s="18">
        <v>42.61</v>
      </c>
    </row>
    <row r="7226" spans="1:6" ht="54">
      <c r="A7226" s="707">
        <v>101203</v>
      </c>
      <c r="B7226" s="692" t="s">
        <v>7246</v>
      </c>
      <c r="C7226" s="18" t="s">
        <v>10</v>
      </c>
      <c r="D7226" s="18">
        <v>39.01</v>
      </c>
      <c r="E7226" s="310" t="str">
        <f t="shared" si="112"/>
        <v>SINAPI 07/2024</v>
      </c>
      <c r="F7226" s="18">
        <v>41.82</v>
      </c>
    </row>
    <row r="7227" spans="1:6" ht="54">
      <c r="A7227" s="707">
        <v>101204</v>
      </c>
      <c r="B7227" s="692" t="s">
        <v>7247</v>
      </c>
      <c r="C7227" s="18" t="s">
        <v>10</v>
      </c>
      <c r="D7227" s="18">
        <v>39.32</v>
      </c>
      <c r="E7227" s="310" t="str">
        <f t="shared" si="112"/>
        <v>SINAPI 07/2024</v>
      </c>
      <c r="F7227" s="18">
        <v>42.13</v>
      </c>
    </row>
    <row r="7228" spans="1:6" ht="40.5">
      <c r="A7228" s="707">
        <v>101205</v>
      </c>
      <c r="B7228" s="692" t="s">
        <v>7248</v>
      </c>
      <c r="C7228" s="18" t="s">
        <v>10</v>
      </c>
      <c r="D7228" s="18">
        <v>39.799999999999997</v>
      </c>
      <c r="E7228" s="310" t="str">
        <f t="shared" si="112"/>
        <v>SINAPI 07/2024</v>
      </c>
      <c r="F7228" s="18">
        <v>42.61</v>
      </c>
    </row>
    <row r="7229" spans="1:6" ht="67.5">
      <c r="A7229" s="707">
        <v>102362</v>
      </c>
      <c r="B7229" s="692" t="s">
        <v>7249</v>
      </c>
      <c r="C7229" s="18" t="s">
        <v>495</v>
      </c>
      <c r="D7229" s="18">
        <v>154.24</v>
      </c>
      <c r="E7229" s="310" t="str">
        <f t="shared" si="112"/>
        <v>SINAPI 07/2024</v>
      </c>
      <c r="F7229" s="18">
        <v>159.38</v>
      </c>
    </row>
    <row r="7230" spans="1:6" ht="67.5">
      <c r="A7230" s="707">
        <v>102363</v>
      </c>
      <c r="B7230" s="692" t="s">
        <v>7250</v>
      </c>
      <c r="C7230" s="18" t="s">
        <v>495</v>
      </c>
      <c r="D7230" s="18">
        <v>170.98</v>
      </c>
      <c r="E7230" s="310" t="str">
        <f t="shared" si="112"/>
        <v>SINAPI 07/2024</v>
      </c>
      <c r="F7230" s="18">
        <v>176.08</v>
      </c>
    </row>
    <row r="7231" spans="1:6" ht="67.5">
      <c r="A7231" s="707">
        <v>102364</v>
      </c>
      <c r="B7231" s="692" t="s">
        <v>7251</v>
      </c>
      <c r="C7231" s="18" t="s">
        <v>495</v>
      </c>
      <c r="D7231" s="18">
        <v>201.24</v>
      </c>
      <c r="E7231" s="310" t="str">
        <f t="shared" si="112"/>
        <v>SINAPI 07/2024</v>
      </c>
      <c r="F7231" s="18">
        <v>206.34</v>
      </c>
    </row>
    <row r="7232" spans="1:6" ht="27">
      <c r="A7232" s="707">
        <v>98509</v>
      </c>
      <c r="B7232" s="692" t="s">
        <v>7252</v>
      </c>
      <c r="C7232" s="18" t="s">
        <v>44</v>
      </c>
      <c r="D7232" s="18">
        <v>72.48</v>
      </c>
      <c r="E7232" s="310" t="str">
        <f t="shared" si="112"/>
        <v>SINAPI 07/2024</v>
      </c>
      <c r="F7232" s="18">
        <v>72.63</v>
      </c>
    </row>
    <row r="7233" spans="1:6" ht="27">
      <c r="A7233" s="707">
        <v>98510</v>
      </c>
      <c r="B7233" s="692" t="s">
        <v>7253</v>
      </c>
      <c r="C7233" s="18" t="s">
        <v>44</v>
      </c>
      <c r="D7233" s="18">
        <v>109.11</v>
      </c>
      <c r="E7233" s="310" t="str">
        <f t="shared" si="112"/>
        <v>SINAPI 07/2024</v>
      </c>
      <c r="F7233" s="18">
        <v>111.97</v>
      </c>
    </row>
    <row r="7234" spans="1:6" ht="27">
      <c r="A7234" s="707">
        <v>98511</v>
      </c>
      <c r="B7234" s="692" t="s">
        <v>7254</v>
      </c>
      <c r="C7234" s="18" t="s">
        <v>44</v>
      </c>
      <c r="D7234" s="18">
        <v>202.22</v>
      </c>
      <c r="E7234" s="310" t="str">
        <f t="shared" si="112"/>
        <v>SINAPI 07/2024</v>
      </c>
      <c r="F7234" s="18">
        <v>205.5</v>
      </c>
    </row>
    <row r="7235" spans="1:6" ht="27">
      <c r="A7235" s="707">
        <v>98516</v>
      </c>
      <c r="B7235" s="692" t="s">
        <v>7255</v>
      </c>
      <c r="C7235" s="18" t="s">
        <v>44</v>
      </c>
      <c r="D7235" s="18">
        <v>350.5</v>
      </c>
      <c r="E7235" s="310" t="str">
        <f t="shared" si="112"/>
        <v>SINAPI 07/2024</v>
      </c>
      <c r="F7235" s="18">
        <v>362.53</v>
      </c>
    </row>
    <row r="7236" spans="1:6" ht="27">
      <c r="A7236" s="707">
        <v>98519</v>
      </c>
      <c r="B7236" s="692" t="s">
        <v>7256</v>
      </c>
      <c r="C7236" s="18" t="s">
        <v>495</v>
      </c>
      <c r="D7236" s="18">
        <v>3.18</v>
      </c>
      <c r="E7236" s="310" t="str">
        <f t="shared" si="112"/>
        <v>SINAPI 07/2024</v>
      </c>
      <c r="F7236" s="18">
        <v>3.55</v>
      </c>
    </row>
    <row r="7237" spans="1:6" ht="27">
      <c r="A7237" s="707">
        <v>98520</v>
      </c>
      <c r="B7237" s="692" t="s">
        <v>7257</v>
      </c>
      <c r="C7237" s="18" t="s">
        <v>495</v>
      </c>
      <c r="D7237" s="18">
        <v>4.3899999999999997</v>
      </c>
      <c r="E7237" s="310" t="str">
        <f t="shared" si="112"/>
        <v>SINAPI 07/2024</v>
      </c>
      <c r="F7237" s="18">
        <v>4.54</v>
      </c>
    </row>
    <row r="7238" spans="1:6" ht="27">
      <c r="A7238" s="707">
        <v>98521</v>
      </c>
      <c r="B7238" s="692" t="s">
        <v>7258</v>
      </c>
      <c r="C7238" s="18" t="s">
        <v>495</v>
      </c>
      <c r="D7238" s="18">
        <v>0.28999999999999998</v>
      </c>
      <c r="E7238" s="310" t="str">
        <f t="shared" si="112"/>
        <v>SINAPI 07/2024</v>
      </c>
      <c r="F7238" s="18">
        <v>0.33</v>
      </c>
    </row>
    <row r="7239" spans="1:6" ht="27">
      <c r="A7239" s="707">
        <v>98522</v>
      </c>
      <c r="B7239" s="692" t="s">
        <v>7259</v>
      </c>
      <c r="C7239" s="18" t="s">
        <v>10</v>
      </c>
      <c r="D7239" s="18">
        <v>178.3</v>
      </c>
      <c r="E7239" s="310" t="str">
        <f t="shared" si="112"/>
        <v>SINAPI 07/2024</v>
      </c>
      <c r="F7239" s="18">
        <v>184.35</v>
      </c>
    </row>
    <row r="7240" spans="1:6" ht="27">
      <c r="A7240" s="707">
        <v>98524</v>
      </c>
      <c r="B7240" s="692" t="s">
        <v>7260</v>
      </c>
      <c r="C7240" s="18" t="s">
        <v>495</v>
      </c>
      <c r="D7240" s="18">
        <v>4.01</v>
      </c>
      <c r="E7240" s="310" t="str">
        <f t="shared" ref="E7240:E7303" si="113">+$G$7</f>
        <v>SINAPI 07/2024</v>
      </c>
      <c r="F7240" s="18">
        <v>4.4800000000000004</v>
      </c>
    </row>
    <row r="7241" spans="1:6" ht="27">
      <c r="A7241" s="707">
        <v>105521</v>
      </c>
      <c r="B7241" s="692" t="s">
        <v>7261</v>
      </c>
      <c r="C7241" s="18" t="s">
        <v>495</v>
      </c>
      <c r="D7241" s="18">
        <v>2.95</v>
      </c>
      <c r="E7241" s="310" t="str">
        <f t="shared" si="113"/>
        <v>SINAPI 07/2024</v>
      </c>
      <c r="F7241" s="18">
        <v>3.1</v>
      </c>
    </row>
    <row r="7242" spans="1:6" ht="27">
      <c r="A7242" s="707">
        <v>98503</v>
      </c>
      <c r="B7242" s="692" t="s">
        <v>7262</v>
      </c>
      <c r="C7242" s="18" t="s">
        <v>495</v>
      </c>
      <c r="D7242" s="18">
        <v>24.12</v>
      </c>
      <c r="E7242" s="310" t="str">
        <f t="shared" si="113"/>
        <v>SINAPI 07/2024</v>
      </c>
      <c r="F7242" s="18">
        <v>24.58</v>
      </c>
    </row>
    <row r="7243" spans="1:6" ht="27">
      <c r="A7243" s="707">
        <v>98504</v>
      </c>
      <c r="B7243" s="692" t="s">
        <v>7263</v>
      </c>
      <c r="C7243" s="18" t="s">
        <v>495</v>
      </c>
      <c r="D7243" s="18">
        <v>19.21</v>
      </c>
      <c r="E7243" s="310" t="str">
        <f t="shared" si="113"/>
        <v>SINAPI 07/2024</v>
      </c>
      <c r="F7243" s="18">
        <v>19.579999999999998</v>
      </c>
    </row>
    <row r="7244" spans="1:6" ht="27">
      <c r="A7244" s="707">
        <v>98505</v>
      </c>
      <c r="B7244" s="692" t="s">
        <v>7264</v>
      </c>
      <c r="C7244" s="18" t="s">
        <v>495</v>
      </c>
      <c r="D7244" s="18">
        <v>105.75</v>
      </c>
      <c r="E7244" s="310" t="str">
        <f t="shared" si="113"/>
        <v>SINAPI 07/2024</v>
      </c>
      <c r="F7244" s="18">
        <v>106.44</v>
      </c>
    </row>
    <row r="7245" spans="1:6" ht="27">
      <c r="A7245" s="707">
        <v>103946</v>
      </c>
      <c r="B7245" s="692" t="s">
        <v>7265</v>
      </c>
      <c r="C7245" s="18" t="s">
        <v>495</v>
      </c>
      <c r="D7245" s="18">
        <v>25.64</v>
      </c>
      <c r="E7245" s="310" t="str">
        <f t="shared" si="113"/>
        <v>SINAPI 07/2024</v>
      </c>
      <c r="F7245" s="18">
        <v>26.01</v>
      </c>
    </row>
    <row r="7246" spans="1:6" ht="54">
      <c r="A7246" s="707">
        <v>105000</v>
      </c>
      <c r="B7246" s="692" t="s">
        <v>7266</v>
      </c>
      <c r="C7246" s="18" t="s">
        <v>10</v>
      </c>
      <c r="D7246" s="311">
        <v>1185.06</v>
      </c>
      <c r="E7246" s="310" t="str">
        <f t="shared" si="113"/>
        <v>SINAPI 07/2024</v>
      </c>
      <c r="F7246" s="311">
        <v>1242.96</v>
      </c>
    </row>
    <row r="7247" spans="1:6" ht="54">
      <c r="A7247" s="707">
        <v>105001</v>
      </c>
      <c r="B7247" s="692" t="s">
        <v>7267</v>
      </c>
      <c r="C7247" s="18" t="s">
        <v>10</v>
      </c>
      <c r="D7247" s="311">
        <v>1213.93</v>
      </c>
      <c r="E7247" s="310" t="str">
        <f t="shared" si="113"/>
        <v>SINAPI 07/2024</v>
      </c>
      <c r="F7247" s="311">
        <v>1272.4000000000001</v>
      </c>
    </row>
    <row r="7248" spans="1:6" ht="40.5">
      <c r="A7248" s="707">
        <v>105002</v>
      </c>
      <c r="B7248" s="692" t="s">
        <v>7268</v>
      </c>
      <c r="C7248" s="18" t="s">
        <v>44</v>
      </c>
      <c r="D7248" s="18">
        <v>644.6</v>
      </c>
      <c r="E7248" s="310" t="str">
        <f t="shared" si="113"/>
        <v>SINAPI 07/2024</v>
      </c>
      <c r="F7248" s="18">
        <v>680.47</v>
      </c>
    </row>
    <row r="7249" spans="1:6" ht="40.5">
      <c r="A7249" s="707">
        <v>105003</v>
      </c>
      <c r="B7249" s="692" t="s">
        <v>7269</v>
      </c>
      <c r="C7249" s="18" t="s">
        <v>44</v>
      </c>
      <c r="D7249" s="311">
        <v>1062.3900000000001</v>
      </c>
      <c r="E7249" s="310" t="str">
        <f t="shared" si="113"/>
        <v>SINAPI 07/2024</v>
      </c>
      <c r="F7249" s="311">
        <v>1137.1300000000001</v>
      </c>
    </row>
    <row r="7250" spans="1:6" ht="40.5">
      <c r="A7250" s="707">
        <v>105004</v>
      </c>
      <c r="B7250" s="692" t="s">
        <v>7270</v>
      </c>
      <c r="C7250" s="18" t="s">
        <v>495</v>
      </c>
      <c r="D7250" s="18">
        <v>109.4</v>
      </c>
      <c r="E7250" s="310" t="str">
        <f t="shared" si="113"/>
        <v>SINAPI 07/2024</v>
      </c>
      <c r="F7250" s="18">
        <v>115.62</v>
      </c>
    </row>
    <row r="7251" spans="1:6" ht="40.5">
      <c r="A7251" s="707">
        <v>105005</v>
      </c>
      <c r="B7251" s="692" t="s">
        <v>7271</v>
      </c>
      <c r="C7251" s="18" t="s">
        <v>495</v>
      </c>
      <c r="D7251" s="18">
        <v>186.77</v>
      </c>
      <c r="E7251" s="310" t="str">
        <f t="shared" si="113"/>
        <v>SINAPI 07/2024</v>
      </c>
      <c r="F7251" s="18">
        <v>200.18</v>
      </c>
    </row>
    <row r="7252" spans="1:6" ht="54">
      <c r="A7252" s="707">
        <v>103185</v>
      </c>
      <c r="B7252" s="692" t="s">
        <v>7272</v>
      </c>
      <c r="C7252" s="18" t="s">
        <v>44</v>
      </c>
      <c r="D7252" s="311">
        <v>6135.48</v>
      </c>
      <c r="E7252" s="310" t="str">
        <f t="shared" si="113"/>
        <v>SINAPI 07/2024</v>
      </c>
      <c r="F7252" s="311">
        <v>6149.22</v>
      </c>
    </row>
    <row r="7253" spans="1:6" ht="67.5">
      <c r="A7253" s="707">
        <v>103186</v>
      </c>
      <c r="B7253" s="692" t="s">
        <v>7273</v>
      </c>
      <c r="C7253" s="18" t="s">
        <v>44</v>
      </c>
      <c r="D7253" s="311">
        <v>6479.43</v>
      </c>
      <c r="E7253" s="310" t="str">
        <f t="shared" si="113"/>
        <v>SINAPI 07/2024</v>
      </c>
      <c r="F7253" s="311">
        <v>6485.07</v>
      </c>
    </row>
    <row r="7254" spans="1:6" ht="67.5">
      <c r="A7254" s="707">
        <v>103187</v>
      </c>
      <c r="B7254" s="692" t="s">
        <v>7274</v>
      </c>
      <c r="C7254" s="18" t="s">
        <v>44</v>
      </c>
      <c r="D7254" s="311">
        <v>4864.68</v>
      </c>
      <c r="E7254" s="310" t="str">
        <f t="shared" si="113"/>
        <v>SINAPI 07/2024</v>
      </c>
      <c r="F7254" s="311">
        <v>4874.08</v>
      </c>
    </row>
    <row r="7255" spans="1:6" ht="67.5">
      <c r="A7255" s="707">
        <v>103188</v>
      </c>
      <c r="B7255" s="692" t="s">
        <v>7275</v>
      </c>
      <c r="C7255" s="18" t="s">
        <v>44</v>
      </c>
      <c r="D7255" s="311">
        <v>5233.46</v>
      </c>
      <c r="E7255" s="310" t="str">
        <f t="shared" si="113"/>
        <v>SINAPI 07/2024</v>
      </c>
      <c r="F7255" s="311">
        <v>5240.7</v>
      </c>
    </row>
    <row r="7256" spans="1:6" ht="54">
      <c r="A7256" s="707">
        <v>103189</v>
      </c>
      <c r="B7256" s="692" t="s">
        <v>7276</v>
      </c>
      <c r="C7256" s="18" t="s">
        <v>44</v>
      </c>
      <c r="D7256" s="311">
        <v>2621.4</v>
      </c>
      <c r="E7256" s="310" t="str">
        <f t="shared" si="113"/>
        <v>SINAPI 07/2024</v>
      </c>
      <c r="F7256" s="311">
        <v>2626.46</v>
      </c>
    </row>
    <row r="7257" spans="1:6" ht="54">
      <c r="A7257" s="707">
        <v>103190</v>
      </c>
      <c r="B7257" s="692" t="s">
        <v>7277</v>
      </c>
      <c r="C7257" s="18" t="s">
        <v>44</v>
      </c>
      <c r="D7257" s="311">
        <v>4071.57</v>
      </c>
      <c r="E7257" s="310" t="str">
        <f t="shared" si="113"/>
        <v>SINAPI 07/2024</v>
      </c>
      <c r="F7257" s="311">
        <v>4081.14</v>
      </c>
    </row>
    <row r="7258" spans="1:6" ht="54">
      <c r="A7258" s="707">
        <v>103191</v>
      </c>
      <c r="B7258" s="692" t="s">
        <v>7278</v>
      </c>
      <c r="C7258" s="18" t="s">
        <v>44</v>
      </c>
      <c r="D7258" s="311">
        <v>2370.9499999999998</v>
      </c>
      <c r="E7258" s="310" t="str">
        <f t="shared" si="113"/>
        <v>SINAPI 07/2024</v>
      </c>
      <c r="F7258" s="311">
        <v>2378.79</v>
      </c>
    </row>
    <row r="7259" spans="1:6" ht="54">
      <c r="A7259" s="707">
        <v>103192</v>
      </c>
      <c r="B7259" s="692" t="s">
        <v>7279</v>
      </c>
      <c r="C7259" s="18" t="s">
        <v>44</v>
      </c>
      <c r="D7259" s="311">
        <v>2524.59</v>
      </c>
      <c r="E7259" s="310" t="str">
        <f t="shared" si="113"/>
        <v>SINAPI 07/2024</v>
      </c>
      <c r="F7259" s="311">
        <v>2532.4299999999998</v>
      </c>
    </row>
    <row r="7260" spans="1:6" ht="54">
      <c r="A7260" s="707">
        <v>103193</v>
      </c>
      <c r="B7260" s="692" t="s">
        <v>7280</v>
      </c>
      <c r="C7260" s="18" t="s">
        <v>44</v>
      </c>
      <c r="D7260" s="311">
        <v>1943.32</v>
      </c>
      <c r="E7260" s="310" t="str">
        <f t="shared" si="113"/>
        <v>SINAPI 07/2024</v>
      </c>
      <c r="F7260" s="311">
        <v>1951.16</v>
      </c>
    </row>
    <row r="7261" spans="1:6" ht="54">
      <c r="A7261" s="707">
        <v>103194</v>
      </c>
      <c r="B7261" s="692" t="s">
        <v>7281</v>
      </c>
      <c r="C7261" s="18" t="s">
        <v>44</v>
      </c>
      <c r="D7261" s="311">
        <v>2801.29</v>
      </c>
      <c r="E7261" s="310" t="str">
        <f t="shared" si="113"/>
        <v>SINAPI 07/2024</v>
      </c>
      <c r="F7261" s="311">
        <v>2809.13</v>
      </c>
    </row>
    <row r="7262" spans="1:6" ht="54">
      <c r="A7262" s="707">
        <v>103195</v>
      </c>
      <c r="B7262" s="692" t="s">
        <v>7282</v>
      </c>
      <c r="C7262" s="18" t="s">
        <v>44</v>
      </c>
      <c r="D7262" s="311">
        <v>2184.4</v>
      </c>
      <c r="E7262" s="310" t="str">
        <f t="shared" si="113"/>
        <v>SINAPI 07/2024</v>
      </c>
      <c r="F7262" s="311">
        <v>2192.46</v>
      </c>
    </row>
    <row r="7263" spans="1:6" ht="54">
      <c r="A7263" s="707">
        <v>103205</v>
      </c>
      <c r="B7263" s="692" t="s">
        <v>7283</v>
      </c>
      <c r="C7263" s="18" t="s">
        <v>44</v>
      </c>
      <c r="D7263" s="311">
        <v>4084.72</v>
      </c>
      <c r="E7263" s="310" t="str">
        <f t="shared" si="113"/>
        <v>SINAPI 07/2024</v>
      </c>
      <c r="F7263" s="311">
        <v>4097.3599999999997</v>
      </c>
    </row>
    <row r="7264" spans="1:6" ht="54">
      <c r="A7264" s="707">
        <v>103206</v>
      </c>
      <c r="B7264" s="692" t="s">
        <v>7284</v>
      </c>
      <c r="C7264" s="18" t="s">
        <v>44</v>
      </c>
      <c r="D7264" s="311">
        <v>2384.1</v>
      </c>
      <c r="E7264" s="310" t="str">
        <f t="shared" si="113"/>
        <v>SINAPI 07/2024</v>
      </c>
      <c r="F7264" s="311">
        <v>2395.02</v>
      </c>
    </row>
    <row r="7265" spans="1:6" ht="67.5">
      <c r="A7265" s="707">
        <v>103207</v>
      </c>
      <c r="B7265" s="692" t="s">
        <v>7285</v>
      </c>
      <c r="C7265" s="18" t="s">
        <v>44</v>
      </c>
      <c r="D7265" s="311">
        <v>2537.7399999999998</v>
      </c>
      <c r="E7265" s="310" t="str">
        <f t="shared" si="113"/>
        <v>SINAPI 07/2024</v>
      </c>
      <c r="F7265" s="311">
        <v>2548.66</v>
      </c>
    </row>
    <row r="7266" spans="1:6" ht="54">
      <c r="A7266" s="707">
        <v>103208</v>
      </c>
      <c r="B7266" s="692" t="s">
        <v>7286</v>
      </c>
      <c r="C7266" s="18" t="s">
        <v>44</v>
      </c>
      <c r="D7266" s="311">
        <v>1956.47</v>
      </c>
      <c r="E7266" s="310" t="str">
        <f t="shared" si="113"/>
        <v>SINAPI 07/2024</v>
      </c>
      <c r="F7266" s="311">
        <v>1967.39</v>
      </c>
    </row>
    <row r="7267" spans="1:6" ht="54">
      <c r="A7267" s="707">
        <v>103209</v>
      </c>
      <c r="B7267" s="692" t="s">
        <v>7287</v>
      </c>
      <c r="C7267" s="18" t="s">
        <v>44</v>
      </c>
      <c r="D7267" s="311">
        <v>2814.44</v>
      </c>
      <c r="E7267" s="310" t="str">
        <f t="shared" si="113"/>
        <v>SINAPI 07/2024</v>
      </c>
      <c r="F7267" s="311">
        <v>2825.36</v>
      </c>
    </row>
    <row r="7268" spans="1:6" ht="54">
      <c r="A7268" s="707">
        <v>103210</v>
      </c>
      <c r="B7268" s="692" t="s">
        <v>7288</v>
      </c>
      <c r="C7268" s="18" t="s">
        <v>44</v>
      </c>
      <c r="D7268" s="311">
        <v>2280.65</v>
      </c>
      <c r="E7268" s="310" t="str">
        <f t="shared" si="113"/>
        <v>SINAPI 07/2024</v>
      </c>
      <c r="F7268" s="311">
        <v>2300.5</v>
      </c>
    </row>
    <row r="7269" spans="1:6" ht="54">
      <c r="A7269" s="707">
        <v>103304</v>
      </c>
      <c r="B7269" s="692" t="s">
        <v>7289</v>
      </c>
      <c r="C7269" s="18" t="s">
        <v>44</v>
      </c>
      <c r="D7269" s="311">
        <v>1242.8</v>
      </c>
      <c r="E7269" s="310" t="str">
        <f t="shared" si="113"/>
        <v>SINAPI 07/2024</v>
      </c>
      <c r="F7269" s="311">
        <v>1247.1300000000001</v>
      </c>
    </row>
    <row r="7270" spans="1:6" ht="54">
      <c r="A7270" s="707">
        <v>103307</v>
      </c>
      <c r="B7270" s="692" t="s">
        <v>7290</v>
      </c>
      <c r="C7270" s="18" t="s">
        <v>44</v>
      </c>
      <c r="D7270" s="311">
        <v>1326.39</v>
      </c>
      <c r="E7270" s="310" t="str">
        <f t="shared" si="113"/>
        <v>SINAPI 07/2024</v>
      </c>
      <c r="F7270" s="311">
        <v>1336.1</v>
      </c>
    </row>
    <row r="7271" spans="1:6" ht="40.5">
      <c r="A7271" s="707">
        <v>103310</v>
      </c>
      <c r="B7271" s="692" t="s">
        <v>7291</v>
      </c>
      <c r="C7271" s="18" t="s">
        <v>44</v>
      </c>
      <c r="D7271" s="311">
        <v>1280.99</v>
      </c>
      <c r="E7271" s="310" t="str">
        <f t="shared" si="113"/>
        <v>SINAPI 07/2024</v>
      </c>
      <c r="F7271" s="311">
        <v>1285.19</v>
      </c>
    </row>
    <row r="7272" spans="1:6" ht="40.5">
      <c r="A7272" s="707">
        <v>103314</v>
      </c>
      <c r="B7272" s="692" t="s">
        <v>7292</v>
      </c>
      <c r="C7272" s="18" t="s">
        <v>495</v>
      </c>
      <c r="D7272" s="18">
        <v>264.77999999999997</v>
      </c>
      <c r="E7272" s="310" t="str">
        <f t="shared" si="113"/>
        <v>SINAPI 07/2024</v>
      </c>
      <c r="F7272" s="18">
        <v>268.18</v>
      </c>
    </row>
    <row r="7273" spans="1:6" ht="40.5">
      <c r="A7273" s="707">
        <v>103315</v>
      </c>
      <c r="B7273" s="692" t="s">
        <v>7293</v>
      </c>
      <c r="C7273" s="18" t="s">
        <v>495</v>
      </c>
      <c r="D7273" s="18">
        <v>257.07</v>
      </c>
      <c r="E7273" s="310" t="str">
        <f t="shared" si="113"/>
        <v>SINAPI 07/2024</v>
      </c>
      <c r="F7273" s="18">
        <v>259.58999999999997</v>
      </c>
    </row>
    <row r="7274" spans="1:6" ht="27">
      <c r="A7274" s="707">
        <v>103769</v>
      </c>
      <c r="B7274" s="692" t="s">
        <v>7294</v>
      </c>
      <c r="C7274" s="18" t="s">
        <v>44</v>
      </c>
      <c r="D7274" s="311">
        <v>3332.37</v>
      </c>
      <c r="E7274" s="310" t="str">
        <f t="shared" si="113"/>
        <v>SINAPI 07/2024</v>
      </c>
      <c r="F7274" s="311">
        <v>3383.93</v>
      </c>
    </row>
    <row r="7275" spans="1:6" ht="40.5">
      <c r="A7275" s="707">
        <v>98525</v>
      </c>
      <c r="B7275" s="692" t="s">
        <v>7295</v>
      </c>
      <c r="C7275" s="18" t="s">
        <v>495</v>
      </c>
      <c r="D7275" s="18">
        <v>0.61</v>
      </c>
      <c r="E7275" s="310" t="str">
        <f t="shared" si="113"/>
        <v>SINAPI 07/2024</v>
      </c>
      <c r="F7275" s="18">
        <v>0.65</v>
      </c>
    </row>
    <row r="7276" spans="1:6" ht="40.5">
      <c r="A7276" s="707">
        <v>98526</v>
      </c>
      <c r="B7276" s="692" t="s">
        <v>7296</v>
      </c>
      <c r="C7276" s="18" t="s">
        <v>44</v>
      </c>
      <c r="D7276" s="18">
        <v>124.6</v>
      </c>
      <c r="E7276" s="310" t="str">
        <f t="shared" si="113"/>
        <v>SINAPI 07/2024</v>
      </c>
      <c r="F7276" s="18">
        <v>134.29</v>
      </c>
    </row>
    <row r="7277" spans="1:6" ht="40.5">
      <c r="A7277" s="707">
        <v>98527</v>
      </c>
      <c r="B7277" s="692" t="s">
        <v>7297</v>
      </c>
      <c r="C7277" s="18" t="s">
        <v>44</v>
      </c>
      <c r="D7277" s="18">
        <v>206.8</v>
      </c>
      <c r="E7277" s="310" t="str">
        <f t="shared" si="113"/>
        <v>SINAPI 07/2024</v>
      </c>
      <c r="F7277" s="18">
        <v>222.85</v>
      </c>
    </row>
    <row r="7278" spans="1:6" ht="27">
      <c r="A7278" s="707">
        <v>98528</v>
      </c>
      <c r="B7278" s="692" t="s">
        <v>7298</v>
      </c>
      <c r="C7278" s="18" t="s">
        <v>44</v>
      </c>
      <c r="D7278" s="18">
        <v>272.56</v>
      </c>
      <c r="E7278" s="310" t="str">
        <f t="shared" si="113"/>
        <v>SINAPI 07/2024</v>
      </c>
      <c r="F7278" s="18">
        <v>293.72000000000003</v>
      </c>
    </row>
    <row r="7279" spans="1:6" ht="27">
      <c r="A7279" s="707">
        <v>98529</v>
      </c>
      <c r="B7279" s="692" t="s">
        <v>7299</v>
      </c>
      <c r="C7279" s="18" t="s">
        <v>44</v>
      </c>
      <c r="D7279" s="18">
        <v>63.45</v>
      </c>
      <c r="E7279" s="310" t="str">
        <f t="shared" si="113"/>
        <v>SINAPI 07/2024</v>
      </c>
      <c r="F7279" s="18">
        <v>71.02</v>
      </c>
    </row>
    <row r="7280" spans="1:6" ht="27">
      <c r="A7280" s="707">
        <v>98530</v>
      </c>
      <c r="B7280" s="692" t="s">
        <v>7300</v>
      </c>
      <c r="C7280" s="18" t="s">
        <v>44</v>
      </c>
      <c r="D7280" s="18">
        <v>124.55</v>
      </c>
      <c r="E7280" s="310" t="str">
        <f t="shared" si="113"/>
        <v>SINAPI 07/2024</v>
      </c>
      <c r="F7280" s="18">
        <v>139.41</v>
      </c>
    </row>
    <row r="7281" spans="1:6" ht="27">
      <c r="A7281" s="707">
        <v>98531</v>
      </c>
      <c r="B7281" s="692" t="s">
        <v>7301</v>
      </c>
      <c r="C7281" s="18" t="s">
        <v>44</v>
      </c>
      <c r="D7281" s="18">
        <v>363.84</v>
      </c>
      <c r="E7281" s="310" t="str">
        <f t="shared" si="113"/>
        <v>SINAPI 07/2024</v>
      </c>
      <c r="F7281" s="18">
        <v>392.56</v>
      </c>
    </row>
    <row r="7282" spans="1:6" ht="27">
      <c r="A7282" s="707">
        <v>98532</v>
      </c>
      <c r="B7282" s="692" t="s">
        <v>7302</v>
      </c>
      <c r="C7282" s="18" t="s">
        <v>44</v>
      </c>
      <c r="D7282" s="18">
        <v>28.79</v>
      </c>
      <c r="E7282" s="310" t="str">
        <f t="shared" si="113"/>
        <v>SINAPI 07/2024</v>
      </c>
      <c r="F7282" s="18">
        <v>30.35</v>
      </c>
    </row>
    <row r="7283" spans="1:6" ht="27">
      <c r="A7283" s="707">
        <v>98533</v>
      </c>
      <c r="B7283" s="692" t="s">
        <v>7303</v>
      </c>
      <c r="C7283" s="18" t="s">
        <v>44</v>
      </c>
      <c r="D7283" s="18">
        <v>106.8</v>
      </c>
      <c r="E7283" s="310" t="str">
        <f t="shared" si="113"/>
        <v>SINAPI 07/2024</v>
      </c>
      <c r="F7283" s="18">
        <v>113.79</v>
      </c>
    </row>
    <row r="7284" spans="1:6" ht="27">
      <c r="A7284" s="707">
        <v>98534</v>
      </c>
      <c r="B7284" s="692" t="s">
        <v>7304</v>
      </c>
      <c r="C7284" s="18" t="s">
        <v>44</v>
      </c>
      <c r="D7284" s="18">
        <v>295.93</v>
      </c>
      <c r="E7284" s="310" t="str">
        <f t="shared" si="113"/>
        <v>SINAPI 07/2024</v>
      </c>
      <c r="F7284" s="18">
        <v>314.98</v>
      </c>
    </row>
    <row r="7285" spans="1:6" ht="27">
      <c r="A7285" s="707">
        <v>98535</v>
      </c>
      <c r="B7285" s="692" t="s">
        <v>7305</v>
      </c>
      <c r="C7285" s="18" t="s">
        <v>44</v>
      </c>
      <c r="D7285" s="18">
        <v>615.22</v>
      </c>
      <c r="E7285" s="310" t="str">
        <f t="shared" si="113"/>
        <v>SINAPI 07/2024</v>
      </c>
      <c r="F7285" s="18">
        <v>658.12</v>
      </c>
    </row>
    <row r="7286" spans="1:6" ht="27">
      <c r="A7286" s="707">
        <v>88238</v>
      </c>
      <c r="B7286" s="692" t="s">
        <v>7306</v>
      </c>
      <c r="C7286" s="18" t="s">
        <v>814</v>
      </c>
      <c r="D7286" s="18">
        <v>19.62</v>
      </c>
      <c r="E7286" s="310" t="str">
        <f t="shared" si="113"/>
        <v>SINAPI 07/2024</v>
      </c>
      <c r="F7286" s="18">
        <v>21.97</v>
      </c>
    </row>
    <row r="7287" spans="1:6" ht="27">
      <c r="A7287" s="707">
        <v>88239</v>
      </c>
      <c r="B7287" s="692" t="s">
        <v>7307</v>
      </c>
      <c r="C7287" s="18" t="s">
        <v>814</v>
      </c>
      <c r="D7287" s="18">
        <v>19.53</v>
      </c>
      <c r="E7287" s="310" t="str">
        <f t="shared" si="113"/>
        <v>SINAPI 07/2024</v>
      </c>
      <c r="F7287" s="18">
        <v>21.89</v>
      </c>
    </row>
    <row r="7288" spans="1:6" ht="27">
      <c r="A7288" s="707">
        <v>88240</v>
      </c>
      <c r="B7288" s="692" t="s">
        <v>7308</v>
      </c>
      <c r="C7288" s="18" t="s">
        <v>814</v>
      </c>
      <c r="D7288" s="18">
        <v>18.43</v>
      </c>
      <c r="E7288" s="310" t="str">
        <f t="shared" si="113"/>
        <v>SINAPI 07/2024</v>
      </c>
      <c r="F7288" s="18">
        <v>20.78</v>
      </c>
    </row>
    <row r="7289" spans="1:6" ht="27">
      <c r="A7289" s="707">
        <v>88241</v>
      </c>
      <c r="B7289" s="692" t="s">
        <v>7309</v>
      </c>
      <c r="C7289" s="18" t="s">
        <v>814</v>
      </c>
      <c r="D7289" s="18">
        <v>19.75</v>
      </c>
      <c r="E7289" s="310" t="str">
        <f t="shared" si="113"/>
        <v>SINAPI 07/2024</v>
      </c>
      <c r="F7289" s="18">
        <v>22.12</v>
      </c>
    </row>
    <row r="7290" spans="1:6" ht="27">
      <c r="A7290" s="707">
        <v>88242</v>
      </c>
      <c r="B7290" s="692" t="s">
        <v>7310</v>
      </c>
      <c r="C7290" s="18" t="s">
        <v>814</v>
      </c>
      <c r="D7290" s="18">
        <v>19.670000000000002</v>
      </c>
      <c r="E7290" s="310" t="str">
        <f t="shared" si="113"/>
        <v>SINAPI 07/2024</v>
      </c>
      <c r="F7290" s="18">
        <v>22.03</v>
      </c>
    </row>
    <row r="7291" spans="1:6" ht="27">
      <c r="A7291" s="707">
        <v>88243</v>
      </c>
      <c r="B7291" s="692" t="s">
        <v>7311</v>
      </c>
      <c r="C7291" s="18" t="s">
        <v>814</v>
      </c>
      <c r="D7291" s="18">
        <v>19.63</v>
      </c>
      <c r="E7291" s="310" t="str">
        <f t="shared" si="113"/>
        <v>SINAPI 07/2024</v>
      </c>
      <c r="F7291" s="18">
        <v>22</v>
      </c>
    </row>
    <row r="7292" spans="1:6" ht="27">
      <c r="A7292" s="707">
        <v>88245</v>
      </c>
      <c r="B7292" s="692" t="s">
        <v>7312</v>
      </c>
      <c r="C7292" s="18" t="s">
        <v>814</v>
      </c>
      <c r="D7292" s="18">
        <v>23.32</v>
      </c>
      <c r="E7292" s="310" t="str">
        <f t="shared" si="113"/>
        <v>SINAPI 07/2024</v>
      </c>
      <c r="F7292" s="18">
        <v>26.26</v>
      </c>
    </row>
    <row r="7293" spans="1:6" ht="27">
      <c r="A7293" s="707">
        <v>88246</v>
      </c>
      <c r="B7293" s="692" t="s">
        <v>7313</v>
      </c>
      <c r="C7293" s="18" t="s">
        <v>814</v>
      </c>
      <c r="D7293" s="18">
        <v>19.88</v>
      </c>
      <c r="E7293" s="310" t="str">
        <f t="shared" si="113"/>
        <v>SINAPI 07/2024</v>
      </c>
      <c r="F7293" s="18">
        <v>22.47</v>
      </c>
    </row>
    <row r="7294" spans="1:6" ht="27">
      <c r="A7294" s="707">
        <v>88247</v>
      </c>
      <c r="B7294" s="692" t="s">
        <v>7314</v>
      </c>
      <c r="C7294" s="18" t="s">
        <v>814</v>
      </c>
      <c r="D7294" s="18">
        <v>20.04</v>
      </c>
      <c r="E7294" s="310" t="str">
        <f t="shared" si="113"/>
        <v>SINAPI 07/2024</v>
      </c>
      <c r="F7294" s="18">
        <v>22.45</v>
      </c>
    </row>
    <row r="7295" spans="1:6" ht="27">
      <c r="A7295" s="707">
        <v>88248</v>
      </c>
      <c r="B7295" s="692" t="s">
        <v>7315</v>
      </c>
      <c r="C7295" s="18" t="s">
        <v>814</v>
      </c>
      <c r="D7295" s="18">
        <v>19.03</v>
      </c>
      <c r="E7295" s="310" t="str">
        <f t="shared" si="113"/>
        <v>SINAPI 07/2024</v>
      </c>
      <c r="F7295" s="18">
        <v>21.4</v>
      </c>
    </row>
    <row r="7296" spans="1:6" ht="27">
      <c r="A7296" s="707">
        <v>88249</v>
      </c>
      <c r="B7296" s="692" t="s">
        <v>7316</v>
      </c>
      <c r="C7296" s="18" t="s">
        <v>814</v>
      </c>
      <c r="D7296" s="18">
        <v>18.66</v>
      </c>
      <c r="E7296" s="310" t="str">
        <f t="shared" si="113"/>
        <v>SINAPI 07/2024</v>
      </c>
      <c r="F7296" s="18">
        <v>21.31</v>
      </c>
    </row>
    <row r="7297" spans="1:6" ht="27">
      <c r="A7297" s="707">
        <v>88250</v>
      </c>
      <c r="B7297" s="692" t="s">
        <v>7317</v>
      </c>
      <c r="C7297" s="18" t="s">
        <v>814</v>
      </c>
      <c r="D7297" s="18">
        <v>18.43</v>
      </c>
      <c r="E7297" s="310" t="str">
        <f t="shared" si="113"/>
        <v>SINAPI 07/2024</v>
      </c>
      <c r="F7297" s="18">
        <v>20.78</v>
      </c>
    </row>
    <row r="7298" spans="1:6" ht="27">
      <c r="A7298" s="707">
        <v>88251</v>
      </c>
      <c r="B7298" s="692" t="s">
        <v>7318</v>
      </c>
      <c r="C7298" s="18" t="s">
        <v>814</v>
      </c>
      <c r="D7298" s="18">
        <v>19.62</v>
      </c>
      <c r="E7298" s="310" t="str">
        <f t="shared" si="113"/>
        <v>SINAPI 07/2024</v>
      </c>
      <c r="F7298" s="18">
        <v>21.97</v>
      </c>
    </row>
    <row r="7299" spans="1:6" ht="27">
      <c r="A7299" s="707">
        <v>88252</v>
      </c>
      <c r="B7299" s="692" t="s">
        <v>7319</v>
      </c>
      <c r="C7299" s="18" t="s">
        <v>814</v>
      </c>
      <c r="D7299" s="18">
        <v>18.66</v>
      </c>
      <c r="E7299" s="310" t="str">
        <f t="shared" si="113"/>
        <v>SINAPI 07/2024</v>
      </c>
      <c r="F7299" s="18">
        <v>20.87</v>
      </c>
    </row>
    <row r="7300" spans="1:6" ht="27">
      <c r="A7300" s="707">
        <v>88253</v>
      </c>
      <c r="B7300" s="692" t="s">
        <v>7320</v>
      </c>
      <c r="C7300" s="18" t="s">
        <v>814</v>
      </c>
      <c r="D7300" s="18">
        <v>13.36</v>
      </c>
      <c r="E7300" s="310" t="str">
        <f t="shared" si="113"/>
        <v>SINAPI 07/2024</v>
      </c>
      <c r="F7300" s="18">
        <v>15.17</v>
      </c>
    </row>
    <row r="7301" spans="1:6" ht="27">
      <c r="A7301" s="707">
        <v>88255</v>
      </c>
      <c r="B7301" s="692" t="s">
        <v>7321</v>
      </c>
      <c r="C7301" s="18" t="s">
        <v>814</v>
      </c>
      <c r="D7301" s="18">
        <v>25.45</v>
      </c>
      <c r="E7301" s="310" t="str">
        <f t="shared" si="113"/>
        <v>SINAPI 07/2024</v>
      </c>
      <c r="F7301" s="18">
        <v>29.2</v>
      </c>
    </row>
    <row r="7302" spans="1:6" ht="27">
      <c r="A7302" s="707">
        <v>88256</v>
      </c>
      <c r="B7302" s="692" t="s">
        <v>7322</v>
      </c>
      <c r="C7302" s="18" t="s">
        <v>814</v>
      </c>
      <c r="D7302" s="18">
        <v>23.38</v>
      </c>
      <c r="E7302" s="310" t="str">
        <f t="shared" si="113"/>
        <v>SINAPI 07/2024</v>
      </c>
      <c r="F7302" s="18">
        <v>26.34</v>
      </c>
    </row>
    <row r="7303" spans="1:6" ht="27">
      <c r="A7303" s="707">
        <v>88257</v>
      </c>
      <c r="B7303" s="692" t="s">
        <v>7323</v>
      </c>
      <c r="C7303" s="18" t="s">
        <v>814</v>
      </c>
      <c r="D7303" s="18">
        <v>25.45</v>
      </c>
      <c r="E7303" s="310" t="str">
        <f t="shared" si="113"/>
        <v>SINAPI 07/2024</v>
      </c>
      <c r="F7303" s="18">
        <v>28.93</v>
      </c>
    </row>
    <row r="7304" spans="1:6" ht="27">
      <c r="A7304" s="707">
        <v>88260</v>
      </c>
      <c r="B7304" s="692" t="s">
        <v>7324</v>
      </c>
      <c r="C7304" s="18" t="s">
        <v>814</v>
      </c>
      <c r="D7304" s="18">
        <v>23.32</v>
      </c>
      <c r="E7304" s="310" t="str">
        <f t="shared" ref="E7304:E7367" si="114">+$G$7</f>
        <v>SINAPI 07/2024</v>
      </c>
      <c r="F7304" s="18">
        <v>26.26</v>
      </c>
    </row>
    <row r="7305" spans="1:6" ht="27">
      <c r="A7305" s="707">
        <v>88261</v>
      </c>
      <c r="B7305" s="692" t="s">
        <v>7325</v>
      </c>
      <c r="C7305" s="18" t="s">
        <v>814</v>
      </c>
      <c r="D7305" s="18">
        <v>22.36</v>
      </c>
      <c r="E7305" s="310" t="str">
        <f t="shared" si="114"/>
        <v>SINAPI 07/2024</v>
      </c>
      <c r="F7305" s="18">
        <v>25.17</v>
      </c>
    </row>
    <row r="7306" spans="1:6" ht="27">
      <c r="A7306" s="707">
        <v>88262</v>
      </c>
      <c r="B7306" s="692" t="s">
        <v>7326</v>
      </c>
      <c r="C7306" s="18" t="s">
        <v>814</v>
      </c>
      <c r="D7306" s="18">
        <v>23.18</v>
      </c>
      <c r="E7306" s="310" t="str">
        <f t="shared" si="114"/>
        <v>SINAPI 07/2024</v>
      </c>
      <c r="F7306" s="18">
        <v>26.12</v>
      </c>
    </row>
    <row r="7307" spans="1:6" ht="27">
      <c r="A7307" s="707">
        <v>88263</v>
      </c>
      <c r="B7307" s="692" t="s">
        <v>7327</v>
      </c>
      <c r="C7307" s="18" t="s">
        <v>814</v>
      </c>
      <c r="D7307" s="18">
        <v>19.04</v>
      </c>
      <c r="E7307" s="310" t="str">
        <f t="shared" si="114"/>
        <v>SINAPI 07/2024</v>
      </c>
      <c r="F7307" s="18">
        <v>21.5</v>
      </c>
    </row>
    <row r="7308" spans="1:6" ht="27">
      <c r="A7308" s="707">
        <v>88264</v>
      </c>
      <c r="B7308" s="692" t="s">
        <v>7328</v>
      </c>
      <c r="C7308" s="18" t="s">
        <v>814</v>
      </c>
      <c r="D7308" s="18">
        <v>23.84</v>
      </c>
      <c r="E7308" s="310" t="str">
        <f t="shared" si="114"/>
        <v>SINAPI 07/2024</v>
      </c>
      <c r="F7308" s="18">
        <v>26.88</v>
      </c>
    </row>
    <row r="7309" spans="1:6" ht="27">
      <c r="A7309" s="707">
        <v>88266</v>
      </c>
      <c r="B7309" s="692" t="s">
        <v>7329</v>
      </c>
      <c r="C7309" s="18" t="s">
        <v>814</v>
      </c>
      <c r="D7309" s="18">
        <v>24.86</v>
      </c>
      <c r="E7309" s="310" t="str">
        <f t="shared" si="114"/>
        <v>SINAPI 07/2024</v>
      </c>
      <c r="F7309" s="18">
        <v>28.05</v>
      </c>
    </row>
    <row r="7310" spans="1:6" ht="27">
      <c r="A7310" s="707">
        <v>88267</v>
      </c>
      <c r="B7310" s="692" t="s">
        <v>7330</v>
      </c>
      <c r="C7310" s="18" t="s">
        <v>814</v>
      </c>
      <c r="D7310" s="18">
        <v>22.76</v>
      </c>
      <c r="E7310" s="310" t="str">
        <f t="shared" si="114"/>
        <v>SINAPI 07/2024</v>
      </c>
      <c r="F7310" s="18">
        <v>25.73</v>
      </c>
    </row>
    <row r="7311" spans="1:6" ht="27">
      <c r="A7311" s="707">
        <v>88269</v>
      </c>
      <c r="B7311" s="692" t="s">
        <v>7331</v>
      </c>
      <c r="C7311" s="18" t="s">
        <v>814</v>
      </c>
      <c r="D7311" s="18">
        <v>23.32</v>
      </c>
      <c r="E7311" s="310" t="str">
        <f t="shared" si="114"/>
        <v>SINAPI 07/2024</v>
      </c>
      <c r="F7311" s="18">
        <v>26.26</v>
      </c>
    </row>
    <row r="7312" spans="1:6" ht="27">
      <c r="A7312" s="707">
        <v>88270</v>
      </c>
      <c r="B7312" s="692" t="s">
        <v>7332</v>
      </c>
      <c r="C7312" s="18" t="s">
        <v>814</v>
      </c>
      <c r="D7312" s="18">
        <v>23.52</v>
      </c>
      <c r="E7312" s="310" t="str">
        <f t="shared" si="114"/>
        <v>SINAPI 07/2024</v>
      </c>
      <c r="F7312" s="18">
        <v>26.5</v>
      </c>
    </row>
    <row r="7313" spans="1:6" ht="27">
      <c r="A7313" s="707">
        <v>88272</v>
      </c>
      <c r="B7313" s="692" t="s">
        <v>7333</v>
      </c>
      <c r="C7313" s="18" t="s">
        <v>814</v>
      </c>
      <c r="D7313" s="18">
        <v>23.94</v>
      </c>
      <c r="E7313" s="310" t="str">
        <f t="shared" si="114"/>
        <v>SINAPI 07/2024</v>
      </c>
      <c r="F7313" s="18">
        <v>26.83</v>
      </c>
    </row>
    <row r="7314" spans="1:6" ht="27">
      <c r="A7314" s="707">
        <v>88273</v>
      </c>
      <c r="B7314" s="692" t="s">
        <v>7334</v>
      </c>
      <c r="C7314" s="18" t="s">
        <v>814</v>
      </c>
      <c r="D7314" s="18">
        <v>23.24</v>
      </c>
      <c r="E7314" s="310" t="str">
        <f t="shared" si="114"/>
        <v>SINAPI 07/2024</v>
      </c>
      <c r="F7314" s="18">
        <v>26.2</v>
      </c>
    </row>
    <row r="7315" spans="1:6" ht="27">
      <c r="A7315" s="707">
        <v>88274</v>
      </c>
      <c r="B7315" s="692" t="s">
        <v>7335</v>
      </c>
      <c r="C7315" s="18" t="s">
        <v>814</v>
      </c>
      <c r="D7315" s="18">
        <v>23.38</v>
      </c>
      <c r="E7315" s="310" t="str">
        <f t="shared" si="114"/>
        <v>SINAPI 07/2024</v>
      </c>
      <c r="F7315" s="18">
        <v>26.34</v>
      </c>
    </row>
    <row r="7316" spans="1:6" ht="27">
      <c r="A7316" s="707">
        <v>88275</v>
      </c>
      <c r="B7316" s="692" t="s">
        <v>7336</v>
      </c>
      <c r="C7316" s="18" t="s">
        <v>814</v>
      </c>
      <c r="D7316" s="18">
        <v>37.299999999999997</v>
      </c>
      <c r="E7316" s="310" t="str">
        <f t="shared" si="114"/>
        <v>SINAPI 07/2024</v>
      </c>
      <c r="F7316" s="18">
        <v>42.68</v>
      </c>
    </row>
    <row r="7317" spans="1:6" ht="27">
      <c r="A7317" s="707">
        <v>88277</v>
      </c>
      <c r="B7317" s="692" t="s">
        <v>7337</v>
      </c>
      <c r="C7317" s="18" t="s">
        <v>814</v>
      </c>
      <c r="D7317" s="18">
        <v>28</v>
      </c>
      <c r="E7317" s="310" t="str">
        <f t="shared" si="114"/>
        <v>SINAPI 07/2024</v>
      </c>
      <c r="F7317" s="18">
        <v>31.89</v>
      </c>
    </row>
    <row r="7318" spans="1:6" ht="27">
      <c r="A7318" s="707">
        <v>88278</v>
      </c>
      <c r="B7318" s="692" t="s">
        <v>7338</v>
      </c>
      <c r="C7318" s="18" t="s">
        <v>814</v>
      </c>
      <c r="D7318" s="18">
        <v>24.45</v>
      </c>
      <c r="E7318" s="310" t="str">
        <f t="shared" si="114"/>
        <v>SINAPI 07/2024</v>
      </c>
      <c r="F7318" s="18">
        <v>27.76</v>
      </c>
    </row>
    <row r="7319" spans="1:6" ht="27">
      <c r="A7319" s="707">
        <v>88279</v>
      </c>
      <c r="B7319" s="692" t="s">
        <v>7339</v>
      </c>
      <c r="C7319" s="18" t="s">
        <v>814</v>
      </c>
      <c r="D7319" s="18">
        <v>26.67</v>
      </c>
      <c r="E7319" s="310" t="str">
        <f t="shared" si="114"/>
        <v>SINAPI 07/2024</v>
      </c>
      <c r="F7319" s="18">
        <v>30.15</v>
      </c>
    </row>
    <row r="7320" spans="1:6" ht="27">
      <c r="A7320" s="707">
        <v>88281</v>
      </c>
      <c r="B7320" s="692" t="s">
        <v>7340</v>
      </c>
      <c r="C7320" s="18" t="s">
        <v>814</v>
      </c>
      <c r="D7320" s="18">
        <v>22.7</v>
      </c>
      <c r="E7320" s="310" t="str">
        <f t="shared" si="114"/>
        <v>SINAPI 07/2024</v>
      </c>
      <c r="F7320" s="18">
        <v>25.73</v>
      </c>
    </row>
    <row r="7321" spans="1:6" ht="27">
      <c r="A7321" s="707">
        <v>88282</v>
      </c>
      <c r="B7321" s="692" t="s">
        <v>7341</v>
      </c>
      <c r="C7321" s="18" t="s">
        <v>814</v>
      </c>
      <c r="D7321" s="18">
        <v>21.99</v>
      </c>
      <c r="E7321" s="310" t="str">
        <f t="shared" si="114"/>
        <v>SINAPI 07/2024</v>
      </c>
      <c r="F7321" s="18">
        <v>24.92</v>
      </c>
    </row>
    <row r="7322" spans="1:6" ht="27">
      <c r="A7322" s="707">
        <v>88283</v>
      </c>
      <c r="B7322" s="692" t="s">
        <v>7342</v>
      </c>
      <c r="C7322" s="18" t="s">
        <v>814</v>
      </c>
      <c r="D7322" s="18">
        <v>26.43</v>
      </c>
      <c r="E7322" s="310" t="str">
        <f t="shared" si="114"/>
        <v>SINAPI 07/2024</v>
      </c>
      <c r="F7322" s="18">
        <v>30.06</v>
      </c>
    </row>
    <row r="7323" spans="1:6" ht="27">
      <c r="A7323" s="707">
        <v>88284</v>
      </c>
      <c r="B7323" s="692" t="s">
        <v>7343</v>
      </c>
      <c r="C7323" s="18" t="s">
        <v>814</v>
      </c>
      <c r="D7323" s="18">
        <v>19.02</v>
      </c>
      <c r="E7323" s="310" t="str">
        <f t="shared" si="114"/>
        <v>SINAPI 07/2024</v>
      </c>
      <c r="F7323" s="18">
        <v>21.47</v>
      </c>
    </row>
    <row r="7324" spans="1:6" ht="27">
      <c r="A7324" s="707">
        <v>88286</v>
      </c>
      <c r="B7324" s="692" t="s">
        <v>7344</v>
      </c>
      <c r="C7324" s="18" t="s">
        <v>814</v>
      </c>
      <c r="D7324" s="18">
        <v>24.46</v>
      </c>
      <c r="E7324" s="310" t="str">
        <f t="shared" si="114"/>
        <v>SINAPI 07/2024</v>
      </c>
      <c r="F7324" s="18">
        <v>27.78</v>
      </c>
    </row>
    <row r="7325" spans="1:6" ht="27">
      <c r="A7325" s="707">
        <v>88288</v>
      </c>
      <c r="B7325" s="692" t="s">
        <v>7345</v>
      </c>
      <c r="C7325" s="18" t="s">
        <v>814</v>
      </c>
      <c r="D7325" s="18">
        <v>16.690000000000001</v>
      </c>
      <c r="E7325" s="310" t="str">
        <f t="shared" si="114"/>
        <v>SINAPI 07/2024</v>
      </c>
      <c r="F7325" s="18">
        <v>19.04</v>
      </c>
    </row>
    <row r="7326" spans="1:6" ht="27">
      <c r="A7326" s="707">
        <v>88291</v>
      </c>
      <c r="B7326" s="692" t="s">
        <v>7346</v>
      </c>
      <c r="C7326" s="18" t="s">
        <v>814</v>
      </c>
      <c r="D7326" s="18">
        <v>29.6</v>
      </c>
      <c r="E7326" s="310" t="str">
        <f t="shared" si="114"/>
        <v>SINAPI 07/2024</v>
      </c>
      <c r="F7326" s="18">
        <v>33.74</v>
      </c>
    </row>
    <row r="7327" spans="1:6" ht="27">
      <c r="A7327" s="707">
        <v>88292</v>
      </c>
      <c r="B7327" s="692" t="s">
        <v>7347</v>
      </c>
      <c r="C7327" s="18" t="s">
        <v>814</v>
      </c>
      <c r="D7327" s="18">
        <v>23.01</v>
      </c>
      <c r="E7327" s="310" t="str">
        <f t="shared" si="114"/>
        <v>SINAPI 07/2024</v>
      </c>
      <c r="F7327" s="18">
        <v>26.1</v>
      </c>
    </row>
    <row r="7328" spans="1:6" ht="27">
      <c r="A7328" s="707">
        <v>88293</v>
      </c>
      <c r="B7328" s="692" t="s">
        <v>7348</v>
      </c>
      <c r="C7328" s="18" t="s">
        <v>814</v>
      </c>
      <c r="D7328" s="18">
        <v>29.6</v>
      </c>
      <c r="E7328" s="310" t="str">
        <f t="shared" si="114"/>
        <v>SINAPI 07/2024</v>
      </c>
      <c r="F7328" s="18">
        <v>33.74</v>
      </c>
    </row>
    <row r="7329" spans="1:6" ht="27">
      <c r="A7329" s="707">
        <v>88294</v>
      </c>
      <c r="B7329" s="692" t="s">
        <v>7349</v>
      </c>
      <c r="C7329" s="18" t="s">
        <v>814</v>
      </c>
      <c r="D7329" s="18">
        <v>31.89</v>
      </c>
      <c r="E7329" s="310" t="str">
        <f t="shared" si="114"/>
        <v>SINAPI 07/2024</v>
      </c>
      <c r="F7329" s="18">
        <v>36.409999999999997</v>
      </c>
    </row>
    <row r="7330" spans="1:6" ht="27">
      <c r="A7330" s="707">
        <v>88295</v>
      </c>
      <c r="B7330" s="692" t="s">
        <v>7350</v>
      </c>
      <c r="C7330" s="18" t="s">
        <v>814</v>
      </c>
      <c r="D7330" s="18">
        <v>24.85</v>
      </c>
      <c r="E7330" s="310" t="str">
        <f t="shared" si="114"/>
        <v>SINAPI 07/2024</v>
      </c>
      <c r="F7330" s="18">
        <v>28.24</v>
      </c>
    </row>
    <row r="7331" spans="1:6" ht="27">
      <c r="A7331" s="707">
        <v>88296</v>
      </c>
      <c r="B7331" s="692" t="s">
        <v>7351</v>
      </c>
      <c r="C7331" s="18" t="s">
        <v>814</v>
      </c>
      <c r="D7331" s="18">
        <v>37.39</v>
      </c>
      <c r="E7331" s="310" t="str">
        <f t="shared" si="114"/>
        <v>SINAPI 07/2024</v>
      </c>
      <c r="F7331" s="18">
        <v>42.78</v>
      </c>
    </row>
    <row r="7332" spans="1:6" ht="27">
      <c r="A7332" s="707">
        <v>88297</v>
      </c>
      <c r="B7332" s="692" t="s">
        <v>7352</v>
      </c>
      <c r="C7332" s="18" t="s">
        <v>814</v>
      </c>
      <c r="D7332" s="18">
        <v>28.44</v>
      </c>
      <c r="E7332" s="310" t="str">
        <f t="shared" si="114"/>
        <v>SINAPI 07/2024</v>
      </c>
      <c r="F7332" s="18">
        <v>32.4</v>
      </c>
    </row>
    <row r="7333" spans="1:6" ht="27">
      <c r="A7333" s="707">
        <v>88298</v>
      </c>
      <c r="B7333" s="692" t="s">
        <v>7353</v>
      </c>
      <c r="C7333" s="18" t="s">
        <v>814</v>
      </c>
      <c r="D7333" s="18">
        <v>24.66</v>
      </c>
      <c r="E7333" s="310" t="str">
        <f t="shared" si="114"/>
        <v>SINAPI 07/2024</v>
      </c>
      <c r="F7333" s="18">
        <v>28.01</v>
      </c>
    </row>
    <row r="7334" spans="1:6" ht="27">
      <c r="A7334" s="707">
        <v>88299</v>
      </c>
      <c r="B7334" s="692" t="s">
        <v>7354</v>
      </c>
      <c r="C7334" s="18" t="s">
        <v>814</v>
      </c>
      <c r="D7334" s="18">
        <v>34.72</v>
      </c>
      <c r="E7334" s="310" t="str">
        <f t="shared" si="114"/>
        <v>SINAPI 07/2024</v>
      </c>
      <c r="F7334" s="18">
        <v>39.69</v>
      </c>
    </row>
    <row r="7335" spans="1:6" ht="27">
      <c r="A7335" s="707">
        <v>88300</v>
      </c>
      <c r="B7335" s="692" t="s">
        <v>7355</v>
      </c>
      <c r="C7335" s="18" t="s">
        <v>814</v>
      </c>
      <c r="D7335" s="18">
        <v>34.72</v>
      </c>
      <c r="E7335" s="310" t="str">
        <f t="shared" si="114"/>
        <v>SINAPI 07/2024</v>
      </c>
      <c r="F7335" s="18">
        <v>39.69</v>
      </c>
    </row>
    <row r="7336" spans="1:6" ht="27">
      <c r="A7336" s="707">
        <v>88301</v>
      </c>
      <c r="B7336" s="692" t="s">
        <v>7356</v>
      </c>
      <c r="C7336" s="18" t="s">
        <v>814</v>
      </c>
      <c r="D7336" s="18">
        <v>29.6</v>
      </c>
      <c r="E7336" s="310" t="str">
        <f t="shared" si="114"/>
        <v>SINAPI 07/2024</v>
      </c>
      <c r="F7336" s="18">
        <v>33.74</v>
      </c>
    </row>
    <row r="7337" spans="1:6" ht="27">
      <c r="A7337" s="707">
        <v>88302</v>
      </c>
      <c r="B7337" s="692" t="s">
        <v>7357</v>
      </c>
      <c r="C7337" s="18" t="s">
        <v>814</v>
      </c>
      <c r="D7337" s="18">
        <v>29.6</v>
      </c>
      <c r="E7337" s="310" t="str">
        <f t="shared" si="114"/>
        <v>SINAPI 07/2024</v>
      </c>
      <c r="F7337" s="18">
        <v>33.74</v>
      </c>
    </row>
    <row r="7338" spans="1:6" ht="27">
      <c r="A7338" s="707">
        <v>88303</v>
      </c>
      <c r="B7338" s="692" t="s">
        <v>7358</v>
      </c>
      <c r="C7338" s="18" t="s">
        <v>814</v>
      </c>
      <c r="D7338" s="18">
        <v>28.65</v>
      </c>
      <c r="E7338" s="310" t="str">
        <f t="shared" si="114"/>
        <v>SINAPI 07/2024</v>
      </c>
      <c r="F7338" s="18">
        <v>32.64</v>
      </c>
    </row>
    <row r="7339" spans="1:6" ht="27">
      <c r="A7339" s="707">
        <v>88304</v>
      </c>
      <c r="B7339" s="692" t="s">
        <v>7359</v>
      </c>
      <c r="C7339" s="18" t="s">
        <v>814</v>
      </c>
      <c r="D7339" s="18">
        <v>34.72</v>
      </c>
      <c r="E7339" s="310" t="str">
        <f t="shared" si="114"/>
        <v>SINAPI 07/2024</v>
      </c>
      <c r="F7339" s="18">
        <v>39.69</v>
      </c>
    </row>
    <row r="7340" spans="1:6" ht="27">
      <c r="A7340" s="707">
        <v>88306</v>
      </c>
      <c r="B7340" s="692" t="s">
        <v>7360</v>
      </c>
      <c r="C7340" s="18" t="s">
        <v>814</v>
      </c>
      <c r="D7340" s="18">
        <v>26.49</v>
      </c>
      <c r="E7340" s="310" t="str">
        <f t="shared" si="114"/>
        <v>SINAPI 07/2024</v>
      </c>
      <c r="F7340" s="18">
        <v>30.14</v>
      </c>
    </row>
    <row r="7341" spans="1:6" ht="27">
      <c r="A7341" s="707">
        <v>88307</v>
      </c>
      <c r="B7341" s="692" t="s">
        <v>7361</v>
      </c>
      <c r="C7341" s="18" t="s">
        <v>814</v>
      </c>
      <c r="D7341" s="18">
        <v>24.7</v>
      </c>
      <c r="E7341" s="310" t="str">
        <f t="shared" si="114"/>
        <v>SINAPI 07/2024</v>
      </c>
      <c r="F7341" s="18">
        <v>28.05</v>
      </c>
    </row>
    <row r="7342" spans="1:6" ht="27">
      <c r="A7342" s="707">
        <v>88308</v>
      </c>
      <c r="B7342" s="692" t="s">
        <v>7362</v>
      </c>
      <c r="C7342" s="18" t="s">
        <v>814</v>
      </c>
      <c r="D7342" s="18">
        <v>23.38</v>
      </c>
      <c r="E7342" s="310" t="str">
        <f t="shared" si="114"/>
        <v>SINAPI 07/2024</v>
      </c>
      <c r="F7342" s="18">
        <v>26.34</v>
      </c>
    </row>
    <row r="7343" spans="1:6" ht="27">
      <c r="A7343" s="707">
        <v>88309</v>
      </c>
      <c r="B7343" s="692" t="s">
        <v>7363</v>
      </c>
      <c r="C7343" s="18" t="s">
        <v>814</v>
      </c>
      <c r="D7343" s="18">
        <v>23.52</v>
      </c>
      <c r="E7343" s="310" t="str">
        <f t="shared" si="114"/>
        <v>SINAPI 07/2024</v>
      </c>
      <c r="F7343" s="18">
        <v>26.5</v>
      </c>
    </row>
    <row r="7344" spans="1:6" ht="27">
      <c r="A7344" s="707">
        <v>88310</v>
      </c>
      <c r="B7344" s="692" t="s">
        <v>7364</v>
      </c>
      <c r="C7344" s="18" t="s">
        <v>814</v>
      </c>
      <c r="D7344" s="18">
        <v>25.02</v>
      </c>
      <c r="E7344" s="310" t="str">
        <f t="shared" si="114"/>
        <v>SINAPI 07/2024</v>
      </c>
      <c r="F7344" s="18">
        <v>27.98</v>
      </c>
    </row>
    <row r="7345" spans="1:6" ht="27">
      <c r="A7345" s="707">
        <v>88311</v>
      </c>
      <c r="B7345" s="692" t="s">
        <v>7365</v>
      </c>
      <c r="C7345" s="18" t="s">
        <v>814</v>
      </c>
      <c r="D7345" s="18">
        <v>24.48</v>
      </c>
      <c r="E7345" s="310" t="str">
        <f t="shared" si="114"/>
        <v>SINAPI 07/2024</v>
      </c>
      <c r="F7345" s="18">
        <v>27.35</v>
      </c>
    </row>
    <row r="7346" spans="1:6" ht="27">
      <c r="A7346" s="707">
        <v>88312</v>
      </c>
      <c r="B7346" s="692" t="s">
        <v>7366</v>
      </c>
      <c r="C7346" s="18" t="s">
        <v>814</v>
      </c>
      <c r="D7346" s="18">
        <v>25.02</v>
      </c>
      <c r="E7346" s="310" t="str">
        <f t="shared" si="114"/>
        <v>SINAPI 07/2024</v>
      </c>
      <c r="F7346" s="18">
        <v>27.98</v>
      </c>
    </row>
    <row r="7347" spans="1:6" ht="27">
      <c r="A7347" s="707">
        <v>88313</v>
      </c>
      <c r="B7347" s="692" t="s">
        <v>7367</v>
      </c>
      <c r="C7347" s="18" t="s">
        <v>814</v>
      </c>
      <c r="D7347" s="18">
        <v>19.8</v>
      </c>
      <c r="E7347" s="310" t="str">
        <f t="shared" si="114"/>
        <v>SINAPI 07/2024</v>
      </c>
      <c r="F7347" s="18">
        <v>22.37</v>
      </c>
    </row>
    <row r="7348" spans="1:6" ht="27">
      <c r="A7348" s="707">
        <v>88314</v>
      </c>
      <c r="B7348" s="692" t="s">
        <v>7368</v>
      </c>
      <c r="C7348" s="18" t="s">
        <v>814</v>
      </c>
      <c r="D7348" s="18">
        <v>21.99</v>
      </c>
      <c r="E7348" s="310" t="str">
        <f t="shared" si="114"/>
        <v>SINAPI 07/2024</v>
      </c>
      <c r="F7348" s="18">
        <v>24.92</v>
      </c>
    </row>
    <row r="7349" spans="1:6" ht="27">
      <c r="A7349" s="707">
        <v>88315</v>
      </c>
      <c r="B7349" s="692" t="s">
        <v>7369</v>
      </c>
      <c r="C7349" s="18" t="s">
        <v>814</v>
      </c>
      <c r="D7349" s="18">
        <v>23.32</v>
      </c>
      <c r="E7349" s="310" t="str">
        <f t="shared" si="114"/>
        <v>SINAPI 07/2024</v>
      </c>
      <c r="F7349" s="18">
        <v>26.26</v>
      </c>
    </row>
    <row r="7350" spans="1:6" ht="27">
      <c r="A7350" s="707">
        <v>88316</v>
      </c>
      <c r="B7350" s="692" t="s">
        <v>7370</v>
      </c>
      <c r="C7350" s="18" t="s">
        <v>814</v>
      </c>
      <c r="D7350" s="18">
        <v>18.809999999999999</v>
      </c>
      <c r="E7350" s="310" t="str">
        <f t="shared" si="114"/>
        <v>SINAPI 07/2024</v>
      </c>
      <c r="F7350" s="18">
        <v>21.05</v>
      </c>
    </row>
    <row r="7351" spans="1:6" ht="27">
      <c r="A7351" s="707">
        <v>88317</v>
      </c>
      <c r="B7351" s="692" t="s">
        <v>7371</v>
      </c>
      <c r="C7351" s="18" t="s">
        <v>814</v>
      </c>
      <c r="D7351" s="18">
        <v>24.28</v>
      </c>
      <c r="E7351" s="310" t="str">
        <f t="shared" si="114"/>
        <v>SINAPI 07/2024</v>
      </c>
      <c r="F7351" s="18">
        <v>27.22</v>
      </c>
    </row>
    <row r="7352" spans="1:6" ht="27">
      <c r="A7352" s="707">
        <v>88318</v>
      </c>
      <c r="B7352" s="692" t="s">
        <v>7372</v>
      </c>
      <c r="C7352" s="18" t="s">
        <v>814</v>
      </c>
      <c r="D7352" s="18">
        <v>27.47</v>
      </c>
      <c r="E7352" s="310" t="str">
        <f t="shared" si="114"/>
        <v>SINAPI 07/2024</v>
      </c>
      <c r="F7352" s="18">
        <v>30.93</v>
      </c>
    </row>
    <row r="7353" spans="1:6" ht="27">
      <c r="A7353" s="707">
        <v>88321</v>
      </c>
      <c r="B7353" s="692" t="s">
        <v>7373</v>
      </c>
      <c r="C7353" s="18" t="s">
        <v>814</v>
      </c>
      <c r="D7353" s="18">
        <v>26.21</v>
      </c>
      <c r="E7353" s="310" t="str">
        <f t="shared" si="114"/>
        <v>SINAPI 07/2024</v>
      </c>
      <c r="F7353" s="18">
        <v>30.08</v>
      </c>
    </row>
    <row r="7354" spans="1:6" ht="27">
      <c r="A7354" s="707">
        <v>88322</v>
      </c>
      <c r="B7354" s="692" t="s">
        <v>7374</v>
      </c>
      <c r="C7354" s="18" t="s">
        <v>814</v>
      </c>
      <c r="D7354" s="18">
        <v>44.54</v>
      </c>
      <c r="E7354" s="310" t="str">
        <f t="shared" si="114"/>
        <v>SINAPI 07/2024</v>
      </c>
      <c r="F7354" s="18">
        <v>51.34</v>
      </c>
    </row>
    <row r="7355" spans="1:6" ht="27">
      <c r="A7355" s="707">
        <v>88323</v>
      </c>
      <c r="B7355" s="692" t="s">
        <v>7375</v>
      </c>
      <c r="C7355" s="18" t="s">
        <v>814</v>
      </c>
      <c r="D7355" s="18">
        <v>22.95</v>
      </c>
      <c r="E7355" s="310" t="str">
        <f t="shared" si="114"/>
        <v>SINAPI 07/2024</v>
      </c>
      <c r="F7355" s="18">
        <v>25.86</v>
      </c>
    </row>
    <row r="7356" spans="1:6" ht="27">
      <c r="A7356" s="707">
        <v>88324</v>
      </c>
      <c r="B7356" s="692" t="s">
        <v>7376</v>
      </c>
      <c r="C7356" s="18" t="s">
        <v>814</v>
      </c>
      <c r="D7356" s="18">
        <v>28.44</v>
      </c>
      <c r="E7356" s="310" t="str">
        <f t="shared" si="114"/>
        <v>SINAPI 07/2024</v>
      </c>
      <c r="F7356" s="18">
        <v>32.4</v>
      </c>
    </row>
    <row r="7357" spans="1:6" ht="27">
      <c r="A7357" s="707">
        <v>88325</v>
      </c>
      <c r="B7357" s="692" t="s">
        <v>7377</v>
      </c>
      <c r="C7357" s="18" t="s">
        <v>814</v>
      </c>
      <c r="D7357" s="18">
        <v>18.98</v>
      </c>
      <c r="E7357" s="310" t="str">
        <f t="shared" si="114"/>
        <v>SINAPI 07/2024</v>
      </c>
      <c r="F7357" s="18">
        <v>21.23</v>
      </c>
    </row>
    <row r="7358" spans="1:6" ht="27">
      <c r="A7358" s="707">
        <v>88377</v>
      </c>
      <c r="B7358" s="692" t="s">
        <v>7378</v>
      </c>
      <c r="C7358" s="18" t="s">
        <v>814</v>
      </c>
      <c r="D7358" s="18">
        <v>24.66</v>
      </c>
      <c r="E7358" s="310" t="str">
        <f t="shared" si="114"/>
        <v>SINAPI 07/2024</v>
      </c>
      <c r="F7358" s="18">
        <v>28.01</v>
      </c>
    </row>
    <row r="7359" spans="1:6" ht="27">
      <c r="A7359" s="707">
        <v>88441</v>
      </c>
      <c r="B7359" s="692" t="s">
        <v>7379</v>
      </c>
      <c r="C7359" s="18" t="s">
        <v>814</v>
      </c>
      <c r="D7359" s="18">
        <v>19.66</v>
      </c>
      <c r="E7359" s="310" t="str">
        <f t="shared" si="114"/>
        <v>SINAPI 07/2024</v>
      </c>
      <c r="F7359" s="18">
        <v>22.01</v>
      </c>
    </row>
    <row r="7360" spans="1:6" ht="27">
      <c r="A7360" s="707">
        <v>90766</v>
      </c>
      <c r="B7360" s="692" t="s">
        <v>7380</v>
      </c>
      <c r="C7360" s="18" t="s">
        <v>814</v>
      </c>
      <c r="D7360" s="18">
        <v>20.38</v>
      </c>
      <c r="E7360" s="310" t="str">
        <f t="shared" si="114"/>
        <v>SINAPI 07/2024</v>
      </c>
      <c r="F7360" s="18">
        <v>23.31</v>
      </c>
    </row>
    <row r="7361" spans="1:6" ht="27">
      <c r="A7361" s="707">
        <v>90767</v>
      </c>
      <c r="B7361" s="692" t="s">
        <v>7381</v>
      </c>
      <c r="C7361" s="18" t="s">
        <v>814</v>
      </c>
      <c r="D7361" s="18">
        <v>20.72</v>
      </c>
      <c r="E7361" s="310" t="str">
        <f t="shared" si="114"/>
        <v>SINAPI 07/2024</v>
      </c>
      <c r="F7361" s="18">
        <v>23.7</v>
      </c>
    </row>
    <row r="7362" spans="1:6" ht="27">
      <c r="A7362" s="707">
        <v>90768</v>
      </c>
      <c r="B7362" s="692" t="s">
        <v>7382</v>
      </c>
      <c r="C7362" s="18" t="s">
        <v>814</v>
      </c>
      <c r="D7362" s="18">
        <v>101.74</v>
      </c>
      <c r="E7362" s="310" t="str">
        <f t="shared" si="114"/>
        <v>SINAPI 07/2024</v>
      </c>
      <c r="F7362" s="18">
        <v>117.75</v>
      </c>
    </row>
    <row r="7363" spans="1:6" ht="27">
      <c r="A7363" s="707">
        <v>90769</v>
      </c>
      <c r="B7363" s="692" t="s">
        <v>7383</v>
      </c>
      <c r="C7363" s="18" t="s">
        <v>814</v>
      </c>
      <c r="D7363" s="18">
        <v>107.66</v>
      </c>
      <c r="E7363" s="310" t="str">
        <f t="shared" si="114"/>
        <v>SINAPI 07/2024</v>
      </c>
      <c r="F7363" s="18">
        <v>124.62</v>
      </c>
    </row>
    <row r="7364" spans="1:6" ht="27">
      <c r="A7364" s="707">
        <v>90770</v>
      </c>
      <c r="B7364" s="692" t="s">
        <v>7384</v>
      </c>
      <c r="C7364" s="18" t="s">
        <v>814</v>
      </c>
      <c r="D7364" s="18">
        <v>112.71</v>
      </c>
      <c r="E7364" s="310" t="str">
        <f t="shared" si="114"/>
        <v>SINAPI 07/2024</v>
      </c>
      <c r="F7364" s="18">
        <v>130.49</v>
      </c>
    </row>
    <row r="7365" spans="1:6" ht="27">
      <c r="A7365" s="707">
        <v>90772</v>
      </c>
      <c r="B7365" s="692" t="s">
        <v>7385</v>
      </c>
      <c r="C7365" s="18" t="s">
        <v>814</v>
      </c>
      <c r="D7365" s="18">
        <v>16.649999999999999</v>
      </c>
      <c r="E7365" s="310" t="str">
        <f t="shared" si="114"/>
        <v>SINAPI 07/2024</v>
      </c>
      <c r="F7365" s="18">
        <v>18.98</v>
      </c>
    </row>
    <row r="7366" spans="1:6" ht="27">
      <c r="A7366" s="707">
        <v>90775</v>
      </c>
      <c r="B7366" s="692" t="s">
        <v>7386</v>
      </c>
      <c r="C7366" s="18" t="s">
        <v>814</v>
      </c>
      <c r="D7366" s="18">
        <v>20.77</v>
      </c>
      <c r="E7366" s="310" t="str">
        <f t="shared" si="114"/>
        <v>SINAPI 07/2024</v>
      </c>
      <c r="F7366" s="18">
        <v>23.77</v>
      </c>
    </row>
    <row r="7367" spans="1:6" ht="27">
      <c r="A7367" s="707">
        <v>90776</v>
      </c>
      <c r="B7367" s="692" t="s">
        <v>7387</v>
      </c>
      <c r="C7367" s="18" t="s">
        <v>814</v>
      </c>
      <c r="D7367" s="18">
        <v>31.51</v>
      </c>
      <c r="E7367" s="310" t="str">
        <f t="shared" si="114"/>
        <v>SINAPI 07/2024</v>
      </c>
      <c r="F7367" s="18">
        <v>36.14</v>
      </c>
    </row>
    <row r="7368" spans="1:6" ht="27">
      <c r="A7368" s="707">
        <v>90777</v>
      </c>
      <c r="B7368" s="692" t="s">
        <v>7388</v>
      </c>
      <c r="C7368" s="18" t="s">
        <v>814</v>
      </c>
      <c r="D7368" s="18">
        <v>104.36</v>
      </c>
      <c r="E7368" s="310" t="str">
        <f t="shared" ref="E7368:E7431" si="115">+$G$7</f>
        <v>SINAPI 07/2024</v>
      </c>
      <c r="F7368" s="18">
        <v>120.8</v>
      </c>
    </row>
    <row r="7369" spans="1:6" ht="27">
      <c r="A7369" s="707">
        <v>90778</v>
      </c>
      <c r="B7369" s="692" t="s">
        <v>7389</v>
      </c>
      <c r="C7369" s="18" t="s">
        <v>814</v>
      </c>
      <c r="D7369" s="18">
        <v>109.44</v>
      </c>
      <c r="E7369" s="310" t="str">
        <f t="shared" si="115"/>
        <v>SINAPI 07/2024</v>
      </c>
      <c r="F7369" s="18">
        <v>126.7</v>
      </c>
    </row>
    <row r="7370" spans="1:6" ht="27">
      <c r="A7370" s="707">
        <v>90779</v>
      </c>
      <c r="B7370" s="692" t="s">
        <v>7390</v>
      </c>
      <c r="C7370" s="18" t="s">
        <v>814</v>
      </c>
      <c r="D7370" s="18">
        <v>130.26</v>
      </c>
      <c r="E7370" s="310" t="str">
        <f t="shared" si="115"/>
        <v>SINAPI 07/2024</v>
      </c>
      <c r="F7370" s="18">
        <v>150.85</v>
      </c>
    </row>
    <row r="7371" spans="1:6" ht="27">
      <c r="A7371" s="707">
        <v>90780</v>
      </c>
      <c r="B7371" s="692" t="s">
        <v>7391</v>
      </c>
      <c r="C7371" s="18" t="s">
        <v>814</v>
      </c>
      <c r="D7371" s="18">
        <v>47.66</v>
      </c>
      <c r="E7371" s="310" t="str">
        <f t="shared" si="115"/>
        <v>SINAPI 07/2024</v>
      </c>
      <c r="F7371" s="18">
        <v>54.88</v>
      </c>
    </row>
    <row r="7372" spans="1:6" ht="27">
      <c r="A7372" s="707">
        <v>90781</v>
      </c>
      <c r="B7372" s="692" t="s">
        <v>7392</v>
      </c>
      <c r="C7372" s="18" t="s">
        <v>814</v>
      </c>
      <c r="D7372" s="18">
        <v>27.13</v>
      </c>
      <c r="E7372" s="310" t="str">
        <f t="shared" si="115"/>
        <v>SINAPI 07/2024</v>
      </c>
      <c r="F7372" s="18">
        <v>31.15</v>
      </c>
    </row>
    <row r="7373" spans="1:6" ht="27">
      <c r="A7373" s="707">
        <v>93558</v>
      </c>
      <c r="B7373" s="692" t="s">
        <v>7393</v>
      </c>
      <c r="C7373" s="18" t="s">
        <v>7394</v>
      </c>
      <c r="D7373" s="311">
        <v>3889.82</v>
      </c>
      <c r="E7373" s="310" t="str">
        <f t="shared" si="115"/>
        <v>SINAPI 07/2024</v>
      </c>
      <c r="F7373" s="311">
        <v>4401.16</v>
      </c>
    </row>
    <row r="7374" spans="1:6" ht="27">
      <c r="A7374" s="707">
        <v>93561</v>
      </c>
      <c r="B7374" s="692" t="s">
        <v>7386</v>
      </c>
      <c r="C7374" s="18" t="s">
        <v>7394</v>
      </c>
      <c r="D7374" s="311">
        <v>3653.12</v>
      </c>
      <c r="E7374" s="310" t="str">
        <f t="shared" si="115"/>
        <v>SINAPI 07/2024</v>
      </c>
      <c r="F7374" s="311">
        <v>4177.63</v>
      </c>
    </row>
    <row r="7375" spans="1:6" ht="27">
      <c r="A7375" s="707">
        <v>93563</v>
      </c>
      <c r="B7375" s="692" t="s">
        <v>7380</v>
      </c>
      <c r="C7375" s="18" t="s">
        <v>7394</v>
      </c>
      <c r="D7375" s="311">
        <v>3584.68</v>
      </c>
      <c r="E7375" s="310" t="str">
        <f t="shared" si="115"/>
        <v>SINAPI 07/2024</v>
      </c>
      <c r="F7375" s="311">
        <v>4096.0200000000004</v>
      </c>
    </row>
    <row r="7376" spans="1:6" ht="27">
      <c r="A7376" s="707">
        <v>93564</v>
      </c>
      <c r="B7376" s="692" t="s">
        <v>7381</v>
      </c>
      <c r="C7376" s="18" t="s">
        <v>7394</v>
      </c>
      <c r="D7376" s="311">
        <v>3628.53</v>
      </c>
      <c r="E7376" s="310" t="str">
        <f t="shared" si="115"/>
        <v>SINAPI 07/2024</v>
      </c>
      <c r="F7376" s="311">
        <v>4146.95</v>
      </c>
    </row>
    <row r="7377" spans="1:6" ht="27">
      <c r="A7377" s="707">
        <v>93565</v>
      </c>
      <c r="B7377" s="692" t="s">
        <v>7388</v>
      </c>
      <c r="C7377" s="18" t="s">
        <v>7394</v>
      </c>
      <c r="D7377" s="311">
        <v>18188.59</v>
      </c>
      <c r="E7377" s="310" t="str">
        <f t="shared" si="115"/>
        <v>SINAPI 07/2024</v>
      </c>
      <c r="F7377" s="311">
        <v>21055.61</v>
      </c>
    </row>
    <row r="7378" spans="1:6" ht="27">
      <c r="A7378" s="707">
        <v>93566</v>
      </c>
      <c r="B7378" s="692" t="s">
        <v>7385</v>
      </c>
      <c r="C7378" s="18" t="s">
        <v>7394</v>
      </c>
      <c r="D7378" s="311">
        <v>2935.6</v>
      </c>
      <c r="E7378" s="310" t="str">
        <f t="shared" si="115"/>
        <v>SINAPI 07/2024</v>
      </c>
      <c r="F7378" s="311">
        <v>3342.37</v>
      </c>
    </row>
    <row r="7379" spans="1:6" ht="27">
      <c r="A7379" s="707">
        <v>93567</v>
      </c>
      <c r="B7379" s="692" t="s">
        <v>7389</v>
      </c>
      <c r="C7379" s="18" t="s">
        <v>7394</v>
      </c>
      <c r="D7379" s="311">
        <v>19073.38</v>
      </c>
      <c r="E7379" s="310" t="str">
        <f t="shared" si="115"/>
        <v>SINAPI 07/2024</v>
      </c>
      <c r="F7379" s="311">
        <v>22082.95</v>
      </c>
    </row>
    <row r="7380" spans="1:6" ht="27">
      <c r="A7380" s="707">
        <v>93568</v>
      </c>
      <c r="B7380" s="692" t="s">
        <v>7390</v>
      </c>
      <c r="C7380" s="18" t="s">
        <v>7394</v>
      </c>
      <c r="D7380" s="311">
        <v>22694.82</v>
      </c>
      <c r="E7380" s="310" t="str">
        <f t="shared" si="115"/>
        <v>SINAPI 07/2024</v>
      </c>
      <c r="F7380" s="311">
        <v>26287.9</v>
      </c>
    </row>
    <row r="7381" spans="1:6" ht="27">
      <c r="A7381" s="707">
        <v>93569</v>
      </c>
      <c r="B7381" s="692" t="s">
        <v>7395</v>
      </c>
      <c r="C7381" s="18" t="s">
        <v>7394</v>
      </c>
      <c r="D7381" s="311">
        <v>17764</v>
      </c>
      <c r="E7381" s="310" t="str">
        <f t="shared" si="115"/>
        <v>SINAPI 07/2024</v>
      </c>
      <c r="F7381" s="311">
        <v>20562.599999999999</v>
      </c>
    </row>
    <row r="7382" spans="1:6" ht="27">
      <c r="A7382" s="707">
        <v>93570</v>
      </c>
      <c r="B7382" s="692" t="s">
        <v>7396</v>
      </c>
      <c r="C7382" s="18" t="s">
        <v>7394</v>
      </c>
      <c r="D7382" s="311">
        <v>18795.8</v>
      </c>
      <c r="E7382" s="310" t="str">
        <f t="shared" si="115"/>
        <v>SINAPI 07/2024</v>
      </c>
      <c r="F7382" s="311">
        <v>21760.66</v>
      </c>
    </row>
    <row r="7383" spans="1:6" ht="27">
      <c r="A7383" s="707">
        <v>93571</v>
      </c>
      <c r="B7383" s="692" t="s">
        <v>7397</v>
      </c>
      <c r="C7383" s="18" t="s">
        <v>7394</v>
      </c>
      <c r="D7383" s="311">
        <v>19679.650000000001</v>
      </c>
      <c r="E7383" s="310" t="str">
        <f t="shared" si="115"/>
        <v>SINAPI 07/2024</v>
      </c>
      <c r="F7383" s="311">
        <v>22786.91</v>
      </c>
    </row>
    <row r="7384" spans="1:6" ht="27">
      <c r="A7384" s="707">
        <v>93572</v>
      </c>
      <c r="B7384" s="692" t="s">
        <v>7398</v>
      </c>
      <c r="C7384" s="18" t="s">
        <v>7394</v>
      </c>
      <c r="D7384" s="311">
        <v>5512</v>
      </c>
      <c r="E7384" s="310" t="str">
        <f t="shared" si="115"/>
        <v>SINAPI 07/2024</v>
      </c>
      <c r="F7384" s="311">
        <v>6318.43</v>
      </c>
    </row>
    <row r="7385" spans="1:6" ht="27">
      <c r="A7385" s="707">
        <v>94295</v>
      </c>
      <c r="B7385" s="692" t="s">
        <v>7391</v>
      </c>
      <c r="C7385" s="18" t="s">
        <v>7394</v>
      </c>
      <c r="D7385" s="311">
        <v>8316.35</v>
      </c>
      <c r="E7385" s="310" t="str">
        <f t="shared" si="115"/>
        <v>SINAPI 07/2024</v>
      </c>
      <c r="F7385" s="311">
        <v>9574.6200000000008</v>
      </c>
    </row>
    <row r="7386" spans="1:6" ht="27">
      <c r="A7386" s="707">
        <v>94296</v>
      </c>
      <c r="B7386" s="692" t="s">
        <v>7392</v>
      </c>
      <c r="C7386" s="18" t="s">
        <v>7394</v>
      </c>
      <c r="D7386" s="311">
        <v>4757.84</v>
      </c>
      <c r="E7386" s="310" t="str">
        <f t="shared" si="115"/>
        <v>SINAPI 07/2024</v>
      </c>
      <c r="F7386" s="311">
        <v>5460.35</v>
      </c>
    </row>
    <row r="7387" spans="1:6" ht="27">
      <c r="A7387" s="707">
        <v>95308</v>
      </c>
      <c r="B7387" s="692" t="s">
        <v>7399</v>
      </c>
      <c r="C7387" s="18" t="s">
        <v>814</v>
      </c>
      <c r="D7387" s="18">
        <v>0.19</v>
      </c>
      <c r="E7387" s="310" t="str">
        <f t="shared" si="115"/>
        <v>SINAPI 07/2024</v>
      </c>
      <c r="F7387" s="18">
        <v>0.22</v>
      </c>
    </row>
    <row r="7388" spans="1:6" ht="27">
      <c r="A7388" s="707">
        <v>95309</v>
      </c>
      <c r="B7388" s="692" t="s">
        <v>7400</v>
      </c>
      <c r="C7388" s="18" t="s">
        <v>814</v>
      </c>
      <c r="D7388" s="18">
        <v>0.24</v>
      </c>
      <c r="E7388" s="310" t="str">
        <f t="shared" si="115"/>
        <v>SINAPI 07/2024</v>
      </c>
      <c r="F7388" s="18">
        <v>0.28000000000000003</v>
      </c>
    </row>
    <row r="7389" spans="1:6" ht="27">
      <c r="A7389" s="707">
        <v>95310</v>
      </c>
      <c r="B7389" s="692" t="s">
        <v>7401</v>
      </c>
      <c r="C7389" s="18" t="s">
        <v>814</v>
      </c>
      <c r="D7389" s="18">
        <v>0.19</v>
      </c>
      <c r="E7389" s="310" t="str">
        <f t="shared" si="115"/>
        <v>SINAPI 07/2024</v>
      </c>
      <c r="F7389" s="18">
        <v>0.22</v>
      </c>
    </row>
    <row r="7390" spans="1:6" ht="27">
      <c r="A7390" s="707">
        <v>95311</v>
      </c>
      <c r="B7390" s="692" t="s">
        <v>7402</v>
      </c>
      <c r="C7390" s="18" t="s">
        <v>814</v>
      </c>
      <c r="D7390" s="18">
        <v>0.19</v>
      </c>
      <c r="E7390" s="310" t="str">
        <f t="shared" si="115"/>
        <v>SINAPI 07/2024</v>
      </c>
      <c r="F7390" s="18">
        <v>0.22</v>
      </c>
    </row>
    <row r="7391" spans="1:6" ht="27">
      <c r="A7391" s="707">
        <v>95312</v>
      </c>
      <c r="B7391" s="692" t="s">
        <v>7403</v>
      </c>
      <c r="C7391" s="18" t="s">
        <v>814</v>
      </c>
      <c r="D7391" s="18">
        <v>0.24</v>
      </c>
      <c r="E7391" s="310" t="str">
        <f t="shared" si="115"/>
        <v>SINAPI 07/2024</v>
      </c>
      <c r="F7391" s="18">
        <v>0.28000000000000003</v>
      </c>
    </row>
    <row r="7392" spans="1:6" ht="27">
      <c r="A7392" s="707">
        <v>95313</v>
      </c>
      <c r="B7392" s="692" t="s">
        <v>7404</v>
      </c>
      <c r="C7392" s="18" t="s">
        <v>814</v>
      </c>
      <c r="D7392" s="18">
        <v>0.19</v>
      </c>
      <c r="E7392" s="310" t="str">
        <f t="shared" si="115"/>
        <v>SINAPI 07/2024</v>
      </c>
      <c r="F7392" s="18">
        <v>0.22</v>
      </c>
    </row>
    <row r="7393" spans="1:6" ht="27">
      <c r="A7393" s="707">
        <v>95314</v>
      </c>
      <c r="B7393" s="692" t="s">
        <v>7405</v>
      </c>
      <c r="C7393" s="18" t="s">
        <v>814</v>
      </c>
      <c r="D7393" s="18">
        <v>0.24</v>
      </c>
      <c r="E7393" s="310" t="str">
        <f t="shared" si="115"/>
        <v>SINAPI 07/2024</v>
      </c>
      <c r="F7393" s="18">
        <v>0.27</v>
      </c>
    </row>
    <row r="7394" spans="1:6" ht="27">
      <c r="A7394" s="707">
        <v>95315</v>
      </c>
      <c r="B7394" s="692" t="s">
        <v>7406</v>
      </c>
      <c r="C7394" s="18" t="s">
        <v>814</v>
      </c>
      <c r="D7394" s="18">
        <v>0.26</v>
      </c>
      <c r="E7394" s="310" t="str">
        <f t="shared" si="115"/>
        <v>SINAPI 07/2024</v>
      </c>
      <c r="F7394" s="18">
        <v>0.31</v>
      </c>
    </row>
    <row r="7395" spans="1:6" ht="27">
      <c r="A7395" s="707">
        <v>95316</v>
      </c>
      <c r="B7395" s="692" t="s">
        <v>7407</v>
      </c>
      <c r="C7395" s="18" t="s">
        <v>814</v>
      </c>
      <c r="D7395" s="18">
        <v>0.62</v>
      </c>
      <c r="E7395" s="310" t="str">
        <f t="shared" si="115"/>
        <v>SINAPI 07/2024</v>
      </c>
      <c r="F7395" s="18">
        <v>0.71</v>
      </c>
    </row>
    <row r="7396" spans="1:6" ht="40.5">
      <c r="A7396" s="707">
        <v>95317</v>
      </c>
      <c r="B7396" s="692" t="s">
        <v>7408</v>
      </c>
      <c r="C7396" s="18" t="s">
        <v>814</v>
      </c>
      <c r="D7396" s="18">
        <v>0.28999999999999998</v>
      </c>
      <c r="E7396" s="310" t="str">
        <f t="shared" si="115"/>
        <v>SINAPI 07/2024</v>
      </c>
      <c r="F7396" s="18">
        <v>0.34</v>
      </c>
    </row>
    <row r="7397" spans="1:6" ht="27">
      <c r="A7397" s="707">
        <v>95318</v>
      </c>
      <c r="B7397" s="692" t="s">
        <v>7409</v>
      </c>
      <c r="C7397" s="18" t="s">
        <v>814</v>
      </c>
      <c r="D7397" s="18">
        <v>0.15</v>
      </c>
      <c r="E7397" s="310" t="str">
        <f t="shared" si="115"/>
        <v>SINAPI 07/2024</v>
      </c>
      <c r="F7397" s="18">
        <v>0.18</v>
      </c>
    </row>
    <row r="7398" spans="1:6" ht="27">
      <c r="A7398" s="707">
        <v>95319</v>
      </c>
      <c r="B7398" s="692" t="s">
        <v>7410</v>
      </c>
      <c r="C7398" s="18" t="s">
        <v>814</v>
      </c>
      <c r="D7398" s="18">
        <v>0.19</v>
      </c>
      <c r="E7398" s="310" t="str">
        <f t="shared" si="115"/>
        <v>SINAPI 07/2024</v>
      </c>
      <c r="F7398" s="18">
        <v>0.22</v>
      </c>
    </row>
    <row r="7399" spans="1:6" ht="27">
      <c r="A7399" s="707">
        <v>95320</v>
      </c>
      <c r="B7399" s="692" t="s">
        <v>7411</v>
      </c>
      <c r="C7399" s="18" t="s">
        <v>814</v>
      </c>
      <c r="D7399" s="18">
        <v>0.19</v>
      </c>
      <c r="E7399" s="310" t="str">
        <f t="shared" si="115"/>
        <v>SINAPI 07/2024</v>
      </c>
      <c r="F7399" s="18">
        <v>0.22</v>
      </c>
    </row>
    <row r="7400" spans="1:6" ht="27">
      <c r="A7400" s="707">
        <v>95321</v>
      </c>
      <c r="B7400" s="692" t="s">
        <v>7412</v>
      </c>
      <c r="C7400" s="18" t="s">
        <v>814</v>
      </c>
      <c r="D7400" s="18">
        <v>0.18</v>
      </c>
      <c r="E7400" s="310" t="str">
        <f t="shared" si="115"/>
        <v>SINAPI 07/2024</v>
      </c>
      <c r="F7400" s="18">
        <v>0.2</v>
      </c>
    </row>
    <row r="7401" spans="1:6" ht="27">
      <c r="A7401" s="707">
        <v>95322</v>
      </c>
      <c r="B7401" s="692" t="s">
        <v>7413</v>
      </c>
      <c r="C7401" s="18" t="s">
        <v>814</v>
      </c>
      <c r="D7401" s="18">
        <v>0.1</v>
      </c>
      <c r="E7401" s="310" t="str">
        <f t="shared" si="115"/>
        <v>SINAPI 07/2024</v>
      </c>
      <c r="F7401" s="18">
        <v>0.12</v>
      </c>
    </row>
    <row r="7402" spans="1:6" ht="27">
      <c r="A7402" s="707">
        <v>95323</v>
      </c>
      <c r="B7402" s="692" t="s">
        <v>7414</v>
      </c>
      <c r="C7402" s="18" t="s">
        <v>814</v>
      </c>
      <c r="D7402" s="18">
        <v>0.22</v>
      </c>
      <c r="E7402" s="310" t="str">
        <f t="shared" si="115"/>
        <v>SINAPI 07/2024</v>
      </c>
      <c r="F7402" s="18">
        <v>0.25</v>
      </c>
    </row>
    <row r="7403" spans="1:6" ht="27">
      <c r="A7403" s="707">
        <v>95324</v>
      </c>
      <c r="B7403" s="692" t="s">
        <v>7415</v>
      </c>
      <c r="C7403" s="18" t="s">
        <v>814</v>
      </c>
      <c r="D7403" s="18">
        <v>0.3</v>
      </c>
      <c r="E7403" s="310" t="str">
        <f t="shared" si="115"/>
        <v>SINAPI 07/2024</v>
      </c>
      <c r="F7403" s="18">
        <v>0.35</v>
      </c>
    </row>
    <row r="7404" spans="1:6" ht="27">
      <c r="A7404" s="707">
        <v>95325</v>
      </c>
      <c r="B7404" s="692" t="s">
        <v>7416</v>
      </c>
      <c r="C7404" s="18" t="s">
        <v>814</v>
      </c>
      <c r="D7404" s="18">
        <v>0.43</v>
      </c>
      <c r="E7404" s="310" t="str">
        <f t="shared" si="115"/>
        <v>SINAPI 07/2024</v>
      </c>
      <c r="F7404" s="18">
        <v>0.5</v>
      </c>
    </row>
    <row r="7405" spans="1:6" ht="27">
      <c r="A7405" s="707">
        <v>95328</v>
      </c>
      <c r="B7405" s="692" t="s">
        <v>7417</v>
      </c>
      <c r="C7405" s="18" t="s">
        <v>814</v>
      </c>
      <c r="D7405" s="18">
        <v>0.24</v>
      </c>
      <c r="E7405" s="310" t="str">
        <f t="shared" si="115"/>
        <v>SINAPI 07/2024</v>
      </c>
      <c r="F7405" s="18">
        <v>0.27</v>
      </c>
    </row>
    <row r="7406" spans="1:6" ht="27">
      <c r="A7406" s="707">
        <v>95329</v>
      </c>
      <c r="B7406" s="692" t="s">
        <v>7418</v>
      </c>
      <c r="C7406" s="18" t="s">
        <v>814</v>
      </c>
      <c r="D7406" s="18">
        <v>0.28999999999999998</v>
      </c>
      <c r="E7406" s="310" t="str">
        <f t="shared" si="115"/>
        <v>SINAPI 07/2024</v>
      </c>
      <c r="F7406" s="18">
        <v>0.33</v>
      </c>
    </row>
    <row r="7407" spans="1:6" ht="27">
      <c r="A7407" s="707">
        <v>95330</v>
      </c>
      <c r="B7407" s="692" t="s">
        <v>7419</v>
      </c>
      <c r="C7407" s="18" t="s">
        <v>814</v>
      </c>
      <c r="D7407" s="18">
        <v>0.24</v>
      </c>
      <c r="E7407" s="310" t="str">
        <f t="shared" si="115"/>
        <v>SINAPI 07/2024</v>
      </c>
      <c r="F7407" s="18">
        <v>0.27</v>
      </c>
    </row>
    <row r="7408" spans="1:6" ht="40.5">
      <c r="A7408" s="707">
        <v>95331</v>
      </c>
      <c r="B7408" s="692" t="s">
        <v>7420</v>
      </c>
      <c r="C7408" s="18" t="s">
        <v>814</v>
      </c>
      <c r="D7408" s="18">
        <v>0.19</v>
      </c>
      <c r="E7408" s="310" t="str">
        <f t="shared" si="115"/>
        <v>SINAPI 07/2024</v>
      </c>
      <c r="F7408" s="18">
        <v>0.23</v>
      </c>
    </row>
    <row r="7409" spans="1:6" ht="27">
      <c r="A7409" s="707">
        <v>95332</v>
      </c>
      <c r="B7409" s="692" t="s">
        <v>7421</v>
      </c>
      <c r="C7409" s="18" t="s">
        <v>814</v>
      </c>
      <c r="D7409" s="18">
        <v>0.77</v>
      </c>
      <c r="E7409" s="310" t="str">
        <f t="shared" si="115"/>
        <v>SINAPI 07/2024</v>
      </c>
      <c r="F7409" s="18">
        <v>0.9</v>
      </c>
    </row>
    <row r="7410" spans="1:6" ht="27">
      <c r="A7410" s="707">
        <v>95334</v>
      </c>
      <c r="B7410" s="692" t="s">
        <v>7422</v>
      </c>
      <c r="C7410" s="18" t="s">
        <v>814</v>
      </c>
      <c r="D7410" s="18">
        <v>0.68</v>
      </c>
      <c r="E7410" s="310" t="str">
        <f t="shared" si="115"/>
        <v>SINAPI 07/2024</v>
      </c>
      <c r="F7410" s="18">
        <v>0.79</v>
      </c>
    </row>
    <row r="7411" spans="1:6" ht="27">
      <c r="A7411" s="707">
        <v>95335</v>
      </c>
      <c r="B7411" s="692" t="s">
        <v>7423</v>
      </c>
      <c r="C7411" s="18" t="s">
        <v>814</v>
      </c>
      <c r="D7411" s="18">
        <v>0.37</v>
      </c>
      <c r="E7411" s="310" t="str">
        <f t="shared" si="115"/>
        <v>SINAPI 07/2024</v>
      </c>
      <c r="F7411" s="18">
        <v>0.43</v>
      </c>
    </row>
    <row r="7412" spans="1:6" ht="27">
      <c r="A7412" s="707">
        <v>95337</v>
      </c>
      <c r="B7412" s="692" t="s">
        <v>7424</v>
      </c>
      <c r="C7412" s="18" t="s">
        <v>814</v>
      </c>
      <c r="D7412" s="18">
        <v>0.24</v>
      </c>
      <c r="E7412" s="310" t="str">
        <f t="shared" si="115"/>
        <v>SINAPI 07/2024</v>
      </c>
      <c r="F7412" s="18">
        <v>0.27</v>
      </c>
    </row>
    <row r="7413" spans="1:6" ht="27">
      <c r="A7413" s="707">
        <v>95338</v>
      </c>
      <c r="B7413" s="692" t="s">
        <v>7425</v>
      </c>
      <c r="C7413" s="18" t="s">
        <v>814</v>
      </c>
      <c r="D7413" s="18">
        <v>0.44</v>
      </c>
      <c r="E7413" s="310" t="str">
        <f t="shared" si="115"/>
        <v>SINAPI 07/2024</v>
      </c>
      <c r="F7413" s="18">
        <v>0.51</v>
      </c>
    </row>
    <row r="7414" spans="1:6" ht="27">
      <c r="A7414" s="707">
        <v>95339</v>
      </c>
      <c r="B7414" s="692" t="s">
        <v>7426</v>
      </c>
      <c r="C7414" s="18" t="s">
        <v>814</v>
      </c>
      <c r="D7414" s="18">
        <v>0.36</v>
      </c>
      <c r="E7414" s="310" t="str">
        <f t="shared" si="115"/>
        <v>SINAPI 07/2024</v>
      </c>
      <c r="F7414" s="18">
        <v>0.42</v>
      </c>
    </row>
    <row r="7415" spans="1:6" ht="27">
      <c r="A7415" s="707">
        <v>95340</v>
      </c>
      <c r="B7415" s="692" t="s">
        <v>7427</v>
      </c>
      <c r="C7415" s="18" t="s">
        <v>814</v>
      </c>
      <c r="D7415" s="18">
        <v>0.3</v>
      </c>
      <c r="E7415" s="310" t="str">
        <f t="shared" si="115"/>
        <v>SINAPI 07/2024</v>
      </c>
      <c r="F7415" s="18">
        <v>0.35</v>
      </c>
    </row>
    <row r="7416" spans="1:6" ht="27">
      <c r="A7416" s="707">
        <v>95341</v>
      </c>
      <c r="B7416" s="692" t="s">
        <v>7428</v>
      </c>
      <c r="C7416" s="18" t="s">
        <v>814</v>
      </c>
      <c r="D7416" s="18">
        <v>0.3</v>
      </c>
      <c r="E7416" s="310" t="str">
        <f t="shared" si="115"/>
        <v>SINAPI 07/2024</v>
      </c>
      <c r="F7416" s="18">
        <v>0.35</v>
      </c>
    </row>
    <row r="7417" spans="1:6" ht="27">
      <c r="A7417" s="707">
        <v>95342</v>
      </c>
      <c r="B7417" s="692" t="s">
        <v>7429</v>
      </c>
      <c r="C7417" s="18" t="s">
        <v>814</v>
      </c>
      <c r="D7417" s="18">
        <v>0.31</v>
      </c>
      <c r="E7417" s="310" t="str">
        <f t="shared" si="115"/>
        <v>SINAPI 07/2024</v>
      </c>
      <c r="F7417" s="18">
        <v>0.36</v>
      </c>
    </row>
    <row r="7418" spans="1:6" ht="27">
      <c r="A7418" s="707">
        <v>95343</v>
      </c>
      <c r="B7418" s="692" t="s">
        <v>7430</v>
      </c>
      <c r="C7418" s="18" t="s">
        <v>814</v>
      </c>
      <c r="D7418" s="18">
        <v>0.4</v>
      </c>
      <c r="E7418" s="310" t="str">
        <f t="shared" si="115"/>
        <v>SINAPI 07/2024</v>
      </c>
      <c r="F7418" s="18">
        <v>0.46</v>
      </c>
    </row>
    <row r="7419" spans="1:6" ht="27">
      <c r="A7419" s="707">
        <v>95344</v>
      </c>
      <c r="B7419" s="692" t="s">
        <v>7431</v>
      </c>
      <c r="C7419" s="18" t="s">
        <v>814</v>
      </c>
      <c r="D7419" s="18">
        <v>0.27</v>
      </c>
      <c r="E7419" s="310" t="str">
        <f t="shared" si="115"/>
        <v>SINAPI 07/2024</v>
      </c>
      <c r="F7419" s="18">
        <v>0.31</v>
      </c>
    </row>
    <row r="7420" spans="1:6" ht="27">
      <c r="A7420" s="707">
        <v>95345</v>
      </c>
      <c r="B7420" s="692" t="s">
        <v>7432</v>
      </c>
      <c r="C7420" s="18" t="s">
        <v>814</v>
      </c>
      <c r="D7420" s="18">
        <v>0.74</v>
      </c>
      <c r="E7420" s="310" t="str">
        <f t="shared" si="115"/>
        <v>SINAPI 07/2024</v>
      </c>
      <c r="F7420" s="18">
        <v>0.86</v>
      </c>
    </row>
    <row r="7421" spans="1:6" ht="27">
      <c r="A7421" s="707">
        <v>95346</v>
      </c>
      <c r="B7421" s="692" t="s">
        <v>7433</v>
      </c>
      <c r="C7421" s="18" t="s">
        <v>814</v>
      </c>
      <c r="D7421" s="18">
        <v>0.11</v>
      </c>
      <c r="E7421" s="310" t="str">
        <f t="shared" si="115"/>
        <v>SINAPI 07/2024</v>
      </c>
      <c r="F7421" s="18">
        <v>0.12</v>
      </c>
    </row>
    <row r="7422" spans="1:6" ht="27">
      <c r="A7422" s="707">
        <v>95347</v>
      </c>
      <c r="B7422" s="692" t="s">
        <v>7434</v>
      </c>
      <c r="C7422" s="18" t="s">
        <v>814</v>
      </c>
      <c r="D7422" s="18">
        <v>0.1</v>
      </c>
      <c r="E7422" s="310" t="str">
        <f t="shared" si="115"/>
        <v>SINAPI 07/2024</v>
      </c>
      <c r="F7422" s="18">
        <v>0.12</v>
      </c>
    </row>
    <row r="7423" spans="1:6" ht="27">
      <c r="A7423" s="707">
        <v>95348</v>
      </c>
      <c r="B7423" s="692" t="s">
        <v>7435</v>
      </c>
      <c r="C7423" s="18" t="s">
        <v>814</v>
      </c>
      <c r="D7423" s="18">
        <v>0.13</v>
      </c>
      <c r="E7423" s="310" t="str">
        <f t="shared" si="115"/>
        <v>SINAPI 07/2024</v>
      </c>
      <c r="F7423" s="18">
        <v>0.15</v>
      </c>
    </row>
    <row r="7424" spans="1:6" ht="27">
      <c r="A7424" s="707">
        <v>95349</v>
      </c>
      <c r="B7424" s="692" t="s">
        <v>7436</v>
      </c>
      <c r="C7424" s="18" t="s">
        <v>814</v>
      </c>
      <c r="D7424" s="18">
        <v>0.08</v>
      </c>
      <c r="E7424" s="310" t="str">
        <f t="shared" si="115"/>
        <v>SINAPI 07/2024</v>
      </c>
      <c r="F7424" s="18">
        <v>0.1</v>
      </c>
    </row>
    <row r="7425" spans="1:6" ht="27">
      <c r="A7425" s="707">
        <v>95351</v>
      </c>
      <c r="B7425" s="692" t="s">
        <v>7437</v>
      </c>
      <c r="C7425" s="18" t="s">
        <v>814</v>
      </c>
      <c r="D7425" s="18">
        <v>0.38</v>
      </c>
      <c r="E7425" s="310" t="str">
        <f t="shared" si="115"/>
        <v>SINAPI 07/2024</v>
      </c>
      <c r="F7425" s="18">
        <v>0.44</v>
      </c>
    </row>
    <row r="7426" spans="1:6" ht="27">
      <c r="A7426" s="707">
        <v>95352</v>
      </c>
      <c r="B7426" s="692" t="s">
        <v>7438</v>
      </c>
      <c r="C7426" s="18" t="s">
        <v>814</v>
      </c>
      <c r="D7426" s="18">
        <v>0.13</v>
      </c>
      <c r="E7426" s="310" t="str">
        <f t="shared" si="115"/>
        <v>SINAPI 07/2024</v>
      </c>
      <c r="F7426" s="18">
        <v>0.16</v>
      </c>
    </row>
    <row r="7427" spans="1:6" ht="27">
      <c r="A7427" s="707">
        <v>95354</v>
      </c>
      <c r="B7427" s="692" t="s">
        <v>7439</v>
      </c>
      <c r="C7427" s="18" t="s">
        <v>814</v>
      </c>
      <c r="D7427" s="18">
        <v>0.24</v>
      </c>
      <c r="E7427" s="310" t="str">
        <f t="shared" si="115"/>
        <v>SINAPI 07/2024</v>
      </c>
      <c r="F7427" s="18">
        <v>0.28000000000000003</v>
      </c>
    </row>
    <row r="7428" spans="1:6" ht="27">
      <c r="A7428" s="707">
        <v>95355</v>
      </c>
      <c r="B7428" s="692" t="s">
        <v>7440</v>
      </c>
      <c r="C7428" s="18" t="s">
        <v>814</v>
      </c>
      <c r="D7428" s="18">
        <v>0.18</v>
      </c>
      <c r="E7428" s="310" t="str">
        <f t="shared" si="115"/>
        <v>SINAPI 07/2024</v>
      </c>
      <c r="F7428" s="18">
        <v>0.21</v>
      </c>
    </row>
    <row r="7429" spans="1:6" ht="27">
      <c r="A7429" s="707">
        <v>95356</v>
      </c>
      <c r="B7429" s="692" t="s">
        <v>7441</v>
      </c>
      <c r="C7429" s="18" t="s">
        <v>814</v>
      </c>
      <c r="D7429" s="18">
        <v>0.24</v>
      </c>
      <c r="E7429" s="310" t="str">
        <f t="shared" si="115"/>
        <v>SINAPI 07/2024</v>
      </c>
      <c r="F7429" s="18">
        <v>0.28000000000000003</v>
      </c>
    </row>
    <row r="7430" spans="1:6" ht="27">
      <c r="A7430" s="707">
        <v>95357</v>
      </c>
      <c r="B7430" s="692" t="s">
        <v>7442</v>
      </c>
      <c r="C7430" s="18" t="s">
        <v>814</v>
      </c>
      <c r="D7430" s="18">
        <v>0.36</v>
      </c>
      <c r="E7430" s="310" t="str">
        <f t="shared" si="115"/>
        <v>SINAPI 07/2024</v>
      </c>
      <c r="F7430" s="18">
        <v>0.42</v>
      </c>
    </row>
    <row r="7431" spans="1:6" ht="27">
      <c r="A7431" s="707">
        <v>95358</v>
      </c>
      <c r="B7431" s="692" t="s">
        <v>7443</v>
      </c>
      <c r="C7431" s="18" t="s">
        <v>814</v>
      </c>
      <c r="D7431" s="18">
        <v>0.38</v>
      </c>
      <c r="E7431" s="310" t="str">
        <f t="shared" si="115"/>
        <v>SINAPI 07/2024</v>
      </c>
      <c r="F7431" s="18">
        <v>0.45</v>
      </c>
    </row>
    <row r="7432" spans="1:6" ht="27">
      <c r="A7432" s="707">
        <v>95359</v>
      </c>
      <c r="B7432" s="692" t="s">
        <v>7444</v>
      </c>
      <c r="C7432" s="18" t="s">
        <v>814</v>
      </c>
      <c r="D7432" s="18">
        <v>0.62</v>
      </c>
      <c r="E7432" s="310" t="str">
        <f t="shared" ref="E7432:E7495" si="116">+$G$7</f>
        <v>SINAPI 07/2024</v>
      </c>
      <c r="F7432" s="18">
        <v>0.72</v>
      </c>
    </row>
    <row r="7433" spans="1:6" ht="27">
      <c r="A7433" s="707">
        <v>95360</v>
      </c>
      <c r="B7433" s="692" t="s">
        <v>7445</v>
      </c>
      <c r="C7433" s="18" t="s">
        <v>814</v>
      </c>
      <c r="D7433" s="18">
        <v>0.32</v>
      </c>
      <c r="E7433" s="310" t="str">
        <f t="shared" si="116"/>
        <v>SINAPI 07/2024</v>
      </c>
      <c r="F7433" s="18">
        <v>0.37</v>
      </c>
    </row>
    <row r="7434" spans="1:6" ht="27">
      <c r="A7434" s="707">
        <v>95361</v>
      </c>
      <c r="B7434" s="692" t="s">
        <v>7446</v>
      </c>
      <c r="C7434" s="18" t="s">
        <v>814</v>
      </c>
      <c r="D7434" s="18">
        <v>0.19</v>
      </c>
      <c r="E7434" s="310" t="str">
        <f t="shared" si="116"/>
        <v>SINAPI 07/2024</v>
      </c>
      <c r="F7434" s="18">
        <v>0.22</v>
      </c>
    </row>
    <row r="7435" spans="1:6" ht="27">
      <c r="A7435" s="707">
        <v>95362</v>
      </c>
      <c r="B7435" s="692" t="s">
        <v>7447</v>
      </c>
      <c r="C7435" s="18" t="s">
        <v>814</v>
      </c>
      <c r="D7435" s="18">
        <v>0.28999999999999998</v>
      </c>
      <c r="E7435" s="310" t="str">
        <f t="shared" si="116"/>
        <v>SINAPI 07/2024</v>
      </c>
      <c r="F7435" s="18">
        <v>0.34</v>
      </c>
    </row>
    <row r="7436" spans="1:6" ht="27">
      <c r="A7436" s="707">
        <v>95363</v>
      </c>
      <c r="B7436" s="692" t="s">
        <v>7448</v>
      </c>
      <c r="C7436" s="18" t="s">
        <v>814</v>
      </c>
      <c r="D7436" s="18">
        <v>0.28999999999999998</v>
      </c>
      <c r="E7436" s="310" t="str">
        <f t="shared" si="116"/>
        <v>SINAPI 07/2024</v>
      </c>
      <c r="F7436" s="18">
        <v>0.34</v>
      </c>
    </row>
    <row r="7437" spans="1:6" ht="27">
      <c r="A7437" s="707">
        <v>95364</v>
      </c>
      <c r="B7437" s="692" t="s">
        <v>7449</v>
      </c>
      <c r="C7437" s="18" t="s">
        <v>814</v>
      </c>
      <c r="D7437" s="18">
        <v>0.24</v>
      </c>
      <c r="E7437" s="310" t="str">
        <f t="shared" si="116"/>
        <v>SINAPI 07/2024</v>
      </c>
      <c r="F7437" s="18">
        <v>0.28000000000000003</v>
      </c>
    </row>
    <row r="7438" spans="1:6" ht="27">
      <c r="A7438" s="707">
        <v>95365</v>
      </c>
      <c r="B7438" s="692" t="s">
        <v>7450</v>
      </c>
      <c r="C7438" s="18" t="s">
        <v>814</v>
      </c>
      <c r="D7438" s="18">
        <v>0.24</v>
      </c>
      <c r="E7438" s="310" t="str">
        <f t="shared" si="116"/>
        <v>SINAPI 07/2024</v>
      </c>
      <c r="F7438" s="18">
        <v>0.28000000000000003</v>
      </c>
    </row>
    <row r="7439" spans="1:6" ht="27">
      <c r="A7439" s="707">
        <v>95366</v>
      </c>
      <c r="B7439" s="692" t="s">
        <v>7451</v>
      </c>
      <c r="C7439" s="18" t="s">
        <v>814</v>
      </c>
      <c r="D7439" s="18">
        <v>0.23</v>
      </c>
      <c r="E7439" s="310" t="str">
        <f t="shared" si="116"/>
        <v>SINAPI 07/2024</v>
      </c>
      <c r="F7439" s="18">
        <v>0.27</v>
      </c>
    </row>
    <row r="7440" spans="1:6" ht="40.5">
      <c r="A7440" s="707">
        <v>95367</v>
      </c>
      <c r="B7440" s="692" t="s">
        <v>7452</v>
      </c>
      <c r="C7440" s="18" t="s">
        <v>814</v>
      </c>
      <c r="D7440" s="18">
        <v>0.28999999999999998</v>
      </c>
      <c r="E7440" s="310" t="str">
        <f t="shared" si="116"/>
        <v>SINAPI 07/2024</v>
      </c>
      <c r="F7440" s="18">
        <v>0.34</v>
      </c>
    </row>
    <row r="7441" spans="1:6" ht="27">
      <c r="A7441" s="707">
        <v>95368</v>
      </c>
      <c r="B7441" s="692" t="s">
        <v>7453</v>
      </c>
      <c r="C7441" s="18" t="s">
        <v>814</v>
      </c>
      <c r="D7441" s="18">
        <v>0.28999999999999998</v>
      </c>
      <c r="E7441" s="310" t="str">
        <f t="shared" si="116"/>
        <v>SINAPI 07/2024</v>
      </c>
      <c r="F7441" s="18">
        <v>0.34</v>
      </c>
    </row>
    <row r="7442" spans="1:6" ht="27">
      <c r="A7442" s="707">
        <v>95369</v>
      </c>
      <c r="B7442" s="692" t="s">
        <v>7454</v>
      </c>
      <c r="C7442" s="18" t="s">
        <v>814</v>
      </c>
      <c r="D7442" s="18">
        <v>0.19</v>
      </c>
      <c r="E7442" s="310" t="str">
        <f t="shared" si="116"/>
        <v>SINAPI 07/2024</v>
      </c>
      <c r="F7442" s="18">
        <v>0.22</v>
      </c>
    </row>
    <row r="7443" spans="1:6" ht="27">
      <c r="A7443" s="707">
        <v>95370</v>
      </c>
      <c r="B7443" s="692" t="s">
        <v>7455</v>
      </c>
      <c r="C7443" s="18" t="s">
        <v>814</v>
      </c>
      <c r="D7443" s="18">
        <v>0.3</v>
      </c>
      <c r="E7443" s="310" t="str">
        <f t="shared" si="116"/>
        <v>SINAPI 07/2024</v>
      </c>
      <c r="F7443" s="18">
        <v>0.35</v>
      </c>
    </row>
    <row r="7444" spans="1:6" ht="27">
      <c r="A7444" s="707">
        <v>95371</v>
      </c>
      <c r="B7444" s="692" t="s">
        <v>7456</v>
      </c>
      <c r="C7444" s="18" t="s">
        <v>814</v>
      </c>
      <c r="D7444" s="18">
        <v>0.44</v>
      </c>
      <c r="E7444" s="310" t="str">
        <f t="shared" si="116"/>
        <v>SINAPI 07/2024</v>
      </c>
      <c r="F7444" s="18">
        <v>0.51</v>
      </c>
    </row>
    <row r="7445" spans="1:6" ht="27">
      <c r="A7445" s="707">
        <v>95372</v>
      </c>
      <c r="B7445" s="692" t="s">
        <v>7457</v>
      </c>
      <c r="C7445" s="18" t="s">
        <v>814</v>
      </c>
      <c r="D7445" s="18">
        <v>0.3</v>
      </c>
      <c r="E7445" s="310" t="str">
        <f t="shared" si="116"/>
        <v>SINAPI 07/2024</v>
      </c>
      <c r="F7445" s="18">
        <v>0.35</v>
      </c>
    </row>
    <row r="7446" spans="1:6" ht="27">
      <c r="A7446" s="707">
        <v>95373</v>
      </c>
      <c r="B7446" s="692" t="s">
        <v>7458</v>
      </c>
      <c r="C7446" s="18" t="s">
        <v>814</v>
      </c>
      <c r="D7446" s="18">
        <v>0.28999999999999998</v>
      </c>
      <c r="E7446" s="310" t="str">
        <f t="shared" si="116"/>
        <v>SINAPI 07/2024</v>
      </c>
      <c r="F7446" s="18">
        <v>0.34</v>
      </c>
    </row>
    <row r="7447" spans="1:6" ht="27">
      <c r="A7447" s="707">
        <v>95374</v>
      </c>
      <c r="B7447" s="692" t="s">
        <v>7459</v>
      </c>
      <c r="C7447" s="18" t="s">
        <v>814</v>
      </c>
      <c r="D7447" s="18">
        <v>0.3</v>
      </c>
      <c r="E7447" s="310" t="str">
        <f t="shared" si="116"/>
        <v>SINAPI 07/2024</v>
      </c>
      <c r="F7447" s="18">
        <v>0.35</v>
      </c>
    </row>
    <row r="7448" spans="1:6" ht="27">
      <c r="A7448" s="707">
        <v>95375</v>
      </c>
      <c r="B7448" s="692" t="s">
        <v>7460</v>
      </c>
      <c r="C7448" s="18" t="s">
        <v>814</v>
      </c>
      <c r="D7448" s="18">
        <v>0.38</v>
      </c>
      <c r="E7448" s="310" t="str">
        <f t="shared" si="116"/>
        <v>SINAPI 07/2024</v>
      </c>
      <c r="F7448" s="18">
        <v>0.44</v>
      </c>
    </row>
    <row r="7449" spans="1:6" ht="27">
      <c r="A7449" s="707">
        <v>95376</v>
      </c>
      <c r="B7449" s="692" t="s">
        <v>7461</v>
      </c>
      <c r="C7449" s="18" t="s">
        <v>814</v>
      </c>
      <c r="D7449" s="18">
        <v>0.1</v>
      </c>
      <c r="E7449" s="310" t="str">
        <f t="shared" si="116"/>
        <v>SINAPI 07/2024</v>
      </c>
      <c r="F7449" s="18">
        <v>0.12</v>
      </c>
    </row>
    <row r="7450" spans="1:6" ht="27">
      <c r="A7450" s="707">
        <v>95377</v>
      </c>
      <c r="B7450" s="692" t="s">
        <v>7462</v>
      </c>
      <c r="C7450" s="18" t="s">
        <v>814</v>
      </c>
      <c r="D7450" s="18">
        <v>0.24</v>
      </c>
      <c r="E7450" s="310" t="str">
        <f t="shared" si="116"/>
        <v>SINAPI 07/2024</v>
      </c>
      <c r="F7450" s="18">
        <v>0.27</v>
      </c>
    </row>
    <row r="7451" spans="1:6" ht="27">
      <c r="A7451" s="707">
        <v>95378</v>
      </c>
      <c r="B7451" s="692" t="s">
        <v>7463</v>
      </c>
      <c r="C7451" s="18" t="s">
        <v>814</v>
      </c>
      <c r="D7451" s="18">
        <v>0.33</v>
      </c>
      <c r="E7451" s="310" t="str">
        <f t="shared" si="116"/>
        <v>SINAPI 07/2024</v>
      </c>
      <c r="F7451" s="18">
        <v>0.38</v>
      </c>
    </row>
    <row r="7452" spans="1:6" ht="27">
      <c r="A7452" s="707">
        <v>95379</v>
      </c>
      <c r="B7452" s="692" t="s">
        <v>7464</v>
      </c>
      <c r="C7452" s="18" t="s">
        <v>814</v>
      </c>
      <c r="D7452" s="18">
        <v>0.24</v>
      </c>
      <c r="E7452" s="310" t="str">
        <f t="shared" si="116"/>
        <v>SINAPI 07/2024</v>
      </c>
      <c r="F7452" s="18">
        <v>0.27</v>
      </c>
    </row>
    <row r="7453" spans="1:6" ht="40.5">
      <c r="A7453" s="707">
        <v>95380</v>
      </c>
      <c r="B7453" s="692" t="s">
        <v>7465</v>
      </c>
      <c r="C7453" s="18" t="s">
        <v>814</v>
      </c>
      <c r="D7453" s="18">
        <v>0.28000000000000003</v>
      </c>
      <c r="E7453" s="310" t="str">
        <f t="shared" si="116"/>
        <v>SINAPI 07/2024</v>
      </c>
      <c r="F7453" s="18">
        <v>0.32</v>
      </c>
    </row>
    <row r="7454" spans="1:6" ht="27">
      <c r="A7454" s="707">
        <v>95383</v>
      </c>
      <c r="B7454" s="692" t="s">
        <v>7466</v>
      </c>
      <c r="C7454" s="18" t="s">
        <v>814</v>
      </c>
      <c r="D7454" s="18">
        <v>0.22</v>
      </c>
      <c r="E7454" s="310" t="str">
        <f t="shared" si="116"/>
        <v>SINAPI 07/2024</v>
      </c>
      <c r="F7454" s="18">
        <v>0.26</v>
      </c>
    </row>
    <row r="7455" spans="1:6" ht="27">
      <c r="A7455" s="707">
        <v>95384</v>
      </c>
      <c r="B7455" s="692" t="s">
        <v>7467</v>
      </c>
      <c r="C7455" s="18" t="s">
        <v>814</v>
      </c>
      <c r="D7455" s="18">
        <v>0.55000000000000004</v>
      </c>
      <c r="E7455" s="310" t="str">
        <f t="shared" si="116"/>
        <v>SINAPI 07/2024</v>
      </c>
      <c r="F7455" s="18">
        <v>0.64</v>
      </c>
    </row>
    <row r="7456" spans="1:6" ht="27">
      <c r="A7456" s="707">
        <v>95385</v>
      </c>
      <c r="B7456" s="692" t="s">
        <v>7468</v>
      </c>
      <c r="C7456" s="18" t="s">
        <v>814</v>
      </c>
      <c r="D7456" s="18">
        <v>0.23</v>
      </c>
      <c r="E7456" s="310" t="str">
        <f t="shared" si="116"/>
        <v>SINAPI 07/2024</v>
      </c>
      <c r="F7456" s="18">
        <v>0.27</v>
      </c>
    </row>
    <row r="7457" spans="1:6" ht="27">
      <c r="A7457" s="707">
        <v>95386</v>
      </c>
      <c r="B7457" s="692" t="s">
        <v>7469</v>
      </c>
      <c r="C7457" s="18" t="s">
        <v>814</v>
      </c>
      <c r="D7457" s="18">
        <v>0.32</v>
      </c>
      <c r="E7457" s="310" t="str">
        <f t="shared" si="116"/>
        <v>SINAPI 07/2024</v>
      </c>
      <c r="F7457" s="18">
        <v>0.37</v>
      </c>
    </row>
    <row r="7458" spans="1:6" ht="27">
      <c r="A7458" s="707">
        <v>95387</v>
      </c>
      <c r="B7458" s="692" t="s">
        <v>7470</v>
      </c>
      <c r="C7458" s="18" t="s">
        <v>814</v>
      </c>
      <c r="D7458" s="18">
        <v>0.23</v>
      </c>
      <c r="E7458" s="310" t="str">
        <f t="shared" si="116"/>
        <v>SINAPI 07/2024</v>
      </c>
      <c r="F7458" s="18">
        <v>0.27</v>
      </c>
    </row>
    <row r="7459" spans="1:6" ht="40.5">
      <c r="A7459" s="707">
        <v>95389</v>
      </c>
      <c r="B7459" s="692" t="s">
        <v>7471</v>
      </c>
      <c r="C7459" s="18" t="s">
        <v>814</v>
      </c>
      <c r="D7459" s="18">
        <v>0.19</v>
      </c>
      <c r="E7459" s="310" t="str">
        <f t="shared" si="116"/>
        <v>SINAPI 07/2024</v>
      </c>
      <c r="F7459" s="18">
        <v>0.22</v>
      </c>
    </row>
    <row r="7460" spans="1:6" ht="27">
      <c r="A7460" s="707">
        <v>95390</v>
      </c>
      <c r="B7460" s="692" t="s">
        <v>7472</v>
      </c>
      <c r="C7460" s="18" t="s">
        <v>814</v>
      </c>
      <c r="D7460" s="18">
        <v>0.08</v>
      </c>
      <c r="E7460" s="310" t="str">
        <f t="shared" si="116"/>
        <v>SINAPI 07/2024</v>
      </c>
      <c r="F7460" s="18">
        <v>0.09</v>
      </c>
    </row>
    <row r="7461" spans="1:6" ht="27">
      <c r="A7461" s="707">
        <v>95392</v>
      </c>
      <c r="B7461" s="692" t="s">
        <v>7473</v>
      </c>
      <c r="C7461" s="18" t="s">
        <v>814</v>
      </c>
      <c r="D7461" s="18">
        <v>0.1</v>
      </c>
      <c r="E7461" s="310" t="str">
        <f t="shared" si="116"/>
        <v>SINAPI 07/2024</v>
      </c>
      <c r="F7461" s="18">
        <v>0.12</v>
      </c>
    </row>
    <row r="7462" spans="1:6" ht="27">
      <c r="A7462" s="707">
        <v>95393</v>
      </c>
      <c r="B7462" s="692" t="s">
        <v>7474</v>
      </c>
      <c r="C7462" s="18" t="s">
        <v>814</v>
      </c>
      <c r="D7462" s="18">
        <v>0.44</v>
      </c>
      <c r="E7462" s="310" t="str">
        <f t="shared" si="116"/>
        <v>SINAPI 07/2024</v>
      </c>
      <c r="F7462" s="18">
        <v>0.51</v>
      </c>
    </row>
    <row r="7463" spans="1:6" ht="27">
      <c r="A7463" s="707">
        <v>95394</v>
      </c>
      <c r="B7463" s="692" t="s">
        <v>7475</v>
      </c>
      <c r="C7463" s="18" t="s">
        <v>814</v>
      </c>
      <c r="D7463" s="18">
        <v>0.94</v>
      </c>
      <c r="E7463" s="310" t="str">
        <f t="shared" si="116"/>
        <v>SINAPI 07/2024</v>
      </c>
      <c r="F7463" s="18">
        <v>1.0900000000000001</v>
      </c>
    </row>
    <row r="7464" spans="1:6" ht="27">
      <c r="A7464" s="707">
        <v>95395</v>
      </c>
      <c r="B7464" s="692" t="s">
        <v>7476</v>
      </c>
      <c r="C7464" s="18" t="s">
        <v>814</v>
      </c>
      <c r="D7464" s="18">
        <v>1</v>
      </c>
      <c r="E7464" s="310" t="str">
        <f t="shared" si="116"/>
        <v>SINAPI 07/2024</v>
      </c>
      <c r="F7464" s="18">
        <v>1.1599999999999999</v>
      </c>
    </row>
    <row r="7465" spans="1:6" ht="27">
      <c r="A7465" s="707">
        <v>95396</v>
      </c>
      <c r="B7465" s="692" t="s">
        <v>7477</v>
      </c>
      <c r="C7465" s="18" t="s">
        <v>814</v>
      </c>
      <c r="D7465" s="18">
        <v>1.04</v>
      </c>
      <c r="E7465" s="310" t="str">
        <f t="shared" si="116"/>
        <v>SINAPI 07/2024</v>
      </c>
      <c r="F7465" s="18">
        <v>1.21</v>
      </c>
    </row>
    <row r="7466" spans="1:6" ht="27">
      <c r="A7466" s="707">
        <v>95398</v>
      </c>
      <c r="B7466" s="692" t="s">
        <v>7478</v>
      </c>
      <c r="C7466" s="18" t="s">
        <v>814</v>
      </c>
      <c r="D7466" s="18">
        <v>0.08</v>
      </c>
      <c r="E7466" s="310" t="str">
        <f t="shared" si="116"/>
        <v>SINAPI 07/2024</v>
      </c>
      <c r="F7466" s="18">
        <v>0.09</v>
      </c>
    </row>
    <row r="7467" spans="1:6" ht="27">
      <c r="A7467" s="707">
        <v>95400</v>
      </c>
      <c r="B7467" s="692" t="s">
        <v>7479</v>
      </c>
      <c r="C7467" s="18" t="s">
        <v>814</v>
      </c>
      <c r="D7467" s="18">
        <v>0.1</v>
      </c>
      <c r="E7467" s="310" t="str">
        <f t="shared" si="116"/>
        <v>SINAPI 07/2024</v>
      </c>
      <c r="F7467" s="18">
        <v>0.12</v>
      </c>
    </row>
    <row r="7468" spans="1:6" ht="27">
      <c r="A7468" s="707">
        <v>95401</v>
      </c>
      <c r="B7468" s="692" t="s">
        <v>7480</v>
      </c>
      <c r="C7468" s="18" t="s">
        <v>814</v>
      </c>
      <c r="D7468" s="18">
        <v>0.68</v>
      </c>
      <c r="E7468" s="310" t="str">
        <f t="shared" si="116"/>
        <v>SINAPI 07/2024</v>
      </c>
      <c r="F7468" s="18">
        <v>0.79</v>
      </c>
    </row>
    <row r="7469" spans="1:6" ht="27">
      <c r="A7469" s="707">
        <v>95402</v>
      </c>
      <c r="B7469" s="692" t="s">
        <v>7481</v>
      </c>
      <c r="C7469" s="18" t="s">
        <v>814</v>
      </c>
      <c r="D7469" s="18">
        <v>1.7</v>
      </c>
      <c r="E7469" s="310" t="str">
        <f t="shared" si="116"/>
        <v>SINAPI 07/2024</v>
      </c>
      <c r="F7469" s="18">
        <v>1.98</v>
      </c>
    </row>
    <row r="7470" spans="1:6" ht="27">
      <c r="A7470" s="707">
        <v>95403</v>
      </c>
      <c r="B7470" s="692" t="s">
        <v>7482</v>
      </c>
      <c r="C7470" s="18" t="s">
        <v>814</v>
      </c>
      <c r="D7470" s="18">
        <v>1.79</v>
      </c>
      <c r="E7470" s="310" t="str">
        <f t="shared" si="116"/>
        <v>SINAPI 07/2024</v>
      </c>
      <c r="F7470" s="18">
        <v>2.08</v>
      </c>
    </row>
    <row r="7471" spans="1:6" ht="27">
      <c r="A7471" s="707">
        <v>95404</v>
      </c>
      <c r="B7471" s="692" t="s">
        <v>7483</v>
      </c>
      <c r="C7471" s="18" t="s">
        <v>814</v>
      </c>
      <c r="D7471" s="18">
        <v>2.14</v>
      </c>
      <c r="E7471" s="310" t="str">
        <f t="shared" si="116"/>
        <v>SINAPI 07/2024</v>
      </c>
      <c r="F7471" s="18">
        <v>2.48</v>
      </c>
    </row>
    <row r="7472" spans="1:6" ht="27">
      <c r="A7472" s="707">
        <v>95405</v>
      </c>
      <c r="B7472" s="692" t="s">
        <v>7484</v>
      </c>
      <c r="C7472" s="18" t="s">
        <v>814</v>
      </c>
      <c r="D7472" s="18">
        <v>1.07</v>
      </c>
      <c r="E7472" s="310" t="str">
        <f t="shared" si="116"/>
        <v>SINAPI 07/2024</v>
      </c>
      <c r="F7472" s="18">
        <v>1.24</v>
      </c>
    </row>
    <row r="7473" spans="1:6" ht="27">
      <c r="A7473" s="707">
        <v>95406</v>
      </c>
      <c r="B7473" s="692" t="s">
        <v>7485</v>
      </c>
      <c r="C7473" s="18" t="s">
        <v>814</v>
      </c>
      <c r="D7473" s="18">
        <v>0.23</v>
      </c>
      <c r="E7473" s="310" t="str">
        <f t="shared" si="116"/>
        <v>SINAPI 07/2024</v>
      </c>
      <c r="F7473" s="18">
        <v>0.27</v>
      </c>
    </row>
    <row r="7474" spans="1:6" ht="27">
      <c r="A7474" s="707">
        <v>95408</v>
      </c>
      <c r="B7474" s="692" t="s">
        <v>7486</v>
      </c>
      <c r="C7474" s="18" t="s">
        <v>7394</v>
      </c>
      <c r="D7474" s="18">
        <v>13.84</v>
      </c>
      <c r="E7474" s="310" t="str">
        <f t="shared" si="116"/>
        <v>SINAPI 07/2024</v>
      </c>
      <c r="F7474" s="18">
        <v>16.059999999999999</v>
      </c>
    </row>
    <row r="7475" spans="1:6" ht="27">
      <c r="A7475" s="707">
        <v>95411</v>
      </c>
      <c r="B7475" s="692" t="s">
        <v>7487</v>
      </c>
      <c r="C7475" s="18" t="s">
        <v>7394</v>
      </c>
      <c r="D7475" s="18">
        <v>14.19</v>
      </c>
      <c r="E7475" s="310" t="str">
        <f t="shared" si="116"/>
        <v>SINAPI 07/2024</v>
      </c>
      <c r="F7475" s="18">
        <v>16.48</v>
      </c>
    </row>
    <row r="7476" spans="1:6" ht="27">
      <c r="A7476" s="707">
        <v>95413</v>
      </c>
      <c r="B7476" s="692" t="s">
        <v>7488</v>
      </c>
      <c r="C7476" s="18" t="s">
        <v>7394</v>
      </c>
      <c r="D7476" s="18">
        <v>13.84</v>
      </c>
      <c r="E7476" s="310" t="str">
        <f t="shared" si="116"/>
        <v>SINAPI 07/2024</v>
      </c>
      <c r="F7476" s="18">
        <v>16.059999999999999</v>
      </c>
    </row>
    <row r="7477" spans="1:6" ht="27">
      <c r="A7477" s="707">
        <v>95414</v>
      </c>
      <c r="B7477" s="692" t="s">
        <v>7489</v>
      </c>
      <c r="C7477" s="18" t="s">
        <v>7394</v>
      </c>
      <c r="D7477" s="18">
        <v>57.69</v>
      </c>
      <c r="E7477" s="310" t="str">
        <f t="shared" si="116"/>
        <v>SINAPI 07/2024</v>
      </c>
      <c r="F7477" s="18">
        <v>66.989999999999995</v>
      </c>
    </row>
    <row r="7478" spans="1:6" ht="27">
      <c r="A7478" s="707">
        <v>95415</v>
      </c>
      <c r="B7478" s="692" t="s">
        <v>7490</v>
      </c>
      <c r="C7478" s="18" t="s">
        <v>7394</v>
      </c>
      <c r="D7478" s="18">
        <v>223.32</v>
      </c>
      <c r="E7478" s="310" t="str">
        <f t="shared" si="116"/>
        <v>SINAPI 07/2024</v>
      </c>
      <c r="F7478" s="18">
        <v>259.3</v>
      </c>
    </row>
    <row r="7479" spans="1:6" ht="27">
      <c r="A7479" s="707">
        <v>95416</v>
      </c>
      <c r="B7479" s="692" t="s">
        <v>7491</v>
      </c>
      <c r="C7479" s="18" t="s">
        <v>7394</v>
      </c>
      <c r="D7479" s="18">
        <v>11</v>
      </c>
      <c r="E7479" s="310" t="str">
        <f t="shared" si="116"/>
        <v>SINAPI 07/2024</v>
      </c>
      <c r="F7479" s="18">
        <v>12.78</v>
      </c>
    </row>
    <row r="7480" spans="1:6" ht="27">
      <c r="A7480" s="707">
        <v>95417</v>
      </c>
      <c r="B7480" s="692" t="s">
        <v>7492</v>
      </c>
      <c r="C7480" s="18" t="s">
        <v>7394</v>
      </c>
      <c r="D7480" s="18">
        <v>234.42</v>
      </c>
      <c r="E7480" s="310" t="str">
        <f t="shared" si="116"/>
        <v>SINAPI 07/2024</v>
      </c>
      <c r="F7480" s="18">
        <v>272.19</v>
      </c>
    </row>
    <row r="7481" spans="1:6" ht="27">
      <c r="A7481" s="707">
        <v>95418</v>
      </c>
      <c r="B7481" s="692" t="s">
        <v>7493</v>
      </c>
      <c r="C7481" s="18" t="s">
        <v>7394</v>
      </c>
      <c r="D7481" s="18">
        <v>279.87</v>
      </c>
      <c r="E7481" s="310" t="str">
        <f t="shared" si="116"/>
        <v>SINAPI 07/2024</v>
      </c>
      <c r="F7481" s="18">
        <v>324.97000000000003</v>
      </c>
    </row>
    <row r="7482" spans="1:6" ht="27">
      <c r="A7482" s="707">
        <v>95419</v>
      </c>
      <c r="B7482" s="692" t="s">
        <v>7494</v>
      </c>
      <c r="C7482" s="18" t="s">
        <v>7394</v>
      </c>
      <c r="D7482" s="18">
        <v>123.48</v>
      </c>
      <c r="E7482" s="310" t="str">
        <f t="shared" si="116"/>
        <v>SINAPI 07/2024</v>
      </c>
      <c r="F7482" s="18">
        <v>143.37</v>
      </c>
    </row>
    <row r="7483" spans="1:6" ht="27">
      <c r="A7483" s="707">
        <v>95420</v>
      </c>
      <c r="B7483" s="692" t="s">
        <v>7495</v>
      </c>
      <c r="C7483" s="18" t="s">
        <v>7394</v>
      </c>
      <c r="D7483" s="18">
        <v>130.81</v>
      </c>
      <c r="E7483" s="310" t="str">
        <f t="shared" si="116"/>
        <v>SINAPI 07/2024</v>
      </c>
      <c r="F7483" s="18">
        <v>151.88999999999999</v>
      </c>
    </row>
    <row r="7484" spans="1:6" ht="27">
      <c r="A7484" s="707">
        <v>95421</v>
      </c>
      <c r="B7484" s="692" t="s">
        <v>7496</v>
      </c>
      <c r="C7484" s="18" t="s">
        <v>7394</v>
      </c>
      <c r="D7484" s="18">
        <v>137.09</v>
      </c>
      <c r="E7484" s="310" t="str">
        <f t="shared" si="116"/>
        <v>SINAPI 07/2024</v>
      </c>
      <c r="F7484" s="18">
        <v>159.18</v>
      </c>
    </row>
    <row r="7485" spans="1:6" ht="27">
      <c r="A7485" s="707">
        <v>95422</v>
      </c>
      <c r="B7485" s="692" t="s">
        <v>7497</v>
      </c>
      <c r="C7485" s="18" t="s">
        <v>7394</v>
      </c>
      <c r="D7485" s="18">
        <v>89.75</v>
      </c>
      <c r="E7485" s="310" t="str">
        <f t="shared" si="116"/>
        <v>SINAPI 07/2024</v>
      </c>
      <c r="F7485" s="18">
        <v>104.21</v>
      </c>
    </row>
    <row r="7486" spans="1:6" ht="27">
      <c r="A7486" s="707">
        <v>95423</v>
      </c>
      <c r="B7486" s="692" t="s">
        <v>7498</v>
      </c>
      <c r="C7486" s="18" t="s">
        <v>7394</v>
      </c>
      <c r="D7486" s="18">
        <v>140.04</v>
      </c>
      <c r="E7486" s="310" t="str">
        <f t="shared" si="116"/>
        <v>SINAPI 07/2024</v>
      </c>
      <c r="F7486" s="18">
        <v>162.6</v>
      </c>
    </row>
    <row r="7487" spans="1:6" ht="27">
      <c r="A7487" s="707">
        <v>95424</v>
      </c>
      <c r="B7487" s="692" t="s">
        <v>7499</v>
      </c>
      <c r="C7487" s="18" t="s">
        <v>7394</v>
      </c>
      <c r="D7487" s="18">
        <v>30.99</v>
      </c>
      <c r="E7487" s="310" t="str">
        <f t="shared" si="116"/>
        <v>SINAPI 07/2024</v>
      </c>
      <c r="F7487" s="18">
        <v>35.99</v>
      </c>
    </row>
    <row r="7488" spans="1:6" ht="27">
      <c r="A7488" s="707">
        <v>100288</v>
      </c>
      <c r="B7488" s="692" t="s">
        <v>7500</v>
      </c>
      <c r="C7488" s="18" t="s">
        <v>814</v>
      </c>
      <c r="D7488" s="18">
        <v>0.08</v>
      </c>
      <c r="E7488" s="310" t="str">
        <f t="shared" si="116"/>
        <v>SINAPI 07/2024</v>
      </c>
      <c r="F7488" s="18">
        <v>0.09</v>
      </c>
    </row>
    <row r="7489" spans="1:6" ht="27">
      <c r="A7489" s="707">
        <v>100289</v>
      </c>
      <c r="B7489" s="692" t="s">
        <v>7501</v>
      </c>
      <c r="C7489" s="18" t="s">
        <v>814</v>
      </c>
      <c r="D7489" s="18">
        <v>18.95</v>
      </c>
      <c r="E7489" s="310" t="str">
        <f t="shared" si="116"/>
        <v>SINAPI 07/2024</v>
      </c>
      <c r="F7489" s="18">
        <v>21.21</v>
      </c>
    </row>
    <row r="7490" spans="1:6" ht="27">
      <c r="A7490" s="707">
        <v>100291</v>
      </c>
      <c r="B7490" s="692" t="s">
        <v>7502</v>
      </c>
      <c r="C7490" s="18" t="s">
        <v>814</v>
      </c>
      <c r="D7490" s="18">
        <v>0.24</v>
      </c>
      <c r="E7490" s="310" t="str">
        <f t="shared" si="116"/>
        <v>SINAPI 07/2024</v>
      </c>
      <c r="F7490" s="18">
        <v>0.28000000000000003</v>
      </c>
    </row>
    <row r="7491" spans="1:6" ht="27">
      <c r="A7491" s="707">
        <v>100293</v>
      </c>
      <c r="B7491" s="692" t="s">
        <v>7503</v>
      </c>
      <c r="C7491" s="18" t="s">
        <v>814</v>
      </c>
      <c r="D7491" s="18">
        <v>0.23</v>
      </c>
      <c r="E7491" s="310" t="str">
        <f t="shared" si="116"/>
        <v>SINAPI 07/2024</v>
      </c>
      <c r="F7491" s="18">
        <v>0.26</v>
      </c>
    </row>
    <row r="7492" spans="1:6" ht="27">
      <c r="A7492" s="707">
        <v>100295</v>
      </c>
      <c r="B7492" s="692" t="s">
        <v>7504</v>
      </c>
      <c r="C7492" s="18" t="s">
        <v>814</v>
      </c>
      <c r="D7492" s="18">
        <v>0.55000000000000004</v>
      </c>
      <c r="E7492" s="310" t="str">
        <f t="shared" si="116"/>
        <v>SINAPI 07/2024</v>
      </c>
      <c r="F7492" s="18">
        <v>0.64</v>
      </c>
    </row>
    <row r="7493" spans="1:6" ht="27">
      <c r="A7493" s="707">
        <v>100298</v>
      </c>
      <c r="B7493" s="692" t="s">
        <v>7505</v>
      </c>
      <c r="C7493" s="18" t="s">
        <v>814</v>
      </c>
      <c r="D7493" s="18">
        <v>0.57999999999999996</v>
      </c>
      <c r="E7493" s="310" t="str">
        <f t="shared" si="116"/>
        <v>SINAPI 07/2024</v>
      </c>
      <c r="F7493" s="18">
        <v>0.68</v>
      </c>
    </row>
    <row r="7494" spans="1:6" ht="27">
      <c r="A7494" s="707">
        <v>100299</v>
      </c>
      <c r="B7494" s="692" t="s">
        <v>7506</v>
      </c>
      <c r="C7494" s="18" t="s">
        <v>814</v>
      </c>
      <c r="D7494" s="18">
        <v>0.47</v>
      </c>
      <c r="E7494" s="310" t="str">
        <f t="shared" si="116"/>
        <v>SINAPI 07/2024</v>
      </c>
      <c r="F7494" s="18">
        <v>0.54</v>
      </c>
    </row>
    <row r="7495" spans="1:6" ht="27">
      <c r="A7495" s="707">
        <v>100301</v>
      </c>
      <c r="B7495" s="692" t="s">
        <v>7507</v>
      </c>
      <c r="C7495" s="18" t="s">
        <v>814</v>
      </c>
      <c r="D7495" s="18">
        <v>21.31</v>
      </c>
      <c r="E7495" s="310" t="str">
        <f t="shared" si="116"/>
        <v>SINAPI 07/2024</v>
      </c>
      <c r="F7495" s="18">
        <v>23.67</v>
      </c>
    </row>
    <row r="7496" spans="1:6" ht="27">
      <c r="A7496" s="707">
        <v>100303</v>
      </c>
      <c r="B7496" s="692" t="s">
        <v>7508</v>
      </c>
      <c r="C7496" s="18" t="s">
        <v>814</v>
      </c>
      <c r="D7496" s="18">
        <v>18.809999999999999</v>
      </c>
      <c r="E7496" s="310" t="str">
        <f t="shared" ref="E7496:E7559" si="117">+$G$7</f>
        <v>SINAPI 07/2024</v>
      </c>
      <c r="F7496" s="18">
        <v>21.03</v>
      </c>
    </row>
    <row r="7497" spans="1:6" ht="27">
      <c r="A7497" s="707">
        <v>100307</v>
      </c>
      <c r="B7497" s="692" t="s">
        <v>7509</v>
      </c>
      <c r="C7497" s="18" t="s">
        <v>814</v>
      </c>
      <c r="D7497" s="18">
        <v>21.09</v>
      </c>
      <c r="E7497" s="310" t="str">
        <f t="shared" si="117"/>
        <v>SINAPI 07/2024</v>
      </c>
      <c r="F7497" s="18">
        <v>23.68</v>
      </c>
    </row>
    <row r="7498" spans="1:6" ht="27">
      <c r="A7498" s="707">
        <v>100308</v>
      </c>
      <c r="B7498" s="692" t="s">
        <v>7510</v>
      </c>
      <c r="C7498" s="18" t="s">
        <v>814</v>
      </c>
      <c r="D7498" s="18">
        <v>23.98</v>
      </c>
      <c r="E7498" s="310" t="str">
        <f t="shared" si="117"/>
        <v>SINAPI 07/2024</v>
      </c>
      <c r="F7498" s="18">
        <v>27.04</v>
      </c>
    </row>
    <row r="7499" spans="1:6" ht="27">
      <c r="A7499" s="707">
        <v>100309</v>
      </c>
      <c r="B7499" s="692" t="s">
        <v>7511</v>
      </c>
      <c r="C7499" s="18" t="s">
        <v>814</v>
      </c>
      <c r="D7499" s="18">
        <v>25.4</v>
      </c>
      <c r="E7499" s="310" t="str">
        <f t="shared" si="117"/>
        <v>SINAPI 07/2024</v>
      </c>
      <c r="F7499" s="18">
        <v>29.12</v>
      </c>
    </row>
    <row r="7500" spans="1:6" ht="27">
      <c r="A7500" s="707">
        <v>100315</v>
      </c>
      <c r="B7500" s="692" t="s">
        <v>7512</v>
      </c>
      <c r="C7500" s="18" t="s">
        <v>7394</v>
      </c>
      <c r="D7500" s="18">
        <v>61.54</v>
      </c>
      <c r="E7500" s="310" t="str">
        <f t="shared" si="117"/>
        <v>SINAPI 07/2024</v>
      </c>
      <c r="F7500" s="18">
        <v>71.45</v>
      </c>
    </row>
    <row r="7501" spans="1:6" ht="27">
      <c r="A7501" s="707">
        <v>100321</v>
      </c>
      <c r="B7501" s="692" t="s">
        <v>7511</v>
      </c>
      <c r="C7501" s="18" t="s">
        <v>7394</v>
      </c>
      <c r="D7501" s="311">
        <v>4445.67</v>
      </c>
      <c r="E7501" s="310" t="str">
        <f t="shared" si="117"/>
        <v>SINAPI 07/2024</v>
      </c>
      <c r="F7501" s="311">
        <v>5095.74</v>
      </c>
    </row>
    <row r="7502" spans="1:6" ht="27">
      <c r="A7502" s="707">
        <v>100533</v>
      </c>
      <c r="B7502" s="692" t="s">
        <v>7513</v>
      </c>
      <c r="C7502" s="18" t="s">
        <v>814</v>
      </c>
      <c r="D7502" s="18">
        <v>22.08</v>
      </c>
      <c r="E7502" s="310" t="str">
        <f t="shared" si="117"/>
        <v>SINAPI 07/2024</v>
      </c>
      <c r="F7502" s="18">
        <v>25.29</v>
      </c>
    </row>
    <row r="7503" spans="1:6" ht="27">
      <c r="A7503" s="707">
        <v>100534</v>
      </c>
      <c r="B7503" s="692" t="s">
        <v>7513</v>
      </c>
      <c r="C7503" s="18" t="s">
        <v>7394</v>
      </c>
      <c r="D7503" s="311">
        <v>3884.48</v>
      </c>
      <c r="E7503" s="310" t="str">
        <f t="shared" si="117"/>
        <v>SINAPI 07/2024</v>
      </c>
      <c r="F7503" s="311">
        <v>4444.1400000000003</v>
      </c>
    </row>
    <row r="7504" spans="1:6" ht="27">
      <c r="A7504" s="707">
        <v>100535</v>
      </c>
      <c r="B7504" s="692" t="s">
        <v>7514</v>
      </c>
      <c r="C7504" s="18" t="s">
        <v>814</v>
      </c>
      <c r="D7504" s="18">
        <v>0.4</v>
      </c>
      <c r="E7504" s="310" t="str">
        <f t="shared" si="117"/>
        <v>SINAPI 07/2024</v>
      </c>
      <c r="F7504" s="18">
        <v>0.46</v>
      </c>
    </row>
    <row r="7505" spans="1:6" ht="27">
      <c r="A7505" s="707">
        <v>100536</v>
      </c>
      <c r="B7505" s="692" t="s">
        <v>7515</v>
      </c>
      <c r="C7505" s="18" t="s">
        <v>7394</v>
      </c>
      <c r="D7505" s="18">
        <v>52.98</v>
      </c>
      <c r="E7505" s="310" t="str">
        <f t="shared" si="117"/>
        <v>SINAPI 07/2024</v>
      </c>
      <c r="F7505" s="18">
        <v>61.52</v>
      </c>
    </row>
    <row r="7506" spans="1:6" ht="27">
      <c r="A7506" s="707">
        <v>101286</v>
      </c>
      <c r="B7506" s="692" t="s">
        <v>7516</v>
      </c>
      <c r="C7506" s="18" t="s">
        <v>7394</v>
      </c>
      <c r="D7506" s="18">
        <v>25.07</v>
      </c>
      <c r="E7506" s="310" t="str">
        <f t="shared" si="117"/>
        <v>SINAPI 07/2024</v>
      </c>
      <c r="F7506" s="18">
        <v>29.11</v>
      </c>
    </row>
    <row r="7507" spans="1:6" ht="27">
      <c r="A7507" s="707">
        <v>101287</v>
      </c>
      <c r="B7507" s="692" t="s">
        <v>7517</v>
      </c>
      <c r="C7507" s="18" t="s">
        <v>7394</v>
      </c>
      <c r="D7507" s="18">
        <v>81.08</v>
      </c>
      <c r="E7507" s="310" t="str">
        <f t="shared" si="117"/>
        <v>SINAPI 07/2024</v>
      </c>
      <c r="F7507" s="18">
        <v>94.14</v>
      </c>
    </row>
    <row r="7508" spans="1:6" ht="27">
      <c r="A7508" s="707">
        <v>101288</v>
      </c>
      <c r="B7508" s="692" t="s">
        <v>7518</v>
      </c>
      <c r="C7508" s="18" t="s">
        <v>7394</v>
      </c>
      <c r="D7508" s="18">
        <v>25.07</v>
      </c>
      <c r="E7508" s="310" t="str">
        <f t="shared" si="117"/>
        <v>SINAPI 07/2024</v>
      </c>
      <c r="F7508" s="18">
        <v>29.11</v>
      </c>
    </row>
    <row r="7509" spans="1:6" ht="27">
      <c r="A7509" s="707">
        <v>101289</v>
      </c>
      <c r="B7509" s="692" t="s">
        <v>7519</v>
      </c>
      <c r="C7509" s="18" t="s">
        <v>7394</v>
      </c>
      <c r="D7509" s="18">
        <v>25.29</v>
      </c>
      <c r="E7509" s="310" t="str">
        <f t="shared" si="117"/>
        <v>SINAPI 07/2024</v>
      </c>
      <c r="F7509" s="18">
        <v>29.37</v>
      </c>
    </row>
    <row r="7510" spans="1:6" ht="27">
      <c r="A7510" s="707">
        <v>101290</v>
      </c>
      <c r="B7510" s="692" t="s">
        <v>7520</v>
      </c>
      <c r="C7510" s="18" t="s">
        <v>7394</v>
      </c>
      <c r="D7510" s="18">
        <v>32.06</v>
      </c>
      <c r="E7510" s="310" t="str">
        <f t="shared" si="117"/>
        <v>SINAPI 07/2024</v>
      </c>
      <c r="F7510" s="18">
        <v>37.229999999999997</v>
      </c>
    </row>
    <row r="7511" spans="1:6" ht="27">
      <c r="A7511" s="707">
        <v>101291</v>
      </c>
      <c r="B7511" s="692" t="s">
        <v>7521</v>
      </c>
      <c r="C7511" s="18" t="s">
        <v>7394</v>
      </c>
      <c r="D7511" s="18">
        <v>25.07</v>
      </c>
      <c r="E7511" s="310" t="str">
        <f t="shared" si="117"/>
        <v>SINAPI 07/2024</v>
      </c>
      <c r="F7511" s="18">
        <v>29.11</v>
      </c>
    </row>
    <row r="7512" spans="1:6" ht="27">
      <c r="A7512" s="707">
        <v>101292</v>
      </c>
      <c r="B7512" s="692" t="s">
        <v>7522</v>
      </c>
      <c r="C7512" s="18" t="s">
        <v>7394</v>
      </c>
      <c r="D7512" s="18">
        <v>25.29</v>
      </c>
      <c r="E7512" s="310" t="str">
        <f t="shared" si="117"/>
        <v>SINAPI 07/2024</v>
      </c>
      <c r="F7512" s="18">
        <v>29.37</v>
      </c>
    </row>
    <row r="7513" spans="1:6" ht="27">
      <c r="A7513" s="707">
        <v>101293</v>
      </c>
      <c r="B7513" s="692" t="s">
        <v>7523</v>
      </c>
      <c r="C7513" s="18" t="s">
        <v>7394</v>
      </c>
      <c r="D7513" s="18">
        <v>31.4</v>
      </c>
      <c r="E7513" s="310" t="str">
        <f t="shared" si="117"/>
        <v>SINAPI 07/2024</v>
      </c>
      <c r="F7513" s="18">
        <v>36.46</v>
      </c>
    </row>
    <row r="7514" spans="1:6" ht="27">
      <c r="A7514" s="707">
        <v>101294</v>
      </c>
      <c r="B7514" s="692" t="s">
        <v>7524</v>
      </c>
      <c r="C7514" s="18" t="s">
        <v>7394</v>
      </c>
      <c r="D7514" s="18">
        <v>35.15</v>
      </c>
      <c r="E7514" s="310" t="str">
        <f t="shared" si="117"/>
        <v>SINAPI 07/2024</v>
      </c>
      <c r="F7514" s="18">
        <v>40.81</v>
      </c>
    </row>
    <row r="7515" spans="1:6" ht="27">
      <c r="A7515" s="707">
        <v>101295</v>
      </c>
      <c r="B7515" s="692" t="s">
        <v>7525</v>
      </c>
      <c r="C7515" s="18" t="s">
        <v>7394</v>
      </c>
      <c r="D7515" s="18">
        <v>30.19</v>
      </c>
      <c r="E7515" s="310" t="str">
        <f t="shared" si="117"/>
        <v>SINAPI 07/2024</v>
      </c>
      <c r="F7515" s="18">
        <v>35.049999999999997</v>
      </c>
    </row>
    <row r="7516" spans="1:6" ht="40.5">
      <c r="A7516" s="707">
        <v>101296</v>
      </c>
      <c r="B7516" s="692" t="s">
        <v>7526</v>
      </c>
      <c r="C7516" s="18" t="s">
        <v>7394</v>
      </c>
      <c r="D7516" s="18">
        <v>39.07</v>
      </c>
      <c r="E7516" s="310" t="str">
        <f t="shared" si="117"/>
        <v>SINAPI 07/2024</v>
      </c>
      <c r="F7516" s="18">
        <v>45.37</v>
      </c>
    </row>
    <row r="7517" spans="1:6" ht="27">
      <c r="A7517" s="707">
        <v>101297</v>
      </c>
      <c r="B7517" s="692" t="s">
        <v>7527</v>
      </c>
      <c r="C7517" s="18" t="s">
        <v>7394</v>
      </c>
      <c r="D7517" s="18">
        <v>20.420000000000002</v>
      </c>
      <c r="E7517" s="310" t="str">
        <f t="shared" si="117"/>
        <v>SINAPI 07/2024</v>
      </c>
      <c r="F7517" s="18">
        <v>23.71</v>
      </c>
    </row>
    <row r="7518" spans="1:6" ht="27">
      <c r="A7518" s="707">
        <v>101298</v>
      </c>
      <c r="B7518" s="692" t="s">
        <v>7528</v>
      </c>
      <c r="C7518" s="18" t="s">
        <v>7394</v>
      </c>
      <c r="D7518" s="18">
        <v>25.07</v>
      </c>
      <c r="E7518" s="310" t="str">
        <f t="shared" si="117"/>
        <v>SINAPI 07/2024</v>
      </c>
      <c r="F7518" s="18">
        <v>29.11</v>
      </c>
    </row>
    <row r="7519" spans="1:6" ht="27">
      <c r="A7519" s="707">
        <v>101299</v>
      </c>
      <c r="B7519" s="692" t="s">
        <v>7529</v>
      </c>
      <c r="C7519" s="18" t="s">
        <v>7394</v>
      </c>
      <c r="D7519" s="18">
        <v>32.06</v>
      </c>
      <c r="E7519" s="310" t="str">
        <f t="shared" si="117"/>
        <v>SINAPI 07/2024</v>
      </c>
      <c r="F7519" s="18">
        <v>37.229999999999997</v>
      </c>
    </row>
    <row r="7520" spans="1:6" ht="27">
      <c r="A7520" s="707">
        <v>101300</v>
      </c>
      <c r="B7520" s="692" t="s">
        <v>7530</v>
      </c>
      <c r="C7520" s="18" t="s">
        <v>7394</v>
      </c>
      <c r="D7520" s="18">
        <v>23.62</v>
      </c>
      <c r="E7520" s="310" t="str">
        <f t="shared" si="117"/>
        <v>SINAPI 07/2024</v>
      </c>
      <c r="F7520" s="18">
        <v>27.43</v>
      </c>
    </row>
    <row r="7521" spans="1:6" ht="27">
      <c r="A7521" s="707">
        <v>101301</v>
      </c>
      <c r="B7521" s="692" t="s">
        <v>7531</v>
      </c>
      <c r="C7521" s="18" t="s">
        <v>7394</v>
      </c>
      <c r="D7521" s="18">
        <v>13.94</v>
      </c>
      <c r="E7521" s="310" t="str">
        <f t="shared" si="117"/>
        <v>SINAPI 07/2024</v>
      </c>
      <c r="F7521" s="18">
        <v>16.190000000000001</v>
      </c>
    </row>
    <row r="7522" spans="1:6" ht="27">
      <c r="A7522" s="707">
        <v>101302</v>
      </c>
      <c r="B7522" s="692" t="s">
        <v>7532</v>
      </c>
      <c r="C7522" s="18" t="s">
        <v>7394</v>
      </c>
      <c r="D7522" s="18">
        <v>28.96</v>
      </c>
      <c r="E7522" s="310" t="str">
        <f t="shared" si="117"/>
        <v>SINAPI 07/2024</v>
      </c>
      <c r="F7522" s="18">
        <v>33.619999999999997</v>
      </c>
    </row>
    <row r="7523" spans="1:6" ht="40.5">
      <c r="A7523" s="707">
        <v>101303</v>
      </c>
      <c r="B7523" s="692" t="s">
        <v>7533</v>
      </c>
      <c r="C7523" s="18" t="s">
        <v>7394</v>
      </c>
      <c r="D7523" s="18">
        <v>72.319999999999993</v>
      </c>
      <c r="E7523" s="310" t="str">
        <f t="shared" si="117"/>
        <v>SINAPI 07/2024</v>
      </c>
      <c r="F7523" s="18">
        <v>83.98</v>
      </c>
    </row>
    <row r="7524" spans="1:6" ht="27">
      <c r="A7524" s="707">
        <v>101304</v>
      </c>
      <c r="B7524" s="692" t="s">
        <v>7534</v>
      </c>
      <c r="C7524" s="18" t="s">
        <v>7394</v>
      </c>
      <c r="D7524" s="18">
        <v>40.159999999999997</v>
      </c>
      <c r="E7524" s="310" t="str">
        <f t="shared" si="117"/>
        <v>SINAPI 07/2024</v>
      </c>
      <c r="F7524" s="18">
        <v>46.63</v>
      </c>
    </row>
    <row r="7525" spans="1:6" ht="27">
      <c r="A7525" s="707">
        <v>101305</v>
      </c>
      <c r="B7525" s="692" t="s">
        <v>7535</v>
      </c>
      <c r="C7525" s="18" t="s">
        <v>7394</v>
      </c>
      <c r="D7525" s="18">
        <v>57.44</v>
      </c>
      <c r="E7525" s="310" t="str">
        <f t="shared" si="117"/>
        <v>SINAPI 07/2024</v>
      </c>
      <c r="F7525" s="18">
        <v>66.69</v>
      </c>
    </row>
    <row r="7526" spans="1:6" ht="27">
      <c r="A7526" s="707">
        <v>101307</v>
      </c>
      <c r="B7526" s="692" t="s">
        <v>7536</v>
      </c>
      <c r="C7526" s="18" t="s">
        <v>7394</v>
      </c>
      <c r="D7526" s="18">
        <v>31.42</v>
      </c>
      <c r="E7526" s="310" t="str">
        <f t="shared" si="117"/>
        <v>SINAPI 07/2024</v>
      </c>
      <c r="F7526" s="18">
        <v>36.49</v>
      </c>
    </row>
    <row r="7527" spans="1:6" ht="27">
      <c r="A7527" s="707">
        <v>101308</v>
      </c>
      <c r="B7527" s="692" t="s">
        <v>7537</v>
      </c>
      <c r="C7527" s="18" t="s">
        <v>7394</v>
      </c>
      <c r="D7527" s="18">
        <v>35.39</v>
      </c>
      <c r="E7527" s="310" t="str">
        <f t="shared" si="117"/>
        <v>SINAPI 07/2024</v>
      </c>
      <c r="F7527" s="18">
        <v>41.09</v>
      </c>
    </row>
    <row r="7528" spans="1:6" ht="27">
      <c r="A7528" s="707">
        <v>101309</v>
      </c>
      <c r="B7528" s="692" t="s">
        <v>7538</v>
      </c>
      <c r="C7528" s="18" t="s">
        <v>7394</v>
      </c>
      <c r="D7528" s="18">
        <v>32.06</v>
      </c>
      <c r="E7528" s="310" t="str">
        <f t="shared" si="117"/>
        <v>SINAPI 07/2024</v>
      </c>
      <c r="F7528" s="18">
        <v>37.229999999999997</v>
      </c>
    </row>
    <row r="7529" spans="1:6" ht="27">
      <c r="A7529" s="707">
        <v>101310</v>
      </c>
      <c r="B7529" s="692" t="s">
        <v>7539</v>
      </c>
      <c r="C7529" s="18" t="s">
        <v>7394</v>
      </c>
      <c r="D7529" s="18">
        <v>38.26</v>
      </c>
      <c r="E7529" s="310" t="str">
        <f t="shared" si="117"/>
        <v>SINAPI 07/2024</v>
      </c>
      <c r="F7529" s="18">
        <v>44.42</v>
      </c>
    </row>
    <row r="7530" spans="1:6" ht="27">
      <c r="A7530" s="707">
        <v>101311</v>
      </c>
      <c r="B7530" s="692" t="s">
        <v>7540</v>
      </c>
      <c r="C7530" s="18" t="s">
        <v>7394</v>
      </c>
      <c r="D7530" s="18">
        <v>31.4</v>
      </c>
      <c r="E7530" s="310" t="str">
        <f t="shared" si="117"/>
        <v>SINAPI 07/2024</v>
      </c>
      <c r="F7530" s="18">
        <v>36.46</v>
      </c>
    </row>
    <row r="7531" spans="1:6" ht="27">
      <c r="A7531" s="707">
        <v>101312</v>
      </c>
      <c r="B7531" s="692" t="s">
        <v>7541</v>
      </c>
      <c r="C7531" s="18" t="s">
        <v>7394</v>
      </c>
      <c r="D7531" s="18">
        <v>26.14</v>
      </c>
      <c r="E7531" s="310" t="str">
        <f t="shared" si="117"/>
        <v>SINAPI 07/2024</v>
      </c>
      <c r="F7531" s="18">
        <v>30.36</v>
      </c>
    </row>
    <row r="7532" spans="1:6" ht="27">
      <c r="A7532" s="707">
        <v>101313</v>
      </c>
      <c r="B7532" s="692" t="s">
        <v>7542</v>
      </c>
      <c r="C7532" s="18" t="s">
        <v>7394</v>
      </c>
      <c r="D7532" s="18">
        <v>101.55</v>
      </c>
      <c r="E7532" s="310" t="str">
        <f t="shared" si="117"/>
        <v>SINAPI 07/2024</v>
      </c>
      <c r="F7532" s="18">
        <v>117.91</v>
      </c>
    </row>
    <row r="7533" spans="1:6" ht="27">
      <c r="A7533" s="707">
        <v>101315</v>
      </c>
      <c r="B7533" s="692" t="s">
        <v>7543</v>
      </c>
      <c r="C7533" s="18" t="s">
        <v>7394</v>
      </c>
      <c r="D7533" s="18">
        <v>89.18</v>
      </c>
      <c r="E7533" s="310" t="str">
        <f t="shared" si="117"/>
        <v>SINAPI 07/2024</v>
      </c>
      <c r="F7533" s="18">
        <v>103.55</v>
      </c>
    </row>
    <row r="7534" spans="1:6" ht="27">
      <c r="A7534" s="707">
        <v>101316</v>
      </c>
      <c r="B7534" s="692" t="s">
        <v>7544</v>
      </c>
      <c r="C7534" s="18" t="s">
        <v>7394</v>
      </c>
      <c r="D7534" s="18">
        <v>48.94</v>
      </c>
      <c r="E7534" s="310" t="str">
        <f t="shared" si="117"/>
        <v>SINAPI 07/2024</v>
      </c>
      <c r="F7534" s="18">
        <v>56.83</v>
      </c>
    </row>
    <row r="7535" spans="1:6" ht="27">
      <c r="A7535" s="707">
        <v>101320</v>
      </c>
      <c r="B7535" s="692" t="s">
        <v>7545</v>
      </c>
      <c r="C7535" s="18" t="s">
        <v>7394</v>
      </c>
      <c r="D7535" s="18">
        <v>26.2</v>
      </c>
      <c r="E7535" s="310" t="str">
        <f t="shared" si="117"/>
        <v>SINAPI 07/2024</v>
      </c>
      <c r="F7535" s="18">
        <v>30.42</v>
      </c>
    </row>
    <row r="7536" spans="1:6" ht="27">
      <c r="A7536" s="707">
        <v>101322</v>
      </c>
      <c r="B7536" s="692" t="s">
        <v>7546</v>
      </c>
      <c r="C7536" s="18" t="s">
        <v>7394</v>
      </c>
      <c r="D7536" s="18">
        <v>31.4</v>
      </c>
      <c r="E7536" s="310" t="str">
        <f t="shared" si="117"/>
        <v>SINAPI 07/2024</v>
      </c>
      <c r="F7536" s="18">
        <v>36.46</v>
      </c>
    </row>
    <row r="7537" spans="1:6" ht="27">
      <c r="A7537" s="707">
        <v>101323</v>
      </c>
      <c r="B7537" s="692" t="s">
        <v>7547</v>
      </c>
      <c r="C7537" s="18" t="s">
        <v>7394</v>
      </c>
      <c r="D7537" s="18">
        <v>57.69</v>
      </c>
      <c r="E7537" s="310" t="str">
        <f t="shared" si="117"/>
        <v>SINAPI 07/2024</v>
      </c>
      <c r="F7537" s="18">
        <v>66.989999999999995</v>
      </c>
    </row>
    <row r="7538" spans="1:6" ht="27">
      <c r="A7538" s="707">
        <v>101324</v>
      </c>
      <c r="B7538" s="692" t="s">
        <v>7548</v>
      </c>
      <c r="C7538" s="18" t="s">
        <v>7394</v>
      </c>
      <c r="D7538" s="18">
        <v>14.38</v>
      </c>
      <c r="E7538" s="310" t="str">
        <f t="shared" si="117"/>
        <v>SINAPI 07/2024</v>
      </c>
      <c r="F7538" s="18">
        <v>16.690000000000001</v>
      </c>
    </row>
    <row r="7539" spans="1:6" ht="27">
      <c r="A7539" s="707">
        <v>101325</v>
      </c>
      <c r="B7539" s="692" t="s">
        <v>7549</v>
      </c>
      <c r="C7539" s="18" t="s">
        <v>7394</v>
      </c>
      <c r="D7539" s="18">
        <v>52.86</v>
      </c>
      <c r="E7539" s="310" t="str">
        <f t="shared" si="117"/>
        <v>SINAPI 07/2024</v>
      </c>
      <c r="F7539" s="18">
        <v>61.37</v>
      </c>
    </row>
    <row r="7540" spans="1:6" ht="27">
      <c r="A7540" s="707">
        <v>101326</v>
      </c>
      <c r="B7540" s="692" t="s">
        <v>7550</v>
      </c>
      <c r="C7540" s="18" t="s">
        <v>7394</v>
      </c>
      <c r="D7540" s="18">
        <v>11.16</v>
      </c>
      <c r="E7540" s="310" t="str">
        <f t="shared" si="117"/>
        <v>SINAPI 07/2024</v>
      </c>
      <c r="F7540" s="18">
        <v>12.96</v>
      </c>
    </row>
    <row r="7541" spans="1:6" ht="27">
      <c r="A7541" s="707">
        <v>101328</v>
      </c>
      <c r="B7541" s="692" t="s">
        <v>7551</v>
      </c>
      <c r="C7541" s="18" t="s">
        <v>7394</v>
      </c>
      <c r="D7541" s="18">
        <v>17.21</v>
      </c>
      <c r="E7541" s="310" t="str">
        <f t="shared" si="117"/>
        <v>SINAPI 07/2024</v>
      </c>
      <c r="F7541" s="18">
        <v>19.98</v>
      </c>
    </row>
    <row r="7542" spans="1:6" ht="27">
      <c r="A7542" s="707">
        <v>101329</v>
      </c>
      <c r="B7542" s="692" t="s">
        <v>7552</v>
      </c>
      <c r="C7542" s="18" t="s">
        <v>7394</v>
      </c>
      <c r="D7542" s="18">
        <v>47.71</v>
      </c>
      <c r="E7542" s="310" t="str">
        <f t="shared" si="117"/>
        <v>SINAPI 07/2024</v>
      </c>
      <c r="F7542" s="18">
        <v>55.4</v>
      </c>
    </row>
    <row r="7543" spans="1:6" ht="27">
      <c r="A7543" s="707">
        <v>101330</v>
      </c>
      <c r="B7543" s="692" t="s">
        <v>7553</v>
      </c>
      <c r="C7543" s="18" t="s">
        <v>7394</v>
      </c>
      <c r="D7543" s="18">
        <v>40.159999999999997</v>
      </c>
      <c r="E7543" s="310" t="str">
        <f t="shared" si="117"/>
        <v>SINAPI 07/2024</v>
      </c>
      <c r="F7543" s="18">
        <v>46.63</v>
      </c>
    </row>
    <row r="7544" spans="1:6" ht="27">
      <c r="A7544" s="707">
        <v>101331</v>
      </c>
      <c r="B7544" s="692" t="s">
        <v>7554</v>
      </c>
      <c r="C7544" s="18" t="s">
        <v>7394</v>
      </c>
      <c r="D7544" s="18">
        <v>40.159999999999997</v>
      </c>
      <c r="E7544" s="310" t="str">
        <f t="shared" si="117"/>
        <v>SINAPI 07/2024</v>
      </c>
      <c r="F7544" s="18">
        <v>46.63</v>
      </c>
    </row>
    <row r="7545" spans="1:6" ht="27">
      <c r="A7545" s="707">
        <v>101332</v>
      </c>
      <c r="B7545" s="692" t="s">
        <v>7555</v>
      </c>
      <c r="C7545" s="18" t="s">
        <v>7394</v>
      </c>
      <c r="D7545" s="18">
        <v>11.59</v>
      </c>
      <c r="E7545" s="310" t="str">
        <f t="shared" si="117"/>
        <v>SINAPI 07/2024</v>
      </c>
      <c r="F7545" s="18">
        <v>13.46</v>
      </c>
    </row>
    <row r="7546" spans="1:6" ht="27">
      <c r="A7546" s="707">
        <v>101333</v>
      </c>
      <c r="B7546" s="692" t="s">
        <v>7556</v>
      </c>
      <c r="C7546" s="18" t="s">
        <v>7394</v>
      </c>
      <c r="D7546" s="18">
        <v>41.52</v>
      </c>
      <c r="E7546" s="310" t="str">
        <f t="shared" si="117"/>
        <v>SINAPI 07/2024</v>
      </c>
      <c r="F7546" s="18">
        <v>48.21</v>
      </c>
    </row>
    <row r="7547" spans="1:6" ht="27">
      <c r="A7547" s="707">
        <v>101334</v>
      </c>
      <c r="B7547" s="692" t="s">
        <v>7557</v>
      </c>
      <c r="C7547" s="18" t="s">
        <v>7394</v>
      </c>
      <c r="D7547" s="18">
        <v>76.7</v>
      </c>
      <c r="E7547" s="310" t="str">
        <f t="shared" si="117"/>
        <v>SINAPI 07/2024</v>
      </c>
      <c r="F7547" s="18">
        <v>89.06</v>
      </c>
    </row>
    <row r="7548" spans="1:6" ht="40.5">
      <c r="A7548" s="707">
        <v>101336</v>
      </c>
      <c r="B7548" s="692" t="s">
        <v>7558</v>
      </c>
      <c r="C7548" s="18" t="s">
        <v>7394</v>
      </c>
      <c r="D7548" s="18">
        <v>49.96</v>
      </c>
      <c r="E7548" s="310" t="str">
        <f t="shared" si="117"/>
        <v>SINAPI 07/2024</v>
      </c>
      <c r="F7548" s="18">
        <v>58.01</v>
      </c>
    </row>
    <row r="7549" spans="1:6" ht="27">
      <c r="A7549" s="707">
        <v>101337</v>
      </c>
      <c r="B7549" s="692" t="s">
        <v>7559</v>
      </c>
      <c r="C7549" s="18" t="s">
        <v>7394</v>
      </c>
      <c r="D7549" s="18">
        <v>18.059999999999999</v>
      </c>
      <c r="E7549" s="310" t="str">
        <f t="shared" si="117"/>
        <v>SINAPI 07/2024</v>
      </c>
      <c r="F7549" s="18">
        <v>20.97</v>
      </c>
    </row>
    <row r="7550" spans="1:6" ht="27">
      <c r="A7550" s="707">
        <v>101338</v>
      </c>
      <c r="B7550" s="692" t="s">
        <v>7560</v>
      </c>
      <c r="C7550" s="18" t="s">
        <v>7394</v>
      </c>
      <c r="D7550" s="18">
        <v>25.91</v>
      </c>
      <c r="E7550" s="310" t="str">
        <f t="shared" si="117"/>
        <v>SINAPI 07/2024</v>
      </c>
      <c r="F7550" s="18">
        <v>30.09</v>
      </c>
    </row>
    <row r="7551" spans="1:6" ht="27">
      <c r="A7551" s="707">
        <v>101339</v>
      </c>
      <c r="B7551" s="692" t="s">
        <v>7561</v>
      </c>
      <c r="C7551" s="18" t="s">
        <v>7394</v>
      </c>
      <c r="D7551" s="18">
        <v>31.97</v>
      </c>
      <c r="E7551" s="310" t="str">
        <f t="shared" si="117"/>
        <v>SINAPI 07/2024</v>
      </c>
      <c r="F7551" s="18">
        <v>37.130000000000003</v>
      </c>
    </row>
    <row r="7552" spans="1:6" ht="40.5">
      <c r="A7552" s="707">
        <v>101340</v>
      </c>
      <c r="B7552" s="692" t="s">
        <v>7562</v>
      </c>
      <c r="C7552" s="18" t="s">
        <v>7394</v>
      </c>
      <c r="D7552" s="18">
        <v>25.85</v>
      </c>
      <c r="E7552" s="310" t="str">
        <f t="shared" si="117"/>
        <v>SINAPI 07/2024</v>
      </c>
      <c r="F7552" s="18">
        <v>30.02</v>
      </c>
    </row>
    <row r="7553" spans="1:6" ht="40.5">
      <c r="A7553" s="707">
        <v>101341</v>
      </c>
      <c r="B7553" s="692" t="s">
        <v>7563</v>
      </c>
      <c r="C7553" s="18" t="s">
        <v>7394</v>
      </c>
      <c r="D7553" s="18">
        <v>23.8</v>
      </c>
      <c r="E7553" s="310" t="str">
        <f t="shared" si="117"/>
        <v>SINAPI 07/2024</v>
      </c>
      <c r="F7553" s="18">
        <v>27.64</v>
      </c>
    </row>
    <row r="7554" spans="1:6" ht="40.5">
      <c r="A7554" s="707">
        <v>101342</v>
      </c>
      <c r="B7554" s="692" t="s">
        <v>7564</v>
      </c>
      <c r="C7554" s="18" t="s">
        <v>7394</v>
      </c>
      <c r="D7554" s="18">
        <v>31.97</v>
      </c>
      <c r="E7554" s="310" t="str">
        <f t="shared" si="117"/>
        <v>SINAPI 07/2024</v>
      </c>
      <c r="F7554" s="18">
        <v>37.130000000000003</v>
      </c>
    </row>
    <row r="7555" spans="1:6" ht="27">
      <c r="A7555" s="707">
        <v>101343</v>
      </c>
      <c r="B7555" s="692" t="s">
        <v>7565</v>
      </c>
      <c r="C7555" s="18" t="s">
        <v>7394</v>
      </c>
      <c r="D7555" s="18">
        <v>48.15</v>
      </c>
      <c r="E7555" s="310" t="str">
        <f t="shared" si="117"/>
        <v>SINAPI 07/2024</v>
      </c>
      <c r="F7555" s="18">
        <v>55.91</v>
      </c>
    </row>
    <row r="7556" spans="1:6" ht="27">
      <c r="A7556" s="707">
        <v>101344</v>
      </c>
      <c r="B7556" s="692" t="s">
        <v>7566</v>
      </c>
      <c r="C7556" s="18" t="s">
        <v>7394</v>
      </c>
      <c r="D7556" s="18">
        <v>50.92</v>
      </c>
      <c r="E7556" s="310" t="str">
        <f t="shared" si="117"/>
        <v>SINAPI 07/2024</v>
      </c>
      <c r="F7556" s="18">
        <v>59.12</v>
      </c>
    </row>
    <row r="7557" spans="1:6" ht="27">
      <c r="A7557" s="707">
        <v>101345</v>
      </c>
      <c r="B7557" s="692" t="s">
        <v>7567</v>
      </c>
      <c r="C7557" s="18" t="s">
        <v>7394</v>
      </c>
      <c r="D7557" s="18">
        <v>81.23</v>
      </c>
      <c r="E7557" s="310" t="str">
        <f t="shared" si="117"/>
        <v>SINAPI 07/2024</v>
      </c>
      <c r="F7557" s="18">
        <v>94.31</v>
      </c>
    </row>
    <row r="7558" spans="1:6" ht="27">
      <c r="A7558" s="707">
        <v>101346</v>
      </c>
      <c r="B7558" s="692" t="s">
        <v>7568</v>
      </c>
      <c r="C7558" s="18" t="s">
        <v>7394</v>
      </c>
      <c r="D7558" s="18">
        <v>38.93</v>
      </c>
      <c r="E7558" s="310" t="str">
        <f t="shared" si="117"/>
        <v>SINAPI 07/2024</v>
      </c>
      <c r="F7558" s="18">
        <v>45.2</v>
      </c>
    </row>
    <row r="7559" spans="1:6" ht="40.5">
      <c r="A7559" s="707">
        <v>101347</v>
      </c>
      <c r="B7559" s="692" t="s">
        <v>7569</v>
      </c>
      <c r="C7559" s="18" t="s">
        <v>7394</v>
      </c>
      <c r="D7559" s="18">
        <v>42.23</v>
      </c>
      <c r="E7559" s="310" t="str">
        <f t="shared" si="117"/>
        <v>SINAPI 07/2024</v>
      </c>
      <c r="F7559" s="18">
        <v>49.04</v>
      </c>
    </row>
    <row r="7560" spans="1:6" ht="27">
      <c r="A7560" s="707">
        <v>101348</v>
      </c>
      <c r="B7560" s="692" t="s">
        <v>7570</v>
      </c>
      <c r="C7560" s="18" t="s">
        <v>7394</v>
      </c>
      <c r="D7560" s="18">
        <v>25.85</v>
      </c>
      <c r="E7560" s="310" t="str">
        <f t="shared" ref="E7560:E7623" si="118">+$G$7</f>
        <v>SINAPI 07/2024</v>
      </c>
      <c r="F7560" s="18">
        <v>30.02</v>
      </c>
    </row>
    <row r="7561" spans="1:6" ht="27">
      <c r="A7561" s="707">
        <v>101349</v>
      </c>
      <c r="B7561" s="692" t="s">
        <v>7571</v>
      </c>
      <c r="C7561" s="18" t="s">
        <v>7394</v>
      </c>
      <c r="D7561" s="18">
        <v>38.32</v>
      </c>
      <c r="E7561" s="310" t="str">
        <f t="shared" si="118"/>
        <v>SINAPI 07/2024</v>
      </c>
      <c r="F7561" s="18">
        <v>44.5</v>
      </c>
    </row>
    <row r="7562" spans="1:6" ht="27">
      <c r="A7562" s="707">
        <v>101350</v>
      </c>
      <c r="B7562" s="692" t="s">
        <v>7572</v>
      </c>
      <c r="C7562" s="18" t="s">
        <v>7394</v>
      </c>
      <c r="D7562" s="18">
        <v>38.32</v>
      </c>
      <c r="E7562" s="310" t="str">
        <f t="shared" si="118"/>
        <v>SINAPI 07/2024</v>
      </c>
      <c r="F7562" s="18">
        <v>44.5</v>
      </c>
    </row>
    <row r="7563" spans="1:6" ht="27">
      <c r="A7563" s="707">
        <v>101351</v>
      </c>
      <c r="B7563" s="692" t="s">
        <v>7573</v>
      </c>
      <c r="C7563" s="18" t="s">
        <v>7394</v>
      </c>
      <c r="D7563" s="18">
        <v>31.97</v>
      </c>
      <c r="E7563" s="310" t="str">
        <f t="shared" si="118"/>
        <v>SINAPI 07/2024</v>
      </c>
      <c r="F7563" s="18">
        <v>37.130000000000003</v>
      </c>
    </row>
    <row r="7564" spans="1:6" ht="40.5">
      <c r="A7564" s="707">
        <v>101352</v>
      </c>
      <c r="B7564" s="692" t="s">
        <v>7574</v>
      </c>
      <c r="C7564" s="18" t="s">
        <v>7394</v>
      </c>
      <c r="D7564" s="18">
        <v>31.97</v>
      </c>
      <c r="E7564" s="310" t="str">
        <f t="shared" si="118"/>
        <v>SINAPI 07/2024</v>
      </c>
      <c r="F7564" s="18">
        <v>37.130000000000003</v>
      </c>
    </row>
    <row r="7565" spans="1:6" ht="27">
      <c r="A7565" s="707">
        <v>101353</v>
      </c>
      <c r="B7565" s="692" t="s">
        <v>7575</v>
      </c>
      <c r="C7565" s="18" t="s">
        <v>7394</v>
      </c>
      <c r="D7565" s="18">
        <v>30.8</v>
      </c>
      <c r="E7565" s="310" t="str">
        <f t="shared" si="118"/>
        <v>SINAPI 07/2024</v>
      </c>
      <c r="F7565" s="18">
        <v>35.76</v>
      </c>
    </row>
    <row r="7566" spans="1:6" ht="40.5">
      <c r="A7566" s="707">
        <v>101355</v>
      </c>
      <c r="B7566" s="692" t="s">
        <v>7576</v>
      </c>
      <c r="C7566" s="18" t="s">
        <v>7394</v>
      </c>
      <c r="D7566" s="18">
        <v>38.32</v>
      </c>
      <c r="E7566" s="310" t="str">
        <f t="shared" si="118"/>
        <v>SINAPI 07/2024</v>
      </c>
      <c r="F7566" s="18">
        <v>44.5</v>
      </c>
    </row>
    <row r="7567" spans="1:6" ht="27">
      <c r="A7567" s="707">
        <v>101356</v>
      </c>
      <c r="B7567" s="692" t="s">
        <v>7577</v>
      </c>
      <c r="C7567" s="18" t="s">
        <v>7394</v>
      </c>
      <c r="D7567" s="18">
        <v>40.159999999999997</v>
      </c>
      <c r="E7567" s="310" t="str">
        <f t="shared" si="118"/>
        <v>SINAPI 07/2024</v>
      </c>
      <c r="F7567" s="18">
        <v>46.63</v>
      </c>
    </row>
    <row r="7568" spans="1:6" ht="27">
      <c r="A7568" s="707">
        <v>101357</v>
      </c>
      <c r="B7568" s="692" t="s">
        <v>7578</v>
      </c>
      <c r="C7568" s="18" t="s">
        <v>7394</v>
      </c>
      <c r="D7568" s="18">
        <v>57.69</v>
      </c>
      <c r="E7568" s="310" t="str">
        <f t="shared" si="118"/>
        <v>SINAPI 07/2024</v>
      </c>
      <c r="F7568" s="18">
        <v>66.989999999999995</v>
      </c>
    </row>
    <row r="7569" spans="1:6" ht="27">
      <c r="A7569" s="707">
        <v>101358</v>
      </c>
      <c r="B7569" s="692" t="s">
        <v>7579</v>
      </c>
      <c r="C7569" s="18" t="s">
        <v>7394</v>
      </c>
      <c r="D7569" s="18">
        <v>40.159999999999997</v>
      </c>
      <c r="E7569" s="310" t="str">
        <f t="shared" si="118"/>
        <v>SINAPI 07/2024</v>
      </c>
      <c r="F7569" s="18">
        <v>46.63</v>
      </c>
    </row>
    <row r="7570" spans="1:6" ht="27">
      <c r="A7570" s="707">
        <v>101359</v>
      </c>
      <c r="B7570" s="692" t="s">
        <v>7580</v>
      </c>
      <c r="C7570" s="18" t="s">
        <v>7394</v>
      </c>
      <c r="D7570" s="18">
        <v>38.99</v>
      </c>
      <c r="E7570" s="310" t="str">
        <f t="shared" si="118"/>
        <v>SINAPI 07/2024</v>
      </c>
      <c r="F7570" s="18">
        <v>45.28</v>
      </c>
    </row>
    <row r="7571" spans="1:6" ht="27">
      <c r="A7571" s="707">
        <v>101360</v>
      </c>
      <c r="B7571" s="692" t="s">
        <v>7581</v>
      </c>
      <c r="C7571" s="18" t="s">
        <v>7394</v>
      </c>
      <c r="D7571" s="18">
        <v>40.159999999999997</v>
      </c>
      <c r="E7571" s="310" t="str">
        <f t="shared" si="118"/>
        <v>SINAPI 07/2024</v>
      </c>
      <c r="F7571" s="18">
        <v>46.63</v>
      </c>
    </row>
    <row r="7572" spans="1:6" ht="27">
      <c r="A7572" s="707">
        <v>101361</v>
      </c>
      <c r="B7572" s="692" t="s">
        <v>7582</v>
      </c>
      <c r="C7572" s="18" t="s">
        <v>7394</v>
      </c>
      <c r="D7572" s="18">
        <v>49.87</v>
      </c>
      <c r="E7572" s="310" t="str">
        <f t="shared" si="118"/>
        <v>SINAPI 07/2024</v>
      </c>
      <c r="F7572" s="18">
        <v>57.9</v>
      </c>
    </row>
    <row r="7573" spans="1:6" ht="27">
      <c r="A7573" s="707">
        <v>101363</v>
      </c>
      <c r="B7573" s="692" t="s">
        <v>7583</v>
      </c>
      <c r="C7573" s="18" t="s">
        <v>7394</v>
      </c>
      <c r="D7573" s="18">
        <v>31.4</v>
      </c>
      <c r="E7573" s="310" t="str">
        <f t="shared" si="118"/>
        <v>SINAPI 07/2024</v>
      </c>
      <c r="F7573" s="18">
        <v>36.46</v>
      </c>
    </row>
    <row r="7574" spans="1:6" ht="27">
      <c r="A7574" s="707">
        <v>101364</v>
      </c>
      <c r="B7574" s="692" t="s">
        <v>7584</v>
      </c>
      <c r="C7574" s="18" t="s">
        <v>7394</v>
      </c>
      <c r="D7574" s="18">
        <v>43.4</v>
      </c>
      <c r="E7574" s="310" t="str">
        <f t="shared" si="118"/>
        <v>SINAPI 07/2024</v>
      </c>
      <c r="F7574" s="18">
        <v>50.39</v>
      </c>
    </row>
    <row r="7575" spans="1:6" ht="27">
      <c r="A7575" s="707">
        <v>101365</v>
      </c>
      <c r="B7575" s="692" t="s">
        <v>7585</v>
      </c>
      <c r="C7575" s="18" t="s">
        <v>7394</v>
      </c>
      <c r="D7575" s="18">
        <v>31.4</v>
      </c>
      <c r="E7575" s="310" t="str">
        <f t="shared" si="118"/>
        <v>SINAPI 07/2024</v>
      </c>
      <c r="F7575" s="18">
        <v>36.46</v>
      </c>
    </row>
    <row r="7576" spans="1:6" ht="27">
      <c r="A7576" s="707">
        <v>101366</v>
      </c>
      <c r="B7576" s="692" t="s">
        <v>7586</v>
      </c>
      <c r="C7576" s="18" t="s">
        <v>7394</v>
      </c>
      <c r="D7576" s="18">
        <v>36.9</v>
      </c>
      <c r="E7576" s="310" t="str">
        <f t="shared" si="118"/>
        <v>SINAPI 07/2024</v>
      </c>
      <c r="F7576" s="18">
        <v>42.85</v>
      </c>
    </row>
    <row r="7577" spans="1:6" ht="40.5">
      <c r="A7577" s="707">
        <v>101368</v>
      </c>
      <c r="B7577" s="692" t="s">
        <v>7587</v>
      </c>
      <c r="C7577" s="18" t="s">
        <v>7394</v>
      </c>
      <c r="D7577" s="18">
        <v>29.78</v>
      </c>
      <c r="E7577" s="310" t="str">
        <f t="shared" si="118"/>
        <v>SINAPI 07/2024</v>
      </c>
      <c r="F7577" s="18">
        <v>34.58</v>
      </c>
    </row>
    <row r="7578" spans="1:6" ht="27">
      <c r="A7578" s="707">
        <v>101369</v>
      </c>
      <c r="B7578" s="692" t="s">
        <v>7588</v>
      </c>
      <c r="C7578" s="18" t="s">
        <v>7394</v>
      </c>
      <c r="D7578" s="18">
        <v>72.56</v>
      </c>
      <c r="E7578" s="310" t="str">
        <f t="shared" si="118"/>
        <v>SINAPI 07/2024</v>
      </c>
      <c r="F7578" s="18">
        <v>84.26</v>
      </c>
    </row>
    <row r="7579" spans="1:6" ht="27">
      <c r="A7579" s="707">
        <v>101370</v>
      </c>
      <c r="B7579" s="692" t="s">
        <v>7589</v>
      </c>
      <c r="C7579" s="18" t="s">
        <v>7394</v>
      </c>
      <c r="D7579" s="18">
        <v>31.03</v>
      </c>
      <c r="E7579" s="310" t="str">
        <f t="shared" si="118"/>
        <v>SINAPI 07/2024</v>
      </c>
      <c r="F7579" s="18">
        <v>36.03</v>
      </c>
    </row>
    <row r="7580" spans="1:6" ht="27">
      <c r="A7580" s="707">
        <v>101371</v>
      </c>
      <c r="B7580" s="692" t="s">
        <v>7590</v>
      </c>
      <c r="C7580" s="18" t="s">
        <v>7394</v>
      </c>
      <c r="D7580" s="18">
        <v>30.55</v>
      </c>
      <c r="E7580" s="310" t="str">
        <f t="shared" si="118"/>
        <v>SINAPI 07/2024</v>
      </c>
      <c r="F7580" s="18">
        <v>35.479999999999997</v>
      </c>
    </row>
    <row r="7581" spans="1:6" ht="27">
      <c r="A7581" s="707">
        <v>101372</v>
      </c>
      <c r="B7581" s="692" t="s">
        <v>7591</v>
      </c>
      <c r="C7581" s="18" t="s">
        <v>7394</v>
      </c>
      <c r="D7581" s="18">
        <v>10.71</v>
      </c>
      <c r="E7581" s="310" t="str">
        <f t="shared" si="118"/>
        <v>SINAPI 07/2024</v>
      </c>
      <c r="F7581" s="18">
        <v>12.44</v>
      </c>
    </row>
    <row r="7582" spans="1:6" ht="27">
      <c r="A7582" s="707">
        <v>101374</v>
      </c>
      <c r="B7582" s="692" t="s">
        <v>7306</v>
      </c>
      <c r="C7582" s="18" t="s">
        <v>7394</v>
      </c>
      <c r="D7582" s="311">
        <v>3489.62</v>
      </c>
      <c r="E7582" s="310" t="str">
        <f t="shared" si="118"/>
        <v>SINAPI 07/2024</v>
      </c>
      <c r="F7582" s="311">
        <v>3900.15</v>
      </c>
    </row>
    <row r="7583" spans="1:6" ht="27">
      <c r="A7583" s="707">
        <v>101375</v>
      </c>
      <c r="B7583" s="692" t="s">
        <v>7592</v>
      </c>
      <c r="C7583" s="18" t="s">
        <v>7394</v>
      </c>
      <c r="D7583" s="311">
        <v>3543.21</v>
      </c>
      <c r="E7583" s="310" t="str">
        <f t="shared" si="118"/>
        <v>SINAPI 07/2024</v>
      </c>
      <c r="F7583" s="311">
        <v>3962.76</v>
      </c>
    </row>
    <row r="7584" spans="1:6" ht="27">
      <c r="A7584" s="707">
        <v>101376</v>
      </c>
      <c r="B7584" s="692" t="s">
        <v>7593</v>
      </c>
      <c r="C7584" s="18" t="s">
        <v>7394</v>
      </c>
      <c r="D7584" s="311">
        <v>3264.04</v>
      </c>
      <c r="E7584" s="310" t="str">
        <f t="shared" si="118"/>
        <v>SINAPI 07/2024</v>
      </c>
      <c r="F7584" s="311">
        <v>3674.57</v>
      </c>
    </row>
    <row r="7585" spans="1:6" ht="27">
      <c r="A7585" s="707">
        <v>101377</v>
      </c>
      <c r="B7585" s="692" t="s">
        <v>7309</v>
      </c>
      <c r="C7585" s="18" t="s">
        <v>7394</v>
      </c>
      <c r="D7585" s="311">
        <v>3512.2</v>
      </c>
      <c r="E7585" s="310" t="str">
        <f t="shared" si="118"/>
        <v>SINAPI 07/2024</v>
      </c>
      <c r="F7585" s="311">
        <v>3926.37</v>
      </c>
    </row>
    <row r="7586" spans="1:6" ht="27">
      <c r="A7586" s="707">
        <v>101378</v>
      </c>
      <c r="B7586" s="692" t="s">
        <v>7507</v>
      </c>
      <c r="C7586" s="18" t="s">
        <v>7394</v>
      </c>
      <c r="D7586" s="311">
        <v>3804.77</v>
      </c>
      <c r="E7586" s="310" t="str">
        <f t="shared" si="118"/>
        <v>SINAPI 07/2024</v>
      </c>
      <c r="F7586" s="311">
        <v>4216.43</v>
      </c>
    </row>
    <row r="7587" spans="1:6" ht="27">
      <c r="A7587" s="707">
        <v>101379</v>
      </c>
      <c r="B7587" s="692" t="s">
        <v>7594</v>
      </c>
      <c r="C7587" s="18" t="s">
        <v>7394</v>
      </c>
      <c r="D7587" s="311">
        <v>3489.62</v>
      </c>
      <c r="E7587" s="310" t="str">
        <f t="shared" si="118"/>
        <v>SINAPI 07/2024</v>
      </c>
      <c r="F7587" s="311">
        <v>3900.15</v>
      </c>
    </row>
    <row r="7588" spans="1:6" ht="27">
      <c r="A7588" s="707">
        <v>101380</v>
      </c>
      <c r="B7588" s="692" t="s">
        <v>7311</v>
      </c>
      <c r="C7588" s="18" t="s">
        <v>7394</v>
      </c>
      <c r="D7588" s="311">
        <v>3488.6</v>
      </c>
      <c r="E7588" s="310" t="str">
        <f t="shared" si="118"/>
        <v>SINAPI 07/2024</v>
      </c>
      <c r="F7588" s="311">
        <v>3902.77</v>
      </c>
    </row>
    <row r="7589" spans="1:6" ht="27">
      <c r="A7589" s="707">
        <v>101381</v>
      </c>
      <c r="B7589" s="692" t="s">
        <v>7312</v>
      </c>
      <c r="C7589" s="18" t="s">
        <v>7394</v>
      </c>
      <c r="D7589" s="311">
        <v>4132.96</v>
      </c>
      <c r="E7589" s="310" t="str">
        <f t="shared" si="118"/>
        <v>SINAPI 07/2024</v>
      </c>
      <c r="F7589" s="311">
        <v>4647.1400000000003</v>
      </c>
    </row>
    <row r="7590" spans="1:6" ht="27">
      <c r="A7590" s="707">
        <v>101382</v>
      </c>
      <c r="B7590" s="692" t="s">
        <v>7595</v>
      </c>
      <c r="C7590" s="18" t="s">
        <v>7394</v>
      </c>
      <c r="D7590" s="311">
        <v>3517.05</v>
      </c>
      <c r="E7590" s="310" t="str">
        <f t="shared" si="118"/>
        <v>SINAPI 07/2024</v>
      </c>
      <c r="F7590" s="311">
        <v>3968.33</v>
      </c>
    </row>
    <row r="7591" spans="1:6" ht="27">
      <c r="A7591" s="707">
        <v>101383</v>
      </c>
      <c r="B7591" s="692" t="s">
        <v>7508</v>
      </c>
      <c r="C7591" s="18" t="s">
        <v>7394</v>
      </c>
      <c r="D7591" s="311">
        <v>3347.32</v>
      </c>
      <c r="E7591" s="310" t="str">
        <f t="shared" si="118"/>
        <v>SINAPI 07/2024</v>
      </c>
      <c r="F7591" s="311">
        <v>3734.92</v>
      </c>
    </row>
    <row r="7592" spans="1:6" ht="27">
      <c r="A7592" s="707">
        <v>101384</v>
      </c>
      <c r="B7592" s="692" t="s">
        <v>7315</v>
      </c>
      <c r="C7592" s="18" t="s">
        <v>7394</v>
      </c>
      <c r="D7592" s="311">
        <v>3373.54</v>
      </c>
      <c r="E7592" s="310" t="str">
        <f t="shared" si="118"/>
        <v>SINAPI 07/2024</v>
      </c>
      <c r="F7592" s="311">
        <v>3786.33</v>
      </c>
    </row>
    <row r="7593" spans="1:6" ht="27">
      <c r="A7593" s="707">
        <v>101385</v>
      </c>
      <c r="B7593" s="692" t="s">
        <v>7596</v>
      </c>
      <c r="C7593" s="18" t="s">
        <v>7394</v>
      </c>
      <c r="D7593" s="311">
        <v>3283.85</v>
      </c>
      <c r="E7593" s="310" t="str">
        <f t="shared" si="118"/>
        <v>SINAPI 07/2024</v>
      </c>
      <c r="F7593" s="311">
        <v>3746.73</v>
      </c>
    </row>
    <row r="7594" spans="1:6" ht="27">
      <c r="A7594" s="707">
        <v>101386</v>
      </c>
      <c r="B7594" s="692" t="s">
        <v>7317</v>
      </c>
      <c r="C7594" s="18" t="s">
        <v>7394</v>
      </c>
      <c r="D7594" s="311">
        <v>3264.04</v>
      </c>
      <c r="E7594" s="310" t="str">
        <f t="shared" si="118"/>
        <v>SINAPI 07/2024</v>
      </c>
      <c r="F7594" s="311">
        <v>3674.57</v>
      </c>
    </row>
    <row r="7595" spans="1:6" ht="27">
      <c r="A7595" s="707">
        <v>101387</v>
      </c>
      <c r="B7595" s="692" t="s">
        <v>7597</v>
      </c>
      <c r="C7595" s="18" t="s">
        <v>7394</v>
      </c>
      <c r="D7595" s="311">
        <v>3496.61</v>
      </c>
      <c r="E7595" s="310" t="str">
        <f t="shared" si="118"/>
        <v>SINAPI 07/2024</v>
      </c>
      <c r="F7595" s="311">
        <v>3908.27</v>
      </c>
    </row>
    <row r="7596" spans="1:6" ht="27">
      <c r="A7596" s="707">
        <v>101388</v>
      </c>
      <c r="B7596" s="692" t="s">
        <v>7319</v>
      </c>
      <c r="C7596" s="18" t="s">
        <v>7394</v>
      </c>
      <c r="D7596" s="311">
        <v>3318.87</v>
      </c>
      <c r="E7596" s="310" t="str">
        <f t="shared" si="118"/>
        <v>SINAPI 07/2024</v>
      </c>
      <c r="F7596" s="311">
        <v>3705.69</v>
      </c>
    </row>
    <row r="7597" spans="1:6" ht="27">
      <c r="A7597" s="707">
        <v>101389</v>
      </c>
      <c r="B7597" s="692" t="s">
        <v>7320</v>
      </c>
      <c r="C7597" s="18" t="s">
        <v>7394</v>
      </c>
      <c r="D7597" s="311">
        <v>2359.9299999999998</v>
      </c>
      <c r="E7597" s="310" t="str">
        <f t="shared" si="118"/>
        <v>SINAPI 07/2024</v>
      </c>
      <c r="F7597" s="311">
        <v>2676.07</v>
      </c>
    </row>
    <row r="7598" spans="1:6" ht="27">
      <c r="A7598" s="707">
        <v>101390</v>
      </c>
      <c r="B7598" s="692" t="s">
        <v>7598</v>
      </c>
      <c r="C7598" s="18" t="s">
        <v>7394</v>
      </c>
      <c r="D7598" s="311">
        <v>4468.38</v>
      </c>
      <c r="E7598" s="310" t="str">
        <f t="shared" si="118"/>
        <v>SINAPI 07/2024</v>
      </c>
      <c r="F7598" s="311">
        <v>5124.75</v>
      </c>
    </row>
    <row r="7599" spans="1:6" ht="27">
      <c r="A7599" s="707">
        <v>101391</v>
      </c>
      <c r="B7599" s="692" t="s">
        <v>7599</v>
      </c>
      <c r="C7599" s="18" t="s">
        <v>7394</v>
      </c>
      <c r="D7599" s="311">
        <v>4141.72</v>
      </c>
      <c r="E7599" s="310" t="str">
        <f t="shared" si="118"/>
        <v>SINAPI 07/2024</v>
      </c>
      <c r="F7599" s="311">
        <v>4657.3100000000004</v>
      </c>
    </row>
    <row r="7600" spans="1:6" ht="27">
      <c r="A7600" s="707">
        <v>101392</v>
      </c>
      <c r="B7600" s="692" t="s">
        <v>7600</v>
      </c>
      <c r="C7600" s="18" t="s">
        <v>7394</v>
      </c>
      <c r="D7600" s="311">
        <v>4481.8100000000004</v>
      </c>
      <c r="E7600" s="310" t="str">
        <f t="shared" si="118"/>
        <v>SINAPI 07/2024</v>
      </c>
      <c r="F7600" s="311">
        <v>5088.54</v>
      </c>
    </row>
    <row r="7601" spans="1:6" ht="27">
      <c r="A7601" s="707">
        <v>101394</v>
      </c>
      <c r="B7601" s="692" t="s">
        <v>7324</v>
      </c>
      <c r="C7601" s="18" t="s">
        <v>7394</v>
      </c>
      <c r="D7601" s="311">
        <v>4135.03</v>
      </c>
      <c r="E7601" s="310" t="str">
        <f t="shared" si="118"/>
        <v>SINAPI 07/2024</v>
      </c>
      <c r="F7601" s="311">
        <v>4649.55</v>
      </c>
    </row>
    <row r="7602" spans="1:6" ht="27">
      <c r="A7602" s="707">
        <v>101395</v>
      </c>
      <c r="B7602" s="692" t="s">
        <v>7601</v>
      </c>
      <c r="C7602" s="18" t="s">
        <v>7394</v>
      </c>
      <c r="D7602" s="311">
        <v>3470.28</v>
      </c>
      <c r="E7602" s="310" t="str">
        <f t="shared" si="118"/>
        <v>SINAPI 07/2024</v>
      </c>
      <c r="F7602" s="311">
        <v>3881.94</v>
      </c>
    </row>
    <row r="7603" spans="1:6" ht="27">
      <c r="A7603" s="707">
        <v>101396</v>
      </c>
      <c r="B7603" s="692" t="s">
        <v>7602</v>
      </c>
      <c r="C7603" s="18" t="s">
        <v>7394</v>
      </c>
      <c r="D7603" s="311">
        <v>3964.15</v>
      </c>
      <c r="E7603" s="310" t="str">
        <f t="shared" si="118"/>
        <v>SINAPI 07/2024</v>
      </c>
      <c r="F7603" s="311">
        <v>4455.37</v>
      </c>
    </row>
    <row r="7604" spans="1:6" ht="27">
      <c r="A7604" s="707">
        <v>101397</v>
      </c>
      <c r="B7604" s="692" t="s">
        <v>7326</v>
      </c>
      <c r="C7604" s="18" t="s">
        <v>7394</v>
      </c>
      <c r="D7604" s="311">
        <v>4106.63</v>
      </c>
      <c r="E7604" s="310" t="str">
        <f t="shared" si="118"/>
        <v>SINAPI 07/2024</v>
      </c>
      <c r="F7604" s="311">
        <v>4620.8100000000004</v>
      </c>
    </row>
    <row r="7605" spans="1:6" ht="27">
      <c r="A7605" s="707">
        <v>101398</v>
      </c>
      <c r="B7605" s="692" t="s">
        <v>7603</v>
      </c>
      <c r="C7605" s="18" t="s">
        <v>7394</v>
      </c>
      <c r="D7605" s="311">
        <v>3372.83</v>
      </c>
      <c r="E7605" s="310" t="str">
        <f t="shared" si="118"/>
        <v>SINAPI 07/2024</v>
      </c>
      <c r="F7605" s="311">
        <v>3800.89</v>
      </c>
    </row>
    <row r="7606" spans="1:6" ht="27">
      <c r="A7606" s="707">
        <v>101399</v>
      </c>
      <c r="B7606" s="692" t="s">
        <v>7328</v>
      </c>
      <c r="C7606" s="18" t="s">
        <v>7394</v>
      </c>
      <c r="D7606" s="311">
        <v>4200.6899999999996</v>
      </c>
      <c r="E7606" s="310" t="str">
        <f t="shared" si="118"/>
        <v>SINAPI 07/2024</v>
      </c>
      <c r="F7606" s="311">
        <v>4726.17</v>
      </c>
    </row>
    <row r="7607" spans="1:6" ht="27">
      <c r="A7607" s="707">
        <v>101401</v>
      </c>
      <c r="B7607" s="692" t="s">
        <v>7329</v>
      </c>
      <c r="C7607" s="18" t="s">
        <v>7394</v>
      </c>
      <c r="D7607" s="311">
        <v>4382.5</v>
      </c>
      <c r="E7607" s="310" t="str">
        <f t="shared" si="118"/>
        <v>SINAPI 07/2024</v>
      </c>
      <c r="F7607" s="311">
        <v>4937.28</v>
      </c>
    </row>
    <row r="7608" spans="1:6" ht="27">
      <c r="A7608" s="707">
        <v>101402</v>
      </c>
      <c r="B7608" s="692" t="s">
        <v>7330</v>
      </c>
      <c r="C7608" s="18" t="s">
        <v>7394</v>
      </c>
      <c r="D7608" s="311">
        <v>4020.42</v>
      </c>
      <c r="E7608" s="310" t="str">
        <f t="shared" si="118"/>
        <v>SINAPI 07/2024</v>
      </c>
      <c r="F7608" s="311">
        <v>4537.43</v>
      </c>
    </row>
    <row r="7609" spans="1:6" ht="27">
      <c r="A7609" s="707">
        <v>101407</v>
      </c>
      <c r="B7609" s="692" t="s">
        <v>7331</v>
      </c>
      <c r="C7609" s="18" t="s">
        <v>7394</v>
      </c>
      <c r="D7609" s="311">
        <v>4132.96</v>
      </c>
      <c r="E7609" s="310" t="str">
        <f t="shared" si="118"/>
        <v>SINAPI 07/2024</v>
      </c>
      <c r="F7609" s="311">
        <v>4647.1400000000003</v>
      </c>
    </row>
    <row r="7610" spans="1:6" ht="27">
      <c r="A7610" s="707">
        <v>101408</v>
      </c>
      <c r="B7610" s="692" t="s">
        <v>7332</v>
      </c>
      <c r="C7610" s="18" t="s">
        <v>7394</v>
      </c>
      <c r="D7610" s="311">
        <v>4159.25</v>
      </c>
      <c r="E7610" s="310" t="str">
        <f t="shared" si="118"/>
        <v>SINAPI 07/2024</v>
      </c>
      <c r="F7610" s="311">
        <v>4677.67</v>
      </c>
    </row>
    <row r="7611" spans="1:6" ht="27">
      <c r="A7611" s="707">
        <v>101409</v>
      </c>
      <c r="B7611" s="692" t="s">
        <v>7604</v>
      </c>
      <c r="C7611" s="18" t="s">
        <v>7394</v>
      </c>
      <c r="D7611" s="311">
        <v>4928.1000000000004</v>
      </c>
      <c r="E7611" s="310" t="str">
        <f t="shared" si="118"/>
        <v>SINAPI 07/2024</v>
      </c>
      <c r="F7611" s="311">
        <v>5606.73</v>
      </c>
    </row>
    <row r="7612" spans="1:6" ht="27">
      <c r="A7612" s="707">
        <v>101410</v>
      </c>
      <c r="B7612" s="692" t="s">
        <v>7379</v>
      </c>
      <c r="C7612" s="18" t="s">
        <v>7394</v>
      </c>
      <c r="D7612" s="311">
        <v>3501.29</v>
      </c>
      <c r="E7612" s="310" t="str">
        <f t="shared" si="118"/>
        <v>SINAPI 07/2024</v>
      </c>
      <c r="F7612" s="311">
        <v>3913.7</v>
      </c>
    </row>
    <row r="7613" spans="1:6" ht="27">
      <c r="A7613" s="707">
        <v>101412</v>
      </c>
      <c r="B7613" s="692" t="s">
        <v>7605</v>
      </c>
      <c r="C7613" s="18" t="s">
        <v>7394</v>
      </c>
      <c r="D7613" s="311">
        <v>4251.37</v>
      </c>
      <c r="E7613" s="310" t="str">
        <f t="shared" si="118"/>
        <v>SINAPI 07/2024</v>
      </c>
      <c r="F7613" s="311">
        <v>4755.37</v>
      </c>
    </row>
    <row r="7614" spans="1:6" ht="27">
      <c r="A7614" s="707">
        <v>101413</v>
      </c>
      <c r="B7614" s="692" t="s">
        <v>7334</v>
      </c>
      <c r="C7614" s="18" t="s">
        <v>7394</v>
      </c>
      <c r="D7614" s="311">
        <v>4115.3900000000003</v>
      </c>
      <c r="E7614" s="310" t="str">
        <f t="shared" si="118"/>
        <v>SINAPI 07/2024</v>
      </c>
      <c r="F7614" s="311">
        <v>4630.9799999999996</v>
      </c>
    </row>
    <row r="7615" spans="1:6" ht="27">
      <c r="A7615" s="707">
        <v>101414</v>
      </c>
      <c r="B7615" s="692" t="s">
        <v>7606</v>
      </c>
      <c r="C7615" s="18" t="s">
        <v>7394</v>
      </c>
      <c r="D7615" s="311">
        <v>4141.72</v>
      </c>
      <c r="E7615" s="310" t="str">
        <f t="shared" si="118"/>
        <v>SINAPI 07/2024</v>
      </c>
      <c r="F7615" s="311">
        <v>4657.3100000000004</v>
      </c>
    </row>
    <row r="7616" spans="1:6" ht="27">
      <c r="A7616" s="707">
        <v>101415</v>
      </c>
      <c r="B7616" s="692" t="s">
        <v>7607</v>
      </c>
      <c r="C7616" s="18" t="s">
        <v>7394</v>
      </c>
      <c r="D7616" s="311">
        <v>6556.98</v>
      </c>
      <c r="E7616" s="310" t="str">
        <f t="shared" si="118"/>
        <v>SINAPI 07/2024</v>
      </c>
      <c r="F7616" s="311">
        <v>7498.07</v>
      </c>
    </row>
    <row r="7617" spans="1:6" ht="27">
      <c r="A7617" s="707">
        <v>101416</v>
      </c>
      <c r="B7617" s="692" t="s">
        <v>7510</v>
      </c>
      <c r="C7617" s="18" t="s">
        <v>7394</v>
      </c>
      <c r="D7617" s="311">
        <v>4236.24</v>
      </c>
      <c r="E7617" s="310" t="str">
        <f t="shared" si="118"/>
        <v>SINAPI 07/2024</v>
      </c>
      <c r="F7617" s="311">
        <v>4767.46</v>
      </c>
    </row>
    <row r="7618" spans="1:6" ht="27">
      <c r="A7618" s="707">
        <v>101417</v>
      </c>
      <c r="B7618" s="692" t="s">
        <v>7608</v>
      </c>
      <c r="C7618" s="18" t="s">
        <v>7394</v>
      </c>
      <c r="D7618" s="311">
        <v>3731.8</v>
      </c>
      <c r="E7618" s="310" t="str">
        <f t="shared" si="118"/>
        <v>SINAPI 07/2024</v>
      </c>
      <c r="F7618" s="311">
        <v>4181.74</v>
      </c>
    </row>
    <row r="7619" spans="1:6" ht="27">
      <c r="A7619" s="707">
        <v>101418</v>
      </c>
      <c r="B7619" s="692" t="s">
        <v>7609</v>
      </c>
      <c r="C7619" s="18" t="s">
        <v>7394</v>
      </c>
      <c r="D7619" s="311">
        <v>4311.96</v>
      </c>
      <c r="E7619" s="310" t="str">
        <f t="shared" si="118"/>
        <v>SINAPI 07/2024</v>
      </c>
      <c r="F7619" s="311">
        <v>4891.32</v>
      </c>
    </row>
    <row r="7620" spans="1:6" ht="27">
      <c r="A7620" s="707">
        <v>101419</v>
      </c>
      <c r="B7620" s="692" t="s">
        <v>7610</v>
      </c>
      <c r="C7620" s="18" t="s">
        <v>7394</v>
      </c>
      <c r="D7620" s="311">
        <v>4625.21</v>
      </c>
      <c r="E7620" s="310" t="str">
        <f t="shared" si="118"/>
        <v>SINAPI 07/2024</v>
      </c>
      <c r="F7620" s="311">
        <v>5219.09</v>
      </c>
    </row>
    <row r="7621" spans="1:6" ht="27">
      <c r="A7621" s="707">
        <v>101420</v>
      </c>
      <c r="B7621" s="692" t="s">
        <v>7611</v>
      </c>
      <c r="C7621" s="18" t="s">
        <v>7394</v>
      </c>
      <c r="D7621" s="311">
        <v>4014.23</v>
      </c>
      <c r="E7621" s="310" t="str">
        <f t="shared" si="118"/>
        <v>SINAPI 07/2024</v>
      </c>
      <c r="F7621" s="311">
        <v>4545.62</v>
      </c>
    </row>
    <row r="7622" spans="1:6" ht="27">
      <c r="A7622" s="707">
        <v>101421</v>
      </c>
      <c r="B7622" s="692" t="s">
        <v>7612</v>
      </c>
      <c r="C7622" s="18" t="s">
        <v>7394</v>
      </c>
      <c r="D7622" s="311">
        <v>4663.62</v>
      </c>
      <c r="E7622" s="310" t="str">
        <f t="shared" si="118"/>
        <v>SINAPI 07/2024</v>
      </c>
      <c r="F7622" s="311">
        <v>5299.65</v>
      </c>
    </row>
    <row r="7623" spans="1:6" ht="27">
      <c r="A7623" s="707">
        <v>101422</v>
      </c>
      <c r="B7623" s="692" t="s">
        <v>7613</v>
      </c>
      <c r="C7623" s="18" t="s">
        <v>7394</v>
      </c>
      <c r="D7623" s="311">
        <v>3374.84</v>
      </c>
      <c r="E7623" s="310" t="str">
        <f t="shared" si="118"/>
        <v>SINAPI 07/2024</v>
      </c>
      <c r="F7623" s="311">
        <v>3803.22</v>
      </c>
    </row>
    <row r="7624" spans="1:6" ht="27">
      <c r="A7624" s="707">
        <v>101424</v>
      </c>
      <c r="B7624" s="692" t="s">
        <v>7614</v>
      </c>
      <c r="C7624" s="18" t="s">
        <v>7394</v>
      </c>
      <c r="D7624" s="311">
        <v>4309.46</v>
      </c>
      <c r="E7624" s="310" t="str">
        <f t="shared" ref="E7624:E7657" si="119">+$G$7</f>
        <v>SINAPI 07/2024</v>
      </c>
      <c r="F7624" s="311">
        <v>4888.42</v>
      </c>
    </row>
    <row r="7625" spans="1:6" ht="27">
      <c r="A7625" s="707">
        <v>101425</v>
      </c>
      <c r="B7625" s="692" t="s">
        <v>7615</v>
      </c>
      <c r="C7625" s="18" t="s">
        <v>7394</v>
      </c>
      <c r="D7625" s="311">
        <v>2938.67</v>
      </c>
      <c r="E7625" s="310" t="str">
        <f t="shared" si="119"/>
        <v>SINAPI 07/2024</v>
      </c>
      <c r="F7625" s="311">
        <v>3348.07</v>
      </c>
    </row>
    <row r="7626" spans="1:6" ht="27">
      <c r="A7626" s="707">
        <v>101426</v>
      </c>
      <c r="B7626" s="692" t="s">
        <v>7616</v>
      </c>
      <c r="C7626" s="18" t="s">
        <v>7394</v>
      </c>
      <c r="D7626" s="311">
        <v>4361.54</v>
      </c>
      <c r="E7626" s="310" t="str">
        <f t="shared" si="119"/>
        <v>SINAPI 07/2024</v>
      </c>
      <c r="F7626" s="311">
        <v>4948.8999999999996</v>
      </c>
    </row>
    <row r="7627" spans="1:6" ht="27">
      <c r="A7627" s="707">
        <v>101427</v>
      </c>
      <c r="B7627" s="692" t="s">
        <v>7346</v>
      </c>
      <c r="C7627" s="18" t="s">
        <v>7394</v>
      </c>
      <c r="D7627" s="311">
        <v>5214.49</v>
      </c>
      <c r="E7627" s="310" t="str">
        <f t="shared" si="119"/>
        <v>SINAPI 07/2024</v>
      </c>
      <c r="F7627" s="311">
        <v>5939.29</v>
      </c>
    </row>
    <row r="7628" spans="1:6" ht="27">
      <c r="A7628" s="707">
        <v>101428</v>
      </c>
      <c r="B7628" s="692" t="s">
        <v>7617</v>
      </c>
      <c r="C7628" s="18" t="s">
        <v>7394</v>
      </c>
      <c r="D7628" s="311">
        <v>4353.6000000000004</v>
      </c>
      <c r="E7628" s="310" t="str">
        <f t="shared" si="119"/>
        <v>SINAPI 07/2024</v>
      </c>
      <c r="F7628" s="311">
        <v>4939.68</v>
      </c>
    </row>
    <row r="7629" spans="1:6" ht="27">
      <c r="A7629" s="707">
        <v>101429</v>
      </c>
      <c r="B7629" s="692" t="s">
        <v>7618</v>
      </c>
      <c r="C7629" s="18" t="s">
        <v>7394</v>
      </c>
      <c r="D7629" s="311">
        <v>4064.98</v>
      </c>
      <c r="E7629" s="310" t="str">
        <f t="shared" si="119"/>
        <v>SINAPI 07/2024</v>
      </c>
      <c r="F7629" s="311">
        <v>4604.5600000000004</v>
      </c>
    </row>
    <row r="7630" spans="1:6" ht="27">
      <c r="A7630" s="707">
        <v>101430</v>
      </c>
      <c r="B7630" s="692" t="s">
        <v>7619</v>
      </c>
      <c r="C7630" s="18" t="s">
        <v>7394</v>
      </c>
      <c r="D7630" s="311">
        <v>5214.49</v>
      </c>
      <c r="E7630" s="310" t="str">
        <f t="shared" si="119"/>
        <v>SINAPI 07/2024</v>
      </c>
      <c r="F7630" s="311">
        <v>5939.29</v>
      </c>
    </row>
    <row r="7631" spans="1:6" ht="27">
      <c r="A7631" s="707">
        <v>101431</v>
      </c>
      <c r="B7631" s="692" t="s">
        <v>7349</v>
      </c>
      <c r="C7631" s="18" t="s">
        <v>7394</v>
      </c>
      <c r="D7631" s="311">
        <v>5608.72</v>
      </c>
      <c r="E7631" s="310" t="str">
        <f t="shared" si="119"/>
        <v>SINAPI 07/2024</v>
      </c>
      <c r="F7631" s="311">
        <v>6397.03</v>
      </c>
    </row>
    <row r="7632" spans="1:6" ht="27">
      <c r="A7632" s="707">
        <v>101432</v>
      </c>
      <c r="B7632" s="692" t="s">
        <v>7620</v>
      </c>
      <c r="C7632" s="18" t="s">
        <v>7394</v>
      </c>
      <c r="D7632" s="311">
        <v>4378.67</v>
      </c>
      <c r="E7632" s="310" t="str">
        <f t="shared" si="119"/>
        <v>SINAPI 07/2024</v>
      </c>
      <c r="F7632" s="311">
        <v>4968.78</v>
      </c>
    </row>
    <row r="7633" spans="1:6" ht="27">
      <c r="A7633" s="707">
        <v>101433</v>
      </c>
      <c r="B7633" s="692" t="s">
        <v>7351</v>
      </c>
      <c r="C7633" s="18" t="s">
        <v>7394</v>
      </c>
      <c r="D7633" s="311">
        <v>6558.47</v>
      </c>
      <c r="E7633" s="310" t="str">
        <f t="shared" si="119"/>
        <v>SINAPI 07/2024</v>
      </c>
      <c r="F7633" s="311">
        <v>7499.8</v>
      </c>
    </row>
    <row r="7634" spans="1:6" ht="27">
      <c r="A7634" s="707">
        <v>101434</v>
      </c>
      <c r="B7634" s="692" t="s">
        <v>7621</v>
      </c>
      <c r="C7634" s="18" t="s">
        <v>7394</v>
      </c>
      <c r="D7634" s="311">
        <v>4671.82</v>
      </c>
      <c r="E7634" s="310" t="str">
        <f t="shared" si="119"/>
        <v>SINAPI 07/2024</v>
      </c>
      <c r="F7634" s="311">
        <v>5309.16</v>
      </c>
    </row>
    <row r="7635" spans="1:6" ht="27">
      <c r="A7635" s="707">
        <v>101435</v>
      </c>
      <c r="B7635" s="692" t="s">
        <v>7622</v>
      </c>
      <c r="C7635" s="18" t="s">
        <v>7394</v>
      </c>
      <c r="D7635" s="311">
        <v>5007.88</v>
      </c>
      <c r="E7635" s="310" t="str">
        <f t="shared" si="119"/>
        <v>SINAPI 07/2024</v>
      </c>
      <c r="F7635" s="311">
        <v>5699.38</v>
      </c>
    </row>
    <row r="7636" spans="1:6" ht="27">
      <c r="A7636" s="707">
        <v>101436</v>
      </c>
      <c r="B7636" s="692" t="s">
        <v>7353</v>
      </c>
      <c r="C7636" s="18" t="s">
        <v>7394</v>
      </c>
      <c r="D7636" s="311">
        <v>4353.6000000000004</v>
      </c>
      <c r="E7636" s="310" t="str">
        <f t="shared" si="119"/>
        <v>SINAPI 07/2024</v>
      </c>
      <c r="F7636" s="311">
        <v>4939.68</v>
      </c>
    </row>
    <row r="7637" spans="1:6" ht="27">
      <c r="A7637" s="707">
        <v>101437</v>
      </c>
      <c r="B7637" s="692" t="s">
        <v>7623</v>
      </c>
      <c r="C7637" s="18" t="s">
        <v>7394</v>
      </c>
      <c r="D7637" s="311">
        <v>6107.31</v>
      </c>
      <c r="E7637" s="310" t="str">
        <f t="shared" si="119"/>
        <v>SINAPI 07/2024</v>
      </c>
      <c r="F7637" s="311">
        <v>6975.96</v>
      </c>
    </row>
    <row r="7638" spans="1:6" ht="27">
      <c r="A7638" s="707">
        <v>101438</v>
      </c>
      <c r="B7638" s="692" t="s">
        <v>7355</v>
      </c>
      <c r="C7638" s="18" t="s">
        <v>7394</v>
      </c>
      <c r="D7638" s="311">
        <v>6107.31</v>
      </c>
      <c r="E7638" s="310" t="str">
        <f t="shared" si="119"/>
        <v>SINAPI 07/2024</v>
      </c>
      <c r="F7638" s="311">
        <v>6975.96</v>
      </c>
    </row>
    <row r="7639" spans="1:6" ht="27">
      <c r="A7639" s="707">
        <v>101439</v>
      </c>
      <c r="B7639" s="692" t="s">
        <v>7356</v>
      </c>
      <c r="C7639" s="18" t="s">
        <v>7394</v>
      </c>
      <c r="D7639" s="311">
        <v>5214.49</v>
      </c>
      <c r="E7639" s="310" t="str">
        <f t="shared" si="119"/>
        <v>SINAPI 07/2024</v>
      </c>
      <c r="F7639" s="311">
        <v>5939.29</v>
      </c>
    </row>
    <row r="7640" spans="1:6" ht="27">
      <c r="A7640" s="707">
        <v>101440</v>
      </c>
      <c r="B7640" s="692" t="s">
        <v>7624</v>
      </c>
      <c r="C7640" s="18" t="s">
        <v>7394</v>
      </c>
      <c r="D7640" s="311">
        <v>5214.49</v>
      </c>
      <c r="E7640" s="310" t="str">
        <f t="shared" si="119"/>
        <v>SINAPI 07/2024</v>
      </c>
      <c r="F7640" s="311">
        <v>5939.29</v>
      </c>
    </row>
    <row r="7641" spans="1:6" ht="27">
      <c r="A7641" s="707">
        <v>101441</v>
      </c>
      <c r="B7641" s="692" t="s">
        <v>7358</v>
      </c>
      <c r="C7641" s="18" t="s">
        <v>7394</v>
      </c>
      <c r="D7641" s="311">
        <v>5048.66</v>
      </c>
      <c r="E7641" s="310" t="str">
        <f t="shared" si="119"/>
        <v>SINAPI 07/2024</v>
      </c>
      <c r="F7641" s="311">
        <v>5746.72</v>
      </c>
    </row>
    <row r="7642" spans="1:6" ht="27">
      <c r="A7642" s="707">
        <v>101443</v>
      </c>
      <c r="B7642" s="692" t="s">
        <v>7359</v>
      </c>
      <c r="C7642" s="18" t="s">
        <v>7394</v>
      </c>
      <c r="D7642" s="311">
        <v>6107.31</v>
      </c>
      <c r="E7642" s="310" t="str">
        <f t="shared" si="119"/>
        <v>SINAPI 07/2024</v>
      </c>
      <c r="F7642" s="311">
        <v>6975.96</v>
      </c>
    </row>
    <row r="7643" spans="1:6" ht="27">
      <c r="A7643" s="707">
        <v>101444</v>
      </c>
      <c r="B7643" s="692" t="s">
        <v>7362</v>
      </c>
      <c r="C7643" s="18" t="s">
        <v>7394</v>
      </c>
      <c r="D7643" s="311">
        <v>4141.72</v>
      </c>
      <c r="E7643" s="310" t="str">
        <f t="shared" si="119"/>
        <v>SINAPI 07/2024</v>
      </c>
      <c r="F7643" s="311">
        <v>4657.3100000000004</v>
      </c>
    </row>
    <row r="7644" spans="1:6" ht="27">
      <c r="A7644" s="707">
        <v>101445</v>
      </c>
      <c r="B7644" s="692" t="s">
        <v>7363</v>
      </c>
      <c r="C7644" s="18" t="s">
        <v>7394</v>
      </c>
      <c r="D7644" s="311">
        <v>4159.25</v>
      </c>
      <c r="E7644" s="310" t="str">
        <f t="shared" si="119"/>
        <v>SINAPI 07/2024</v>
      </c>
      <c r="F7644" s="311">
        <v>4677.67</v>
      </c>
    </row>
    <row r="7645" spans="1:6" ht="27">
      <c r="A7645" s="707">
        <v>101446</v>
      </c>
      <c r="B7645" s="692" t="s">
        <v>7364</v>
      </c>
      <c r="C7645" s="18" t="s">
        <v>7394</v>
      </c>
      <c r="D7645" s="311">
        <v>4449.88</v>
      </c>
      <c r="E7645" s="310" t="str">
        <f t="shared" si="119"/>
        <v>SINAPI 07/2024</v>
      </c>
      <c r="F7645" s="311">
        <v>4965.47</v>
      </c>
    </row>
    <row r="7646" spans="1:6" ht="27">
      <c r="A7646" s="707">
        <v>101447</v>
      </c>
      <c r="B7646" s="692" t="s">
        <v>7365</v>
      </c>
      <c r="C7646" s="18" t="s">
        <v>7394</v>
      </c>
      <c r="D7646" s="311">
        <v>4357.29</v>
      </c>
      <c r="E7646" s="310" t="str">
        <f t="shared" si="119"/>
        <v>SINAPI 07/2024</v>
      </c>
      <c r="F7646" s="311">
        <v>4857.97</v>
      </c>
    </row>
    <row r="7647" spans="1:6" ht="27">
      <c r="A7647" s="707">
        <v>101448</v>
      </c>
      <c r="B7647" s="692" t="s">
        <v>7366</v>
      </c>
      <c r="C7647" s="18" t="s">
        <v>7394</v>
      </c>
      <c r="D7647" s="311">
        <v>4449.88</v>
      </c>
      <c r="E7647" s="310" t="str">
        <f t="shared" si="119"/>
        <v>SINAPI 07/2024</v>
      </c>
      <c r="F7647" s="311">
        <v>4965.47</v>
      </c>
    </row>
    <row r="7648" spans="1:6" ht="27">
      <c r="A7648" s="707">
        <v>101449</v>
      </c>
      <c r="B7648" s="692" t="s">
        <v>7625</v>
      </c>
      <c r="C7648" s="18" t="s">
        <v>7394</v>
      </c>
      <c r="D7648" s="311">
        <v>3497.3</v>
      </c>
      <c r="E7648" s="310" t="str">
        <f t="shared" si="119"/>
        <v>SINAPI 07/2024</v>
      </c>
      <c r="F7648" s="311">
        <v>3945.41</v>
      </c>
    </row>
    <row r="7649" spans="1:7" ht="27">
      <c r="A7649" s="707">
        <v>101451</v>
      </c>
      <c r="B7649" s="692" t="s">
        <v>7369</v>
      </c>
      <c r="C7649" s="18" t="s">
        <v>7394</v>
      </c>
      <c r="D7649" s="311">
        <v>4132.96</v>
      </c>
      <c r="E7649" s="310" t="str">
        <f t="shared" si="119"/>
        <v>SINAPI 07/2024</v>
      </c>
      <c r="F7649" s="311">
        <v>4647.1400000000003</v>
      </c>
    </row>
    <row r="7650" spans="1:7" ht="27">
      <c r="A7650" s="707">
        <v>101452</v>
      </c>
      <c r="B7650" s="692" t="s">
        <v>7626</v>
      </c>
      <c r="C7650" s="18" t="s">
        <v>7394</v>
      </c>
      <c r="D7650" s="311">
        <v>3338.65</v>
      </c>
      <c r="E7650" s="310" t="str">
        <f t="shared" si="119"/>
        <v>SINAPI 07/2024</v>
      </c>
      <c r="F7650" s="311">
        <v>3728.65</v>
      </c>
    </row>
    <row r="7651" spans="1:7" ht="27">
      <c r="A7651" s="707">
        <v>101453</v>
      </c>
      <c r="B7651" s="692" t="s">
        <v>7371</v>
      </c>
      <c r="C7651" s="18" t="s">
        <v>7394</v>
      </c>
      <c r="D7651" s="311">
        <v>4314.58</v>
      </c>
      <c r="E7651" s="310" t="str">
        <f t="shared" si="119"/>
        <v>SINAPI 07/2024</v>
      </c>
      <c r="F7651" s="311">
        <v>4828.76</v>
      </c>
    </row>
    <row r="7652" spans="1:7" ht="27">
      <c r="A7652" s="707">
        <v>101454</v>
      </c>
      <c r="B7652" s="692" t="s">
        <v>7627</v>
      </c>
      <c r="C7652" s="18" t="s">
        <v>7394</v>
      </c>
      <c r="D7652" s="311">
        <v>4873.45</v>
      </c>
      <c r="E7652" s="310" t="str">
        <f t="shared" si="119"/>
        <v>SINAPI 07/2024</v>
      </c>
      <c r="F7652" s="311">
        <v>5477.68</v>
      </c>
    </row>
    <row r="7653" spans="1:7" ht="27">
      <c r="A7653" s="707">
        <v>101456</v>
      </c>
      <c r="B7653" s="692" t="s">
        <v>7628</v>
      </c>
      <c r="C7653" s="18" t="s">
        <v>7394</v>
      </c>
      <c r="D7653" s="311">
        <v>4600.57</v>
      </c>
      <c r="E7653" s="310" t="str">
        <f t="shared" si="119"/>
        <v>SINAPI 07/2024</v>
      </c>
      <c r="F7653" s="311">
        <v>5275.6</v>
      </c>
    </row>
    <row r="7654" spans="1:7" ht="27">
      <c r="A7654" s="707">
        <v>101457</v>
      </c>
      <c r="B7654" s="692" t="s">
        <v>7629</v>
      </c>
      <c r="C7654" s="18" t="s">
        <v>7394</v>
      </c>
      <c r="D7654" s="311">
        <v>8089.51</v>
      </c>
      <c r="E7654" s="310" t="str">
        <f t="shared" si="119"/>
        <v>SINAPI 07/2024</v>
      </c>
      <c r="F7654" s="311">
        <v>9277.5300000000007</v>
      </c>
    </row>
    <row r="7655" spans="1:7" ht="27">
      <c r="A7655" s="707">
        <v>101458</v>
      </c>
      <c r="B7655" s="692" t="s">
        <v>7630</v>
      </c>
      <c r="C7655" s="18" t="s">
        <v>7394</v>
      </c>
      <c r="D7655" s="311">
        <v>4068.69</v>
      </c>
      <c r="E7655" s="310" t="str">
        <f t="shared" si="119"/>
        <v>SINAPI 07/2024</v>
      </c>
      <c r="F7655" s="311">
        <v>4576.75</v>
      </c>
    </row>
    <row r="7656" spans="1:7" ht="27">
      <c r="A7656" s="707">
        <v>101459</v>
      </c>
      <c r="B7656" s="692" t="s">
        <v>7377</v>
      </c>
      <c r="C7656" s="18" t="s">
        <v>7394</v>
      </c>
      <c r="D7656" s="311">
        <v>3376.48</v>
      </c>
      <c r="E7656" s="310" t="str">
        <f t="shared" si="119"/>
        <v>SINAPI 07/2024</v>
      </c>
      <c r="F7656" s="311">
        <v>3768.79</v>
      </c>
    </row>
    <row r="7657" spans="1:7" ht="27">
      <c r="A7657" s="707">
        <v>101460</v>
      </c>
      <c r="B7657" s="692" t="s">
        <v>7501</v>
      </c>
      <c r="C7657" s="18" t="s">
        <v>7394</v>
      </c>
      <c r="D7657" s="311">
        <v>3376.1</v>
      </c>
      <c r="E7657" s="310" t="str">
        <f t="shared" si="119"/>
        <v>SINAPI 07/2024</v>
      </c>
      <c r="F7657" s="311">
        <v>3772.14</v>
      </c>
    </row>
    <row r="7658" spans="1:7" ht="60">
      <c r="A7658" s="31">
        <v>38605</v>
      </c>
      <c r="B7658" s="537" t="s">
        <v>7631</v>
      </c>
      <c r="C7658" s="31" t="s">
        <v>7632</v>
      </c>
      <c r="D7658" s="31">
        <v>159.91999999999999</v>
      </c>
      <c r="E7658" s="310" t="str">
        <f t="shared" ref="E7658:E7721" si="120">+$G$7658</f>
        <v>SINAPI 07/2024 INSUMOS</v>
      </c>
      <c r="F7658" s="31">
        <v>159.91999999999999</v>
      </c>
      <c r="G7658" s="538" t="s">
        <v>7633</v>
      </c>
    </row>
    <row r="7659" spans="1:7" ht="40.5">
      <c r="A7659" s="31">
        <v>11270</v>
      </c>
      <c r="B7659" s="537" t="s">
        <v>7634</v>
      </c>
      <c r="C7659" s="31" t="s">
        <v>7632</v>
      </c>
      <c r="D7659" s="31">
        <v>4.05</v>
      </c>
      <c r="E7659" s="310" t="str">
        <f t="shared" si="120"/>
        <v>SINAPI 07/2024 INSUMOS</v>
      </c>
      <c r="F7659" s="31">
        <v>4.05</v>
      </c>
    </row>
    <row r="7660" spans="1:7" ht="40.5">
      <c r="A7660" s="31">
        <v>412</v>
      </c>
      <c r="B7660" s="537" t="s">
        <v>7635</v>
      </c>
      <c r="C7660" s="31" t="s">
        <v>7632</v>
      </c>
      <c r="D7660" s="31">
        <v>1.1299999999999999</v>
      </c>
      <c r="E7660" s="310" t="str">
        <f t="shared" si="120"/>
        <v>SINAPI 07/2024 INSUMOS</v>
      </c>
      <c r="F7660" s="31">
        <v>1.1299999999999999</v>
      </c>
    </row>
    <row r="7661" spans="1:7" ht="40.5">
      <c r="A7661" s="31">
        <v>414</v>
      </c>
      <c r="B7661" s="537" t="s">
        <v>7636</v>
      </c>
      <c r="C7661" s="31" t="s">
        <v>7632</v>
      </c>
      <c r="D7661" s="31">
        <v>7.0000000000000007E-2</v>
      </c>
      <c r="E7661" s="310" t="str">
        <f t="shared" si="120"/>
        <v>SINAPI 07/2024 INSUMOS</v>
      </c>
      <c r="F7661" s="31">
        <v>7.0000000000000007E-2</v>
      </c>
    </row>
    <row r="7662" spans="1:7" ht="40.5">
      <c r="A7662" s="31">
        <v>410</v>
      </c>
      <c r="B7662" s="537" t="s">
        <v>7637</v>
      </c>
      <c r="C7662" s="31" t="s">
        <v>7632</v>
      </c>
      <c r="D7662" s="31">
        <v>0.17</v>
      </c>
      <c r="E7662" s="310" t="str">
        <f t="shared" si="120"/>
        <v>SINAPI 07/2024 INSUMOS</v>
      </c>
      <c r="F7662" s="31">
        <v>0.17</v>
      </c>
    </row>
    <row r="7663" spans="1:7" ht="40.5">
      <c r="A7663" s="31">
        <v>411</v>
      </c>
      <c r="B7663" s="537" t="s">
        <v>7638</v>
      </c>
      <c r="C7663" s="31" t="s">
        <v>7632</v>
      </c>
      <c r="D7663" s="31">
        <v>0.22</v>
      </c>
      <c r="E7663" s="310" t="str">
        <f t="shared" si="120"/>
        <v>SINAPI 07/2024 INSUMOS</v>
      </c>
      <c r="F7663" s="31">
        <v>0.22</v>
      </c>
    </row>
    <row r="7664" spans="1:7" ht="40.5">
      <c r="A7664" s="31">
        <v>408</v>
      </c>
      <c r="B7664" s="537" t="s">
        <v>7639</v>
      </c>
      <c r="C7664" s="31" t="s">
        <v>7632</v>
      </c>
      <c r="D7664" s="31">
        <v>1.0900000000000001</v>
      </c>
      <c r="E7664" s="310" t="str">
        <f t="shared" si="120"/>
        <v>SINAPI 07/2024 INSUMOS</v>
      </c>
      <c r="F7664" s="31">
        <v>1.0900000000000001</v>
      </c>
    </row>
    <row r="7665" spans="1:6" ht="40.5">
      <c r="A7665" s="31">
        <v>39131</v>
      </c>
      <c r="B7665" s="537" t="s">
        <v>7640</v>
      </c>
      <c r="C7665" s="31" t="s">
        <v>7632</v>
      </c>
      <c r="D7665" s="31">
        <v>5.95</v>
      </c>
      <c r="E7665" s="310" t="str">
        <f t="shared" si="120"/>
        <v>SINAPI 07/2024 INSUMOS</v>
      </c>
      <c r="F7665" s="31">
        <v>5.95</v>
      </c>
    </row>
    <row r="7666" spans="1:6" ht="40.5">
      <c r="A7666" s="31">
        <v>394</v>
      </c>
      <c r="B7666" s="537" t="s">
        <v>7641</v>
      </c>
      <c r="C7666" s="31" t="s">
        <v>7632</v>
      </c>
      <c r="D7666" s="31">
        <v>6.03</v>
      </c>
      <c r="E7666" s="310" t="str">
        <f t="shared" si="120"/>
        <v>SINAPI 07/2024 INSUMOS</v>
      </c>
      <c r="F7666" s="31">
        <v>6.03</v>
      </c>
    </row>
    <row r="7667" spans="1:6" ht="40.5">
      <c r="A7667" s="31">
        <v>39130</v>
      </c>
      <c r="B7667" s="537" t="s">
        <v>7642</v>
      </c>
      <c r="C7667" s="31" t="s">
        <v>7632</v>
      </c>
      <c r="D7667" s="31">
        <v>5.43</v>
      </c>
      <c r="E7667" s="310" t="str">
        <f t="shared" si="120"/>
        <v>SINAPI 07/2024 INSUMOS</v>
      </c>
      <c r="F7667" s="31">
        <v>5.43</v>
      </c>
    </row>
    <row r="7668" spans="1:6" ht="40.5">
      <c r="A7668" s="31">
        <v>395</v>
      </c>
      <c r="B7668" s="537" t="s">
        <v>7643</v>
      </c>
      <c r="C7668" s="31" t="s">
        <v>7632</v>
      </c>
      <c r="D7668" s="31">
        <v>5.8</v>
      </c>
      <c r="E7668" s="310" t="str">
        <f t="shared" si="120"/>
        <v>SINAPI 07/2024 INSUMOS</v>
      </c>
      <c r="F7668" s="31">
        <v>5.8</v>
      </c>
    </row>
    <row r="7669" spans="1:6" ht="40.5">
      <c r="A7669" s="31">
        <v>39127</v>
      </c>
      <c r="B7669" s="537" t="s">
        <v>7644</v>
      </c>
      <c r="C7669" s="31" t="s">
        <v>7632</v>
      </c>
      <c r="D7669" s="31">
        <v>2.86</v>
      </c>
      <c r="E7669" s="310" t="str">
        <f t="shared" si="120"/>
        <v>SINAPI 07/2024 INSUMOS</v>
      </c>
      <c r="F7669" s="31">
        <v>2.86</v>
      </c>
    </row>
    <row r="7670" spans="1:6" ht="40.5">
      <c r="A7670" s="31">
        <v>392</v>
      </c>
      <c r="B7670" s="537" t="s">
        <v>7645</v>
      </c>
      <c r="C7670" s="31" t="s">
        <v>7632</v>
      </c>
      <c r="D7670" s="31">
        <v>2.94</v>
      </c>
      <c r="E7670" s="310" t="str">
        <f t="shared" si="120"/>
        <v>SINAPI 07/2024 INSUMOS</v>
      </c>
      <c r="F7670" s="31">
        <v>2.94</v>
      </c>
    </row>
    <row r="7671" spans="1:6" ht="40.5">
      <c r="A7671" s="31">
        <v>39129</v>
      </c>
      <c r="B7671" s="537" t="s">
        <v>7646</v>
      </c>
      <c r="C7671" s="31" t="s">
        <v>7632</v>
      </c>
      <c r="D7671" s="31">
        <v>3.35</v>
      </c>
      <c r="E7671" s="310" t="str">
        <f t="shared" si="120"/>
        <v>SINAPI 07/2024 INSUMOS</v>
      </c>
      <c r="F7671" s="31">
        <v>3.35</v>
      </c>
    </row>
    <row r="7672" spans="1:6" ht="40.5">
      <c r="A7672" s="31">
        <v>393</v>
      </c>
      <c r="B7672" s="537" t="s">
        <v>7647</v>
      </c>
      <c r="C7672" s="31" t="s">
        <v>7632</v>
      </c>
      <c r="D7672" s="31">
        <v>3.5</v>
      </c>
      <c r="E7672" s="310" t="str">
        <f t="shared" si="120"/>
        <v>SINAPI 07/2024 INSUMOS</v>
      </c>
      <c r="F7672" s="31">
        <v>3.5</v>
      </c>
    </row>
    <row r="7673" spans="1:6" ht="40.5">
      <c r="A7673" s="31">
        <v>39133</v>
      </c>
      <c r="B7673" s="537" t="s">
        <v>7648</v>
      </c>
      <c r="C7673" s="31" t="s">
        <v>7632</v>
      </c>
      <c r="D7673" s="31">
        <v>7.81</v>
      </c>
      <c r="E7673" s="310" t="str">
        <f t="shared" si="120"/>
        <v>SINAPI 07/2024 INSUMOS</v>
      </c>
      <c r="F7673" s="31">
        <v>7.81</v>
      </c>
    </row>
    <row r="7674" spans="1:6" ht="40.5">
      <c r="A7674" s="31">
        <v>397</v>
      </c>
      <c r="B7674" s="537" t="s">
        <v>7649</v>
      </c>
      <c r="C7674" s="31" t="s">
        <v>7632</v>
      </c>
      <c r="D7674" s="31">
        <v>8.6300000000000008</v>
      </c>
      <c r="E7674" s="310" t="str">
        <f t="shared" si="120"/>
        <v>SINAPI 07/2024 INSUMOS</v>
      </c>
      <c r="F7674" s="31">
        <v>8.6300000000000008</v>
      </c>
    </row>
    <row r="7675" spans="1:6" ht="40.5">
      <c r="A7675" s="31">
        <v>39132</v>
      </c>
      <c r="B7675" s="537" t="s">
        <v>7650</v>
      </c>
      <c r="C7675" s="31" t="s">
        <v>7632</v>
      </c>
      <c r="D7675" s="31">
        <v>6.25</v>
      </c>
      <c r="E7675" s="310" t="str">
        <f t="shared" si="120"/>
        <v>SINAPI 07/2024 INSUMOS</v>
      </c>
      <c r="F7675" s="31">
        <v>6.25</v>
      </c>
    </row>
    <row r="7676" spans="1:6" ht="40.5">
      <c r="A7676" s="31">
        <v>396</v>
      </c>
      <c r="B7676" s="537" t="s">
        <v>7651</v>
      </c>
      <c r="C7676" s="31" t="s">
        <v>7632</v>
      </c>
      <c r="D7676" s="31">
        <v>6.7</v>
      </c>
      <c r="E7676" s="310" t="str">
        <f t="shared" si="120"/>
        <v>SINAPI 07/2024 INSUMOS</v>
      </c>
      <c r="F7676" s="31">
        <v>6.7</v>
      </c>
    </row>
    <row r="7677" spans="1:6" ht="40.5">
      <c r="A7677" s="31">
        <v>39135</v>
      </c>
      <c r="B7677" s="537" t="s">
        <v>7652</v>
      </c>
      <c r="C7677" s="31" t="s">
        <v>7632</v>
      </c>
      <c r="D7677" s="31">
        <v>12.51</v>
      </c>
      <c r="E7677" s="310" t="str">
        <f t="shared" si="120"/>
        <v>SINAPI 07/2024 INSUMOS</v>
      </c>
      <c r="F7677" s="31">
        <v>12.51</v>
      </c>
    </row>
    <row r="7678" spans="1:6" ht="40.5">
      <c r="A7678" s="31">
        <v>39128</v>
      </c>
      <c r="B7678" s="537" t="s">
        <v>7653</v>
      </c>
      <c r="C7678" s="31" t="s">
        <v>7632</v>
      </c>
      <c r="D7678" s="31">
        <v>3.12</v>
      </c>
      <c r="E7678" s="310" t="str">
        <f t="shared" si="120"/>
        <v>SINAPI 07/2024 INSUMOS</v>
      </c>
      <c r="F7678" s="31">
        <v>3.12</v>
      </c>
    </row>
    <row r="7679" spans="1:6" ht="40.5">
      <c r="A7679" s="31">
        <v>400</v>
      </c>
      <c r="B7679" s="537" t="s">
        <v>7654</v>
      </c>
      <c r="C7679" s="31" t="s">
        <v>7632</v>
      </c>
      <c r="D7679" s="31">
        <v>3.05</v>
      </c>
      <c r="E7679" s="310" t="str">
        <f t="shared" si="120"/>
        <v>SINAPI 07/2024 INSUMOS</v>
      </c>
      <c r="F7679" s="31">
        <v>3.05</v>
      </c>
    </row>
    <row r="7680" spans="1:6" ht="40.5">
      <c r="A7680" s="31">
        <v>39125</v>
      </c>
      <c r="B7680" s="537" t="s">
        <v>7655</v>
      </c>
      <c r="C7680" s="31" t="s">
        <v>7632</v>
      </c>
      <c r="D7680" s="31">
        <v>3.12</v>
      </c>
      <c r="E7680" s="310" t="str">
        <f t="shared" si="120"/>
        <v>SINAPI 07/2024 INSUMOS</v>
      </c>
      <c r="F7680" s="31">
        <v>3.12</v>
      </c>
    </row>
    <row r="7681" spans="1:6" ht="40.5">
      <c r="A7681" s="31">
        <v>39134</v>
      </c>
      <c r="B7681" s="537" t="s">
        <v>7656</v>
      </c>
      <c r="C7681" s="31" t="s">
        <v>7632</v>
      </c>
      <c r="D7681" s="31">
        <v>10.42</v>
      </c>
      <c r="E7681" s="310" t="str">
        <f t="shared" si="120"/>
        <v>SINAPI 07/2024 INSUMOS</v>
      </c>
      <c r="F7681" s="31">
        <v>10.42</v>
      </c>
    </row>
    <row r="7682" spans="1:6" ht="40.5">
      <c r="A7682" s="31">
        <v>398</v>
      </c>
      <c r="B7682" s="537" t="s">
        <v>7657</v>
      </c>
      <c r="C7682" s="31" t="s">
        <v>7632</v>
      </c>
      <c r="D7682" s="31">
        <v>9.6</v>
      </c>
      <c r="E7682" s="310" t="str">
        <f t="shared" si="120"/>
        <v>SINAPI 07/2024 INSUMOS</v>
      </c>
      <c r="F7682" s="31">
        <v>9.6</v>
      </c>
    </row>
    <row r="7683" spans="1:6" ht="40.5">
      <c r="A7683" s="31">
        <v>39126</v>
      </c>
      <c r="B7683" s="537" t="s">
        <v>7658</v>
      </c>
      <c r="C7683" s="31" t="s">
        <v>7632</v>
      </c>
      <c r="D7683" s="31">
        <v>14.07</v>
      </c>
      <c r="E7683" s="310" t="str">
        <f t="shared" si="120"/>
        <v>SINAPI 07/2024 INSUMOS</v>
      </c>
      <c r="F7683" s="31">
        <v>14.07</v>
      </c>
    </row>
    <row r="7684" spans="1:6" ht="40.5">
      <c r="A7684" s="31">
        <v>399</v>
      </c>
      <c r="B7684" s="537" t="s">
        <v>7659</v>
      </c>
      <c r="C7684" s="31" t="s">
        <v>7632</v>
      </c>
      <c r="D7684" s="31">
        <v>12.39</v>
      </c>
      <c r="E7684" s="310" t="str">
        <f t="shared" si="120"/>
        <v>SINAPI 07/2024 INSUMOS</v>
      </c>
      <c r="F7684" s="31">
        <v>12.39</v>
      </c>
    </row>
    <row r="7685" spans="1:6" ht="40.5">
      <c r="A7685" s="31">
        <v>39158</v>
      </c>
      <c r="B7685" s="537" t="s">
        <v>7660</v>
      </c>
      <c r="C7685" s="31" t="s">
        <v>7632</v>
      </c>
      <c r="D7685" s="31">
        <v>33.28</v>
      </c>
      <c r="E7685" s="310" t="str">
        <f t="shared" si="120"/>
        <v>SINAPI 07/2024 INSUMOS</v>
      </c>
      <c r="F7685" s="31">
        <v>33.28</v>
      </c>
    </row>
    <row r="7686" spans="1:6" ht="40.5">
      <c r="A7686" s="31">
        <v>39141</v>
      </c>
      <c r="B7686" s="537" t="s">
        <v>7661</v>
      </c>
      <c r="C7686" s="31" t="s">
        <v>7632</v>
      </c>
      <c r="D7686" s="31">
        <v>2.42</v>
      </c>
      <c r="E7686" s="310" t="str">
        <f t="shared" si="120"/>
        <v>SINAPI 07/2024 INSUMOS</v>
      </c>
      <c r="F7686" s="31">
        <v>2.42</v>
      </c>
    </row>
    <row r="7687" spans="1:6" ht="40.5">
      <c r="A7687" s="31">
        <v>39140</v>
      </c>
      <c r="B7687" s="537" t="s">
        <v>7662</v>
      </c>
      <c r="C7687" s="31" t="s">
        <v>7632</v>
      </c>
      <c r="D7687" s="31">
        <v>2.19</v>
      </c>
      <c r="E7687" s="310" t="str">
        <f t="shared" si="120"/>
        <v>SINAPI 07/2024 INSUMOS</v>
      </c>
      <c r="F7687" s="31">
        <v>2.19</v>
      </c>
    </row>
    <row r="7688" spans="1:6" ht="40.5">
      <c r="A7688" s="31">
        <v>39137</v>
      </c>
      <c r="B7688" s="537" t="s">
        <v>7663</v>
      </c>
      <c r="C7688" s="31" t="s">
        <v>7632</v>
      </c>
      <c r="D7688" s="31">
        <v>1.26</v>
      </c>
      <c r="E7688" s="310" t="str">
        <f t="shared" si="120"/>
        <v>SINAPI 07/2024 INSUMOS</v>
      </c>
      <c r="F7688" s="31">
        <v>1.26</v>
      </c>
    </row>
    <row r="7689" spans="1:6" ht="40.5">
      <c r="A7689" s="31">
        <v>39139</v>
      </c>
      <c r="B7689" s="537" t="s">
        <v>7664</v>
      </c>
      <c r="C7689" s="31" t="s">
        <v>7632</v>
      </c>
      <c r="D7689" s="31">
        <v>1.82</v>
      </c>
      <c r="E7689" s="310" t="str">
        <f t="shared" si="120"/>
        <v>SINAPI 07/2024 INSUMOS</v>
      </c>
      <c r="F7689" s="31">
        <v>1.82</v>
      </c>
    </row>
    <row r="7690" spans="1:6" ht="40.5">
      <c r="A7690" s="31">
        <v>39143</v>
      </c>
      <c r="B7690" s="537" t="s">
        <v>7665</v>
      </c>
      <c r="C7690" s="31" t="s">
        <v>7632</v>
      </c>
      <c r="D7690" s="31">
        <v>4.9800000000000004</v>
      </c>
      <c r="E7690" s="310" t="str">
        <f t="shared" si="120"/>
        <v>SINAPI 07/2024 INSUMOS</v>
      </c>
      <c r="F7690" s="31">
        <v>4.9800000000000004</v>
      </c>
    </row>
    <row r="7691" spans="1:6" ht="40.5">
      <c r="A7691" s="31">
        <v>39142</v>
      </c>
      <c r="B7691" s="537" t="s">
        <v>7666</v>
      </c>
      <c r="C7691" s="31" t="s">
        <v>7632</v>
      </c>
      <c r="D7691" s="31">
        <v>3.57</v>
      </c>
      <c r="E7691" s="310" t="str">
        <f t="shared" si="120"/>
        <v>SINAPI 07/2024 INSUMOS</v>
      </c>
      <c r="F7691" s="31">
        <v>3.57</v>
      </c>
    </row>
    <row r="7692" spans="1:6" ht="40.5">
      <c r="A7692" s="31">
        <v>39138</v>
      </c>
      <c r="B7692" s="537" t="s">
        <v>7667</v>
      </c>
      <c r="C7692" s="31" t="s">
        <v>7632</v>
      </c>
      <c r="D7692" s="31">
        <v>1.34</v>
      </c>
      <c r="E7692" s="310" t="str">
        <f t="shared" si="120"/>
        <v>SINAPI 07/2024 INSUMOS</v>
      </c>
      <c r="F7692" s="31">
        <v>1.34</v>
      </c>
    </row>
    <row r="7693" spans="1:6" ht="40.5">
      <c r="A7693" s="31">
        <v>39136</v>
      </c>
      <c r="B7693" s="537" t="s">
        <v>7668</v>
      </c>
      <c r="C7693" s="31" t="s">
        <v>7632</v>
      </c>
      <c r="D7693" s="31">
        <v>0.89</v>
      </c>
      <c r="E7693" s="310" t="str">
        <f t="shared" si="120"/>
        <v>SINAPI 07/2024 INSUMOS</v>
      </c>
      <c r="F7693" s="31">
        <v>0.89</v>
      </c>
    </row>
    <row r="7694" spans="1:6" ht="40.5">
      <c r="A7694" s="31">
        <v>39144</v>
      </c>
      <c r="B7694" s="537" t="s">
        <v>7669</v>
      </c>
      <c r="C7694" s="31" t="s">
        <v>7632</v>
      </c>
      <c r="D7694" s="31">
        <v>5.8</v>
      </c>
      <c r="E7694" s="310" t="str">
        <f t="shared" si="120"/>
        <v>SINAPI 07/2024 INSUMOS</v>
      </c>
      <c r="F7694" s="31">
        <v>5.8</v>
      </c>
    </row>
    <row r="7695" spans="1:6" ht="40.5">
      <c r="A7695" s="31">
        <v>39145</v>
      </c>
      <c r="B7695" s="537" t="s">
        <v>7670</v>
      </c>
      <c r="C7695" s="31" t="s">
        <v>7632</v>
      </c>
      <c r="D7695" s="31">
        <v>9.56</v>
      </c>
      <c r="E7695" s="310" t="str">
        <f t="shared" si="120"/>
        <v>SINAPI 07/2024 INSUMOS</v>
      </c>
      <c r="F7695" s="31">
        <v>9.56</v>
      </c>
    </row>
    <row r="7696" spans="1:6" ht="40.5">
      <c r="A7696" s="31">
        <v>12615</v>
      </c>
      <c r="B7696" s="537" t="s">
        <v>7671</v>
      </c>
      <c r="C7696" s="31" t="s">
        <v>7632</v>
      </c>
      <c r="D7696" s="31">
        <v>9.49</v>
      </c>
      <c r="E7696" s="310" t="str">
        <f t="shared" si="120"/>
        <v>SINAPI 07/2024 INSUMOS</v>
      </c>
      <c r="F7696" s="31">
        <v>9.49</v>
      </c>
    </row>
    <row r="7697" spans="1:6" ht="40.5">
      <c r="A7697" s="31">
        <v>11927</v>
      </c>
      <c r="B7697" s="537" t="s">
        <v>7672</v>
      </c>
      <c r="C7697" s="31" t="s">
        <v>7632</v>
      </c>
      <c r="D7697" s="31">
        <v>12.1</v>
      </c>
      <c r="E7697" s="310" t="str">
        <f t="shared" si="120"/>
        <v>SINAPI 07/2024 INSUMOS</v>
      </c>
      <c r="F7697" s="31">
        <v>12.1</v>
      </c>
    </row>
    <row r="7698" spans="1:6" ht="40.5">
      <c r="A7698" s="31">
        <v>11928</v>
      </c>
      <c r="B7698" s="537" t="s">
        <v>7673</v>
      </c>
      <c r="C7698" s="31" t="s">
        <v>7632</v>
      </c>
      <c r="D7698" s="31">
        <v>13.87</v>
      </c>
      <c r="E7698" s="310" t="str">
        <f t="shared" si="120"/>
        <v>SINAPI 07/2024 INSUMOS</v>
      </c>
      <c r="F7698" s="31">
        <v>13.87</v>
      </c>
    </row>
    <row r="7699" spans="1:6" ht="40.5">
      <c r="A7699" s="31">
        <v>11929</v>
      </c>
      <c r="B7699" s="537" t="s">
        <v>7674</v>
      </c>
      <c r="C7699" s="31" t="s">
        <v>7632</v>
      </c>
      <c r="D7699" s="31">
        <v>21.45</v>
      </c>
      <c r="E7699" s="310" t="str">
        <f t="shared" si="120"/>
        <v>SINAPI 07/2024 INSUMOS</v>
      </c>
      <c r="F7699" s="31">
        <v>21.45</v>
      </c>
    </row>
    <row r="7700" spans="1:6" ht="40.5">
      <c r="A7700" s="31">
        <v>36801</v>
      </c>
      <c r="B7700" s="537" t="s">
        <v>7675</v>
      </c>
      <c r="C7700" s="31" t="s">
        <v>7632</v>
      </c>
      <c r="D7700" s="31">
        <v>36.25</v>
      </c>
      <c r="E7700" s="310" t="str">
        <f t="shared" si="120"/>
        <v>SINAPI 07/2024 INSUMOS</v>
      </c>
      <c r="F7700" s="31">
        <v>36.25</v>
      </c>
    </row>
    <row r="7701" spans="1:6" ht="40.5">
      <c r="A7701" s="31">
        <v>36246</v>
      </c>
      <c r="B7701" s="537" t="s">
        <v>7676</v>
      </c>
      <c r="C7701" s="31" t="s">
        <v>7677</v>
      </c>
      <c r="D7701" s="31">
        <v>4.0599999999999996</v>
      </c>
      <c r="E7701" s="310" t="str">
        <f t="shared" si="120"/>
        <v>SINAPI 07/2024 INSUMOS</v>
      </c>
      <c r="F7701" s="31">
        <v>4.0599999999999996</v>
      </c>
    </row>
    <row r="7702" spans="1:6" ht="40.5">
      <c r="A7702" s="31">
        <v>37600</v>
      </c>
      <c r="B7702" s="537" t="s">
        <v>7678</v>
      </c>
      <c r="C7702" s="31" t="s">
        <v>7632</v>
      </c>
      <c r="D7702" s="31">
        <v>103.45</v>
      </c>
      <c r="E7702" s="310" t="str">
        <f t="shared" si="120"/>
        <v>SINAPI 07/2024 INSUMOS</v>
      </c>
      <c r="F7702" s="31">
        <v>103.45</v>
      </c>
    </row>
    <row r="7703" spans="1:6" ht="40.5">
      <c r="A7703" s="31">
        <v>37599</v>
      </c>
      <c r="B7703" s="537" t="s">
        <v>7679</v>
      </c>
      <c r="C7703" s="31" t="s">
        <v>7632</v>
      </c>
      <c r="D7703" s="31">
        <v>96.29</v>
      </c>
      <c r="E7703" s="310" t="str">
        <f t="shared" si="120"/>
        <v>SINAPI 07/2024 INSUMOS</v>
      </c>
      <c r="F7703" s="31">
        <v>96.29</v>
      </c>
    </row>
    <row r="7704" spans="1:6" ht="45">
      <c r="A7704" s="31">
        <v>1</v>
      </c>
      <c r="B7704" s="537" t="s">
        <v>7680</v>
      </c>
      <c r="C7704" s="31" t="s">
        <v>7681</v>
      </c>
      <c r="D7704" s="31">
        <v>89.5</v>
      </c>
      <c r="E7704" s="310" t="str">
        <f t="shared" si="120"/>
        <v>SINAPI 07/2024 INSUMOS</v>
      </c>
      <c r="F7704" s="31">
        <v>89.5</v>
      </c>
    </row>
    <row r="7705" spans="1:6" ht="40.5">
      <c r="A7705" s="31">
        <v>3</v>
      </c>
      <c r="B7705" s="537" t="s">
        <v>7682</v>
      </c>
      <c r="C7705" s="31" t="s">
        <v>7683</v>
      </c>
      <c r="D7705" s="31">
        <v>23.83</v>
      </c>
      <c r="E7705" s="310" t="str">
        <f t="shared" si="120"/>
        <v>SINAPI 07/2024 INSUMOS</v>
      </c>
      <c r="F7705" s="31">
        <v>23.83</v>
      </c>
    </row>
    <row r="7706" spans="1:6" ht="40.5">
      <c r="A7706" s="31">
        <v>43054</v>
      </c>
      <c r="B7706" s="537" t="s">
        <v>7684</v>
      </c>
      <c r="C7706" s="31" t="s">
        <v>7681</v>
      </c>
      <c r="D7706" s="31">
        <v>8.11</v>
      </c>
      <c r="E7706" s="310" t="str">
        <f t="shared" si="120"/>
        <v>SINAPI 07/2024 INSUMOS</v>
      </c>
      <c r="F7706" s="31">
        <v>8.11</v>
      </c>
    </row>
    <row r="7707" spans="1:6" ht="40.5">
      <c r="A7707" s="31">
        <v>42402</v>
      </c>
      <c r="B7707" s="537" t="s">
        <v>7685</v>
      </c>
      <c r="C7707" s="31" t="s">
        <v>7681</v>
      </c>
      <c r="D7707" s="31">
        <v>7.75</v>
      </c>
      <c r="E7707" s="310" t="str">
        <f t="shared" si="120"/>
        <v>SINAPI 07/2024 INSUMOS</v>
      </c>
      <c r="F7707" s="31">
        <v>7.75</v>
      </c>
    </row>
    <row r="7708" spans="1:6" ht="40.5">
      <c r="A7708" s="31">
        <v>42403</v>
      </c>
      <c r="B7708" s="537" t="s">
        <v>7686</v>
      </c>
      <c r="C7708" s="31" t="s">
        <v>7681</v>
      </c>
      <c r="D7708" s="31">
        <v>9.94</v>
      </c>
      <c r="E7708" s="310" t="str">
        <f t="shared" si="120"/>
        <v>SINAPI 07/2024 INSUMOS</v>
      </c>
      <c r="F7708" s="31">
        <v>9.94</v>
      </c>
    </row>
    <row r="7709" spans="1:6" ht="40.5">
      <c r="A7709" s="31">
        <v>42404</v>
      </c>
      <c r="B7709" s="537" t="s">
        <v>7687</v>
      </c>
      <c r="C7709" s="31" t="s">
        <v>7681</v>
      </c>
      <c r="D7709" s="31">
        <v>9.89</v>
      </c>
      <c r="E7709" s="310" t="str">
        <f t="shared" si="120"/>
        <v>SINAPI 07/2024 INSUMOS</v>
      </c>
      <c r="F7709" s="31">
        <v>9.89</v>
      </c>
    </row>
    <row r="7710" spans="1:6" ht="40.5">
      <c r="A7710" s="31">
        <v>42405</v>
      </c>
      <c r="B7710" s="537" t="s">
        <v>7688</v>
      </c>
      <c r="C7710" s="31" t="s">
        <v>7681</v>
      </c>
      <c r="D7710" s="31">
        <v>10.53</v>
      </c>
      <c r="E7710" s="310" t="str">
        <f t="shared" si="120"/>
        <v>SINAPI 07/2024 INSUMOS</v>
      </c>
      <c r="F7710" s="31">
        <v>10.53</v>
      </c>
    </row>
    <row r="7711" spans="1:6" ht="40.5">
      <c r="A7711" s="31">
        <v>34341</v>
      </c>
      <c r="B7711" s="537" t="s">
        <v>7689</v>
      </c>
      <c r="C7711" s="31" t="s">
        <v>7681</v>
      </c>
      <c r="D7711" s="31">
        <v>9.14</v>
      </c>
      <c r="E7711" s="310" t="str">
        <f t="shared" si="120"/>
        <v>SINAPI 07/2024 INSUMOS</v>
      </c>
      <c r="F7711" s="31">
        <v>9.14</v>
      </c>
    </row>
    <row r="7712" spans="1:6" ht="40.5">
      <c r="A7712" s="31">
        <v>43053</v>
      </c>
      <c r="B7712" s="537" t="s">
        <v>7690</v>
      </c>
      <c r="C7712" s="31" t="s">
        <v>7681</v>
      </c>
      <c r="D7712" s="31">
        <v>7.24</v>
      </c>
      <c r="E7712" s="310" t="str">
        <f t="shared" si="120"/>
        <v>SINAPI 07/2024 INSUMOS</v>
      </c>
      <c r="F7712" s="31">
        <v>7.24</v>
      </c>
    </row>
    <row r="7713" spans="1:6" ht="40.5">
      <c r="A7713" s="31">
        <v>43058</v>
      </c>
      <c r="B7713" s="537" t="s">
        <v>7691</v>
      </c>
      <c r="C7713" s="31" t="s">
        <v>7681</v>
      </c>
      <c r="D7713" s="31">
        <v>7.51</v>
      </c>
      <c r="E7713" s="310" t="str">
        <f t="shared" si="120"/>
        <v>SINAPI 07/2024 INSUMOS</v>
      </c>
      <c r="F7713" s="31">
        <v>7.51</v>
      </c>
    </row>
    <row r="7714" spans="1:6" ht="40.5">
      <c r="A7714" s="31">
        <v>34</v>
      </c>
      <c r="B7714" s="537" t="s">
        <v>7692</v>
      </c>
      <c r="C7714" s="31" t="s">
        <v>7681</v>
      </c>
      <c r="D7714" s="31">
        <v>7.55</v>
      </c>
      <c r="E7714" s="310" t="str">
        <f t="shared" si="120"/>
        <v>SINAPI 07/2024 INSUMOS</v>
      </c>
      <c r="F7714" s="31">
        <v>7.55</v>
      </c>
    </row>
    <row r="7715" spans="1:6" ht="40.5">
      <c r="A7715" s="31">
        <v>43055</v>
      </c>
      <c r="B7715" s="537" t="s">
        <v>7693</v>
      </c>
      <c r="C7715" s="31" t="s">
        <v>7681</v>
      </c>
      <c r="D7715" s="31">
        <v>6.54</v>
      </c>
      <c r="E7715" s="310" t="str">
        <f t="shared" si="120"/>
        <v>SINAPI 07/2024 INSUMOS</v>
      </c>
      <c r="F7715" s="31">
        <v>6.54</v>
      </c>
    </row>
    <row r="7716" spans="1:6" ht="40.5">
      <c r="A7716" s="31">
        <v>43056</v>
      </c>
      <c r="B7716" s="537" t="s">
        <v>7694</v>
      </c>
      <c r="C7716" s="31" t="s">
        <v>7681</v>
      </c>
      <c r="D7716" s="31">
        <v>7.54</v>
      </c>
      <c r="E7716" s="310" t="str">
        <f t="shared" si="120"/>
        <v>SINAPI 07/2024 INSUMOS</v>
      </c>
      <c r="F7716" s="31">
        <v>7.54</v>
      </c>
    </row>
    <row r="7717" spans="1:6" ht="40.5">
      <c r="A7717" s="31">
        <v>43057</v>
      </c>
      <c r="B7717" s="537" t="s">
        <v>7695</v>
      </c>
      <c r="C7717" s="31" t="s">
        <v>7681</v>
      </c>
      <c r="D7717" s="31">
        <v>8.2899999999999991</v>
      </c>
      <c r="E7717" s="310" t="str">
        <f t="shared" si="120"/>
        <v>SINAPI 07/2024 INSUMOS</v>
      </c>
      <c r="F7717" s="31">
        <v>8.2899999999999991</v>
      </c>
    </row>
    <row r="7718" spans="1:6" ht="40.5">
      <c r="A7718" s="31">
        <v>34449</v>
      </c>
      <c r="B7718" s="537" t="s">
        <v>7696</v>
      </c>
      <c r="C7718" s="31" t="s">
        <v>7681</v>
      </c>
      <c r="D7718" s="31">
        <v>8.86</v>
      </c>
      <c r="E7718" s="310" t="str">
        <f t="shared" si="120"/>
        <v>SINAPI 07/2024 INSUMOS</v>
      </c>
      <c r="F7718" s="31">
        <v>8.86</v>
      </c>
    </row>
    <row r="7719" spans="1:6" ht="40.5">
      <c r="A7719" s="31">
        <v>32</v>
      </c>
      <c r="B7719" s="537" t="s">
        <v>7697</v>
      </c>
      <c r="C7719" s="31" t="s">
        <v>7681</v>
      </c>
      <c r="D7719" s="31">
        <v>7.96</v>
      </c>
      <c r="E7719" s="310" t="str">
        <f t="shared" si="120"/>
        <v>SINAPI 07/2024 INSUMOS</v>
      </c>
      <c r="F7719" s="31">
        <v>7.96</v>
      </c>
    </row>
    <row r="7720" spans="1:6" ht="40.5">
      <c r="A7720" s="31">
        <v>33</v>
      </c>
      <c r="B7720" s="537" t="s">
        <v>7698</v>
      </c>
      <c r="C7720" s="31" t="s">
        <v>7681</v>
      </c>
      <c r="D7720" s="31">
        <v>8.01</v>
      </c>
      <c r="E7720" s="310" t="str">
        <f t="shared" si="120"/>
        <v>SINAPI 07/2024 INSUMOS</v>
      </c>
      <c r="F7720" s="31">
        <v>8.01</v>
      </c>
    </row>
    <row r="7721" spans="1:6" ht="40.5">
      <c r="A7721" s="31">
        <v>43061</v>
      </c>
      <c r="B7721" s="537" t="s">
        <v>7699</v>
      </c>
      <c r="C7721" s="31" t="s">
        <v>7681</v>
      </c>
      <c r="D7721" s="31">
        <v>7.48</v>
      </c>
      <c r="E7721" s="310" t="str">
        <f t="shared" si="120"/>
        <v>SINAPI 07/2024 INSUMOS</v>
      </c>
      <c r="F7721" s="31">
        <v>7.48</v>
      </c>
    </row>
    <row r="7722" spans="1:6" ht="40.5">
      <c r="A7722" s="31">
        <v>43059</v>
      </c>
      <c r="B7722" s="537" t="s">
        <v>7700</v>
      </c>
      <c r="C7722" s="31" t="s">
        <v>7681</v>
      </c>
      <c r="D7722" s="31">
        <v>7.14</v>
      </c>
      <c r="E7722" s="310" t="str">
        <f t="shared" ref="E7722:E7785" si="121">+$G$7658</f>
        <v>SINAPI 07/2024 INSUMOS</v>
      </c>
      <c r="F7722" s="31">
        <v>7.14</v>
      </c>
    </row>
    <row r="7723" spans="1:6" ht="40.5">
      <c r="A7723" s="31">
        <v>43062</v>
      </c>
      <c r="B7723" s="537" t="s">
        <v>7701</v>
      </c>
      <c r="C7723" s="31" t="s">
        <v>7681</v>
      </c>
      <c r="D7723" s="31">
        <v>7.92</v>
      </c>
      <c r="E7723" s="310" t="str">
        <f t="shared" si="121"/>
        <v>SINAPI 07/2024 INSUMOS</v>
      </c>
      <c r="F7723" s="31">
        <v>7.92</v>
      </c>
    </row>
    <row r="7724" spans="1:6" ht="40.5">
      <c r="A7724" s="31">
        <v>43060</v>
      </c>
      <c r="B7724" s="537" t="s">
        <v>7702</v>
      </c>
      <c r="C7724" s="31" t="s">
        <v>7681</v>
      </c>
      <c r="D7724" s="31">
        <v>6.22</v>
      </c>
      <c r="E7724" s="310" t="str">
        <f t="shared" si="121"/>
        <v>SINAPI 07/2024 INSUMOS</v>
      </c>
      <c r="F7724" s="31">
        <v>6.22</v>
      </c>
    </row>
    <row r="7725" spans="1:6" ht="40.5">
      <c r="A7725" s="31">
        <v>40410</v>
      </c>
      <c r="B7725" s="537" t="s">
        <v>7703</v>
      </c>
      <c r="C7725" s="31" t="s">
        <v>7632</v>
      </c>
      <c r="D7725" s="31">
        <v>19</v>
      </c>
      <c r="E7725" s="310" t="str">
        <f t="shared" si="121"/>
        <v>SINAPI 07/2024 INSUMOS</v>
      </c>
      <c r="F7725" s="31">
        <v>19</v>
      </c>
    </row>
    <row r="7726" spans="1:6" ht="40.5">
      <c r="A7726" s="31">
        <v>40411</v>
      </c>
      <c r="B7726" s="537" t="s">
        <v>7704</v>
      </c>
      <c r="C7726" s="31" t="s">
        <v>7632</v>
      </c>
      <c r="D7726" s="31">
        <v>20.62</v>
      </c>
      <c r="E7726" s="310" t="str">
        <f t="shared" si="121"/>
        <v>SINAPI 07/2024 INSUMOS</v>
      </c>
      <c r="F7726" s="31">
        <v>20.62</v>
      </c>
    </row>
    <row r="7727" spans="1:6" ht="40.5">
      <c r="A7727" s="31">
        <v>40412</v>
      </c>
      <c r="B7727" s="537" t="s">
        <v>7705</v>
      </c>
      <c r="C7727" s="31" t="s">
        <v>7632</v>
      </c>
      <c r="D7727" s="31">
        <v>23.14</v>
      </c>
      <c r="E7727" s="310" t="str">
        <f t="shared" si="121"/>
        <v>SINAPI 07/2024 INSUMOS</v>
      </c>
      <c r="F7727" s="31">
        <v>23.14</v>
      </c>
    </row>
    <row r="7728" spans="1:6" ht="40.5">
      <c r="A7728" s="31">
        <v>44254</v>
      </c>
      <c r="B7728" s="537" t="s">
        <v>7706</v>
      </c>
      <c r="C7728" s="31" t="s">
        <v>7632</v>
      </c>
      <c r="D7728" s="31">
        <v>21.68</v>
      </c>
      <c r="E7728" s="310" t="str">
        <f t="shared" si="121"/>
        <v>SINAPI 07/2024 INSUMOS</v>
      </c>
      <c r="F7728" s="31">
        <v>21.68</v>
      </c>
    </row>
    <row r="7729" spans="1:6" ht="40.5">
      <c r="A7729" s="31">
        <v>44255</v>
      </c>
      <c r="B7729" s="537" t="s">
        <v>7707</v>
      </c>
      <c r="C7729" s="31" t="s">
        <v>7632</v>
      </c>
      <c r="D7729" s="31">
        <v>24.02</v>
      </c>
      <c r="E7729" s="310" t="str">
        <f t="shared" si="121"/>
        <v>SINAPI 07/2024 INSUMOS</v>
      </c>
      <c r="F7729" s="31">
        <v>24.02</v>
      </c>
    </row>
    <row r="7730" spans="1:6" ht="40.5">
      <c r="A7730" s="31">
        <v>44256</v>
      </c>
      <c r="B7730" s="537" t="s">
        <v>7708</v>
      </c>
      <c r="C7730" s="31" t="s">
        <v>7632</v>
      </c>
      <c r="D7730" s="31">
        <v>27.14</v>
      </c>
      <c r="E7730" s="310" t="str">
        <f t="shared" si="121"/>
        <v>SINAPI 07/2024 INSUMOS</v>
      </c>
      <c r="F7730" s="31">
        <v>27.14</v>
      </c>
    </row>
    <row r="7731" spans="1:6" ht="40.5">
      <c r="A7731" s="31">
        <v>44257</v>
      </c>
      <c r="B7731" s="537" t="s">
        <v>7709</v>
      </c>
      <c r="C7731" s="31" t="s">
        <v>7632</v>
      </c>
      <c r="D7731" s="31">
        <v>42.93</v>
      </c>
      <c r="E7731" s="310" t="str">
        <f t="shared" si="121"/>
        <v>SINAPI 07/2024 INSUMOS</v>
      </c>
      <c r="F7731" s="31">
        <v>42.93</v>
      </c>
    </row>
    <row r="7732" spans="1:6" ht="40.5">
      <c r="A7732" s="31">
        <v>44258</v>
      </c>
      <c r="B7732" s="537" t="s">
        <v>7710</v>
      </c>
      <c r="C7732" s="31" t="s">
        <v>7632</v>
      </c>
      <c r="D7732" s="31">
        <v>49.06</v>
      </c>
      <c r="E7732" s="310" t="str">
        <f t="shared" si="121"/>
        <v>SINAPI 07/2024 INSUMOS</v>
      </c>
      <c r="F7732" s="31">
        <v>49.06</v>
      </c>
    </row>
    <row r="7733" spans="1:6" ht="40.5">
      <c r="A7733" s="31">
        <v>44259</v>
      </c>
      <c r="B7733" s="537" t="s">
        <v>7711</v>
      </c>
      <c r="C7733" s="31" t="s">
        <v>7632</v>
      </c>
      <c r="D7733" s="31">
        <v>67.349999999999994</v>
      </c>
      <c r="E7733" s="310" t="str">
        <f t="shared" si="121"/>
        <v>SINAPI 07/2024 INSUMOS</v>
      </c>
      <c r="F7733" s="31">
        <v>67.349999999999994</v>
      </c>
    </row>
    <row r="7734" spans="1:6" ht="40.5">
      <c r="A7734" s="31">
        <v>37997</v>
      </c>
      <c r="B7734" s="537" t="s">
        <v>7712</v>
      </c>
      <c r="C7734" s="31" t="s">
        <v>7632</v>
      </c>
      <c r="D7734" s="31">
        <v>12.91</v>
      </c>
      <c r="E7734" s="310" t="str">
        <f t="shared" si="121"/>
        <v>SINAPI 07/2024 INSUMOS</v>
      </c>
      <c r="F7734" s="31">
        <v>12.91</v>
      </c>
    </row>
    <row r="7735" spans="1:6" ht="40.5">
      <c r="A7735" s="31">
        <v>37998</v>
      </c>
      <c r="B7735" s="537" t="s">
        <v>7713</v>
      </c>
      <c r="C7735" s="31" t="s">
        <v>7632</v>
      </c>
      <c r="D7735" s="31">
        <v>17.29</v>
      </c>
      <c r="E7735" s="310" t="str">
        <f t="shared" si="121"/>
        <v>SINAPI 07/2024 INSUMOS</v>
      </c>
      <c r="F7735" s="31">
        <v>17.29</v>
      </c>
    </row>
    <row r="7736" spans="1:6" ht="40.5">
      <c r="A7736" s="31">
        <v>55</v>
      </c>
      <c r="B7736" s="537" t="s">
        <v>7714</v>
      </c>
      <c r="C7736" s="31" t="s">
        <v>7632</v>
      </c>
      <c r="D7736" s="31">
        <v>4.17</v>
      </c>
      <c r="E7736" s="310" t="str">
        <f t="shared" si="121"/>
        <v>SINAPI 07/2024 INSUMOS</v>
      </c>
      <c r="F7736" s="31">
        <v>4.17</v>
      </c>
    </row>
    <row r="7737" spans="1:6" ht="40.5">
      <c r="A7737" s="31">
        <v>61</v>
      </c>
      <c r="B7737" s="537" t="s">
        <v>7715</v>
      </c>
      <c r="C7737" s="31" t="s">
        <v>7632</v>
      </c>
      <c r="D7737" s="31">
        <v>3.94</v>
      </c>
      <c r="E7737" s="310" t="str">
        <f t="shared" si="121"/>
        <v>SINAPI 07/2024 INSUMOS</v>
      </c>
      <c r="F7737" s="31">
        <v>3.94</v>
      </c>
    </row>
    <row r="7738" spans="1:6" ht="40.5">
      <c r="A7738" s="31">
        <v>62</v>
      </c>
      <c r="B7738" s="537" t="s">
        <v>7716</v>
      </c>
      <c r="C7738" s="31" t="s">
        <v>7632</v>
      </c>
      <c r="D7738" s="31">
        <v>8.17</v>
      </c>
      <c r="E7738" s="310" t="str">
        <f t="shared" si="121"/>
        <v>SINAPI 07/2024 INSUMOS</v>
      </c>
      <c r="F7738" s="31">
        <v>8.17</v>
      </c>
    </row>
    <row r="7739" spans="1:6" ht="40.5">
      <c r="A7739" s="31">
        <v>10899</v>
      </c>
      <c r="B7739" s="537" t="s">
        <v>7717</v>
      </c>
      <c r="C7739" s="31" t="s">
        <v>7632</v>
      </c>
      <c r="D7739" s="31">
        <v>109.52</v>
      </c>
      <c r="E7739" s="310" t="str">
        <f t="shared" si="121"/>
        <v>SINAPI 07/2024 INSUMOS</v>
      </c>
      <c r="F7739" s="31">
        <v>109.52</v>
      </c>
    </row>
    <row r="7740" spans="1:6" ht="40.5">
      <c r="A7740" s="31">
        <v>10900</v>
      </c>
      <c r="B7740" s="537" t="s">
        <v>7718</v>
      </c>
      <c r="C7740" s="31" t="s">
        <v>7632</v>
      </c>
      <c r="D7740" s="31">
        <v>85.71</v>
      </c>
      <c r="E7740" s="310" t="str">
        <f t="shared" si="121"/>
        <v>SINAPI 07/2024 INSUMOS</v>
      </c>
      <c r="F7740" s="31">
        <v>85.71</v>
      </c>
    </row>
    <row r="7741" spans="1:6" ht="40.5">
      <c r="A7741" s="31">
        <v>47</v>
      </c>
      <c r="B7741" s="537" t="s">
        <v>7719</v>
      </c>
      <c r="C7741" s="31" t="s">
        <v>7632</v>
      </c>
      <c r="D7741" s="31">
        <v>61.16</v>
      </c>
      <c r="E7741" s="310" t="str">
        <f t="shared" si="121"/>
        <v>SINAPI 07/2024 INSUMOS</v>
      </c>
      <c r="F7741" s="31">
        <v>61.16</v>
      </c>
    </row>
    <row r="7742" spans="1:6" ht="40.5">
      <c r="A7742" s="31">
        <v>48</v>
      </c>
      <c r="B7742" s="537" t="s">
        <v>7720</v>
      </c>
      <c r="C7742" s="31" t="s">
        <v>7632</v>
      </c>
      <c r="D7742" s="31">
        <v>15.95</v>
      </c>
      <c r="E7742" s="310" t="str">
        <f t="shared" si="121"/>
        <v>SINAPI 07/2024 INSUMOS</v>
      </c>
      <c r="F7742" s="31">
        <v>15.95</v>
      </c>
    </row>
    <row r="7743" spans="1:6" ht="40.5">
      <c r="A7743" s="31">
        <v>46</v>
      </c>
      <c r="B7743" s="537" t="s">
        <v>7721</v>
      </c>
      <c r="C7743" s="31" t="s">
        <v>7632</v>
      </c>
      <c r="D7743" s="31">
        <v>35.770000000000003</v>
      </c>
      <c r="E7743" s="310" t="str">
        <f t="shared" si="121"/>
        <v>SINAPI 07/2024 INSUMOS</v>
      </c>
      <c r="F7743" s="31">
        <v>35.770000000000003</v>
      </c>
    </row>
    <row r="7744" spans="1:6" ht="40.5">
      <c r="A7744" s="31">
        <v>52</v>
      </c>
      <c r="B7744" s="537" t="s">
        <v>7722</v>
      </c>
      <c r="C7744" s="31" t="s">
        <v>7632</v>
      </c>
      <c r="D7744" s="31">
        <v>12.12</v>
      </c>
      <c r="E7744" s="310" t="str">
        <f t="shared" si="121"/>
        <v>SINAPI 07/2024 INSUMOS</v>
      </c>
      <c r="F7744" s="31">
        <v>12.12</v>
      </c>
    </row>
    <row r="7745" spans="1:6" ht="40.5">
      <c r="A7745" s="31">
        <v>43</v>
      </c>
      <c r="B7745" s="537" t="s">
        <v>7723</v>
      </c>
      <c r="C7745" s="31" t="s">
        <v>7632</v>
      </c>
      <c r="D7745" s="31">
        <v>40.909999999999997</v>
      </c>
      <c r="E7745" s="310" t="str">
        <f t="shared" si="121"/>
        <v>SINAPI 07/2024 INSUMOS</v>
      </c>
      <c r="F7745" s="31">
        <v>40.909999999999997</v>
      </c>
    </row>
    <row r="7746" spans="1:6" ht="40.5">
      <c r="A7746" s="31">
        <v>103</v>
      </c>
      <c r="B7746" s="537" t="s">
        <v>7724</v>
      </c>
      <c r="C7746" s="31" t="s">
        <v>7632</v>
      </c>
      <c r="D7746" s="31">
        <v>39.369999999999997</v>
      </c>
      <c r="E7746" s="310" t="str">
        <f t="shared" si="121"/>
        <v>SINAPI 07/2024 INSUMOS</v>
      </c>
      <c r="F7746" s="31">
        <v>39.369999999999997</v>
      </c>
    </row>
    <row r="7747" spans="1:6" ht="40.5">
      <c r="A7747" s="31">
        <v>107</v>
      </c>
      <c r="B7747" s="537" t="s">
        <v>7725</v>
      </c>
      <c r="C7747" s="31" t="s">
        <v>7632</v>
      </c>
      <c r="D7747" s="31">
        <v>0.74</v>
      </c>
      <c r="E7747" s="310" t="str">
        <f t="shared" si="121"/>
        <v>SINAPI 07/2024 INSUMOS</v>
      </c>
      <c r="F7747" s="31">
        <v>0.74</v>
      </c>
    </row>
    <row r="7748" spans="1:6" ht="40.5">
      <c r="A7748" s="31">
        <v>65</v>
      </c>
      <c r="B7748" s="537" t="s">
        <v>7726</v>
      </c>
      <c r="C7748" s="31" t="s">
        <v>7632</v>
      </c>
      <c r="D7748" s="31">
        <v>0.81</v>
      </c>
      <c r="E7748" s="310" t="str">
        <f t="shared" si="121"/>
        <v>SINAPI 07/2024 INSUMOS</v>
      </c>
      <c r="F7748" s="31">
        <v>0.81</v>
      </c>
    </row>
    <row r="7749" spans="1:6" ht="40.5">
      <c r="A7749" s="31">
        <v>108</v>
      </c>
      <c r="B7749" s="537" t="s">
        <v>7727</v>
      </c>
      <c r="C7749" s="31" t="s">
        <v>7632</v>
      </c>
      <c r="D7749" s="31">
        <v>1.63</v>
      </c>
      <c r="E7749" s="310" t="str">
        <f t="shared" si="121"/>
        <v>SINAPI 07/2024 INSUMOS</v>
      </c>
      <c r="F7749" s="31">
        <v>1.63</v>
      </c>
    </row>
    <row r="7750" spans="1:6" ht="40.5">
      <c r="A7750" s="31">
        <v>110</v>
      </c>
      <c r="B7750" s="537" t="s">
        <v>7728</v>
      </c>
      <c r="C7750" s="31" t="s">
        <v>7632</v>
      </c>
      <c r="D7750" s="31">
        <v>5.66</v>
      </c>
      <c r="E7750" s="310" t="str">
        <f t="shared" si="121"/>
        <v>SINAPI 07/2024 INSUMOS</v>
      </c>
      <c r="F7750" s="31">
        <v>5.66</v>
      </c>
    </row>
    <row r="7751" spans="1:6" ht="40.5">
      <c r="A7751" s="31">
        <v>109</v>
      </c>
      <c r="B7751" s="537" t="s">
        <v>7729</v>
      </c>
      <c r="C7751" s="31" t="s">
        <v>7632</v>
      </c>
      <c r="D7751" s="31">
        <v>3.37</v>
      </c>
      <c r="E7751" s="310" t="str">
        <f t="shared" si="121"/>
        <v>SINAPI 07/2024 INSUMOS</v>
      </c>
      <c r="F7751" s="31">
        <v>3.37</v>
      </c>
    </row>
    <row r="7752" spans="1:6" ht="40.5">
      <c r="A7752" s="31">
        <v>111</v>
      </c>
      <c r="B7752" s="537" t="s">
        <v>7730</v>
      </c>
      <c r="C7752" s="31" t="s">
        <v>7632</v>
      </c>
      <c r="D7752" s="31">
        <v>7.66</v>
      </c>
      <c r="E7752" s="310" t="str">
        <f t="shared" si="121"/>
        <v>SINAPI 07/2024 INSUMOS</v>
      </c>
      <c r="F7752" s="31">
        <v>7.66</v>
      </c>
    </row>
    <row r="7753" spans="1:6" ht="40.5">
      <c r="A7753" s="31">
        <v>112</v>
      </c>
      <c r="B7753" s="537" t="s">
        <v>7731</v>
      </c>
      <c r="C7753" s="31" t="s">
        <v>7632</v>
      </c>
      <c r="D7753" s="31">
        <v>4.0599999999999996</v>
      </c>
      <c r="E7753" s="310" t="str">
        <f t="shared" si="121"/>
        <v>SINAPI 07/2024 INSUMOS</v>
      </c>
      <c r="F7753" s="31">
        <v>4.0599999999999996</v>
      </c>
    </row>
    <row r="7754" spans="1:6" ht="40.5">
      <c r="A7754" s="31">
        <v>113</v>
      </c>
      <c r="B7754" s="537" t="s">
        <v>7732</v>
      </c>
      <c r="C7754" s="31" t="s">
        <v>7632</v>
      </c>
      <c r="D7754" s="31">
        <v>10.17</v>
      </c>
      <c r="E7754" s="310" t="str">
        <f t="shared" si="121"/>
        <v>SINAPI 07/2024 INSUMOS</v>
      </c>
      <c r="F7754" s="31">
        <v>10.17</v>
      </c>
    </row>
    <row r="7755" spans="1:6" ht="40.5">
      <c r="A7755" s="31">
        <v>104</v>
      </c>
      <c r="B7755" s="537" t="s">
        <v>7733</v>
      </c>
      <c r="C7755" s="31" t="s">
        <v>7632</v>
      </c>
      <c r="D7755" s="31">
        <v>17.690000000000001</v>
      </c>
      <c r="E7755" s="310" t="str">
        <f t="shared" si="121"/>
        <v>SINAPI 07/2024 INSUMOS</v>
      </c>
      <c r="F7755" s="31">
        <v>17.690000000000001</v>
      </c>
    </row>
    <row r="7756" spans="1:6" ht="40.5">
      <c r="A7756" s="31">
        <v>102</v>
      </c>
      <c r="B7756" s="537" t="s">
        <v>7734</v>
      </c>
      <c r="C7756" s="31" t="s">
        <v>7632</v>
      </c>
      <c r="D7756" s="31">
        <v>24.39</v>
      </c>
      <c r="E7756" s="310" t="str">
        <f t="shared" si="121"/>
        <v>SINAPI 07/2024 INSUMOS</v>
      </c>
      <c r="F7756" s="31">
        <v>24.39</v>
      </c>
    </row>
    <row r="7757" spans="1:6" ht="40.5">
      <c r="A7757" s="31">
        <v>95</v>
      </c>
      <c r="B7757" s="537" t="s">
        <v>7735</v>
      </c>
      <c r="C7757" s="31" t="s">
        <v>7632</v>
      </c>
      <c r="D7757" s="31">
        <v>10.31</v>
      </c>
      <c r="E7757" s="310" t="str">
        <f t="shared" si="121"/>
        <v>SINAPI 07/2024 INSUMOS</v>
      </c>
      <c r="F7757" s="31">
        <v>10.31</v>
      </c>
    </row>
    <row r="7758" spans="1:6" ht="40.5">
      <c r="A7758" s="31">
        <v>96</v>
      </c>
      <c r="B7758" s="537" t="s">
        <v>7736</v>
      </c>
      <c r="C7758" s="31" t="s">
        <v>7632</v>
      </c>
      <c r="D7758" s="31">
        <v>11.21</v>
      </c>
      <c r="E7758" s="310" t="str">
        <f t="shared" si="121"/>
        <v>SINAPI 07/2024 INSUMOS</v>
      </c>
      <c r="F7758" s="31">
        <v>11.21</v>
      </c>
    </row>
    <row r="7759" spans="1:6" ht="40.5">
      <c r="A7759" s="31">
        <v>97</v>
      </c>
      <c r="B7759" s="537" t="s">
        <v>7737</v>
      </c>
      <c r="C7759" s="31" t="s">
        <v>7632</v>
      </c>
      <c r="D7759" s="31">
        <v>16.87</v>
      </c>
      <c r="E7759" s="310" t="str">
        <f t="shared" si="121"/>
        <v>SINAPI 07/2024 INSUMOS</v>
      </c>
      <c r="F7759" s="31">
        <v>16.87</v>
      </c>
    </row>
    <row r="7760" spans="1:6" ht="40.5">
      <c r="A7760" s="31">
        <v>98</v>
      </c>
      <c r="B7760" s="537" t="s">
        <v>7738</v>
      </c>
      <c r="C7760" s="31" t="s">
        <v>7632</v>
      </c>
      <c r="D7760" s="31">
        <v>25.25</v>
      </c>
      <c r="E7760" s="310" t="str">
        <f t="shared" si="121"/>
        <v>SINAPI 07/2024 INSUMOS</v>
      </c>
      <c r="F7760" s="31">
        <v>25.25</v>
      </c>
    </row>
    <row r="7761" spans="1:6" ht="40.5">
      <c r="A7761" s="31">
        <v>99</v>
      </c>
      <c r="B7761" s="537" t="s">
        <v>7739</v>
      </c>
      <c r="C7761" s="31" t="s">
        <v>7632</v>
      </c>
      <c r="D7761" s="31">
        <v>23.87</v>
      </c>
      <c r="E7761" s="310" t="str">
        <f t="shared" si="121"/>
        <v>SINAPI 07/2024 INSUMOS</v>
      </c>
      <c r="F7761" s="31">
        <v>23.87</v>
      </c>
    </row>
    <row r="7762" spans="1:6" ht="40.5">
      <c r="A7762" s="31">
        <v>60</v>
      </c>
      <c r="B7762" s="537" t="s">
        <v>7740</v>
      </c>
      <c r="C7762" s="31" t="s">
        <v>7632</v>
      </c>
      <c r="D7762" s="31">
        <v>5.41</v>
      </c>
      <c r="E7762" s="310" t="str">
        <f t="shared" si="121"/>
        <v>SINAPI 07/2024 INSUMOS</v>
      </c>
      <c r="F7762" s="31">
        <v>5.41</v>
      </c>
    </row>
    <row r="7763" spans="1:6" ht="40.5">
      <c r="A7763" s="31">
        <v>72</v>
      </c>
      <c r="B7763" s="537" t="s">
        <v>7741</v>
      </c>
      <c r="C7763" s="31" t="s">
        <v>7632</v>
      </c>
      <c r="D7763" s="31">
        <v>45.77</v>
      </c>
      <c r="E7763" s="310" t="str">
        <f t="shared" si="121"/>
        <v>SINAPI 07/2024 INSUMOS</v>
      </c>
      <c r="F7763" s="31">
        <v>45.77</v>
      </c>
    </row>
    <row r="7764" spans="1:6" ht="40.5">
      <c r="A7764" s="31">
        <v>67</v>
      </c>
      <c r="B7764" s="537" t="s">
        <v>7742</v>
      </c>
      <c r="C7764" s="31" t="s">
        <v>7632</v>
      </c>
      <c r="D7764" s="31">
        <v>14.8</v>
      </c>
      <c r="E7764" s="310" t="str">
        <f t="shared" si="121"/>
        <v>SINAPI 07/2024 INSUMOS</v>
      </c>
      <c r="F7764" s="31">
        <v>14.8</v>
      </c>
    </row>
    <row r="7765" spans="1:6" ht="40.5">
      <c r="A7765" s="31">
        <v>71</v>
      </c>
      <c r="B7765" s="537" t="s">
        <v>7743</v>
      </c>
      <c r="C7765" s="31" t="s">
        <v>7632</v>
      </c>
      <c r="D7765" s="31">
        <v>28.27</v>
      </c>
      <c r="E7765" s="310" t="str">
        <f t="shared" si="121"/>
        <v>SINAPI 07/2024 INSUMOS</v>
      </c>
      <c r="F7765" s="31">
        <v>28.27</v>
      </c>
    </row>
    <row r="7766" spans="1:6" ht="40.5">
      <c r="A7766" s="31">
        <v>73</v>
      </c>
      <c r="B7766" s="537" t="s">
        <v>7744</v>
      </c>
      <c r="C7766" s="31" t="s">
        <v>7632</v>
      </c>
      <c r="D7766" s="31">
        <v>14.16</v>
      </c>
      <c r="E7766" s="310" t="str">
        <f t="shared" si="121"/>
        <v>SINAPI 07/2024 INSUMOS</v>
      </c>
      <c r="F7766" s="31">
        <v>14.16</v>
      </c>
    </row>
    <row r="7767" spans="1:6" ht="40.5">
      <c r="A7767" s="31">
        <v>100</v>
      </c>
      <c r="B7767" s="537" t="s">
        <v>7745</v>
      </c>
      <c r="C7767" s="31" t="s">
        <v>7632</v>
      </c>
      <c r="D7767" s="31">
        <v>41.7</v>
      </c>
      <c r="E7767" s="310" t="str">
        <f t="shared" si="121"/>
        <v>SINAPI 07/2024 INSUMOS</v>
      </c>
      <c r="F7767" s="31">
        <v>41.7</v>
      </c>
    </row>
    <row r="7768" spans="1:6" ht="40.5">
      <c r="A7768" s="31">
        <v>75</v>
      </c>
      <c r="B7768" s="537" t="s">
        <v>7746</v>
      </c>
      <c r="C7768" s="31" t="s">
        <v>7632</v>
      </c>
      <c r="D7768" s="31">
        <v>243.13</v>
      </c>
      <c r="E7768" s="310" t="str">
        <f t="shared" si="121"/>
        <v>SINAPI 07/2024 INSUMOS</v>
      </c>
      <c r="F7768" s="31">
        <v>243.13</v>
      </c>
    </row>
    <row r="7769" spans="1:6" ht="40.5">
      <c r="A7769" s="31">
        <v>83</v>
      </c>
      <c r="B7769" s="537" t="s">
        <v>7747</v>
      </c>
      <c r="C7769" s="31" t="s">
        <v>7632</v>
      </c>
      <c r="D7769" s="31">
        <v>194.37</v>
      </c>
      <c r="E7769" s="310" t="str">
        <f t="shared" si="121"/>
        <v>SINAPI 07/2024 INSUMOS</v>
      </c>
      <c r="F7769" s="31">
        <v>194.37</v>
      </c>
    </row>
    <row r="7770" spans="1:6" ht="40.5">
      <c r="A7770" s="31">
        <v>74</v>
      </c>
      <c r="B7770" s="537" t="s">
        <v>7748</v>
      </c>
      <c r="C7770" s="31" t="s">
        <v>7632</v>
      </c>
      <c r="D7770" s="31">
        <v>277.89999999999998</v>
      </c>
      <c r="E7770" s="310" t="str">
        <f t="shared" si="121"/>
        <v>SINAPI 07/2024 INSUMOS</v>
      </c>
      <c r="F7770" s="31">
        <v>277.89999999999998</v>
      </c>
    </row>
    <row r="7771" spans="1:6" ht="40.5">
      <c r="A7771" s="31">
        <v>106</v>
      </c>
      <c r="B7771" s="537" t="s">
        <v>7749</v>
      </c>
      <c r="C7771" s="31" t="s">
        <v>7632</v>
      </c>
      <c r="D7771" s="31">
        <v>351.42</v>
      </c>
      <c r="E7771" s="310" t="str">
        <f t="shared" si="121"/>
        <v>SINAPI 07/2024 INSUMOS</v>
      </c>
      <c r="F7771" s="31">
        <v>351.42</v>
      </c>
    </row>
    <row r="7772" spans="1:6" ht="40.5">
      <c r="A7772" s="31">
        <v>88</v>
      </c>
      <c r="B7772" s="537" t="s">
        <v>7750</v>
      </c>
      <c r="C7772" s="31" t="s">
        <v>7632</v>
      </c>
      <c r="D7772" s="31">
        <v>9.8699999999999992</v>
      </c>
      <c r="E7772" s="310" t="str">
        <f t="shared" si="121"/>
        <v>SINAPI 07/2024 INSUMOS</v>
      </c>
      <c r="F7772" s="31">
        <v>9.8699999999999992</v>
      </c>
    </row>
    <row r="7773" spans="1:6" ht="40.5">
      <c r="A7773" s="31">
        <v>82</v>
      </c>
      <c r="B7773" s="537" t="s">
        <v>7751</v>
      </c>
      <c r="C7773" s="31" t="s">
        <v>7632</v>
      </c>
      <c r="D7773" s="31">
        <v>184.93</v>
      </c>
      <c r="E7773" s="310" t="str">
        <f t="shared" si="121"/>
        <v>SINAPI 07/2024 INSUMOS</v>
      </c>
      <c r="F7773" s="31">
        <v>184.93</v>
      </c>
    </row>
    <row r="7774" spans="1:6" ht="40.5">
      <c r="A7774" s="31">
        <v>105</v>
      </c>
      <c r="B7774" s="537" t="s">
        <v>7752</v>
      </c>
      <c r="C7774" s="31" t="s">
        <v>7632</v>
      </c>
      <c r="D7774" s="31">
        <v>262.05</v>
      </c>
      <c r="E7774" s="310" t="str">
        <f t="shared" si="121"/>
        <v>SINAPI 07/2024 INSUMOS</v>
      </c>
      <c r="F7774" s="31">
        <v>262.05</v>
      </c>
    </row>
    <row r="7775" spans="1:6" ht="40.5">
      <c r="A7775" s="31">
        <v>39719</v>
      </c>
      <c r="B7775" s="537" t="s">
        <v>7753</v>
      </c>
      <c r="C7775" s="31" t="s">
        <v>7683</v>
      </c>
      <c r="D7775" s="31">
        <v>155.12</v>
      </c>
      <c r="E7775" s="310" t="str">
        <f t="shared" si="121"/>
        <v>SINAPI 07/2024 INSUMOS</v>
      </c>
      <c r="F7775" s="31">
        <v>155.12</v>
      </c>
    </row>
    <row r="7776" spans="1:6" ht="40.5">
      <c r="A7776" s="31">
        <v>3410</v>
      </c>
      <c r="B7776" s="537" t="s">
        <v>7754</v>
      </c>
      <c r="C7776" s="31" t="s">
        <v>7681</v>
      </c>
      <c r="D7776" s="31">
        <v>34.89</v>
      </c>
      <c r="E7776" s="310" t="str">
        <f t="shared" si="121"/>
        <v>SINAPI 07/2024 INSUMOS</v>
      </c>
      <c r="F7776" s="31">
        <v>34.89</v>
      </c>
    </row>
    <row r="7777" spans="1:6" ht="40.5">
      <c r="A7777" s="31">
        <v>4791</v>
      </c>
      <c r="B7777" s="537" t="s">
        <v>7755</v>
      </c>
      <c r="C7777" s="31" t="s">
        <v>7681</v>
      </c>
      <c r="D7777" s="31">
        <v>54.97</v>
      </c>
      <c r="E7777" s="310" t="str">
        <f t="shared" si="121"/>
        <v>SINAPI 07/2024 INSUMOS</v>
      </c>
      <c r="F7777" s="31">
        <v>54.97</v>
      </c>
    </row>
    <row r="7778" spans="1:6" ht="40.5">
      <c r="A7778" s="31">
        <v>157</v>
      </c>
      <c r="B7778" s="537" t="s">
        <v>7756</v>
      </c>
      <c r="C7778" s="31" t="s">
        <v>7681</v>
      </c>
      <c r="D7778" s="31">
        <v>168.4</v>
      </c>
      <c r="E7778" s="310" t="str">
        <f t="shared" si="121"/>
        <v>SINAPI 07/2024 INSUMOS</v>
      </c>
      <c r="F7778" s="31">
        <v>168.4</v>
      </c>
    </row>
    <row r="7779" spans="1:6" ht="40.5">
      <c r="A7779" s="31">
        <v>156</v>
      </c>
      <c r="B7779" s="537" t="s">
        <v>7757</v>
      </c>
      <c r="C7779" s="31" t="s">
        <v>7681</v>
      </c>
      <c r="D7779" s="31">
        <v>59.96</v>
      </c>
      <c r="E7779" s="310" t="str">
        <f t="shared" si="121"/>
        <v>SINAPI 07/2024 INSUMOS</v>
      </c>
      <c r="F7779" s="31">
        <v>59.96</v>
      </c>
    </row>
    <row r="7780" spans="1:6" ht="40.5">
      <c r="A7780" s="31">
        <v>131</v>
      </c>
      <c r="B7780" s="537" t="s">
        <v>7758</v>
      </c>
      <c r="C7780" s="31" t="s">
        <v>7681</v>
      </c>
      <c r="D7780" s="31">
        <v>51.27</v>
      </c>
      <c r="E7780" s="310" t="str">
        <f t="shared" si="121"/>
        <v>SINAPI 07/2024 INSUMOS</v>
      </c>
      <c r="F7780" s="31">
        <v>51.27</v>
      </c>
    </row>
    <row r="7781" spans="1:6" ht="40.5">
      <c r="A7781" s="31">
        <v>21114</v>
      </c>
      <c r="B7781" s="537" t="s">
        <v>7759</v>
      </c>
      <c r="C7781" s="31" t="s">
        <v>7632</v>
      </c>
      <c r="D7781" s="31">
        <v>30.58</v>
      </c>
      <c r="E7781" s="310" t="str">
        <f t="shared" si="121"/>
        <v>SINAPI 07/2024 INSUMOS</v>
      </c>
      <c r="F7781" s="31">
        <v>30.58</v>
      </c>
    </row>
    <row r="7782" spans="1:6" ht="40.5">
      <c r="A7782" s="31">
        <v>119</v>
      </c>
      <c r="B7782" s="537" t="s">
        <v>7760</v>
      </c>
      <c r="C7782" s="31" t="s">
        <v>7632</v>
      </c>
      <c r="D7782" s="31">
        <v>7.75</v>
      </c>
      <c r="E7782" s="310" t="str">
        <f t="shared" si="121"/>
        <v>SINAPI 07/2024 INSUMOS</v>
      </c>
      <c r="F7782" s="31">
        <v>7.75</v>
      </c>
    </row>
    <row r="7783" spans="1:6" ht="40.5">
      <c r="A7783" s="31">
        <v>122</v>
      </c>
      <c r="B7783" s="537" t="s">
        <v>7761</v>
      </c>
      <c r="C7783" s="31" t="s">
        <v>7632</v>
      </c>
      <c r="D7783" s="31">
        <v>59.63</v>
      </c>
      <c r="E7783" s="310" t="str">
        <f t="shared" si="121"/>
        <v>SINAPI 07/2024 INSUMOS</v>
      </c>
      <c r="F7783" s="31">
        <v>59.63</v>
      </c>
    </row>
    <row r="7784" spans="1:6" ht="40.5">
      <c r="A7784" s="31">
        <v>20080</v>
      </c>
      <c r="B7784" s="537" t="s">
        <v>7762</v>
      </c>
      <c r="C7784" s="31" t="s">
        <v>7632</v>
      </c>
      <c r="D7784" s="31">
        <v>19.46</v>
      </c>
      <c r="E7784" s="310" t="str">
        <f t="shared" si="121"/>
        <v>SINAPI 07/2024 INSUMOS</v>
      </c>
      <c r="F7784" s="31">
        <v>19.46</v>
      </c>
    </row>
    <row r="7785" spans="1:6" ht="40.5">
      <c r="A7785" s="31">
        <v>124</v>
      </c>
      <c r="B7785" s="537" t="s">
        <v>7763</v>
      </c>
      <c r="C7785" s="31" t="s">
        <v>7683</v>
      </c>
      <c r="D7785" s="31">
        <v>19.77</v>
      </c>
      <c r="E7785" s="310" t="str">
        <f t="shared" si="121"/>
        <v>SINAPI 07/2024 INSUMOS</v>
      </c>
      <c r="F7785" s="31">
        <v>19.77</v>
      </c>
    </row>
    <row r="7786" spans="1:6" ht="40.5">
      <c r="A7786" s="31">
        <v>7334</v>
      </c>
      <c r="B7786" s="537" t="s">
        <v>7764</v>
      </c>
      <c r="C7786" s="31" t="s">
        <v>7683</v>
      </c>
      <c r="D7786" s="31">
        <v>16.579999999999998</v>
      </c>
      <c r="E7786" s="310" t="str">
        <f t="shared" ref="E7786:E7849" si="122">+$G$7658</f>
        <v>SINAPI 07/2024 INSUMOS</v>
      </c>
      <c r="F7786" s="31">
        <v>16.579999999999998</v>
      </c>
    </row>
    <row r="7787" spans="1:6" ht="40.5">
      <c r="A7787" s="31">
        <v>45146</v>
      </c>
      <c r="B7787" s="537" t="s">
        <v>7765</v>
      </c>
      <c r="C7787" s="31" t="s">
        <v>7681</v>
      </c>
      <c r="D7787" s="31">
        <v>37.92</v>
      </c>
      <c r="E7787" s="310" t="str">
        <f t="shared" si="122"/>
        <v>SINAPI 07/2024 INSUMOS</v>
      </c>
      <c r="F7787" s="31">
        <v>37.92</v>
      </c>
    </row>
    <row r="7788" spans="1:6" ht="40.5">
      <c r="A7788" s="31">
        <v>123</v>
      </c>
      <c r="B7788" s="537" t="s">
        <v>7766</v>
      </c>
      <c r="C7788" s="31" t="s">
        <v>7683</v>
      </c>
      <c r="D7788" s="31">
        <v>8.09</v>
      </c>
      <c r="E7788" s="310" t="str">
        <f t="shared" si="122"/>
        <v>SINAPI 07/2024 INSUMOS</v>
      </c>
      <c r="F7788" s="31">
        <v>8.09</v>
      </c>
    </row>
    <row r="7789" spans="1:6" ht="40.5">
      <c r="A7789" s="31">
        <v>127</v>
      </c>
      <c r="B7789" s="537" t="s">
        <v>7767</v>
      </c>
      <c r="C7789" s="31" t="s">
        <v>7683</v>
      </c>
      <c r="D7789" s="31">
        <v>19.309999999999999</v>
      </c>
      <c r="E7789" s="310" t="str">
        <f t="shared" si="122"/>
        <v>SINAPI 07/2024 INSUMOS</v>
      </c>
      <c r="F7789" s="31">
        <v>19.309999999999999</v>
      </c>
    </row>
    <row r="7790" spans="1:6" ht="40.5">
      <c r="A7790" s="31">
        <v>133</v>
      </c>
      <c r="B7790" s="537" t="s">
        <v>7768</v>
      </c>
      <c r="C7790" s="31" t="s">
        <v>7683</v>
      </c>
      <c r="D7790" s="31">
        <v>8.02</v>
      </c>
      <c r="E7790" s="310" t="str">
        <f t="shared" si="122"/>
        <v>SINAPI 07/2024 INSUMOS</v>
      </c>
      <c r="F7790" s="31">
        <v>8.02</v>
      </c>
    </row>
    <row r="7791" spans="1:6" ht="40.5">
      <c r="A7791" s="31">
        <v>43617</v>
      </c>
      <c r="B7791" s="537" t="s">
        <v>7769</v>
      </c>
      <c r="C7791" s="31" t="s">
        <v>7683</v>
      </c>
      <c r="D7791" s="31">
        <v>8.9600000000000009</v>
      </c>
      <c r="E7791" s="310" t="str">
        <f t="shared" si="122"/>
        <v>SINAPI 07/2024 INSUMOS</v>
      </c>
      <c r="F7791" s="31">
        <v>8.9600000000000009</v>
      </c>
    </row>
    <row r="7792" spans="1:6" ht="40.5">
      <c r="A7792" s="31">
        <v>132</v>
      </c>
      <c r="B7792" s="537" t="s">
        <v>7770</v>
      </c>
      <c r="C7792" s="31" t="s">
        <v>7683</v>
      </c>
      <c r="D7792" s="31">
        <v>8.31</v>
      </c>
      <c r="E7792" s="310" t="str">
        <f t="shared" si="122"/>
        <v>SINAPI 07/2024 INSUMOS</v>
      </c>
      <c r="F7792" s="31">
        <v>8.31</v>
      </c>
    </row>
    <row r="7793" spans="1:6" ht="40.5">
      <c r="A7793" s="31">
        <v>43618</v>
      </c>
      <c r="B7793" s="537" t="s">
        <v>7771</v>
      </c>
      <c r="C7793" s="31" t="s">
        <v>7681</v>
      </c>
      <c r="D7793" s="31">
        <v>20.93</v>
      </c>
      <c r="E7793" s="310" t="str">
        <f t="shared" si="122"/>
        <v>SINAPI 07/2024 INSUMOS</v>
      </c>
      <c r="F7793" s="31">
        <v>20.93</v>
      </c>
    </row>
    <row r="7794" spans="1:6" ht="45">
      <c r="A7794" s="31">
        <v>37476</v>
      </c>
      <c r="B7794" s="537" t="s">
        <v>7772</v>
      </c>
      <c r="C7794" s="31" t="s">
        <v>7632</v>
      </c>
      <c r="D7794" s="118">
        <v>3078.15</v>
      </c>
      <c r="E7794" s="310" t="str">
        <f t="shared" si="122"/>
        <v>SINAPI 07/2024 INSUMOS</v>
      </c>
      <c r="F7794" s="118">
        <v>3078.15</v>
      </c>
    </row>
    <row r="7795" spans="1:6" ht="60">
      <c r="A7795" s="31">
        <v>37478</v>
      </c>
      <c r="B7795" s="537" t="s">
        <v>7773</v>
      </c>
      <c r="C7795" s="31" t="s">
        <v>7632</v>
      </c>
      <c r="D7795" s="118">
        <v>3855.46</v>
      </c>
      <c r="E7795" s="310" t="str">
        <f t="shared" si="122"/>
        <v>SINAPI 07/2024 INSUMOS</v>
      </c>
      <c r="F7795" s="118">
        <v>3855.46</v>
      </c>
    </row>
    <row r="7796" spans="1:6" ht="60">
      <c r="A7796" s="31">
        <v>37477</v>
      </c>
      <c r="B7796" s="537" t="s">
        <v>7774</v>
      </c>
      <c r="C7796" s="31" t="s">
        <v>7632</v>
      </c>
      <c r="D7796" s="118">
        <v>5223.5200000000004</v>
      </c>
      <c r="E7796" s="310" t="str">
        <f t="shared" si="122"/>
        <v>SINAPI 07/2024 INSUMOS</v>
      </c>
      <c r="F7796" s="118">
        <v>5223.5200000000004</v>
      </c>
    </row>
    <row r="7797" spans="1:6" ht="60">
      <c r="A7797" s="31">
        <v>37479</v>
      </c>
      <c r="B7797" s="537" t="s">
        <v>7775</v>
      </c>
      <c r="C7797" s="31" t="s">
        <v>7632</v>
      </c>
      <c r="D7797" s="118">
        <v>6195.16</v>
      </c>
      <c r="E7797" s="310" t="str">
        <f t="shared" si="122"/>
        <v>SINAPI 07/2024 INSUMOS</v>
      </c>
      <c r="F7797" s="118">
        <v>6195.16</v>
      </c>
    </row>
    <row r="7798" spans="1:6" ht="40.5">
      <c r="A7798" s="31">
        <v>4319</v>
      </c>
      <c r="B7798" s="537" t="s">
        <v>7776</v>
      </c>
      <c r="C7798" s="31" t="s">
        <v>7632</v>
      </c>
      <c r="D7798" s="31">
        <v>1.44</v>
      </c>
      <c r="E7798" s="310" t="str">
        <f t="shared" si="122"/>
        <v>SINAPI 07/2024 INSUMOS</v>
      </c>
      <c r="F7798" s="31">
        <v>1.44</v>
      </c>
    </row>
    <row r="7799" spans="1:6" ht="40.5">
      <c r="A7799" s="31">
        <v>42409</v>
      </c>
      <c r="B7799" s="537" t="s">
        <v>7777</v>
      </c>
      <c r="C7799" s="31" t="s">
        <v>7681</v>
      </c>
      <c r="D7799" s="31">
        <v>13.18</v>
      </c>
      <c r="E7799" s="310" t="str">
        <f t="shared" si="122"/>
        <v>SINAPI 07/2024 INSUMOS</v>
      </c>
      <c r="F7799" s="31">
        <v>13.18</v>
      </c>
    </row>
    <row r="7800" spans="1:6" ht="40.5">
      <c r="A7800" s="31">
        <v>40553</v>
      </c>
      <c r="B7800" s="537" t="s">
        <v>7778</v>
      </c>
      <c r="C7800" s="31" t="s">
        <v>7779</v>
      </c>
      <c r="D7800" s="31">
        <v>60</v>
      </c>
      <c r="E7800" s="310" t="str">
        <f t="shared" si="122"/>
        <v>SINAPI 07/2024 INSUMOS</v>
      </c>
      <c r="F7800" s="31">
        <v>60</v>
      </c>
    </row>
    <row r="7801" spans="1:6" ht="40.5">
      <c r="A7801" s="31">
        <v>6114</v>
      </c>
      <c r="B7801" s="537" t="s">
        <v>7780</v>
      </c>
      <c r="C7801" s="31" t="s">
        <v>7781</v>
      </c>
      <c r="D7801" s="31">
        <v>14.43</v>
      </c>
      <c r="E7801" s="310" t="str">
        <f t="shared" si="122"/>
        <v>SINAPI 07/2024 INSUMOS</v>
      </c>
      <c r="F7801" s="31">
        <v>16.75</v>
      </c>
    </row>
    <row r="7802" spans="1:6" ht="40.5">
      <c r="A7802" s="31">
        <v>40912</v>
      </c>
      <c r="B7802" s="537" t="s">
        <v>7782</v>
      </c>
      <c r="C7802" s="31" t="s">
        <v>7783</v>
      </c>
      <c r="D7802" s="118">
        <v>2522.81</v>
      </c>
      <c r="E7802" s="310" t="str">
        <f t="shared" si="122"/>
        <v>SINAPI 07/2024 INSUMOS</v>
      </c>
      <c r="F7802" s="118">
        <v>2929.3</v>
      </c>
    </row>
    <row r="7803" spans="1:6" ht="40.5">
      <c r="A7803" s="31">
        <v>247</v>
      </c>
      <c r="B7803" s="537" t="s">
        <v>7784</v>
      </c>
      <c r="C7803" s="31" t="s">
        <v>7781</v>
      </c>
      <c r="D7803" s="31">
        <v>14.43</v>
      </c>
      <c r="E7803" s="310" t="str">
        <f t="shared" si="122"/>
        <v>SINAPI 07/2024 INSUMOS</v>
      </c>
      <c r="F7803" s="31">
        <v>16.75</v>
      </c>
    </row>
    <row r="7804" spans="1:6" ht="40.5">
      <c r="A7804" s="31">
        <v>40919</v>
      </c>
      <c r="B7804" s="537" t="s">
        <v>7785</v>
      </c>
      <c r="C7804" s="31" t="s">
        <v>7783</v>
      </c>
      <c r="D7804" s="118">
        <v>2522.81</v>
      </c>
      <c r="E7804" s="310" t="str">
        <f t="shared" si="122"/>
        <v>SINAPI 07/2024 INSUMOS</v>
      </c>
      <c r="F7804" s="118">
        <v>2929.3</v>
      </c>
    </row>
    <row r="7805" spans="1:6" ht="40.5">
      <c r="A7805" s="31">
        <v>44499</v>
      </c>
      <c r="B7805" s="537" t="s">
        <v>7786</v>
      </c>
      <c r="C7805" s="31" t="s">
        <v>7781</v>
      </c>
      <c r="D7805" s="31">
        <v>14.43</v>
      </c>
      <c r="E7805" s="310" t="str">
        <f t="shared" si="122"/>
        <v>SINAPI 07/2024 INSUMOS</v>
      </c>
      <c r="F7805" s="31">
        <v>16.75</v>
      </c>
    </row>
    <row r="7806" spans="1:6" ht="40.5">
      <c r="A7806" s="31">
        <v>40984</v>
      </c>
      <c r="B7806" s="537" t="s">
        <v>7787</v>
      </c>
      <c r="C7806" s="31" t="s">
        <v>7783</v>
      </c>
      <c r="D7806" s="118">
        <v>2522.81</v>
      </c>
      <c r="E7806" s="310" t="str">
        <f t="shared" si="122"/>
        <v>SINAPI 07/2024 INSUMOS</v>
      </c>
      <c r="F7806" s="118">
        <v>2929.3</v>
      </c>
    </row>
    <row r="7807" spans="1:6" ht="40.5">
      <c r="A7807" s="31">
        <v>248</v>
      </c>
      <c r="B7807" s="537" t="s">
        <v>7788</v>
      </c>
      <c r="C7807" s="31" t="s">
        <v>7781</v>
      </c>
      <c r="D7807" s="31">
        <v>14.56</v>
      </c>
      <c r="E7807" s="310" t="str">
        <f t="shared" si="122"/>
        <v>SINAPI 07/2024 INSUMOS</v>
      </c>
      <c r="F7807" s="31">
        <v>16.899999999999999</v>
      </c>
    </row>
    <row r="7808" spans="1:6" ht="40.5">
      <c r="A7808" s="31">
        <v>41086</v>
      </c>
      <c r="B7808" s="537" t="s">
        <v>7789</v>
      </c>
      <c r="C7808" s="31" t="s">
        <v>7783</v>
      </c>
      <c r="D7808" s="118">
        <v>2545.17</v>
      </c>
      <c r="E7808" s="310" t="str">
        <f t="shared" si="122"/>
        <v>SINAPI 07/2024 INSUMOS</v>
      </c>
      <c r="F7808" s="118">
        <v>2955.26</v>
      </c>
    </row>
    <row r="7809" spans="1:6" ht="40.5">
      <c r="A7809" s="31">
        <v>34466</v>
      </c>
      <c r="B7809" s="537" t="s">
        <v>7790</v>
      </c>
      <c r="C7809" s="31" t="s">
        <v>7781</v>
      </c>
      <c r="D7809" s="31">
        <v>14.43</v>
      </c>
      <c r="E7809" s="310" t="str">
        <f t="shared" si="122"/>
        <v>SINAPI 07/2024 INSUMOS</v>
      </c>
      <c r="F7809" s="31">
        <v>16.75</v>
      </c>
    </row>
    <row r="7810" spans="1:6" ht="40.5">
      <c r="A7810" s="31">
        <v>41083</v>
      </c>
      <c r="B7810" s="537" t="s">
        <v>7791</v>
      </c>
      <c r="C7810" s="31" t="s">
        <v>7783</v>
      </c>
      <c r="D7810" s="118">
        <v>2522.81</v>
      </c>
      <c r="E7810" s="310" t="str">
        <f t="shared" si="122"/>
        <v>SINAPI 07/2024 INSUMOS</v>
      </c>
      <c r="F7810" s="118">
        <v>2929.3</v>
      </c>
    </row>
    <row r="7811" spans="1:6" ht="40.5">
      <c r="A7811" s="31">
        <v>252</v>
      </c>
      <c r="B7811" s="537" t="s">
        <v>7792</v>
      </c>
      <c r="C7811" s="31" t="s">
        <v>7781</v>
      </c>
      <c r="D7811" s="31">
        <v>14.43</v>
      </c>
      <c r="E7811" s="310" t="str">
        <f t="shared" si="122"/>
        <v>SINAPI 07/2024 INSUMOS</v>
      </c>
      <c r="F7811" s="31">
        <v>16.75</v>
      </c>
    </row>
    <row r="7812" spans="1:6" ht="40.5">
      <c r="A7812" s="31">
        <v>40909</v>
      </c>
      <c r="B7812" s="537" t="s">
        <v>7793</v>
      </c>
      <c r="C7812" s="31" t="s">
        <v>7783</v>
      </c>
      <c r="D7812" s="118">
        <v>2522.81</v>
      </c>
      <c r="E7812" s="310" t="str">
        <f t="shared" si="122"/>
        <v>SINAPI 07/2024 INSUMOS</v>
      </c>
      <c r="F7812" s="118">
        <v>2929.3</v>
      </c>
    </row>
    <row r="7813" spans="1:6" ht="40.5">
      <c r="A7813" s="31">
        <v>242</v>
      </c>
      <c r="B7813" s="537" t="s">
        <v>7794</v>
      </c>
      <c r="C7813" s="31" t="s">
        <v>7781</v>
      </c>
      <c r="D7813" s="31">
        <v>14.56</v>
      </c>
      <c r="E7813" s="310" t="str">
        <f t="shared" si="122"/>
        <v>SINAPI 07/2024 INSUMOS</v>
      </c>
      <c r="F7813" s="31">
        <v>16.899999999999999</v>
      </c>
    </row>
    <row r="7814" spans="1:6" ht="40.5">
      <c r="A7814" s="31">
        <v>41085</v>
      </c>
      <c r="B7814" s="537" t="s">
        <v>7795</v>
      </c>
      <c r="C7814" s="31" t="s">
        <v>7783</v>
      </c>
      <c r="D7814" s="118">
        <v>2545.17</v>
      </c>
      <c r="E7814" s="310" t="str">
        <f t="shared" si="122"/>
        <v>SINAPI 07/2024 INSUMOS</v>
      </c>
      <c r="F7814" s="118">
        <v>2955.26</v>
      </c>
    </row>
    <row r="7815" spans="1:6" ht="40.5">
      <c r="A7815" s="31">
        <v>427</v>
      </c>
      <c r="B7815" s="537" t="s">
        <v>7796</v>
      </c>
      <c r="C7815" s="31" t="s">
        <v>7632</v>
      </c>
      <c r="D7815" s="31">
        <v>6.55</v>
      </c>
      <c r="E7815" s="310" t="str">
        <f t="shared" si="122"/>
        <v>SINAPI 07/2024 INSUMOS</v>
      </c>
      <c r="F7815" s="31">
        <v>6.55</v>
      </c>
    </row>
    <row r="7816" spans="1:6" ht="40.5">
      <c r="A7816" s="31">
        <v>417</v>
      </c>
      <c r="B7816" s="537" t="s">
        <v>7797</v>
      </c>
      <c r="C7816" s="31" t="s">
        <v>7632</v>
      </c>
      <c r="D7816" s="31">
        <v>3.08</v>
      </c>
      <c r="E7816" s="310" t="str">
        <f t="shared" si="122"/>
        <v>SINAPI 07/2024 INSUMOS</v>
      </c>
      <c r="F7816" s="31">
        <v>3.08</v>
      </c>
    </row>
    <row r="7817" spans="1:6" ht="40.5">
      <c r="A7817" s="31">
        <v>11273</v>
      </c>
      <c r="B7817" s="537" t="s">
        <v>7798</v>
      </c>
      <c r="C7817" s="31" t="s">
        <v>7632</v>
      </c>
      <c r="D7817" s="31">
        <v>9.58</v>
      </c>
      <c r="E7817" s="310" t="str">
        <f t="shared" si="122"/>
        <v>SINAPI 07/2024 INSUMOS</v>
      </c>
      <c r="F7817" s="31">
        <v>9.58</v>
      </c>
    </row>
    <row r="7818" spans="1:6" ht="40.5">
      <c r="A7818" s="31">
        <v>11272</v>
      </c>
      <c r="B7818" s="537" t="s">
        <v>7799</v>
      </c>
      <c r="C7818" s="31" t="s">
        <v>7632</v>
      </c>
      <c r="D7818" s="31">
        <v>5.78</v>
      </c>
      <c r="E7818" s="310" t="str">
        <f t="shared" si="122"/>
        <v>SINAPI 07/2024 INSUMOS</v>
      </c>
      <c r="F7818" s="31">
        <v>5.78</v>
      </c>
    </row>
    <row r="7819" spans="1:6" ht="40.5">
      <c r="A7819" s="31">
        <v>11275</v>
      </c>
      <c r="B7819" s="537" t="s">
        <v>7800</v>
      </c>
      <c r="C7819" s="31" t="s">
        <v>7632</v>
      </c>
      <c r="D7819" s="31">
        <v>2.3199999999999998</v>
      </c>
      <c r="E7819" s="310" t="str">
        <f t="shared" si="122"/>
        <v>SINAPI 07/2024 INSUMOS</v>
      </c>
      <c r="F7819" s="31">
        <v>2.3199999999999998</v>
      </c>
    </row>
    <row r="7820" spans="1:6" ht="40.5">
      <c r="A7820" s="31">
        <v>11274</v>
      </c>
      <c r="B7820" s="537" t="s">
        <v>7801</v>
      </c>
      <c r="C7820" s="31" t="s">
        <v>7632</v>
      </c>
      <c r="D7820" s="31">
        <v>1.77</v>
      </c>
      <c r="E7820" s="310" t="str">
        <f t="shared" si="122"/>
        <v>SINAPI 07/2024 INSUMOS</v>
      </c>
      <c r="F7820" s="31">
        <v>1.77</v>
      </c>
    </row>
    <row r="7821" spans="1:6" ht="40.5">
      <c r="A7821" s="31">
        <v>38470</v>
      </c>
      <c r="B7821" s="537" t="s">
        <v>7802</v>
      </c>
      <c r="C7821" s="31" t="s">
        <v>7632</v>
      </c>
      <c r="D7821" s="31">
        <v>39.6</v>
      </c>
      <c r="E7821" s="310" t="str">
        <f t="shared" si="122"/>
        <v>SINAPI 07/2024 INSUMOS</v>
      </c>
      <c r="F7821" s="31">
        <v>39.6</v>
      </c>
    </row>
    <row r="7822" spans="1:6" ht="40.5">
      <c r="A7822" s="31">
        <v>38547</v>
      </c>
      <c r="B7822" s="537" t="s">
        <v>7803</v>
      </c>
      <c r="C7822" s="31" t="s">
        <v>7632</v>
      </c>
      <c r="D7822" s="31">
        <v>108.06</v>
      </c>
      <c r="E7822" s="310" t="str">
        <f t="shared" si="122"/>
        <v>SINAPI 07/2024 INSUMOS</v>
      </c>
      <c r="F7822" s="31">
        <v>108.06</v>
      </c>
    </row>
    <row r="7823" spans="1:6" ht="40.5">
      <c r="A7823" s="31">
        <v>38469</v>
      </c>
      <c r="B7823" s="537" t="s">
        <v>7804</v>
      </c>
      <c r="C7823" s="31" t="s">
        <v>7632</v>
      </c>
      <c r="D7823" s="31">
        <v>116.19</v>
      </c>
      <c r="E7823" s="310" t="str">
        <f t="shared" si="122"/>
        <v>SINAPI 07/2024 INSUMOS</v>
      </c>
      <c r="F7823" s="31">
        <v>116.19</v>
      </c>
    </row>
    <row r="7824" spans="1:6" ht="40.5">
      <c r="A7824" s="31">
        <v>38467</v>
      </c>
      <c r="B7824" s="537" t="s">
        <v>7805</v>
      </c>
      <c r="C7824" s="31" t="s">
        <v>7632</v>
      </c>
      <c r="D7824" s="31">
        <v>65.38</v>
      </c>
      <c r="E7824" s="310" t="str">
        <f t="shared" si="122"/>
        <v>SINAPI 07/2024 INSUMOS</v>
      </c>
      <c r="F7824" s="31">
        <v>65.38</v>
      </c>
    </row>
    <row r="7825" spans="1:6" ht="40.5">
      <c r="A7825" s="31">
        <v>38468</v>
      </c>
      <c r="B7825" s="537" t="s">
        <v>7806</v>
      </c>
      <c r="C7825" s="31" t="s">
        <v>7632</v>
      </c>
      <c r="D7825" s="31">
        <v>71.94</v>
      </c>
      <c r="E7825" s="310" t="str">
        <f t="shared" si="122"/>
        <v>SINAPI 07/2024 INSUMOS</v>
      </c>
      <c r="F7825" s="31">
        <v>71.94</v>
      </c>
    </row>
    <row r="7826" spans="1:6" ht="40.5">
      <c r="A7826" s="31">
        <v>38471</v>
      </c>
      <c r="B7826" s="537" t="s">
        <v>7807</v>
      </c>
      <c r="C7826" s="31" t="s">
        <v>7632</v>
      </c>
      <c r="D7826" s="31">
        <v>93.43</v>
      </c>
      <c r="E7826" s="310" t="str">
        <f t="shared" si="122"/>
        <v>SINAPI 07/2024 INSUMOS</v>
      </c>
      <c r="F7826" s="31">
        <v>93.43</v>
      </c>
    </row>
    <row r="7827" spans="1:6" ht="40.5">
      <c r="A7827" s="31">
        <v>37370</v>
      </c>
      <c r="B7827" s="537" t="s">
        <v>7808</v>
      </c>
      <c r="C7827" s="31" t="s">
        <v>7781</v>
      </c>
      <c r="D7827" s="31">
        <v>1.02</v>
      </c>
      <c r="E7827" s="310" t="str">
        <f t="shared" si="122"/>
        <v>SINAPI 07/2024 INSUMOS</v>
      </c>
      <c r="F7827" s="31">
        <v>1.02</v>
      </c>
    </row>
    <row r="7828" spans="1:6" ht="40.5">
      <c r="A7828" s="31">
        <v>40862</v>
      </c>
      <c r="B7828" s="537" t="s">
        <v>7809</v>
      </c>
      <c r="C7828" s="31" t="s">
        <v>7783</v>
      </c>
      <c r="D7828" s="31">
        <v>192.94</v>
      </c>
      <c r="E7828" s="310" t="str">
        <f t="shared" si="122"/>
        <v>SINAPI 07/2024 INSUMOS</v>
      </c>
      <c r="F7828" s="31">
        <v>192.94</v>
      </c>
    </row>
    <row r="7829" spans="1:6" ht="40.5">
      <c r="A7829" s="31">
        <v>10658</v>
      </c>
      <c r="B7829" s="537" t="s">
        <v>7810</v>
      </c>
      <c r="C7829" s="31" t="s">
        <v>7632</v>
      </c>
      <c r="D7829" s="118">
        <v>7209</v>
      </c>
      <c r="E7829" s="310" t="str">
        <f t="shared" si="122"/>
        <v>SINAPI 07/2024 INSUMOS</v>
      </c>
      <c r="F7829" s="118">
        <v>7209</v>
      </c>
    </row>
    <row r="7830" spans="1:6" ht="40.5">
      <c r="A7830" s="31">
        <v>253</v>
      </c>
      <c r="B7830" s="537" t="s">
        <v>7811</v>
      </c>
      <c r="C7830" s="31" t="s">
        <v>7781</v>
      </c>
      <c r="D7830" s="31">
        <v>18.079999999999998</v>
      </c>
      <c r="E7830" s="310" t="str">
        <f t="shared" si="122"/>
        <v>SINAPI 07/2024 INSUMOS</v>
      </c>
      <c r="F7830" s="31">
        <v>20.99</v>
      </c>
    </row>
    <row r="7831" spans="1:6" ht="40.5">
      <c r="A7831" s="31">
        <v>40809</v>
      </c>
      <c r="B7831" s="537" t="s">
        <v>7812</v>
      </c>
      <c r="C7831" s="31" t="s">
        <v>7783</v>
      </c>
      <c r="D7831" s="118">
        <v>3159.82</v>
      </c>
      <c r="E7831" s="310" t="str">
        <f t="shared" si="122"/>
        <v>SINAPI 07/2024 INSUMOS</v>
      </c>
      <c r="F7831" s="118">
        <v>3668.94</v>
      </c>
    </row>
    <row r="7832" spans="1:6" ht="60">
      <c r="A7832" s="31">
        <v>42428</v>
      </c>
      <c r="B7832" s="537" t="s">
        <v>7813</v>
      </c>
      <c r="C7832" s="31" t="s">
        <v>7632</v>
      </c>
      <c r="D7832" s="118">
        <v>2271</v>
      </c>
      <c r="E7832" s="310" t="str">
        <f t="shared" si="122"/>
        <v>SINAPI 07/2024 INSUMOS</v>
      </c>
      <c r="F7832" s="118">
        <v>2271</v>
      </c>
    </row>
    <row r="7833" spans="1:6" ht="40.5">
      <c r="A7833" s="31">
        <v>301</v>
      </c>
      <c r="B7833" s="537" t="s">
        <v>7814</v>
      </c>
      <c r="C7833" s="31" t="s">
        <v>7632</v>
      </c>
      <c r="D7833" s="31">
        <v>4</v>
      </c>
      <c r="E7833" s="310" t="str">
        <f t="shared" si="122"/>
        <v>SINAPI 07/2024 INSUMOS</v>
      </c>
      <c r="F7833" s="31">
        <v>4</v>
      </c>
    </row>
    <row r="7834" spans="1:6" ht="40.5">
      <c r="A7834" s="31">
        <v>296</v>
      </c>
      <c r="B7834" s="537" t="s">
        <v>7815</v>
      </c>
      <c r="C7834" s="31" t="s">
        <v>7632</v>
      </c>
      <c r="D7834" s="31">
        <v>2.2599999999999998</v>
      </c>
      <c r="E7834" s="310" t="str">
        <f t="shared" si="122"/>
        <v>SINAPI 07/2024 INSUMOS</v>
      </c>
      <c r="F7834" s="31">
        <v>2.2599999999999998</v>
      </c>
    </row>
    <row r="7835" spans="1:6" ht="40.5">
      <c r="A7835" s="31">
        <v>297</v>
      </c>
      <c r="B7835" s="537" t="s">
        <v>7816</v>
      </c>
      <c r="C7835" s="31" t="s">
        <v>7632</v>
      </c>
      <c r="D7835" s="31">
        <v>3.32</v>
      </c>
      <c r="E7835" s="310" t="str">
        <f t="shared" si="122"/>
        <v>SINAPI 07/2024 INSUMOS</v>
      </c>
      <c r="F7835" s="31">
        <v>3.32</v>
      </c>
    </row>
    <row r="7836" spans="1:6" ht="40.5">
      <c r="A7836" s="31">
        <v>299</v>
      </c>
      <c r="B7836" s="537" t="s">
        <v>7817</v>
      </c>
      <c r="C7836" s="31" t="s">
        <v>7632</v>
      </c>
      <c r="D7836" s="31">
        <v>4.6900000000000004</v>
      </c>
      <c r="E7836" s="310" t="str">
        <f t="shared" si="122"/>
        <v>SINAPI 07/2024 INSUMOS</v>
      </c>
      <c r="F7836" s="31">
        <v>4.6900000000000004</v>
      </c>
    </row>
    <row r="7837" spans="1:6" ht="40.5">
      <c r="A7837" s="31">
        <v>300</v>
      </c>
      <c r="B7837" s="537" t="s">
        <v>7818</v>
      </c>
      <c r="C7837" s="31" t="s">
        <v>7632</v>
      </c>
      <c r="D7837" s="31">
        <v>16.239999999999998</v>
      </c>
      <c r="E7837" s="310" t="str">
        <f t="shared" si="122"/>
        <v>SINAPI 07/2024 INSUMOS</v>
      </c>
      <c r="F7837" s="31">
        <v>16.239999999999998</v>
      </c>
    </row>
    <row r="7838" spans="1:6" ht="40.5">
      <c r="A7838" s="31">
        <v>20085</v>
      </c>
      <c r="B7838" s="537" t="s">
        <v>7819</v>
      </c>
      <c r="C7838" s="31" t="s">
        <v>7632</v>
      </c>
      <c r="D7838" s="31">
        <v>2.97</v>
      </c>
      <c r="E7838" s="310" t="str">
        <f t="shared" si="122"/>
        <v>SINAPI 07/2024 INSUMOS</v>
      </c>
      <c r="F7838" s="31">
        <v>2.97</v>
      </c>
    </row>
    <row r="7839" spans="1:6" ht="40.5">
      <c r="A7839" s="31">
        <v>298</v>
      </c>
      <c r="B7839" s="537" t="s">
        <v>7820</v>
      </c>
      <c r="C7839" s="31" t="s">
        <v>7632</v>
      </c>
      <c r="D7839" s="31">
        <v>3.61</v>
      </c>
      <c r="E7839" s="310" t="str">
        <f t="shared" si="122"/>
        <v>SINAPI 07/2024 INSUMOS</v>
      </c>
      <c r="F7839" s="31">
        <v>3.61</v>
      </c>
    </row>
    <row r="7840" spans="1:6" ht="40.5">
      <c r="A7840" s="31">
        <v>311</v>
      </c>
      <c r="B7840" s="537" t="s">
        <v>7821</v>
      </c>
      <c r="C7840" s="31" t="s">
        <v>7632</v>
      </c>
      <c r="D7840" s="31">
        <v>13.39</v>
      </c>
      <c r="E7840" s="310" t="str">
        <f t="shared" si="122"/>
        <v>SINAPI 07/2024 INSUMOS</v>
      </c>
      <c r="F7840" s="31">
        <v>13.39</v>
      </c>
    </row>
    <row r="7841" spans="1:6" ht="40.5">
      <c r="A7841" s="31">
        <v>318</v>
      </c>
      <c r="B7841" s="537" t="s">
        <v>7822</v>
      </c>
      <c r="C7841" s="31" t="s">
        <v>7632</v>
      </c>
      <c r="D7841" s="31">
        <v>26.97</v>
      </c>
      <c r="E7841" s="310" t="str">
        <f t="shared" si="122"/>
        <v>SINAPI 07/2024 INSUMOS</v>
      </c>
      <c r="F7841" s="31">
        <v>26.97</v>
      </c>
    </row>
    <row r="7842" spans="1:6" ht="40.5">
      <c r="A7842" s="31">
        <v>319</v>
      </c>
      <c r="B7842" s="537" t="s">
        <v>7823</v>
      </c>
      <c r="C7842" s="31" t="s">
        <v>7632</v>
      </c>
      <c r="D7842" s="31">
        <v>42.28</v>
      </c>
      <c r="E7842" s="310" t="str">
        <f t="shared" si="122"/>
        <v>SINAPI 07/2024 INSUMOS</v>
      </c>
      <c r="F7842" s="31">
        <v>42.28</v>
      </c>
    </row>
    <row r="7843" spans="1:6" ht="40.5">
      <c r="A7843" s="31">
        <v>303</v>
      </c>
      <c r="B7843" s="537" t="s">
        <v>7824</v>
      </c>
      <c r="C7843" s="31" t="s">
        <v>7632</v>
      </c>
      <c r="D7843" s="31">
        <v>4.43</v>
      </c>
      <c r="E7843" s="310" t="str">
        <f t="shared" si="122"/>
        <v>SINAPI 07/2024 INSUMOS</v>
      </c>
      <c r="F7843" s="31">
        <v>4.43</v>
      </c>
    </row>
    <row r="7844" spans="1:6" ht="40.5">
      <c r="A7844" s="31">
        <v>305</v>
      </c>
      <c r="B7844" s="537" t="s">
        <v>7825</v>
      </c>
      <c r="C7844" s="31" t="s">
        <v>7632</v>
      </c>
      <c r="D7844" s="31">
        <v>13.94</v>
      </c>
      <c r="E7844" s="310" t="str">
        <f t="shared" si="122"/>
        <v>SINAPI 07/2024 INSUMOS</v>
      </c>
      <c r="F7844" s="31">
        <v>13.94</v>
      </c>
    </row>
    <row r="7845" spans="1:6" ht="40.5">
      <c r="A7845" s="31">
        <v>306</v>
      </c>
      <c r="B7845" s="537" t="s">
        <v>7826</v>
      </c>
      <c r="C7845" s="31" t="s">
        <v>7632</v>
      </c>
      <c r="D7845" s="31">
        <v>21.14</v>
      </c>
      <c r="E7845" s="310" t="str">
        <f t="shared" si="122"/>
        <v>SINAPI 07/2024 INSUMOS</v>
      </c>
      <c r="F7845" s="31">
        <v>21.14</v>
      </c>
    </row>
    <row r="7846" spans="1:6" ht="40.5">
      <c r="A7846" s="31">
        <v>307</v>
      </c>
      <c r="B7846" s="537" t="s">
        <v>7827</v>
      </c>
      <c r="C7846" s="31" t="s">
        <v>7632</v>
      </c>
      <c r="D7846" s="31">
        <v>53.41</v>
      </c>
      <c r="E7846" s="310" t="str">
        <f t="shared" si="122"/>
        <v>SINAPI 07/2024 INSUMOS</v>
      </c>
      <c r="F7846" s="31">
        <v>53.41</v>
      </c>
    </row>
    <row r="7847" spans="1:6" ht="40.5">
      <c r="A7847" s="31">
        <v>309</v>
      </c>
      <c r="B7847" s="537" t="s">
        <v>7828</v>
      </c>
      <c r="C7847" s="31" t="s">
        <v>7632</v>
      </c>
      <c r="D7847" s="31">
        <v>87.49</v>
      </c>
      <c r="E7847" s="310" t="str">
        <f t="shared" si="122"/>
        <v>SINAPI 07/2024 INSUMOS</v>
      </c>
      <c r="F7847" s="31">
        <v>87.49</v>
      </c>
    </row>
    <row r="7848" spans="1:6" ht="40.5">
      <c r="A7848" s="31">
        <v>310</v>
      </c>
      <c r="B7848" s="537" t="s">
        <v>7829</v>
      </c>
      <c r="C7848" s="31" t="s">
        <v>7632</v>
      </c>
      <c r="D7848" s="31">
        <v>121.26</v>
      </c>
      <c r="E7848" s="310" t="str">
        <f t="shared" si="122"/>
        <v>SINAPI 07/2024 INSUMOS</v>
      </c>
      <c r="F7848" s="31">
        <v>121.26</v>
      </c>
    </row>
    <row r="7849" spans="1:6" ht="40.5">
      <c r="A7849" s="31">
        <v>328</v>
      </c>
      <c r="B7849" s="537" t="s">
        <v>7830</v>
      </c>
      <c r="C7849" s="31" t="s">
        <v>7632</v>
      </c>
      <c r="D7849" s="31">
        <v>10.6</v>
      </c>
      <c r="E7849" s="310" t="str">
        <f t="shared" si="122"/>
        <v>SINAPI 07/2024 INSUMOS</v>
      </c>
      <c r="F7849" s="31">
        <v>10.6</v>
      </c>
    </row>
    <row r="7850" spans="1:6" ht="40.5">
      <c r="A7850" s="31">
        <v>325</v>
      </c>
      <c r="B7850" s="537" t="s">
        <v>7831</v>
      </c>
      <c r="C7850" s="31" t="s">
        <v>7632</v>
      </c>
      <c r="D7850" s="31">
        <v>3.13</v>
      </c>
      <c r="E7850" s="310" t="str">
        <f t="shared" ref="E7850:E7913" si="123">+$G$7658</f>
        <v>SINAPI 07/2024 INSUMOS</v>
      </c>
      <c r="F7850" s="31">
        <v>3.13</v>
      </c>
    </row>
    <row r="7851" spans="1:6" ht="40.5">
      <c r="A7851" s="31">
        <v>20326</v>
      </c>
      <c r="B7851" s="537" t="s">
        <v>7832</v>
      </c>
      <c r="C7851" s="31" t="s">
        <v>7632</v>
      </c>
      <c r="D7851" s="31">
        <v>5.72</v>
      </c>
      <c r="E7851" s="310" t="str">
        <f t="shared" si="123"/>
        <v>SINAPI 07/2024 INSUMOS</v>
      </c>
      <c r="F7851" s="31">
        <v>5.72</v>
      </c>
    </row>
    <row r="7852" spans="1:6" ht="40.5">
      <c r="A7852" s="31">
        <v>329</v>
      </c>
      <c r="B7852" s="537" t="s">
        <v>7833</v>
      </c>
      <c r="C7852" s="31" t="s">
        <v>7632</v>
      </c>
      <c r="D7852" s="31">
        <v>8.86</v>
      </c>
      <c r="E7852" s="310" t="str">
        <f t="shared" si="123"/>
        <v>SINAPI 07/2024 INSUMOS</v>
      </c>
      <c r="F7852" s="31">
        <v>8.86</v>
      </c>
    </row>
    <row r="7853" spans="1:6" ht="40.5">
      <c r="A7853" s="31">
        <v>308</v>
      </c>
      <c r="B7853" s="537" t="s">
        <v>7834</v>
      </c>
      <c r="C7853" s="31" t="s">
        <v>7632</v>
      </c>
      <c r="D7853" s="31">
        <v>119.21</v>
      </c>
      <c r="E7853" s="310" t="str">
        <f t="shared" si="123"/>
        <v>SINAPI 07/2024 INSUMOS</v>
      </c>
      <c r="F7853" s="31">
        <v>119.21</v>
      </c>
    </row>
    <row r="7854" spans="1:6" ht="40.5">
      <c r="A7854" s="31">
        <v>39642</v>
      </c>
      <c r="B7854" s="537" t="s">
        <v>7835</v>
      </c>
      <c r="C7854" s="31" t="s">
        <v>7632</v>
      </c>
      <c r="D7854" s="31">
        <v>3.93</v>
      </c>
      <c r="E7854" s="310" t="str">
        <f t="shared" si="123"/>
        <v>SINAPI 07/2024 INSUMOS</v>
      </c>
      <c r="F7854" s="31">
        <v>3.93</v>
      </c>
    </row>
    <row r="7855" spans="1:6" ht="40.5">
      <c r="A7855" s="31">
        <v>39641</v>
      </c>
      <c r="B7855" s="537" t="s">
        <v>7836</v>
      </c>
      <c r="C7855" s="31" t="s">
        <v>7632</v>
      </c>
      <c r="D7855" s="31">
        <v>3.45</v>
      </c>
      <c r="E7855" s="310" t="str">
        <f t="shared" si="123"/>
        <v>SINAPI 07/2024 INSUMOS</v>
      </c>
      <c r="F7855" s="31">
        <v>3.45</v>
      </c>
    </row>
    <row r="7856" spans="1:6" ht="40.5">
      <c r="A7856" s="31">
        <v>39643</v>
      </c>
      <c r="B7856" s="537" t="s">
        <v>7837</v>
      </c>
      <c r="C7856" s="31" t="s">
        <v>7632</v>
      </c>
      <c r="D7856" s="31">
        <v>4.6100000000000003</v>
      </c>
      <c r="E7856" s="310" t="str">
        <f t="shared" si="123"/>
        <v>SINAPI 07/2024 INSUMOS</v>
      </c>
      <c r="F7856" s="31">
        <v>4.6100000000000003</v>
      </c>
    </row>
    <row r="7857" spans="1:6" ht="40.5">
      <c r="A7857" s="31">
        <v>39644</v>
      </c>
      <c r="B7857" s="537" t="s">
        <v>7838</v>
      </c>
      <c r="C7857" s="31" t="s">
        <v>7632</v>
      </c>
      <c r="D7857" s="31">
        <v>7.15</v>
      </c>
      <c r="E7857" s="310" t="str">
        <f t="shared" si="123"/>
        <v>SINAPI 07/2024 INSUMOS</v>
      </c>
      <c r="F7857" s="31">
        <v>7.15</v>
      </c>
    </row>
    <row r="7858" spans="1:6" ht="40.5">
      <c r="A7858" s="31">
        <v>39645</v>
      </c>
      <c r="B7858" s="537" t="s">
        <v>7839</v>
      </c>
      <c r="C7858" s="31" t="s">
        <v>7632</v>
      </c>
      <c r="D7858" s="31">
        <v>7.84</v>
      </c>
      <c r="E7858" s="310" t="str">
        <f t="shared" si="123"/>
        <v>SINAPI 07/2024 INSUMOS</v>
      </c>
      <c r="F7858" s="31">
        <v>7.84</v>
      </c>
    </row>
    <row r="7859" spans="1:6" ht="40.5">
      <c r="A7859" s="31">
        <v>41610</v>
      </c>
      <c r="B7859" s="537" t="s">
        <v>7840</v>
      </c>
      <c r="C7859" s="31" t="s">
        <v>7632</v>
      </c>
      <c r="D7859" s="31">
        <v>571.07000000000005</v>
      </c>
      <c r="E7859" s="310" t="str">
        <f t="shared" si="123"/>
        <v>SINAPI 07/2024 INSUMOS</v>
      </c>
      <c r="F7859" s="31">
        <v>571.07000000000005</v>
      </c>
    </row>
    <row r="7860" spans="1:6" ht="40.5">
      <c r="A7860" s="31">
        <v>41611</v>
      </c>
      <c r="B7860" s="537" t="s">
        <v>7841</v>
      </c>
      <c r="C7860" s="31" t="s">
        <v>7632</v>
      </c>
      <c r="D7860" s="31">
        <v>900.12</v>
      </c>
      <c r="E7860" s="310" t="str">
        <f t="shared" si="123"/>
        <v>SINAPI 07/2024 INSUMOS</v>
      </c>
      <c r="F7860" s="31">
        <v>900.12</v>
      </c>
    </row>
    <row r="7861" spans="1:6" ht="40.5">
      <c r="A7861" s="31">
        <v>41612</v>
      </c>
      <c r="B7861" s="537" t="s">
        <v>7842</v>
      </c>
      <c r="C7861" s="31" t="s">
        <v>7632</v>
      </c>
      <c r="D7861" s="118">
        <v>1263.9000000000001</v>
      </c>
      <c r="E7861" s="310" t="str">
        <f t="shared" si="123"/>
        <v>SINAPI 07/2024 INSUMOS</v>
      </c>
      <c r="F7861" s="118">
        <v>1263.9000000000001</v>
      </c>
    </row>
    <row r="7862" spans="1:6" ht="40.5">
      <c r="A7862" s="31">
        <v>41637</v>
      </c>
      <c r="B7862" s="537" t="s">
        <v>7843</v>
      </c>
      <c r="C7862" s="31" t="s">
        <v>7632</v>
      </c>
      <c r="D7862" s="31">
        <v>118.15</v>
      </c>
      <c r="E7862" s="310" t="str">
        <f t="shared" si="123"/>
        <v>SINAPI 07/2024 INSUMOS</v>
      </c>
      <c r="F7862" s="31">
        <v>118.15</v>
      </c>
    </row>
    <row r="7863" spans="1:6" ht="40.5">
      <c r="A7863" s="31">
        <v>41638</v>
      </c>
      <c r="B7863" s="537" t="s">
        <v>7844</v>
      </c>
      <c r="C7863" s="31" t="s">
        <v>7632</v>
      </c>
      <c r="D7863" s="31">
        <v>153.9</v>
      </c>
      <c r="E7863" s="310" t="str">
        <f t="shared" si="123"/>
        <v>SINAPI 07/2024 INSUMOS</v>
      </c>
      <c r="F7863" s="31">
        <v>153.9</v>
      </c>
    </row>
    <row r="7864" spans="1:6" ht="40.5">
      <c r="A7864" s="31">
        <v>41639</v>
      </c>
      <c r="B7864" s="537" t="s">
        <v>7845</v>
      </c>
      <c r="C7864" s="31" t="s">
        <v>7632</v>
      </c>
      <c r="D7864" s="31">
        <v>372.33</v>
      </c>
      <c r="E7864" s="310" t="str">
        <f t="shared" si="123"/>
        <v>SINAPI 07/2024 INSUMOS</v>
      </c>
      <c r="F7864" s="31">
        <v>372.33</v>
      </c>
    </row>
    <row r="7865" spans="1:6" ht="40.5">
      <c r="A7865" s="31">
        <v>11789</v>
      </c>
      <c r="B7865" s="537" t="s">
        <v>7846</v>
      </c>
      <c r="C7865" s="31" t="s">
        <v>7632</v>
      </c>
      <c r="D7865" s="31">
        <v>0.87</v>
      </c>
      <c r="E7865" s="310" t="str">
        <f t="shared" si="123"/>
        <v>SINAPI 07/2024 INSUMOS</v>
      </c>
      <c r="F7865" s="31">
        <v>0.87</v>
      </c>
    </row>
    <row r="7866" spans="1:6" ht="40.5">
      <c r="A7866" s="31">
        <v>20975</v>
      </c>
      <c r="B7866" s="537" t="s">
        <v>7847</v>
      </c>
      <c r="C7866" s="31" t="s">
        <v>7632</v>
      </c>
      <c r="D7866" s="31">
        <v>17.170000000000002</v>
      </c>
      <c r="E7866" s="310" t="str">
        <f t="shared" si="123"/>
        <v>SINAPI 07/2024 INSUMOS</v>
      </c>
      <c r="F7866" s="31">
        <v>17.170000000000002</v>
      </c>
    </row>
    <row r="7867" spans="1:6" ht="40.5">
      <c r="A7867" s="31">
        <v>20976</v>
      </c>
      <c r="B7867" s="537" t="s">
        <v>7848</v>
      </c>
      <c r="C7867" s="31" t="s">
        <v>7632</v>
      </c>
      <c r="D7867" s="31">
        <v>25.95</v>
      </c>
      <c r="E7867" s="310" t="str">
        <f t="shared" si="123"/>
        <v>SINAPI 07/2024 INSUMOS</v>
      </c>
      <c r="F7867" s="31">
        <v>25.95</v>
      </c>
    </row>
    <row r="7868" spans="1:6" ht="40.5">
      <c r="A7868" s="31">
        <v>40340</v>
      </c>
      <c r="B7868" s="537" t="s">
        <v>7849</v>
      </c>
      <c r="C7868" s="31" t="s">
        <v>7632</v>
      </c>
      <c r="D7868" s="31">
        <v>29.42</v>
      </c>
      <c r="E7868" s="310" t="str">
        <f t="shared" si="123"/>
        <v>SINAPI 07/2024 INSUMOS</v>
      </c>
      <c r="F7868" s="31">
        <v>29.42</v>
      </c>
    </row>
    <row r="7869" spans="1:6" ht="40.5">
      <c r="A7869" s="31">
        <v>40341</v>
      </c>
      <c r="B7869" s="537" t="s">
        <v>7850</v>
      </c>
      <c r="C7869" s="31" t="s">
        <v>7632</v>
      </c>
      <c r="D7869" s="31">
        <v>35.119999999999997</v>
      </c>
      <c r="E7869" s="310" t="str">
        <f t="shared" si="123"/>
        <v>SINAPI 07/2024 INSUMOS</v>
      </c>
      <c r="F7869" s="31">
        <v>35.119999999999997</v>
      </c>
    </row>
    <row r="7870" spans="1:6" ht="40.5">
      <c r="A7870" s="31">
        <v>40342</v>
      </c>
      <c r="B7870" s="537" t="s">
        <v>7851</v>
      </c>
      <c r="C7870" s="31" t="s">
        <v>7632</v>
      </c>
      <c r="D7870" s="31">
        <v>41.88</v>
      </c>
      <c r="E7870" s="310" t="str">
        <f t="shared" si="123"/>
        <v>SINAPI 07/2024 INSUMOS</v>
      </c>
      <c r="F7870" s="31">
        <v>41.88</v>
      </c>
    </row>
    <row r="7871" spans="1:6" ht="40.5">
      <c r="A7871" s="31">
        <v>40343</v>
      </c>
      <c r="B7871" s="537" t="s">
        <v>7852</v>
      </c>
      <c r="C7871" s="31" t="s">
        <v>7632</v>
      </c>
      <c r="D7871" s="31">
        <v>49.68</v>
      </c>
      <c r="E7871" s="310" t="str">
        <f t="shared" si="123"/>
        <v>SINAPI 07/2024 INSUMOS</v>
      </c>
      <c r="F7871" s="31">
        <v>49.68</v>
      </c>
    </row>
    <row r="7872" spans="1:6" ht="40.5">
      <c r="A7872" s="31">
        <v>40344</v>
      </c>
      <c r="B7872" s="537" t="s">
        <v>7853</v>
      </c>
      <c r="C7872" s="31" t="s">
        <v>7632</v>
      </c>
      <c r="D7872" s="31">
        <v>67.72</v>
      </c>
      <c r="E7872" s="310" t="str">
        <f t="shared" si="123"/>
        <v>SINAPI 07/2024 INSUMOS</v>
      </c>
      <c r="F7872" s="31">
        <v>67.72</v>
      </c>
    </row>
    <row r="7873" spans="1:6" ht="40.5">
      <c r="A7873" s="31">
        <v>40345</v>
      </c>
      <c r="B7873" s="537" t="s">
        <v>7854</v>
      </c>
      <c r="C7873" s="31" t="s">
        <v>7632</v>
      </c>
      <c r="D7873" s="31">
        <v>83.45</v>
      </c>
      <c r="E7873" s="310" t="str">
        <f t="shared" si="123"/>
        <v>SINAPI 07/2024 INSUMOS</v>
      </c>
      <c r="F7873" s="31">
        <v>83.45</v>
      </c>
    </row>
    <row r="7874" spans="1:6" ht="40.5">
      <c r="A7874" s="31">
        <v>40346</v>
      </c>
      <c r="B7874" s="537" t="s">
        <v>7855</v>
      </c>
      <c r="C7874" s="31" t="s">
        <v>7632</v>
      </c>
      <c r="D7874" s="31">
        <v>96.8</v>
      </c>
      <c r="E7874" s="310" t="str">
        <f t="shared" si="123"/>
        <v>SINAPI 07/2024 INSUMOS</v>
      </c>
      <c r="F7874" s="31">
        <v>96.8</v>
      </c>
    </row>
    <row r="7875" spans="1:6" ht="40.5">
      <c r="A7875" s="31">
        <v>40347</v>
      </c>
      <c r="B7875" s="537" t="s">
        <v>7856</v>
      </c>
      <c r="C7875" s="31" t="s">
        <v>7632</v>
      </c>
      <c r="D7875" s="31">
        <v>121.62</v>
      </c>
      <c r="E7875" s="310" t="str">
        <f t="shared" si="123"/>
        <v>SINAPI 07/2024 INSUMOS</v>
      </c>
      <c r="F7875" s="31">
        <v>121.62</v>
      </c>
    </row>
    <row r="7876" spans="1:6" ht="40.5">
      <c r="A7876" s="31">
        <v>6138</v>
      </c>
      <c r="B7876" s="537" t="s">
        <v>7857</v>
      </c>
      <c r="C7876" s="31" t="s">
        <v>7632</v>
      </c>
      <c r="D7876" s="31">
        <v>10.029999999999999</v>
      </c>
      <c r="E7876" s="310" t="str">
        <f t="shared" si="123"/>
        <v>SINAPI 07/2024 INSUMOS</v>
      </c>
      <c r="F7876" s="31">
        <v>10.029999999999999</v>
      </c>
    </row>
    <row r="7877" spans="1:6" ht="45">
      <c r="A7877" s="31">
        <v>43424</v>
      </c>
      <c r="B7877" s="537" t="s">
        <v>7858</v>
      </c>
      <c r="C7877" s="31" t="s">
        <v>7632</v>
      </c>
      <c r="D7877" s="31">
        <v>478.46</v>
      </c>
      <c r="E7877" s="310" t="str">
        <f t="shared" si="123"/>
        <v>SINAPI 07/2024 INSUMOS</v>
      </c>
      <c r="F7877" s="31">
        <v>478.46</v>
      </c>
    </row>
    <row r="7878" spans="1:6" ht="45">
      <c r="A7878" s="31">
        <v>43426</v>
      </c>
      <c r="B7878" s="537" t="s">
        <v>7859</v>
      </c>
      <c r="C7878" s="31" t="s">
        <v>7632</v>
      </c>
      <c r="D7878" s="118">
        <v>1650.23</v>
      </c>
      <c r="E7878" s="310" t="str">
        <f t="shared" si="123"/>
        <v>SINAPI 07/2024 INSUMOS</v>
      </c>
      <c r="F7878" s="118">
        <v>1650.23</v>
      </c>
    </row>
    <row r="7879" spans="1:6" ht="45">
      <c r="A7879" s="31">
        <v>12565</v>
      </c>
      <c r="B7879" s="537" t="s">
        <v>7860</v>
      </c>
      <c r="C7879" s="31" t="s">
        <v>7632</v>
      </c>
      <c r="D7879" s="31">
        <v>578.71</v>
      </c>
      <c r="E7879" s="310" t="str">
        <f t="shared" si="123"/>
        <v>SINAPI 07/2024 INSUMOS</v>
      </c>
      <c r="F7879" s="31">
        <v>578.71</v>
      </c>
    </row>
    <row r="7880" spans="1:6" ht="45">
      <c r="A7880" s="31">
        <v>12567</v>
      </c>
      <c r="B7880" s="537" t="s">
        <v>7861</v>
      </c>
      <c r="C7880" s="31" t="s">
        <v>7632</v>
      </c>
      <c r="D7880" s="31">
        <v>777.31</v>
      </c>
      <c r="E7880" s="310" t="str">
        <f t="shared" si="123"/>
        <v>SINAPI 07/2024 INSUMOS</v>
      </c>
      <c r="F7880" s="31">
        <v>777.31</v>
      </c>
    </row>
    <row r="7881" spans="1:6" ht="45">
      <c r="A7881" s="31">
        <v>12568</v>
      </c>
      <c r="B7881" s="537" t="s">
        <v>7862</v>
      </c>
      <c r="C7881" s="31" t="s">
        <v>7632</v>
      </c>
      <c r="D7881" s="118">
        <v>1088.23</v>
      </c>
      <c r="E7881" s="310" t="str">
        <f t="shared" si="123"/>
        <v>SINAPI 07/2024 INSUMOS</v>
      </c>
      <c r="F7881" s="118">
        <v>1088.23</v>
      </c>
    </row>
    <row r="7882" spans="1:6" ht="40.5">
      <c r="A7882" s="31">
        <v>43441</v>
      </c>
      <c r="B7882" s="537" t="s">
        <v>7863</v>
      </c>
      <c r="C7882" s="31" t="s">
        <v>7632</v>
      </c>
      <c r="D7882" s="31">
        <v>139.91</v>
      </c>
      <c r="E7882" s="310" t="str">
        <f t="shared" si="123"/>
        <v>SINAPI 07/2024 INSUMOS</v>
      </c>
      <c r="F7882" s="31">
        <v>139.91</v>
      </c>
    </row>
    <row r="7883" spans="1:6" ht="40.5">
      <c r="A7883" s="31">
        <v>43423</v>
      </c>
      <c r="B7883" s="537" t="s">
        <v>7864</v>
      </c>
      <c r="C7883" s="31" t="s">
        <v>7632</v>
      </c>
      <c r="D7883" s="31">
        <v>65.290000000000006</v>
      </c>
      <c r="E7883" s="310" t="str">
        <f t="shared" si="123"/>
        <v>SINAPI 07/2024 INSUMOS</v>
      </c>
      <c r="F7883" s="31">
        <v>65.290000000000006</v>
      </c>
    </row>
    <row r="7884" spans="1:6" ht="40.5">
      <c r="A7884" s="31">
        <v>12532</v>
      </c>
      <c r="B7884" s="537" t="s">
        <v>7865</v>
      </c>
      <c r="C7884" s="31" t="s">
        <v>7632</v>
      </c>
      <c r="D7884" s="31">
        <v>100.7</v>
      </c>
      <c r="E7884" s="310" t="str">
        <f t="shared" si="123"/>
        <v>SINAPI 07/2024 INSUMOS</v>
      </c>
      <c r="F7884" s="31">
        <v>100.7</v>
      </c>
    </row>
    <row r="7885" spans="1:6" ht="45">
      <c r="A7885" s="31">
        <v>43444</v>
      </c>
      <c r="B7885" s="537" t="s">
        <v>7866</v>
      </c>
      <c r="C7885" s="31" t="s">
        <v>7632</v>
      </c>
      <c r="D7885" s="31">
        <v>338.13</v>
      </c>
      <c r="E7885" s="310" t="str">
        <f t="shared" si="123"/>
        <v>SINAPI 07/2024 INSUMOS</v>
      </c>
      <c r="F7885" s="31">
        <v>338.13</v>
      </c>
    </row>
    <row r="7886" spans="1:6" ht="45">
      <c r="A7886" s="31">
        <v>12551</v>
      </c>
      <c r="B7886" s="537" t="s">
        <v>7867</v>
      </c>
      <c r="C7886" s="31" t="s">
        <v>7632</v>
      </c>
      <c r="D7886" s="31">
        <v>241.24</v>
      </c>
      <c r="E7886" s="310" t="str">
        <f t="shared" si="123"/>
        <v>SINAPI 07/2024 INSUMOS</v>
      </c>
      <c r="F7886" s="31">
        <v>241.24</v>
      </c>
    </row>
    <row r="7887" spans="1:6" ht="45">
      <c r="A7887" s="31">
        <v>43442</v>
      </c>
      <c r="B7887" s="537" t="s">
        <v>7868</v>
      </c>
      <c r="C7887" s="31" t="s">
        <v>7632</v>
      </c>
      <c r="D7887" s="31">
        <v>186.55</v>
      </c>
      <c r="E7887" s="310" t="str">
        <f t="shared" si="123"/>
        <v>SINAPI 07/2024 INSUMOS</v>
      </c>
      <c r="F7887" s="31">
        <v>186.55</v>
      </c>
    </row>
    <row r="7888" spans="1:6" ht="45">
      <c r="A7888" s="31">
        <v>43443</v>
      </c>
      <c r="B7888" s="537" t="s">
        <v>7869</v>
      </c>
      <c r="C7888" s="31" t="s">
        <v>7632</v>
      </c>
      <c r="D7888" s="31">
        <v>244.85</v>
      </c>
      <c r="E7888" s="310" t="str">
        <f t="shared" si="123"/>
        <v>SINAPI 07/2024 INSUMOS</v>
      </c>
      <c r="F7888" s="31">
        <v>244.85</v>
      </c>
    </row>
    <row r="7889" spans="1:6" ht="45">
      <c r="A7889" s="31">
        <v>12544</v>
      </c>
      <c r="B7889" s="537" t="s">
        <v>7870</v>
      </c>
      <c r="C7889" s="31" t="s">
        <v>7632</v>
      </c>
      <c r="D7889" s="31">
        <v>132.13999999999999</v>
      </c>
      <c r="E7889" s="310" t="str">
        <f t="shared" si="123"/>
        <v>SINAPI 07/2024 INSUMOS</v>
      </c>
      <c r="F7889" s="31">
        <v>132.13999999999999</v>
      </c>
    </row>
    <row r="7890" spans="1:6" ht="45">
      <c r="A7890" s="31">
        <v>12547</v>
      </c>
      <c r="B7890" s="537" t="s">
        <v>7871</v>
      </c>
      <c r="C7890" s="31" t="s">
        <v>7632</v>
      </c>
      <c r="D7890" s="31">
        <v>177.72</v>
      </c>
      <c r="E7890" s="310" t="str">
        <f t="shared" si="123"/>
        <v>SINAPI 07/2024 INSUMOS</v>
      </c>
      <c r="F7890" s="31">
        <v>177.72</v>
      </c>
    </row>
    <row r="7891" spans="1:6" ht="45">
      <c r="A7891" s="31">
        <v>43445</v>
      </c>
      <c r="B7891" s="537" t="s">
        <v>7872</v>
      </c>
      <c r="C7891" s="31" t="s">
        <v>7632</v>
      </c>
      <c r="D7891" s="31">
        <v>466.38</v>
      </c>
      <c r="E7891" s="310" t="str">
        <f t="shared" si="123"/>
        <v>SINAPI 07/2024 INSUMOS</v>
      </c>
      <c r="F7891" s="31">
        <v>466.38</v>
      </c>
    </row>
    <row r="7892" spans="1:6" ht="45">
      <c r="A7892" s="31">
        <v>12563</v>
      </c>
      <c r="B7892" s="537" t="s">
        <v>7873</v>
      </c>
      <c r="C7892" s="31" t="s">
        <v>7632</v>
      </c>
      <c r="D7892" s="31">
        <v>333.68</v>
      </c>
      <c r="E7892" s="310" t="str">
        <f t="shared" si="123"/>
        <v>SINAPI 07/2024 INSUMOS</v>
      </c>
      <c r="F7892" s="31">
        <v>333.68</v>
      </c>
    </row>
    <row r="7893" spans="1:6" ht="45">
      <c r="A7893" s="31">
        <v>43425</v>
      </c>
      <c r="B7893" s="537" t="s">
        <v>7874</v>
      </c>
      <c r="C7893" s="31" t="s">
        <v>7632</v>
      </c>
      <c r="D7893" s="31">
        <v>209.87</v>
      </c>
      <c r="E7893" s="310" t="str">
        <f t="shared" si="123"/>
        <v>SINAPI 07/2024 INSUMOS</v>
      </c>
      <c r="F7893" s="31">
        <v>209.87</v>
      </c>
    </row>
    <row r="7894" spans="1:6" ht="45">
      <c r="A7894" s="31">
        <v>43446</v>
      </c>
      <c r="B7894" s="537" t="s">
        <v>7875</v>
      </c>
      <c r="C7894" s="31" t="s">
        <v>7632</v>
      </c>
      <c r="D7894" s="31">
        <v>443.06</v>
      </c>
      <c r="E7894" s="310" t="str">
        <f t="shared" si="123"/>
        <v>SINAPI 07/2024 INSUMOS</v>
      </c>
      <c r="F7894" s="31">
        <v>443.06</v>
      </c>
    </row>
    <row r="7895" spans="1:6" ht="45">
      <c r="A7895" s="31">
        <v>43447</v>
      </c>
      <c r="B7895" s="537" t="s">
        <v>7876</v>
      </c>
      <c r="C7895" s="31" t="s">
        <v>7632</v>
      </c>
      <c r="D7895" s="31">
        <v>544.11</v>
      </c>
      <c r="E7895" s="310" t="str">
        <f t="shared" si="123"/>
        <v>SINAPI 07/2024 INSUMOS</v>
      </c>
      <c r="F7895" s="31">
        <v>544.11</v>
      </c>
    </row>
    <row r="7896" spans="1:6" ht="45">
      <c r="A7896" s="31">
        <v>43448</v>
      </c>
      <c r="B7896" s="537" t="s">
        <v>7877</v>
      </c>
      <c r="C7896" s="31" t="s">
        <v>7632</v>
      </c>
      <c r="D7896" s="31">
        <v>761.76</v>
      </c>
      <c r="E7896" s="310" t="str">
        <f t="shared" si="123"/>
        <v>SINAPI 07/2024 INSUMOS</v>
      </c>
      <c r="F7896" s="31">
        <v>761.76</v>
      </c>
    </row>
    <row r="7897" spans="1:6" ht="45">
      <c r="A7897" s="31">
        <v>13761</v>
      </c>
      <c r="B7897" s="537" t="s">
        <v>7878</v>
      </c>
      <c r="C7897" s="31" t="s">
        <v>7632</v>
      </c>
      <c r="D7897" s="118">
        <v>2076.44</v>
      </c>
      <c r="E7897" s="310" t="str">
        <f t="shared" si="123"/>
        <v>SINAPI 07/2024 INSUMOS</v>
      </c>
      <c r="F7897" s="118">
        <v>2076.44</v>
      </c>
    </row>
    <row r="7898" spans="1:6" ht="45">
      <c r="A7898" s="31">
        <v>4814</v>
      </c>
      <c r="B7898" s="537" t="s">
        <v>7879</v>
      </c>
      <c r="C7898" s="31" t="s">
        <v>7632</v>
      </c>
      <c r="D7898" s="31">
        <v>82.36</v>
      </c>
      <c r="E7898" s="310" t="str">
        <f t="shared" si="123"/>
        <v>SINAPI 07/2024 INSUMOS</v>
      </c>
      <c r="F7898" s="31">
        <v>82.36</v>
      </c>
    </row>
    <row r="7899" spans="1:6" ht="40.5">
      <c r="A7899" s="31">
        <v>44473</v>
      </c>
      <c r="B7899" s="537" t="s">
        <v>7880</v>
      </c>
      <c r="C7899" s="31" t="s">
        <v>7632</v>
      </c>
      <c r="D7899" s="118">
        <v>2379.75</v>
      </c>
      <c r="E7899" s="310" t="str">
        <f t="shared" si="123"/>
        <v>SINAPI 07/2024 INSUMOS</v>
      </c>
      <c r="F7899" s="118">
        <v>2379.75</v>
      </c>
    </row>
    <row r="7900" spans="1:6" ht="40.5">
      <c r="A7900" s="31">
        <v>6122</v>
      </c>
      <c r="B7900" s="537" t="s">
        <v>7881</v>
      </c>
      <c r="C7900" s="31" t="s">
        <v>7781</v>
      </c>
      <c r="D7900" s="31">
        <v>18.079999999999998</v>
      </c>
      <c r="E7900" s="310" t="str">
        <f t="shared" si="123"/>
        <v>SINAPI 07/2024 INSUMOS</v>
      </c>
      <c r="F7900" s="31">
        <v>20.99</v>
      </c>
    </row>
    <row r="7901" spans="1:6" ht="40.5">
      <c r="A7901" s="31">
        <v>40810</v>
      </c>
      <c r="B7901" s="537" t="s">
        <v>7882</v>
      </c>
      <c r="C7901" s="31" t="s">
        <v>7783</v>
      </c>
      <c r="D7901" s="118">
        <v>3159.82</v>
      </c>
      <c r="E7901" s="310" t="str">
        <f t="shared" si="123"/>
        <v>SINAPI 07/2024 INSUMOS</v>
      </c>
      <c r="F7901" s="118">
        <v>3668.94</v>
      </c>
    </row>
    <row r="7902" spans="1:6" ht="40.5">
      <c r="A7902" s="31">
        <v>21100</v>
      </c>
      <c r="B7902" s="537" t="s">
        <v>7883</v>
      </c>
      <c r="C7902" s="31" t="s">
        <v>7632</v>
      </c>
      <c r="D7902" s="118">
        <v>3845.1</v>
      </c>
      <c r="E7902" s="310" t="str">
        <f t="shared" si="123"/>
        <v>SINAPI 07/2024 INSUMOS</v>
      </c>
      <c r="F7902" s="118">
        <v>3845.1</v>
      </c>
    </row>
    <row r="7903" spans="1:6" ht="45">
      <c r="A7903" s="31">
        <v>11811</v>
      </c>
      <c r="B7903" s="537" t="s">
        <v>7884</v>
      </c>
      <c r="C7903" s="31" t="s">
        <v>7632</v>
      </c>
      <c r="D7903" s="118">
        <v>5550.48</v>
      </c>
      <c r="E7903" s="310" t="str">
        <f t="shared" si="123"/>
        <v>SINAPI 07/2024 INSUMOS</v>
      </c>
      <c r="F7903" s="118">
        <v>5550.48</v>
      </c>
    </row>
    <row r="7904" spans="1:6" ht="45">
      <c r="A7904" s="31">
        <v>11816</v>
      </c>
      <c r="B7904" s="537" t="s">
        <v>7885</v>
      </c>
      <c r="C7904" s="31" t="s">
        <v>7632</v>
      </c>
      <c r="D7904" s="118">
        <v>4100</v>
      </c>
      <c r="E7904" s="310" t="str">
        <f t="shared" si="123"/>
        <v>SINAPI 07/2024 INSUMOS</v>
      </c>
      <c r="F7904" s="118">
        <v>4100</v>
      </c>
    </row>
    <row r="7905" spans="1:6" ht="45">
      <c r="A7905" s="31">
        <v>11814</v>
      </c>
      <c r="B7905" s="537" t="s">
        <v>7886</v>
      </c>
      <c r="C7905" s="31" t="s">
        <v>7632</v>
      </c>
      <c r="D7905" s="118">
        <v>8924.67</v>
      </c>
      <c r="E7905" s="310" t="str">
        <f t="shared" si="123"/>
        <v>SINAPI 07/2024 INSUMOS</v>
      </c>
      <c r="F7905" s="118">
        <v>8924.67</v>
      </c>
    </row>
    <row r="7906" spans="1:6" ht="45">
      <c r="A7906" s="31">
        <v>14186</v>
      </c>
      <c r="B7906" s="537" t="s">
        <v>7887</v>
      </c>
      <c r="C7906" s="31" t="s">
        <v>7632</v>
      </c>
      <c r="D7906" s="118">
        <v>11206.13</v>
      </c>
      <c r="E7906" s="310" t="str">
        <f t="shared" si="123"/>
        <v>SINAPI 07/2024 INSUMOS</v>
      </c>
      <c r="F7906" s="118">
        <v>11206.13</v>
      </c>
    </row>
    <row r="7907" spans="1:6" ht="45">
      <c r="A7907" s="31">
        <v>14185</v>
      </c>
      <c r="B7907" s="537" t="s">
        <v>7888</v>
      </c>
      <c r="C7907" s="31" t="s">
        <v>7632</v>
      </c>
      <c r="D7907" s="118">
        <v>14516.3</v>
      </c>
      <c r="E7907" s="310" t="str">
        <f t="shared" si="123"/>
        <v>SINAPI 07/2024 INSUMOS</v>
      </c>
      <c r="F7907" s="118">
        <v>14516.3</v>
      </c>
    </row>
    <row r="7908" spans="1:6" ht="40.5">
      <c r="A7908" s="31">
        <v>44498</v>
      </c>
      <c r="B7908" s="537" t="s">
        <v>7889</v>
      </c>
      <c r="C7908" s="31" t="s">
        <v>7632</v>
      </c>
      <c r="D7908" s="118">
        <v>318204.48</v>
      </c>
      <c r="E7908" s="310" t="str">
        <f t="shared" si="123"/>
        <v>SINAPI 07/2024 INSUMOS</v>
      </c>
      <c r="F7908" s="118">
        <v>318204.48</v>
      </c>
    </row>
    <row r="7909" spans="1:6" ht="45">
      <c r="A7909" s="31">
        <v>34469</v>
      </c>
      <c r="B7909" s="537" t="s">
        <v>7890</v>
      </c>
      <c r="C7909" s="31" t="s">
        <v>7632</v>
      </c>
      <c r="D7909" s="118">
        <v>11310.87</v>
      </c>
      <c r="E7909" s="310" t="str">
        <f t="shared" si="123"/>
        <v>SINAPI 07/2024 INSUMOS</v>
      </c>
      <c r="F7909" s="118">
        <v>11310.87</v>
      </c>
    </row>
    <row r="7910" spans="1:6" ht="45">
      <c r="A7910" s="31">
        <v>34476</v>
      </c>
      <c r="B7910" s="537" t="s">
        <v>7891</v>
      </c>
      <c r="C7910" s="31" t="s">
        <v>7632</v>
      </c>
      <c r="D7910" s="118">
        <v>5899.09</v>
      </c>
      <c r="E7910" s="310" t="str">
        <f t="shared" si="123"/>
        <v>SINAPI 07/2024 INSUMOS</v>
      </c>
      <c r="F7910" s="118">
        <v>5899.09</v>
      </c>
    </row>
    <row r="7911" spans="1:6" ht="45">
      <c r="A7911" s="31">
        <v>34477</v>
      </c>
      <c r="B7911" s="537" t="s">
        <v>7892</v>
      </c>
      <c r="C7911" s="31" t="s">
        <v>7632</v>
      </c>
      <c r="D7911" s="118">
        <v>7829.24</v>
      </c>
      <c r="E7911" s="310" t="str">
        <f t="shared" si="123"/>
        <v>SINAPI 07/2024 INSUMOS</v>
      </c>
      <c r="F7911" s="118">
        <v>7829.24</v>
      </c>
    </row>
    <row r="7912" spans="1:6" ht="45">
      <c r="A7912" s="31">
        <v>34482</v>
      </c>
      <c r="B7912" s="537" t="s">
        <v>7893</v>
      </c>
      <c r="C7912" s="31" t="s">
        <v>7632</v>
      </c>
      <c r="D7912" s="118">
        <v>7312.08</v>
      </c>
      <c r="E7912" s="310" t="str">
        <f t="shared" si="123"/>
        <v>SINAPI 07/2024 INSUMOS</v>
      </c>
      <c r="F7912" s="118">
        <v>7312.08</v>
      </c>
    </row>
    <row r="7913" spans="1:6" ht="60">
      <c r="A7913" s="31">
        <v>34472</v>
      </c>
      <c r="B7913" s="537" t="s">
        <v>7894</v>
      </c>
      <c r="C7913" s="31" t="s">
        <v>7632</v>
      </c>
      <c r="D7913" s="118">
        <v>3480</v>
      </c>
      <c r="E7913" s="310" t="str">
        <f t="shared" si="123"/>
        <v>SINAPI 07/2024 INSUMOS</v>
      </c>
      <c r="F7913" s="118">
        <v>3480</v>
      </c>
    </row>
    <row r="7914" spans="1:6" ht="45">
      <c r="A7914" s="31">
        <v>42425</v>
      </c>
      <c r="B7914" s="537" t="s">
        <v>7895</v>
      </c>
      <c r="C7914" s="31" t="s">
        <v>7632</v>
      </c>
      <c r="D7914" s="118">
        <v>2491.9899999999998</v>
      </c>
      <c r="E7914" s="310" t="str">
        <f t="shared" ref="E7914:E7977" si="124">+$G$7658</f>
        <v>SINAPI 07/2024 INSUMOS</v>
      </c>
      <c r="F7914" s="118">
        <v>2491.9899999999998</v>
      </c>
    </row>
    <row r="7915" spans="1:6" ht="45">
      <c r="A7915" s="31">
        <v>42422</v>
      </c>
      <c r="B7915" s="537" t="s">
        <v>7896</v>
      </c>
      <c r="C7915" s="31" t="s">
        <v>7632</v>
      </c>
      <c r="D7915" s="118">
        <v>3699.45</v>
      </c>
      <c r="E7915" s="310" t="str">
        <f t="shared" si="124"/>
        <v>SINAPI 07/2024 INSUMOS</v>
      </c>
      <c r="F7915" s="118">
        <v>3699.45</v>
      </c>
    </row>
    <row r="7916" spans="1:6" ht="45">
      <c r="A7916" s="31">
        <v>43184</v>
      </c>
      <c r="B7916" s="537" t="s">
        <v>7897</v>
      </c>
      <c r="C7916" s="31" t="s">
        <v>7632</v>
      </c>
      <c r="D7916" s="118">
        <v>5112.99</v>
      </c>
      <c r="E7916" s="310" t="str">
        <f t="shared" si="124"/>
        <v>SINAPI 07/2024 INSUMOS</v>
      </c>
      <c r="F7916" s="118">
        <v>5112.99</v>
      </c>
    </row>
    <row r="7917" spans="1:6" ht="45">
      <c r="A7917" s="31">
        <v>42424</v>
      </c>
      <c r="B7917" s="537" t="s">
        <v>7898</v>
      </c>
      <c r="C7917" s="31" t="s">
        <v>7632</v>
      </c>
      <c r="D7917" s="118">
        <v>2225.5700000000002</v>
      </c>
      <c r="E7917" s="310" t="str">
        <f t="shared" si="124"/>
        <v>SINAPI 07/2024 INSUMOS</v>
      </c>
      <c r="F7917" s="118">
        <v>2225.5700000000002</v>
      </c>
    </row>
    <row r="7918" spans="1:6" ht="45">
      <c r="A7918" s="31">
        <v>42421</v>
      </c>
      <c r="B7918" s="537" t="s">
        <v>7899</v>
      </c>
      <c r="C7918" s="31" t="s">
        <v>7632</v>
      </c>
      <c r="D7918" s="118">
        <v>20263.560000000001</v>
      </c>
      <c r="E7918" s="310" t="str">
        <f t="shared" si="124"/>
        <v>SINAPI 07/2024 INSUMOS</v>
      </c>
      <c r="F7918" s="118">
        <v>20263.560000000001</v>
      </c>
    </row>
    <row r="7919" spans="1:6" ht="45">
      <c r="A7919" s="31">
        <v>42416</v>
      </c>
      <c r="B7919" s="537" t="s">
        <v>7900</v>
      </c>
      <c r="C7919" s="31" t="s">
        <v>7632</v>
      </c>
      <c r="D7919" s="118">
        <v>9594.17</v>
      </c>
      <c r="E7919" s="310" t="str">
        <f t="shared" si="124"/>
        <v>SINAPI 07/2024 INSUMOS</v>
      </c>
      <c r="F7919" s="118">
        <v>9594.17</v>
      </c>
    </row>
    <row r="7920" spans="1:6" ht="45">
      <c r="A7920" s="31">
        <v>42417</v>
      </c>
      <c r="B7920" s="537" t="s">
        <v>7901</v>
      </c>
      <c r="C7920" s="31" t="s">
        <v>7632</v>
      </c>
      <c r="D7920" s="118">
        <v>10755.85</v>
      </c>
      <c r="E7920" s="310" t="str">
        <f t="shared" si="124"/>
        <v>SINAPI 07/2024 INSUMOS</v>
      </c>
      <c r="F7920" s="118">
        <v>10755.85</v>
      </c>
    </row>
    <row r="7921" spans="1:6" ht="45">
      <c r="A7921" s="31">
        <v>42419</v>
      </c>
      <c r="B7921" s="537" t="s">
        <v>7902</v>
      </c>
      <c r="C7921" s="31" t="s">
        <v>7632</v>
      </c>
      <c r="D7921" s="118">
        <v>12151.83</v>
      </c>
      <c r="E7921" s="310" t="str">
        <f t="shared" si="124"/>
        <v>SINAPI 07/2024 INSUMOS</v>
      </c>
      <c r="F7921" s="118">
        <v>12151.83</v>
      </c>
    </row>
    <row r="7922" spans="1:6" ht="45">
      <c r="A7922" s="31">
        <v>42420</v>
      </c>
      <c r="B7922" s="537" t="s">
        <v>7903</v>
      </c>
      <c r="C7922" s="31" t="s">
        <v>7632</v>
      </c>
      <c r="D7922" s="118">
        <v>16701.79</v>
      </c>
      <c r="E7922" s="310" t="str">
        <f t="shared" si="124"/>
        <v>SINAPI 07/2024 INSUMOS</v>
      </c>
      <c r="F7922" s="118">
        <v>16701.79</v>
      </c>
    </row>
    <row r="7923" spans="1:6" ht="45">
      <c r="A7923" s="31">
        <v>43195</v>
      </c>
      <c r="B7923" s="537" t="s">
        <v>7904</v>
      </c>
      <c r="C7923" s="31" t="s">
        <v>7632</v>
      </c>
      <c r="D7923" s="118">
        <v>5880.93</v>
      </c>
      <c r="E7923" s="310" t="str">
        <f t="shared" si="124"/>
        <v>SINAPI 07/2024 INSUMOS</v>
      </c>
      <c r="F7923" s="118">
        <v>5880.93</v>
      </c>
    </row>
    <row r="7924" spans="1:6" ht="45">
      <c r="A7924" s="31">
        <v>43196</v>
      </c>
      <c r="B7924" s="537" t="s">
        <v>7905</v>
      </c>
      <c r="C7924" s="31" t="s">
        <v>7632</v>
      </c>
      <c r="D7924" s="118">
        <v>7288.57</v>
      </c>
      <c r="E7924" s="310" t="str">
        <f t="shared" si="124"/>
        <v>SINAPI 07/2024 INSUMOS</v>
      </c>
      <c r="F7924" s="118">
        <v>7288.57</v>
      </c>
    </row>
    <row r="7925" spans="1:6" ht="45">
      <c r="A7925" s="31">
        <v>43198</v>
      </c>
      <c r="B7925" s="537" t="s">
        <v>7906</v>
      </c>
      <c r="C7925" s="31" t="s">
        <v>7632</v>
      </c>
      <c r="D7925" s="118">
        <v>10830.65</v>
      </c>
      <c r="E7925" s="310" t="str">
        <f t="shared" si="124"/>
        <v>SINAPI 07/2024 INSUMOS</v>
      </c>
      <c r="F7925" s="118">
        <v>10830.65</v>
      </c>
    </row>
    <row r="7926" spans="1:6" ht="45">
      <c r="A7926" s="31">
        <v>43199</v>
      </c>
      <c r="B7926" s="537" t="s">
        <v>7907</v>
      </c>
      <c r="C7926" s="31" t="s">
        <v>7632</v>
      </c>
      <c r="D7926" s="118">
        <v>11227.52</v>
      </c>
      <c r="E7926" s="310" t="str">
        <f t="shared" si="124"/>
        <v>SINAPI 07/2024 INSUMOS</v>
      </c>
      <c r="F7926" s="118">
        <v>11227.52</v>
      </c>
    </row>
    <row r="7927" spans="1:6" ht="45">
      <c r="A7927" s="31">
        <v>43200</v>
      </c>
      <c r="B7927" s="537" t="s">
        <v>7908</v>
      </c>
      <c r="C7927" s="31" t="s">
        <v>7632</v>
      </c>
      <c r="D7927" s="118">
        <v>12884.4</v>
      </c>
      <c r="E7927" s="310" t="str">
        <f t="shared" si="124"/>
        <v>SINAPI 07/2024 INSUMOS</v>
      </c>
      <c r="F7927" s="118">
        <v>12884.4</v>
      </c>
    </row>
    <row r="7928" spans="1:6" ht="45">
      <c r="A7928" s="31">
        <v>39556</v>
      </c>
      <c r="B7928" s="537" t="s">
        <v>7909</v>
      </c>
      <c r="C7928" s="31" t="s">
        <v>7632</v>
      </c>
      <c r="D7928" s="118">
        <v>7037.08</v>
      </c>
      <c r="E7928" s="310" t="str">
        <f t="shared" si="124"/>
        <v>SINAPI 07/2024 INSUMOS</v>
      </c>
      <c r="F7928" s="118">
        <v>7037.08</v>
      </c>
    </row>
    <row r="7929" spans="1:6" ht="45">
      <c r="A7929" s="31">
        <v>39557</v>
      </c>
      <c r="B7929" s="537" t="s">
        <v>7910</v>
      </c>
      <c r="C7929" s="31" t="s">
        <v>7632</v>
      </c>
      <c r="D7929" s="118">
        <v>7577.4</v>
      </c>
      <c r="E7929" s="310" t="str">
        <f t="shared" si="124"/>
        <v>SINAPI 07/2024 INSUMOS</v>
      </c>
      <c r="F7929" s="118">
        <v>7577.4</v>
      </c>
    </row>
    <row r="7930" spans="1:6" ht="45">
      <c r="A7930" s="31">
        <v>39559</v>
      </c>
      <c r="B7930" s="537" t="s">
        <v>7911</v>
      </c>
      <c r="C7930" s="31" t="s">
        <v>7632</v>
      </c>
      <c r="D7930" s="118">
        <v>11197.94</v>
      </c>
      <c r="E7930" s="310" t="str">
        <f t="shared" si="124"/>
        <v>SINAPI 07/2024 INSUMOS</v>
      </c>
      <c r="F7930" s="118">
        <v>11197.94</v>
      </c>
    </row>
    <row r="7931" spans="1:6" ht="45">
      <c r="A7931" s="31">
        <v>39560</v>
      </c>
      <c r="B7931" s="537" t="s">
        <v>7912</v>
      </c>
      <c r="C7931" s="31" t="s">
        <v>7632</v>
      </c>
      <c r="D7931" s="118">
        <v>12954.92</v>
      </c>
      <c r="E7931" s="310" t="str">
        <f t="shared" si="124"/>
        <v>SINAPI 07/2024 INSUMOS</v>
      </c>
      <c r="F7931" s="118">
        <v>12954.92</v>
      </c>
    </row>
    <row r="7932" spans="1:6" ht="45">
      <c r="A7932" s="31">
        <v>39561</v>
      </c>
      <c r="B7932" s="537" t="s">
        <v>7913</v>
      </c>
      <c r="C7932" s="31" t="s">
        <v>7632</v>
      </c>
      <c r="D7932" s="118">
        <v>13552.5</v>
      </c>
      <c r="E7932" s="310" t="str">
        <f t="shared" si="124"/>
        <v>SINAPI 07/2024 INSUMOS</v>
      </c>
      <c r="F7932" s="118">
        <v>13552.5</v>
      </c>
    </row>
    <row r="7933" spans="1:6" ht="45">
      <c r="A7933" s="31">
        <v>43190</v>
      </c>
      <c r="B7933" s="537" t="s">
        <v>7914</v>
      </c>
      <c r="C7933" s="31" t="s">
        <v>7632</v>
      </c>
      <c r="D7933" s="118">
        <v>1999.99</v>
      </c>
      <c r="E7933" s="310" t="str">
        <f t="shared" si="124"/>
        <v>SINAPI 07/2024 INSUMOS</v>
      </c>
      <c r="F7933" s="118">
        <v>1999.99</v>
      </c>
    </row>
    <row r="7934" spans="1:6" ht="45">
      <c r="A7934" s="31">
        <v>39555</v>
      </c>
      <c r="B7934" s="537" t="s">
        <v>7915</v>
      </c>
      <c r="C7934" s="31" t="s">
        <v>7632</v>
      </c>
      <c r="D7934" s="118">
        <v>2163.4699999999998</v>
      </c>
      <c r="E7934" s="310" t="str">
        <f t="shared" si="124"/>
        <v>SINAPI 07/2024 INSUMOS</v>
      </c>
      <c r="F7934" s="118">
        <v>2163.4699999999998</v>
      </c>
    </row>
    <row r="7935" spans="1:6" ht="45">
      <c r="A7935" s="31">
        <v>43191</v>
      </c>
      <c r="B7935" s="537" t="s">
        <v>7916</v>
      </c>
      <c r="C7935" s="31" t="s">
        <v>7632</v>
      </c>
      <c r="D7935" s="118">
        <v>2877.72</v>
      </c>
      <c r="E7935" s="310" t="str">
        <f t="shared" si="124"/>
        <v>SINAPI 07/2024 INSUMOS</v>
      </c>
      <c r="F7935" s="118">
        <v>2877.72</v>
      </c>
    </row>
    <row r="7936" spans="1:6" ht="45">
      <c r="A7936" s="31">
        <v>39548</v>
      </c>
      <c r="B7936" s="537" t="s">
        <v>7917</v>
      </c>
      <c r="C7936" s="31" t="s">
        <v>7632</v>
      </c>
      <c r="D7936" s="118">
        <v>3209.1</v>
      </c>
      <c r="E7936" s="310" t="str">
        <f t="shared" si="124"/>
        <v>SINAPI 07/2024 INSUMOS</v>
      </c>
      <c r="F7936" s="118">
        <v>3209.1</v>
      </c>
    </row>
    <row r="7937" spans="1:6" ht="45">
      <c r="A7937" s="31">
        <v>43192</v>
      </c>
      <c r="B7937" s="537" t="s">
        <v>7918</v>
      </c>
      <c r="C7937" s="31" t="s">
        <v>7632</v>
      </c>
      <c r="D7937" s="118">
        <v>3769.55</v>
      </c>
      <c r="E7937" s="310" t="str">
        <f t="shared" si="124"/>
        <v>SINAPI 07/2024 INSUMOS</v>
      </c>
      <c r="F7937" s="118">
        <v>3769.55</v>
      </c>
    </row>
    <row r="7938" spans="1:6" ht="45">
      <c r="A7938" s="31">
        <v>39554</v>
      </c>
      <c r="B7938" s="537" t="s">
        <v>7919</v>
      </c>
      <c r="C7938" s="31" t="s">
        <v>7632</v>
      </c>
      <c r="D7938" s="118">
        <v>4243.55</v>
      </c>
      <c r="E7938" s="310" t="str">
        <f t="shared" si="124"/>
        <v>SINAPI 07/2024 INSUMOS</v>
      </c>
      <c r="F7938" s="118">
        <v>4243.55</v>
      </c>
    </row>
    <row r="7939" spans="1:6" ht="45">
      <c r="A7939" s="31">
        <v>43194</v>
      </c>
      <c r="B7939" s="537" t="s">
        <v>7920</v>
      </c>
      <c r="C7939" s="31" t="s">
        <v>7632</v>
      </c>
      <c r="D7939" s="118">
        <v>1713.33</v>
      </c>
      <c r="E7939" s="310" t="str">
        <f t="shared" si="124"/>
        <v>SINAPI 07/2024 INSUMOS</v>
      </c>
      <c r="F7939" s="118">
        <v>1713.33</v>
      </c>
    </row>
    <row r="7940" spans="1:6" ht="45">
      <c r="A7940" s="31">
        <v>39551</v>
      </c>
      <c r="B7940" s="537" t="s">
        <v>7921</v>
      </c>
      <c r="C7940" s="31" t="s">
        <v>7632</v>
      </c>
      <c r="D7940" s="118">
        <v>1886.56</v>
      </c>
      <c r="E7940" s="310" t="str">
        <f t="shared" si="124"/>
        <v>SINAPI 07/2024 INSUMOS</v>
      </c>
      <c r="F7940" s="118">
        <v>1886.56</v>
      </c>
    </row>
    <row r="7941" spans="1:6" ht="45">
      <c r="A7941" s="31">
        <v>43185</v>
      </c>
      <c r="B7941" s="537" t="s">
        <v>7922</v>
      </c>
      <c r="C7941" s="31" t="s">
        <v>7632</v>
      </c>
      <c r="D7941" s="118">
        <v>5361.27</v>
      </c>
      <c r="E7941" s="310" t="str">
        <f t="shared" si="124"/>
        <v>SINAPI 07/2024 INSUMOS</v>
      </c>
      <c r="F7941" s="118">
        <v>5361.27</v>
      </c>
    </row>
    <row r="7942" spans="1:6" ht="45">
      <c r="A7942" s="31">
        <v>43186</v>
      </c>
      <c r="B7942" s="537" t="s">
        <v>7923</v>
      </c>
      <c r="C7942" s="31" t="s">
        <v>7632</v>
      </c>
      <c r="D7942" s="118">
        <v>5655.06</v>
      </c>
      <c r="E7942" s="310" t="str">
        <f t="shared" si="124"/>
        <v>SINAPI 07/2024 INSUMOS</v>
      </c>
      <c r="F7942" s="118">
        <v>5655.06</v>
      </c>
    </row>
    <row r="7943" spans="1:6" ht="45">
      <c r="A7943" s="31">
        <v>43187</v>
      </c>
      <c r="B7943" s="537" t="s">
        <v>7924</v>
      </c>
      <c r="C7943" s="31" t="s">
        <v>7632</v>
      </c>
      <c r="D7943" s="118">
        <v>7504.32</v>
      </c>
      <c r="E7943" s="310" t="str">
        <f t="shared" si="124"/>
        <v>SINAPI 07/2024 INSUMOS</v>
      </c>
      <c r="F7943" s="118">
        <v>7504.32</v>
      </c>
    </row>
    <row r="7944" spans="1:6" ht="45">
      <c r="A7944" s="31">
        <v>43188</v>
      </c>
      <c r="B7944" s="537" t="s">
        <v>7925</v>
      </c>
      <c r="C7944" s="31" t="s">
        <v>7632</v>
      </c>
      <c r="D7944" s="118">
        <v>9092.4699999999993</v>
      </c>
      <c r="E7944" s="310" t="str">
        <f t="shared" si="124"/>
        <v>SINAPI 07/2024 INSUMOS</v>
      </c>
      <c r="F7944" s="118">
        <v>9092.4699999999993</v>
      </c>
    </row>
    <row r="7945" spans="1:6" ht="45">
      <c r="A7945" s="31">
        <v>43189</v>
      </c>
      <c r="B7945" s="537" t="s">
        <v>7926</v>
      </c>
      <c r="C7945" s="31" t="s">
        <v>7632</v>
      </c>
      <c r="D7945" s="118">
        <v>10227.52</v>
      </c>
      <c r="E7945" s="310" t="str">
        <f t="shared" si="124"/>
        <v>SINAPI 07/2024 INSUMOS</v>
      </c>
      <c r="F7945" s="118">
        <v>10227.52</v>
      </c>
    </row>
    <row r="7946" spans="1:6" ht="40.5">
      <c r="A7946" s="31">
        <v>39580</v>
      </c>
      <c r="B7946" s="537" t="s">
        <v>7927</v>
      </c>
      <c r="C7946" s="31" t="s">
        <v>7632</v>
      </c>
      <c r="D7946" s="118">
        <v>80597.03</v>
      </c>
      <c r="E7946" s="310" t="str">
        <f t="shared" si="124"/>
        <v>SINAPI 07/2024 INSUMOS</v>
      </c>
      <c r="F7946" s="118">
        <v>80597.03</v>
      </c>
    </row>
    <row r="7947" spans="1:6" ht="40.5">
      <c r="A7947" s="31">
        <v>39577</v>
      </c>
      <c r="B7947" s="537" t="s">
        <v>7928</v>
      </c>
      <c r="C7947" s="31" t="s">
        <v>7632</v>
      </c>
      <c r="D7947" s="118">
        <v>25226.7</v>
      </c>
      <c r="E7947" s="310" t="str">
        <f t="shared" si="124"/>
        <v>SINAPI 07/2024 INSUMOS</v>
      </c>
      <c r="F7947" s="118">
        <v>25226.7</v>
      </c>
    </row>
    <row r="7948" spans="1:6" ht="40.5">
      <c r="A7948" s="31">
        <v>39578</v>
      </c>
      <c r="B7948" s="537" t="s">
        <v>7929</v>
      </c>
      <c r="C7948" s="31" t="s">
        <v>7632</v>
      </c>
      <c r="D7948" s="118">
        <v>32555.55</v>
      </c>
      <c r="E7948" s="310" t="str">
        <f t="shared" si="124"/>
        <v>SINAPI 07/2024 INSUMOS</v>
      </c>
      <c r="F7948" s="118">
        <v>32555.55</v>
      </c>
    </row>
    <row r="7949" spans="1:6" ht="40.5">
      <c r="A7949" s="31">
        <v>39579</v>
      </c>
      <c r="B7949" s="537" t="s">
        <v>7930</v>
      </c>
      <c r="C7949" s="31" t="s">
        <v>7632</v>
      </c>
      <c r="D7949" s="118">
        <v>47365.78</v>
      </c>
      <c r="E7949" s="310" t="str">
        <f t="shared" si="124"/>
        <v>SINAPI 07/2024 INSUMOS</v>
      </c>
      <c r="F7949" s="118">
        <v>47365.78</v>
      </c>
    </row>
    <row r="7950" spans="1:6" ht="45">
      <c r="A7950" s="31">
        <v>39826</v>
      </c>
      <c r="B7950" s="537" t="s">
        <v>7931</v>
      </c>
      <c r="C7950" s="31" t="s">
        <v>7632</v>
      </c>
      <c r="D7950" s="118">
        <v>5817.38</v>
      </c>
      <c r="E7950" s="310" t="str">
        <f t="shared" si="124"/>
        <v>SINAPI 07/2024 INSUMOS</v>
      </c>
      <c r="F7950" s="118">
        <v>5817.38</v>
      </c>
    </row>
    <row r="7951" spans="1:6" ht="40.5">
      <c r="A7951" s="31">
        <v>10700</v>
      </c>
      <c r="B7951" s="537" t="s">
        <v>7932</v>
      </c>
      <c r="C7951" s="31" t="s">
        <v>7632</v>
      </c>
      <c r="D7951" s="118">
        <v>23286.84</v>
      </c>
      <c r="E7951" s="310" t="str">
        <f t="shared" si="124"/>
        <v>SINAPI 07/2024 INSUMOS</v>
      </c>
      <c r="F7951" s="118">
        <v>23286.84</v>
      </c>
    </row>
    <row r="7952" spans="1:6" ht="40.5">
      <c r="A7952" s="31">
        <v>346</v>
      </c>
      <c r="B7952" s="537" t="s">
        <v>7933</v>
      </c>
      <c r="C7952" s="31" t="s">
        <v>7681</v>
      </c>
      <c r="D7952" s="31">
        <v>24.28</v>
      </c>
      <c r="E7952" s="310" t="str">
        <f t="shared" si="124"/>
        <v>SINAPI 07/2024 INSUMOS</v>
      </c>
      <c r="F7952" s="31">
        <v>24.28</v>
      </c>
    </row>
    <row r="7953" spans="1:6" ht="40.5">
      <c r="A7953" s="31">
        <v>3312</v>
      </c>
      <c r="B7953" s="537" t="s">
        <v>7934</v>
      </c>
      <c r="C7953" s="31" t="s">
        <v>7681</v>
      </c>
      <c r="D7953" s="31">
        <v>21.5</v>
      </c>
      <c r="E7953" s="310" t="str">
        <f t="shared" si="124"/>
        <v>SINAPI 07/2024 INSUMOS</v>
      </c>
      <c r="F7953" s="31">
        <v>21.5</v>
      </c>
    </row>
    <row r="7954" spans="1:6" ht="40.5">
      <c r="A7954" s="31">
        <v>339</v>
      </c>
      <c r="B7954" s="537" t="s">
        <v>7935</v>
      </c>
      <c r="C7954" s="31" t="s">
        <v>7677</v>
      </c>
      <c r="D7954" s="31">
        <v>1.25</v>
      </c>
      <c r="E7954" s="310" t="str">
        <f t="shared" si="124"/>
        <v>SINAPI 07/2024 INSUMOS</v>
      </c>
      <c r="F7954" s="31">
        <v>1.25</v>
      </c>
    </row>
    <row r="7955" spans="1:6" ht="40.5">
      <c r="A7955" s="31">
        <v>340</v>
      </c>
      <c r="B7955" s="537" t="s">
        <v>7936</v>
      </c>
      <c r="C7955" s="31" t="s">
        <v>7677</v>
      </c>
      <c r="D7955" s="31">
        <v>1.1299999999999999</v>
      </c>
      <c r="E7955" s="310" t="str">
        <f t="shared" si="124"/>
        <v>SINAPI 07/2024 INSUMOS</v>
      </c>
      <c r="F7955" s="31">
        <v>1.1299999999999999</v>
      </c>
    </row>
    <row r="7956" spans="1:6" ht="40.5">
      <c r="A7956" s="31">
        <v>43130</v>
      </c>
      <c r="B7956" s="537" t="s">
        <v>7937</v>
      </c>
      <c r="C7956" s="31" t="s">
        <v>7681</v>
      </c>
      <c r="D7956" s="31">
        <v>20.5</v>
      </c>
      <c r="E7956" s="310" t="str">
        <f t="shared" si="124"/>
        <v>SINAPI 07/2024 INSUMOS</v>
      </c>
      <c r="F7956" s="31">
        <v>20.5</v>
      </c>
    </row>
    <row r="7957" spans="1:6" ht="40.5">
      <c r="A7957" s="31">
        <v>344</v>
      </c>
      <c r="B7957" s="537" t="s">
        <v>7938</v>
      </c>
      <c r="C7957" s="31" t="s">
        <v>7681</v>
      </c>
      <c r="D7957" s="31">
        <v>26.95</v>
      </c>
      <c r="E7957" s="310" t="str">
        <f t="shared" si="124"/>
        <v>SINAPI 07/2024 INSUMOS</v>
      </c>
      <c r="F7957" s="31">
        <v>26.95</v>
      </c>
    </row>
    <row r="7958" spans="1:6" ht="40.5">
      <c r="A7958" s="31">
        <v>345</v>
      </c>
      <c r="B7958" s="537" t="s">
        <v>7939</v>
      </c>
      <c r="C7958" s="31" t="s">
        <v>7681</v>
      </c>
      <c r="D7958" s="31">
        <v>29.24</v>
      </c>
      <c r="E7958" s="310" t="str">
        <f t="shared" si="124"/>
        <v>SINAPI 07/2024 INSUMOS</v>
      </c>
      <c r="F7958" s="31">
        <v>29.24</v>
      </c>
    </row>
    <row r="7959" spans="1:6" ht="40.5">
      <c r="A7959" s="31">
        <v>43131</v>
      </c>
      <c r="B7959" s="537" t="s">
        <v>7940</v>
      </c>
      <c r="C7959" s="31" t="s">
        <v>7681</v>
      </c>
      <c r="D7959" s="31">
        <v>23.81</v>
      </c>
      <c r="E7959" s="310" t="str">
        <f t="shared" si="124"/>
        <v>SINAPI 07/2024 INSUMOS</v>
      </c>
      <c r="F7959" s="31">
        <v>23.81</v>
      </c>
    </row>
    <row r="7960" spans="1:6" ht="40.5">
      <c r="A7960" s="31">
        <v>3313</v>
      </c>
      <c r="B7960" s="537" t="s">
        <v>7941</v>
      </c>
      <c r="C7960" s="31" t="s">
        <v>7681</v>
      </c>
      <c r="D7960" s="31">
        <v>27.67</v>
      </c>
      <c r="E7960" s="310" t="str">
        <f t="shared" si="124"/>
        <v>SINAPI 07/2024 INSUMOS</v>
      </c>
      <c r="F7960" s="31">
        <v>27.67</v>
      </c>
    </row>
    <row r="7961" spans="1:6" ht="40.5">
      <c r="A7961" s="31">
        <v>43132</v>
      </c>
      <c r="B7961" s="537" t="s">
        <v>7942</v>
      </c>
      <c r="C7961" s="31" t="s">
        <v>7681</v>
      </c>
      <c r="D7961" s="31">
        <v>20.5</v>
      </c>
      <c r="E7961" s="310" t="str">
        <f t="shared" si="124"/>
        <v>SINAPI 07/2024 INSUMOS</v>
      </c>
      <c r="F7961" s="31">
        <v>20.5</v>
      </c>
    </row>
    <row r="7962" spans="1:6" ht="40.5">
      <c r="A7962" s="31">
        <v>366</v>
      </c>
      <c r="B7962" s="537" t="s">
        <v>7943</v>
      </c>
      <c r="C7962" s="31" t="s">
        <v>7779</v>
      </c>
      <c r="D7962" s="31">
        <v>129</v>
      </c>
      <c r="E7962" s="310" t="str">
        <f t="shared" si="124"/>
        <v>SINAPI 07/2024 INSUMOS</v>
      </c>
      <c r="F7962" s="31">
        <v>129</v>
      </c>
    </row>
    <row r="7963" spans="1:6" ht="40.5">
      <c r="A7963" s="31">
        <v>367</v>
      </c>
      <c r="B7963" s="537" t="s">
        <v>7944</v>
      </c>
      <c r="C7963" s="31" t="s">
        <v>7779</v>
      </c>
      <c r="D7963" s="31">
        <v>130.68</v>
      </c>
      <c r="E7963" s="310" t="str">
        <f t="shared" si="124"/>
        <v>SINAPI 07/2024 INSUMOS</v>
      </c>
      <c r="F7963" s="31">
        <v>130.68</v>
      </c>
    </row>
    <row r="7964" spans="1:6" ht="40.5">
      <c r="A7964" s="31">
        <v>370</v>
      </c>
      <c r="B7964" s="537" t="s">
        <v>7945</v>
      </c>
      <c r="C7964" s="31" t="s">
        <v>7779</v>
      </c>
      <c r="D7964" s="31">
        <v>129</v>
      </c>
      <c r="E7964" s="310" t="str">
        <f t="shared" si="124"/>
        <v>SINAPI 07/2024 INSUMOS</v>
      </c>
      <c r="F7964" s="31">
        <v>129</v>
      </c>
    </row>
    <row r="7965" spans="1:6" ht="40.5">
      <c r="A7965" s="31">
        <v>368</v>
      </c>
      <c r="B7965" s="537" t="s">
        <v>7946</v>
      </c>
      <c r="C7965" s="31" t="s">
        <v>7779</v>
      </c>
      <c r="D7965" s="31">
        <v>64.5</v>
      </c>
      <c r="E7965" s="310" t="str">
        <f t="shared" si="124"/>
        <v>SINAPI 07/2024 INSUMOS</v>
      </c>
      <c r="F7965" s="31">
        <v>64.5</v>
      </c>
    </row>
    <row r="7966" spans="1:6" ht="40.5">
      <c r="A7966" s="31">
        <v>11075</v>
      </c>
      <c r="B7966" s="537" t="s">
        <v>7947</v>
      </c>
      <c r="C7966" s="31" t="s">
        <v>7779</v>
      </c>
      <c r="D7966" s="118">
        <v>1480.52</v>
      </c>
      <c r="E7966" s="310" t="str">
        <f t="shared" si="124"/>
        <v>SINAPI 07/2024 INSUMOS</v>
      </c>
      <c r="F7966" s="118">
        <v>1480.52</v>
      </c>
    </row>
    <row r="7967" spans="1:6" ht="40.5">
      <c r="A7967" s="31">
        <v>1381</v>
      </c>
      <c r="B7967" s="537" t="s">
        <v>7948</v>
      </c>
      <c r="C7967" s="31" t="s">
        <v>7681</v>
      </c>
      <c r="D7967" s="31">
        <v>0.95</v>
      </c>
      <c r="E7967" s="310" t="str">
        <f t="shared" si="124"/>
        <v>SINAPI 07/2024 INSUMOS</v>
      </c>
      <c r="F7967" s="31">
        <v>0.95</v>
      </c>
    </row>
    <row r="7968" spans="1:6" ht="40.5">
      <c r="A7968" s="31">
        <v>34353</v>
      </c>
      <c r="B7968" s="537" t="s">
        <v>7949</v>
      </c>
      <c r="C7968" s="31" t="s">
        <v>7681</v>
      </c>
      <c r="D7968" s="31">
        <v>1.76</v>
      </c>
      <c r="E7968" s="310" t="str">
        <f t="shared" si="124"/>
        <v>SINAPI 07/2024 INSUMOS</v>
      </c>
      <c r="F7968" s="31">
        <v>1.76</v>
      </c>
    </row>
    <row r="7969" spans="1:6" ht="40.5">
      <c r="A7969" s="31">
        <v>37595</v>
      </c>
      <c r="B7969" s="537" t="s">
        <v>7950</v>
      </c>
      <c r="C7969" s="31" t="s">
        <v>7681</v>
      </c>
      <c r="D7969" s="31">
        <v>2.92</v>
      </c>
      <c r="E7969" s="310" t="str">
        <f t="shared" si="124"/>
        <v>SINAPI 07/2024 INSUMOS</v>
      </c>
      <c r="F7969" s="31">
        <v>2.92</v>
      </c>
    </row>
    <row r="7970" spans="1:6" ht="40.5">
      <c r="A7970" s="31">
        <v>37596</v>
      </c>
      <c r="B7970" s="537" t="s">
        <v>7951</v>
      </c>
      <c r="C7970" s="31" t="s">
        <v>7681</v>
      </c>
      <c r="D7970" s="31">
        <v>3.35</v>
      </c>
      <c r="E7970" s="310" t="str">
        <f t="shared" si="124"/>
        <v>SINAPI 07/2024 INSUMOS</v>
      </c>
      <c r="F7970" s="31">
        <v>3.35</v>
      </c>
    </row>
    <row r="7971" spans="1:6" ht="40.5">
      <c r="A7971" s="31">
        <v>371</v>
      </c>
      <c r="B7971" s="537" t="s">
        <v>7952</v>
      </c>
      <c r="C7971" s="31" t="s">
        <v>7681</v>
      </c>
      <c r="D7971" s="31">
        <v>1.03</v>
      </c>
      <c r="E7971" s="310" t="str">
        <f t="shared" si="124"/>
        <v>SINAPI 07/2024 INSUMOS</v>
      </c>
      <c r="F7971" s="31">
        <v>1.03</v>
      </c>
    </row>
    <row r="7972" spans="1:6" ht="40.5">
      <c r="A7972" s="31">
        <v>37553</v>
      </c>
      <c r="B7972" s="537" t="s">
        <v>7953</v>
      </c>
      <c r="C7972" s="31" t="s">
        <v>7681</v>
      </c>
      <c r="D7972" s="31">
        <v>1.94</v>
      </c>
      <c r="E7972" s="310" t="str">
        <f t="shared" si="124"/>
        <v>SINAPI 07/2024 INSUMOS</v>
      </c>
      <c r="F7972" s="31">
        <v>1.94</v>
      </c>
    </row>
    <row r="7973" spans="1:6" ht="40.5">
      <c r="A7973" s="31">
        <v>37552</v>
      </c>
      <c r="B7973" s="537" t="s">
        <v>7954</v>
      </c>
      <c r="C7973" s="31" t="s">
        <v>7681</v>
      </c>
      <c r="D7973" s="31">
        <v>3.12</v>
      </c>
      <c r="E7973" s="310" t="str">
        <f t="shared" si="124"/>
        <v>SINAPI 07/2024 INSUMOS</v>
      </c>
      <c r="F7973" s="31">
        <v>3.12</v>
      </c>
    </row>
    <row r="7974" spans="1:6" ht="40.5">
      <c r="A7974" s="31">
        <v>36880</v>
      </c>
      <c r="B7974" s="537" t="s">
        <v>7955</v>
      </c>
      <c r="C7974" s="31" t="s">
        <v>7681</v>
      </c>
      <c r="D7974" s="31">
        <v>3.17</v>
      </c>
      <c r="E7974" s="310" t="str">
        <f t="shared" si="124"/>
        <v>SINAPI 07/2024 INSUMOS</v>
      </c>
      <c r="F7974" s="31">
        <v>3.17</v>
      </c>
    </row>
    <row r="7975" spans="1:6" ht="40.5">
      <c r="A7975" s="31">
        <v>34355</v>
      </c>
      <c r="B7975" s="537" t="s">
        <v>7956</v>
      </c>
      <c r="C7975" s="31" t="s">
        <v>7681</v>
      </c>
      <c r="D7975" s="31">
        <v>2.73</v>
      </c>
      <c r="E7975" s="310" t="str">
        <f t="shared" si="124"/>
        <v>SINAPI 07/2024 INSUMOS</v>
      </c>
      <c r="F7975" s="31">
        <v>2.73</v>
      </c>
    </row>
    <row r="7976" spans="1:6" ht="40.5">
      <c r="A7976" s="31">
        <v>130</v>
      </c>
      <c r="B7976" s="537" t="s">
        <v>7957</v>
      </c>
      <c r="C7976" s="31" t="s">
        <v>7681</v>
      </c>
      <c r="D7976" s="31">
        <v>4.6100000000000003</v>
      </c>
      <c r="E7976" s="310" t="str">
        <f t="shared" si="124"/>
        <v>SINAPI 07/2024 INSUMOS</v>
      </c>
      <c r="F7976" s="31">
        <v>4.6100000000000003</v>
      </c>
    </row>
    <row r="7977" spans="1:6" ht="40.5">
      <c r="A7977" s="31">
        <v>135</v>
      </c>
      <c r="B7977" s="537" t="s">
        <v>7958</v>
      </c>
      <c r="C7977" s="31" t="s">
        <v>7681</v>
      </c>
      <c r="D7977" s="31">
        <v>3.71</v>
      </c>
      <c r="E7977" s="310" t="str">
        <f t="shared" si="124"/>
        <v>SINAPI 07/2024 INSUMOS</v>
      </c>
      <c r="F7977" s="31">
        <v>3.71</v>
      </c>
    </row>
    <row r="7978" spans="1:6" ht="40.5">
      <c r="A7978" s="31">
        <v>36886</v>
      </c>
      <c r="B7978" s="537" t="s">
        <v>7959</v>
      </c>
      <c r="C7978" s="31" t="s">
        <v>7681</v>
      </c>
      <c r="D7978" s="31">
        <v>0.98</v>
      </c>
      <c r="E7978" s="310" t="str">
        <f t="shared" ref="E7978:E8041" si="125">+$G$7658</f>
        <v>SINAPI 07/2024 INSUMOS</v>
      </c>
      <c r="F7978" s="31">
        <v>0.98</v>
      </c>
    </row>
    <row r="7979" spans="1:6" ht="45">
      <c r="A7979" s="31">
        <v>38546</v>
      </c>
      <c r="B7979" s="537" t="s">
        <v>7960</v>
      </c>
      <c r="C7979" s="31" t="s">
        <v>7779</v>
      </c>
      <c r="D7979" s="31">
        <v>491.01</v>
      </c>
      <c r="E7979" s="310" t="str">
        <f t="shared" si="125"/>
        <v>SINAPI 07/2024 INSUMOS</v>
      </c>
      <c r="F7979" s="31">
        <v>491.01</v>
      </c>
    </row>
    <row r="7980" spans="1:6" ht="40.5">
      <c r="A7980" s="31">
        <v>34549</v>
      </c>
      <c r="B7980" s="537" t="s">
        <v>7961</v>
      </c>
      <c r="C7980" s="31" t="s">
        <v>7779</v>
      </c>
      <c r="D7980" s="31">
        <v>747.19</v>
      </c>
      <c r="E7980" s="310" t="str">
        <f t="shared" si="125"/>
        <v>SINAPI 07/2024 INSUMOS</v>
      </c>
      <c r="F7980" s="31">
        <v>747.19</v>
      </c>
    </row>
    <row r="7981" spans="1:6" ht="40.5">
      <c r="A7981" s="31">
        <v>6081</v>
      </c>
      <c r="B7981" s="537" t="s">
        <v>7962</v>
      </c>
      <c r="C7981" s="31" t="s">
        <v>7779</v>
      </c>
      <c r="D7981" s="31">
        <v>52.3</v>
      </c>
      <c r="E7981" s="310" t="str">
        <f t="shared" si="125"/>
        <v>SINAPI 07/2024 INSUMOS</v>
      </c>
      <c r="F7981" s="31">
        <v>52.3</v>
      </c>
    </row>
    <row r="7982" spans="1:6" ht="40.5">
      <c r="A7982" s="31">
        <v>6077</v>
      </c>
      <c r="B7982" s="537" t="s">
        <v>7963</v>
      </c>
      <c r="C7982" s="31" t="s">
        <v>7779</v>
      </c>
      <c r="D7982" s="31">
        <v>37.35</v>
      </c>
      <c r="E7982" s="310" t="str">
        <f t="shared" si="125"/>
        <v>SINAPI 07/2024 INSUMOS</v>
      </c>
      <c r="F7982" s="31">
        <v>37.35</v>
      </c>
    </row>
    <row r="7983" spans="1:6" ht="40.5">
      <c r="A7983" s="31">
        <v>6079</v>
      </c>
      <c r="B7983" s="537" t="s">
        <v>7964</v>
      </c>
      <c r="C7983" s="31" t="s">
        <v>7779</v>
      </c>
      <c r="D7983" s="31">
        <v>37.35</v>
      </c>
      <c r="E7983" s="310" t="str">
        <f t="shared" si="125"/>
        <v>SINAPI 07/2024 INSUMOS</v>
      </c>
      <c r="F7983" s="31">
        <v>37.35</v>
      </c>
    </row>
    <row r="7984" spans="1:6" ht="40.5">
      <c r="A7984" s="31">
        <v>1091</v>
      </c>
      <c r="B7984" s="537" t="s">
        <v>7965</v>
      </c>
      <c r="C7984" s="31" t="s">
        <v>7632</v>
      </c>
      <c r="D7984" s="31">
        <v>26.08</v>
      </c>
      <c r="E7984" s="310" t="str">
        <f t="shared" si="125"/>
        <v>SINAPI 07/2024 INSUMOS</v>
      </c>
      <c r="F7984" s="31">
        <v>26.08</v>
      </c>
    </row>
    <row r="7985" spans="1:6" ht="40.5">
      <c r="A7985" s="31">
        <v>1094</v>
      </c>
      <c r="B7985" s="537" t="s">
        <v>7966</v>
      </c>
      <c r="C7985" s="31" t="s">
        <v>7632</v>
      </c>
      <c r="D7985" s="31">
        <v>18.239999999999998</v>
      </c>
      <c r="E7985" s="310" t="str">
        <f t="shared" si="125"/>
        <v>SINAPI 07/2024 INSUMOS</v>
      </c>
      <c r="F7985" s="31">
        <v>18.239999999999998</v>
      </c>
    </row>
    <row r="7986" spans="1:6" ht="40.5">
      <c r="A7986" s="31">
        <v>1095</v>
      </c>
      <c r="B7986" s="537" t="s">
        <v>7967</v>
      </c>
      <c r="C7986" s="31" t="s">
        <v>7632</v>
      </c>
      <c r="D7986" s="31">
        <v>38.770000000000003</v>
      </c>
      <c r="E7986" s="310" t="str">
        <f t="shared" si="125"/>
        <v>SINAPI 07/2024 INSUMOS</v>
      </c>
      <c r="F7986" s="31">
        <v>38.770000000000003</v>
      </c>
    </row>
    <row r="7987" spans="1:6" ht="40.5">
      <c r="A7987" s="31">
        <v>1092</v>
      </c>
      <c r="B7987" s="537" t="s">
        <v>7968</v>
      </c>
      <c r="C7987" s="31" t="s">
        <v>7632</v>
      </c>
      <c r="D7987" s="31">
        <v>30</v>
      </c>
      <c r="E7987" s="310" t="str">
        <f t="shared" si="125"/>
        <v>SINAPI 07/2024 INSUMOS</v>
      </c>
      <c r="F7987" s="31">
        <v>30</v>
      </c>
    </row>
    <row r="7988" spans="1:6" ht="40.5">
      <c r="A7988" s="31">
        <v>1093</v>
      </c>
      <c r="B7988" s="537" t="s">
        <v>7969</v>
      </c>
      <c r="C7988" s="31" t="s">
        <v>7632</v>
      </c>
      <c r="D7988" s="31">
        <v>70.06</v>
      </c>
      <c r="E7988" s="310" t="str">
        <f t="shared" si="125"/>
        <v>SINAPI 07/2024 INSUMOS</v>
      </c>
      <c r="F7988" s="31">
        <v>70.06</v>
      </c>
    </row>
    <row r="7989" spans="1:6" ht="40.5">
      <c r="A7989" s="31">
        <v>1090</v>
      </c>
      <c r="B7989" s="537" t="s">
        <v>7970</v>
      </c>
      <c r="C7989" s="31" t="s">
        <v>7632</v>
      </c>
      <c r="D7989" s="31">
        <v>50.16</v>
      </c>
      <c r="E7989" s="310" t="str">
        <f t="shared" si="125"/>
        <v>SINAPI 07/2024 INSUMOS</v>
      </c>
      <c r="F7989" s="31">
        <v>50.16</v>
      </c>
    </row>
    <row r="7990" spans="1:6" ht="40.5">
      <c r="A7990" s="31">
        <v>1096</v>
      </c>
      <c r="B7990" s="537" t="s">
        <v>7971</v>
      </c>
      <c r="C7990" s="31" t="s">
        <v>7632</v>
      </c>
      <c r="D7990" s="31">
        <v>90.27</v>
      </c>
      <c r="E7990" s="310" t="str">
        <f t="shared" si="125"/>
        <v>SINAPI 07/2024 INSUMOS</v>
      </c>
      <c r="F7990" s="31">
        <v>90.27</v>
      </c>
    </row>
    <row r="7991" spans="1:6" ht="40.5">
      <c r="A7991" s="31">
        <v>1097</v>
      </c>
      <c r="B7991" s="537" t="s">
        <v>7972</v>
      </c>
      <c r="C7991" s="31" t="s">
        <v>7632</v>
      </c>
      <c r="D7991" s="31">
        <v>76.63</v>
      </c>
      <c r="E7991" s="310" t="str">
        <f t="shared" si="125"/>
        <v>SINAPI 07/2024 INSUMOS</v>
      </c>
      <c r="F7991" s="31">
        <v>76.63</v>
      </c>
    </row>
    <row r="7992" spans="1:6" ht="40.5">
      <c r="A7992" s="31">
        <v>378</v>
      </c>
      <c r="B7992" s="537" t="s">
        <v>7973</v>
      </c>
      <c r="C7992" s="31" t="s">
        <v>7781</v>
      </c>
      <c r="D7992" s="31">
        <v>18.079999999999998</v>
      </c>
      <c r="E7992" s="310" t="str">
        <f t="shared" si="125"/>
        <v>SINAPI 07/2024 INSUMOS</v>
      </c>
      <c r="F7992" s="31">
        <v>20.99</v>
      </c>
    </row>
    <row r="7993" spans="1:6" ht="40.5">
      <c r="A7993" s="31">
        <v>40911</v>
      </c>
      <c r="B7993" s="537" t="s">
        <v>7974</v>
      </c>
      <c r="C7993" s="31" t="s">
        <v>7783</v>
      </c>
      <c r="D7993" s="118">
        <v>3159.82</v>
      </c>
      <c r="E7993" s="310" t="str">
        <f t="shared" si="125"/>
        <v>SINAPI 07/2024 INSUMOS</v>
      </c>
      <c r="F7993" s="118">
        <v>3668.94</v>
      </c>
    </row>
    <row r="7994" spans="1:6" ht="40.5">
      <c r="A7994" s="31">
        <v>33939</v>
      </c>
      <c r="B7994" s="537" t="s">
        <v>7975</v>
      </c>
      <c r="C7994" s="31" t="s">
        <v>7781</v>
      </c>
      <c r="D7994" s="31">
        <v>98.7</v>
      </c>
      <c r="E7994" s="310" t="str">
        <f t="shared" si="125"/>
        <v>SINAPI 07/2024 INSUMOS</v>
      </c>
      <c r="F7994" s="31">
        <v>114.56</v>
      </c>
    </row>
    <row r="7995" spans="1:6" ht="40.5">
      <c r="A7995" s="31">
        <v>40815</v>
      </c>
      <c r="B7995" s="537" t="s">
        <v>7976</v>
      </c>
      <c r="C7995" s="31" t="s">
        <v>7783</v>
      </c>
      <c r="D7995" s="118">
        <v>17245.91</v>
      </c>
      <c r="E7995" s="310" t="str">
        <f t="shared" si="125"/>
        <v>SINAPI 07/2024 INSUMOS</v>
      </c>
      <c r="F7995" s="118">
        <v>20024.62</v>
      </c>
    </row>
    <row r="7996" spans="1:6" ht="40.5">
      <c r="A7996" s="31">
        <v>33952</v>
      </c>
      <c r="B7996" s="537" t="s">
        <v>7977</v>
      </c>
      <c r="C7996" s="31" t="s">
        <v>7781</v>
      </c>
      <c r="D7996" s="31">
        <v>104.56</v>
      </c>
      <c r="E7996" s="310" t="str">
        <f t="shared" si="125"/>
        <v>SINAPI 07/2024 INSUMOS</v>
      </c>
      <c r="F7996" s="31">
        <v>121.36</v>
      </c>
    </row>
    <row r="7997" spans="1:6" ht="40.5">
      <c r="A7997" s="31">
        <v>40816</v>
      </c>
      <c r="B7997" s="537" t="s">
        <v>7978</v>
      </c>
      <c r="C7997" s="31" t="s">
        <v>7783</v>
      </c>
      <c r="D7997" s="118">
        <v>18270.38</v>
      </c>
      <c r="E7997" s="310" t="str">
        <f t="shared" si="125"/>
        <v>SINAPI 07/2024 INSUMOS</v>
      </c>
      <c r="F7997" s="118">
        <v>21214.16</v>
      </c>
    </row>
    <row r="7998" spans="1:6" ht="40.5">
      <c r="A7998" s="31">
        <v>33953</v>
      </c>
      <c r="B7998" s="537" t="s">
        <v>7979</v>
      </c>
      <c r="C7998" s="31" t="s">
        <v>7781</v>
      </c>
      <c r="D7998" s="31">
        <v>109.57</v>
      </c>
      <c r="E7998" s="310" t="str">
        <f t="shared" si="125"/>
        <v>SINAPI 07/2024 INSUMOS</v>
      </c>
      <c r="F7998" s="31">
        <v>127.18</v>
      </c>
    </row>
    <row r="7999" spans="1:6" ht="40.5">
      <c r="A7999" s="31">
        <v>40817</v>
      </c>
      <c r="B7999" s="537" t="s">
        <v>7980</v>
      </c>
      <c r="C7999" s="31" t="s">
        <v>7783</v>
      </c>
      <c r="D7999" s="118">
        <v>19147.95</v>
      </c>
      <c r="E7999" s="310" t="str">
        <f t="shared" si="125"/>
        <v>SINAPI 07/2024 INSUMOS</v>
      </c>
      <c r="F7999" s="118">
        <v>22233.119999999999</v>
      </c>
    </row>
    <row r="8000" spans="1:6" ht="40.5">
      <c r="A8000" s="31">
        <v>13348</v>
      </c>
      <c r="B8000" s="537" t="s">
        <v>7981</v>
      </c>
      <c r="C8000" s="31" t="s">
        <v>7632</v>
      </c>
      <c r="D8000" s="31">
        <v>1.63</v>
      </c>
      <c r="E8000" s="310" t="str">
        <f t="shared" si="125"/>
        <v>SINAPI 07/2024 INSUMOS</v>
      </c>
      <c r="F8000" s="31">
        <v>1.63</v>
      </c>
    </row>
    <row r="8001" spans="1:6" ht="40.5">
      <c r="A8001" s="31">
        <v>39212</v>
      </c>
      <c r="B8001" s="537" t="s">
        <v>7982</v>
      </c>
      <c r="C8001" s="31" t="s">
        <v>7632</v>
      </c>
      <c r="D8001" s="31">
        <v>1.92</v>
      </c>
      <c r="E8001" s="310" t="str">
        <f t="shared" si="125"/>
        <v>SINAPI 07/2024 INSUMOS</v>
      </c>
      <c r="F8001" s="31">
        <v>1.92</v>
      </c>
    </row>
    <row r="8002" spans="1:6" ht="40.5">
      <c r="A8002" s="31">
        <v>39211</v>
      </c>
      <c r="B8002" s="537" t="s">
        <v>7983</v>
      </c>
      <c r="C8002" s="31" t="s">
        <v>7632</v>
      </c>
      <c r="D8002" s="31">
        <v>1.72</v>
      </c>
      <c r="E8002" s="310" t="str">
        <f t="shared" si="125"/>
        <v>SINAPI 07/2024 INSUMOS</v>
      </c>
      <c r="F8002" s="31">
        <v>1.72</v>
      </c>
    </row>
    <row r="8003" spans="1:6" ht="40.5">
      <c r="A8003" s="31">
        <v>39208</v>
      </c>
      <c r="B8003" s="537" t="s">
        <v>7984</v>
      </c>
      <c r="C8003" s="31" t="s">
        <v>7632</v>
      </c>
      <c r="D8003" s="31">
        <v>0.52</v>
      </c>
      <c r="E8003" s="310" t="str">
        <f t="shared" si="125"/>
        <v>SINAPI 07/2024 INSUMOS</v>
      </c>
      <c r="F8003" s="31">
        <v>0.52</v>
      </c>
    </row>
    <row r="8004" spans="1:6" ht="40.5">
      <c r="A8004" s="31">
        <v>39210</v>
      </c>
      <c r="B8004" s="537" t="s">
        <v>7985</v>
      </c>
      <c r="C8004" s="31" t="s">
        <v>7632</v>
      </c>
      <c r="D8004" s="31">
        <v>0.96</v>
      </c>
      <c r="E8004" s="310" t="str">
        <f t="shared" si="125"/>
        <v>SINAPI 07/2024 INSUMOS</v>
      </c>
      <c r="F8004" s="31">
        <v>0.96</v>
      </c>
    </row>
    <row r="8005" spans="1:6" ht="40.5">
      <c r="A8005" s="31">
        <v>39214</v>
      </c>
      <c r="B8005" s="537" t="s">
        <v>7986</v>
      </c>
      <c r="C8005" s="31" t="s">
        <v>7632</v>
      </c>
      <c r="D8005" s="31">
        <v>3.55</v>
      </c>
      <c r="E8005" s="310" t="str">
        <f t="shared" si="125"/>
        <v>SINAPI 07/2024 INSUMOS</v>
      </c>
      <c r="F8005" s="31">
        <v>3.55</v>
      </c>
    </row>
    <row r="8006" spans="1:6" ht="40.5">
      <c r="A8006" s="31">
        <v>39213</v>
      </c>
      <c r="B8006" s="537" t="s">
        <v>7987</v>
      </c>
      <c r="C8006" s="31" t="s">
        <v>7632</v>
      </c>
      <c r="D8006" s="31">
        <v>2.5099999999999998</v>
      </c>
      <c r="E8006" s="310" t="str">
        <f t="shared" si="125"/>
        <v>SINAPI 07/2024 INSUMOS</v>
      </c>
      <c r="F8006" s="31">
        <v>2.5099999999999998</v>
      </c>
    </row>
    <row r="8007" spans="1:6" ht="40.5">
      <c r="A8007" s="31">
        <v>39209</v>
      </c>
      <c r="B8007" s="537" t="s">
        <v>7988</v>
      </c>
      <c r="C8007" s="31" t="s">
        <v>7632</v>
      </c>
      <c r="D8007" s="31">
        <v>0.62</v>
      </c>
      <c r="E8007" s="310" t="str">
        <f t="shared" si="125"/>
        <v>SINAPI 07/2024 INSUMOS</v>
      </c>
      <c r="F8007" s="31">
        <v>0.62</v>
      </c>
    </row>
    <row r="8008" spans="1:6" ht="40.5">
      <c r="A8008" s="31">
        <v>39207</v>
      </c>
      <c r="B8008" s="537" t="s">
        <v>7989</v>
      </c>
      <c r="C8008" s="31" t="s">
        <v>7632</v>
      </c>
      <c r="D8008" s="31">
        <v>0.96</v>
      </c>
      <c r="E8008" s="310" t="str">
        <f t="shared" si="125"/>
        <v>SINAPI 07/2024 INSUMOS</v>
      </c>
      <c r="F8008" s="31">
        <v>0.96</v>
      </c>
    </row>
    <row r="8009" spans="1:6" ht="40.5">
      <c r="A8009" s="31">
        <v>39215</v>
      </c>
      <c r="B8009" s="537" t="s">
        <v>7990</v>
      </c>
      <c r="C8009" s="31" t="s">
        <v>7632</v>
      </c>
      <c r="D8009" s="31">
        <v>6.47</v>
      </c>
      <c r="E8009" s="310" t="str">
        <f t="shared" si="125"/>
        <v>SINAPI 07/2024 INSUMOS</v>
      </c>
      <c r="F8009" s="31">
        <v>6.47</v>
      </c>
    </row>
    <row r="8010" spans="1:6" ht="40.5">
      <c r="A8010" s="31">
        <v>39216</v>
      </c>
      <c r="B8010" s="537" t="s">
        <v>7991</v>
      </c>
      <c r="C8010" s="31" t="s">
        <v>7632</v>
      </c>
      <c r="D8010" s="31">
        <v>9.0299999999999994</v>
      </c>
      <c r="E8010" s="310" t="str">
        <f t="shared" si="125"/>
        <v>SINAPI 07/2024 INSUMOS</v>
      </c>
      <c r="F8010" s="31">
        <v>9.0299999999999994</v>
      </c>
    </row>
    <row r="8011" spans="1:6" ht="45">
      <c r="A8011" s="31">
        <v>11267</v>
      </c>
      <c r="B8011" s="537" t="s">
        <v>7992</v>
      </c>
      <c r="C8011" s="31" t="s">
        <v>7632</v>
      </c>
      <c r="D8011" s="31">
        <v>1.43</v>
      </c>
      <c r="E8011" s="310" t="str">
        <f t="shared" si="125"/>
        <v>SINAPI 07/2024 INSUMOS</v>
      </c>
      <c r="F8011" s="31">
        <v>1.43</v>
      </c>
    </row>
    <row r="8012" spans="1:6" ht="40.5">
      <c r="A8012" s="31">
        <v>379</v>
      </c>
      <c r="B8012" s="537" t="s">
        <v>7993</v>
      </c>
      <c r="C8012" s="31" t="s">
        <v>7632</v>
      </c>
      <c r="D8012" s="31">
        <v>1.43</v>
      </c>
      <c r="E8012" s="310" t="str">
        <f t="shared" si="125"/>
        <v>SINAPI 07/2024 INSUMOS</v>
      </c>
      <c r="F8012" s="31">
        <v>1.43</v>
      </c>
    </row>
    <row r="8013" spans="1:6" ht="40.5">
      <c r="A8013" s="31">
        <v>510</v>
      </c>
      <c r="B8013" s="537" t="s">
        <v>7994</v>
      </c>
      <c r="C8013" s="31" t="s">
        <v>7681</v>
      </c>
      <c r="D8013" s="31">
        <v>16.11</v>
      </c>
      <c r="E8013" s="310" t="str">
        <f t="shared" si="125"/>
        <v>SINAPI 07/2024 INSUMOS</v>
      </c>
      <c r="F8013" s="31">
        <v>16.11</v>
      </c>
    </row>
    <row r="8014" spans="1:6" ht="40.5">
      <c r="A8014" s="31">
        <v>516</v>
      </c>
      <c r="B8014" s="537" t="s">
        <v>7995</v>
      </c>
      <c r="C8014" s="31" t="s">
        <v>7681</v>
      </c>
      <c r="D8014" s="31">
        <v>19.09</v>
      </c>
      <c r="E8014" s="310" t="str">
        <f t="shared" si="125"/>
        <v>SINAPI 07/2024 INSUMOS</v>
      </c>
      <c r="F8014" s="31">
        <v>19.09</v>
      </c>
    </row>
    <row r="8015" spans="1:6" ht="40.5">
      <c r="A8015" s="31">
        <v>509</v>
      </c>
      <c r="B8015" s="537" t="s">
        <v>7996</v>
      </c>
      <c r="C8015" s="31" t="s">
        <v>7681</v>
      </c>
      <c r="D8015" s="31">
        <v>21.42</v>
      </c>
      <c r="E8015" s="310" t="str">
        <f t="shared" si="125"/>
        <v>SINAPI 07/2024 INSUMOS</v>
      </c>
      <c r="F8015" s="31">
        <v>21.42</v>
      </c>
    </row>
    <row r="8016" spans="1:6" ht="40.5">
      <c r="A8016" s="31">
        <v>40331</v>
      </c>
      <c r="B8016" s="537" t="s">
        <v>7997</v>
      </c>
      <c r="C8016" s="31" t="s">
        <v>7781</v>
      </c>
      <c r="D8016" s="31">
        <v>15.81</v>
      </c>
      <c r="E8016" s="310" t="str">
        <f t="shared" si="125"/>
        <v>SINAPI 07/2024 INSUMOS</v>
      </c>
      <c r="F8016" s="31">
        <v>18.350000000000001</v>
      </c>
    </row>
    <row r="8017" spans="1:6" ht="40.5">
      <c r="A8017" s="31">
        <v>40930</v>
      </c>
      <c r="B8017" s="537" t="s">
        <v>7998</v>
      </c>
      <c r="C8017" s="31" t="s">
        <v>7783</v>
      </c>
      <c r="D8017" s="118">
        <v>2765.74</v>
      </c>
      <c r="E8017" s="310" t="str">
        <f t="shared" si="125"/>
        <v>SINAPI 07/2024 INSUMOS</v>
      </c>
      <c r="F8017" s="118">
        <v>3211.36</v>
      </c>
    </row>
    <row r="8018" spans="1:6" ht="40.5">
      <c r="A8018" s="31">
        <v>377</v>
      </c>
      <c r="B8018" s="537" t="s">
        <v>7999</v>
      </c>
      <c r="C8018" s="31" t="s">
        <v>7632</v>
      </c>
      <c r="D8018" s="31">
        <v>27.5</v>
      </c>
      <c r="E8018" s="310" t="str">
        <f t="shared" si="125"/>
        <v>SINAPI 07/2024 INSUMOS</v>
      </c>
      <c r="F8018" s="31">
        <v>27.5</v>
      </c>
    </row>
    <row r="8019" spans="1:6" ht="40.5">
      <c r="A8019" s="31">
        <v>11761</v>
      </c>
      <c r="B8019" s="537" t="s">
        <v>8000</v>
      </c>
      <c r="C8019" s="31" t="s">
        <v>7632</v>
      </c>
      <c r="D8019" s="31">
        <v>58.52</v>
      </c>
      <c r="E8019" s="310" t="str">
        <f t="shared" si="125"/>
        <v>SINAPI 07/2024 INSUMOS</v>
      </c>
      <c r="F8019" s="31">
        <v>58.52</v>
      </c>
    </row>
    <row r="8020" spans="1:6" ht="40.5">
      <c r="A8020" s="31">
        <v>7588</v>
      </c>
      <c r="B8020" s="537" t="s">
        <v>8001</v>
      </c>
      <c r="C8020" s="31" t="s">
        <v>7632</v>
      </c>
      <c r="D8020" s="31">
        <v>57.4</v>
      </c>
      <c r="E8020" s="310" t="str">
        <f t="shared" si="125"/>
        <v>SINAPI 07/2024 INSUMOS</v>
      </c>
      <c r="F8020" s="31">
        <v>57.4</v>
      </c>
    </row>
    <row r="8021" spans="1:6" ht="40.5">
      <c r="A8021" s="31">
        <v>34551</v>
      </c>
      <c r="B8021" s="537" t="s">
        <v>8002</v>
      </c>
      <c r="C8021" s="31" t="s">
        <v>7781</v>
      </c>
      <c r="D8021" s="31">
        <v>13.58</v>
      </c>
      <c r="E8021" s="310" t="str">
        <f t="shared" si="125"/>
        <v>SINAPI 07/2024 INSUMOS</v>
      </c>
      <c r="F8021" s="31">
        <v>15.77</v>
      </c>
    </row>
    <row r="8022" spans="1:6" ht="40.5">
      <c r="A8022" s="31">
        <v>41078</v>
      </c>
      <c r="B8022" s="537" t="s">
        <v>8003</v>
      </c>
      <c r="C8022" s="31" t="s">
        <v>7783</v>
      </c>
      <c r="D8022" s="118">
        <v>2375.39</v>
      </c>
      <c r="E8022" s="310" t="str">
        <f t="shared" si="125"/>
        <v>SINAPI 07/2024 INSUMOS</v>
      </c>
      <c r="F8022" s="118">
        <v>2758.13</v>
      </c>
    </row>
    <row r="8023" spans="1:6" ht="40.5">
      <c r="A8023" s="31">
        <v>246</v>
      </c>
      <c r="B8023" s="537" t="s">
        <v>8004</v>
      </c>
      <c r="C8023" s="31" t="s">
        <v>7781</v>
      </c>
      <c r="D8023" s="31">
        <v>14.43</v>
      </c>
      <c r="E8023" s="310" t="str">
        <f t="shared" si="125"/>
        <v>SINAPI 07/2024 INSUMOS</v>
      </c>
      <c r="F8023" s="31">
        <v>16.75</v>
      </c>
    </row>
    <row r="8024" spans="1:6" ht="40.5">
      <c r="A8024" s="31">
        <v>40927</v>
      </c>
      <c r="B8024" s="537" t="s">
        <v>8005</v>
      </c>
      <c r="C8024" s="31" t="s">
        <v>7783</v>
      </c>
      <c r="D8024" s="118">
        <v>2522.81</v>
      </c>
      <c r="E8024" s="310" t="str">
        <f t="shared" si="125"/>
        <v>SINAPI 07/2024 INSUMOS</v>
      </c>
      <c r="F8024" s="118">
        <v>2929.3</v>
      </c>
    </row>
    <row r="8025" spans="1:6" ht="40.5">
      <c r="A8025" s="31">
        <v>2350</v>
      </c>
      <c r="B8025" s="537" t="s">
        <v>8006</v>
      </c>
      <c r="C8025" s="31" t="s">
        <v>7781</v>
      </c>
      <c r="D8025" s="31">
        <v>14.37</v>
      </c>
      <c r="E8025" s="310" t="str">
        <f t="shared" si="125"/>
        <v>SINAPI 07/2024 INSUMOS</v>
      </c>
      <c r="F8025" s="31">
        <v>16.690000000000001</v>
      </c>
    </row>
    <row r="8026" spans="1:6" ht="40.5">
      <c r="A8026" s="31">
        <v>40812</v>
      </c>
      <c r="B8026" s="537" t="s">
        <v>8007</v>
      </c>
      <c r="C8026" s="31" t="s">
        <v>7783</v>
      </c>
      <c r="D8026" s="118">
        <v>2513.58</v>
      </c>
      <c r="E8026" s="310" t="str">
        <f t="shared" si="125"/>
        <v>SINAPI 07/2024 INSUMOS</v>
      </c>
      <c r="F8026" s="118">
        <v>2918.57</v>
      </c>
    </row>
    <row r="8027" spans="1:6" ht="40.5">
      <c r="A8027" s="31">
        <v>245</v>
      </c>
      <c r="B8027" s="537" t="s">
        <v>8008</v>
      </c>
      <c r="C8027" s="31" t="s">
        <v>7781</v>
      </c>
      <c r="D8027" s="31">
        <v>16.309999999999999</v>
      </c>
      <c r="E8027" s="310" t="str">
        <f t="shared" si="125"/>
        <v>SINAPI 07/2024 INSUMOS</v>
      </c>
      <c r="F8027" s="31">
        <v>18.93</v>
      </c>
    </row>
    <row r="8028" spans="1:6" ht="40.5">
      <c r="A8028" s="31">
        <v>41090</v>
      </c>
      <c r="B8028" s="537" t="s">
        <v>8009</v>
      </c>
      <c r="C8028" s="31" t="s">
        <v>7783</v>
      </c>
      <c r="D8028" s="118">
        <v>2852.41</v>
      </c>
      <c r="E8028" s="310" t="str">
        <f t="shared" si="125"/>
        <v>SINAPI 07/2024 INSUMOS</v>
      </c>
      <c r="F8028" s="118">
        <v>3312</v>
      </c>
    </row>
    <row r="8029" spans="1:6" ht="40.5">
      <c r="A8029" s="31">
        <v>251</v>
      </c>
      <c r="B8029" s="537" t="s">
        <v>8010</v>
      </c>
      <c r="C8029" s="31" t="s">
        <v>7781</v>
      </c>
      <c r="D8029" s="31">
        <v>14.43</v>
      </c>
      <c r="E8029" s="310" t="str">
        <f t="shared" si="125"/>
        <v>SINAPI 07/2024 INSUMOS</v>
      </c>
      <c r="F8029" s="31">
        <v>16.75</v>
      </c>
    </row>
    <row r="8030" spans="1:6" ht="40.5">
      <c r="A8030" s="31">
        <v>40975</v>
      </c>
      <c r="B8030" s="537" t="s">
        <v>8011</v>
      </c>
      <c r="C8030" s="31" t="s">
        <v>7783</v>
      </c>
      <c r="D8030" s="118">
        <v>2522.81</v>
      </c>
      <c r="E8030" s="310" t="str">
        <f t="shared" si="125"/>
        <v>SINAPI 07/2024 INSUMOS</v>
      </c>
      <c r="F8030" s="118">
        <v>2929.3</v>
      </c>
    </row>
    <row r="8031" spans="1:6" ht="40.5">
      <c r="A8031" s="31">
        <v>6127</v>
      </c>
      <c r="B8031" s="537" t="s">
        <v>8012</v>
      </c>
      <c r="C8031" s="31" t="s">
        <v>7781</v>
      </c>
      <c r="D8031" s="31">
        <v>14.43</v>
      </c>
      <c r="E8031" s="310" t="str">
        <f t="shared" si="125"/>
        <v>SINAPI 07/2024 INSUMOS</v>
      </c>
      <c r="F8031" s="31">
        <v>16.75</v>
      </c>
    </row>
    <row r="8032" spans="1:6" ht="40.5">
      <c r="A8032" s="31">
        <v>41072</v>
      </c>
      <c r="B8032" s="537" t="s">
        <v>8013</v>
      </c>
      <c r="C8032" s="31" t="s">
        <v>7783</v>
      </c>
      <c r="D8032" s="118">
        <v>2522.81</v>
      </c>
      <c r="E8032" s="310" t="str">
        <f t="shared" si="125"/>
        <v>SINAPI 07/2024 INSUMOS</v>
      </c>
      <c r="F8032" s="118">
        <v>2929.3</v>
      </c>
    </row>
    <row r="8033" spans="1:6" ht="40.5">
      <c r="A8033" s="31">
        <v>6121</v>
      </c>
      <c r="B8033" s="537" t="s">
        <v>8014</v>
      </c>
      <c r="C8033" s="31" t="s">
        <v>7781</v>
      </c>
      <c r="D8033" s="31">
        <v>13.6</v>
      </c>
      <c r="E8033" s="310" t="str">
        <f t="shared" si="125"/>
        <v>SINAPI 07/2024 INSUMOS</v>
      </c>
      <c r="F8033" s="31">
        <v>15.79</v>
      </c>
    </row>
    <row r="8034" spans="1:6" ht="40.5">
      <c r="A8034" s="31">
        <v>41071</v>
      </c>
      <c r="B8034" s="537" t="s">
        <v>8015</v>
      </c>
      <c r="C8034" s="31" t="s">
        <v>7783</v>
      </c>
      <c r="D8034" s="118">
        <v>2377.11</v>
      </c>
      <c r="E8034" s="310" t="str">
        <f t="shared" si="125"/>
        <v>SINAPI 07/2024 INSUMOS</v>
      </c>
      <c r="F8034" s="118">
        <v>2760.12</v>
      </c>
    </row>
    <row r="8035" spans="1:6" ht="40.5">
      <c r="A8035" s="31">
        <v>244</v>
      </c>
      <c r="B8035" s="537" t="s">
        <v>8016</v>
      </c>
      <c r="C8035" s="31" t="s">
        <v>7781</v>
      </c>
      <c r="D8035" s="31">
        <v>11.13</v>
      </c>
      <c r="E8035" s="310" t="str">
        <f t="shared" si="125"/>
        <v>SINAPI 07/2024 INSUMOS</v>
      </c>
      <c r="F8035" s="31">
        <v>12.92</v>
      </c>
    </row>
    <row r="8036" spans="1:6" ht="40.5">
      <c r="A8036" s="31">
        <v>41093</v>
      </c>
      <c r="B8036" s="537" t="s">
        <v>8017</v>
      </c>
      <c r="C8036" s="31" t="s">
        <v>7783</v>
      </c>
      <c r="D8036" s="118">
        <v>1948.19</v>
      </c>
      <c r="E8036" s="310" t="str">
        <f t="shared" si="125"/>
        <v>SINAPI 07/2024 INSUMOS</v>
      </c>
      <c r="F8036" s="118">
        <v>2262.08</v>
      </c>
    </row>
    <row r="8037" spans="1:6" ht="40.5">
      <c r="A8037" s="31">
        <v>532</v>
      </c>
      <c r="B8037" s="537" t="s">
        <v>8018</v>
      </c>
      <c r="C8037" s="31" t="s">
        <v>7781</v>
      </c>
      <c r="D8037" s="31">
        <v>23.13</v>
      </c>
      <c r="E8037" s="310" t="str">
        <f t="shared" si="125"/>
        <v>SINAPI 07/2024 INSUMOS</v>
      </c>
      <c r="F8037" s="31">
        <v>26.85</v>
      </c>
    </row>
    <row r="8038" spans="1:6" ht="40.5">
      <c r="A8038" s="31">
        <v>40931</v>
      </c>
      <c r="B8038" s="537" t="s">
        <v>8019</v>
      </c>
      <c r="C8038" s="31" t="s">
        <v>7783</v>
      </c>
      <c r="D8038" s="118">
        <v>4044.81</v>
      </c>
      <c r="E8038" s="310" t="str">
        <f t="shared" si="125"/>
        <v>SINAPI 07/2024 INSUMOS</v>
      </c>
      <c r="F8038" s="118">
        <v>4696.5200000000004</v>
      </c>
    </row>
    <row r="8039" spans="1:6" ht="40.5">
      <c r="A8039" s="31">
        <v>36150</v>
      </c>
      <c r="B8039" s="537" t="s">
        <v>8020</v>
      </c>
      <c r="C8039" s="31" t="s">
        <v>7632</v>
      </c>
      <c r="D8039" s="31">
        <v>48.11</v>
      </c>
      <c r="E8039" s="310" t="str">
        <f t="shared" si="125"/>
        <v>SINAPI 07/2024 INSUMOS</v>
      </c>
      <c r="F8039" s="31">
        <v>48.11</v>
      </c>
    </row>
    <row r="8040" spans="1:6" ht="40.5">
      <c r="A8040" s="31">
        <v>4760</v>
      </c>
      <c r="B8040" s="537" t="s">
        <v>8021</v>
      </c>
      <c r="C8040" s="31" t="s">
        <v>7781</v>
      </c>
      <c r="D8040" s="31">
        <v>18.079999999999998</v>
      </c>
      <c r="E8040" s="310" t="str">
        <f t="shared" si="125"/>
        <v>SINAPI 07/2024 INSUMOS</v>
      </c>
      <c r="F8040" s="31">
        <v>20.99</v>
      </c>
    </row>
    <row r="8041" spans="1:6" ht="40.5">
      <c r="A8041" s="31">
        <v>41069</v>
      </c>
      <c r="B8041" s="537" t="s">
        <v>8022</v>
      </c>
      <c r="C8041" s="31" t="s">
        <v>7783</v>
      </c>
      <c r="D8041" s="118">
        <v>3159.82</v>
      </c>
      <c r="E8041" s="310" t="str">
        <f t="shared" si="125"/>
        <v>SINAPI 07/2024 INSUMOS</v>
      </c>
      <c r="F8041" s="118">
        <v>3668.94</v>
      </c>
    </row>
    <row r="8042" spans="1:6" ht="40.5">
      <c r="A8042" s="31">
        <v>10422</v>
      </c>
      <c r="B8042" s="537" t="s">
        <v>8023</v>
      </c>
      <c r="C8042" s="31" t="s">
        <v>7632</v>
      </c>
      <c r="D8042" s="31">
        <v>371.97</v>
      </c>
      <c r="E8042" s="310" t="str">
        <f t="shared" ref="E8042:E8105" si="126">+$G$7658</f>
        <v>SINAPI 07/2024 INSUMOS</v>
      </c>
      <c r="F8042" s="31">
        <v>371.97</v>
      </c>
    </row>
    <row r="8043" spans="1:6" ht="40.5">
      <c r="A8043" s="31">
        <v>44019</v>
      </c>
      <c r="B8043" s="537" t="s">
        <v>8024</v>
      </c>
      <c r="C8043" s="31" t="s">
        <v>7632</v>
      </c>
      <c r="D8043" s="31">
        <v>514.9</v>
      </c>
      <c r="E8043" s="310" t="str">
        <f t="shared" si="126"/>
        <v>SINAPI 07/2024 INSUMOS</v>
      </c>
      <c r="F8043" s="31">
        <v>514.9</v>
      </c>
    </row>
    <row r="8044" spans="1:6" ht="40.5">
      <c r="A8044" s="31">
        <v>36520</v>
      </c>
      <c r="B8044" s="537" t="s">
        <v>8025</v>
      </c>
      <c r="C8044" s="31" t="s">
        <v>7632</v>
      </c>
      <c r="D8044" s="31">
        <v>626.05999999999995</v>
      </c>
      <c r="E8044" s="310" t="str">
        <f t="shared" si="126"/>
        <v>SINAPI 07/2024 INSUMOS</v>
      </c>
      <c r="F8044" s="31">
        <v>626.05999999999995</v>
      </c>
    </row>
    <row r="8045" spans="1:6" ht="45">
      <c r="A8045" s="31">
        <v>42319</v>
      </c>
      <c r="B8045" s="537" t="s">
        <v>8026</v>
      </c>
      <c r="C8045" s="31" t="s">
        <v>7632</v>
      </c>
      <c r="D8045" s="31">
        <v>560.98</v>
      </c>
      <c r="E8045" s="310" t="str">
        <f t="shared" si="126"/>
        <v>SINAPI 07/2024 INSUMOS</v>
      </c>
      <c r="F8045" s="31">
        <v>560.98</v>
      </c>
    </row>
    <row r="8046" spans="1:6" ht="40.5">
      <c r="A8046" s="31">
        <v>10420</v>
      </c>
      <c r="B8046" s="537" t="s">
        <v>8027</v>
      </c>
      <c r="C8046" s="31" t="s">
        <v>7632</v>
      </c>
      <c r="D8046" s="31">
        <v>199</v>
      </c>
      <c r="E8046" s="310" t="str">
        <f t="shared" si="126"/>
        <v>SINAPI 07/2024 INSUMOS</v>
      </c>
      <c r="F8046" s="31">
        <v>199</v>
      </c>
    </row>
    <row r="8047" spans="1:6" ht="40.5">
      <c r="A8047" s="31">
        <v>10421</v>
      </c>
      <c r="B8047" s="537" t="s">
        <v>8028</v>
      </c>
      <c r="C8047" s="31" t="s">
        <v>7632</v>
      </c>
      <c r="D8047" s="31">
        <v>218.67</v>
      </c>
      <c r="E8047" s="310" t="str">
        <f t="shared" si="126"/>
        <v>SINAPI 07/2024 INSUMOS</v>
      </c>
      <c r="F8047" s="31">
        <v>218.67</v>
      </c>
    </row>
    <row r="8048" spans="1:6" ht="40.5">
      <c r="A8048" s="31">
        <v>11786</v>
      </c>
      <c r="B8048" s="537" t="s">
        <v>8029</v>
      </c>
      <c r="C8048" s="31" t="s">
        <v>7632</v>
      </c>
      <c r="D8048" s="31">
        <v>440.93</v>
      </c>
      <c r="E8048" s="310" t="str">
        <f t="shared" si="126"/>
        <v>SINAPI 07/2024 INSUMOS</v>
      </c>
      <c r="F8048" s="31">
        <v>440.93</v>
      </c>
    </row>
    <row r="8049" spans="1:6" ht="40.5">
      <c r="A8049" s="31">
        <v>4815</v>
      </c>
      <c r="B8049" s="537" t="s">
        <v>8030</v>
      </c>
      <c r="C8049" s="31" t="s">
        <v>7632</v>
      </c>
      <c r="D8049" s="31">
        <v>6.8</v>
      </c>
      <c r="E8049" s="310" t="str">
        <f t="shared" si="126"/>
        <v>SINAPI 07/2024 INSUMOS</v>
      </c>
      <c r="F8049" s="31">
        <v>6.8</v>
      </c>
    </row>
    <row r="8050" spans="1:6" ht="40.5">
      <c r="A8050" s="31">
        <v>541</v>
      </c>
      <c r="B8050" s="537" t="s">
        <v>8031</v>
      </c>
      <c r="C8050" s="31" t="s">
        <v>7632</v>
      </c>
      <c r="D8050" s="31">
        <v>226</v>
      </c>
      <c r="E8050" s="310" t="str">
        <f t="shared" si="126"/>
        <v>SINAPI 07/2024 INSUMOS</v>
      </c>
      <c r="F8050" s="31">
        <v>226</v>
      </c>
    </row>
    <row r="8051" spans="1:6" ht="40.5">
      <c r="A8051" s="31">
        <v>542</v>
      </c>
      <c r="B8051" s="537" t="s">
        <v>8032</v>
      </c>
      <c r="C8051" s="31" t="s">
        <v>7632</v>
      </c>
      <c r="D8051" s="31">
        <v>283.29000000000002</v>
      </c>
      <c r="E8051" s="310" t="str">
        <f t="shared" si="126"/>
        <v>SINAPI 07/2024 INSUMOS</v>
      </c>
      <c r="F8051" s="31">
        <v>283.29000000000002</v>
      </c>
    </row>
    <row r="8052" spans="1:6" ht="40.5">
      <c r="A8052" s="31">
        <v>540</v>
      </c>
      <c r="B8052" s="537" t="s">
        <v>8033</v>
      </c>
      <c r="C8052" s="31" t="s">
        <v>7632</v>
      </c>
      <c r="D8052" s="31">
        <v>638.4</v>
      </c>
      <c r="E8052" s="310" t="str">
        <f t="shared" si="126"/>
        <v>SINAPI 07/2024 INSUMOS</v>
      </c>
      <c r="F8052" s="31">
        <v>638.4</v>
      </c>
    </row>
    <row r="8053" spans="1:6" ht="45">
      <c r="A8053" s="31">
        <v>38364</v>
      </c>
      <c r="B8053" s="537" t="s">
        <v>8034</v>
      </c>
      <c r="C8053" s="31" t="s">
        <v>7632</v>
      </c>
      <c r="D8053" s="118">
        <v>1006.28</v>
      </c>
      <c r="E8053" s="310" t="str">
        <f t="shared" si="126"/>
        <v>SINAPI 07/2024 INSUMOS</v>
      </c>
      <c r="F8053" s="118">
        <v>1006.28</v>
      </c>
    </row>
    <row r="8054" spans="1:6" ht="40.5">
      <c r="A8054" s="31">
        <v>11692</v>
      </c>
      <c r="B8054" s="537" t="s">
        <v>8035</v>
      </c>
      <c r="C8054" s="31" t="s">
        <v>8036</v>
      </c>
      <c r="D8054" s="31">
        <v>541.27</v>
      </c>
      <c r="E8054" s="310" t="str">
        <f t="shared" si="126"/>
        <v>SINAPI 07/2024 INSUMOS</v>
      </c>
      <c r="F8054" s="31">
        <v>541.27</v>
      </c>
    </row>
    <row r="8055" spans="1:6" ht="40.5">
      <c r="A8055" s="31">
        <v>1746</v>
      </c>
      <c r="B8055" s="537" t="s">
        <v>8037</v>
      </c>
      <c r="C8055" s="31" t="s">
        <v>7632</v>
      </c>
      <c r="D8055" s="31">
        <v>226.95</v>
      </c>
      <c r="E8055" s="310" t="str">
        <f t="shared" si="126"/>
        <v>SINAPI 07/2024 INSUMOS</v>
      </c>
      <c r="F8055" s="31">
        <v>226.95</v>
      </c>
    </row>
    <row r="8056" spans="1:6" ht="40.5">
      <c r="A8056" s="31">
        <v>1748</v>
      </c>
      <c r="B8056" s="537" t="s">
        <v>8038</v>
      </c>
      <c r="C8056" s="31" t="s">
        <v>7632</v>
      </c>
      <c r="D8056" s="31">
        <v>301.79000000000002</v>
      </c>
      <c r="E8056" s="310" t="str">
        <f t="shared" si="126"/>
        <v>SINAPI 07/2024 INSUMOS</v>
      </c>
      <c r="F8056" s="31">
        <v>301.79000000000002</v>
      </c>
    </row>
    <row r="8057" spans="1:6" ht="40.5">
      <c r="A8057" s="31">
        <v>1749</v>
      </c>
      <c r="B8057" s="537" t="s">
        <v>8039</v>
      </c>
      <c r="C8057" s="31" t="s">
        <v>7632</v>
      </c>
      <c r="D8057" s="31">
        <v>437.24</v>
      </c>
      <c r="E8057" s="310" t="str">
        <f t="shared" si="126"/>
        <v>SINAPI 07/2024 INSUMOS</v>
      </c>
      <c r="F8057" s="31">
        <v>437.24</v>
      </c>
    </row>
    <row r="8058" spans="1:6" ht="40.5">
      <c r="A8058" s="31">
        <v>37412</v>
      </c>
      <c r="B8058" s="537" t="s">
        <v>8040</v>
      </c>
      <c r="C8058" s="31" t="s">
        <v>7632</v>
      </c>
      <c r="D8058" s="31">
        <v>221.84</v>
      </c>
      <c r="E8058" s="310" t="str">
        <f t="shared" si="126"/>
        <v>SINAPI 07/2024 INSUMOS</v>
      </c>
      <c r="F8058" s="31">
        <v>221.84</v>
      </c>
    </row>
    <row r="8059" spans="1:6" ht="40.5">
      <c r="A8059" s="31">
        <v>1745</v>
      </c>
      <c r="B8059" s="537" t="s">
        <v>8041</v>
      </c>
      <c r="C8059" s="31" t="s">
        <v>7632</v>
      </c>
      <c r="D8059" s="31">
        <v>263.8</v>
      </c>
      <c r="E8059" s="310" t="str">
        <f t="shared" si="126"/>
        <v>SINAPI 07/2024 INSUMOS</v>
      </c>
      <c r="F8059" s="31">
        <v>263.8</v>
      </c>
    </row>
    <row r="8060" spans="1:6" ht="40.5">
      <c r="A8060" s="31">
        <v>1750</v>
      </c>
      <c r="B8060" s="537" t="s">
        <v>8042</v>
      </c>
      <c r="C8060" s="31" t="s">
        <v>7632</v>
      </c>
      <c r="D8060" s="31">
        <v>616.46</v>
      </c>
      <c r="E8060" s="310" t="str">
        <f t="shared" si="126"/>
        <v>SINAPI 07/2024 INSUMOS</v>
      </c>
      <c r="F8060" s="31">
        <v>616.46</v>
      </c>
    </row>
    <row r="8061" spans="1:6" ht="40.5">
      <c r="A8061" s="31">
        <v>11687</v>
      </c>
      <c r="B8061" s="537" t="s">
        <v>8043</v>
      </c>
      <c r="C8061" s="31" t="s">
        <v>7677</v>
      </c>
      <c r="D8061" s="31">
        <v>982.21</v>
      </c>
      <c r="E8061" s="310" t="str">
        <f t="shared" si="126"/>
        <v>SINAPI 07/2024 INSUMOS</v>
      </c>
      <c r="F8061" s="31">
        <v>982.21</v>
      </c>
    </row>
    <row r="8062" spans="1:6" ht="40.5">
      <c r="A8062" s="31">
        <v>11689</v>
      </c>
      <c r="B8062" s="537" t="s">
        <v>8044</v>
      </c>
      <c r="C8062" s="31" t="s">
        <v>7677</v>
      </c>
      <c r="D8062" s="118">
        <v>1230.6600000000001</v>
      </c>
      <c r="E8062" s="310" t="str">
        <f t="shared" si="126"/>
        <v>SINAPI 07/2024 INSUMOS</v>
      </c>
      <c r="F8062" s="118">
        <v>1230.6600000000001</v>
      </c>
    </row>
    <row r="8063" spans="1:6" ht="40.5">
      <c r="A8063" s="31">
        <v>11693</v>
      </c>
      <c r="B8063" s="537" t="s">
        <v>8045</v>
      </c>
      <c r="C8063" s="31" t="s">
        <v>8036</v>
      </c>
      <c r="D8063" s="31">
        <v>250.58</v>
      </c>
      <c r="E8063" s="310" t="str">
        <f t="shared" si="126"/>
        <v>SINAPI 07/2024 INSUMOS</v>
      </c>
      <c r="F8063" s="31">
        <v>250.58</v>
      </c>
    </row>
    <row r="8064" spans="1:6" ht="40.5">
      <c r="A8064" s="31">
        <v>36215</v>
      </c>
      <c r="B8064" s="537" t="s">
        <v>8046</v>
      </c>
      <c r="C8064" s="31" t="s">
        <v>7632</v>
      </c>
      <c r="D8064" s="31">
        <v>907.01</v>
      </c>
      <c r="E8064" s="310" t="str">
        <f t="shared" si="126"/>
        <v>SINAPI 07/2024 INSUMOS</v>
      </c>
      <c r="F8064" s="31">
        <v>907.01</v>
      </c>
    </row>
    <row r="8065" spans="1:6" ht="45">
      <c r="A8065" s="31">
        <v>42439</v>
      </c>
      <c r="B8065" s="537" t="s">
        <v>8047</v>
      </c>
      <c r="C8065" s="31" t="s">
        <v>7632</v>
      </c>
      <c r="D8065" s="118">
        <v>1207.8399999999999</v>
      </c>
      <c r="E8065" s="310" t="str">
        <f t="shared" si="126"/>
        <v>SINAPI 07/2024 INSUMOS</v>
      </c>
      <c r="F8065" s="118">
        <v>1207.8399999999999</v>
      </c>
    </row>
    <row r="8066" spans="1:6" ht="40.5">
      <c r="A8066" s="31">
        <v>38381</v>
      </c>
      <c r="B8066" s="537" t="s">
        <v>8048</v>
      </c>
      <c r="C8066" s="31" t="s">
        <v>7632</v>
      </c>
      <c r="D8066" s="31">
        <v>11.18</v>
      </c>
      <c r="E8066" s="310" t="str">
        <f t="shared" si="126"/>
        <v>SINAPI 07/2024 INSUMOS</v>
      </c>
      <c r="F8066" s="31">
        <v>11.18</v>
      </c>
    </row>
    <row r="8067" spans="1:6" ht="40.5">
      <c r="A8067" s="31">
        <v>39621</v>
      </c>
      <c r="B8067" s="537" t="s">
        <v>8049</v>
      </c>
      <c r="C8067" s="31" t="s">
        <v>8050</v>
      </c>
      <c r="D8067" s="118">
        <v>1275.94</v>
      </c>
      <c r="E8067" s="310" t="str">
        <f t="shared" si="126"/>
        <v>SINAPI 07/2024 INSUMOS</v>
      </c>
      <c r="F8067" s="118">
        <v>1275.94</v>
      </c>
    </row>
    <row r="8068" spans="1:6" ht="40.5">
      <c r="A8068" s="31">
        <v>39624</v>
      </c>
      <c r="B8068" s="537" t="s">
        <v>8051</v>
      </c>
      <c r="C8068" s="31" t="s">
        <v>8050</v>
      </c>
      <c r="D8068" s="118">
        <v>1407.5</v>
      </c>
      <c r="E8068" s="310" t="str">
        <f t="shared" si="126"/>
        <v>SINAPI 07/2024 INSUMOS</v>
      </c>
      <c r="F8068" s="118">
        <v>1407.5</v>
      </c>
    </row>
    <row r="8069" spans="1:6" ht="40.5">
      <c r="A8069" s="31">
        <v>39615</v>
      </c>
      <c r="B8069" s="537" t="s">
        <v>8052</v>
      </c>
      <c r="C8069" s="31" t="s">
        <v>7632</v>
      </c>
      <c r="D8069" s="31">
        <v>568.76</v>
      </c>
      <c r="E8069" s="310" t="str">
        <f t="shared" si="126"/>
        <v>SINAPI 07/2024 INSUMOS</v>
      </c>
      <c r="F8069" s="31">
        <v>568.76</v>
      </c>
    </row>
    <row r="8070" spans="1:6" ht="40.5">
      <c r="A8070" s="31">
        <v>39620</v>
      </c>
      <c r="B8070" s="537" t="s">
        <v>8053</v>
      </c>
      <c r="C8070" s="31" t="s">
        <v>7632</v>
      </c>
      <c r="D8070" s="31">
        <v>868.65</v>
      </c>
      <c r="E8070" s="310" t="str">
        <f t="shared" si="126"/>
        <v>SINAPI 07/2024 INSUMOS</v>
      </c>
      <c r="F8070" s="31">
        <v>868.65</v>
      </c>
    </row>
    <row r="8071" spans="1:6" ht="40.5">
      <c r="A8071" s="31">
        <v>39623</v>
      </c>
      <c r="B8071" s="537" t="s">
        <v>8054</v>
      </c>
      <c r="C8071" s="31" t="s">
        <v>7632</v>
      </c>
      <c r="D8071" s="31">
        <v>930.4</v>
      </c>
      <c r="E8071" s="310" t="str">
        <f t="shared" si="126"/>
        <v>SINAPI 07/2024 INSUMOS</v>
      </c>
      <c r="F8071" s="31">
        <v>930.4</v>
      </c>
    </row>
    <row r="8072" spans="1:6" ht="40.5">
      <c r="A8072" s="31">
        <v>546</v>
      </c>
      <c r="B8072" s="537" t="s">
        <v>8055</v>
      </c>
      <c r="C8072" s="31" t="s">
        <v>7681</v>
      </c>
      <c r="D8072" s="31">
        <v>8.66</v>
      </c>
      <c r="E8072" s="310" t="str">
        <f t="shared" si="126"/>
        <v>SINAPI 07/2024 INSUMOS</v>
      </c>
      <c r="F8072" s="31">
        <v>8.66</v>
      </c>
    </row>
    <row r="8073" spans="1:6" ht="40.5">
      <c r="A8073" s="31">
        <v>566</v>
      </c>
      <c r="B8073" s="537" t="s">
        <v>8056</v>
      </c>
      <c r="C8073" s="31" t="s">
        <v>7677</v>
      </c>
      <c r="D8073" s="31">
        <v>4.1100000000000003</v>
      </c>
      <c r="E8073" s="310" t="str">
        <f t="shared" si="126"/>
        <v>SINAPI 07/2024 INSUMOS</v>
      </c>
      <c r="F8073" s="31">
        <v>4.1100000000000003</v>
      </c>
    </row>
    <row r="8074" spans="1:6" ht="40.5">
      <c r="A8074" s="31">
        <v>565</v>
      </c>
      <c r="B8074" s="537" t="s">
        <v>8057</v>
      </c>
      <c r="C8074" s="31" t="s">
        <v>7677</v>
      </c>
      <c r="D8074" s="31">
        <v>14.98</v>
      </c>
      <c r="E8074" s="310" t="str">
        <f t="shared" si="126"/>
        <v>SINAPI 07/2024 INSUMOS</v>
      </c>
      <c r="F8074" s="31">
        <v>14.98</v>
      </c>
    </row>
    <row r="8075" spans="1:6" ht="40.5">
      <c r="A8075" s="31">
        <v>555</v>
      </c>
      <c r="B8075" s="537" t="s">
        <v>8058</v>
      </c>
      <c r="C8075" s="31" t="s">
        <v>7677</v>
      </c>
      <c r="D8075" s="31">
        <v>10.62</v>
      </c>
      <c r="E8075" s="310" t="str">
        <f t="shared" si="126"/>
        <v>SINAPI 07/2024 INSUMOS</v>
      </c>
      <c r="F8075" s="31">
        <v>10.62</v>
      </c>
    </row>
    <row r="8076" spans="1:6" ht="40.5">
      <c r="A8076" s="31">
        <v>557</v>
      </c>
      <c r="B8076" s="537" t="s">
        <v>8059</v>
      </c>
      <c r="C8076" s="31" t="s">
        <v>7677</v>
      </c>
      <c r="D8076" s="31">
        <v>33.32</v>
      </c>
      <c r="E8076" s="310" t="str">
        <f t="shared" si="126"/>
        <v>SINAPI 07/2024 INSUMOS</v>
      </c>
      <c r="F8076" s="31">
        <v>33.32</v>
      </c>
    </row>
    <row r="8077" spans="1:6" ht="40.5">
      <c r="A8077" s="31">
        <v>552</v>
      </c>
      <c r="B8077" s="537" t="s">
        <v>8060</v>
      </c>
      <c r="C8077" s="31" t="s">
        <v>7677</v>
      </c>
      <c r="D8077" s="31">
        <v>16.53</v>
      </c>
      <c r="E8077" s="310" t="str">
        <f t="shared" si="126"/>
        <v>SINAPI 07/2024 INSUMOS</v>
      </c>
      <c r="F8077" s="31">
        <v>16.53</v>
      </c>
    </row>
    <row r="8078" spans="1:6" ht="40.5">
      <c r="A8078" s="31">
        <v>563</v>
      </c>
      <c r="B8078" s="537" t="s">
        <v>8061</v>
      </c>
      <c r="C8078" s="31" t="s">
        <v>7677</v>
      </c>
      <c r="D8078" s="31">
        <v>24.84</v>
      </c>
      <c r="E8078" s="310" t="str">
        <f t="shared" si="126"/>
        <v>SINAPI 07/2024 INSUMOS</v>
      </c>
      <c r="F8078" s="31">
        <v>24.84</v>
      </c>
    </row>
    <row r="8079" spans="1:6" ht="40.5">
      <c r="A8079" s="31">
        <v>549</v>
      </c>
      <c r="B8079" s="537" t="s">
        <v>8062</v>
      </c>
      <c r="C8079" s="31" t="s">
        <v>7677</v>
      </c>
      <c r="D8079" s="31">
        <v>44.71</v>
      </c>
      <c r="E8079" s="310" t="str">
        <f t="shared" si="126"/>
        <v>SINAPI 07/2024 INSUMOS</v>
      </c>
      <c r="F8079" s="31">
        <v>44.71</v>
      </c>
    </row>
    <row r="8080" spans="1:6" ht="40.5">
      <c r="A8080" s="31">
        <v>551</v>
      </c>
      <c r="B8080" s="537" t="s">
        <v>8063</v>
      </c>
      <c r="C8080" s="31" t="s">
        <v>7677</v>
      </c>
      <c r="D8080" s="31">
        <v>88.53</v>
      </c>
      <c r="E8080" s="310" t="str">
        <f t="shared" si="126"/>
        <v>SINAPI 07/2024 INSUMOS</v>
      </c>
      <c r="F8080" s="31">
        <v>88.53</v>
      </c>
    </row>
    <row r="8081" spans="1:6" ht="40.5">
      <c r="A8081" s="31">
        <v>559</v>
      </c>
      <c r="B8081" s="537" t="s">
        <v>8064</v>
      </c>
      <c r="C8081" s="31" t="s">
        <v>7677</v>
      </c>
      <c r="D8081" s="31">
        <v>22.13</v>
      </c>
      <c r="E8081" s="310" t="str">
        <f t="shared" si="126"/>
        <v>SINAPI 07/2024 INSUMOS</v>
      </c>
      <c r="F8081" s="31">
        <v>22.13</v>
      </c>
    </row>
    <row r="8082" spans="1:6" ht="40.5">
      <c r="A8082" s="31">
        <v>560</v>
      </c>
      <c r="B8082" s="537" t="s">
        <v>8065</v>
      </c>
      <c r="C8082" s="31" t="s">
        <v>7677</v>
      </c>
      <c r="D8082" s="31">
        <v>27.69</v>
      </c>
      <c r="E8082" s="310" t="str">
        <f t="shared" si="126"/>
        <v>SINAPI 07/2024 INSUMOS</v>
      </c>
      <c r="F8082" s="31">
        <v>27.69</v>
      </c>
    </row>
    <row r="8083" spans="1:6" ht="40.5">
      <c r="A8083" s="31">
        <v>547</v>
      </c>
      <c r="B8083" s="537" t="s">
        <v>8066</v>
      </c>
      <c r="C8083" s="31" t="s">
        <v>7677</v>
      </c>
      <c r="D8083" s="31">
        <v>33.15</v>
      </c>
      <c r="E8083" s="310" t="str">
        <f t="shared" si="126"/>
        <v>SINAPI 07/2024 INSUMOS</v>
      </c>
      <c r="F8083" s="31">
        <v>33.15</v>
      </c>
    </row>
    <row r="8084" spans="1:6" ht="40.5">
      <c r="A8084" s="31">
        <v>36207</v>
      </c>
      <c r="B8084" s="537" t="s">
        <v>8067</v>
      </c>
      <c r="C8084" s="31" t="s">
        <v>7632</v>
      </c>
      <c r="D8084" s="31">
        <v>401.74</v>
      </c>
      <c r="E8084" s="310" t="str">
        <f t="shared" si="126"/>
        <v>SINAPI 07/2024 INSUMOS</v>
      </c>
      <c r="F8084" s="31">
        <v>401.74</v>
      </c>
    </row>
    <row r="8085" spans="1:6" ht="40.5">
      <c r="A8085" s="31">
        <v>36209</v>
      </c>
      <c r="B8085" s="537" t="s">
        <v>8068</v>
      </c>
      <c r="C8085" s="31" t="s">
        <v>7632</v>
      </c>
      <c r="D8085" s="31">
        <v>461.06</v>
      </c>
      <c r="E8085" s="310" t="str">
        <f t="shared" si="126"/>
        <v>SINAPI 07/2024 INSUMOS</v>
      </c>
      <c r="F8085" s="31">
        <v>461.06</v>
      </c>
    </row>
    <row r="8086" spans="1:6" ht="40.5">
      <c r="A8086" s="31">
        <v>36210</v>
      </c>
      <c r="B8086" s="537" t="s">
        <v>8069</v>
      </c>
      <c r="C8086" s="31" t="s">
        <v>7632</v>
      </c>
      <c r="D8086" s="31">
        <v>498.85</v>
      </c>
      <c r="E8086" s="310" t="str">
        <f t="shared" si="126"/>
        <v>SINAPI 07/2024 INSUMOS</v>
      </c>
      <c r="F8086" s="31">
        <v>498.85</v>
      </c>
    </row>
    <row r="8087" spans="1:6" ht="40.5">
      <c r="A8087" s="31">
        <v>36204</v>
      </c>
      <c r="B8087" s="537" t="s">
        <v>8070</v>
      </c>
      <c r="C8087" s="31" t="s">
        <v>7632</v>
      </c>
      <c r="D8087" s="31">
        <v>176.87</v>
      </c>
      <c r="E8087" s="310" t="str">
        <f t="shared" si="126"/>
        <v>SINAPI 07/2024 INSUMOS</v>
      </c>
      <c r="F8087" s="31">
        <v>176.87</v>
      </c>
    </row>
    <row r="8088" spans="1:6" ht="40.5">
      <c r="A8088" s="31">
        <v>36205</v>
      </c>
      <c r="B8088" s="537" t="s">
        <v>8071</v>
      </c>
      <c r="C8088" s="31" t="s">
        <v>7632</v>
      </c>
      <c r="D8088" s="31">
        <v>196.43</v>
      </c>
      <c r="E8088" s="310" t="str">
        <f t="shared" si="126"/>
        <v>SINAPI 07/2024 INSUMOS</v>
      </c>
      <c r="F8088" s="31">
        <v>196.43</v>
      </c>
    </row>
    <row r="8089" spans="1:6" ht="40.5">
      <c r="A8089" s="31">
        <v>36081</v>
      </c>
      <c r="B8089" s="537" t="s">
        <v>8072</v>
      </c>
      <c r="C8089" s="31" t="s">
        <v>7632</v>
      </c>
      <c r="D8089" s="31">
        <v>209.45</v>
      </c>
      <c r="E8089" s="310" t="str">
        <f t="shared" si="126"/>
        <v>SINAPI 07/2024 INSUMOS</v>
      </c>
      <c r="F8089" s="31">
        <v>209.45</v>
      </c>
    </row>
    <row r="8090" spans="1:6" ht="40.5">
      <c r="A8090" s="31">
        <v>36206</v>
      </c>
      <c r="B8090" s="537" t="s">
        <v>8073</v>
      </c>
      <c r="C8090" s="31" t="s">
        <v>7632</v>
      </c>
      <c r="D8090" s="31">
        <v>219.43</v>
      </c>
      <c r="E8090" s="310" t="str">
        <f t="shared" si="126"/>
        <v>SINAPI 07/2024 INSUMOS</v>
      </c>
      <c r="F8090" s="31">
        <v>219.43</v>
      </c>
    </row>
    <row r="8091" spans="1:6" ht="40.5">
      <c r="A8091" s="31">
        <v>36218</v>
      </c>
      <c r="B8091" s="537" t="s">
        <v>8074</v>
      </c>
      <c r="C8091" s="31" t="s">
        <v>7632</v>
      </c>
      <c r="D8091" s="31">
        <v>155.6</v>
      </c>
      <c r="E8091" s="310" t="str">
        <f t="shared" si="126"/>
        <v>SINAPI 07/2024 INSUMOS</v>
      </c>
      <c r="F8091" s="31">
        <v>155.6</v>
      </c>
    </row>
    <row r="8092" spans="1:6" ht="40.5">
      <c r="A8092" s="31">
        <v>36220</v>
      </c>
      <c r="B8092" s="537" t="s">
        <v>8075</v>
      </c>
      <c r="C8092" s="31" t="s">
        <v>7632</v>
      </c>
      <c r="D8092" s="31">
        <v>178.42</v>
      </c>
      <c r="E8092" s="310" t="str">
        <f t="shared" si="126"/>
        <v>SINAPI 07/2024 INSUMOS</v>
      </c>
      <c r="F8092" s="31">
        <v>178.42</v>
      </c>
    </row>
    <row r="8093" spans="1:6" ht="40.5">
      <c r="A8093" s="31">
        <v>36080</v>
      </c>
      <c r="B8093" s="537" t="s">
        <v>8076</v>
      </c>
      <c r="C8093" s="31" t="s">
        <v>7632</v>
      </c>
      <c r="D8093" s="31">
        <v>192.99</v>
      </c>
      <c r="E8093" s="310" t="str">
        <f t="shared" si="126"/>
        <v>SINAPI 07/2024 INSUMOS</v>
      </c>
      <c r="F8093" s="31">
        <v>192.99</v>
      </c>
    </row>
    <row r="8094" spans="1:6" ht="40.5">
      <c r="A8094" s="31">
        <v>36223</v>
      </c>
      <c r="B8094" s="537" t="s">
        <v>8077</v>
      </c>
      <c r="C8094" s="31" t="s">
        <v>7632</v>
      </c>
      <c r="D8094" s="31">
        <v>202.09</v>
      </c>
      <c r="E8094" s="310" t="str">
        <f t="shared" si="126"/>
        <v>SINAPI 07/2024 INSUMOS</v>
      </c>
      <c r="F8094" s="31">
        <v>202.09</v>
      </c>
    </row>
    <row r="8095" spans="1:6" ht="40.5">
      <c r="A8095" s="31">
        <v>38127</v>
      </c>
      <c r="B8095" s="537" t="s">
        <v>8078</v>
      </c>
      <c r="C8095" s="31" t="s">
        <v>7632</v>
      </c>
      <c r="D8095" s="31">
        <v>461.51</v>
      </c>
      <c r="E8095" s="310" t="str">
        <f t="shared" si="126"/>
        <v>SINAPI 07/2024 INSUMOS</v>
      </c>
      <c r="F8095" s="31">
        <v>461.51</v>
      </c>
    </row>
    <row r="8096" spans="1:6" ht="40.5">
      <c r="A8096" s="31">
        <v>38060</v>
      </c>
      <c r="B8096" s="537" t="s">
        <v>8079</v>
      </c>
      <c r="C8096" s="31" t="s">
        <v>7632</v>
      </c>
      <c r="D8096" s="31">
        <v>55.24</v>
      </c>
      <c r="E8096" s="310" t="str">
        <f t="shared" si="126"/>
        <v>SINAPI 07/2024 INSUMOS</v>
      </c>
      <c r="F8096" s="31">
        <v>55.24</v>
      </c>
    </row>
    <row r="8097" spans="1:6" ht="40.5">
      <c r="A8097" s="31">
        <v>10956</v>
      </c>
      <c r="B8097" s="537" t="s">
        <v>8080</v>
      </c>
      <c r="C8097" s="31" t="s">
        <v>7632</v>
      </c>
      <c r="D8097" s="31">
        <v>60.58</v>
      </c>
      <c r="E8097" s="310" t="str">
        <f t="shared" si="126"/>
        <v>SINAPI 07/2024 INSUMOS</v>
      </c>
      <c r="F8097" s="31">
        <v>60.58</v>
      </c>
    </row>
    <row r="8098" spans="1:6" ht="40.5">
      <c r="A8098" s="31">
        <v>39380</v>
      </c>
      <c r="B8098" s="537" t="s">
        <v>8081</v>
      </c>
      <c r="C8098" s="31" t="s">
        <v>7632</v>
      </c>
      <c r="D8098" s="31">
        <v>21.19</v>
      </c>
      <c r="E8098" s="310" t="str">
        <f t="shared" si="126"/>
        <v>SINAPI 07/2024 INSUMOS</v>
      </c>
      <c r="F8098" s="31">
        <v>21.19</v>
      </c>
    </row>
    <row r="8099" spans="1:6" ht="40.5">
      <c r="A8099" s="31">
        <v>44172</v>
      </c>
      <c r="B8099" s="537" t="s">
        <v>8082</v>
      </c>
      <c r="C8099" s="31" t="s">
        <v>7632</v>
      </c>
      <c r="D8099" s="31">
        <v>11.19</v>
      </c>
      <c r="E8099" s="310" t="str">
        <f t="shared" si="126"/>
        <v>SINAPI 07/2024 INSUMOS</v>
      </c>
      <c r="F8099" s="31">
        <v>11.19</v>
      </c>
    </row>
    <row r="8100" spans="1:6" ht="40.5">
      <c r="A8100" s="31">
        <v>37597</v>
      </c>
      <c r="B8100" s="537" t="s">
        <v>8083</v>
      </c>
      <c r="C8100" s="31" t="s">
        <v>7632</v>
      </c>
      <c r="D8100" s="118">
        <v>656464.84</v>
      </c>
      <c r="E8100" s="310" t="str">
        <f t="shared" si="126"/>
        <v>SINAPI 07/2024 INSUMOS</v>
      </c>
      <c r="F8100" s="118">
        <v>656464.84</v>
      </c>
    </row>
    <row r="8101" spans="1:6" ht="75">
      <c r="A8101" s="31">
        <v>183</v>
      </c>
      <c r="B8101" s="537" t="s">
        <v>8084</v>
      </c>
      <c r="C8101" s="31" t="s">
        <v>8085</v>
      </c>
      <c r="D8101" s="31">
        <v>200</v>
      </c>
      <c r="E8101" s="310" t="str">
        <f t="shared" si="126"/>
        <v>SINAPI 07/2024 INSUMOS</v>
      </c>
      <c r="F8101" s="31">
        <v>200</v>
      </c>
    </row>
    <row r="8102" spans="1:6" ht="60">
      <c r="A8102" s="31">
        <v>184</v>
      </c>
      <c r="B8102" s="537" t="s">
        <v>8086</v>
      </c>
      <c r="C8102" s="31" t="s">
        <v>8085</v>
      </c>
      <c r="D8102" s="31">
        <v>123.87</v>
      </c>
      <c r="E8102" s="310" t="str">
        <f t="shared" si="126"/>
        <v>SINAPI 07/2024 INSUMOS</v>
      </c>
      <c r="F8102" s="31">
        <v>123.87</v>
      </c>
    </row>
    <row r="8103" spans="1:6" ht="75">
      <c r="A8103" s="31">
        <v>181</v>
      </c>
      <c r="B8103" s="537" t="s">
        <v>8087</v>
      </c>
      <c r="C8103" s="31" t="s">
        <v>8085</v>
      </c>
      <c r="D8103" s="31">
        <v>267.08999999999997</v>
      </c>
      <c r="E8103" s="310" t="str">
        <f t="shared" si="126"/>
        <v>SINAPI 07/2024 INSUMOS</v>
      </c>
      <c r="F8103" s="31">
        <v>267.08999999999997</v>
      </c>
    </row>
    <row r="8104" spans="1:6" ht="60">
      <c r="A8104" s="31">
        <v>20001</v>
      </c>
      <c r="B8104" s="537" t="s">
        <v>8088</v>
      </c>
      <c r="C8104" s="31" t="s">
        <v>8085</v>
      </c>
      <c r="D8104" s="31">
        <v>154.83000000000001</v>
      </c>
      <c r="E8104" s="310" t="str">
        <f t="shared" si="126"/>
        <v>SINAPI 07/2024 INSUMOS</v>
      </c>
      <c r="F8104" s="31">
        <v>154.83000000000001</v>
      </c>
    </row>
    <row r="8105" spans="1:6" ht="45">
      <c r="A8105" s="31">
        <v>39837</v>
      </c>
      <c r="B8105" s="537" t="s">
        <v>8089</v>
      </c>
      <c r="C8105" s="31" t="s">
        <v>8085</v>
      </c>
      <c r="D8105" s="31">
        <v>367.6</v>
      </c>
      <c r="E8105" s="310" t="str">
        <f t="shared" si="126"/>
        <v>SINAPI 07/2024 INSUMOS</v>
      </c>
      <c r="F8105" s="31">
        <v>367.6</v>
      </c>
    </row>
    <row r="8106" spans="1:6" ht="40.5">
      <c r="A8106" s="31">
        <v>43366</v>
      </c>
      <c r="B8106" s="537" t="s">
        <v>8090</v>
      </c>
      <c r="C8106" s="31" t="s">
        <v>7681</v>
      </c>
      <c r="D8106" s="31">
        <v>1.58</v>
      </c>
      <c r="E8106" s="310" t="str">
        <f t="shared" ref="E8106:E8169" si="127">+$G$7658</f>
        <v>SINAPI 07/2024 INSUMOS</v>
      </c>
      <c r="F8106" s="31">
        <v>1.58</v>
      </c>
    </row>
    <row r="8107" spans="1:6" ht="45">
      <c r="A8107" s="31">
        <v>10535</v>
      </c>
      <c r="B8107" s="537" t="s">
        <v>8091</v>
      </c>
      <c r="C8107" s="31" t="s">
        <v>7632</v>
      </c>
      <c r="D8107" s="118">
        <v>5400</v>
      </c>
      <c r="E8107" s="310" t="str">
        <f t="shared" si="127"/>
        <v>SINAPI 07/2024 INSUMOS</v>
      </c>
      <c r="F8107" s="118">
        <v>5400</v>
      </c>
    </row>
    <row r="8108" spans="1:6" ht="40.5">
      <c r="A8108" s="31">
        <v>10537</v>
      </c>
      <c r="B8108" s="537" t="s">
        <v>8092</v>
      </c>
      <c r="C8108" s="31" t="s">
        <v>7632</v>
      </c>
      <c r="D8108" s="118">
        <v>7364.13</v>
      </c>
      <c r="E8108" s="310" t="str">
        <f t="shared" si="127"/>
        <v>SINAPI 07/2024 INSUMOS</v>
      </c>
      <c r="F8108" s="118">
        <v>7364.13</v>
      </c>
    </row>
    <row r="8109" spans="1:6" ht="40.5">
      <c r="A8109" s="31">
        <v>13891</v>
      </c>
      <c r="B8109" s="537" t="s">
        <v>8093</v>
      </c>
      <c r="C8109" s="31" t="s">
        <v>7632</v>
      </c>
      <c r="D8109" s="118">
        <v>6754.57</v>
      </c>
      <c r="E8109" s="310" t="str">
        <f t="shared" si="127"/>
        <v>SINAPI 07/2024 INSUMOS</v>
      </c>
      <c r="F8109" s="118">
        <v>6754.57</v>
      </c>
    </row>
    <row r="8110" spans="1:6" ht="40.5">
      <c r="A8110" s="31">
        <v>44492</v>
      </c>
      <c r="B8110" s="537" t="s">
        <v>8094</v>
      </c>
      <c r="C8110" s="31" t="s">
        <v>7632</v>
      </c>
      <c r="D8110" s="118">
        <v>29379.66</v>
      </c>
      <c r="E8110" s="310" t="str">
        <f t="shared" si="127"/>
        <v>SINAPI 07/2024 INSUMOS</v>
      </c>
      <c r="F8110" s="118">
        <v>29379.66</v>
      </c>
    </row>
    <row r="8111" spans="1:6" ht="45">
      <c r="A8111" s="31">
        <v>36396</v>
      </c>
      <c r="B8111" s="537" t="s">
        <v>8095</v>
      </c>
      <c r="C8111" s="31" t="s">
        <v>7632</v>
      </c>
      <c r="D8111" s="118">
        <v>6177.96</v>
      </c>
      <c r="E8111" s="310" t="str">
        <f t="shared" si="127"/>
        <v>SINAPI 07/2024 INSUMOS</v>
      </c>
      <c r="F8111" s="118">
        <v>6177.96</v>
      </c>
    </row>
    <row r="8112" spans="1:6" ht="45">
      <c r="A8112" s="31">
        <v>36397</v>
      </c>
      <c r="B8112" s="537" t="s">
        <v>8096</v>
      </c>
      <c r="C8112" s="31" t="s">
        <v>7632</v>
      </c>
      <c r="D8112" s="118">
        <v>21966.1</v>
      </c>
      <c r="E8112" s="310" t="str">
        <f t="shared" si="127"/>
        <v>SINAPI 07/2024 INSUMOS</v>
      </c>
      <c r="F8112" s="118">
        <v>21966.1</v>
      </c>
    </row>
    <row r="8113" spans="1:6" ht="40.5">
      <c r="A8113" s="31">
        <v>36398</v>
      </c>
      <c r="B8113" s="537" t="s">
        <v>8097</v>
      </c>
      <c r="C8113" s="31" t="s">
        <v>7632</v>
      </c>
      <c r="D8113" s="118">
        <v>26697.96</v>
      </c>
      <c r="E8113" s="310" t="str">
        <f t="shared" si="127"/>
        <v>SINAPI 07/2024 INSUMOS</v>
      </c>
      <c r="F8113" s="118">
        <v>26697.96</v>
      </c>
    </row>
    <row r="8114" spans="1:6" ht="40.5">
      <c r="A8114" s="31">
        <v>647</v>
      </c>
      <c r="B8114" s="537" t="s">
        <v>8098</v>
      </c>
      <c r="C8114" s="31" t="s">
        <v>7781</v>
      </c>
      <c r="D8114" s="31">
        <v>21.21</v>
      </c>
      <c r="E8114" s="310" t="str">
        <f t="shared" si="127"/>
        <v>SINAPI 07/2024 INSUMOS</v>
      </c>
      <c r="F8114" s="31">
        <v>24.62</v>
      </c>
    </row>
    <row r="8115" spans="1:6" ht="40.5">
      <c r="A8115" s="31">
        <v>40920</v>
      </c>
      <c r="B8115" s="537" t="s">
        <v>8099</v>
      </c>
      <c r="C8115" s="31" t="s">
        <v>7783</v>
      </c>
      <c r="D8115" s="118">
        <v>3708.21</v>
      </c>
      <c r="E8115" s="310" t="str">
        <f t="shared" si="127"/>
        <v>SINAPI 07/2024 INSUMOS</v>
      </c>
      <c r="F8115" s="118">
        <v>4305.6899999999996</v>
      </c>
    </row>
    <row r="8116" spans="1:6" ht="40.5">
      <c r="A8116" s="31">
        <v>715</v>
      </c>
      <c r="B8116" s="537" t="s">
        <v>8100</v>
      </c>
      <c r="C8116" s="31" t="s">
        <v>7632</v>
      </c>
      <c r="D8116" s="31">
        <v>22.9</v>
      </c>
      <c r="E8116" s="310" t="str">
        <f t="shared" si="127"/>
        <v>SINAPI 07/2024 INSUMOS</v>
      </c>
      <c r="F8116" s="31">
        <v>22.9</v>
      </c>
    </row>
    <row r="8117" spans="1:6" ht="40.5">
      <c r="A8117" s="31">
        <v>716</v>
      </c>
      <c r="B8117" s="537" t="s">
        <v>8101</v>
      </c>
      <c r="C8117" s="31" t="s">
        <v>7632</v>
      </c>
      <c r="D8117" s="31">
        <v>25.89</v>
      </c>
      <c r="E8117" s="310" t="str">
        <f t="shared" si="127"/>
        <v>SINAPI 07/2024 INSUMOS</v>
      </c>
      <c r="F8117" s="31">
        <v>25.89</v>
      </c>
    </row>
    <row r="8118" spans="1:6" ht="40.5">
      <c r="A8118" s="31">
        <v>38783</v>
      </c>
      <c r="B8118" s="537" t="s">
        <v>8102</v>
      </c>
      <c r="C8118" s="31" t="s">
        <v>7632</v>
      </c>
      <c r="D8118" s="31">
        <v>0.73</v>
      </c>
      <c r="E8118" s="310" t="str">
        <f t="shared" si="127"/>
        <v>SINAPI 07/2024 INSUMOS</v>
      </c>
      <c r="F8118" s="31">
        <v>0.73</v>
      </c>
    </row>
    <row r="8119" spans="1:6" ht="40.5">
      <c r="A8119" s="31">
        <v>37593</v>
      </c>
      <c r="B8119" s="537" t="s">
        <v>8103</v>
      </c>
      <c r="C8119" s="31" t="s">
        <v>7632</v>
      </c>
      <c r="D8119" s="31">
        <v>1.8</v>
      </c>
      <c r="E8119" s="310" t="str">
        <f t="shared" si="127"/>
        <v>SINAPI 07/2024 INSUMOS</v>
      </c>
      <c r="F8119" s="31">
        <v>1.8</v>
      </c>
    </row>
    <row r="8120" spans="1:6" ht="40.5">
      <c r="A8120" s="31">
        <v>37594</v>
      </c>
      <c r="B8120" s="537" t="s">
        <v>8104</v>
      </c>
      <c r="C8120" s="31" t="s">
        <v>7632</v>
      </c>
      <c r="D8120" s="31">
        <v>2.2400000000000002</v>
      </c>
      <c r="E8120" s="310" t="str">
        <f t="shared" si="127"/>
        <v>SINAPI 07/2024 INSUMOS</v>
      </c>
      <c r="F8120" s="31">
        <v>2.2400000000000002</v>
      </c>
    </row>
    <row r="8121" spans="1:6" ht="40.5">
      <c r="A8121" s="31">
        <v>37592</v>
      </c>
      <c r="B8121" s="537" t="s">
        <v>8105</v>
      </c>
      <c r="C8121" s="31" t="s">
        <v>7632</v>
      </c>
      <c r="D8121" s="31">
        <v>1.42</v>
      </c>
      <c r="E8121" s="310" t="str">
        <f t="shared" si="127"/>
        <v>SINAPI 07/2024 INSUMOS</v>
      </c>
      <c r="F8121" s="31">
        <v>1.42</v>
      </c>
    </row>
    <row r="8122" spans="1:6" ht="40.5">
      <c r="A8122" s="31">
        <v>7270</v>
      </c>
      <c r="B8122" s="537" t="s">
        <v>8106</v>
      </c>
      <c r="C8122" s="31" t="s">
        <v>7632</v>
      </c>
      <c r="D8122" s="31">
        <v>0.63</v>
      </c>
      <c r="E8122" s="310" t="str">
        <f t="shared" si="127"/>
        <v>SINAPI 07/2024 INSUMOS</v>
      </c>
      <c r="F8122" s="31">
        <v>0.63</v>
      </c>
    </row>
    <row r="8123" spans="1:6" ht="40.5">
      <c r="A8123" s="31">
        <v>7267</v>
      </c>
      <c r="B8123" s="537" t="s">
        <v>8107</v>
      </c>
      <c r="C8123" s="31" t="s">
        <v>7632</v>
      </c>
      <c r="D8123" s="31">
        <v>0.5</v>
      </c>
      <c r="E8123" s="310" t="str">
        <f t="shared" si="127"/>
        <v>SINAPI 07/2024 INSUMOS</v>
      </c>
      <c r="F8123" s="31">
        <v>0.5</v>
      </c>
    </row>
    <row r="8124" spans="1:6" ht="40.5">
      <c r="A8124" s="31">
        <v>7271</v>
      </c>
      <c r="B8124" s="537" t="s">
        <v>8108</v>
      </c>
      <c r="C8124" s="31" t="s">
        <v>7632</v>
      </c>
      <c r="D8124" s="31">
        <v>0.55000000000000004</v>
      </c>
      <c r="E8124" s="310" t="str">
        <f t="shared" si="127"/>
        <v>SINAPI 07/2024 INSUMOS</v>
      </c>
      <c r="F8124" s="31">
        <v>0.55000000000000004</v>
      </c>
    </row>
    <row r="8125" spans="1:6" ht="40.5">
      <c r="A8125" s="31">
        <v>7268</v>
      </c>
      <c r="B8125" s="537" t="s">
        <v>8109</v>
      </c>
      <c r="C8125" s="31" t="s">
        <v>7632</v>
      </c>
      <c r="D8125" s="31">
        <v>0.76</v>
      </c>
      <c r="E8125" s="310" t="str">
        <f t="shared" si="127"/>
        <v>SINAPI 07/2024 INSUMOS</v>
      </c>
      <c r="F8125" s="31">
        <v>0.76</v>
      </c>
    </row>
    <row r="8126" spans="1:6" ht="40.5">
      <c r="A8126" s="31">
        <v>41372</v>
      </c>
      <c r="B8126" s="537" t="s">
        <v>8110</v>
      </c>
      <c r="C8126" s="31" t="s">
        <v>8036</v>
      </c>
      <c r="D8126" s="31">
        <v>117.11</v>
      </c>
      <c r="E8126" s="310" t="str">
        <f t="shared" si="127"/>
        <v>SINAPI 07/2024 INSUMOS</v>
      </c>
      <c r="F8126" s="31">
        <v>117.11</v>
      </c>
    </row>
    <row r="8127" spans="1:6" ht="40.5">
      <c r="A8127" s="31">
        <v>41371</v>
      </c>
      <c r="B8127" s="537" t="s">
        <v>8111</v>
      </c>
      <c r="C8127" s="31" t="s">
        <v>8036</v>
      </c>
      <c r="D8127" s="31">
        <v>69.22</v>
      </c>
      <c r="E8127" s="310" t="str">
        <f t="shared" si="127"/>
        <v>SINAPI 07/2024 INSUMOS</v>
      </c>
      <c r="F8127" s="31">
        <v>69.22</v>
      </c>
    </row>
    <row r="8128" spans="1:6" ht="40.5">
      <c r="A8128" s="31">
        <v>34556</v>
      </c>
      <c r="B8128" s="537" t="s">
        <v>8112</v>
      </c>
      <c r="C8128" s="31" t="s">
        <v>7632</v>
      </c>
      <c r="D8128" s="31">
        <v>4.45</v>
      </c>
      <c r="E8128" s="310" t="str">
        <f t="shared" si="127"/>
        <v>SINAPI 07/2024 INSUMOS</v>
      </c>
      <c r="F8128" s="31">
        <v>4.45</v>
      </c>
    </row>
    <row r="8129" spans="1:6" ht="40.5">
      <c r="A8129" s="31">
        <v>37873</v>
      </c>
      <c r="B8129" s="537" t="s">
        <v>8113</v>
      </c>
      <c r="C8129" s="31" t="s">
        <v>7632</v>
      </c>
      <c r="D8129" s="31">
        <v>4.5199999999999996</v>
      </c>
      <c r="E8129" s="310" t="str">
        <f t="shared" si="127"/>
        <v>SINAPI 07/2024 INSUMOS</v>
      </c>
      <c r="F8129" s="31">
        <v>4.5199999999999996</v>
      </c>
    </row>
    <row r="8130" spans="1:6" ht="40.5">
      <c r="A8130" s="31">
        <v>34564</v>
      </c>
      <c r="B8130" s="537" t="s">
        <v>8114</v>
      </c>
      <c r="C8130" s="31" t="s">
        <v>7632</v>
      </c>
      <c r="D8130" s="31">
        <v>4.74</v>
      </c>
      <c r="E8130" s="310" t="str">
        <f t="shared" si="127"/>
        <v>SINAPI 07/2024 INSUMOS</v>
      </c>
      <c r="F8130" s="31">
        <v>4.74</v>
      </c>
    </row>
    <row r="8131" spans="1:6" ht="40.5">
      <c r="A8131" s="31">
        <v>34565</v>
      </c>
      <c r="B8131" s="537" t="s">
        <v>8115</v>
      </c>
      <c r="C8131" s="31" t="s">
        <v>7632</v>
      </c>
      <c r="D8131" s="31">
        <v>5.01</v>
      </c>
      <c r="E8131" s="310" t="str">
        <f t="shared" si="127"/>
        <v>SINAPI 07/2024 INSUMOS</v>
      </c>
      <c r="F8131" s="31">
        <v>5.01</v>
      </c>
    </row>
    <row r="8132" spans="1:6" ht="40.5">
      <c r="A8132" s="31">
        <v>38590</v>
      </c>
      <c r="B8132" s="537" t="s">
        <v>8116</v>
      </c>
      <c r="C8132" s="31" t="s">
        <v>7632</v>
      </c>
      <c r="D8132" s="31">
        <v>3.7</v>
      </c>
      <c r="E8132" s="310" t="str">
        <f t="shared" si="127"/>
        <v>SINAPI 07/2024 INSUMOS</v>
      </c>
      <c r="F8132" s="31">
        <v>3.7</v>
      </c>
    </row>
    <row r="8133" spans="1:6" ht="40.5">
      <c r="A8133" s="31">
        <v>34566</v>
      </c>
      <c r="B8133" s="537" t="s">
        <v>8117</v>
      </c>
      <c r="C8133" s="31" t="s">
        <v>7632</v>
      </c>
      <c r="D8133" s="31">
        <v>3.89</v>
      </c>
      <c r="E8133" s="310" t="str">
        <f t="shared" si="127"/>
        <v>SINAPI 07/2024 INSUMOS</v>
      </c>
      <c r="F8133" s="31">
        <v>3.89</v>
      </c>
    </row>
    <row r="8134" spans="1:6" ht="40.5">
      <c r="A8134" s="31">
        <v>34567</v>
      </c>
      <c r="B8134" s="537" t="s">
        <v>8118</v>
      </c>
      <c r="C8134" s="31" t="s">
        <v>7632</v>
      </c>
      <c r="D8134" s="31">
        <v>4.12</v>
      </c>
      <c r="E8134" s="310" t="str">
        <f t="shared" si="127"/>
        <v>SINAPI 07/2024 INSUMOS</v>
      </c>
      <c r="F8134" s="31">
        <v>4.12</v>
      </c>
    </row>
    <row r="8135" spans="1:6" ht="40.5">
      <c r="A8135" s="31">
        <v>38591</v>
      </c>
      <c r="B8135" s="537" t="s">
        <v>8119</v>
      </c>
      <c r="C8135" s="31" t="s">
        <v>7632</v>
      </c>
      <c r="D8135" s="31">
        <v>3.74</v>
      </c>
      <c r="E8135" s="310" t="str">
        <f t="shared" si="127"/>
        <v>SINAPI 07/2024 INSUMOS</v>
      </c>
      <c r="F8135" s="31">
        <v>3.74</v>
      </c>
    </row>
    <row r="8136" spans="1:6" ht="40.5">
      <c r="A8136" s="31">
        <v>34568</v>
      </c>
      <c r="B8136" s="537" t="s">
        <v>8120</v>
      </c>
      <c r="C8136" s="31" t="s">
        <v>7632</v>
      </c>
      <c r="D8136" s="31">
        <v>4.88</v>
      </c>
      <c r="E8136" s="310" t="str">
        <f t="shared" si="127"/>
        <v>SINAPI 07/2024 INSUMOS</v>
      </c>
      <c r="F8136" s="31">
        <v>4.88</v>
      </c>
    </row>
    <row r="8137" spans="1:6" ht="40.5">
      <c r="A8137" s="31">
        <v>34569</v>
      </c>
      <c r="B8137" s="537" t="s">
        <v>8121</v>
      </c>
      <c r="C8137" s="31" t="s">
        <v>7632</v>
      </c>
      <c r="D8137" s="31">
        <v>5.01</v>
      </c>
      <c r="E8137" s="310" t="str">
        <f t="shared" si="127"/>
        <v>SINAPI 07/2024 INSUMOS</v>
      </c>
      <c r="F8137" s="31">
        <v>5.01</v>
      </c>
    </row>
    <row r="8138" spans="1:6" ht="40.5">
      <c r="A8138" s="31">
        <v>34570</v>
      </c>
      <c r="B8138" s="537" t="s">
        <v>8122</v>
      </c>
      <c r="C8138" s="31" t="s">
        <v>7632</v>
      </c>
      <c r="D8138" s="31">
        <v>5.44</v>
      </c>
      <c r="E8138" s="310" t="str">
        <f t="shared" si="127"/>
        <v>SINAPI 07/2024 INSUMOS</v>
      </c>
      <c r="F8138" s="31">
        <v>5.44</v>
      </c>
    </row>
    <row r="8139" spans="1:6" ht="40.5">
      <c r="A8139" s="31">
        <v>25070</v>
      </c>
      <c r="B8139" s="537" t="s">
        <v>8123</v>
      </c>
      <c r="C8139" s="31" t="s">
        <v>7632</v>
      </c>
      <c r="D8139" s="31">
        <v>4.09</v>
      </c>
      <c r="E8139" s="310" t="str">
        <f t="shared" si="127"/>
        <v>SINAPI 07/2024 INSUMOS</v>
      </c>
      <c r="F8139" s="31">
        <v>4.09</v>
      </c>
    </row>
    <row r="8140" spans="1:6" ht="40.5">
      <c r="A8140" s="31">
        <v>34571</v>
      </c>
      <c r="B8140" s="537" t="s">
        <v>8124</v>
      </c>
      <c r="C8140" s="31" t="s">
        <v>7632</v>
      </c>
      <c r="D8140" s="31">
        <v>4.13</v>
      </c>
      <c r="E8140" s="310" t="str">
        <f t="shared" si="127"/>
        <v>SINAPI 07/2024 INSUMOS</v>
      </c>
      <c r="F8140" s="31">
        <v>4.13</v>
      </c>
    </row>
    <row r="8141" spans="1:6" ht="40.5">
      <c r="A8141" s="31">
        <v>34573</v>
      </c>
      <c r="B8141" s="537" t="s">
        <v>8125</v>
      </c>
      <c r="C8141" s="31" t="s">
        <v>7632</v>
      </c>
      <c r="D8141" s="31">
        <v>4.3499999999999996</v>
      </c>
      <c r="E8141" s="310" t="str">
        <f t="shared" si="127"/>
        <v>SINAPI 07/2024 INSUMOS</v>
      </c>
      <c r="F8141" s="31">
        <v>4.3499999999999996</v>
      </c>
    </row>
    <row r="8142" spans="1:6" ht="40.5">
      <c r="A8142" s="31">
        <v>37107</v>
      </c>
      <c r="B8142" s="537" t="s">
        <v>8126</v>
      </c>
      <c r="C8142" s="31" t="s">
        <v>7632</v>
      </c>
      <c r="D8142" s="31">
        <v>5.74</v>
      </c>
      <c r="E8142" s="310" t="str">
        <f t="shared" si="127"/>
        <v>SINAPI 07/2024 INSUMOS</v>
      </c>
      <c r="F8142" s="31">
        <v>5.74</v>
      </c>
    </row>
    <row r="8143" spans="1:6" ht="40.5">
      <c r="A8143" s="31">
        <v>34576</v>
      </c>
      <c r="B8143" s="537" t="s">
        <v>8127</v>
      </c>
      <c r="C8143" s="31" t="s">
        <v>7632</v>
      </c>
      <c r="D8143" s="31">
        <v>6.34</v>
      </c>
      <c r="E8143" s="310" t="str">
        <f t="shared" si="127"/>
        <v>SINAPI 07/2024 INSUMOS</v>
      </c>
      <c r="F8143" s="31">
        <v>6.34</v>
      </c>
    </row>
    <row r="8144" spans="1:6" ht="40.5">
      <c r="A8144" s="31">
        <v>34577</v>
      </c>
      <c r="B8144" s="537" t="s">
        <v>8128</v>
      </c>
      <c r="C8144" s="31" t="s">
        <v>7632</v>
      </c>
      <c r="D8144" s="31">
        <v>6.61</v>
      </c>
      <c r="E8144" s="310" t="str">
        <f t="shared" si="127"/>
        <v>SINAPI 07/2024 INSUMOS</v>
      </c>
      <c r="F8144" s="31">
        <v>6.61</v>
      </c>
    </row>
    <row r="8145" spans="1:6" ht="40.5">
      <c r="A8145" s="31">
        <v>34578</v>
      </c>
      <c r="B8145" s="537" t="s">
        <v>8129</v>
      </c>
      <c r="C8145" s="31" t="s">
        <v>7632</v>
      </c>
      <c r="D8145" s="31">
        <v>7.17</v>
      </c>
      <c r="E8145" s="310" t="str">
        <f t="shared" si="127"/>
        <v>SINAPI 07/2024 INSUMOS</v>
      </c>
      <c r="F8145" s="31">
        <v>7.17</v>
      </c>
    </row>
    <row r="8146" spans="1:6" ht="40.5">
      <c r="A8146" s="31">
        <v>34579</v>
      </c>
      <c r="B8146" s="537" t="s">
        <v>8130</v>
      </c>
      <c r="C8146" s="31" t="s">
        <v>7632</v>
      </c>
      <c r="D8146" s="31">
        <v>7.65</v>
      </c>
      <c r="E8146" s="310" t="str">
        <f t="shared" si="127"/>
        <v>SINAPI 07/2024 INSUMOS</v>
      </c>
      <c r="F8146" s="31">
        <v>7.65</v>
      </c>
    </row>
    <row r="8147" spans="1:6" ht="40.5">
      <c r="A8147" s="31">
        <v>25067</v>
      </c>
      <c r="B8147" s="537" t="s">
        <v>8131</v>
      </c>
      <c r="C8147" s="31" t="s">
        <v>7632</v>
      </c>
      <c r="D8147" s="31">
        <v>5.12</v>
      </c>
      <c r="E8147" s="310" t="str">
        <f t="shared" si="127"/>
        <v>SINAPI 07/2024 INSUMOS</v>
      </c>
      <c r="F8147" s="31">
        <v>5.12</v>
      </c>
    </row>
    <row r="8148" spans="1:6" ht="40.5">
      <c r="A8148" s="31">
        <v>34580</v>
      </c>
      <c r="B8148" s="537" t="s">
        <v>8132</v>
      </c>
      <c r="C8148" s="31" t="s">
        <v>7632</v>
      </c>
      <c r="D8148" s="31">
        <v>5.72</v>
      </c>
      <c r="E8148" s="310" t="str">
        <f t="shared" si="127"/>
        <v>SINAPI 07/2024 INSUMOS</v>
      </c>
      <c r="F8148" s="31">
        <v>5.72</v>
      </c>
    </row>
    <row r="8149" spans="1:6" ht="40.5">
      <c r="A8149" s="31">
        <v>25071</v>
      </c>
      <c r="B8149" s="537" t="s">
        <v>8133</v>
      </c>
      <c r="C8149" s="31" t="s">
        <v>7632</v>
      </c>
      <c r="D8149" s="31">
        <v>2.85</v>
      </c>
      <c r="E8149" s="310" t="str">
        <f t="shared" si="127"/>
        <v>SINAPI 07/2024 INSUMOS</v>
      </c>
      <c r="F8149" s="31">
        <v>2.85</v>
      </c>
    </row>
    <row r="8150" spans="1:6" ht="40.5">
      <c r="A8150" s="31">
        <v>44171</v>
      </c>
      <c r="B8150" s="537" t="s">
        <v>8134</v>
      </c>
      <c r="C8150" s="31" t="s">
        <v>7632</v>
      </c>
      <c r="D8150" s="31">
        <v>31.91</v>
      </c>
      <c r="E8150" s="310" t="str">
        <f t="shared" si="127"/>
        <v>SINAPI 07/2024 INSUMOS</v>
      </c>
      <c r="F8150" s="31">
        <v>31.91</v>
      </c>
    </row>
    <row r="8151" spans="1:6" ht="40.5">
      <c r="A8151" s="31">
        <v>38395</v>
      </c>
      <c r="B8151" s="537" t="s">
        <v>8135</v>
      </c>
      <c r="C8151" s="31" t="s">
        <v>7632</v>
      </c>
      <c r="D8151" s="31">
        <v>9.34</v>
      </c>
      <c r="E8151" s="310" t="str">
        <f t="shared" si="127"/>
        <v>SINAPI 07/2024 INSUMOS</v>
      </c>
      <c r="F8151" s="31">
        <v>9.34</v>
      </c>
    </row>
    <row r="8152" spans="1:6" ht="40.5">
      <c r="A8152" s="31">
        <v>34583</v>
      </c>
      <c r="B8152" s="537" t="s">
        <v>8136</v>
      </c>
      <c r="C8152" s="31" t="s">
        <v>8036</v>
      </c>
      <c r="D8152" s="31">
        <v>54.25</v>
      </c>
      <c r="E8152" s="310" t="str">
        <f t="shared" si="127"/>
        <v>SINAPI 07/2024 INSUMOS</v>
      </c>
      <c r="F8152" s="31">
        <v>54.25</v>
      </c>
    </row>
    <row r="8153" spans="1:6" ht="40.5">
      <c r="A8153" s="31">
        <v>34584</v>
      </c>
      <c r="B8153" s="537" t="s">
        <v>8137</v>
      </c>
      <c r="C8153" s="31" t="s">
        <v>8036</v>
      </c>
      <c r="D8153" s="31">
        <v>39.78</v>
      </c>
      <c r="E8153" s="310" t="str">
        <f t="shared" si="127"/>
        <v>SINAPI 07/2024 INSUMOS</v>
      </c>
      <c r="F8153" s="31">
        <v>39.78</v>
      </c>
    </row>
    <row r="8154" spans="1:6" ht="45">
      <c r="A8154" s="31">
        <v>709</v>
      </c>
      <c r="B8154" s="537" t="s">
        <v>8138</v>
      </c>
      <c r="C8154" s="31" t="s">
        <v>8036</v>
      </c>
      <c r="D8154" s="31">
        <v>727.92</v>
      </c>
      <c r="E8154" s="310" t="str">
        <f t="shared" si="127"/>
        <v>SINAPI 07/2024 INSUMOS</v>
      </c>
      <c r="F8154" s="31">
        <v>727.92</v>
      </c>
    </row>
    <row r="8155" spans="1:6" ht="40.5">
      <c r="A8155" s="31">
        <v>34599</v>
      </c>
      <c r="B8155" s="537" t="s">
        <v>8139</v>
      </c>
      <c r="C8155" s="31" t="s">
        <v>7632</v>
      </c>
      <c r="D8155" s="31">
        <v>2.92</v>
      </c>
      <c r="E8155" s="310" t="str">
        <f t="shared" si="127"/>
        <v>SINAPI 07/2024 INSUMOS</v>
      </c>
      <c r="F8155" s="31">
        <v>2.92</v>
      </c>
    </row>
    <row r="8156" spans="1:6" ht="40.5">
      <c r="A8156" s="31">
        <v>34592</v>
      </c>
      <c r="B8156" s="537" t="s">
        <v>8140</v>
      </c>
      <c r="C8156" s="31" t="s">
        <v>7632</v>
      </c>
      <c r="D8156" s="31">
        <v>3.26</v>
      </c>
      <c r="E8156" s="310" t="str">
        <f t="shared" si="127"/>
        <v>SINAPI 07/2024 INSUMOS</v>
      </c>
      <c r="F8156" s="31">
        <v>3.26</v>
      </c>
    </row>
    <row r="8157" spans="1:6" ht="40.5">
      <c r="A8157" s="31">
        <v>37103</v>
      </c>
      <c r="B8157" s="537" t="s">
        <v>8141</v>
      </c>
      <c r="C8157" s="31" t="s">
        <v>7632</v>
      </c>
      <c r="D8157" s="31">
        <v>3.72</v>
      </c>
      <c r="E8157" s="310" t="str">
        <f t="shared" si="127"/>
        <v>SINAPI 07/2024 INSUMOS</v>
      </c>
      <c r="F8157" s="31">
        <v>3.72</v>
      </c>
    </row>
    <row r="8158" spans="1:6" ht="40.5">
      <c r="A8158" s="31">
        <v>34555</v>
      </c>
      <c r="B8158" s="537" t="s">
        <v>8142</v>
      </c>
      <c r="C8158" s="31" t="s">
        <v>7632</v>
      </c>
      <c r="D8158" s="31">
        <v>4.7300000000000004</v>
      </c>
      <c r="E8158" s="310" t="str">
        <f t="shared" si="127"/>
        <v>SINAPI 07/2024 INSUMOS</v>
      </c>
      <c r="F8158" s="31">
        <v>4.7300000000000004</v>
      </c>
    </row>
    <row r="8159" spans="1:6" ht="40.5">
      <c r="A8159" s="31">
        <v>674</v>
      </c>
      <c r="B8159" s="537" t="s">
        <v>8143</v>
      </c>
      <c r="C8159" s="31" t="s">
        <v>8036</v>
      </c>
      <c r="D8159" s="31">
        <v>83.45</v>
      </c>
      <c r="E8159" s="310" t="str">
        <f t="shared" si="127"/>
        <v>SINAPI 07/2024 INSUMOS</v>
      </c>
      <c r="F8159" s="31">
        <v>83.45</v>
      </c>
    </row>
    <row r="8160" spans="1:6" ht="40.5">
      <c r="A8160" s="31">
        <v>34600</v>
      </c>
      <c r="B8160" s="537" t="s">
        <v>8144</v>
      </c>
      <c r="C8160" s="31" t="s">
        <v>8036</v>
      </c>
      <c r="D8160" s="31">
        <v>122.57</v>
      </c>
      <c r="E8160" s="310" t="str">
        <f t="shared" si="127"/>
        <v>SINAPI 07/2024 INSUMOS</v>
      </c>
      <c r="F8160" s="31">
        <v>122.57</v>
      </c>
    </row>
    <row r="8161" spans="1:6" ht="40.5">
      <c r="A8161" s="31">
        <v>652</v>
      </c>
      <c r="B8161" s="537" t="s">
        <v>8145</v>
      </c>
      <c r="C8161" s="31" t="s">
        <v>8036</v>
      </c>
      <c r="D8161" s="31">
        <v>187.76</v>
      </c>
      <c r="E8161" s="310" t="str">
        <f t="shared" si="127"/>
        <v>SINAPI 07/2024 INSUMOS</v>
      </c>
      <c r="F8161" s="31">
        <v>187.76</v>
      </c>
    </row>
    <row r="8162" spans="1:6" ht="40.5">
      <c r="A8162" s="31">
        <v>651</v>
      </c>
      <c r="B8162" s="537" t="s">
        <v>8146</v>
      </c>
      <c r="C8162" s="31" t="s">
        <v>7632</v>
      </c>
      <c r="D8162" s="31">
        <v>3.59</v>
      </c>
      <c r="E8162" s="310" t="str">
        <f t="shared" si="127"/>
        <v>SINAPI 07/2024 INSUMOS</v>
      </c>
      <c r="F8162" s="31">
        <v>3.59</v>
      </c>
    </row>
    <row r="8163" spans="1:6" ht="40.5">
      <c r="A8163" s="31">
        <v>654</v>
      </c>
      <c r="B8163" s="537" t="s">
        <v>8147</v>
      </c>
      <c r="C8163" s="31" t="s">
        <v>7632</v>
      </c>
      <c r="D8163" s="31">
        <v>4.45</v>
      </c>
      <c r="E8163" s="310" t="str">
        <f t="shared" si="127"/>
        <v>SINAPI 07/2024 INSUMOS</v>
      </c>
      <c r="F8163" s="31">
        <v>4.45</v>
      </c>
    </row>
    <row r="8164" spans="1:6" ht="40.5">
      <c r="A8164" s="31">
        <v>650</v>
      </c>
      <c r="B8164" s="537" t="s">
        <v>8148</v>
      </c>
      <c r="C8164" s="31" t="s">
        <v>7632</v>
      </c>
      <c r="D8164" s="31">
        <v>2.87</v>
      </c>
      <c r="E8164" s="310" t="str">
        <f t="shared" si="127"/>
        <v>SINAPI 07/2024 INSUMOS</v>
      </c>
      <c r="F8164" s="31">
        <v>2.87</v>
      </c>
    </row>
    <row r="8165" spans="1:6" ht="40.5">
      <c r="A8165" s="31">
        <v>718</v>
      </c>
      <c r="B8165" s="537" t="s">
        <v>8149</v>
      </c>
      <c r="C8165" s="31" t="s">
        <v>7632</v>
      </c>
      <c r="D8165" s="31">
        <v>22.63</v>
      </c>
      <c r="E8165" s="310" t="str">
        <f t="shared" si="127"/>
        <v>SINAPI 07/2024 INSUMOS</v>
      </c>
      <c r="F8165" s="31">
        <v>22.63</v>
      </c>
    </row>
    <row r="8166" spans="1:6" ht="40.5">
      <c r="A8166" s="31">
        <v>11981</v>
      </c>
      <c r="B8166" s="537" t="s">
        <v>8150</v>
      </c>
      <c r="C8166" s="31" t="s">
        <v>7632</v>
      </c>
      <c r="D8166" s="31">
        <v>21.98</v>
      </c>
      <c r="E8166" s="310" t="str">
        <f t="shared" si="127"/>
        <v>SINAPI 07/2024 INSUMOS</v>
      </c>
      <c r="F8166" s="31">
        <v>21.98</v>
      </c>
    </row>
    <row r="8167" spans="1:6" ht="40.5">
      <c r="A8167" s="31">
        <v>34586</v>
      </c>
      <c r="B8167" s="537" t="s">
        <v>8151</v>
      </c>
      <c r="C8167" s="31" t="s">
        <v>7632</v>
      </c>
      <c r="D8167" s="31">
        <v>1.54</v>
      </c>
      <c r="E8167" s="310" t="str">
        <f t="shared" si="127"/>
        <v>SINAPI 07/2024 INSUMOS</v>
      </c>
      <c r="F8167" s="31">
        <v>1.54</v>
      </c>
    </row>
    <row r="8168" spans="1:6" ht="40.5">
      <c r="A8168" s="31">
        <v>38603</v>
      </c>
      <c r="B8168" s="537" t="s">
        <v>8152</v>
      </c>
      <c r="C8168" s="31" t="s">
        <v>7632</v>
      </c>
      <c r="D8168" s="31">
        <v>1.87</v>
      </c>
      <c r="E8168" s="310" t="str">
        <f t="shared" si="127"/>
        <v>SINAPI 07/2024 INSUMOS</v>
      </c>
      <c r="F8168" s="31">
        <v>1.87</v>
      </c>
    </row>
    <row r="8169" spans="1:6" ht="40.5">
      <c r="A8169" s="31">
        <v>34588</v>
      </c>
      <c r="B8169" s="537" t="s">
        <v>8153</v>
      </c>
      <c r="C8169" s="31" t="s">
        <v>7632</v>
      </c>
      <c r="D8169" s="31">
        <v>2.0099999999999998</v>
      </c>
      <c r="E8169" s="310" t="str">
        <f t="shared" si="127"/>
        <v>SINAPI 07/2024 INSUMOS</v>
      </c>
      <c r="F8169" s="31">
        <v>2.0099999999999998</v>
      </c>
    </row>
    <row r="8170" spans="1:6" ht="40.5">
      <c r="A8170" s="31">
        <v>34590</v>
      </c>
      <c r="B8170" s="537" t="s">
        <v>8154</v>
      </c>
      <c r="C8170" s="31" t="s">
        <v>7632</v>
      </c>
      <c r="D8170" s="31">
        <v>1.84</v>
      </c>
      <c r="E8170" s="310" t="str">
        <f t="shared" ref="E8170:E8233" si="128">+$G$7658</f>
        <v>SINAPI 07/2024 INSUMOS</v>
      </c>
      <c r="F8170" s="31">
        <v>1.84</v>
      </c>
    </row>
    <row r="8171" spans="1:6" ht="40.5">
      <c r="A8171" s="31">
        <v>34591</v>
      </c>
      <c r="B8171" s="537" t="s">
        <v>8155</v>
      </c>
      <c r="C8171" s="31" t="s">
        <v>7632</v>
      </c>
      <c r="D8171" s="31">
        <v>2.4900000000000002</v>
      </c>
      <c r="E8171" s="310" t="str">
        <f t="shared" si="128"/>
        <v>SINAPI 07/2024 INSUMOS</v>
      </c>
      <c r="F8171" s="31">
        <v>2.4900000000000002</v>
      </c>
    </row>
    <row r="8172" spans="1:6" ht="45">
      <c r="A8172" s="31">
        <v>40517</v>
      </c>
      <c r="B8172" s="537" t="s">
        <v>8156</v>
      </c>
      <c r="C8172" s="31" t="s">
        <v>8036</v>
      </c>
      <c r="D8172" s="31">
        <v>49.77</v>
      </c>
      <c r="E8172" s="310" t="str">
        <f t="shared" si="128"/>
        <v>SINAPI 07/2024 INSUMOS</v>
      </c>
      <c r="F8172" s="31">
        <v>49.77</v>
      </c>
    </row>
    <row r="8173" spans="1:6" ht="60">
      <c r="A8173" s="31">
        <v>40515</v>
      </c>
      <c r="B8173" s="537" t="s">
        <v>8157</v>
      </c>
      <c r="C8173" s="31" t="s">
        <v>8036</v>
      </c>
      <c r="D8173" s="31">
        <v>111.98</v>
      </c>
      <c r="E8173" s="310" t="str">
        <f t="shared" si="128"/>
        <v>SINAPI 07/2024 INSUMOS</v>
      </c>
      <c r="F8173" s="31">
        <v>111.98</v>
      </c>
    </row>
    <row r="8174" spans="1:6" ht="45">
      <c r="A8174" s="31">
        <v>40524</v>
      </c>
      <c r="B8174" s="537" t="s">
        <v>8158</v>
      </c>
      <c r="C8174" s="31" t="s">
        <v>8036</v>
      </c>
      <c r="D8174" s="31">
        <v>69.989999999999995</v>
      </c>
      <c r="E8174" s="310" t="str">
        <f t="shared" si="128"/>
        <v>SINAPI 07/2024 INSUMOS</v>
      </c>
      <c r="F8174" s="31">
        <v>69.989999999999995</v>
      </c>
    </row>
    <row r="8175" spans="1:6" ht="45">
      <c r="A8175" s="31">
        <v>40529</v>
      </c>
      <c r="B8175" s="537" t="s">
        <v>8159</v>
      </c>
      <c r="C8175" s="31" t="s">
        <v>8036</v>
      </c>
      <c r="D8175" s="31">
        <v>71.540000000000006</v>
      </c>
      <c r="E8175" s="310" t="str">
        <f t="shared" si="128"/>
        <v>SINAPI 07/2024 INSUMOS</v>
      </c>
      <c r="F8175" s="31">
        <v>71.540000000000006</v>
      </c>
    </row>
    <row r="8176" spans="1:6" ht="45">
      <c r="A8176" s="31">
        <v>36156</v>
      </c>
      <c r="B8176" s="537" t="s">
        <v>8160</v>
      </c>
      <c r="C8176" s="31" t="s">
        <v>8036</v>
      </c>
      <c r="D8176" s="31">
        <v>54.43</v>
      </c>
      <c r="E8176" s="310" t="str">
        <f t="shared" si="128"/>
        <v>SINAPI 07/2024 INSUMOS</v>
      </c>
      <c r="F8176" s="31">
        <v>54.43</v>
      </c>
    </row>
    <row r="8177" spans="1:6" ht="45">
      <c r="A8177" s="31">
        <v>36155</v>
      </c>
      <c r="B8177" s="537" t="s">
        <v>8161</v>
      </c>
      <c r="C8177" s="31" t="s">
        <v>8036</v>
      </c>
      <c r="D8177" s="31">
        <v>46.99</v>
      </c>
      <c r="E8177" s="310" t="str">
        <f t="shared" si="128"/>
        <v>SINAPI 07/2024 INSUMOS</v>
      </c>
      <c r="F8177" s="31">
        <v>46.99</v>
      </c>
    </row>
    <row r="8178" spans="1:6" ht="45">
      <c r="A8178" s="31">
        <v>36154</v>
      </c>
      <c r="B8178" s="537" t="s">
        <v>8162</v>
      </c>
      <c r="C8178" s="31" t="s">
        <v>8036</v>
      </c>
      <c r="D8178" s="31">
        <v>65.319999999999993</v>
      </c>
      <c r="E8178" s="310" t="str">
        <f t="shared" si="128"/>
        <v>SINAPI 07/2024 INSUMOS</v>
      </c>
      <c r="F8178" s="31">
        <v>65.319999999999993</v>
      </c>
    </row>
    <row r="8179" spans="1:6" ht="45">
      <c r="A8179" s="31">
        <v>36170</v>
      </c>
      <c r="B8179" s="537" t="s">
        <v>8163</v>
      </c>
      <c r="C8179" s="31" t="s">
        <v>8036</v>
      </c>
      <c r="D8179" s="31">
        <v>59.36</v>
      </c>
      <c r="E8179" s="310" t="str">
        <f t="shared" si="128"/>
        <v>SINAPI 07/2024 INSUMOS</v>
      </c>
      <c r="F8179" s="31">
        <v>59.36</v>
      </c>
    </row>
    <row r="8180" spans="1:6" ht="40.5">
      <c r="A8180" s="31">
        <v>695</v>
      </c>
      <c r="B8180" s="537" t="s">
        <v>8164</v>
      </c>
      <c r="C8180" s="31" t="s">
        <v>8036</v>
      </c>
      <c r="D8180" s="31">
        <v>47.98</v>
      </c>
      <c r="E8180" s="310" t="str">
        <f t="shared" si="128"/>
        <v>SINAPI 07/2024 INSUMOS</v>
      </c>
      <c r="F8180" s="31">
        <v>47.98</v>
      </c>
    </row>
    <row r="8181" spans="1:6" ht="45">
      <c r="A8181" s="31">
        <v>679</v>
      </c>
      <c r="B8181" s="537" t="s">
        <v>8165</v>
      </c>
      <c r="C8181" s="31" t="s">
        <v>8036</v>
      </c>
      <c r="D8181" s="31">
        <v>71.540000000000006</v>
      </c>
      <c r="E8181" s="310" t="str">
        <f t="shared" si="128"/>
        <v>SINAPI 07/2024 INSUMOS</v>
      </c>
      <c r="F8181" s="31">
        <v>71.540000000000006</v>
      </c>
    </row>
    <row r="8182" spans="1:6" ht="45">
      <c r="A8182" s="31">
        <v>711</v>
      </c>
      <c r="B8182" s="537" t="s">
        <v>8166</v>
      </c>
      <c r="C8182" s="31" t="s">
        <v>8036</v>
      </c>
      <c r="D8182" s="31">
        <v>47.32</v>
      </c>
      <c r="E8182" s="310" t="str">
        <f t="shared" si="128"/>
        <v>SINAPI 07/2024 INSUMOS</v>
      </c>
      <c r="F8182" s="31">
        <v>47.32</v>
      </c>
    </row>
    <row r="8183" spans="1:6" ht="45">
      <c r="A8183" s="31">
        <v>712</v>
      </c>
      <c r="B8183" s="537" t="s">
        <v>8167</v>
      </c>
      <c r="C8183" s="31" t="s">
        <v>8036</v>
      </c>
      <c r="D8183" s="31">
        <v>59.61</v>
      </c>
      <c r="E8183" s="310" t="str">
        <f t="shared" si="128"/>
        <v>SINAPI 07/2024 INSUMOS</v>
      </c>
      <c r="F8183" s="31">
        <v>59.61</v>
      </c>
    </row>
    <row r="8184" spans="1:6" ht="40.5">
      <c r="A8184" s="31">
        <v>12614</v>
      </c>
      <c r="B8184" s="537" t="s">
        <v>8168</v>
      </c>
      <c r="C8184" s="31" t="s">
        <v>7632</v>
      </c>
      <c r="D8184" s="31">
        <v>40.909999999999997</v>
      </c>
      <c r="E8184" s="310" t="str">
        <f t="shared" si="128"/>
        <v>SINAPI 07/2024 INSUMOS</v>
      </c>
      <c r="F8184" s="31">
        <v>40.909999999999997</v>
      </c>
    </row>
    <row r="8185" spans="1:6" ht="40.5">
      <c r="A8185" s="31">
        <v>6140</v>
      </c>
      <c r="B8185" s="537" t="s">
        <v>8169</v>
      </c>
      <c r="C8185" s="31" t="s">
        <v>7632</v>
      </c>
      <c r="D8185" s="31">
        <v>3.43</v>
      </c>
      <c r="E8185" s="310" t="str">
        <f t="shared" si="128"/>
        <v>SINAPI 07/2024 INSUMOS</v>
      </c>
      <c r="F8185" s="31">
        <v>3.43</v>
      </c>
    </row>
    <row r="8186" spans="1:6" ht="40.5">
      <c r="A8186" s="31">
        <v>38399</v>
      </c>
      <c r="B8186" s="537" t="s">
        <v>8170</v>
      </c>
      <c r="C8186" s="31" t="s">
        <v>7632</v>
      </c>
      <c r="D8186" s="31">
        <v>234.66</v>
      </c>
      <c r="E8186" s="310" t="str">
        <f t="shared" si="128"/>
        <v>SINAPI 07/2024 INSUMOS</v>
      </c>
      <c r="F8186" s="31">
        <v>234.66</v>
      </c>
    </row>
    <row r="8187" spans="1:6" ht="45">
      <c r="A8187" s="31">
        <v>729</v>
      </c>
      <c r="B8187" s="537" t="s">
        <v>8171</v>
      </c>
      <c r="C8187" s="31" t="s">
        <v>7632</v>
      </c>
      <c r="D8187" s="31">
        <v>739.95</v>
      </c>
      <c r="E8187" s="310" t="str">
        <f t="shared" si="128"/>
        <v>SINAPI 07/2024 INSUMOS</v>
      </c>
      <c r="F8187" s="31">
        <v>739.95</v>
      </c>
    </row>
    <row r="8188" spans="1:6" ht="45">
      <c r="A8188" s="31">
        <v>39925</v>
      </c>
      <c r="B8188" s="537" t="s">
        <v>8172</v>
      </c>
      <c r="C8188" s="31" t="s">
        <v>7632</v>
      </c>
      <c r="D8188" s="118">
        <v>10692.21</v>
      </c>
      <c r="E8188" s="310" t="str">
        <f t="shared" si="128"/>
        <v>SINAPI 07/2024 INSUMOS</v>
      </c>
      <c r="F8188" s="118">
        <v>10692.21</v>
      </c>
    </row>
    <row r="8189" spans="1:6" ht="45">
      <c r="A8189" s="31">
        <v>731</v>
      </c>
      <c r="B8189" s="537" t="s">
        <v>8173</v>
      </c>
      <c r="C8189" s="31" t="s">
        <v>7632</v>
      </c>
      <c r="D8189" s="31">
        <v>720.15</v>
      </c>
      <c r="E8189" s="310" t="str">
        <f t="shared" si="128"/>
        <v>SINAPI 07/2024 INSUMOS</v>
      </c>
      <c r="F8189" s="31">
        <v>720.15</v>
      </c>
    </row>
    <row r="8190" spans="1:6" ht="60">
      <c r="A8190" s="31">
        <v>10575</v>
      </c>
      <c r="B8190" s="537" t="s">
        <v>8174</v>
      </c>
      <c r="C8190" s="31" t="s">
        <v>7632</v>
      </c>
      <c r="D8190" s="118">
        <v>1123.8499999999999</v>
      </c>
      <c r="E8190" s="310" t="str">
        <f t="shared" si="128"/>
        <v>SINAPI 07/2024 INSUMOS</v>
      </c>
      <c r="F8190" s="118">
        <v>1123.8499999999999</v>
      </c>
    </row>
    <row r="8191" spans="1:6" ht="45">
      <c r="A8191" s="31">
        <v>733</v>
      </c>
      <c r="B8191" s="537" t="s">
        <v>8175</v>
      </c>
      <c r="C8191" s="31" t="s">
        <v>7632</v>
      </c>
      <c r="D8191" s="118">
        <v>1230.48</v>
      </c>
      <c r="E8191" s="310" t="str">
        <f t="shared" si="128"/>
        <v>SINAPI 07/2024 INSUMOS</v>
      </c>
      <c r="F8191" s="118">
        <v>1230.48</v>
      </c>
    </row>
    <row r="8192" spans="1:6" ht="45">
      <c r="A8192" s="31">
        <v>732</v>
      </c>
      <c r="B8192" s="537" t="s">
        <v>8176</v>
      </c>
      <c r="C8192" s="31" t="s">
        <v>7632</v>
      </c>
      <c r="D8192" s="118">
        <v>1213.94</v>
      </c>
      <c r="E8192" s="310" t="str">
        <f t="shared" si="128"/>
        <v>SINAPI 07/2024 INSUMOS</v>
      </c>
      <c r="F8192" s="118">
        <v>1213.94</v>
      </c>
    </row>
    <row r="8193" spans="1:6" ht="45">
      <c r="A8193" s="31">
        <v>735</v>
      </c>
      <c r="B8193" s="537" t="s">
        <v>8177</v>
      </c>
      <c r="C8193" s="31" t="s">
        <v>7632</v>
      </c>
      <c r="D8193" s="118">
        <v>2159.5300000000002</v>
      </c>
      <c r="E8193" s="310" t="str">
        <f t="shared" si="128"/>
        <v>SINAPI 07/2024 INSUMOS</v>
      </c>
      <c r="F8193" s="118">
        <v>2159.5300000000002</v>
      </c>
    </row>
    <row r="8194" spans="1:6" ht="45">
      <c r="A8194" s="31">
        <v>737</v>
      </c>
      <c r="B8194" s="537" t="s">
        <v>8178</v>
      </c>
      <c r="C8194" s="31" t="s">
        <v>7632</v>
      </c>
      <c r="D8194" s="118">
        <v>6807.42</v>
      </c>
      <c r="E8194" s="310" t="str">
        <f t="shared" si="128"/>
        <v>SINAPI 07/2024 INSUMOS</v>
      </c>
      <c r="F8194" s="118">
        <v>6807.42</v>
      </c>
    </row>
    <row r="8195" spans="1:6" ht="45">
      <c r="A8195" s="31">
        <v>736</v>
      </c>
      <c r="B8195" s="537" t="s">
        <v>8179</v>
      </c>
      <c r="C8195" s="31" t="s">
        <v>7632</v>
      </c>
      <c r="D8195" s="118">
        <v>1815.78</v>
      </c>
      <c r="E8195" s="310" t="str">
        <f t="shared" si="128"/>
        <v>SINAPI 07/2024 INSUMOS</v>
      </c>
      <c r="F8195" s="118">
        <v>1815.78</v>
      </c>
    </row>
    <row r="8196" spans="1:6" ht="45">
      <c r="A8196" s="31">
        <v>738</v>
      </c>
      <c r="B8196" s="537" t="s">
        <v>8180</v>
      </c>
      <c r="C8196" s="31" t="s">
        <v>7632</v>
      </c>
      <c r="D8196" s="118">
        <v>3156.55</v>
      </c>
      <c r="E8196" s="310" t="str">
        <f t="shared" si="128"/>
        <v>SINAPI 07/2024 INSUMOS</v>
      </c>
      <c r="F8196" s="118">
        <v>3156.55</v>
      </c>
    </row>
    <row r="8197" spans="1:6" ht="45">
      <c r="A8197" s="31">
        <v>740</v>
      </c>
      <c r="B8197" s="537" t="s">
        <v>8181</v>
      </c>
      <c r="C8197" s="31" t="s">
        <v>7632</v>
      </c>
      <c r="D8197" s="118">
        <v>6403.99</v>
      </c>
      <c r="E8197" s="310" t="str">
        <f t="shared" si="128"/>
        <v>SINAPI 07/2024 INSUMOS</v>
      </c>
      <c r="F8197" s="118">
        <v>6403.99</v>
      </c>
    </row>
    <row r="8198" spans="1:6" ht="45">
      <c r="A8198" s="31">
        <v>734</v>
      </c>
      <c r="B8198" s="537" t="s">
        <v>8182</v>
      </c>
      <c r="C8198" s="31" t="s">
        <v>7632</v>
      </c>
      <c r="D8198" s="118">
        <v>1301.3399999999999</v>
      </c>
      <c r="E8198" s="310" t="str">
        <f t="shared" si="128"/>
        <v>SINAPI 07/2024 INSUMOS</v>
      </c>
      <c r="F8198" s="118">
        <v>1301.3399999999999</v>
      </c>
    </row>
    <row r="8199" spans="1:6" ht="40.5">
      <c r="A8199" s="31">
        <v>39008</v>
      </c>
      <c r="B8199" s="537" t="s">
        <v>8183</v>
      </c>
      <c r="C8199" s="31" t="s">
        <v>7632</v>
      </c>
      <c r="D8199" s="118">
        <v>65827.649999999994</v>
      </c>
      <c r="E8199" s="310" t="str">
        <f t="shared" si="128"/>
        <v>SINAPI 07/2024 INSUMOS</v>
      </c>
      <c r="F8199" s="118">
        <v>65827.649999999994</v>
      </c>
    </row>
    <row r="8200" spans="1:6" ht="40.5">
      <c r="A8200" s="31">
        <v>39009</v>
      </c>
      <c r="B8200" s="537" t="s">
        <v>8184</v>
      </c>
      <c r="C8200" s="31" t="s">
        <v>7632</v>
      </c>
      <c r="D8200" s="118">
        <v>70526.17</v>
      </c>
      <c r="E8200" s="310" t="str">
        <f t="shared" si="128"/>
        <v>SINAPI 07/2024 INSUMOS</v>
      </c>
      <c r="F8200" s="118">
        <v>70526.17</v>
      </c>
    </row>
    <row r="8201" spans="1:6" ht="60">
      <c r="A8201" s="31">
        <v>10587</v>
      </c>
      <c r="B8201" s="537" t="s">
        <v>8185</v>
      </c>
      <c r="C8201" s="31" t="s">
        <v>7632</v>
      </c>
      <c r="D8201" s="118">
        <v>2634.38</v>
      </c>
      <c r="E8201" s="310" t="str">
        <f t="shared" si="128"/>
        <v>SINAPI 07/2024 INSUMOS</v>
      </c>
      <c r="F8201" s="118">
        <v>2634.38</v>
      </c>
    </row>
    <row r="8202" spans="1:6" ht="60">
      <c r="A8202" s="31">
        <v>759</v>
      </c>
      <c r="B8202" s="537" t="s">
        <v>8186</v>
      </c>
      <c r="C8202" s="31" t="s">
        <v>7632</v>
      </c>
      <c r="D8202" s="118">
        <v>3787.71</v>
      </c>
      <c r="E8202" s="310" t="str">
        <f t="shared" si="128"/>
        <v>SINAPI 07/2024 INSUMOS</v>
      </c>
      <c r="F8202" s="118">
        <v>3787.71</v>
      </c>
    </row>
    <row r="8203" spans="1:6" ht="60">
      <c r="A8203" s="31">
        <v>761</v>
      </c>
      <c r="B8203" s="537" t="s">
        <v>8187</v>
      </c>
      <c r="C8203" s="31" t="s">
        <v>7632</v>
      </c>
      <c r="D8203" s="118">
        <v>6420.5</v>
      </c>
      <c r="E8203" s="310" t="str">
        <f t="shared" si="128"/>
        <v>SINAPI 07/2024 INSUMOS</v>
      </c>
      <c r="F8203" s="118">
        <v>6420.5</v>
      </c>
    </row>
    <row r="8204" spans="1:6" ht="60">
      <c r="A8204" s="31">
        <v>750</v>
      </c>
      <c r="B8204" s="537" t="s">
        <v>8188</v>
      </c>
      <c r="C8204" s="31" t="s">
        <v>7632</v>
      </c>
      <c r="D8204" s="118">
        <v>6095.75</v>
      </c>
      <c r="E8204" s="310" t="str">
        <f t="shared" si="128"/>
        <v>SINAPI 07/2024 INSUMOS</v>
      </c>
      <c r="F8204" s="118">
        <v>6095.75</v>
      </c>
    </row>
    <row r="8205" spans="1:6" ht="60">
      <c r="A8205" s="31">
        <v>755</v>
      </c>
      <c r="B8205" s="537" t="s">
        <v>8189</v>
      </c>
      <c r="C8205" s="31" t="s">
        <v>7632</v>
      </c>
      <c r="D8205" s="118">
        <v>25014.01</v>
      </c>
      <c r="E8205" s="310" t="str">
        <f t="shared" si="128"/>
        <v>SINAPI 07/2024 INSUMOS</v>
      </c>
      <c r="F8205" s="118">
        <v>25014.01</v>
      </c>
    </row>
    <row r="8206" spans="1:6" ht="60">
      <c r="A8206" s="31">
        <v>749</v>
      </c>
      <c r="B8206" s="537" t="s">
        <v>8190</v>
      </c>
      <c r="C8206" s="31" t="s">
        <v>7632</v>
      </c>
      <c r="D8206" s="118">
        <v>9199.69</v>
      </c>
      <c r="E8206" s="310" t="str">
        <f t="shared" si="128"/>
        <v>SINAPI 07/2024 INSUMOS</v>
      </c>
      <c r="F8206" s="118">
        <v>9199.69</v>
      </c>
    </row>
    <row r="8207" spans="1:6" ht="60">
      <c r="A8207" s="31">
        <v>756</v>
      </c>
      <c r="B8207" s="537" t="s">
        <v>8191</v>
      </c>
      <c r="C8207" s="31" t="s">
        <v>7632</v>
      </c>
      <c r="D8207" s="118">
        <v>27281.119999999999</v>
      </c>
      <c r="E8207" s="310" t="str">
        <f t="shared" si="128"/>
        <v>SINAPI 07/2024 INSUMOS</v>
      </c>
      <c r="F8207" s="118">
        <v>27281.119999999999</v>
      </c>
    </row>
    <row r="8208" spans="1:6" ht="45">
      <c r="A8208" s="31">
        <v>10588</v>
      </c>
      <c r="B8208" s="537" t="s">
        <v>8192</v>
      </c>
      <c r="C8208" s="31" t="s">
        <v>7632</v>
      </c>
      <c r="D8208" s="118">
        <v>2734.82</v>
      </c>
      <c r="E8208" s="310" t="str">
        <f t="shared" si="128"/>
        <v>SINAPI 07/2024 INSUMOS</v>
      </c>
      <c r="F8208" s="118">
        <v>2734.82</v>
      </c>
    </row>
    <row r="8209" spans="1:6" ht="45">
      <c r="A8209" s="31">
        <v>10592</v>
      </c>
      <c r="B8209" s="537" t="s">
        <v>8193</v>
      </c>
      <c r="C8209" s="31" t="s">
        <v>7632</v>
      </c>
      <c r="D8209" s="118">
        <v>3303.3</v>
      </c>
      <c r="E8209" s="310" t="str">
        <f t="shared" si="128"/>
        <v>SINAPI 07/2024 INSUMOS</v>
      </c>
      <c r="F8209" s="118">
        <v>3303.3</v>
      </c>
    </row>
    <row r="8210" spans="1:6" ht="45">
      <c r="A8210" s="31">
        <v>10589</v>
      </c>
      <c r="B8210" s="537" t="s">
        <v>8194</v>
      </c>
      <c r="C8210" s="31" t="s">
        <v>7632</v>
      </c>
      <c r="D8210" s="118">
        <v>4437.7700000000004</v>
      </c>
      <c r="E8210" s="310" t="str">
        <f t="shared" si="128"/>
        <v>SINAPI 07/2024 INSUMOS</v>
      </c>
      <c r="F8210" s="118">
        <v>4437.7700000000004</v>
      </c>
    </row>
    <row r="8211" spans="1:6" ht="45">
      <c r="A8211" s="31">
        <v>760</v>
      </c>
      <c r="B8211" s="537" t="s">
        <v>8195</v>
      </c>
      <c r="C8211" s="31" t="s">
        <v>7632</v>
      </c>
      <c r="D8211" s="118">
        <v>24774.75</v>
      </c>
      <c r="E8211" s="310" t="str">
        <f t="shared" si="128"/>
        <v>SINAPI 07/2024 INSUMOS</v>
      </c>
      <c r="F8211" s="118">
        <v>24774.75</v>
      </c>
    </row>
    <row r="8212" spans="1:6" ht="60">
      <c r="A8212" s="31">
        <v>751</v>
      </c>
      <c r="B8212" s="537" t="s">
        <v>8196</v>
      </c>
      <c r="C8212" s="31" t="s">
        <v>7632</v>
      </c>
      <c r="D8212" s="118">
        <v>3902.02</v>
      </c>
      <c r="E8212" s="310" t="str">
        <f t="shared" si="128"/>
        <v>SINAPI 07/2024 INSUMOS</v>
      </c>
      <c r="F8212" s="118">
        <v>3902.02</v>
      </c>
    </row>
    <row r="8213" spans="1:6" ht="60">
      <c r="A8213" s="31">
        <v>754</v>
      </c>
      <c r="B8213" s="537" t="s">
        <v>8197</v>
      </c>
      <c r="C8213" s="31" t="s">
        <v>7632</v>
      </c>
      <c r="D8213" s="118">
        <v>6193.68</v>
      </c>
      <c r="E8213" s="310" t="str">
        <f t="shared" si="128"/>
        <v>SINAPI 07/2024 INSUMOS</v>
      </c>
      <c r="F8213" s="118">
        <v>6193.68</v>
      </c>
    </row>
    <row r="8214" spans="1:6" ht="45">
      <c r="A8214" s="31">
        <v>757</v>
      </c>
      <c r="B8214" s="537" t="s">
        <v>8198</v>
      </c>
      <c r="C8214" s="31" t="s">
        <v>7632</v>
      </c>
      <c r="D8214" s="118">
        <v>12387.37</v>
      </c>
      <c r="E8214" s="310" t="str">
        <f t="shared" si="128"/>
        <v>SINAPI 07/2024 INSUMOS</v>
      </c>
      <c r="F8214" s="118">
        <v>12387.37</v>
      </c>
    </row>
    <row r="8215" spans="1:6" ht="40.5">
      <c r="A8215" s="31">
        <v>44489</v>
      </c>
      <c r="B8215" s="537" t="s">
        <v>8199</v>
      </c>
      <c r="C8215" s="31" t="s">
        <v>7632</v>
      </c>
      <c r="D8215" s="118">
        <v>183951.24</v>
      </c>
      <c r="E8215" s="310" t="str">
        <f t="shared" si="128"/>
        <v>SINAPI 07/2024 INSUMOS</v>
      </c>
      <c r="F8215" s="118">
        <v>183951.24</v>
      </c>
    </row>
    <row r="8216" spans="1:6" ht="45">
      <c r="A8216" s="31">
        <v>39917</v>
      </c>
      <c r="B8216" s="537" t="s">
        <v>8200</v>
      </c>
      <c r="C8216" s="31" t="s">
        <v>7632</v>
      </c>
      <c r="D8216" s="118">
        <v>101116.01</v>
      </c>
      <c r="E8216" s="310" t="str">
        <f t="shared" si="128"/>
        <v>SINAPI 07/2024 INSUMOS</v>
      </c>
      <c r="F8216" s="118">
        <v>101116.01</v>
      </c>
    </row>
    <row r="8217" spans="1:6" ht="40.5">
      <c r="A8217" s="31">
        <v>38167</v>
      </c>
      <c r="B8217" s="537" t="s">
        <v>8201</v>
      </c>
      <c r="C8217" s="31" t="s">
        <v>8050</v>
      </c>
      <c r="D8217" s="31">
        <v>28.95</v>
      </c>
      <c r="E8217" s="310" t="str">
        <f t="shared" si="128"/>
        <v>SINAPI 07/2024 INSUMOS</v>
      </c>
      <c r="F8217" s="31">
        <v>28.95</v>
      </c>
    </row>
    <row r="8218" spans="1:6" ht="40.5">
      <c r="A8218" s="31">
        <v>36145</v>
      </c>
      <c r="B8218" s="537" t="s">
        <v>8202</v>
      </c>
      <c r="C8218" s="31" t="s">
        <v>8050</v>
      </c>
      <c r="D8218" s="31">
        <v>46.65</v>
      </c>
      <c r="E8218" s="310" t="str">
        <f t="shared" si="128"/>
        <v>SINAPI 07/2024 INSUMOS</v>
      </c>
      <c r="F8218" s="31">
        <v>46.65</v>
      </c>
    </row>
    <row r="8219" spans="1:6" ht="40.5">
      <c r="A8219" s="31">
        <v>12893</v>
      </c>
      <c r="B8219" s="537" t="s">
        <v>8203</v>
      </c>
      <c r="C8219" s="31" t="s">
        <v>8050</v>
      </c>
      <c r="D8219" s="31">
        <v>77.760000000000005</v>
      </c>
      <c r="E8219" s="310" t="str">
        <f t="shared" si="128"/>
        <v>SINAPI 07/2024 INSUMOS</v>
      </c>
      <c r="F8219" s="31">
        <v>77.760000000000005</v>
      </c>
    </row>
    <row r="8220" spans="1:6" ht="40.5">
      <c r="A8220" s="31">
        <v>11685</v>
      </c>
      <c r="B8220" s="537" t="s">
        <v>8204</v>
      </c>
      <c r="C8220" s="31" t="s">
        <v>7632</v>
      </c>
      <c r="D8220" s="31">
        <v>45.26</v>
      </c>
      <c r="E8220" s="310" t="str">
        <f t="shared" si="128"/>
        <v>SINAPI 07/2024 INSUMOS</v>
      </c>
      <c r="F8220" s="31">
        <v>45.26</v>
      </c>
    </row>
    <row r="8221" spans="1:6" ht="40.5">
      <c r="A8221" s="31">
        <v>11680</v>
      </c>
      <c r="B8221" s="537" t="s">
        <v>8205</v>
      </c>
      <c r="C8221" s="31" t="s">
        <v>7632</v>
      </c>
      <c r="D8221" s="31">
        <v>15.35</v>
      </c>
      <c r="E8221" s="310" t="str">
        <f t="shared" si="128"/>
        <v>SINAPI 07/2024 INSUMOS</v>
      </c>
      <c r="F8221" s="31">
        <v>15.35</v>
      </c>
    </row>
    <row r="8222" spans="1:6" ht="40.5">
      <c r="A8222" s="31">
        <v>11679</v>
      </c>
      <c r="B8222" s="537" t="s">
        <v>8206</v>
      </c>
      <c r="C8222" s="31" t="s">
        <v>7632</v>
      </c>
      <c r="D8222" s="31">
        <v>20.81</v>
      </c>
      <c r="E8222" s="310" t="str">
        <f t="shared" si="128"/>
        <v>SINAPI 07/2024 INSUMOS</v>
      </c>
      <c r="F8222" s="31">
        <v>20.81</v>
      </c>
    </row>
    <row r="8223" spans="1:6" ht="40.5">
      <c r="A8223" s="31">
        <v>2512</v>
      </c>
      <c r="B8223" s="537" t="s">
        <v>8207</v>
      </c>
      <c r="C8223" s="31" t="s">
        <v>7632</v>
      </c>
      <c r="D8223" s="31">
        <v>40.729999999999997</v>
      </c>
      <c r="E8223" s="310" t="str">
        <f t="shared" si="128"/>
        <v>SINAPI 07/2024 INSUMOS</v>
      </c>
      <c r="F8223" s="31">
        <v>40.729999999999997</v>
      </c>
    </row>
    <row r="8224" spans="1:6" ht="40.5">
      <c r="A8224" s="31">
        <v>4374</v>
      </c>
      <c r="B8224" s="537" t="s">
        <v>8208</v>
      </c>
      <c r="C8224" s="31" t="s">
        <v>7632</v>
      </c>
      <c r="D8224" s="31">
        <v>0.59</v>
      </c>
      <c r="E8224" s="310" t="str">
        <f t="shared" si="128"/>
        <v>SINAPI 07/2024 INSUMOS</v>
      </c>
      <c r="F8224" s="31">
        <v>0.59</v>
      </c>
    </row>
    <row r="8225" spans="1:6" ht="40.5">
      <c r="A8225" s="31">
        <v>7568</v>
      </c>
      <c r="B8225" s="537" t="s">
        <v>8209</v>
      </c>
      <c r="C8225" s="31" t="s">
        <v>7632</v>
      </c>
      <c r="D8225" s="31">
        <v>0.98</v>
      </c>
      <c r="E8225" s="310" t="str">
        <f t="shared" si="128"/>
        <v>SINAPI 07/2024 INSUMOS</v>
      </c>
      <c r="F8225" s="31">
        <v>0.98</v>
      </c>
    </row>
    <row r="8226" spans="1:6" ht="40.5">
      <c r="A8226" s="31">
        <v>7584</v>
      </c>
      <c r="B8226" s="537" t="s">
        <v>8210</v>
      </c>
      <c r="C8226" s="31" t="s">
        <v>7632</v>
      </c>
      <c r="D8226" s="31">
        <v>1.49</v>
      </c>
      <c r="E8226" s="310" t="str">
        <f t="shared" si="128"/>
        <v>SINAPI 07/2024 INSUMOS</v>
      </c>
      <c r="F8226" s="31">
        <v>1.49</v>
      </c>
    </row>
    <row r="8227" spans="1:6" ht="40.5">
      <c r="A8227" s="31">
        <v>11945</v>
      </c>
      <c r="B8227" s="537" t="s">
        <v>8211</v>
      </c>
      <c r="C8227" s="31" t="s">
        <v>7632</v>
      </c>
      <c r="D8227" s="31">
        <v>0.09</v>
      </c>
      <c r="E8227" s="310" t="str">
        <f t="shared" si="128"/>
        <v>SINAPI 07/2024 INSUMOS</v>
      </c>
      <c r="F8227" s="31">
        <v>0.09</v>
      </c>
    </row>
    <row r="8228" spans="1:6" ht="40.5">
      <c r="A8228" s="31">
        <v>11946</v>
      </c>
      <c r="B8228" s="537" t="s">
        <v>8212</v>
      </c>
      <c r="C8228" s="31" t="s">
        <v>7632</v>
      </c>
      <c r="D8228" s="31">
        <v>0.11</v>
      </c>
      <c r="E8228" s="310" t="str">
        <f t="shared" si="128"/>
        <v>SINAPI 07/2024 INSUMOS</v>
      </c>
      <c r="F8228" s="31">
        <v>0.11</v>
      </c>
    </row>
    <row r="8229" spans="1:6" ht="40.5">
      <c r="A8229" s="31">
        <v>4375</v>
      </c>
      <c r="B8229" s="537" t="s">
        <v>8213</v>
      </c>
      <c r="C8229" s="31" t="s">
        <v>7632</v>
      </c>
      <c r="D8229" s="31">
        <v>0.16</v>
      </c>
      <c r="E8229" s="310" t="str">
        <f t="shared" si="128"/>
        <v>SINAPI 07/2024 INSUMOS</v>
      </c>
      <c r="F8229" s="31">
        <v>0.16</v>
      </c>
    </row>
    <row r="8230" spans="1:6" ht="40.5">
      <c r="A8230" s="31">
        <v>11950</v>
      </c>
      <c r="B8230" s="537" t="s">
        <v>8214</v>
      </c>
      <c r="C8230" s="31" t="s">
        <v>7632</v>
      </c>
      <c r="D8230" s="31">
        <v>0.33</v>
      </c>
      <c r="E8230" s="310" t="str">
        <f t="shared" si="128"/>
        <v>SINAPI 07/2024 INSUMOS</v>
      </c>
      <c r="F8230" s="31">
        <v>0.33</v>
      </c>
    </row>
    <row r="8231" spans="1:6" ht="40.5">
      <c r="A8231" s="31">
        <v>4376</v>
      </c>
      <c r="B8231" s="537" t="s">
        <v>8215</v>
      </c>
      <c r="C8231" s="31" t="s">
        <v>7632</v>
      </c>
      <c r="D8231" s="31">
        <v>0.31</v>
      </c>
      <c r="E8231" s="310" t="str">
        <f t="shared" si="128"/>
        <v>SINAPI 07/2024 INSUMOS</v>
      </c>
      <c r="F8231" s="31">
        <v>0.31</v>
      </c>
    </row>
    <row r="8232" spans="1:6" ht="40.5">
      <c r="A8232" s="31">
        <v>7583</v>
      </c>
      <c r="B8232" s="537" t="s">
        <v>8216</v>
      </c>
      <c r="C8232" s="31" t="s">
        <v>7632</v>
      </c>
      <c r="D8232" s="31">
        <v>0.67</v>
      </c>
      <c r="E8232" s="310" t="str">
        <f t="shared" si="128"/>
        <v>SINAPI 07/2024 INSUMOS</v>
      </c>
      <c r="F8232" s="31">
        <v>0.67</v>
      </c>
    </row>
    <row r="8233" spans="1:6" ht="45">
      <c r="A8233" s="31">
        <v>4350</v>
      </c>
      <c r="B8233" s="537" t="s">
        <v>8217</v>
      </c>
      <c r="C8233" s="31" t="s">
        <v>7632</v>
      </c>
      <c r="D8233" s="31">
        <v>0.99</v>
      </c>
      <c r="E8233" s="310" t="str">
        <f t="shared" si="128"/>
        <v>SINAPI 07/2024 INSUMOS</v>
      </c>
      <c r="F8233" s="31">
        <v>0.99</v>
      </c>
    </row>
    <row r="8234" spans="1:6" ht="40.5">
      <c r="A8234" s="31">
        <v>44400</v>
      </c>
      <c r="B8234" s="537" t="s">
        <v>8218</v>
      </c>
      <c r="C8234" s="31" t="s">
        <v>7632</v>
      </c>
      <c r="D8234" s="31">
        <v>23.94</v>
      </c>
      <c r="E8234" s="310" t="str">
        <f t="shared" ref="E8234:E8297" si="129">+$G$7658</f>
        <v>SINAPI 07/2024 INSUMOS</v>
      </c>
      <c r="F8234" s="31">
        <v>23.94</v>
      </c>
    </row>
    <row r="8235" spans="1:6" ht="40.5">
      <c r="A8235" s="31">
        <v>39886</v>
      </c>
      <c r="B8235" s="537" t="s">
        <v>8219</v>
      </c>
      <c r="C8235" s="31" t="s">
        <v>7632</v>
      </c>
      <c r="D8235" s="31">
        <v>5.88</v>
      </c>
      <c r="E8235" s="310" t="str">
        <f t="shared" si="129"/>
        <v>SINAPI 07/2024 INSUMOS</v>
      </c>
      <c r="F8235" s="31">
        <v>5.88</v>
      </c>
    </row>
    <row r="8236" spans="1:6" ht="40.5">
      <c r="A8236" s="31">
        <v>39887</v>
      </c>
      <c r="B8236" s="537" t="s">
        <v>8220</v>
      </c>
      <c r="C8236" s="31" t="s">
        <v>7632</v>
      </c>
      <c r="D8236" s="31">
        <v>8.82</v>
      </c>
      <c r="E8236" s="310" t="str">
        <f t="shared" si="129"/>
        <v>SINAPI 07/2024 INSUMOS</v>
      </c>
      <c r="F8236" s="31">
        <v>8.82</v>
      </c>
    </row>
    <row r="8237" spans="1:6" ht="40.5">
      <c r="A8237" s="31">
        <v>39888</v>
      </c>
      <c r="B8237" s="537" t="s">
        <v>8221</v>
      </c>
      <c r="C8237" s="31" t="s">
        <v>7632</v>
      </c>
      <c r="D8237" s="31">
        <v>20.170000000000002</v>
      </c>
      <c r="E8237" s="310" t="str">
        <f t="shared" si="129"/>
        <v>SINAPI 07/2024 INSUMOS</v>
      </c>
      <c r="F8237" s="31">
        <v>20.170000000000002</v>
      </c>
    </row>
    <row r="8238" spans="1:6" ht="40.5">
      <c r="A8238" s="31">
        <v>39890</v>
      </c>
      <c r="B8238" s="537" t="s">
        <v>8222</v>
      </c>
      <c r="C8238" s="31" t="s">
        <v>7632</v>
      </c>
      <c r="D8238" s="31">
        <v>34.44</v>
      </c>
      <c r="E8238" s="310" t="str">
        <f t="shared" si="129"/>
        <v>SINAPI 07/2024 INSUMOS</v>
      </c>
      <c r="F8238" s="31">
        <v>34.44</v>
      </c>
    </row>
    <row r="8239" spans="1:6" ht="40.5">
      <c r="A8239" s="31">
        <v>39891</v>
      </c>
      <c r="B8239" s="537" t="s">
        <v>8223</v>
      </c>
      <c r="C8239" s="31" t="s">
        <v>7632</v>
      </c>
      <c r="D8239" s="31">
        <v>48.55</v>
      </c>
      <c r="E8239" s="310" t="str">
        <f t="shared" si="129"/>
        <v>SINAPI 07/2024 INSUMOS</v>
      </c>
      <c r="F8239" s="31">
        <v>48.55</v>
      </c>
    </row>
    <row r="8240" spans="1:6" ht="40.5">
      <c r="A8240" s="31">
        <v>39892</v>
      </c>
      <c r="B8240" s="537" t="s">
        <v>8224</v>
      </c>
      <c r="C8240" s="31" t="s">
        <v>7632</v>
      </c>
      <c r="D8240" s="31">
        <v>151.35</v>
      </c>
      <c r="E8240" s="310" t="str">
        <f t="shared" si="129"/>
        <v>SINAPI 07/2024 INSUMOS</v>
      </c>
      <c r="F8240" s="31">
        <v>151.35</v>
      </c>
    </row>
    <row r="8241" spans="1:6" ht="40.5">
      <c r="A8241" s="31">
        <v>790</v>
      </c>
      <c r="B8241" s="537" t="s">
        <v>8225</v>
      </c>
      <c r="C8241" s="31" t="s">
        <v>7632</v>
      </c>
      <c r="D8241" s="31">
        <v>23.11</v>
      </c>
      <c r="E8241" s="310" t="str">
        <f t="shared" si="129"/>
        <v>SINAPI 07/2024 INSUMOS</v>
      </c>
      <c r="F8241" s="31">
        <v>23.11</v>
      </c>
    </row>
    <row r="8242" spans="1:6" ht="40.5">
      <c r="A8242" s="31">
        <v>766</v>
      </c>
      <c r="B8242" s="537" t="s">
        <v>8226</v>
      </c>
      <c r="C8242" s="31" t="s">
        <v>7632</v>
      </c>
      <c r="D8242" s="31">
        <v>23.11</v>
      </c>
      <c r="E8242" s="310" t="str">
        <f t="shared" si="129"/>
        <v>SINAPI 07/2024 INSUMOS</v>
      </c>
      <c r="F8242" s="31">
        <v>23.11</v>
      </c>
    </row>
    <row r="8243" spans="1:6" ht="40.5">
      <c r="A8243" s="31">
        <v>791</v>
      </c>
      <c r="B8243" s="537" t="s">
        <v>8227</v>
      </c>
      <c r="C8243" s="31" t="s">
        <v>7632</v>
      </c>
      <c r="D8243" s="31">
        <v>23.11</v>
      </c>
      <c r="E8243" s="310" t="str">
        <f t="shared" si="129"/>
        <v>SINAPI 07/2024 INSUMOS</v>
      </c>
      <c r="F8243" s="31">
        <v>23.11</v>
      </c>
    </row>
    <row r="8244" spans="1:6" ht="40.5">
      <c r="A8244" s="31">
        <v>767</v>
      </c>
      <c r="B8244" s="537" t="s">
        <v>8228</v>
      </c>
      <c r="C8244" s="31" t="s">
        <v>7632</v>
      </c>
      <c r="D8244" s="31">
        <v>23.11</v>
      </c>
      <c r="E8244" s="310" t="str">
        <f t="shared" si="129"/>
        <v>SINAPI 07/2024 INSUMOS</v>
      </c>
      <c r="F8244" s="31">
        <v>23.11</v>
      </c>
    </row>
    <row r="8245" spans="1:6" ht="40.5">
      <c r="A8245" s="31">
        <v>768</v>
      </c>
      <c r="B8245" s="537" t="s">
        <v>8229</v>
      </c>
      <c r="C8245" s="31" t="s">
        <v>7632</v>
      </c>
      <c r="D8245" s="31">
        <v>18.149999999999999</v>
      </c>
      <c r="E8245" s="310" t="str">
        <f t="shared" si="129"/>
        <v>SINAPI 07/2024 INSUMOS</v>
      </c>
      <c r="F8245" s="31">
        <v>18.149999999999999</v>
      </c>
    </row>
    <row r="8246" spans="1:6" ht="40.5">
      <c r="A8246" s="31">
        <v>789</v>
      </c>
      <c r="B8246" s="537" t="s">
        <v>8230</v>
      </c>
      <c r="C8246" s="31" t="s">
        <v>7632</v>
      </c>
      <c r="D8246" s="31">
        <v>17.760000000000002</v>
      </c>
      <c r="E8246" s="310" t="str">
        <f t="shared" si="129"/>
        <v>SINAPI 07/2024 INSUMOS</v>
      </c>
      <c r="F8246" s="31">
        <v>17.760000000000002</v>
      </c>
    </row>
    <row r="8247" spans="1:6" ht="40.5">
      <c r="A8247" s="31">
        <v>769</v>
      </c>
      <c r="B8247" s="537" t="s">
        <v>8231</v>
      </c>
      <c r="C8247" s="31" t="s">
        <v>7632</v>
      </c>
      <c r="D8247" s="31">
        <v>18.149999999999999</v>
      </c>
      <c r="E8247" s="310" t="str">
        <f t="shared" si="129"/>
        <v>SINAPI 07/2024 INSUMOS</v>
      </c>
      <c r="F8247" s="31">
        <v>18.149999999999999</v>
      </c>
    </row>
    <row r="8248" spans="1:6" ht="40.5">
      <c r="A8248" s="31">
        <v>770</v>
      </c>
      <c r="B8248" s="537" t="s">
        <v>8232</v>
      </c>
      <c r="C8248" s="31" t="s">
        <v>7632</v>
      </c>
      <c r="D8248" s="31">
        <v>6.4</v>
      </c>
      <c r="E8248" s="310" t="str">
        <f t="shared" si="129"/>
        <v>SINAPI 07/2024 INSUMOS</v>
      </c>
      <c r="F8248" s="31">
        <v>6.4</v>
      </c>
    </row>
    <row r="8249" spans="1:6" ht="40.5">
      <c r="A8249" s="31">
        <v>12394</v>
      </c>
      <c r="B8249" s="537" t="s">
        <v>8233</v>
      </c>
      <c r="C8249" s="31" t="s">
        <v>7632</v>
      </c>
      <c r="D8249" s="31">
        <v>6.4</v>
      </c>
      <c r="E8249" s="310" t="str">
        <f t="shared" si="129"/>
        <v>SINAPI 07/2024 INSUMOS</v>
      </c>
      <c r="F8249" s="31">
        <v>6.4</v>
      </c>
    </row>
    <row r="8250" spans="1:6" ht="40.5">
      <c r="A8250" s="31">
        <v>764</v>
      </c>
      <c r="B8250" s="537" t="s">
        <v>8234</v>
      </c>
      <c r="C8250" s="31" t="s">
        <v>7632</v>
      </c>
      <c r="D8250" s="31">
        <v>11.17</v>
      </c>
      <c r="E8250" s="310" t="str">
        <f t="shared" si="129"/>
        <v>SINAPI 07/2024 INSUMOS</v>
      </c>
      <c r="F8250" s="31">
        <v>11.17</v>
      </c>
    </row>
    <row r="8251" spans="1:6" ht="40.5">
      <c r="A8251" s="31">
        <v>765</v>
      </c>
      <c r="B8251" s="537" t="s">
        <v>8235</v>
      </c>
      <c r="C8251" s="31" t="s">
        <v>7632</v>
      </c>
      <c r="D8251" s="31">
        <v>11.17</v>
      </c>
      <c r="E8251" s="310" t="str">
        <f t="shared" si="129"/>
        <v>SINAPI 07/2024 INSUMOS</v>
      </c>
      <c r="F8251" s="31">
        <v>11.17</v>
      </c>
    </row>
    <row r="8252" spans="1:6" ht="40.5">
      <c r="A8252" s="31">
        <v>787</v>
      </c>
      <c r="B8252" s="537" t="s">
        <v>8236</v>
      </c>
      <c r="C8252" s="31" t="s">
        <v>7632</v>
      </c>
      <c r="D8252" s="31">
        <v>49.89</v>
      </c>
      <c r="E8252" s="310" t="str">
        <f t="shared" si="129"/>
        <v>SINAPI 07/2024 INSUMOS</v>
      </c>
      <c r="F8252" s="31">
        <v>49.89</v>
      </c>
    </row>
    <row r="8253" spans="1:6" ht="40.5">
      <c r="A8253" s="31">
        <v>774</v>
      </c>
      <c r="B8253" s="537" t="s">
        <v>8237</v>
      </c>
      <c r="C8253" s="31" t="s">
        <v>7632</v>
      </c>
      <c r="D8253" s="31">
        <v>49.89</v>
      </c>
      <c r="E8253" s="310" t="str">
        <f t="shared" si="129"/>
        <v>SINAPI 07/2024 INSUMOS</v>
      </c>
      <c r="F8253" s="31">
        <v>49.89</v>
      </c>
    </row>
    <row r="8254" spans="1:6" ht="40.5">
      <c r="A8254" s="31">
        <v>773</v>
      </c>
      <c r="B8254" s="537" t="s">
        <v>8238</v>
      </c>
      <c r="C8254" s="31" t="s">
        <v>7632</v>
      </c>
      <c r="D8254" s="31">
        <v>49.89</v>
      </c>
      <c r="E8254" s="310" t="str">
        <f t="shared" si="129"/>
        <v>SINAPI 07/2024 INSUMOS</v>
      </c>
      <c r="F8254" s="31">
        <v>49.89</v>
      </c>
    </row>
    <row r="8255" spans="1:6" ht="40.5">
      <c r="A8255" s="31">
        <v>775</v>
      </c>
      <c r="B8255" s="537" t="s">
        <v>8239</v>
      </c>
      <c r="C8255" s="31" t="s">
        <v>7632</v>
      </c>
      <c r="D8255" s="31">
        <v>49.89</v>
      </c>
      <c r="E8255" s="310" t="str">
        <f t="shared" si="129"/>
        <v>SINAPI 07/2024 INSUMOS</v>
      </c>
      <c r="F8255" s="31">
        <v>49.89</v>
      </c>
    </row>
    <row r="8256" spans="1:6" ht="40.5">
      <c r="A8256" s="31">
        <v>788</v>
      </c>
      <c r="B8256" s="537" t="s">
        <v>8240</v>
      </c>
      <c r="C8256" s="31" t="s">
        <v>7632</v>
      </c>
      <c r="D8256" s="31">
        <v>31.01</v>
      </c>
      <c r="E8256" s="310" t="str">
        <f t="shared" si="129"/>
        <v>SINAPI 07/2024 INSUMOS</v>
      </c>
      <c r="F8256" s="31">
        <v>31.01</v>
      </c>
    </row>
    <row r="8257" spans="1:6" ht="40.5">
      <c r="A8257" s="31">
        <v>772</v>
      </c>
      <c r="B8257" s="537" t="s">
        <v>8241</v>
      </c>
      <c r="C8257" s="31" t="s">
        <v>7632</v>
      </c>
      <c r="D8257" s="31">
        <v>31.01</v>
      </c>
      <c r="E8257" s="310" t="str">
        <f t="shared" si="129"/>
        <v>SINAPI 07/2024 INSUMOS</v>
      </c>
      <c r="F8257" s="31">
        <v>31.01</v>
      </c>
    </row>
    <row r="8258" spans="1:6" ht="40.5">
      <c r="A8258" s="31">
        <v>771</v>
      </c>
      <c r="B8258" s="537" t="s">
        <v>8242</v>
      </c>
      <c r="C8258" s="31" t="s">
        <v>7632</v>
      </c>
      <c r="D8258" s="31">
        <v>31.01</v>
      </c>
      <c r="E8258" s="310" t="str">
        <f t="shared" si="129"/>
        <v>SINAPI 07/2024 INSUMOS</v>
      </c>
      <c r="F8258" s="31">
        <v>31.01</v>
      </c>
    </row>
    <row r="8259" spans="1:6" ht="40.5">
      <c r="A8259" s="31">
        <v>779</v>
      </c>
      <c r="B8259" s="537" t="s">
        <v>8243</v>
      </c>
      <c r="C8259" s="31" t="s">
        <v>7632</v>
      </c>
      <c r="D8259" s="31">
        <v>7.71</v>
      </c>
      <c r="E8259" s="310" t="str">
        <f t="shared" si="129"/>
        <v>SINAPI 07/2024 INSUMOS</v>
      </c>
      <c r="F8259" s="31">
        <v>7.71</v>
      </c>
    </row>
    <row r="8260" spans="1:6" ht="40.5">
      <c r="A8260" s="31">
        <v>776</v>
      </c>
      <c r="B8260" s="537" t="s">
        <v>8244</v>
      </c>
      <c r="C8260" s="31" t="s">
        <v>7632</v>
      </c>
      <c r="D8260" s="31">
        <v>73.55</v>
      </c>
      <c r="E8260" s="310" t="str">
        <f t="shared" si="129"/>
        <v>SINAPI 07/2024 INSUMOS</v>
      </c>
      <c r="F8260" s="31">
        <v>73.55</v>
      </c>
    </row>
    <row r="8261" spans="1:6" ht="40.5">
      <c r="A8261" s="31">
        <v>777</v>
      </c>
      <c r="B8261" s="537" t="s">
        <v>8245</v>
      </c>
      <c r="C8261" s="31" t="s">
        <v>7632</v>
      </c>
      <c r="D8261" s="31">
        <v>71.5</v>
      </c>
      <c r="E8261" s="310" t="str">
        <f t="shared" si="129"/>
        <v>SINAPI 07/2024 INSUMOS</v>
      </c>
      <c r="F8261" s="31">
        <v>71.5</v>
      </c>
    </row>
    <row r="8262" spans="1:6" ht="40.5">
      <c r="A8262" s="31">
        <v>780</v>
      </c>
      <c r="B8262" s="537" t="s">
        <v>8246</v>
      </c>
      <c r="C8262" s="31" t="s">
        <v>7632</v>
      </c>
      <c r="D8262" s="31">
        <v>71.86</v>
      </c>
      <c r="E8262" s="310" t="str">
        <f t="shared" si="129"/>
        <v>SINAPI 07/2024 INSUMOS</v>
      </c>
      <c r="F8262" s="31">
        <v>71.86</v>
      </c>
    </row>
    <row r="8263" spans="1:6" ht="40.5">
      <c r="A8263" s="31">
        <v>778</v>
      </c>
      <c r="B8263" s="537" t="s">
        <v>8247</v>
      </c>
      <c r="C8263" s="31" t="s">
        <v>7632</v>
      </c>
      <c r="D8263" s="31">
        <v>73.55</v>
      </c>
      <c r="E8263" s="310" t="str">
        <f t="shared" si="129"/>
        <v>SINAPI 07/2024 INSUMOS</v>
      </c>
      <c r="F8263" s="31">
        <v>73.55</v>
      </c>
    </row>
    <row r="8264" spans="1:6" ht="40.5">
      <c r="A8264" s="31">
        <v>781</v>
      </c>
      <c r="B8264" s="537" t="s">
        <v>8248</v>
      </c>
      <c r="C8264" s="31" t="s">
        <v>7632</v>
      </c>
      <c r="D8264" s="31">
        <v>135.9</v>
      </c>
      <c r="E8264" s="310" t="str">
        <f t="shared" si="129"/>
        <v>SINAPI 07/2024 INSUMOS</v>
      </c>
      <c r="F8264" s="31">
        <v>135.9</v>
      </c>
    </row>
    <row r="8265" spans="1:6" ht="40.5">
      <c r="A8265" s="31">
        <v>786</v>
      </c>
      <c r="B8265" s="537" t="s">
        <v>8249</v>
      </c>
      <c r="C8265" s="31" t="s">
        <v>7632</v>
      </c>
      <c r="D8265" s="31">
        <v>135.9</v>
      </c>
      <c r="E8265" s="310" t="str">
        <f t="shared" si="129"/>
        <v>SINAPI 07/2024 INSUMOS</v>
      </c>
      <c r="F8265" s="31">
        <v>135.9</v>
      </c>
    </row>
    <row r="8266" spans="1:6" ht="40.5">
      <c r="A8266" s="31">
        <v>782</v>
      </c>
      <c r="B8266" s="537" t="s">
        <v>8250</v>
      </c>
      <c r="C8266" s="31" t="s">
        <v>7632</v>
      </c>
      <c r="D8266" s="31">
        <v>135.9</v>
      </c>
      <c r="E8266" s="310" t="str">
        <f t="shared" si="129"/>
        <v>SINAPI 07/2024 INSUMOS</v>
      </c>
      <c r="F8266" s="31">
        <v>135.9</v>
      </c>
    </row>
    <row r="8267" spans="1:6" ht="40.5">
      <c r="A8267" s="31">
        <v>783</v>
      </c>
      <c r="B8267" s="537" t="s">
        <v>8251</v>
      </c>
      <c r="C8267" s="31" t="s">
        <v>7632</v>
      </c>
      <c r="D8267" s="31">
        <v>371.95</v>
      </c>
      <c r="E8267" s="310" t="str">
        <f t="shared" si="129"/>
        <v>SINAPI 07/2024 INSUMOS</v>
      </c>
      <c r="F8267" s="31">
        <v>371.95</v>
      </c>
    </row>
    <row r="8268" spans="1:6" ht="40.5">
      <c r="A8268" s="31">
        <v>785</v>
      </c>
      <c r="B8268" s="537" t="s">
        <v>8252</v>
      </c>
      <c r="C8268" s="31" t="s">
        <v>7632</v>
      </c>
      <c r="D8268" s="31">
        <v>393</v>
      </c>
      <c r="E8268" s="310" t="str">
        <f t="shared" si="129"/>
        <v>SINAPI 07/2024 INSUMOS</v>
      </c>
      <c r="F8268" s="31">
        <v>393</v>
      </c>
    </row>
    <row r="8269" spans="1:6" ht="40.5">
      <c r="A8269" s="31">
        <v>784</v>
      </c>
      <c r="B8269" s="537" t="s">
        <v>8253</v>
      </c>
      <c r="C8269" s="31" t="s">
        <v>7632</v>
      </c>
      <c r="D8269" s="31">
        <v>421.59</v>
      </c>
      <c r="E8269" s="310" t="str">
        <f t="shared" si="129"/>
        <v>SINAPI 07/2024 INSUMOS</v>
      </c>
      <c r="F8269" s="31">
        <v>421.59</v>
      </c>
    </row>
    <row r="8270" spans="1:6" ht="40.5">
      <c r="A8270" s="31">
        <v>828</v>
      </c>
      <c r="B8270" s="537" t="s">
        <v>8254</v>
      </c>
      <c r="C8270" s="31" t="s">
        <v>7632</v>
      </c>
      <c r="D8270" s="31">
        <v>0.54</v>
      </c>
      <c r="E8270" s="310" t="str">
        <f t="shared" si="129"/>
        <v>SINAPI 07/2024 INSUMOS</v>
      </c>
      <c r="F8270" s="31">
        <v>0.54</v>
      </c>
    </row>
    <row r="8271" spans="1:6" ht="40.5">
      <c r="A8271" s="31">
        <v>829</v>
      </c>
      <c r="B8271" s="537" t="s">
        <v>8255</v>
      </c>
      <c r="C8271" s="31" t="s">
        <v>7632</v>
      </c>
      <c r="D8271" s="31">
        <v>0.87</v>
      </c>
      <c r="E8271" s="310" t="str">
        <f t="shared" si="129"/>
        <v>SINAPI 07/2024 INSUMOS</v>
      </c>
      <c r="F8271" s="31">
        <v>0.87</v>
      </c>
    </row>
    <row r="8272" spans="1:6" ht="40.5">
      <c r="A8272" s="31">
        <v>812</v>
      </c>
      <c r="B8272" s="537" t="s">
        <v>8256</v>
      </c>
      <c r="C8272" s="31" t="s">
        <v>7632</v>
      </c>
      <c r="D8272" s="31">
        <v>1.91</v>
      </c>
      <c r="E8272" s="310" t="str">
        <f t="shared" si="129"/>
        <v>SINAPI 07/2024 INSUMOS</v>
      </c>
      <c r="F8272" s="31">
        <v>1.91</v>
      </c>
    </row>
    <row r="8273" spans="1:6" ht="40.5">
      <c r="A8273" s="31">
        <v>819</v>
      </c>
      <c r="B8273" s="537" t="s">
        <v>8257</v>
      </c>
      <c r="C8273" s="31" t="s">
        <v>7632</v>
      </c>
      <c r="D8273" s="31">
        <v>3.32</v>
      </c>
      <c r="E8273" s="310" t="str">
        <f t="shared" si="129"/>
        <v>SINAPI 07/2024 INSUMOS</v>
      </c>
      <c r="F8273" s="31">
        <v>3.32</v>
      </c>
    </row>
    <row r="8274" spans="1:6" ht="40.5">
      <c r="A8274" s="31">
        <v>818</v>
      </c>
      <c r="B8274" s="537" t="s">
        <v>8258</v>
      </c>
      <c r="C8274" s="31" t="s">
        <v>7632</v>
      </c>
      <c r="D8274" s="31">
        <v>6.2</v>
      </c>
      <c r="E8274" s="310" t="str">
        <f t="shared" si="129"/>
        <v>SINAPI 07/2024 INSUMOS</v>
      </c>
      <c r="F8274" s="31">
        <v>6.2</v>
      </c>
    </row>
    <row r="8275" spans="1:6" ht="40.5">
      <c r="A8275" s="31">
        <v>832</v>
      </c>
      <c r="B8275" s="537" t="s">
        <v>8259</v>
      </c>
      <c r="C8275" s="31" t="s">
        <v>7632</v>
      </c>
      <c r="D8275" s="31">
        <v>2.56</v>
      </c>
      <c r="E8275" s="310" t="str">
        <f t="shared" si="129"/>
        <v>SINAPI 07/2024 INSUMOS</v>
      </c>
      <c r="F8275" s="31">
        <v>2.56</v>
      </c>
    </row>
    <row r="8276" spans="1:6" ht="40.5">
      <c r="A8276" s="31">
        <v>834</v>
      </c>
      <c r="B8276" s="537" t="s">
        <v>8260</v>
      </c>
      <c r="C8276" s="31" t="s">
        <v>7632</v>
      </c>
      <c r="D8276" s="31">
        <v>3.32</v>
      </c>
      <c r="E8276" s="310" t="str">
        <f t="shared" si="129"/>
        <v>SINAPI 07/2024 INSUMOS</v>
      </c>
      <c r="F8276" s="31">
        <v>3.32</v>
      </c>
    </row>
    <row r="8277" spans="1:6" ht="40.5">
      <c r="A8277" s="31">
        <v>813</v>
      </c>
      <c r="B8277" s="537" t="s">
        <v>8261</v>
      </c>
      <c r="C8277" s="31" t="s">
        <v>7632</v>
      </c>
      <c r="D8277" s="31">
        <v>3.86</v>
      </c>
      <c r="E8277" s="310" t="str">
        <f t="shared" si="129"/>
        <v>SINAPI 07/2024 INSUMOS</v>
      </c>
      <c r="F8277" s="31">
        <v>3.86</v>
      </c>
    </row>
    <row r="8278" spans="1:6" ht="40.5">
      <c r="A8278" s="31">
        <v>820</v>
      </c>
      <c r="B8278" s="537" t="s">
        <v>8262</v>
      </c>
      <c r="C8278" s="31" t="s">
        <v>7632</v>
      </c>
      <c r="D8278" s="31">
        <v>5.2</v>
      </c>
      <c r="E8278" s="310" t="str">
        <f t="shared" si="129"/>
        <v>SINAPI 07/2024 INSUMOS</v>
      </c>
      <c r="F8278" s="31">
        <v>5.2</v>
      </c>
    </row>
    <row r="8279" spans="1:6" ht="40.5">
      <c r="A8279" s="31">
        <v>816</v>
      </c>
      <c r="B8279" s="537" t="s">
        <v>8263</v>
      </c>
      <c r="C8279" s="31" t="s">
        <v>7632</v>
      </c>
      <c r="D8279" s="31">
        <v>9.26</v>
      </c>
      <c r="E8279" s="310" t="str">
        <f t="shared" si="129"/>
        <v>SINAPI 07/2024 INSUMOS</v>
      </c>
      <c r="F8279" s="31">
        <v>9.26</v>
      </c>
    </row>
    <row r="8280" spans="1:6" ht="40.5">
      <c r="A8280" s="31">
        <v>814</v>
      </c>
      <c r="B8280" s="537" t="s">
        <v>8264</v>
      </c>
      <c r="C8280" s="31" t="s">
        <v>7632</v>
      </c>
      <c r="D8280" s="31">
        <v>11.5</v>
      </c>
      <c r="E8280" s="310" t="str">
        <f t="shared" si="129"/>
        <v>SINAPI 07/2024 INSUMOS</v>
      </c>
      <c r="F8280" s="31">
        <v>11.5</v>
      </c>
    </row>
    <row r="8281" spans="1:6" ht="40.5">
      <c r="A8281" s="31">
        <v>822</v>
      </c>
      <c r="B8281" s="537" t="s">
        <v>8265</v>
      </c>
      <c r="C8281" s="31" t="s">
        <v>7632</v>
      </c>
      <c r="D8281" s="31">
        <v>15.02</v>
      </c>
      <c r="E8281" s="310" t="str">
        <f t="shared" si="129"/>
        <v>SINAPI 07/2024 INSUMOS</v>
      </c>
      <c r="F8281" s="31">
        <v>15.02</v>
      </c>
    </row>
    <row r="8282" spans="1:6" ht="40.5">
      <c r="A8282" s="31">
        <v>821</v>
      </c>
      <c r="B8282" s="537" t="s">
        <v>8266</v>
      </c>
      <c r="C8282" s="31" t="s">
        <v>7632</v>
      </c>
      <c r="D8282" s="31">
        <v>17.18</v>
      </c>
      <c r="E8282" s="310" t="str">
        <f t="shared" si="129"/>
        <v>SINAPI 07/2024 INSUMOS</v>
      </c>
      <c r="F8282" s="31">
        <v>17.18</v>
      </c>
    </row>
    <row r="8283" spans="1:6" ht="40.5">
      <c r="A8283" s="31">
        <v>20086</v>
      </c>
      <c r="B8283" s="537" t="s">
        <v>8267</v>
      </c>
      <c r="C8283" s="31" t="s">
        <v>7632</v>
      </c>
      <c r="D8283" s="31">
        <v>2.34</v>
      </c>
      <c r="E8283" s="310" t="str">
        <f t="shared" si="129"/>
        <v>SINAPI 07/2024 INSUMOS</v>
      </c>
      <c r="F8283" s="31">
        <v>2.34</v>
      </c>
    </row>
    <row r="8284" spans="1:6" ht="40.5">
      <c r="A8284" s="31">
        <v>39191</v>
      </c>
      <c r="B8284" s="537" t="s">
        <v>8268</v>
      </c>
      <c r="C8284" s="31" t="s">
        <v>7632</v>
      </c>
      <c r="D8284" s="31">
        <v>20.18</v>
      </c>
      <c r="E8284" s="310" t="str">
        <f t="shared" si="129"/>
        <v>SINAPI 07/2024 INSUMOS</v>
      </c>
      <c r="F8284" s="31">
        <v>20.18</v>
      </c>
    </row>
    <row r="8285" spans="1:6" ht="40.5">
      <c r="A8285" s="31">
        <v>39190</v>
      </c>
      <c r="B8285" s="537" t="s">
        <v>8269</v>
      </c>
      <c r="C8285" s="31" t="s">
        <v>7632</v>
      </c>
      <c r="D8285" s="31">
        <v>21.08</v>
      </c>
      <c r="E8285" s="310" t="str">
        <f t="shared" si="129"/>
        <v>SINAPI 07/2024 INSUMOS</v>
      </c>
      <c r="F8285" s="31">
        <v>21.08</v>
      </c>
    </row>
    <row r="8286" spans="1:6" ht="40.5">
      <c r="A8286" s="31">
        <v>39189</v>
      </c>
      <c r="B8286" s="537" t="s">
        <v>8270</v>
      </c>
      <c r="C8286" s="31" t="s">
        <v>7632</v>
      </c>
      <c r="D8286" s="31">
        <v>22.31</v>
      </c>
      <c r="E8286" s="310" t="str">
        <f t="shared" si="129"/>
        <v>SINAPI 07/2024 INSUMOS</v>
      </c>
      <c r="F8286" s="31">
        <v>22.31</v>
      </c>
    </row>
    <row r="8287" spans="1:6" ht="40.5">
      <c r="A8287" s="31">
        <v>39186</v>
      </c>
      <c r="B8287" s="537" t="s">
        <v>8271</v>
      </c>
      <c r="C8287" s="31" t="s">
        <v>7632</v>
      </c>
      <c r="D8287" s="31">
        <v>19.96</v>
      </c>
      <c r="E8287" s="310" t="str">
        <f t="shared" si="129"/>
        <v>SINAPI 07/2024 INSUMOS</v>
      </c>
      <c r="F8287" s="31">
        <v>19.96</v>
      </c>
    </row>
    <row r="8288" spans="1:6" ht="40.5">
      <c r="A8288" s="31">
        <v>39188</v>
      </c>
      <c r="B8288" s="537" t="s">
        <v>8272</v>
      </c>
      <c r="C8288" s="31" t="s">
        <v>7632</v>
      </c>
      <c r="D8288" s="31">
        <v>16.420000000000002</v>
      </c>
      <c r="E8288" s="310" t="str">
        <f t="shared" si="129"/>
        <v>SINAPI 07/2024 INSUMOS</v>
      </c>
      <c r="F8288" s="31">
        <v>16.420000000000002</v>
      </c>
    </row>
    <row r="8289" spans="1:6" ht="40.5">
      <c r="A8289" s="31">
        <v>39187</v>
      </c>
      <c r="B8289" s="537" t="s">
        <v>8273</v>
      </c>
      <c r="C8289" s="31" t="s">
        <v>7632</v>
      </c>
      <c r="D8289" s="31">
        <v>17.21</v>
      </c>
      <c r="E8289" s="310" t="str">
        <f t="shared" si="129"/>
        <v>SINAPI 07/2024 INSUMOS</v>
      </c>
      <c r="F8289" s="31">
        <v>17.21</v>
      </c>
    </row>
    <row r="8290" spans="1:6" ht="40.5">
      <c r="A8290" s="31">
        <v>39184</v>
      </c>
      <c r="B8290" s="537" t="s">
        <v>8274</v>
      </c>
      <c r="C8290" s="31" t="s">
        <v>7632</v>
      </c>
      <c r="D8290" s="31">
        <v>6.47</v>
      </c>
      <c r="E8290" s="310" t="str">
        <f t="shared" si="129"/>
        <v>SINAPI 07/2024 INSUMOS</v>
      </c>
      <c r="F8290" s="31">
        <v>6.47</v>
      </c>
    </row>
    <row r="8291" spans="1:6" ht="40.5">
      <c r="A8291" s="31">
        <v>39185</v>
      </c>
      <c r="B8291" s="537" t="s">
        <v>8275</v>
      </c>
      <c r="C8291" s="31" t="s">
        <v>7632</v>
      </c>
      <c r="D8291" s="31">
        <v>5.9</v>
      </c>
      <c r="E8291" s="310" t="str">
        <f t="shared" si="129"/>
        <v>SINAPI 07/2024 INSUMOS</v>
      </c>
      <c r="F8291" s="31">
        <v>5.9</v>
      </c>
    </row>
    <row r="8292" spans="1:6" ht="40.5">
      <c r="A8292" s="31">
        <v>39198</v>
      </c>
      <c r="B8292" s="537" t="s">
        <v>8276</v>
      </c>
      <c r="C8292" s="31" t="s">
        <v>7632</v>
      </c>
      <c r="D8292" s="31">
        <v>66.19</v>
      </c>
      <c r="E8292" s="310" t="str">
        <f t="shared" si="129"/>
        <v>SINAPI 07/2024 INSUMOS</v>
      </c>
      <c r="F8292" s="31">
        <v>66.19</v>
      </c>
    </row>
    <row r="8293" spans="1:6" ht="40.5">
      <c r="A8293" s="31">
        <v>39197</v>
      </c>
      <c r="B8293" s="537" t="s">
        <v>8277</v>
      </c>
      <c r="C8293" s="31" t="s">
        <v>7632</v>
      </c>
      <c r="D8293" s="31">
        <v>69.14</v>
      </c>
      <c r="E8293" s="310" t="str">
        <f t="shared" si="129"/>
        <v>SINAPI 07/2024 INSUMOS</v>
      </c>
      <c r="F8293" s="31">
        <v>69.14</v>
      </c>
    </row>
    <row r="8294" spans="1:6" ht="40.5">
      <c r="A8294" s="31">
        <v>39196</v>
      </c>
      <c r="B8294" s="537" t="s">
        <v>8278</v>
      </c>
      <c r="C8294" s="31" t="s">
        <v>7632</v>
      </c>
      <c r="D8294" s="31">
        <v>71.31</v>
      </c>
      <c r="E8294" s="310" t="str">
        <f t="shared" si="129"/>
        <v>SINAPI 07/2024 INSUMOS</v>
      </c>
      <c r="F8294" s="31">
        <v>71.31</v>
      </c>
    </row>
    <row r="8295" spans="1:6" ht="40.5">
      <c r="A8295" s="31">
        <v>39199</v>
      </c>
      <c r="B8295" s="537" t="s">
        <v>8279</v>
      </c>
      <c r="C8295" s="31" t="s">
        <v>7632</v>
      </c>
      <c r="D8295" s="31">
        <v>63.7</v>
      </c>
      <c r="E8295" s="310" t="str">
        <f t="shared" si="129"/>
        <v>SINAPI 07/2024 INSUMOS</v>
      </c>
      <c r="F8295" s="31">
        <v>63.7</v>
      </c>
    </row>
    <row r="8296" spans="1:6" ht="40.5">
      <c r="A8296" s="31">
        <v>39195</v>
      </c>
      <c r="B8296" s="537" t="s">
        <v>8280</v>
      </c>
      <c r="C8296" s="31" t="s">
        <v>7632</v>
      </c>
      <c r="D8296" s="31">
        <v>36.770000000000003</v>
      </c>
      <c r="E8296" s="310" t="str">
        <f t="shared" si="129"/>
        <v>SINAPI 07/2024 INSUMOS</v>
      </c>
      <c r="F8296" s="31">
        <v>36.770000000000003</v>
      </c>
    </row>
    <row r="8297" spans="1:6" ht="40.5">
      <c r="A8297" s="31">
        <v>39194</v>
      </c>
      <c r="B8297" s="537" t="s">
        <v>8281</v>
      </c>
      <c r="C8297" s="31" t="s">
        <v>7632</v>
      </c>
      <c r="D8297" s="31">
        <v>39.35</v>
      </c>
      <c r="E8297" s="310" t="str">
        <f t="shared" si="129"/>
        <v>SINAPI 07/2024 INSUMOS</v>
      </c>
      <c r="F8297" s="31">
        <v>39.35</v>
      </c>
    </row>
    <row r="8298" spans="1:6" ht="40.5">
      <c r="A8298" s="31">
        <v>39193</v>
      </c>
      <c r="B8298" s="537" t="s">
        <v>8282</v>
      </c>
      <c r="C8298" s="31" t="s">
        <v>7632</v>
      </c>
      <c r="D8298" s="31">
        <v>43.12</v>
      </c>
      <c r="E8298" s="310" t="str">
        <f t="shared" ref="E8298:E8361" si="130">+$G$7658</f>
        <v>SINAPI 07/2024 INSUMOS</v>
      </c>
      <c r="F8298" s="31">
        <v>43.12</v>
      </c>
    </row>
    <row r="8299" spans="1:6" ht="40.5">
      <c r="A8299" s="31">
        <v>39192</v>
      </c>
      <c r="B8299" s="537" t="s">
        <v>8283</v>
      </c>
      <c r="C8299" s="31" t="s">
        <v>7632</v>
      </c>
      <c r="D8299" s="31">
        <v>44.86</v>
      </c>
      <c r="E8299" s="310" t="str">
        <f t="shared" si="130"/>
        <v>SINAPI 07/2024 INSUMOS</v>
      </c>
      <c r="F8299" s="31">
        <v>44.86</v>
      </c>
    </row>
    <row r="8300" spans="1:6" ht="40.5">
      <c r="A8300" s="31">
        <v>39920</v>
      </c>
      <c r="B8300" s="537" t="s">
        <v>8284</v>
      </c>
      <c r="C8300" s="31" t="s">
        <v>7632</v>
      </c>
      <c r="D8300" s="31">
        <v>5.43</v>
      </c>
      <c r="E8300" s="310" t="str">
        <f t="shared" si="130"/>
        <v>SINAPI 07/2024 INSUMOS</v>
      </c>
      <c r="F8300" s="31">
        <v>5.43</v>
      </c>
    </row>
    <row r="8301" spans="1:6" ht="40.5">
      <c r="A8301" s="31">
        <v>39201</v>
      </c>
      <c r="B8301" s="537" t="s">
        <v>8285</v>
      </c>
      <c r="C8301" s="31" t="s">
        <v>7632</v>
      </c>
      <c r="D8301" s="31">
        <v>79.13</v>
      </c>
      <c r="E8301" s="310" t="str">
        <f t="shared" si="130"/>
        <v>SINAPI 07/2024 INSUMOS</v>
      </c>
      <c r="F8301" s="31">
        <v>79.13</v>
      </c>
    </row>
    <row r="8302" spans="1:6" ht="40.5">
      <c r="A8302" s="31">
        <v>39200</v>
      </c>
      <c r="B8302" s="537" t="s">
        <v>8286</v>
      </c>
      <c r="C8302" s="31" t="s">
        <v>7632</v>
      </c>
      <c r="D8302" s="31">
        <v>79.77</v>
      </c>
      <c r="E8302" s="310" t="str">
        <f t="shared" si="130"/>
        <v>SINAPI 07/2024 INSUMOS</v>
      </c>
      <c r="F8302" s="31">
        <v>79.77</v>
      </c>
    </row>
    <row r="8303" spans="1:6" ht="40.5">
      <c r="A8303" s="31">
        <v>39203</v>
      </c>
      <c r="B8303" s="537" t="s">
        <v>8287</v>
      </c>
      <c r="C8303" s="31" t="s">
        <v>7632</v>
      </c>
      <c r="D8303" s="31">
        <v>64.41</v>
      </c>
      <c r="E8303" s="310" t="str">
        <f t="shared" si="130"/>
        <v>SINAPI 07/2024 INSUMOS</v>
      </c>
      <c r="F8303" s="31">
        <v>64.41</v>
      </c>
    </row>
    <row r="8304" spans="1:6" ht="40.5">
      <c r="A8304" s="31">
        <v>39202</v>
      </c>
      <c r="B8304" s="537" t="s">
        <v>8288</v>
      </c>
      <c r="C8304" s="31" t="s">
        <v>7632</v>
      </c>
      <c r="D8304" s="31">
        <v>75.67</v>
      </c>
      <c r="E8304" s="310" t="str">
        <f t="shared" si="130"/>
        <v>SINAPI 07/2024 INSUMOS</v>
      </c>
      <c r="F8304" s="31">
        <v>75.67</v>
      </c>
    </row>
    <row r="8305" spans="1:6" ht="40.5">
      <c r="A8305" s="31">
        <v>39205</v>
      </c>
      <c r="B8305" s="537" t="s">
        <v>8289</v>
      </c>
      <c r="C8305" s="31" t="s">
        <v>7632</v>
      </c>
      <c r="D8305" s="31">
        <v>126.24</v>
      </c>
      <c r="E8305" s="310" t="str">
        <f t="shared" si="130"/>
        <v>SINAPI 07/2024 INSUMOS</v>
      </c>
      <c r="F8305" s="31">
        <v>126.24</v>
      </c>
    </row>
    <row r="8306" spans="1:6" ht="40.5">
      <c r="A8306" s="31">
        <v>39204</v>
      </c>
      <c r="B8306" s="537" t="s">
        <v>8290</v>
      </c>
      <c r="C8306" s="31" t="s">
        <v>7632</v>
      </c>
      <c r="D8306" s="31">
        <v>129.29</v>
      </c>
      <c r="E8306" s="310" t="str">
        <f t="shared" si="130"/>
        <v>SINAPI 07/2024 INSUMOS</v>
      </c>
      <c r="F8306" s="31">
        <v>129.29</v>
      </c>
    </row>
    <row r="8307" spans="1:6" ht="40.5">
      <c r="A8307" s="31">
        <v>39206</v>
      </c>
      <c r="B8307" s="537" t="s">
        <v>8291</v>
      </c>
      <c r="C8307" s="31" t="s">
        <v>7632</v>
      </c>
      <c r="D8307" s="31">
        <v>122.66</v>
      </c>
      <c r="E8307" s="310" t="str">
        <f t="shared" si="130"/>
        <v>SINAPI 07/2024 INSUMOS</v>
      </c>
      <c r="F8307" s="31">
        <v>122.66</v>
      </c>
    </row>
    <row r="8308" spans="1:6" ht="40.5">
      <c r="A8308" s="31">
        <v>798</v>
      </c>
      <c r="B8308" s="537" t="s">
        <v>8292</v>
      </c>
      <c r="C8308" s="31" t="s">
        <v>7632</v>
      </c>
      <c r="D8308" s="31">
        <v>1.07</v>
      </c>
      <c r="E8308" s="310" t="str">
        <f t="shared" si="130"/>
        <v>SINAPI 07/2024 INSUMOS</v>
      </c>
      <c r="F8308" s="31">
        <v>1.07</v>
      </c>
    </row>
    <row r="8309" spans="1:6" ht="40.5">
      <c r="A8309" s="31">
        <v>797</v>
      </c>
      <c r="B8309" s="537" t="s">
        <v>8293</v>
      </c>
      <c r="C8309" s="31" t="s">
        <v>7632</v>
      </c>
      <c r="D8309" s="31">
        <v>7.77</v>
      </c>
      <c r="E8309" s="310" t="str">
        <f t="shared" si="130"/>
        <v>SINAPI 07/2024 INSUMOS</v>
      </c>
      <c r="F8309" s="31">
        <v>7.77</v>
      </c>
    </row>
    <row r="8310" spans="1:6" ht="40.5">
      <c r="A8310" s="31">
        <v>796</v>
      </c>
      <c r="B8310" s="537" t="s">
        <v>8294</v>
      </c>
      <c r="C8310" s="31" t="s">
        <v>7632</v>
      </c>
      <c r="D8310" s="31">
        <v>6.61</v>
      </c>
      <c r="E8310" s="310" t="str">
        <f t="shared" si="130"/>
        <v>SINAPI 07/2024 INSUMOS</v>
      </c>
      <c r="F8310" s="31">
        <v>6.61</v>
      </c>
    </row>
    <row r="8311" spans="1:6" ht="40.5">
      <c r="A8311" s="31">
        <v>799</v>
      </c>
      <c r="B8311" s="537" t="s">
        <v>8295</v>
      </c>
      <c r="C8311" s="31" t="s">
        <v>7632</v>
      </c>
      <c r="D8311" s="31">
        <v>3.19</v>
      </c>
      <c r="E8311" s="310" t="str">
        <f t="shared" si="130"/>
        <v>SINAPI 07/2024 INSUMOS</v>
      </c>
      <c r="F8311" s="31">
        <v>3.19</v>
      </c>
    </row>
    <row r="8312" spans="1:6" ht="40.5">
      <c r="A8312" s="31">
        <v>792</v>
      </c>
      <c r="B8312" s="537" t="s">
        <v>8296</v>
      </c>
      <c r="C8312" s="31" t="s">
        <v>7632</v>
      </c>
      <c r="D8312" s="31">
        <v>3.09</v>
      </c>
      <c r="E8312" s="310" t="str">
        <f t="shared" si="130"/>
        <v>SINAPI 07/2024 INSUMOS</v>
      </c>
      <c r="F8312" s="31">
        <v>3.09</v>
      </c>
    </row>
    <row r="8313" spans="1:6" ht="40.5">
      <c r="A8313" s="31">
        <v>38001</v>
      </c>
      <c r="B8313" s="537" t="s">
        <v>8297</v>
      </c>
      <c r="C8313" s="31" t="s">
        <v>7632</v>
      </c>
      <c r="D8313" s="31">
        <v>0.88</v>
      </c>
      <c r="E8313" s="310" t="str">
        <f t="shared" si="130"/>
        <v>SINAPI 07/2024 INSUMOS</v>
      </c>
      <c r="F8313" s="31">
        <v>0.88</v>
      </c>
    </row>
    <row r="8314" spans="1:6" ht="40.5">
      <c r="A8314" s="31">
        <v>38002</v>
      </c>
      <c r="B8314" s="537" t="s">
        <v>8298</v>
      </c>
      <c r="C8314" s="31" t="s">
        <v>7632</v>
      </c>
      <c r="D8314" s="31">
        <v>3.09</v>
      </c>
      <c r="E8314" s="310" t="str">
        <f t="shared" si="130"/>
        <v>SINAPI 07/2024 INSUMOS</v>
      </c>
      <c r="F8314" s="31">
        <v>3.09</v>
      </c>
    </row>
    <row r="8315" spans="1:6" ht="40.5">
      <c r="A8315" s="31">
        <v>38003</v>
      </c>
      <c r="B8315" s="537" t="s">
        <v>8299</v>
      </c>
      <c r="C8315" s="31" t="s">
        <v>7632</v>
      </c>
      <c r="D8315" s="31">
        <v>21.1</v>
      </c>
      <c r="E8315" s="310" t="str">
        <f t="shared" si="130"/>
        <v>SINAPI 07/2024 INSUMOS</v>
      </c>
      <c r="F8315" s="31">
        <v>21.1</v>
      </c>
    </row>
    <row r="8316" spans="1:6" ht="40.5">
      <c r="A8316" s="31">
        <v>38004</v>
      </c>
      <c r="B8316" s="537" t="s">
        <v>8300</v>
      </c>
      <c r="C8316" s="31" t="s">
        <v>7632</v>
      </c>
      <c r="D8316" s="31">
        <v>24.27</v>
      </c>
      <c r="E8316" s="310" t="str">
        <f t="shared" si="130"/>
        <v>SINAPI 07/2024 INSUMOS</v>
      </c>
      <c r="F8316" s="31">
        <v>24.27</v>
      </c>
    </row>
    <row r="8317" spans="1:6" ht="40.5">
      <c r="A8317" s="31">
        <v>44263</v>
      </c>
      <c r="B8317" s="537" t="s">
        <v>8301</v>
      </c>
      <c r="C8317" s="31" t="s">
        <v>7632</v>
      </c>
      <c r="D8317" s="31">
        <v>43.58</v>
      </c>
      <c r="E8317" s="310" t="str">
        <f t="shared" si="130"/>
        <v>SINAPI 07/2024 INSUMOS</v>
      </c>
      <c r="F8317" s="31">
        <v>43.58</v>
      </c>
    </row>
    <row r="8318" spans="1:6" ht="40.5">
      <c r="A8318" s="31">
        <v>36327</v>
      </c>
      <c r="B8318" s="537" t="s">
        <v>8302</v>
      </c>
      <c r="C8318" s="31" t="s">
        <v>7632</v>
      </c>
      <c r="D8318" s="31">
        <v>3.75</v>
      </c>
      <c r="E8318" s="310" t="str">
        <f t="shared" si="130"/>
        <v>SINAPI 07/2024 INSUMOS</v>
      </c>
      <c r="F8318" s="31">
        <v>3.75</v>
      </c>
    </row>
    <row r="8319" spans="1:6" ht="40.5">
      <c r="A8319" s="31">
        <v>38992</v>
      </c>
      <c r="B8319" s="537" t="s">
        <v>8303</v>
      </c>
      <c r="C8319" s="31" t="s">
        <v>7632</v>
      </c>
      <c r="D8319" s="31">
        <v>4.5599999999999996</v>
      </c>
      <c r="E8319" s="310" t="str">
        <f t="shared" si="130"/>
        <v>SINAPI 07/2024 INSUMOS</v>
      </c>
      <c r="F8319" s="31">
        <v>4.5599999999999996</v>
      </c>
    </row>
    <row r="8320" spans="1:6" ht="40.5">
      <c r="A8320" s="31">
        <v>38993</v>
      </c>
      <c r="B8320" s="537" t="s">
        <v>8304</v>
      </c>
      <c r="C8320" s="31" t="s">
        <v>7632</v>
      </c>
      <c r="D8320" s="31">
        <v>11.85</v>
      </c>
      <c r="E8320" s="310" t="str">
        <f t="shared" si="130"/>
        <v>SINAPI 07/2024 INSUMOS</v>
      </c>
      <c r="F8320" s="31">
        <v>11.85</v>
      </c>
    </row>
    <row r="8321" spans="1:6" ht="40.5">
      <c r="A8321" s="31">
        <v>44175</v>
      </c>
      <c r="B8321" s="537" t="s">
        <v>8305</v>
      </c>
      <c r="C8321" s="31" t="s">
        <v>7632</v>
      </c>
      <c r="D8321" s="31">
        <v>20.68</v>
      </c>
      <c r="E8321" s="310" t="str">
        <f t="shared" si="130"/>
        <v>SINAPI 07/2024 INSUMOS</v>
      </c>
      <c r="F8321" s="31">
        <v>20.68</v>
      </c>
    </row>
    <row r="8322" spans="1:6" ht="40.5">
      <c r="A8322" s="31">
        <v>44177</v>
      </c>
      <c r="B8322" s="537" t="s">
        <v>8306</v>
      </c>
      <c r="C8322" s="31" t="s">
        <v>7632</v>
      </c>
      <c r="D8322" s="31">
        <v>15.45</v>
      </c>
      <c r="E8322" s="310" t="str">
        <f t="shared" si="130"/>
        <v>SINAPI 07/2024 INSUMOS</v>
      </c>
      <c r="F8322" s="31">
        <v>15.45</v>
      </c>
    </row>
    <row r="8323" spans="1:6" ht="40.5">
      <c r="A8323" s="31">
        <v>38418</v>
      </c>
      <c r="B8323" s="537" t="s">
        <v>8307</v>
      </c>
      <c r="C8323" s="31" t="s">
        <v>7632</v>
      </c>
      <c r="D8323" s="31">
        <v>4.0199999999999996</v>
      </c>
      <c r="E8323" s="310" t="str">
        <f t="shared" si="130"/>
        <v>SINAPI 07/2024 INSUMOS</v>
      </c>
      <c r="F8323" s="31">
        <v>4.0199999999999996</v>
      </c>
    </row>
    <row r="8324" spans="1:6" ht="40.5">
      <c r="A8324" s="31">
        <v>39178</v>
      </c>
      <c r="B8324" s="537" t="s">
        <v>8308</v>
      </c>
      <c r="C8324" s="31" t="s">
        <v>7632</v>
      </c>
      <c r="D8324" s="31">
        <v>2.1800000000000002</v>
      </c>
      <c r="E8324" s="310" t="str">
        <f t="shared" si="130"/>
        <v>SINAPI 07/2024 INSUMOS</v>
      </c>
      <c r="F8324" s="31">
        <v>2.1800000000000002</v>
      </c>
    </row>
    <row r="8325" spans="1:6" ht="40.5">
      <c r="A8325" s="31">
        <v>39177</v>
      </c>
      <c r="B8325" s="537" t="s">
        <v>8309</v>
      </c>
      <c r="C8325" s="31" t="s">
        <v>7632</v>
      </c>
      <c r="D8325" s="31">
        <v>1.97</v>
      </c>
      <c r="E8325" s="310" t="str">
        <f t="shared" si="130"/>
        <v>SINAPI 07/2024 INSUMOS</v>
      </c>
      <c r="F8325" s="31">
        <v>1.97</v>
      </c>
    </row>
    <row r="8326" spans="1:6" ht="40.5">
      <c r="A8326" s="31">
        <v>39174</v>
      </c>
      <c r="B8326" s="537" t="s">
        <v>8310</v>
      </c>
      <c r="C8326" s="31" t="s">
        <v>7632</v>
      </c>
      <c r="D8326" s="31">
        <v>0.98</v>
      </c>
      <c r="E8326" s="310" t="str">
        <f t="shared" si="130"/>
        <v>SINAPI 07/2024 INSUMOS</v>
      </c>
      <c r="F8326" s="31">
        <v>0.98</v>
      </c>
    </row>
    <row r="8327" spans="1:6" ht="40.5">
      <c r="A8327" s="31">
        <v>39176</v>
      </c>
      <c r="B8327" s="537" t="s">
        <v>8311</v>
      </c>
      <c r="C8327" s="31" t="s">
        <v>7632</v>
      </c>
      <c r="D8327" s="31">
        <v>1.29</v>
      </c>
      <c r="E8327" s="310" t="str">
        <f t="shared" si="130"/>
        <v>SINAPI 07/2024 INSUMOS</v>
      </c>
      <c r="F8327" s="31">
        <v>1.29</v>
      </c>
    </row>
    <row r="8328" spans="1:6" ht="40.5">
      <c r="A8328" s="31">
        <v>39180</v>
      </c>
      <c r="B8328" s="537" t="s">
        <v>8312</v>
      </c>
      <c r="C8328" s="31" t="s">
        <v>7632</v>
      </c>
      <c r="D8328" s="31">
        <v>5.92</v>
      </c>
      <c r="E8328" s="310" t="str">
        <f t="shared" si="130"/>
        <v>SINAPI 07/2024 INSUMOS</v>
      </c>
      <c r="F8328" s="31">
        <v>5.92</v>
      </c>
    </row>
    <row r="8329" spans="1:6" ht="40.5">
      <c r="A8329" s="31">
        <v>39179</v>
      </c>
      <c r="B8329" s="537" t="s">
        <v>8313</v>
      </c>
      <c r="C8329" s="31" t="s">
        <v>7632</v>
      </c>
      <c r="D8329" s="31">
        <v>5.24</v>
      </c>
      <c r="E8329" s="310" t="str">
        <f t="shared" si="130"/>
        <v>SINAPI 07/2024 INSUMOS</v>
      </c>
      <c r="F8329" s="31">
        <v>5.24</v>
      </c>
    </row>
    <row r="8330" spans="1:6" ht="40.5">
      <c r="A8330" s="31">
        <v>39175</v>
      </c>
      <c r="B8330" s="537" t="s">
        <v>8314</v>
      </c>
      <c r="C8330" s="31" t="s">
        <v>7632</v>
      </c>
      <c r="D8330" s="31">
        <v>1.2</v>
      </c>
      <c r="E8330" s="310" t="str">
        <f t="shared" si="130"/>
        <v>SINAPI 07/2024 INSUMOS</v>
      </c>
      <c r="F8330" s="31">
        <v>1.2</v>
      </c>
    </row>
    <row r="8331" spans="1:6" ht="40.5">
      <c r="A8331" s="31">
        <v>39217</v>
      </c>
      <c r="B8331" s="537" t="s">
        <v>8315</v>
      </c>
      <c r="C8331" s="31" t="s">
        <v>7632</v>
      </c>
      <c r="D8331" s="31">
        <v>0.93</v>
      </c>
      <c r="E8331" s="310" t="str">
        <f t="shared" si="130"/>
        <v>SINAPI 07/2024 INSUMOS</v>
      </c>
      <c r="F8331" s="31">
        <v>0.93</v>
      </c>
    </row>
    <row r="8332" spans="1:6" ht="40.5">
      <c r="A8332" s="31">
        <v>39181</v>
      </c>
      <c r="B8332" s="537" t="s">
        <v>8316</v>
      </c>
      <c r="C8332" s="31" t="s">
        <v>7632</v>
      </c>
      <c r="D8332" s="31">
        <v>7.94</v>
      </c>
      <c r="E8332" s="310" t="str">
        <f t="shared" si="130"/>
        <v>SINAPI 07/2024 INSUMOS</v>
      </c>
      <c r="F8332" s="31">
        <v>7.94</v>
      </c>
    </row>
    <row r="8333" spans="1:6" ht="40.5">
      <c r="A8333" s="31">
        <v>39182</v>
      </c>
      <c r="B8333" s="537" t="s">
        <v>8317</v>
      </c>
      <c r="C8333" s="31" t="s">
        <v>7632</v>
      </c>
      <c r="D8333" s="31">
        <v>11.17</v>
      </c>
      <c r="E8333" s="310" t="str">
        <f t="shared" si="130"/>
        <v>SINAPI 07/2024 INSUMOS</v>
      </c>
      <c r="F8333" s="31">
        <v>11.17</v>
      </c>
    </row>
    <row r="8334" spans="1:6" ht="40.5">
      <c r="A8334" s="31">
        <v>12616</v>
      </c>
      <c r="B8334" s="537" t="s">
        <v>8318</v>
      </c>
      <c r="C8334" s="31" t="s">
        <v>7632</v>
      </c>
      <c r="D8334" s="31">
        <v>12.41</v>
      </c>
      <c r="E8334" s="310" t="str">
        <f t="shared" si="130"/>
        <v>SINAPI 07/2024 INSUMOS</v>
      </c>
      <c r="F8334" s="31">
        <v>12.41</v>
      </c>
    </row>
    <row r="8335" spans="1:6" ht="45">
      <c r="A8335" s="31">
        <v>1049</v>
      </c>
      <c r="B8335" s="537" t="s">
        <v>8319</v>
      </c>
      <c r="C8335" s="31" t="s">
        <v>7632</v>
      </c>
      <c r="D8335" s="31">
        <v>9.35</v>
      </c>
      <c r="E8335" s="310" t="str">
        <f t="shared" si="130"/>
        <v>SINAPI 07/2024 INSUMOS</v>
      </c>
      <c r="F8335" s="31">
        <v>9.35</v>
      </c>
    </row>
    <row r="8336" spans="1:6" ht="45">
      <c r="A8336" s="31">
        <v>1099</v>
      </c>
      <c r="B8336" s="537" t="s">
        <v>8320</v>
      </c>
      <c r="C8336" s="31" t="s">
        <v>7632</v>
      </c>
      <c r="D8336" s="31">
        <v>7.15</v>
      </c>
      <c r="E8336" s="310" t="str">
        <f t="shared" si="130"/>
        <v>SINAPI 07/2024 INSUMOS</v>
      </c>
      <c r="F8336" s="31">
        <v>7.15</v>
      </c>
    </row>
    <row r="8337" spans="1:6" ht="45">
      <c r="A8337" s="31">
        <v>39678</v>
      </c>
      <c r="B8337" s="537" t="s">
        <v>8321</v>
      </c>
      <c r="C8337" s="31" t="s">
        <v>7632</v>
      </c>
      <c r="D8337" s="31">
        <v>2.88</v>
      </c>
      <c r="E8337" s="310" t="str">
        <f t="shared" si="130"/>
        <v>SINAPI 07/2024 INSUMOS</v>
      </c>
      <c r="F8337" s="31">
        <v>2.88</v>
      </c>
    </row>
    <row r="8338" spans="1:6" ht="45">
      <c r="A8338" s="31">
        <v>1050</v>
      </c>
      <c r="B8338" s="537" t="s">
        <v>8322</v>
      </c>
      <c r="C8338" s="31" t="s">
        <v>7632</v>
      </c>
      <c r="D8338" s="31">
        <v>4.8899999999999997</v>
      </c>
      <c r="E8338" s="310" t="str">
        <f t="shared" si="130"/>
        <v>SINAPI 07/2024 INSUMOS</v>
      </c>
      <c r="F8338" s="31">
        <v>4.8899999999999997</v>
      </c>
    </row>
    <row r="8339" spans="1:6" ht="45">
      <c r="A8339" s="31">
        <v>1101</v>
      </c>
      <c r="B8339" s="537" t="s">
        <v>8323</v>
      </c>
      <c r="C8339" s="31" t="s">
        <v>7632</v>
      </c>
      <c r="D8339" s="31">
        <v>30.85</v>
      </c>
      <c r="E8339" s="310" t="str">
        <f t="shared" si="130"/>
        <v>SINAPI 07/2024 INSUMOS</v>
      </c>
      <c r="F8339" s="31">
        <v>30.85</v>
      </c>
    </row>
    <row r="8340" spans="1:6" ht="45">
      <c r="A8340" s="31">
        <v>1100</v>
      </c>
      <c r="B8340" s="537" t="s">
        <v>8324</v>
      </c>
      <c r="C8340" s="31" t="s">
        <v>7632</v>
      </c>
      <c r="D8340" s="31">
        <v>15.92</v>
      </c>
      <c r="E8340" s="310" t="str">
        <f t="shared" si="130"/>
        <v>SINAPI 07/2024 INSUMOS</v>
      </c>
      <c r="F8340" s="31">
        <v>15.92</v>
      </c>
    </row>
    <row r="8341" spans="1:6" ht="45">
      <c r="A8341" s="31">
        <v>39679</v>
      </c>
      <c r="B8341" s="537" t="s">
        <v>8325</v>
      </c>
      <c r="C8341" s="31" t="s">
        <v>7632</v>
      </c>
      <c r="D8341" s="31">
        <v>61.48</v>
      </c>
      <c r="E8341" s="310" t="str">
        <f t="shared" si="130"/>
        <v>SINAPI 07/2024 INSUMOS</v>
      </c>
      <c r="F8341" s="31">
        <v>61.48</v>
      </c>
    </row>
    <row r="8342" spans="1:6" ht="45">
      <c r="A8342" s="31">
        <v>1098</v>
      </c>
      <c r="B8342" s="537" t="s">
        <v>8326</v>
      </c>
      <c r="C8342" s="31" t="s">
        <v>7632</v>
      </c>
      <c r="D8342" s="31">
        <v>3.82</v>
      </c>
      <c r="E8342" s="310" t="str">
        <f t="shared" si="130"/>
        <v>SINAPI 07/2024 INSUMOS</v>
      </c>
      <c r="F8342" s="31">
        <v>3.82</v>
      </c>
    </row>
    <row r="8343" spans="1:6" ht="45">
      <c r="A8343" s="31">
        <v>1102</v>
      </c>
      <c r="B8343" s="537" t="s">
        <v>8327</v>
      </c>
      <c r="C8343" s="31" t="s">
        <v>7632</v>
      </c>
      <c r="D8343" s="31">
        <v>46</v>
      </c>
      <c r="E8343" s="310" t="str">
        <f t="shared" si="130"/>
        <v>SINAPI 07/2024 INSUMOS</v>
      </c>
      <c r="F8343" s="31">
        <v>46</v>
      </c>
    </row>
    <row r="8344" spans="1:6" ht="45">
      <c r="A8344" s="31">
        <v>1051</v>
      </c>
      <c r="B8344" s="537" t="s">
        <v>8328</v>
      </c>
      <c r="C8344" s="31" t="s">
        <v>7632</v>
      </c>
      <c r="D8344" s="31">
        <v>66.86</v>
      </c>
      <c r="E8344" s="310" t="str">
        <f t="shared" si="130"/>
        <v>SINAPI 07/2024 INSUMOS</v>
      </c>
      <c r="F8344" s="31">
        <v>66.86</v>
      </c>
    </row>
    <row r="8345" spans="1:6" ht="40.5">
      <c r="A8345" s="31">
        <v>37399</v>
      </c>
      <c r="B8345" s="537" t="s">
        <v>8329</v>
      </c>
      <c r="C8345" s="31" t="s">
        <v>7632</v>
      </c>
      <c r="D8345" s="31">
        <v>53.6</v>
      </c>
      <c r="E8345" s="310" t="str">
        <f t="shared" si="130"/>
        <v>SINAPI 07/2024 INSUMOS</v>
      </c>
      <c r="F8345" s="31">
        <v>53.6</v>
      </c>
    </row>
    <row r="8346" spans="1:6" ht="40.5">
      <c r="A8346" s="31">
        <v>43834</v>
      </c>
      <c r="B8346" s="537" t="s">
        <v>8330</v>
      </c>
      <c r="C8346" s="31" t="s">
        <v>7677</v>
      </c>
      <c r="D8346" s="31">
        <v>15.29</v>
      </c>
      <c r="E8346" s="310" t="str">
        <f t="shared" si="130"/>
        <v>SINAPI 07/2024 INSUMOS</v>
      </c>
      <c r="F8346" s="31">
        <v>15.29</v>
      </c>
    </row>
    <row r="8347" spans="1:6" ht="40.5">
      <c r="A8347" s="31">
        <v>43835</v>
      </c>
      <c r="B8347" s="537" t="s">
        <v>8331</v>
      </c>
      <c r="C8347" s="31" t="s">
        <v>7677</v>
      </c>
      <c r="D8347" s="31">
        <v>1.37</v>
      </c>
      <c r="E8347" s="310" t="str">
        <f t="shared" si="130"/>
        <v>SINAPI 07/2024 INSUMOS</v>
      </c>
      <c r="F8347" s="31">
        <v>1.37</v>
      </c>
    </row>
    <row r="8348" spans="1:6" ht="40.5">
      <c r="A8348" s="31">
        <v>43833</v>
      </c>
      <c r="B8348" s="537" t="s">
        <v>8332</v>
      </c>
      <c r="C8348" s="31" t="s">
        <v>7677</v>
      </c>
      <c r="D8348" s="31">
        <v>1.42</v>
      </c>
      <c r="E8348" s="310" t="str">
        <f t="shared" si="130"/>
        <v>SINAPI 07/2024 INSUMOS</v>
      </c>
      <c r="F8348" s="31">
        <v>1.42</v>
      </c>
    </row>
    <row r="8349" spans="1:6" ht="40.5">
      <c r="A8349" s="31">
        <v>41955</v>
      </c>
      <c r="B8349" s="537" t="s">
        <v>8333</v>
      </c>
      <c r="C8349" s="31" t="s">
        <v>7681</v>
      </c>
      <c r="D8349" s="31">
        <v>68.61</v>
      </c>
      <c r="E8349" s="310" t="str">
        <f t="shared" si="130"/>
        <v>SINAPI 07/2024 INSUMOS</v>
      </c>
      <c r="F8349" s="31">
        <v>68.61</v>
      </c>
    </row>
    <row r="8350" spans="1:6" ht="40.5">
      <c r="A8350" s="31">
        <v>41953</v>
      </c>
      <c r="B8350" s="537" t="s">
        <v>8334</v>
      </c>
      <c r="C8350" s="31" t="s">
        <v>7681</v>
      </c>
      <c r="D8350" s="31">
        <v>65.47</v>
      </c>
      <c r="E8350" s="310" t="str">
        <f t="shared" si="130"/>
        <v>SINAPI 07/2024 INSUMOS</v>
      </c>
      <c r="F8350" s="31">
        <v>65.47</v>
      </c>
    </row>
    <row r="8351" spans="1:6" ht="40.5">
      <c r="A8351" s="31">
        <v>41954</v>
      </c>
      <c r="B8351" s="537" t="s">
        <v>8335</v>
      </c>
      <c r="C8351" s="31" t="s">
        <v>7681</v>
      </c>
      <c r="D8351" s="31">
        <v>64.849999999999994</v>
      </c>
      <c r="E8351" s="310" t="str">
        <f t="shared" si="130"/>
        <v>SINAPI 07/2024 INSUMOS</v>
      </c>
      <c r="F8351" s="31">
        <v>64.849999999999994</v>
      </c>
    </row>
    <row r="8352" spans="1:6" ht="40.5">
      <c r="A8352" s="31">
        <v>25004</v>
      </c>
      <c r="B8352" s="537" t="s">
        <v>8336</v>
      </c>
      <c r="C8352" s="31" t="s">
        <v>7681</v>
      </c>
      <c r="D8352" s="31">
        <v>45.56</v>
      </c>
      <c r="E8352" s="310" t="str">
        <f t="shared" si="130"/>
        <v>SINAPI 07/2024 INSUMOS</v>
      </c>
      <c r="F8352" s="31">
        <v>45.56</v>
      </c>
    </row>
    <row r="8353" spans="1:6" ht="40.5">
      <c r="A8353" s="31">
        <v>25002</v>
      </c>
      <c r="B8353" s="537" t="s">
        <v>8337</v>
      </c>
      <c r="C8353" s="31" t="s">
        <v>7681</v>
      </c>
      <c r="D8353" s="31">
        <v>45.56</v>
      </c>
      <c r="E8353" s="310" t="str">
        <f t="shared" si="130"/>
        <v>SINAPI 07/2024 INSUMOS</v>
      </c>
      <c r="F8353" s="31">
        <v>45.56</v>
      </c>
    </row>
    <row r="8354" spans="1:6" ht="40.5">
      <c r="A8354" s="31">
        <v>37409</v>
      </c>
      <c r="B8354" s="537" t="s">
        <v>8338</v>
      </c>
      <c r="C8354" s="31" t="s">
        <v>7681</v>
      </c>
      <c r="D8354" s="31">
        <v>45.56</v>
      </c>
      <c r="E8354" s="310" t="str">
        <f t="shared" si="130"/>
        <v>SINAPI 07/2024 INSUMOS</v>
      </c>
      <c r="F8354" s="31">
        <v>45.56</v>
      </c>
    </row>
    <row r="8355" spans="1:6" ht="40.5">
      <c r="A8355" s="31">
        <v>841</v>
      </c>
      <c r="B8355" s="537" t="s">
        <v>8339</v>
      </c>
      <c r="C8355" s="31" t="s">
        <v>7681</v>
      </c>
      <c r="D8355" s="31">
        <v>46.12</v>
      </c>
      <c r="E8355" s="310" t="str">
        <f t="shared" si="130"/>
        <v>SINAPI 07/2024 INSUMOS</v>
      </c>
      <c r="F8355" s="31">
        <v>46.12</v>
      </c>
    </row>
    <row r="8356" spans="1:6" ht="40.5">
      <c r="A8356" s="31">
        <v>25005</v>
      </c>
      <c r="B8356" s="537" t="s">
        <v>8340</v>
      </c>
      <c r="C8356" s="31" t="s">
        <v>7681</v>
      </c>
      <c r="D8356" s="31">
        <v>49.99</v>
      </c>
      <c r="E8356" s="310" t="str">
        <f t="shared" si="130"/>
        <v>SINAPI 07/2024 INSUMOS</v>
      </c>
      <c r="F8356" s="31">
        <v>49.99</v>
      </c>
    </row>
    <row r="8357" spans="1:6" ht="40.5">
      <c r="A8357" s="31">
        <v>25003</v>
      </c>
      <c r="B8357" s="537" t="s">
        <v>8341</v>
      </c>
      <c r="C8357" s="31" t="s">
        <v>7681</v>
      </c>
      <c r="D8357" s="31">
        <v>50.75</v>
      </c>
      <c r="E8357" s="310" t="str">
        <f t="shared" si="130"/>
        <v>SINAPI 07/2024 INSUMOS</v>
      </c>
      <c r="F8357" s="31">
        <v>50.75</v>
      </c>
    </row>
    <row r="8358" spans="1:6" ht="40.5">
      <c r="A8358" s="31">
        <v>37410</v>
      </c>
      <c r="B8358" s="537" t="s">
        <v>8342</v>
      </c>
      <c r="C8358" s="31" t="s">
        <v>7681</v>
      </c>
      <c r="D8358" s="31">
        <v>49.99</v>
      </c>
      <c r="E8358" s="310" t="str">
        <f t="shared" si="130"/>
        <v>SINAPI 07/2024 INSUMOS</v>
      </c>
      <c r="F8358" s="31">
        <v>49.99</v>
      </c>
    </row>
    <row r="8359" spans="1:6" ht="40.5">
      <c r="A8359" s="31">
        <v>842</v>
      </c>
      <c r="B8359" s="537" t="s">
        <v>8343</v>
      </c>
      <c r="C8359" s="31" t="s">
        <v>7681</v>
      </c>
      <c r="D8359" s="31">
        <v>50.7</v>
      </c>
      <c r="E8359" s="310" t="str">
        <f t="shared" si="130"/>
        <v>SINAPI 07/2024 INSUMOS</v>
      </c>
      <c r="F8359" s="31">
        <v>50.7</v>
      </c>
    </row>
    <row r="8360" spans="1:6" ht="40.5">
      <c r="A8360" s="31">
        <v>44391</v>
      </c>
      <c r="B8360" s="537" t="s">
        <v>8344</v>
      </c>
      <c r="C8360" s="31" t="s">
        <v>7677</v>
      </c>
      <c r="D8360" s="31">
        <v>108.04</v>
      </c>
      <c r="E8360" s="310" t="str">
        <f t="shared" si="130"/>
        <v>SINAPI 07/2024 INSUMOS</v>
      </c>
      <c r="F8360" s="31">
        <v>108.04</v>
      </c>
    </row>
    <row r="8361" spans="1:6" ht="40.5">
      <c r="A8361" s="31">
        <v>44388</v>
      </c>
      <c r="B8361" s="537" t="s">
        <v>8345</v>
      </c>
      <c r="C8361" s="31" t="s">
        <v>7677</v>
      </c>
      <c r="D8361" s="31">
        <v>2.34</v>
      </c>
      <c r="E8361" s="310" t="str">
        <f t="shared" si="130"/>
        <v>SINAPI 07/2024 INSUMOS</v>
      </c>
      <c r="F8361" s="31">
        <v>2.34</v>
      </c>
    </row>
    <row r="8362" spans="1:6" ht="40.5">
      <c r="A8362" s="31">
        <v>44392</v>
      </c>
      <c r="B8362" s="537" t="s">
        <v>8346</v>
      </c>
      <c r="C8362" s="31" t="s">
        <v>7677</v>
      </c>
      <c r="D8362" s="31">
        <v>215.13</v>
      </c>
      <c r="E8362" s="310" t="str">
        <f t="shared" ref="E8362:E8425" si="131">+$G$7658</f>
        <v>SINAPI 07/2024 INSUMOS</v>
      </c>
      <c r="F8362" s="31">
        <v>215.13</v>
      </c>
    </row>
    <row r="8363" spans="1:6" ht="40.5">
      <c r="A8363" s="31">
        <v>44390</v>
      </c>
      <c r="B8363" s="537" t="s">
        <v>8347</v>
      </c>
      <c r="C8363" s="31" t="s">
        <v>7677</v>
      </c>
      <c r="D8363" s="31">
        <v>45.58</v>
      </c>
      <c r="E8363" s="310" t="str">
        <f t="shared" si="131"/>
        <v>SINAPI 07/2024 INSUMOS</v>
      </c>
      <c r="F8363" s="31">
        <v>45.58</v>
      </c>
    </row>
    <row r="8364" spans="1:6" ht="40.5">
      <c r="A8364" s="31">
        <v>44389</v>
      </c>
      <c r="B8364" s="537" t="s">
        <v>8348</v>
      </c>
      <c r="C8364" s="31" t="s">
        <v>7677</v>
      </c>
      <c r="D8364" s="31">
        <v>5.38</v>
      </c>
      <c r="E8364" s="310" t="str">
        <f t="shared" si="131"/>
        <v>SINAPI 07/2024 INSUMOS</v>
      </c>
      <c r="F8364" s="31">
        <v>5.38</v>
      </c>
    </row>
    <row r="8365" spans="1:6" ht="40.5">
      <c r="A8365" s="31">
        <v>862</v>
      </c>
      <c r="B8365" s="537" t="s">
        <v>8349</v>
      </c>
      <c r="C8365" s="31" t="s">
        <v>7677</v>
      </c>
      <c r="D8365" s="31">
        <v>9.86</v>
      </c>
      <c r="E8365" s="310" t="str">
        <f t="shared" si="131"/>
        <v>SINAPI 07/2024 INSUMOS</v>
      </c>
      <c r="F8365" s="31">
        <v>9.86</v>
      </c>
    </row>
    <row r="8366" spans="1:6" ht="40.5">
      <c r="A8366" s="31">
        <v>866</v>
      </c>
      <c r="B8366" s="537" t="s">
        <v>8350</v>
      </c>
      <c r="C8366" s="31" t="s">
        <v>7677</v>
      </c>
      <c r="D8366" s="31">
        <v>125.27</v>
      </c>
      <c r="E8366" s="310" t="str">
        <f t="shared" si="131"/>
        <v>SINAPI 07/2024 INSUMOS</v>
      </c>
      <c r="F8366" s="31">
        <v>125.27</v>
      </c>
    </row>
    <row r="8367" spans="1:6" ht="40.5">
      <c r="A8367" s="31">
        <v>892</v>
      </c>
      <c r="B8367" s="537" t="s">
        <v>8351</v>
      </c>
      <c r="C8367" s="31" t="s">
        <v>7677</v>
      </c>
      <c r="D8367" s="31">
        <v>151.63999999999999</v>
      </c>
      <c r="E8367" s="310" t="str">
        <f t="shared" si="131"/>
        <v>SINAPI 07/2024 INSUMOS</v>
      </c>
      <c r="F8367" s="31">
        <v>151.63999999999999</v>
      </c>
    </row>
    <row r="8368" spans="1:6" ht="40.5">
      <c r="A8368" s="31">
        <v>857</v>
      </c>
      <c r="B8368" s="537" t="s">
        <v>8352</v>
      </c>
      <c r="C8368" s="31" t="s">
        <v>7677</v>
      </c>
      <c r="D8368" s="31">
        <v>16.489999999999998</v>
      </c>
      <c r="E8368" s="310" t="str">
        <f t="shared" si="131"/>
        <v>SINAPI 07/2024 INSUMOS</v>
      </c>
      <c r="F8368" s="31">
        <v>16.489999999999998</v>
      </c>
    </row>
    <row r="8369" spans="1:6" ht="40.5">
      <c r="A8369" s="31">
        <v>37404</v>
      </c>
      <c r="B8369" s="537" t="s">
        <v>8353</v>
      </c>
      <c r="C8369" s="31" t="s">
        <v>7677</v>
      </c>
      <c r="D8369" s="31">
        <v>175.44</v>
      </c>
      <c r="E8369" s="310" t="str">
        <f t="shared" si="131"/>
        <v>SINAPI 07/2024 INSUMOS</v>
      </c>
      <c r="F8369" s="31">
        <v>175.44</v>
      </c>
    </row>
    <row r="8370" spans="1:6" ht="40.5">
      <c r="A8370" s="31">
        <v>868</v>
      </c>
      <c r="B8370" s="537" t="s">
        <v>8354</v>
      </c>
      <c r="C8370" s="31" t="s">
        <v>7677</v>
      </c>
      <c r="D8370" s="31">
        <v>23.5</v>
      </c>
      <c r="E8370" s="310" t="str">
        <f t="shared" si="131"/>
        <v>SINAPI 07/2024 INSUMOS</v>
      </c>
      <c r="F8370" s="31">
        <v>23.5</v>
      </c>
    </row>
    <row r="8371" spans="1:6" ht="40.5">
      <c r="A8371" s="31">
        <v>863</v>
      </c>
      <c r="B8371" s="537" t="s">
        <v>8355</v>
      </c>
      <c r="C8371" s="31" t="s">
        <v>7677</v>
      </c>
      <c r="D8371" s="31">
        <v>34.61</v>
      </c>
      <c r="E8371" s="310" t="str">
        <f t="shared" si="131"/>
        <v>SINAPI 07/2024 INSUMOS</v>
      </c>
      <c r="F8371" s="31">
        <v>34.61</v>
      </c>
    </row>
    <row r="8372" spans="1:6" ht="40.5">
      <c r="A8372" s="31">
        <v>867</v>
      </c>
      <c r="B8372" s="537" t="s">
        <v>8356</v>
      </c>
      <c r="C8372" s="31" t="s">
        <v>7677</v>
      </c>
      <c r="D8372" s="31">
        <v>49.31</v>
      </c>
      <c r="E8372" s="310" t="str">
        <f t="shared" si="131"/>
        <v>SINAPI 07/2024 INSUMOS</v>
      </c>
      <c r="F8372" s="31">
        <v>49.31</v>
      </c>
    </row>
    <row r="8373" spans="1:6" ht="40.5">
      <c r="A8373" s="31">
        <v>864</v>
      </c>
      <c r="B8373" s="537" t="s">
        <v>8357</v>
      </c>
      <c r="C8373" s="31" t="s">
        <v>7677</v>
      </c>
      <c r="D8373" s="31">
        <v>65.14</v>
      </c>
      <c r="E8373" s="310" t="str">
        <f t="shared" si="131"/>
        <v>SINAPI 07/2024 INSUMOS</v>
      </c>
      <c r="F8373" s="31">
        <v>65.14</v>
      </c>
    </row>
    <row r="8374" spans="1:6" ht="40.5">
      <c r="A8374" s="31">
        <v>865</v>
      </c>
      <c r="B8374" s="537" t="s">
        <v>8358</v>
      </c>
      <c r="C8374" s="31" t="s">
        <v>7677</v>
      </c>
      <c r="D8374" s="31">
        <v>93.69</v>
      </c>
      <c r="E8374" s="310" t="str">
        <f t="shared" si="131"/>
        <v>SINAPI 07/2024 INSUMOS</v>
      </c>
      <c r="F8374" s="31">
        <v>93.69</v>
      </c>
    </row>
    <row r="8375" spans="1:6" ht="45">
      <c r="A8375" s="31">
        <v>993</v>
      </c>
      <c r="B8375" s="537" t="s">
        <v>8359</v>
      </c>
      <c r="C8375" s="31" t="s">
        <v>7677</v>
      </c>
      <c r="D8375" s="31">
        <v>1.78</v>
      </c>
      <c r="E8375" s="310" t="str">
        <f t="shared" si="131"/>
        <v>SINAPI 07/2024 INSUMOS</v>
      </c>
      <c r="F8375" s="31">
        <v>1.78</v>
      </c>
    </row>
    <row r="8376" spans="1:6" ht="45">
      <c r="A8376" s="31">
        <v>1020</v>
      </c>
      <c r="B8376" s="537" t="s">
        <v>8360</v>
      </c>
      <c r="C8376" s="31" t="s">
        <v>7677</v>
      </c>
      <c r="D8376" s="31">
        <v>9.09</v>
      </c>
      <c r="E8376" s="310" t="str">
        <f t="shared" si="131"/>
        <v>SINAPI 07/2024 INSUMOS</v>
      </c>
      <c r="F8376" s="31">
        <v>9.09</v>
      </c>
    </row>
    <row r="8377" spans="1:6" ht="45">
      <c r="A8377" s="31">
        <v>1017</v>
      </c>
      <c r="B8377" s="537" t="s">
        <v>8361</v>
      </c>
      <c r="C8377" s="31" t="s">
        <v>7677</v>
      </c>
      <c r="D8377" s="31">
        <v>111.4</v>
      </c>
      <c r="E8377" s="310" t="str">
        <f t="shared" si="131"/>
        <v>SINAPI 07/2024 INSUMOS</v>
      </c>
      <c r="F8377" s="31">
        <v>111.4</v>
      </c>
    </row>
    <row r="8378" spans="1:6" ht="45">
      <c r="A8378" s="31">
        <v>999</v>
      </c>
      <c r="B8378" s="537" t="s">
        <v>8362</v>
      </c>
      <c r="C8378" s="31" t="s">
        <v>7677</v>
      </c>
      <c r="D8378" s="31">
        <v>134.96</v>
      </c>
      <c r="E8378" s="310" t="str">
        <f t="shared" si="131"/>
        <v>SINAPI 07/2024 INSUMOS</v>
      </c>
      <c r="F8378" s="31">
        <v>134.96</v>
      </c>
    </row>
    <row r="8379" spans="1:6" ht="45">
      <c r="A8379" s="31">
        <v>995</v>
      </c>
      <c r="B8379" s="537" t="s">
        <v>8363</v>
      </c>
      <c r="C8379" s="31" t="s">
        <v>7677</v>
      </c>
      <c r="D8379" s="31">
        <v>14.47</v>
      </c>
      <c r="E8379" s="310" t="str">
        <f t="shared" si="131"/>
        <v>SINAPI 07/2024 INSUMOS</v>
      </c>
      <c r="F8379" s="31">
        <v>14.47</v>
      </c>
    </row>
    <row r="8380" spans="1:6" ht="45">
      <c r="A8380" s="31">
        <v>1000</v>
      </c>
      <c r="B8380" s="537" t="s">
        <v>8364</v>
      </c>
      <c r="C8380" s="31" t="s">
        <v>7677</v>
      </c>
      <c r="D8380" s="31">
        <v>165.77</v>
      </c>
      <c r="E8380" s="310" t="str">
        <f t="shared" si="131"/>
        <v>SINAPI 07/2024 INSUMOS</v>
      </c>
      <c r="F8380" s="31">
        <v>165.77</v>
      </c>
    </row>
    <row r="8381" spans="1:6" ht="45">
      <c r="A8381" s="31">
        <v>1022</v>
      </c>
      <c r="B8381" s="537" t="s">
        <v>8365</v>
      </c>
      <c r="C8381" s="31" t="s">
        <v>7677</v>
      </c>
      <c r="D8381" s="31">
        <v>2.48</v>
      </c>
      <c r="E8381" s="310" t="str">
        <f t="shared" si="131"/>
        <v>SINAPI 07/2024 INSUMOS</v>
      </c>
      <c r="F8381" s="31">
        <v>2.48</v>
      </c>
    </row>
    <row r="8382" spans="1:6" ht="45">
      <c r="A8382" s="31">
        <v>1015</v>
      </c>
      <c r="B8382" s="537" t="s">
        <v>8366</v>
      </c>
      <c r="C8382" s="31" t="s">
        <v>7677</v>
      </c>
      <c r="D8382" s="31">
        <v>220.29</v>
      </c>
      <c r="E8382" s="310" t="str">
        <f t="shared" si="131"/>
        <v>SINAPI 07/2024 INSUMOS</v>
      </c>
      <c r="F8382" s="31">
        <v>220.29</v>
      </c>
    </row>
    <row r="8383" spans="1:6" ht="45">
      <c r="A8383" s="31">
        <v>996</v>
      </c>
      <c r="B8383" s="537" t="s">
        <v>8367</v>
      </c>
      <c r="C8383" s="31" t="s">
        <v>7677</v>
      </c>
      <c r="D8383" s="31">
        <v>22.44</v>
      </c>
      <c r="E8383" s="310" t="str">
        <f t="shared" si="131"/>
        <v>SINAPI 07/2024 INSUMOS</v>
      </c>
      <c r="F8383" s="31">
        <v>22.44</v>
      </c>
    </row>
    <row r="8384" spans="1:6" ht="45">
      <c r="A8384" s="31">
        <v>1001</v>
      </c>
      <c r="B8384" s="537" t="s">
        <v>8368</v>
      </c>
      <c r="C8384" s="31" t="s">
        <v>7677</v>
      </c>
      <c r="D8384" s="31">
        <v>285.82</v>
      </c>
      <c r="E8384" s="310" t="str">
        <f t="shared" si="131"/>
        <v>SINAPI 07/2024 INSUMOS</v>
      </c>
      <c r="F8384" s="31">
        <v>285.82</v>
      </c>
    </row>
    <row r="8385" spans="1:6" ht="45">
      <c r="A8385" s="31">
        <v>1019</v>
      </c>
      <c r="B8385" s="537" t="s">
        <v>8369</v>
      </c>
      <c r="C8385" s="31" t="s">
        <v>7677</v>
      </c>
      <c r="D8385" s="31">
        <v>31.71</v>
      </c>
      <c r="E8385" s="310" t="str">
        <f t="shared" si="131"/>
        <v>SINAPI 07/2024 INSUMOS</v>
      </c>
      <c r="F8385" s="31">
        <v>31.71</v>
      </c>
    </row>
    <row r="8386" spans="1:6" ht="45">
      <c r="A8386" s="31">
        <v>1021</v>
      </c>
      <c r="B8386" s="537" t="s">
        <v>8370</v>
      </c>
      <c r="C8386" s="31" t="s">
        <v>7677</v>
      </c>
      <c r="D8386" s="31">
        <v>3.81</v>
      </c>
      <c r="E8386" s="310" t="str">
        <f t="shared" si="131"/>
        <v>SINAPI 07/2024 INSUMOS</v>
      </c>
      <c r="F8386" s="31">
        <v>3.81</v>
      </c>
    </row>
    <row r="8387" spans="1:6" ht="45">
      <c r="A8387" s="31">
        <v>39249</v>
      </c>
      <c r="B8387" s="537" t="s">
        <v>8371</v>
      </c>
      <c r="C8387" s="31" t="s">
        <v>7677</v>
      </c>
      <c r="D8387" s="31">
        <v>384.31</v>
      </c>
      <c r="E8387" s="310" t="str">
        <f t="shared" si="131"/>
        <v>SINAPI 07/2024 INSUMOS</v>
      </c>
      <c r="F8387" s="31">
        <v>384.31</v>
      </c>
    </row>
    <row r="8388" spans="1:6" ht="45">
      <c r="A8388" s="31">
        <v>1018</v>
      </c>
      <c r="B8388" s="537" t="s">
        <v>8372</v>
      </c>
      <c r="C8388" s="31" t="s">
        <v>7677</v>
      </c>
      <c r="D8388" s="31">
        <v>46.9</v>
      </c>
      <c r="E8388" s="310" t="str">
        <f t="shared" si="131"/>
        <v>SINAPI 07/2024 INSUMOS</v>
      </c>
      <c r="F8388" s="31">
        <v>46.9</v>
      </c>
    </row>
    <row r="8389" spans="1:6" ht="45">
      <c r="A8389" s="31">
        <v>39250</v>
      </c>
      <c r="B8389" s="537" t="s">
        <v>8373</v>
      </c>
      <c r="C8389" s="31" t="s">
        <v>7677</v>
      </c>
      <c r="D8389" s="31">
        <v>459.72</v>
      </c>
      <c r="E8389" s="310" t="str">
        <f t="shared" si="131"/>
        <v>SINAPI 07/2024 INSUMOS</v>
      </c>
      <c r="F8389" s="31">
        <v>459.72</v>
      </c>
    </row>
    <row r="8390" spans="1:6" ht="45">
      <c r="A8390" s="31">
        <v>994</v>
      </c>
      <c r="B8390" s="537" t="s">
        <v>8374</v>
      </c>
      <c r="C8390" s="31" t="s">
        <v>7677</v>
      </c>
      <c r="D8390" s="31">
        <v>5.54</v>
      </c>
      <c r="E8390" s="310" t="str">
        <f t="shared" si="131"/>
        <v>SINAPI 07/2024 INSUMOS</v>
      </c>
      <c r="F8390" s="31">
        <v>5.54</v>
      </c>
    </row>
    <row r="8391" spans="1:6" ht="45">
      <c r="A8391" s="31">
        <v>977</v>
      </c>
      <c r="B8391" s="537" t="s">
        <v>8375</v>
      </c>
      <c r="C8391" s="31" t="s">
        <v>7677</v>
      </c>
      <c r="D8391" s="31">
        <v>65.61</v>
      </c>
      <c r="E8391" s="310" t="str">
        <f t="shared" si="131"/>
        <v>SINAPI 07/2024 INSUMOS</v>
      </c>
      <c r="F8391" s="31">
        <v>65.61</v>
      </c>
    </row>
    <row r="8392" spans="1:6" ht="45">
      <c r="A8392" s="31">
        <v>998</v>
      </c>
      <c r="B8392" s="537" t="s">
        <v>8376</v>
      </c>
      <c r="C8392" s="31" t="s">
        <v>7677</v>
      </c>
      <c r="D8392" s="31">
        <v>85.19</v>
      </c>
      <c r="E8392" s="310" t="str">
        <f t="shared" si="131"/>
        <v>SINAPI 07/2024 INSUMOS</v>
      </c>
      <c r="F8392" s="31">
        <v>85.19</v>
      </c>
    </row>
    <row r="8393" spans="1:6" ht="45">
      <c r="A8393" s="31">
        <v>39251</v>
      </c>
      <c r="B8393" s="537" t="s">
        <v>8377</v>
      </c>
      <c r="C8393" s="31" t="s">
        <v>7677</v>
      </c>
      <c r="D8393" s="31">
        <v>0.61</v>
      </c>
      <c r="E8393" s="310" t="str">
        <f t="shared" si="131"/>
        <v>SINAPI 07/2024 INSUMOS</v>
      </c>
      <c r="F8393" s="31">
        <v>0.61</v>
      </c>
    </row>
    <row r="8394" spans="1:6" ht="45">
      <c r="A8394" s="31">
        <v>1011</v>
      </c>
      <c r="B8394" s="537" t="s">
        <v>8378</v>
      </c>
      <c r="C8394" s="31" t="s">
        <v>7677</v>
      </c>
      <c r="D8394" s="31">
        <v>0.84</v>
      </c>
      <c r="E8394" s="310" t="str">
        <f t="shared" si="131"/>
        <v>SINAPI 07/2024 INSUMOS</v>
      </c>
      <c r="F8394" s="31">
        <v>0.84</v>
      </c>
    </row>
    <row r="8395" spans="1:6" ht="45">
      <c r="A8395" s="31">
        <v>39252</v>
      </c>
      <c r="B8395" s="537" t="s">
        <v>8379</v>
      </c>
      <c r="C8395" s="31" t="s">
        <v>7677</v>
      </c>
      <c r="D8395" s="31">
        <v>1.1000000000000001</v>
      </c>
      <c r="E8395" s="310" t="str">
        <f t="shared" si="131"/>
        <v>SINAPI 07/2024 INSUMOS</v>
      </c>
      <c r="F8395" s="31">
        <v>1.1000000000000001</v>
      </c>
    </row>
    <row r="8396" spans="1:6" ht="45">
      <c r="A8396" s="31">
        <v>1013</v>
      </c>
      <c r="B8396" s="537" t="s">
        <v>8380</v>
      </c>
      <c r="C8396" s="31" t="s">
        <v>7677</v>
      </c>
      <c r="D8396" s="31">
        <v>1.32</v>
      </c>
      <c r="E8396" s="310" t="str">
        <f t="shared" si="131"/>
        <v>SINAPI 07/2024 INSUMOS</v>
      </c>
      <c r="F8396" s="31">
        <v>1.32</v>
      </c>
    </row>
    <row r="8397" spans="1:6" ht="45">
      <c r="A8397" s="31">
        <v>980</v>
      </c>
      <c r="B8397" s="537" t="s">
        <v>8381</v>
      </c>
      <c r="C8397" s="31" t="s">
        <v>7677</v>
      </c>
      <c r="D8397" s="31">
        <v>9.5299999999999994</v>
      </c>
      <c r="E8397" s="310" t="str">
        <f t="shared" si="131"/>
        <v>SINAPI 07/2024 INSUMOS</v>
      </c>
      <c r="F8397" s="31">
        <v>9.5299999999999994</v>
      </c>
    </row>
    <row r="8398" spans="1:6" ht="45">
      <c r="A8398" s="31">
        <v>39237</v>
      </c>
      <c r="B8398" s="537" t="s">
        <v>8382</v>
      </c>
      <c r="C8398" s="31" t="s">
        <v>7677</v>
      </c>
      <c r="D8398" s="31">
        <v>101.41</v>
      </c>
      <c r="E8398" s="310" t="str">
        <f t="shared" si="131"/>
        <v>SINAPI 07/2024 INSUMOS</v>
      </c>
      <c r="F8398" s="31">
        <v>101.41</v>
      </c>
    </row>
    <row r="8399" spans="1:6" ht="45">
      <c r="A8399" s="31">
        <v>39238</v>
      </c>
      <c r="B8399" s="537" t="s">
        <v>8383</v>
      </c>
      <c r="C8399" s="31" t="s">
        <v>7677</v>
      </c>
      <c r="D8399" s="31">
        <v>127.91</v>
      </c>
      <c r="E8399" s="310" t="str">
        <f t="shared" si="131"/>
        <v>SINAPI 07/2024 INSUMOS</v>
      </c>
      <c r="F8399" s="31">
        <v>127.91</v>
      </c>
    </row>
    <row r="8400" spans="1:6" ht="45">
      <c r="A8400" s="31">
        <v>979</v>
      </c>
      <c r="B8400" s="537" t="s">
        <v>8384</v>
      </c>
      <c r="C8400" s="31" t="s">
        <v>7677</v>
      </c>
      <c r="D8400" s="31">
        <v>13.62</v>
      </c>
      <c r="E8400" s="310" t="str">
        <f t="shared" si="131"/>
        <v>SINAPI 07/2024 INSUMOS</v>
      </c>
      <c r="F8400" s="31">
        <v>13.62</v>
      </c>
    </row>
    <row r="8401" spans="1:6" ht="45">
      <c r="A8401" s="31">
        <v>39239</v>
      </c>
      <c r="B8401" s="537" t="s">
        <v>8385</v>
      </c>
      <c r="C8401" s="31" t="s">
        <v>7677</v>
      </c>
      <c r="D8401" s="31">
        <v>154.52000000000001</v>
      </c>
      <c r="E8401" s="310" t="str">
        <f t="shared" si="131"/>
        <v>SINAPI 07/2024 INSUMOS</v>
      </c>
      <c r="F8401" s="31">
        <v>154.52000000000001</v>
      </c>
    </row>
    <row r="8402" spans="1:6" ht="45">
      <c r="A8402" s="31">
        <v>1014</v>
      </c>
      <c r="B8402" s="537" t="s">
        <v>8386</v>
      </c>
      <c r="C8402" s="31" t="s">
        <v>7677</v>
      </c>
      <c r="D8402" s="31">
        <v>2.09</v>
      </c>
      <c r="E8402" s="310" t="str">
        <f t="shared" si="131"/>
        <v>SINAPI 07/2024 INSUMOS</v>
      </c>
      <c r="F8402" s="31">
        <v>2.09</v>
      </c>
    </row>
    <row r="8403" spans="1:6" ht="45">
      <c r="A8403" s="31">
        <v>39240</v>
      </c>
      <c r="B8403" s="537" t="s">
        <v>8387</v>
      </c>
      <c r="C8403" s="31" t="s">
        <v>7677</v>
      </c>
      <c r="D8403" s="31">
        <v>203.24</v>
      </c>
      <c r="E8403" s="310" t="str">
        <f t="shared" si="131"/>
        <v>SINAPI 07/2024 INSUMOS</v>
      </c>
      <c r="F8403" s="31">
        <v>203.24</v>
      </c>
    </row>
    <row r="8404" spans="1:6" ht="45">
      <c r="A8404" s="31">
        <v>39232</v>
      </c>
      <c r="B8404" s="537" t="s">
        <v>8388</v>
      </c>
      <c r="C8404" s="31" t="s">
        <v>7677</v>
      </c>
      <c r="D8404" s="31">
        <v>21.33</v>
      </c>
      <c r="E8404" s="310" t="str">
        <f t="shared" si="131"/>
        <v>SINAPI 07/2024 INSUMOS</v>
      </c>
      <c r="F8404" s="31">
        <v>21.33</v>
      </c>
    </row>
    <row r="8405" spans="1:6" ht="45">
      <c r="A8405" s="31">
        <v>39233</v>
      </c>
      <c r="B8405" s="537" t="s">
        <v>8389</v>
      </c>
      <c r="C8405" s="31" t="s">
        <v>7677</v>
      </c>
      <c r="D8405" s="31">
        <v>31.09</v>
      </c>
      <c r="E8405" s="310" t="str">
        <f t="shared" si="131"/>
        <v>SINAPI 07/2024 INSUMOS</v>
      </c>
      <c r="F8405" s="31">
        <v>31.09</v>
      </c>
    </row>
    <row r="8406" spans="1:6" ht="40.5">
      <c r="A8406" s="31">
        <v>981</v>
      </c>
      <c r="B8406" s="537" t="s">
        <v>8390</v>
      </c>
      <c r="C8406" s="31" t="s">
        <v>7677</v>
      </c>
      <c r="D8406" s="31">
        <v>3.47</v>
      </c>
      <c r="E8406" s="310" t="str">
        <f t="shared" si="131"/>
        <v>SINAPI 07/2024 INSUMOS</v>
      </c>
      <c r="F8406" s="31">
        <v>3.47</v>
      </c>
    </row>
    <row r="8407" spans="1:6" ht="45">
      <c r="A8407" s="31">
        <v>39234</v>
      </c>
      <c r="B8407" s="537" t="s">
        <v>8391</v>
      </c>
      <c r="C8407" s="31" t="s">
        <v>7677</v>
      </c>
      <c r="D8407" s="31">
        <v>43.27</v>
      </c>
      <c r="E8407" s="310" t="str">
        <f t="shared" si="131"/>
        <v>SINAPI 07/2024 INSUMOS</v>
      </c>
      <c r="F8407" s="31">
        <v>43.27</v>
      </c>
    </row>
    <row r="8408" spans="1:6" ht="40.5">
      <c r="A8408" s="31">
        <v>982</v>
      </c>
      <c r="B8408" s="537" t="s">
        <v>8392</v>
      </c>
      <c r="C8408" s="31" t="s">
        <v>7677</v>
      </c>
      <c r="D8408" s="31">
        <v>4.99</v>
      </c>
      <c r="E8408" s="310" t="str">
        <f t="shared" si="131"/>
        <v>SINAPI 07/2024 INSUMOS</v>
      </c>
      <c r="F8408" s="31">
        <v>4.99</v>
      </c>
    </row>
    <row r="8409" spans="1:6" ht="45">
      <c r="A8409" s="31">
        <v>39235</v>
      </c>
      <c r="B8409" s="537" t="s">
        <v>8393</v>
      </c>
      <c r="C8409" s="31" t="s">
        <v>7677</v>
      </c>
      <c r="D8409" s="31">
        <v>63.82</v>
      </c>
      <c r="E8409" s="310" t="str">
        <f t="shared" si="131"/>
        <v>SINAPI 07/2024 INSUMOS</v>
      </c>
      <c r="F8409" s="31">
        <v>63.82</v>
      </c>
    </row>
    <row r="8410" spans="1:6" ht="45">
      <c r="A8410" s="31">
        <v>39236</v>
      </c>
      <c r="B8410" s="537" t="s">
        <v>8394</v>
      </c>
      <c r="C8410" s="31" t="s">
        <v>7677</v>
      </c>
      <c r="D8410" s="31">
        <v>84.59</v>
      </c>
      <c r="E8410" s="310" t="str">
        <f t="shared" si="131"/>
        <v>SINAPI 07/2024 INSUMOS</v>
      </c>
      <c r="F8410" s="31">
        <v>84.59</v>
      </c>
    </row>
    <row r="8411" spans="1:6" ht="40.5">
      <c r="A8411" s="31">
        <v>990</v>
      </c>
      <c r="B8411" s="537" t="s">
        <v>8395</v>
      </c>
      <c r="C8411" s="31" t="s">
        <v>7677</v>
      </c>
      <c r="D8411" s="31">
        <v>150.09</v>
      </c>
      <c r="E8411" s="310" t="str">
        <f t="shared" si="131"/>
        <v>SINAPI 07/2024 INSUMOS</v>
      </c>
      <c r="F8411" s="31">
        <v>150.09</v>
      </c>
    </row>
    <row r="8412" spans="1:6" ht="40.5">
      <c r="A8412" s="31">
        <v>39241</v>
      </c>
      <c r="B8412" s="537" t="s">
        <v>8396</v>
      </c>
      <c r="C8412" s="31" t="s">
        <v>7677</v>
      </c>
      <c r="D8412" s="31">
        <v>14.77</v>
      </c>
      <c r="E8412" s="310" t="str">
        <f t="shared" si="131"/>
        <v>SINAPI 07/2024 INSUMOS</v>
      </c>
      <c r="F8412" s="31">
        <v>14.77</v>
      </c>
    </row>
    <row r="8413" spans="1:6" ht="40.5">
      <c r="A8413" s="31">
        <v>1005</v>
      </c>
      <c r="B8413" s="537" t="s">
        <v>8397</v>
      </c>
      <c r="C8413" s="31" t="s">
        <v>7677</v>
      </c>
      <c r="D8413" s="31">
        <v>186.87</v>
      </c>
      <c r="E8413" s="310" t="str">
        <f t="shared" si="131"/>
        <v>SINAPI 07/2024 INSUMOS</v>
      </c>
      <c r="F8413" s="31">
        <v>186.87</v>
      </c>
    </row>
    <row r="8414" spans="1:6" ht="40.5">
      <c r="A8414" s="31">
        <v>991</v>
      </c>
      <c r="B8414" s="537" t="s">
        <v>8398</v>
      </c>
      <c r="C8414" s="31" t="s">
        <v>7677</v>
      </c>
      <c r="D8414" s="31">
        <v>244.76</v>
      </c>
      <c r="E8414" s="310" t="str">
        <f t="shared" si="131"/>
        <v>SINAPI 07/2024 INSUMOS</v>
      </c>
      <c r="F8414" s="31">
        <v>244.76</v>
      </c>
    </row>
    <row r="8415" spans="1:6" ht="40.5">
      <c r="A8415" s="31">
        <v>986</v>
      </c>
      <c r="B8415" s="537" t="s">
        <v>8399</v>
      </c>
      <c r="C8415" s="31" t="s">
        <v>7677</v>
      </c>
      <c r="D8415" s="31">
        <v>23.34</v>
      </c>
      <c r="E8415" s="310" t="str">
        <f t="shared" si="131"/>
        <v>SINAPI 07/2024 INSUMOS</v>
      </c>
      <c r="F8415" s="31">
        <v>23.34</v>
      </c>
    </row>
    <row r="8416" spans="1:6" ht="40.5">
      <c r="A8416" s="31">
        <v>987</v>
      </c>
      <c r="B8416" s="537" t="s">
        <v>8400</v>
      </c>
      <c r="C8416" s="31" t="s">
        <v>7677</v>
      </c>
      <c r="D8416" s="31">
        <v>31.96</v>
      </c>
      <c r="E8416" s="310" t="str">
        <f t="shared" si="131"/>
        <v>SINAPI 07/2024 INSUMOS</v>
      </c>
      <c r="F8416" s="31">
        <v>31.96</v>
      </c>
    </row>
    <row r="8417" spans="1:6" ht="40.5">
      <c r="A8417" s="31">
        <v>1007</v>
      </c>
      <c r="B8417" s="537" t="s">
        <v>8401</v>
      </c>
      <c r="C8417" s="31" t="s">
        <v>7677</v>
      </c>
      <c r="D8417" s="31">
        <v>44.24</v>
      </c>
      <c r="E8417" s="310" t="str">
        <f t="shared" si="131"/>
        <v>SINAPI 07/2024 INSUMOS</v>
      </c>
      <c r="F8417" s="31">
        <v>44.24</v>
      </c>
    </row>
    <row r="8418" spans="1:6" ht="40.5">
      <c r="A8418" s="31">
        <v>1008</v>
      </c>
      <c r="B8418" s="537" t="s">
        <v>8402</v>
      </c>
      <c r="C8418" s="31" t="s">
        <v>7677</v>
      </c>
      <c r="D8418" s="31">
        <v>5.61</v>
      </c>
      <c r="E8418" s="310" t="str">
        <f t="shared" si="131"/>
        <v>SINAPI 07/2024 INSUMOS</v>
      </c>
      <c r="F8418" s="31">
        <v>5.61</v>
      </c>
    </row>
    <row r="8419" spans="1:6" ht="40.5">
      <c r="A8419" s="31">
        <v>988</v>
      </c>
      <c r="B8419" s="537" t="s">
        <v>8403</v>
      </c>
      <c r="C8419" s="31" t="s">
        <v>7677</v>
      </c>
      <c r="D8419" s="31">
        <v>60.99</v>
      </c>
      <c r="E8419" s="310" t="str">
        <f t="shared" si="131"/>
        <v>SINAPI 07/2024 INSUMOS</v>
      </c>
      <c r="F8419" s="31">
        <v>60.99</v>
      </c>
    </row>
    <row r="8420" spans="1:6" ht="40.5">
      <c r="A8420" s="31">
        <v>989</v>
      </c>
      <c r="B8420" s="537" t="s">
        <v>8404</v>
      </c>
      <c r="C8420" s="31" t="s">
        <v>7677</v>
      </c>
      <c r="D8420" s="31">
        <v>84.2</v>
      </c>
      <c r="E8420" s="310" t="str">
        <f t="shared" si="131"/>
        <v>SINAPI 07/2024 INSUMOS</v>
      </c>
      <c r="F8420" s="31">
        <v>84.2</v>
      </c>
    </row>
    <row r="8421" spans="1:6" ht="40.5">
      <c r="A8421" s="31">
        <v>1006</v>
      </c>
      <c r="B8421" s="537" t="s">
        <v>8405</v>
      </c>
      <c r="C8421" s="31" t="s">
        <v>7677</v>
      </c>
      <c r="D8421" s="31">
        <v>112.88</v>
      </c>
      <c r="E8421" s="310" t="str">
        <f t="shared" si="131"/>
        <v>SINAPI 07/2024 INSUMOS</v>
      </c>
      <c r="F8421" s="31">
        <v>112.88</v>
      </c>
    </row>
    <row r="8422" spans="1:6" ht="40.5">
      <c r="A8422" s="31">
        <v>43972</v>
      </c>
      <c r="B8422" s="537" t="s">
        <v>8406</v>
      </c>
      <c r="C8422" s="31" t="s">
        <v>7677</v>
      </c>
      <c r="D8422" s="31">
        <v>2.92</v>
      </c>
      <c r="E8422" s="310" t="str">
        <f t="shared" si="131"/>
        <v>SINAPI 07/2024 INSUMOS</v>
      </c>
      <c r="F8422" s="31">
        <v>2.92</v>
      </c>
    </row>
    <row r="8423" spans="1:6" ht="40.5">
      <c r="A8423" s="31">
        <v>43971</v>
      </c>
      <c r="B8423" s="537" t="s">
        <v>8407</v>
      </c>
      <c r="C8423" s="31" t="s">
        <v>7677</v>
      </c>
      <c r="D8423" s="31">
        <v>2.23</v>
      </c>
      <c r="E8423" s="310" t="str">
        <f t="shared" si="131"/>
        <v>SINAPI 07/2024 INSUMOS</v>
      </c>
      <c r="F8423" s="31">
        <v>2.23</v>
      </c>
    </row>
    <row r="8424" spans="1:6" ht="40.5">
      <c r="A8424" s="31">
        <v>39598</v>
      </c>
      <c r="B8424" s="537" t="s">
        <v>8408</v>
      </c>
      <c r="C8424" s="31" t="s">
        <v>7677</v>
      </c>
      <c r="D8424" s="31">
        <v>4.13</v>
      </c>
      <c r="E8424" s="310" t="str">
        <f t="shared" si="131"/>
        <v>SINAPI 07/2024 INSUMOS</v>
      </c>
      <c r="F8424" s="31">
        <v>4.13</v>
      </c>
    </row>
    <row r="8425" spans="1:6" ht="40.5">
      <c r="A8425" s="31">
        <v>43973</v>
      </c>
      <c r="B8425" s="537" t="s">
        <v>8409</v>
      </c>
      <c r="C8425" s="31" t="s">
        <v>7677</v>
      </c>
      <c r="D8425" s="31">
        <v>3.05</v>
      </c>
      <c r="E8425" s="310" t="str">
        <f t="shared" si="131"/>
        <v>SINAPI 07/2024 INSUMOS</v>
      </c>
      <c r="F8425" s="31">
        <v>3.05</v>
      </c>
    </row>
    <row r="8426" spans="1:6" ht="40.5">
      <c r="A8426" s="31">
        <v>39599</v>
      </c>
      <c r="B8426" s="537" t="s">
        <v>8410</v>
      </c>
      <c r="C8426" s="31" t="s">
        <v>7677</v>
      </c>
      <c r="D8426" s="31">
        <v>5.95</v>
      </c>
      <c r="E8426" s="310" t="str">
        <f t="shared" ref="E8426:E8489" si="132">+$G$7658</f>
        <v>SINAPI 07/2024 INSUMOS</v>
      </c>
      <c r="F8426" s="31">
        <v>5.95</v>
      </c>
    </row>
    <row r="8427" spans="1:6" ht="40.5">
      <c r="A8427" s="31">
        <v>43832</v>
      </c>
      <c r="B8427" s="537" t="s">
        <v>8411</v>
      </c>
      <c r="C8427" s="31" t="s">
        <v>7677</v>
      </c>
      <c r="D8427" s="31">
        <v>15.67</v>
      </c>
      <c r="E8427" s="310" t="str">
        <f t="shared" si="132"/>
        <v>SINAPI 07/2024 INSUMOS</v>
      </c>
      <c r="F8427" s="31">
        <v>15.67</v>
      </c>
    </row>
    <row r="8428" spans="1:6" ht="40.5">
      <c r="A8428" s="31">
        <v>34602</v>
      </c>
      <c r="B8428" s="537" t="s">
        <v>8412</v>
      </c>
      <c r="C8428" s="31" t="s">
        <v>7677</v>
      </c>
      <c r="D8428" s="31">
        <v>3.86</v>
      </c>
      <c r="E8428" s="310" t="str">
        <f t="shared" si="132"/>
        <v>SINAPI 07/2024 INSUMOS</v>
      </c>
      <c r="F8428" s="31">
        <v>3.86</v>
      </c>
    </row>
    <row r="8429" spans="1:6" ht="40.5">
      <c r="A8429" s="31">
        <v>34607</v>
      </c>
      <c r="B8429" s="537" t="s">
        <v>8413</v>
      </c>
      <c r="C8429" s="31" t="s">
        <v>7677</v>
      </c>
      <c r="D8429" s="31">
        <v>9.4600000000000009</v>
      </c>
      <c r="E8429" s="310" t="str">
        <f t="shared" si="132"/>
        <v>SINAPI 07/2024 INSUMOS</v>
      </c>
      <c r="F8429" s="31">
        <v>9.4600000000000009</v>
      </c>
    </row>
    <row r="8430" spans="1:6" ht="40.5">
      <c r="A8430" s="31">
        <v>34609</v>
      </c>
      <c r="B8430" s="537" t="s">
        <v>8414</v>
      </c>
      <c r="C8430" s="31" t="s">
        <v>7677</v>
      </c>
      <c r="D8430" s="31">
        <v>13.77</v>
      </c>
      <c r="E8430" s="310" t="str">
        <f t="shared" si="132"/>
        <v>SINAPI 07/2024 INSUMOS</v>
      </c>
      <c r="F8430" s="31">
        <v>13.77</v>
      </c>
    </row>
    <row r="8431" spans="1:6" ht="40.5">
      <c r="A8431" s="31">
        <v>34618</v>
      </c>
      <c r="B8431" s="537" t="s">
        <v>8415</v>
      </c>
      <c r="C8431" s="31" t="s">
        <v>7677</v>
      </c>
      <c r="D8431" s="31">
        <v>5.26</v>
      </c>
      <c r="E8431" s="310" t="str">
        <f t="shared" si="132"/>
        <v>SINAPI 07/2024 INSUMOS</v>
      </c>
      <c r="F8431" s="31">
        <v>5.26</v>
      </c>
    </row>
    <row r="8432" spans="1:6" ht="40.5">
      <c r="A8432" s="31">
        <v>34621</v>
      </c>
      <c r="B8432" s="537" t="s">
        <v>8416</v>
      </c>
      <c r="C8432" s="31" t="s">
        <v>7677</v>
      </c>
      <c r="D8432" s="31">
        <v>13.05</v>
      </c>
      <c r="E8432" s="310" t="str">
        <f t="shared" si="132"/>
        <v>SINAPI 07/2024 INSUMOS</v>
      </c>
      <c r="F8432" s="31">
        <v>13.05</v>
      </c>
    </row>
    <row r="8433" spans="1:6" ht="40.5">
      <c r="A8433" s="31">
        <v>34622</v>
      </c>
      <c r="B8433" s="537" t="s">
        <v>8417</v>
      </c>
      <c r="C8433" s="31" t="s">
        <v>7677</v>
      </c>
      <c r="D8433" s="31">
        <v>19.38</v>
      </c>
      <c r="E8433" s="310" t="str">
        <f t="shared" si="132"/>
        <v>SINAPI 07/2024 INSUMOS</v>
      </c>
      <c r="F8433" s="31">
        <v>19.38</v>
      </c>
    </row>
    <row r="8434" spans="1:6" ht="40.5">
      <c r="A8434" s="31">
        <v>34624</v>
      </c>
      <c r="B8434" s="537" t="s">
        <v>8418</v>
      </c>
      <c r="C8434" s="31" t="s">
        <v>7677</v>
      </c>
      <c r="D8434" s="31">
        <v>7.03</v>
      </c>
      <c r="E8434" s="310" t="str">
        <f t="shared" si="132"/>
        <v>SINAPI 07/2024 INSUMOS</v>
      </c>
      <c r="F8434" s="31">
        <v>7.03</v>
      </c>
    </row>
    <row r="8435" spans="1:6" ht="40.5">
      <c r="A8435" s="31">
        <v>34627</v>
      </c>
      <c r="B8435" s="537" t="s">
        <v>8419</v>
      </c>
      <c r="C8435" s="31" t="s">
        <v>7677</v>
      </c>
      <c r="D8435" s="31">
        <v>16.95</v>
      </c>
      <c r="E8435" s="310" t="str">
        <f t="shared" si="132"/>
        <v>SINAPI 07/2024 INSUMOS</v>
      </c>
      <c r="F8435" s="31">
        <v>16.95</v>
      </c>
    </row>
    <row r="8436" spans="1:6" ht="40.5">
      <c r="A8436" s="31">
        <v>34629</v>
      </c>
      <c r="B8436" s="537" t="s">
        <v>8420</v>
      </c>
      <c r="C8436" s="31" t="s">
        <v>7677</v>
      </c>
      <c r="D8436" s="31">
        <v>25.9</v>
      </c>
      <c r="E8436" s="310" t="str">
        <f t="shared" si="132"/>
        <v>SINAPI 07/2024 INSUMOS</v>
      </c>
      <c r="F8436" s="31">
        <v>25.9</v>
      </c>
    </row>
    <row r="8437" spans="1:6" ht="45">
      <c r="A8437" s="31">
        <v>39257</v>
      </c>
      <c r="B8437" s="537" t="s">
        <v>8421</v>
      </c>
      <c r="C8437" s="31" t="s">
        <v>7677</v>
      </c>
      <c r="D8437" s="31">
        <v>5.27</v>
      </c>
      <c r="E8437" s="310" t="str">
        <f t="shared" si="132"/>
        <v>SINAPI 07/2024 INSUMOS</v>
      </c>
      <c r="F8437" s="31">
        <v>5.27</v>
      </c>
    </row>
    <row r="8438" spans="1:6" ht="45">
      <c r="A8438" s="31">
        <v>39261</v>
      </c>
      <c r="B8438" s="537" t="s">
        <v>8422</v>
      </c>
      <c r="C8438" s="31" t="s">
        <v>7677</v>
      </c>
      <c r="D8438" s="31">
        <v>30.17</v>
      </c>
      <c r="E8438" s="310" t="str">
        <f t="shared" si="132"/>
        <v>SINAPI 07/2024 INSUMOS</v>
      </c>
      <c r="F8438" s="31">
        <v>30.17</v>
      </c>
    </row>
    <row r="8439" spans="1:6" ht="45">
      <c r="A8439" s="31">
        <v>39268</v>
      </c>
      <c r="B8439" s="537" t="s">
        <v>8423</v>
      </c>
      <c r="C8439" s="31" t="s">
        <v>7677</v>
      </c>
      <c r="D8439" s="31">
        <v>471.64</v>
      </c>
      <c r="E8439" s="310" t="str">
        <f t="shared" si="132"/>
        <v>SINAPI 07/2024 INSUMOS</v>
      </c>
      <c r="F8439" s="31">
        <v>471.64</v>
      </c>
    </row>
    <row r="8440" spans="1:6" ht="45">
      <c r="A8440" s="31">
        <v>39262</v>
      </c>
      <c r="B8440" s="537" t="s">
        <v>8424</v>
      </c>
      <c r="C8440" s="31" t="s">
        <v>7677</v>
      </c>
      <c r="D8440" s="31">
        <v>48.05</v>
      </c>
      <c r="E8440" s="310" t="str">
        <f t="shared" si="132"/>
        <v>SINAPI 07/2024 INSUMOS</v>
      </c>
      <c r="F8440" s="31">
        <v>48.05</v>
      </c>
    </row>
    <row r="8441" spans="1:6" ht="45">
      <c r="A8441" s="31">
        <v>39258</v>
      </c>
      <c r="B8441" s="537" t="s">
        <v>8425</v>
      </c>
      <c r="C8441" s="31" t="s">
        <v>7677</v>
      </c>
      <c r="D8441" s="31">
        <v>7.94</v>
      </c>
      <c r="E8441" s="310" t="str">
        <f t="shared" si="132"/>
        <v>SINAPI 07/2024 INSUMOS</v>
      </c>
      <c r="F8441" s="31">
        <v>7.94</v>
      </c>
    </row>
    <row r="8442" spans="1:6" ht="45">
      <c r="A8442" s="31">
        <v>39263</v>
      </c>
      <c r="B8442" s="537" t="s">
        <v>8426</v>
      </c>
      <c r="C8442" s="31" t="s">
        <v>7677</v>
      </c>
      <c r="D8442" s="31">
        <v>83.09</v>
      </c>
      <c r="E8442" s="310" t="str">
        <f t="shared" si="132"/>
        <v>SINAPI 07/2024 INSUMOS</v>
      </c>
      <c r="F8442" s="31">
        <v>83.09</v>
      </c>
    </row>
    <row r="8443" spans="1:6" ht="45">
      <c r="A8443" s="31">
        <v>39264</v>
      </c>
      <c r="B8443" s="537" t="s">
        <v>8427</v>
      </c>
      <c r="C8443" s="31" t="s">
        <v>7677</v>
      </c>
      <c r="D8443" s="31">
        <v>115.1</v>
      </c>
      <c r="E8443" s="310" t="str">
        <f t="shared" si="132"/>
        <v>SINAPI 07/2024 INSUMOS</v>
      </c>
      <c r="F8443" s="31">
        <v>115.1</v>
      </c>
    </row>
    <row r="8444" spans="1:6" ht="45">
      <c r="A8444" s="31">
        <v>39259</v>
      </c>
      <c r="B8444" s="537" t="s">
        <v>8428</v>
      </c>
      <c r="C8444" s="31" t="s">
        <v>7677</v>
      </c>
      <c r="D8444" s="31">
        <v>12.23</v>
      </c>
      <c r="E8444" s="310" t="str">
        <f t="shared" si="132"/>
        <v>SINAPI 07/2024 INSUMOS</v>
      </c>
      <c r="F8444" s="31">
        <v>12.23</v>
      </c>
    </row>
    <row r="8445" spans="1:6" ht="45">
      <c r="A8445" s="31">
        <v>39265</v>
      </c>
      <c r="B8445" s="537" t="s">
        <v>8429</v>
      </c>
      <c r="C8445" s="31" t="s">
        <v>7677</v>
      </c>
      <c r="D8445" s="31">
        <v>156.27000000000001</v>
      </c>
      <c r="E8445" s="310" t="str">
        <f t="shared" si="132"/>
        <v>SINAPI 07/2024 INSUMOS</v>
      </c>
      <c r="F8445" s="31">
        <v>156.27000000000001</v>
      </c>
    </row>
    <row r="8446" spans="1:6" ht="45">
      <c r="A8446" s="31">
        <v>39260</v>
      </c>
      <c r="B8446" s="537" t="s">
        <v>8430</v>
      </c>
      <c r="C8446" s="31" t="s">
        <v>7677</v>
      </c>
      <c r="D8446" s="31">
        <v>18.73</v>
      </c>
      <c r="E8446" s="310" t="str">
        <f t="shared" si="132"/>
        <v>SINAPI 07/2024 INSUMOS</v>
      </c>
      <c r="F8446" s="31">
        <v>18.73</v>
      </c>
    </row>
    <row r="8447" spans="1:6" ht="45">
      <c r="A8447" s="31">
        <v>39266</v>
      </c>
      <c r="B8447" s="537" t="s">
        <v>8431</v>
      </c>
      <c r="C8447" s="31" t="s">
        <v>7677</v>
      </c>
      <c r="D8447" s="31">
        <v>235.8</v>
      </c>
      <c r="E8447" s="310" t="str">
        <f t="shared" si="132"/>
        <v>SINAPI 07/2024 INSUMOS</v>
      </c>
      <c r="F8447" s="31">
        <v>235.8</v>
      </c>
    </row>
    <row r="8448" spans="1:6" ht="45">
      <c r="A8448" s="31">
        <v>39267</v>
      </c>
      <c r="B8448" s="537" t="s">
        <v>8432</v>
      </c>
      <c r="C8448" s="31" t="s">
        <v>7677</v>
      </c>
      <c r="D8448" s="31">
        <v>294.81</v>
      </c>
      <c r="E8448" s="310" t="str">
        <f t="shared" si="132"/>
        <v>SINAPI 07/2024 INSUMOS</v>
      </c>
      <c r="F8448" s="31">
        <v>294.81</v>
      </c>
    </row>
    <row r="8449" spans="1:6" ht="40.5">
      <c r="A8449" s="31">
        <v>11901</v>
      </c>
      <c r="B8449" s="537" t="s">
        <v>8433</v>
      </c>
      <c r="C8449" s="31" t="s">
        <v>7677</v>
      </c>
      <c r="D8449" s="31">
        <v>0.53</v>
      </c>
      <c r="E8449" s="310" t="str">
        <f t="shared" si="132"/>
        <v>SINAPI 07/2024 INSUMOS</v>
      </c>
      <c r="F8449" s="31">
        <v>0.53</v>
      </c>
    </row>
    <row r="8450" spans="1:6" ht="40.5">
      <c r="A8450" s="31">
        <v>11902</v>
      </c>
      <c r="B8450" s="537" t="s">
        <v>8434</v>
      </c>
      <c r="C8450" s="31" t="s">
        <v>7677</v>
      </c>
      <c r="D8450" s="31">
        <v>1.02</v>
      </c>
      <c r="E8450" s="310" t="str">
        <f t="shared" si="132"/>
        <v>SINAPI 07/2024 INSUMOS</v>
      </c>
      <c r="F8450" s="31">
        <v>1.02</v>
      </c>
    </row>
    <row r="8451" spans="1:6" ht="40.5">
      <c r="A8451" s="31">
        <v>11903</v>
      </c>
      <c r="B8451" s="537" t="s">
        <v>8435</v>
      </c>
      <c r="C8451" s="31" t="s">
        <v>7677</v>
      </c>
      <c r="D8451" s="31">
        <v>1.08</v>
      </c>
      <c r="E8451" s="310" t="str">
        <f t="shared" si="132"/>
        <v>SINAPI 07/2024 INSUMOS</v>
      </c>
      <c r="F8451" s="31">
        <v>1.08</v>
      </c>
    </row>
    <row r="8452" spans="1:6" ht="40.5">
      <c r="A8452" s="31">
        <v>11904</v>
      </c>
      <c r="B8452" s="537" t="s">
        <v>8436</v>
      </c>
      <c r="C8452" s="31" t="s">
        <v>7677</v>
      </c>
      <c r="D8452" s="31">
        <v>1.64</v>
      </c>
      <c r="E8452" s="310" t="str">
        <f t="shared" si="132"/>
        <v>SINAPI 07/2024 INSUMOS</v>
      </c>
      <c r="F8452" s="31">
        <v>1.64</v>
      </c>
    </row>
    <row r="8453" spans="1:6" ht="40.5">
      <c r="A8453" s="31">
        <v>11905</v>
      </c>
      <c r="B8453" s="537" t="s">
        <v>8437</v>
      </c>
      <c r="C8453" s="31" t="s">
        <v>7677</v>
      </c>
      <c r="D8453" s="31">
        <v>2.0099999999999998</v>
      </c>
      <c r="E8453" s="310" t="str">
        <f t="shared" si="132"/>
        <v>SINAPI 07/2024 INSUMOS</v>
      </c>
      <c r="F8453" s="31">
        <v>2.0099999999999998</v>
      </c>
    </row>
    <row r="8454" spans="1:6" ht="40.5">
      <c r="A8454" s="31">
        <v>11906</v>
      </c>
      <c r="B8454" s="537" t="s">
        <v>8438</v>
      </c>
      <c r="C8454" s="31" t="s">
        <v>7677</v>
      </c>
      <c r="D8454" s="31">
        <v>2.5499999999999998</v>
      </c>
      <c r="E8454" s="310" t="str">
        <f t="shared" si="132"/>
        <v>SINAPI 07/2024 INSUMOS</v>
      </c>
      <c r="F8454" s="31">
        <v>2.5499999999999998</v>
      </c>
    </row>
    <row r="8455" spans="1:6" ht="40.5">
      <c r="A8455" s="31">
        <v>11919</v>
      </c>
      <c r="B8455" s="537" t="s">
        <v>8439</v>
      </c>
      <c r="C8455" s="31" t="s">
        <v>7677</v>
      </c>
      <c r="D8455" s="31">
        <v>4.68</v>
      </c>
      <c r="E8455" s="310" t="str">
        <f t="shared" si="132"/>
        <v>SINAPI 07/2024 INSUMOS</v>
      </c>
      <c r="F8455" s="31">
        <v>4.68</v>
      </c>
    </row>
    <row r="8456" spans="1:6" ht="40.5">
      <c r="A8456" s="31">
        <v>11920</v>
      </c>
      <c r="B8456" s="537" t="s">
        <v>8440</v>
      </c>
      <c r="C8456" s="31" t="s">
        <v>7677</v>
      </c>
      <c r="D8456" s="31">
        <v>8.8800000000000008</v>
      </c>
      <c r="E8456" s="310" t="str">
        <f t="shared" si="132"/>
        <v>SINAPI 07/2024 INSUMOS</v>
      </c>
      <c r="F8456" s="31">
        <v>8.8800000000000008</v>
      </c>
    </row>
    <row r="8457" spans="1:6" ht="40.5">
      <c r="A8457" s="31">
        <v>11924</v>
      </c>
      <c r="B8457" s="537" t="s">
        <v>8441</v>
      </c>
      <c r="C8457" s="31" t="s">
        <v>7677</v>
      </c>
      <c r="D8457" s="31">
        <v>74.599999999999994</v>
      </c>
      <c r="E8457" s="310" t="str">
        <f t="shared" si="132"/>
        <v>SINAPI 07/2024 INSUMOS</v>
      </c>
      <c r="F8457" s="31">
        <v>74.599999999999994</v>
      </c>
    </row>
    <row r="8458" spans="1:6" ht="40.5">
      <c r="A8458" s="31">
        <v>11921</v>
      </c>
      <c r="B8458" s="537" t="s">
        <v>8442</v>
      </c>
      <c r="C8458" s="31" t="s">
        <v>7677</v>
      </c>
      <c r="D8458" s="31">
        <v>13</v>
      </c>
      <c r="E8458" s="310" t="str">
        <f t="shared" si="132"/>
        <v>SINAPI 07/2024 INSUMOS</v>
      </c>
      <c r="F8458" s="31">
        <v>13</v>
      </c>
    </row>
    <row r="8459" spans="1:6" ht="40.5">
      <c r="A8459" s="31">
        <v>11922</v>
      </c>
      <c r="B8459" s="537" t="s">
        <v>8443</v>
      </c>
      <c r="C8459" s="31" t="s">
        <v>7677</v>
      </c>
      <c r="D8459" s="31">
        <v>21.03</v>
      </c>
      <c r="E8459" s="310" t="str">
        <f t="shared" si="132"/>
        <v>SINAPI 07/2024 INSUMOS</v>
      </c>
      <c r="F8459" s="31">
        <v>21.03</v>
      </c>
    </row>
    <row r="8460" spans="1:6" ht="40.5">
      <c r="A8460" s="31">
        <v>11923</v>
      </c>
      <c r="B8460" s="537" t="s">
        <v>8444</v>
      </c>
      <c r="C8460" s="31" t="s">
        <v>7677</v>
      </c>
      <c r="D8460" s="31">
        <v>30.78</v>
      </c>
      <c r="E8460" s="310" t="str">
        <f t="shared" si="132"/>
        <v>SINAPI 07/2024 INSUMOS</v>
      </c>
      <c r="F8460" s="31">
        <v>30.78</v>
      </c>
    </row>
    <row r="8461" spans="1:6" ht="40.5">
      <c r="A8461" s="31">
        <v>11916</v>
      </c>
      <c r="B8461" s="537" t="s">
        <v>8445</v>
      </c>
      <c r="C8461" s="31" t="s">
        <v>7677</v>
      </c>
      <c r="D8461" s="31">
        <v>6.4</v>
      </c>
      <c r="E8461" s="310" t="str">
        <f t="shared" si="132"/>
        <v>SINAPI 07/2024 INSUMOS</v>
      </c>
      <c r="F8461" s="31">
        <v>6.4</v>
      </c>
    </row>
    <row r="8462" spans="1:6" ht="40.5">
      <c r="A8462" s="31">
        <v>11914</v>
      </c>
      <c r="B8462" s="537" t="s">
        <v>8446</v>
      </c>
      <c r="C8462" s="31" t="s">
        <v>7677</v>
      </c>
      <c r="D8462" s="31">
        <v>46.11</v>
      </c>
      <c r="E8462" s="310" t="str">
        <f t="shared" si="132"/>
        <v>SINAPI 07/2024 INSUMOS</v>
      </c>
      <c r="F8462" s="31">
        <v>46.11</v>
      </c>
    </row>
    <row r="8463" spans="1:6" ht="40.5">
      <c r="A8463" s="31">
        <v>11917</v>
      </c>
      <c r="B8463" s="537" t="s">
        <v>8447</v>
      </c>
      <c r="C8463" s="31" t="s">
        <v>7677</v>
      </c>
      <c r="D8463" s="31">
        <v>11.27</v>
      </c>
      <c r="E8463" s="310" t="str">
        <f t="shared" si="132"/>
        <v>SINAPI 07/2024 INSUMOS</v>
      </c>
      <c r="F8463" s="31">
        <v>11.27</v>
      </c>
    </row>
    <row r="8464" spans="1:6" ht="40.5">
      <c r="A8464" s="31">
        <v>11918</v>
      </c>
      <c r="B8464" s="537" t="s">
        <v>8448</v>
      </c>
      <c r="C8464" s="31" t="s">
        <v>7677</v>
      </c>
      <c r="D8464" s="31">
        <v>13.37</v>
      </c>
      <c r="E8464" s="310" t="str">
        <f t="shared" si="132"/>
        <v>SINAPI 07/2024 INSUMOS</v>
      </c>
      <c r="F8464" s="31">
        <v>13.37</v>
      </c>
    </row>
    <row r="8465" spans="1:6" ht="40.5">
      <c r="A8465" s="31">
        <v>37734</v>
      </c>
      <c r="B8465" s="537" t="s">
        <v>8449</v>
      </c>
      <c r="C8465" s="31" t="s">
        <v>7632</v>
      </c>
      <c r="D8465" s="118">
        <v>80139.05</v>
      </c>
      <c r="E8465" s="310" t="str">
        <f t="shared" si="132"/>
        <v>SINAPI 07/2024 INSUMOS</v>
      </c>
      <c r="F8465" s="118">
        <v>80139.05</v>
      </c>
    </row>
    <row r="8466" spans="1:6" ht="40.5">
      <c r="A8466" s="31">
        <v>42251</v>
      </c>
      <c r="B8466" s="537" t="s">
        <v>8450</v>
      </c>
      <c r="C8466" s="31" t="s">
        <v>7632</v>
      </c>
      <c r="D8466" s="118">
        <v>91002.79</v>
      </c>
      <c r="E8466" s="310" t="str">
        <f t="shared" si="132"/>
        <v>SINAPI 07/2024 INSUMOS</v>
      </c>
      <c r="F8466" s="118">
        <v>91002.79</v>
      </c>
    </row>
    <row r="8467" spans="1:6" ht="40.5">
      <c r="A8467" s="31">
        <v>37733</v>
      </c>
      <c r="B8467" s="537" t="s">
        <v>8451</v>
      </c>
      <c r="C8467" s="31" t="s">
        <v>7632</v>
      </c>
      <c r="D8467" s="118">
        <v>60087.96</v>
      </c>
      <c r="E8467" s="310" t="str">
        <f t="shared" si="132"/>
        <v>SINAPI 07/2024 INSUMOS</v>
      </c>
      <c r="F8467" s="118">
        <v>60087.96</v>
      </c>
    </row>
    <row r="8468" spans="1:6" ht="40.5">
      <c r="A8468" s="31">
        <v>37735</v>
      </c>
      <c r="B8468" s="537" t="s">
        <v>8452</v>
      </c>
      <c r="C8468" s="31" t="s">
        <v>7632</v>
      </c>
      <c r="D8468" s="118">
        <v>72405.990000000005</v>
      </c>
      <c r="E8468" s="310" t="str">
        <f t="shared" si="132"/>
        <v>SINAPI 07/2024 INSUMOS</v>
      </c>
      <c r="F8468" s="118">
        <v>72405.990000000005</v>
      </c>
    </row>
    <row r="8469" spans="1:6" ht="60">
      <c r="A8469" s="31">
        <v>5090</v>
      </c>
      <c r="B8469" s="537" t="s">
        <v>8453</v>
      </c>
      <c r="C8469" s="31" t="s">
        <v>7632</v>
      </c>
      <c r="D8469" s="31">
        <v>21.25</v>
      </c>
      <c r="E8469" s="310" t="str">
        <f t="shared" si="132"/>
        <v>SINAPI 07/2024 INSUMOS</v>
      </c>
      <c r="F8469" s="31">
        <v>21.25</v>
      </c>
    </row>
    <row r="8470" spans="1:6" ht="60">
      <c r="A8470" s="31">
        <v>5085</v>
      </c>
      <c r="B8470" s="537" t="s">
        <v>8454</v>
      </c>
      <c r="C8470" s="31" t="s">
        <v>7632</v>
      </c>
      <c r="D8470" s="31">
        <v>31.63</v>
      </c>
      <c r="E8470" s="310" t="str">
        <f t="shared" si="132"/>
        <v>SINAPI 07/2024 INSUMOS</v>
      </c>
      <c r="F8470" s="31">
        <v>31.63</v>
      </c>
    </row>
    <row r="8471" spans="1:6" ht="45">
      <c r="A8471" s="31">
        <v>43603</v>
      </c>
      <c r="B8471" s="537" t="s">
        <v>8455</v>
      </c>
      <c r="C8471" s="31" t="s">
        <v>7632</v>
      </c>
      <c r="D8471" s="31">
        <v>45.19</v>
      </c>
      <c r="E8471" s="310" t="str">
        <f t="shared" si="132"/>
        <v>SINAPI 07/2024 INSUMOS</v>
      </c>
      <c r="F8471" s="31">
        <v>45.19</v>
      </c>
    </row>
    <row r="8472" spans="1:6" ht="40.5">
      <c r="A8472" s="31">
        <v>38374</v>
      </c>
      <c r="B8472" s="537" t="s">
        <v>8456</v>
      </c>
      <c r="C8472" s="31" t="s">
        <v>7632</v>
      </c>
      <c r="D8472" s="118">
        <v>1169.56</v>
      </c>
      <c r="E8472" s="310" t="str">
        <f t="shared" si="132"/>
        <v>SINAPI 07/2024 INSUMOS</v>
      </c>
      <c r="F8472" s="118">
        <v>1169.56</v>
      </c>
    </row>
    <row r="8473" spans="1:6" ht="45">
      <c r="A8473" s="31">
        <v>20212</v>
      </c>
      <c r="B8473" s="537" t="s">
        <v>8457</v>
      </c>
      <c r="C8473" s="31" t="s">
        <v>7677</v>
      </c>
      <c r="D8473" s="31">
        <v>23.32</v>
      </c>
      <c r="E8473" s="310" t="str">
        <f t="shared" si="132"/>
        <v>SINAPI 07/2024 INSUMOS</v>
      </c>
      <c r="F8473" s="31">
        <v>23.32</v>
      </c>
    </row>
    <row r="8474" spans="1:6" ht="45">
      <c r="A8474" s="31">
        <v>20209</v>
      </c>
      <c r="B8474" s="537" t="s">
        <v>8458</v>
      </c>
      <c r="C8474" s="31" t="s">
        <v>7677</v>
      </c>
      <c r="D8474" s="31">
        <v>27.86</v>
      </c>
      <c r="E8474" s="310" t="str">
        <f t="shared" si="132"/>
        <v>SINAPI 07/2024 INSUMOS</v>
      </c>
      <c r="F8474" s="31">
        <v>27.86</v>
      </c>
    </row>
    <row r="8475" spans="1:6" ht="45">
      <c r="A8475" s="31">
        <v>4430</v>
      </c>
      <c r="B8475" s="537" t="s">
        <v>8459</v>
      </c>
      <c r="C8475" s="31" t="s">
        <v>7677</v>
      </c>
      <c r="D8475" s="31">
        <v>13.65</v>
      </c>
      <c r="E8475" s="310" t="str">
        <f t="shared" si="132"/>
        <v>SINAPI 07/2024 INSUMOS</v>
      </c>
      <c r="F8475" s="31">
        <v>13.65</v>
      </c>
    </row>
    <row r="8476" spans="1:6" ht="45">
      <c r="A8476" s="31">
        <v>4433</v>
      </c>
      <c r="B8476" s="537" t="s">
        <v>8460</v>
      </c>
      <c r="C8476" s="31" t="s">
        <v>7677</v>
      </c>
      <c r="D8476" s="31">
        <v>26.69</v>
      </c>
      <c r="E8476" s="310" t="str">
        <f t="shared" si="132"/>
        <v>SINAPI 07/2024 INSUMOS</v>
      </c>
      <c r="F8476" s="31">
        <v>26.69</v>
      </c>
    </row>
    <row r="8477" spans="1:6" ht="45">
      <c r="A8477" s="31">
        <v>4400</v>
      </c>
      <c r="B8477" s="537" t="s">
        <v>8461</v>
      </c>
      <c r="C8477" s="31" t="s">
        <v>7677</v>
      </c>
      <c r="D8477" s="31">
        <v>21.72</v>
      </c>
      <c r="E8477" s="310" t="str">
        <f t="shared" si="132"/>
        <v>SINAPI 07/2024 INSUMOS</v>
      </c>
      <c r="F8477" s="31">
        <v>21.72</v>
      </c>
    </row>
    <row r="8478" spans="1:6" ht="40.5">
      <c r="A8478" s="31">
        <v>2729</v>
      </c>
      <c r="B8478" s="537" t="s">
        <v>8462</v>
      </c>
      <c r="C8478" s="31" t="s">
        <v>7632</v>
      </c>
      <c r="D8478" s="31">
        <v>34.58</v>
      </c>
      <c r="E8478" s="310" t="str">
        <f t="shared" si="132"/>
        <v>SINAPI 07/2024 INSUMOS</v>
      </c>
      <c r="F8478" s="31">
        <v>34.58</v>
      </c>
    </row>
    <row r="8479" spans="1:6" ht="40.5">
      <c r="A8479" s="31">
        <v>4513</v>
      </c>
      <c r="B8479" s="537" t="s">
        <v>8463</v>
      </c>
      <c r="C8479" s="31" t="s">
        <v>7677</v>
      </c>
      <c r="D8479" s="31">
        <v>7.29</v>
      </c>
      <c r="E8479" s="310" t="str">
        <f t="shared" si="132"/>
        <v>SINAPI 07/2024 INSUMOS</v>
      </c>
      <c r="F8479" s="31">
        <v>7.29</v>
      </c>
    </row>
    <row r="8480" spans="1:6" ht="40.5">
      <c r="A8480" s="31">
        <v>37106</v>
      </c>
      <c r="B8480" s="537" t="s">
        <v>8464</v>
      </c>
      <c r="C8480" s="31" t="s">
        <v>7632</v>
      </c>
      <c r="D8480" s="118">
        <v>4219.78</v>
      </c>
      <c r="E8480" s="310" t="str">
        <f t="shared" si="132"/>
        <v>SINAPI 07/2024 INSUMOS</v>
      </c>
      <c r="F8480" s="118">
        <v>4219.78</v>
      </c>
    </row>
    <row r="8481" spans="1:6" ht="40.5">
      <c r="A8481" s="31">
        <v>11869</v>
      </c>
      <c r="B8481" s="537" t="s">
        <v>8465</v>
      </c>
      <c r="C8481" s="31" t="s">
        <v>7632</v>
      </c>
      <c r="D8481" s="31">
        <v>843.95</v>
      </c>
      <c r="E8481" s="310" t="str">
        <f t="shared" si="132"/>
        <v>SINAPI 07/2024 INSUMOS</v>
      </c>
      <c r="F8481" s="31">
        <v>843.95</v>
      </c>
    </row>
    <row r="8482" spans="1:6" ht="40.5">
      <c r="A8482" s="31">
        <v>43981</v>
      </c>
      <c r="B8482" s="537" t="s">
        <v>8466</v>
      </c>
      <c r="C8482" s="31" t="s">
        <v>7632</v>
      </c>
      <c r="D8482" s="118">
        <v>6359.17</v>
      </c>
      <c r="E8482" s="310" t="str">
        <f t="shared" si="132"/>
        <v>SINAPI 07/2024 INSUMOS</v>
      </c>
      <c r="F8482" s="118">
        <v>6359.17</v>
      </c>
    </row>
    <row r="8483" spans="1:6" ht="40.5">
      <c r="A8483" s="31">
        <v>37104</v>
      </c>
      <c r="B8483" s="537" t="s">
        <v>8467</v>
      </c>
      <c r="C8483" s="31" t="s">
        <v>7632</v>
      </c>
      <c r="D8483" s="118">
        <v>1059.18</v>
      </c>
      <c r="E8483" s="310" t="str">
        <f t="shared" si="132"/>
        <v>SINAPI 07/2024 INSUMOS</v>
      </c>
      <c r="F8483" s="118">
        <v>1059.18</v>
      </c>
    </row>
    <row r="8484" spans="1:6" ht="40.5">
      <c r="A8484" s="31">
        <v>43982</v>
      </c>
      <c r="B8484" s="537" t="s">
        <v>8468</v>
      </c>
      <c r="C8484" s="31" t="s">
        <v>7632</v>
      </c>
      <c r="D8484" s="118">
        <v>10045.89</v>
      </c>
      <c r="E8484" s="310" t="str">
        <f t="shared" si="132"/>
        <v>SINAPI 07/2024 INSUMOS</v>
      </c>
      <c r="F8484" s="118">
        <v>10045.89</v>
      </c>
    </row>
    <row r="8485" spans="1:6" ht="40.5">
      <c r="A8485" s="31">
        <v>43978</v>
      </c>
      <c r="B8485" s="537" t="s">
        <v>8469</v>
      </c>
      <c r="C8485" s="31" t="s">
        <v>7632</v>
      </c>
      <c r="D8485" s="118">
        <v>1569.68</v>
      </c>
      <c r="E8485" s="310" t="str">
        <f t="shared" si="132"/>
        <v>SINAPI 07/2024 INSUMOS</v>
      </c>
      <c r="F8485" s="118">
        <v>1569.68</v>
      </c>
    </row>
    <row r="8486" spans="1:6" ht="40.5">
      <c r="A8486" s="31">
        <v>11871</v>
      </c>
      <c r="B8486" s="537" t="s">
        <v>8470</v>
      </c>
      <c r="C8486" s="31" t="s">
        <v>7632</v>
      </c>
      <c r="D8486" s="31">
        <v>393.41</v>
      </c>
      <c r="E8486" s="310" t="str">
        <f t="shared" si="132"/>
        <v>SINAPI 07/2024 INSUMOS</v>
      </c>
      <c r="F8486" s="31">
        <v>393.41</v>
      </c>
    </row>
    <row r="8487" spans="1:6" ht="40.5">
      <c r="A8487" s="31">
        <v>37105</v>
      </c>
      <c r="B8487" s="537" t="s">
        <v>8471</v>
      </c>
      <c r="C8487" s="31" t="s">
        <v>7632</v>
      </c>
      <c r="D8487" s="118">
        <v>2420.63</v>
      </c>
      <c r="E8487" s="310" t="str">
        <f t="shared" si="132"/>
        <v>SINAPI 07/2024 INSUMOS</v>
      </c>
      <c r="F8487" s="118">
        <v>2420.63</v>
      </c>
    </row>
    <row r="8488" spans="1:6" ht="40.5">
      <c r="A8488" s="31">
        <v>43980</v>
      </c>
      <c r="B8488" s="537" t="s">
        <v>8472</v>
      </c>
      <c r="C8488" s="31" t="s">
        <v>7632</v>
      </c>
      <c r="D8488" s="118">
        <v>3014.64</v>
      </c>
      <c r="E8488" s="310" t="str">
        <f t="shared" si="132"/>
        <v>SINAPI 07/2024 INSUMOS</v>
      </c>
      <c r="F8488" s="118">
        <v>3014.64</v>
      </c>
    </row>
    <row r="8489" spans="1:6" ht="40.5">
      <c r="A8489" s="31">
        <v>43979</v>
      </c>
      <c r="B8489" s="537" t="s">
        <v>8473</v>
      </c>
      <c r="C8489" s="31" t="s">
        <v>7632</v>
      </c>
      <c r="D8489" s="31">
        <v>566.41999999999996</v>
      </c>
      <c r="E8489" s="310" t="str">
        <f t="shared" si="132"/>
        <v>SINAPI 07/2024 INSUMOS</v>
      </c>
      <c r="F8489" s="31">
        <v>566.41999999999996</v>
      </c>
    </row>
    <row r="8490" spans="1:6" ht="40.5">
      <c r="A8490" s="31">
        <v>11868</v>
      </c>
      <c r="B8490" s="537" t="s">
        <v>8474</v>
      </c>
      <c r="C8490" s="31" t="s">
        <v>7632</v>
      </c>
      <c r="D8490" s="31">
        <v>547.78</v>
      </c>
      <c r="E8490" s="310" t="str">
        <f t="shared" ref="E8490:E8553" si="133">+$G$7658</f>
        <v>SINAPI 07/2024 INSUMOS</v>
      </c>
      <c r="F8490" s="31">
        <v>547.78</v>
      </c>
    </row>
    <row r="8491" spans="1:6" ht="40.5">
      <c r="A8491" s="31">
        <v>34636</v>
      </c>
      <c r="B8491" s="537" t="s">
        <v>8475</v>
      </c>
      <c r="C8491" s="31" t="s">
        <v>7632</v>
      </c>
      <c r="D8491" s="31">
        <v>389</v>
      </c>
      <c r="E8491" s="310" t="str">
        <f t="shared" si="133"/>
        <v>SINAPI 07/2024 INSUMOS</v>
      </c>
      <c r="F8491" s="31">
        <v>389</v>
      </c>
    </row>
    <row r="8492" spans="1:6" ht="40.5">
      <c r="A8492" s="31">
        <v>34639</v>
      </c>
      <c r="B8492" s="537" t="s">
        <v>8476</v>
      </c>
      <c r="C8492" s="31" t="s">
        <v>7632</v>
      </c>
      <c r="D8492" s="31">
        <v>897.88</v>
      </c>
      <c r="E8492" s="310" t="str">
        <f t="shared" si="133"/>
        <v>SINAPI 07/2024 INSUMOS</v>
      </c>
      <c r="F8492" s="31">
        <v>897.88</v>
      </c>
    </row>
    <row r="8493" spans="1:6" ht="40.5">
      <c r="A8493" s="31">
        <v>34640</v>
      </c>
      <c r="B8493" s="537" t="s">
        <v>8477</v>
      </c>
      <c r="C8493" s="31" t="s">
        <v>7632</v>
      </c>
      <c r="D8493" s="118">
        <v>1018.5</v>
      </c>
      <c r="E8493" s="310" t="str">
        <f t="shared" si="133"/>
        <v>SINAPI 07/2024 INSUMOS</v>
      </c>
      <c r="F8493" s="118">
        <v>1018.5</v>
      </c>
    </row>
    <row r="8494" spans="1:6" ht="40.5">
      <c r="A8494" s="31">
        <v>43977</v>
      </c>
      <c r="B8494" s="537" t="s">
        <v>8478</v>
      </c>
      <c r="C8494" s="31" t="s">
        <v>7632</v>
      </c>
      <c r="D8494" s="118">
        <v>1755.84</v>
      </c>
      <c r="E8494" s="310" t="str">
        <f t="shared" si="133"/>
        <v>SINAPI 07/2024 INSUMOS</v>
      </c>
      <c r="F8494" s="118">
        <v>1755.84</v>
      </c>
    </row>
    <row r="8495" spans="1:6" ht="40.5">
      <c r="A8495" s="31">
        <v>34637</v>
      </c>
      <c r="B8495" s="537" t="s">
        <v>8479</v>
      </c>
      <c r="C8495" s="31" t="s">
        <v>7632</v>
      </c>
      <c r="D8495" s="31">
        <v>235.24</v>
      </c>
      <c r="E8495" s="310" t="str">
        <f t="shared" si="133"/>
        <v>SINAPI 07/2024 INSUMOS</v>
      </c>
      <c r="F8495" s="31">
        <v>235.24</v>
      </c>
    </row>
    <row r="8496" spans="1:6" ht="40.5">
      <c r="A8496" s="31">
        <v>34638</v>
      </c>
      <c r="B8496" s="537" t="s">
        <v>8480</v>
      </c>
      <c r="C8496" s="31" t="s">
        <v>7632</v>
      </c>
      <c r="D8496" s="31">
        <v>363.88</v>
      </c>
      <c r="E8496" s="310" t="str">
        <f t="shared" si="133"/>
        <v>SINAPI 07/2024 INSUMOS</v>
      </c>
      <c r="F8496" s="31">
        <v>363.88</v>
      </c>
    </row>
    <row r="8497" spans="1:6" ht="40.5">
      <c r="A8497" s="31">
        <v>34641</v>
      </c>
      <c r="B8497" s="537" t="s">
        <v>8481</v>
      </c>
      <c r="C8497" s="31" t="s">
        <v>7632</v>
      </c>
      <c r="D8497" s="31">
        <v>86.27</v>
      </c>
      <c r="E8497" s="310" t="str">
        <f t="shared" si="133"/>
        <v>SINAPI 07/2024 INSUMOS</v>
      </c>
      <c r="F8497" s="31">
        <v>86.27</v>
      </c>
    </row>
    <row r="8498" spans="1:6" ht="40.5">
      <c r="A8498" s="31">
        <v>43434</v>
      </c>
      <c r="B8498" s="537" t="s">
        <v>8482</v>
      </c>
      <c r="C8498" s="31" t="s">
        <v>7632</v>
      </c>
      <c r="D8498" s="31">
        <v>93.27</v>
      </c>
      <c r="E8498" s="310" t="str">
        <f t="shared" si="133"/>
        <v>SINAPI 07/2024 INSUMOS</v>
      </c>
      <c r="F8498" s="31">
        <v>93.27</v>
      </c>
    </row>
    <row r="8499" spans="1:6" ht="40.5">
      <c r="A8499" s="31">
        <v>43435</v>
      </c>
      <c r="B8499" s="537" t="s">
        <v>8483</v>
      </c>
      <c r="C8499" s="31" t="s">
        <v>7632</v>
      </c>
      <c r="D8499" s="31">
        <v>171</v>
      </c>
      <c r="E8499" s="310" t="str">
        <f t="shared" si="133"/>
        <v>SINAPI 07/2024 INSUMOS</v>
      </c>
      <c r="F8499" s="31">
        <v>171</v>
      </c>
    </row>
    <row r="8500" spans="1:6" ht="40.5">
      <c r="A8500" s="31">
        <v>43436</v>
      </c>
      <c r="B8500" s="537" t="s">
        <v>8484</v>
      </c>
      <c r="C8500" s="31" t="s">
        <v>7632</v>
      </c>
      <c r="D8500" s="31">
        <v>299.26</v>
      </c>
      <c r="E8500" s="310" t="str">
        <f t="shared" si="133"/>
        <v>SINAPI 07/2024 INSUMOS</v>
      </c>
      <c r="F8500" s="31">
        <v>299.26</v>
      </c>
    </row>
    <row r="8501" spans="1:6" ht="40.5">
      <c r="A8501" s="31">
        <v>43437</v>
      </c>
      <c r="B8501" s="537" t="s">
        <v>8485</v>
      </c>
      <c r="C8501" s="31" t="s">
        <v>7632</v>
      </c>
      <c r="D8501" s="31">
        <v>542.55999999999995</v>
      </c>
      <c r="E8501" s="310" t="str">
        <f t="shared" si="133"/>
        <v>SINAPI 07/2024 INSUMOS</v>
      </c>
      <c r="F8501" s="31">
        <v>542.55999999999995</v>
      </c>
    </row>
    <row r="8502" spans="1:6" ht="40.5">
      <c r="A8502" s="31">
        <v>43438</v>
      </c>
      <c r="B8502" s="537" t="s">
        <v>8486</v>
      </c>
      <c r="C8502" s="31" t="s">
        <v>7632</v>
      </c>
      <c r="D8502" s="31">
        <v>971.63</v>
      </c>
      <c r="E8502" s="310" t="str">
        <f t="shared" si="133"/>
        <v>SINAPI 07/2024 INSUMOS</v>
      </c>
      <c r="F8502" s="31">
        <v>971.63</v>
      </c>
    </row>
    <row r="8503" spans="1:6" ht="40.5">
      <c r="A8503" s="31">
        <v>41627</v>
      </c>
      <c r="B8503" s="537" t="s">
        <v>8487</v>
      </c>
      <c r="C8503" s="31" t="s">
        <v>7632</v>
      </c>
      <c r="D8503" s="31">
        <v>143.80000000000001</v>
      </c>
      <c r="E8503" s="310" t="str">
        <f t="shared" si="133"/>
        <v>SINAPI 07/2024 INSUMOS</v>
      </c>
      <c r="F8503" s="31">
        <v>143.80000000000001</v>
      </c>
    </row>
    <row r="8504" spans="1:6" ht="40.5">
      <c r="A8504" s="31">
        <v>41628</v>
      </c>
      <c r="B8504" s="537" t="s">
        <v>8488</v>
      </c>
      <c r="C8504" s="31" t="s">
        <v>7632</v>
      </c>
      <c r="D8504" s="31">
        <v>264.27999999999997</v>
      </c>
      <c r="E8504" s="310" t="str">
        <f t="shared" si="133"/>
        <v>SINAPI 07/2024 INSUMOS</v>
      </c>
      <c r="F8504" s="31">
        <v>264.27999999999997</v>
      </c>
    </row>
    <row r="8505" spans="1:6" ht="40.5">
      <c r="A8505" s="31">
        <v>41629</v>
      </c>
      <c r="B8505" s="537" t="s">
        <v>8489</v>
      </c>
      <c r="C8505" s="31" t="s">
        <v>7632</v>
      </c>
      <c r="D8505" s="31">
        <v>335.79</v>
      </c>
      <c r="E8505" s="310" t="str">
        <f t="shared" si="133"/>
        <v>SINAPI 07/2024 INSUMOS</v>
      </c>
      <c r="F8505" s="31">
        <v>335.79</v>
      </c>
    </row>
    <row r="8506" spans="1:6" ht="40.5">
      <c r="A8506" s="31">
        <v>43429</v>
      </c>
      <c r="B8506" s="537" t="s">
        <v>8490</v>
      </c>
      <c r="C8506" s="31" t="s">
        <v>7632</v>
      </c>
      <c r="D8506" s="31">
        <v>74.400000000000006</v>
      </c>
      <c r="E8506" s="310" t="str">
        <f t="shared" si="133"/>
        <v>SINAPI 07/2024 INSUMOS</v>
      </c>
      <c r="F8506" s="31">
        <v>74.400000000000006</v>
      </c>
    </row>
    <row r="8507" spans="1:6" ht="40.5">
      <c r="A8507" s="31">
        <v>43430</v>
      </c>
      <c r="B8507" s="537" t="s">
        <v>8491</v>
      </c>
      <c r="C8507" s="31" t="s">
        <v>7632</v>
      </c>
      <c r="D8507" s="31">
        <v>123.59</v>
      </c>
      <c r="E8507" s="310" t="str">
        <f t="shared" si="133"/>
        <v>SINAPI 07/2024 INSUMOS</v>
      </c>
      <c r="F8507" s="31">
        <v>123.59</v>
      </c>
    </row>
    <row r="8508" spans="1:6" ht="40.5">
      <c r="A8508" s="31">
        <v>43431</v>
      </c>
      <c r="B8508" s="537" t="s">
        <v>8492</v>
      </c>
      <c r="C8508" s="31" t="s">
        <v>7632</v>
      </c>
      <c r="D8508" s="31">
        <v>239.41</v>
      </c>
      <c r="E8508" s="310" t="str">
        <f t="shared" si="133"/>
        <v>SINAPI 07/2024 INSUMOS</v>
      </c>
      <c r="F8508" s="31">
        <v>239.41</v>
      </c>
    </row>
    <row r="8509" spans="1:6" ht="40.5">
      <c r="A8509" s="31">
        <v>43432</v>
      </c>
      <c r="B8509" s="537" t="s">
        <v>8493</v>
      </c>
      <c r="C8509" s="31" t="s">
        <v>7632</v>
      </c>
      <c r="D8509" s="31">
        <v>497.47</v>
      </c>
      <c r="E8509" s="310" t="str">
        <f t="shared" si="133"/>
        <v>SINAPI 07/2024 INSUMOS</v>
      </c>
      <c r="F8509" s="31">
        <v>497.47</v>
      </c>
    </row>
    <row r="8510" spans="1:6" ht="40.5">
      <c r="A8510" s="31">
        <v>43433</v>
      </c>
      <c r="B8510" s="537" t="s">
        <v>8494</v>
      </c>
      <c r="C8510" s="31" t="s">
        <v>7632</v>
      </c>
      <c r="D8510" s="31">
        <v>784.3</v>
      </c>
      <c r="E8510" s="310" t="str">
        <f t="shared" si="133"/>
        <v>SINAPI 07/2024 INSUMOS</v>
      </c>
      <c r="F8510" s="31">
        <v>784.3</v>
      </c>
    </row>
    <row r="8511" spans="1:6" ht="45">
      <c r="A8511" s="31">
        <v>43094</v>
      </c>
      <c r="B8511" s="537" t="s">
        <v>8495</v>
      </c>
      <c r="C8511" s="31" t="s">
        <v>7632</v>
      </c>
      <c r="D8511" s="31">
        <v>379.12</v>
      </c>
      <c r="E8511" s="310" t="str">
        <f t="shared" si="133"/>
        <v>SINAPI 07/2024 INSUMOS</v>
      </c>
      <c r="F8511" s="31">
        <v>379.12</v>
      </c>
    </row>
    <row r="8512" spans="1:6" ht="45">
      <c r="A8512" s="31">
        <v>43093</v>
      </c>
      <c r="B8512" s="537" t="s">
        <v>8496</v>
      </c>
      <c r="C8512" s="31" t="s">
        <v>7632</v>
      </c>
      <c r="D8512" s="31">
        <v>402.89</v>
      </c>
      <c r="E8512" s="310" t="str">
        <f t="shared" si="133"/>
        <v>SINAPI 07/2024 INSUMOS</v>
      </c>
      <c r="F8512" s="31">
        <v>402.89</v>
      </c>
    </row>
    <row r="8513" spans="1:6" ht="45">
      <c r="A8513" s="31">
        <v>11694</v>
      </c>
      <c r="B8513" s="537" t="s">
        <v>8497</v>
      </c>
      <c r="C8513" s="31" t="s">
        <v>7632</v>
      </c>
      <c r="D8513" s="31">
        <v>872.49</v>
      </c>
      <c r="E8513" s="310" t="str">
        <f t="shared" si="133"/>
        <v>SINAPI 07/2024 INSUMOS</v>
      </c>
      <c r="F8513" s="31">
        <v>872.49</v>
      </c>
    </row>
    <row r="8514" spans="1:6" ht="45">
      <c r="A8514" s="31">
        <v>1030</v>
      </c>
      <c r="B8514" s="537" t="s">
        <v>8498</v>
      </c>
      <c r="C8514" s="31" t="s">
        <v>7632</v>
      </c>
      <c r="D8514" s="31">
        <v>39.47</v>
      </c>
      <c r="E8514" s="310" t="str">
        <f t="shared" si="133"/>
        <v>SINAPI 07/2024 INSUMOS</v>
      </c>
      <c r="F8514" s="31">
        <v>39.47</v>
      </c>
    </row>
    <row r="8515" spans="1:6" ht="40.5">
      <c r="A8515" s="31">
        <v>11881</v>
      </c>
      <c r="B8515" s="537" t="s">
        <v>8499</v>
      </c>
      <c r="C8515" s="31" t="s">
        <v>7632</v>
      </c>
      <c r="D8515" s="31">
        <v>132.13999999999999</v>
      </c>
      <c r="E8515" s="310" t="str">
        <f t="shared" si="133"/>
        <v>SINAPI 07/2024 INSUMOS</v>
      </c>
      <c r="F8515" s="31">
        <v>132.13999999999999</v>
      </c>
    </row>
    <row r="8516" spans="1:6" ht="45">
      <c r="A8516" s="31">
        <v>35277</v>
      </c>
      <c r="B8516" s="537" t="s">
        <v>8500</v>
      </c>
      <c r="C8516" s="31" t="s">
        <v>7632</v>
      </c>
      <c r="D8516" s="31">
        <v>329.16</v>
      </c>
      <c r="E8516" s="310" t="str">
        <f t="shared" si="133"/>
        <v>SINAPI 07/2024 INSUMOS</v>
      </c>
      <c r="F8516" s="31">
        <v>329.16</v>
      </c>
    </row>
    <row r="8517" spans="1:6" ht="75">
      <c r="A8517" s="31">
        <v>10521</v>
      </c>
      <c r="B8517" s="537" t="s">
        <v>8501</v>
      </c>
      <c r="C8517" s="31" t="s">
        <v>7632</v>
      </c>
      <c r="D8517" s="31">
        <v>439.09</v>
      </c>
      <c r="E8517" s="310" t="str">
        <f t="shared" si="133"/>
        <v>SINAPI 07/2024 INSUMOS</v>
      </c>
      <c r="F8517" s="31">
        <v>439.09</v>
      </c>
    </row>
    <row r="8518" spans="1:6" ht="75">
      <c r="A8518" s="31">
        <v>10885</v>
      </c>
      <c r="B8518" s="537" t="s">
        <v>8502</v>
      </c>
      <c r="C8518" s="31" t="s">
        <v>7632</v>
      </c>
      <c r="D8518" s="31">
        <v>555.39</v>
      </c>
      <c r="E8518" s="310" t="str">
        <f t="shared" si="133"/>
        <v>SINAPI 07/2024 INSUMOS</v>
      </c>
      <c r="F8518" s="31">
        <v>555.39</v>
      </c>
    </row>
    <row r="8519" spans="1:6" ht="75">
      <c r="A8519" s="31">
        <v>20962</v>
      </c>
      <c r="B8519" s="537" t="s">
        <v>8503</v>
      </c>
      <c r="C8519" s="31" t="s">
        <v>7632</v>
      </c>
      <c r="D8519" s="31">
        <v>460</v>
      </c>
      <c r="E8519" s="310" t="str">
        <f t="shared" si="133"/>
        <v>SINAPI 07/2024 INSUMOS</v>
      </c>
      <c r="F8519" s="31">
        <v>460</v>
      </c>
    </row>
    <row r="8520" spans="1:6" ht="75">
      <c r="A8520" s="31">
        <v>20963</v>
      </c>
      <c r="B8520" s="537" t="s">
        <v>8504</v>
      </c>
      <c r="C8520" s="31" t="s">
        <v>7632</v>
      </c>
      <c r="D8520" s="31">
        <v>561.92999999999995</v>
      </c>
      <c r="E8520" s="310" t="str">
        <f t="shared" si="133"/>
        <v>SINAPI 07/2024 INSUMOS</v>
      </c>
      <c r="F8520" s="31">
        <v>561.92999999999995</v>
      </c>
    </row>
    <row r="8521" spans="1:6" ht="40.5">
      <c r="A8521" s="31">
        <v>34643</v>
      </c>
      <c r="B8521" s="537" t="s">
        <v>8505</v>
      </c>
      <c r="C8521" s="31" t="s">
        <v>7632</v>
      </c>
      <c r="D8521" s="31">
        <v>37.909999999999997</v>
      </c>
      <c r="E8521" s="310" t="str">
        <f t="shared" si="133"/>
        <v>SINAPI 07/2024 INSUMOS</v>
      </c>
      <c r="F8521" s="31">
        <v>37.909999999999997</v>
      </c>
    </row>
    <row r="8522" spans="1:6" ht="40.5">
      <c r="A8522" s="31">
        <v>41480</v>
      </c>
      <c r="B8522" s="537" t="s">
        <v>8506</v>
      </c>
      <c r="C8522" s="31" t="s">
        <v>7632</v>
      </c>
      <c r="D8522" s="31">
        <v>43.95</v>
      </c>
      <c r="E8522" s="310" t="str">
        <f t="shared" si="133"/>
        <v>SINAPI 07/2024 INSUMOS</v>
      </c>
      <c r="F8522" s="31">
        <v>43.95</v>
      </c>
    </row>
    <row r="8523" spans="1:6" ht="40.5">
      <c r="A8523" s="31">
        <v>41474</v>
      </c>
      <c r="B8523" s="537" t="s">
        <v>8507</v>
      </c>
      <c r="C8523" s="31" t="s">
        <v>7632</v>
      </c>
      <c r="D8523" s="31">
        <v>70.209999999999994</v>
      </c>
      <c r="E8523" s="310" t="str">
        <f t="shared" si="133"/>
        <v>SINAPI 07/2024 INSUMOS</v>
      </c>
      <c r="F8523" s="31">
        <v>70.209999999999994</v>
      </c>
    </row>
    <row r="8524" spans="1:6" ht="40.5">
      <c r="A8524" s="31">
        <v>41475</v>
      </c>
      <c r="B8524" s="537" t="s">
        <v>8508</v>
      </c>
      <c r="C8524" s="31" t="s">
        <v>7632</v>
      </c>
      <c r="D8524" s="31">
        <v>59.91</v>
      </c>
      <c r="E8524" s="310" t="str">
        <f t="shared" si="133"/>
        <v>SINAPI 07/2024 INSUMOS</v>
      </c>
      <c r="F8524" s="31">
        <v>59.91</v>
      </c>
    </row>
    <row r="8525" spans="1:6" ht="40.5">
      <c r="A8525" s="31">
        <v>41476</v>
      </c>
      <c r="B8525" s="537" t="s">
        <v>8509</v>
      </c>
      <c r="C8525" s="31" t="s">
        <v>7632</v>
      </c>
      <c r="D8525" s="31">
        <v>131.16999999999999</v>
      </c>
      <c r="E8525" s="310" t="str">
        <f t="shared" si="133"/>
        <v>SINAPI 07/2024 INSUMOS</v>
      </c>
      <c r="F8525" s="31">
        <v>131.16999999999999</v>
      </c>
    </row>
    <row r="8526" spans="1:6" ht="40.5">
      <c r="A8526" s="31">
        <v>2555</v>
      </c>
      <c r="B8526" s="537" t="s">
        <v>8510</v>
      </c>
      <c r="C8526" s="31" t="s">
        <v>7632</v>
      </c>
      <c r="D8526" s="31">
        <v>1.41</v>
      </c>
      <c r="E8526" s="310" t="str">
        <f t="shared" si="133"/>
        <v>SINAPI 07/2024 INSUMOS</v>
      </c>
      <c r="F8526" s="31">
        <v>1.41</v>
      </c>
    </row>
    <row r="8527" spans="1:6" ht="40.5">
      <c r="A8527" s="31">
        <v>2556</v>
      </c>
      <c r="B8527" s="537" t="s">
        <v>8511</v>
      </c>
      <c r="C8527" s="31" t="s">
        <v>7632</v>
      </c>
      <c r="D8527" s="31">
        <v>1.46</v>
      </c>
      <c r="E8527" s="310" t="str">
        <f t="shared" si="133"/>
        <v>SINAPI 07/2024 INSUMOS</v>
      </c>
      <c r="F8527" s="31">
        <v>1.46</v>
      </c>
    </row>
    <row r="8528" spans="1:6" ht="40.5">
      <c r="A8528" s="31">
        <v>2557</v>
      </c>
      <c r="B8528" s="537" t="s">
        <v>8512</v>
      </c>
      <c r="C8528" s="31" t="s">
        <v>7632</v>
      </c>
      <c r="D8528" s="31">
        <v>3.09</v>
      </c>
      <c r="E8528" s="310" t="str">
        <f t="shared" si="133"/>
        <v>SINAPI 07/2024 INSUMOS</v>
      </c>
      <c r="F8528" s="31">
        <v>3.09</v>
      </c>
    </row>
    <row r="8529" spans="1:6" ht="40.5">
      <c r="A8529" s="31">
        <v>10569</v>
      </c>
      <c r="B8529" s="537" t="s">
        <v>8513</v>
      </c>
      <c r="C8529" s="31" t="s">
        <v>7632</v>
      </c>
      <c r="D8529" s="31">
        <v>3.09</v>
      </c>
      <c r="E8529" s="310" t="str">
        <f t="shared" si="133"/>
        <v>SINAPI 07/2024 INSUMOS</v>
      </c>
      <c r="F8529" s="31">
        <v>3.09</v>
      </c>
    </row>
    <row r="8530" spans="1:6" ht="40.5">
      <c r="A8530" s="31">
        <v>39810</v>
      </c>
      <c r="B8530" s="537" t="s">
        <v>8514</v>
      </c>
      <c r="C8530" s="31" t="s">
        <v>7632</v>
      </c>
      <c r="D8530" s="31">
        <v>51.16</v>
      </c>
      <c r="E8530" s="310" t="str">
        <f t="shared" si="133"/>
        <v>SINAPI 07/2024 INSUMOS</v>
      </c>
      <c r="F8530" s="31">
        <v>51.16</v>
      </c>
    </row>
    <row r="8531" spans="1:6" ht="40.5">
      <c r="A8531" s="31">
        <v>39811</v>
      </c>
      <c r="B8531" s="537" t="s">
        <v>8515</v>
      </c>
      <c r="C8531" s="31" t="s">
        <v>7632</v>
      </c>
      <c r="D8531" s="31">
        <v>62.58</v>
      </c>
      <c r="E8531" s="310" t="str">
        <f t="shared" si="133"/>
        <v>SINAPI 07/2024 INSUMOS</v>
      </c>
      <c r="F8531" s="31">
        <v>62.58</v>
      </c>
    </row>
    <row r="8532" spans="1:6" ht="40.5">
      <c r="A8532" s="31">
        <v>39812</v>
      </c>
      <c r="B8532" s="537" t="s">
        <v>8516</v>
      </c>
      <c r="C8532" s="31" t="s">
        <v>7632</v>
      </c>
      <c r="D8532" s="31">
        <v>102.9</v>
      </c>
      <c r="E8532" s="310" t="str">
        <f t="shared" si="133"/>
        <v>SINAPI 07/2024 INSUMOS</v>
      </c>
      <c r="F8532" s="31">
        <v>102.9</v>
      </c>
    </row>
    <row r="8533" spans="1:6" ht="45">
      <c r="A8533" s="31">
        <v>43096</v>
      </c>
      <c r="B8533" s="537" t="s">
        <v>8517</v>
      </c>
      <c r="C8533" s="31" t="s">
        <v>7632</v>
      </c>
      <c r="D8533" s="31">
        <v>341.09</v>
      </c>
      <c r="E8533" s="310" t="str">
        <f t="shared" si="133"/>
        <v>SINAPI 07/2024 INSUMOS</v>
      </c>
      <c r="F8533" s="31">
        <v>341.09</v>
      </c>
    </row>
    <row r="8534" spans="1:6" ht="40.5">
      <c r="A8534" s="31">
        <v>43102</v>
      </c>
      <c r="B8534" s="537" t="s">
        <v>8518</v>
      </c>
      <c r="C8534" s="31" t="s">
        <v>7632</v>
      </c>
      <c r="D8534" s="31">
        <v>207.4</v>
      </c>
      <c r="E8534" s="310" t="str">
        <f t="shared" si="133"/>
        <v>SINAPI 07/2024 INSUMOS</v>
      </c>
      <c r="F8534" s="31">
        <v>207.4</v>
      </c>
    </row>
    <row r="8535" spans="1:6" ht="40.5">
      <c r="A8535" s="31">
        <v>43103</v>
      </c>
      <c r="B8535" s="537" t="s">
        <v>8519</v>
      </c>
      <c r="C8535" s="31" t="s">
        <v>7632</v>
      </c>
      <c r="D8535" s="31">
        <v>305.39999999999998</v>
      </c>
      <c r="E8535" s="310" t="str">
        <f t="shared" si="133"/>
        <v>SINAPI 07/2024 INSUMOS</v>
      </c>
      <c r="F8535" s="31">
        <v>305.39999999999998</v>
      </c>
    </row>
    <row r="8536" spans="1:6" ht="45">
      <c r="A8536" s="31">
        <v>43098</v>
      </c>
      <c r="B8536" s="537" t="s">
        <v>8520</v>
      </c>
      <c r="C8536" s="31" t="s">
        <v>7632</v>
      </c>
      <c r="D8536" s="31">
        <v>115.54</v>
      </c>
      <c r="E8536" s="310" t="str">
        <f t="shared" si="133"/>
        <v>SINAPI 07/2024 INSUMOS</v>
      </c>
      <c r="F8536" s="31">
        <v>115.54</v>
      </c>
    </row>
    <row r="8537" spans="1:6" ht="45">
      <c r="A8537" s="31">
        <v>43097</v>
      </c>
      <c r="B8537" s="537" t="s">
        <v>8521</v>
      </c>
      <c r="C8537" s="31" t="s">
        <v>7632</v>
      </c>
      <c r="D8537" s="31">
        <v>68.45</v>
      </c>
      <c r="E8537" s="310" t="str">
        <f t="shared" si="133"/>
        <v>SINAPI 07/2024 INSUMOS</v>
      </c>
      <c r="F8537" s="31">
        <v>68.45</v>
      </c>
    </row>
    <row r="8538" spans="1:6" ht="40.5">
      <c r="A8538" s="31">
        <v>43104</v>
      </c>
      <c r="B8538" s="537" t="s">
        <v>8522</v>
      </c>
      <c r="C8538" s="31" t="s">
        <v>7632</v>
      </c>
      <c r="D8538" s="31">
        <v>809.7</v>
      </c>
      <c r="E8538" s="310" t="str">
        <f t="shared" si="133"/>
        <v>SINAPI 07/2024 INSUMOS</v>
      </c>
      <c r="F8538" s="31">
        <v>809.7</v>
      </c>
    </row>
    <row r="8539" spans="1:6" ht="40.5">
      <c r="A8539" s="31">
        <v>39771</v>
      </c>
      <c r="B8539" s="537" t="s">
        <v>8523</v>
      </c>
      <c r="C8539" s="31" t="s">
        <v>7632</v>
      </c>
      <c r="D8539" s="31">
        <v>29.7</v>
      </c>
      <c r="E8539" s="310" t="str">
        <f t="shared" si="133"/>
        <v>SINAPI 07/2024 INSUMOS</v>
      </c>
      <c r="F8539" s="31">
        <v>29.7</v>
      </c>
    </row>
    <row r="8540" spans="1:6" ht="40.5">
      <c r="A8540" s="31">
        <v>39772</v>
      </c>
      <c r="B8540" s="537" t="s">
        <v>8524</v>
      </c>
      <c r="C8540" s="31" t="s">
        <v>7632</v>
      </c>
      <c r="D8540" s="31">
        <v>58.38</v>
      </c>
      <c r="E8540" s="310" t="str">
        <f t="shared" si="133"/>
        <v>SINAPI 07/2024 INSUMOS</v>
      </c>
      <c r="F8540" s="31">
        <v>58.38</v>
      </c>
    </row>
    <row r="8541" spans="1:6" ht="40.5">
      <c r="A8541" s="31">
        <v>39773</v>
      </c>
      <c r="B8541" s="537" t="s">
        <v>8525</v>
      </c>
      <c r="C8541" s="31" t="s">
        <v>7632</v>
      </c>
      <c r="D8541" s="31">
        <v>93.83</v>
      </c>
      <c r="E8541" s="310" t="str">
        <f t="shared" si="133"/>
        <v>SINAPI 07/2024 INSUMOS</v>
      </c>
      <c r="F8541" s="31">
        <v>93.83</v>
      </c>
    </row>
    <row r="8542" spans="1:6" ht="40.5">
      <c r="A8542" s="31">
        <v>39774</v>
      </c>
      <c r="B8542" s="537" t="s">
        <v>8526</v>
      </c>
      <c r="C8542" s="31" t="s">
        <v>7632</v>
      </c>
      <c r="D8542" s="31">
        <v>140.35</v>
      </c>
      <c r="E8542" s="310" t="str">
        <f t="shared" si="133"/>
        <v>SINAPI 07/2024 INSUMOS</v>
      </c>
      <c r="F8542" s="31">
        <v>140.35</v>
      </c>
    </row>
    <row r="8543" spans="1:6" ht="40.5">
      <c r="A8543" s="31">
        <v>39775</v>
      </c>
      <c r="B8543" s="537" t="s">
        <v>8527</v>
      </c>
      <c r="C8543" s="31" t="s">
        <v>7632</v>
      </c>
      <c r="D8543" s="31">
        <v>187.32</v>
      </c>
      <c r="E8543" s="310" t="str">
        <f t="shared" si="133"/>
        <v>SINAPI 07/2024 INSUMOS</v>
      </c>
      <c r="F8543" s="31">
        <v>187.32</v>
      </c>
    </row>
    <row r="8544" spans="1:6" ht="40.5">
      <c r="A8544" s="31">
        <v>39776</v>
      </c>
      <c r="B8544" s="537" t="s">
        <v>8528</v>
      </c>
      <c r="C8544" s="31" t="s">
        <v>7632</v>
      </c>
      <c r="D8544" s="31">
        <v>226.38</v>
      </c>
      <c r="E8544" s="310" t="str">
        <f t="shared" si="133"/>
        <v>SINAPI 07/2024 INSUMOS</v>
      </c>
      <c r="F8544" s="31">
        <v>226.38</v>
      </c>
    </row>
    <row r="8545" spans="1:6" ht="40.5">
      <c r="A8545" s="31">
        <v>39777</v>
      </c>
      <c r="B8545" s="537" t="s">
        <v>8529</v>
      </c>
      <c r="C8545" s="31" t="s">
        <v>7632</v>
      </c>
      <c r="D8545" s="31">
        <v>286.93</v>
      </c>
      <c r="E8545" s="310" t="str">
        <f t="shared" si="133"/>
        <v>SINAPI 07/2024 INSUMOS</v>
      </c>
      <c r="F8545" s="31">
        <v>286.93</v>
      </c>
    </row>
    <row r="8546" spans="1:6" ht="40.5">
      <c r="A8546" s="31">
        <v>20254</v>
      </c>
      <c r="B8546" s="537" t="s">
        <v>8530</v>
      </c>
      <c r="C8546" s="31" t="s">
        <v>7632</v>
      </c>
      <c r="D8546" s="31">
        <v>20.82</v>
      </c>
      <c r="E8546" s="310" t="str">
        <f t="shared" si="133"/>
        <v>SINAPI 07/2024 INSUMOS</v>
      </c>
      <c r="F8546" s="31">
        <v>20.82</v>
      </c>
    </row>
    <row r="8547" spans="1:6" ht="40.5">
      <c r="A8547" s="31">
        <v>20253</v>
      </c>
      <c r="B8547" s="537" t="s">
        <v>8531</v>
      </c>
      <c r="C8547" s="31" t="s">
        <v>7632</v>
      </c>
      <c r="D8547" s="31">
        <v>68.39</v>
      </c>
      <c r="E8547" s="310" t="str">
        <f t="shared" si="133"/>
        <v>SINAPI 07/2024 INSUMOS</v>
      </c>
      <c r="F8547" s="31">
        <v>68.39</v>
      </c>
    </row>
    <row r="8548" spans="1:6" ht="45">
      <c r="A8548" s="31">
        <v>14055</v>
      </c>
      <c r="B8548" s="537" t="s">
        <v>8532</v>
      </c>
      <c r="C8548" s="31" t="s">
        <v>7632</v>
      </c>
      <c r="D8548" s="31">
        <v>624.94000000000005</v>
      </c>
      <c r="E8548" s="310" t="str">
        <f t="shared" si="133"/>
        <v>SINAPI 07/2024 INSUMOS</v>
      </c>
      <c r="F8548" s="31">
        <v>624.94000000000005</v>
      </c>
    </row>
    <row r="8549" spans="1:6" ht="45">
      <c r="A8549" s="31">
        <v>11247</v>
      </c>
      <c r="B8549" s="537" t="s">
        <v>8533</v>
      </c>
      <c r="C8549" s="31" t="s">
        <v>7632</v>
      </c>
      <c r="D8549" s="118">
        <v>1315.02</v>
      </c>
      <c r="E8549" s="310" t="str">
        <f t="shared" si="133"/>
        <v>SINAPI 07/2024 INSUMOS</v>
      </c>
      <c r="F8549" s="118">
        <v>1315.02</v>
      </c>
    </row>
    <row r="8550" spans="1:6" ht="45">
      <c r="A8550" s="31">
        <v>11250</v>
      </c>
      <c r="B8550" s="537" t="s">
        <v>8534</v>
      </c>
      <c r="C8550" s="31" t="s">
        <v>7632</v>
      </c>
      <c r="D8550" s="31">
        <v>56.61</v>
      </c>
      <c r="E8550" s="310" t="str">
        <f t="shared" si="133"/>
        <v>SINAPI 07/2024 INSUMOS</v>
      </c>
      <c r="F8550" s="31">
        <v>56.61</v>
      </c>
    </row>
    <row r="8551" spans="1:6" ht="45">
      <c r="A8551" s="31">
        <v>11249</v>
      </c>
      <c r="B8551" s="537" t="s">
        <v>8535</v>
      </c>
      <c r="C8551" s="31" t="s">
        <v>7632</v>
      </c>
      <c r="D8551" s="118">
        <v>2568.69</v>
      </c>
      <c r="E8551" s="310" t="str">
        <f t="shared" si="133"/>
        <v>SINAPI 07/2024 INSUMOS</v>
      </c>
      <c r="F8551" s="118">
        <v>2568.69</v>
      </c>
    </row>
    <row r="8552" spans="1:6" ht="45">
      <c r="A8552" s="31">
        <v>11251</v>
      </c>
      <c r="B8552" s="537" t="s">
        <v>8536</v>
      </c>
      <c r="C8552" s="31" t="s">
        <v>7632</v>
      </c>
      <c r="D8552" s="31">
        <v>125.4</v>
      </c>
      <c r="E8552" s="310" t="str">
        <f t="shared" si="133"/>
        <v>SINAPI 07/2024 INSUMOS</v>
      </c>
      <c r="F8552" s="31">
        <v>125.4</v>
      </c>
    </row>
    <row r="8553" spans="1:6" ht="45">
      <c r="A8553" s="31">
        <v>11253</v>
      </c>
      <c r="B8553" s="537" t="s">
        <v>8537</v>
      </c>
      <c r="C8553" s="31" t="s">
        <v>7632</v>
      </c>
      <c r="D8553" s="31">
        <v>207.8</v>
      </c>
      <c r="E8553" s="310" t="str">
        <f t="shared" si="133"/>
        <v>SINAPI 07/2024 INSUMOS</v>
      </c>
      <c r="F8553" s="31">
        <v>207.8</v>
      </c>
    </row>
    <row r="8554" spans="1:6" ht="45">
      <c r="A8554" s="31">
        <v>11255</v>
      </c>
      <c r="B8554" s="537" t="s">
        <v>8538</v>
      </c>
      <c r="C8554" s="31" t="s">
        <v>7632</v>
      </c>
      <c r="D8554" s="31">
        <v>310.66000000000003</v>
      </c>
      <c r="E8554" s="310" t="str">
        <f t="shared" ref="E8554:E8617" si="134">+$G$7658</f>
        <v>SINAPI 07/2024 INSUMOS</v>
      </c>
      <c r="F8554" s="31">
        <v>310.66000000000003</v>
      </c>
    </row>
    <row r="8555" spans="1:6" ht="45">
      <c r="A8555" s="31">
        <v>11256</v>
      </c>
      <c r="B8555" s="537" t="s">
        <v>8539</v>
      </c>
      <c r="C8555" s="31" t="s">
        <v>7632</v>
      </c>
      <c r="D8555" s="31">
        <v>389.13</v>
      </c>
      <c r="E8555" s="310" t="str">
        <f t="shared" si="134"/>
        <v>SINAPI 07/2024 INSUMOS</v>
      </c>
      <c r="F8555" s="31">
        <v>389.13</v>
      </c>
    </row>
    <row r="8556" spans="1:6" ht="40.5">
      <c r="A8556" s="31">
        <v>1872</v>
      </c>
      <c r="B8556" s="537" t="s">
        <v>8540</v>
      </c>
      <c r="C8556" s="31" t="s">
        <v>7632</v>
      </c>
      <c r="D8556" s="31">
        <v>3.41</v>
      </c>
      <c r="E8556" s="310" t="str">
        <f t="shared" si="134"/>
        <v>SINAPI 07/2024 INSUMOS</v>
      </c>
      <c r="F8556" s="31">
        <v>3.41</v>
      </c>
    </row>
    <row r="8557" spans="1:6" ht="40.5">
      <c r="A8557" s="31">
        <v>1873</v>
      </c>
      <c r="B8557" s="537" t="s">
        <v>8541</v>
      </c>
      <c r="C8557" s="31" t="s">
        <v>7632</v>
      </c>
      <c r="D8557" s="31">
        <v>6.78</v>
      </c>
      <c r="E8557" s="310" t="str">
        <f t="shared" si="134"/>
        <v>SINAPI 07/2024 INSUMOS</v>
      </c>
      <c r="F8557" s="31">
        <v>6.78</v>
      </c>
    </row>
    <row r="8558" spans="1:6" ht="45">
      <c r="A8558" s="31">
        <v>39693</v>
      </c>
      <c r="B8558" s="537" t="s">
        <v>8542</v>
      </c>
      <c r="C8558" s="31" t="s">
        <v>7632</v>
      </c>
      <c r="D8558" s="118">
        <v>2443.96</v>
      </c>
      <c r="E8558" s="310" t="str">
        <f t="shared" si="134"/>
        <v>SINAPI 07/2024 INSUMOS</v>
      </c>
      <c r="F8558" s="118">
        <v>2443.96</v>
      </c>
    </row>
    <row r="8559" spans="1:6" ht="40.5">
      <c r="A8559" s="31">
        <v>39692</v>
      </c>
      <c r="B8559" s="537" t="s">
        <v>8543</v>
      </c>
      <c r="C8559" s="31" t="s">
        <v>7632</v>
      </c>
      <c r="D8559" s="31">
        <v>782.01</v>
      </c>
      <c r="E8559" s="310" t="str">
        <f t="shared" si="134"/>
        <v>SINAPI 07/2024 INSUMOS</v>
      </c>
      <c r="F8559" s="31">
        <v>782.01</v>
      </c>
    </row>
    <row r="8560" spans="1:6" ht="45">
      <c r="A8560" s="31">
        <v>1062</v>
      </c>
      <c r="B8560" s="537" t="s">
        <v>8544</v>
      </c>
      <c r="C8560" s="31" t="s">
        <v>7632</v>
      </c>
      <c r="D8560" s="31">
        <v>247.83</v>
      </c>
      <c r="E8560" s="310" t="str">
        <f t="shared" si="134"/>
        <v>SINAPI 07/2024 INSUMOS</v>
      </c>
      <c r="F8560" s="31">
        <v>247.83</v>
      </c>
    </row>
    <row r="8561" spans="1:6" ht="45">
      <c r="A8561" s="31">
        <v>39686</v>
      </c>
      <c r="B8561" s="537" t="s">
        <v>8545</v>
      </c>
      <c r="C8561" s="31" t="s">
        <v>7632</v>
      </c>
      <c r="D8561" s="31">
        <v>401.29</v>
      </c>
      <c r="E8561" s="310" t="str">
        <f t="shared" si="134"/>
        <v>SINAPI 07/2024 INSUMOS</v>
      </c>
      <c r="F8561" s="31">
        <v>401.29</v>
      </c>
    </row>
    <row r="8562" spans="1:6" ht="45">
      <c r="A8562" s="31">
        <v>43095</v>
      </c>
      <c r="B8562" s="537" t="s">
        <v>8546</v>
      </c>
      <c r="C8562" s="31" t="s">
        <v>7632</v>
      </c>
      <c r="D8562" s="31">
        <v>224.76</v>
      </c>
      <c r="E8562" s="310" t="str">
        <f t="shared" si="134"/>
        <v>SINAPI 07/2024 INSUMOS</v>
      </c>
      <c r="F8562" s="31">
        <v>224.76</v>
      </c>
    </row>
    <row r="8563" spans="1:6" ht="40.5">
      <c r="A8563" s="31">
        <v>1871</v>
      </c>
      <c r="B8563" s="537" t="s">
        <v>8547</v>
      </c>
      <c r="C8563" s="31" t="s">
        <v>7632</v>
      </c>
      <c r="D8563" s="31">
        <v>6.1</v>
      </c>
      <c r="E8563" s="310" t="str">
        <f t="shared" si="134"/>
        <v>SINAPI 07/2024 INSUMOS</v>
      </c>
      <c r="F8563" s="31">
        <v>6.1</v>
      </c>
    </row>
    <row r="8564" spans="1:6" ht="40.5">
      <c r="A8564" s="31">
        <v>12001</v>
      </c>
      <c r="B8564" s="537" t="s">
        <v>8548</v>
      </c>
      <c r="C8564" s="31" t="s">
        <v>7632</v>
      </c>
      <c r="D8564" s="31">
        <v>8.81</v>
      </c>
      <c r="E8564" s="310" t="str">
        <f t="shared" si="134"/>
        <v>SINAPI 07/2024 INSUMOS</v>
      </c>
      <c r="F8564" s="31">
        <v>8.81</v>
      </c>
    </row>
    <row r="8565" spans="1:6" ht="40.5">
      <c r="A8565" s="31">
        <v>11882</v>
      </c>
      <c r="B8565" s="537" t="s">
        <v>8549</v>
      </c>
      <c r="C8565" s="31" t="s">
        <v>7632</v>
      </c>
      <c r="D8565" s="31">
        <v>94.83</v>
      </c>
      <c r="E8565" s="310" t="str">
        <f t="shared" si="134"/>
        <v>SINAPI 07/2024 INSUMOS</v>
      </c>
      <c r="F8565" s="31">
        <v>94.83</v>
      </c>
    </row>
    <row r="8566" spans="1:6" ht="45">
      <c r="A8566" s="31">
        <v>1068</v>
      </c>
      <c r="B8566" s="537" t="s">
        <v>8550</v>
      </c>
      <c r="C8566" s="31" t="s">
        <v>7632</v>
      </c>
      <c r="D8566" s="118">
        <v>1634.71</v>
      </c>
      <c r="E8566" s="310" t="str">
        <f t="shared" si="134"/>
        <v>SINAPI 07/2024 INSUMOS</v>
      </c>
      <c r="F8566" s="118">
        <v>1634.71</v>
      </c>
    </row>
    <row r="8567" spans="1:6" ht="45">
      <c r="A8567" s="31">
        <v>39690</v>
      </c>
      <c r="B8567" s="537" t="s">
        <v>8551</v>
      </c>
      <c r="C8567" s="31" t="s">
        <v>7632</v>
      </c>
      <c r="D8567" s="118">
        <v>2742.51</v>
      </c>
      <c r="E8567" s="310" t="str">
        <f t="shared" si="134"/>
        <v>SINAPI 07/2024 INSUMOS</v>
      </c>
      <c r="F8567" s="118">
        <v>2742.51</v>
      </c>
    </row>
    <row r="8568" spans="1:6" ht="45">
      <c r="A8568" s="31">
        <v>39691</v>
      </c>
      <c r="B8568" s="537" t="s">
        <v>8552</v>
      </c>
      <c r="C8568" s="31" t="s">
        <v>7632</v>
      </c>
      <c r="D8568" s="118">
        <v>3449.31</v>
      </c>
      <c r="E8568" s="310" t="str">
        <f t="shared" si="134"/>
        <v>SINAPI 07/2024 INSUMOS</v>
      </c>
      <c r="F8568" s="118">
        <v>3449.31</v>
      </c>
    </row>
    <row r="8569" spans="1:6" ht="45">
      <c r="A8569" s="31">
        <v>39808</v>
      </c>
      <c r="B8569" s="537" t="s">
        <v>8553</v>
      </c>
      <c r="C8569" s="31" t="s">
        <v>7632</v>
      </c>
      <c r="D8569" s="31">
        <v>117.34</v>
      </c>
      <c r="E8569" s="310" t="str">
        <f t="shared" si="134"/>
        <v>SINAPI 07/2024 INSUMOS</v>
      </c>
      <c r="F8569" s="31">
        <v>117.34</v>
      </c>
    </row>
    <row r="8570" spans="1:6" ht="45">
      <c r="A8570" s="31">
        <v>39809</v>
      </c>
      <c r="B8570" s="537" t="s">
        <v>8554</v>
      </c>
      <c r="C8570" s="31" t="s">
        <v>7632</v>
      </c>
      <c r="D8570" s="31">
        <v>278.32</v>
      </c>
      <c r="E8570" s="310" t="str">
        <f t="shared" si="134"/>
        <v>SINAPI 07/2024 INSUMOS</v>
      </c>
      <c r="F8570" s="31">
        <v>278.32</v>
      </c>
    </row>
    <row r="8571" spans="1:6" ht="45">
      <c r="A8571" s="31">
        <v>43439</v>
      </c>
      <c r="B8571" s="537" t="s">
        <v>8555</v>
      </c>
      <c r="C8571" s="31" t="s">
        <v>7632</v>
      </c>
      <c r="D8571" s="31">
        <v>435.29</v>
      </c>
      <c r="E8571" s="310" t="str">
        <f t="shared" si="134"/>
        <v>SINAPI 07/2024 INSUMOS</v>
      </c>
      <c r="F8571" s="31">
        <v>435.29</v>
      </c>
    </row>
    <row r="8572" spans="1:6" ht="40.5">
      <c r="A8572" s="31">
        <v>5103</v>
      </c>
      <c r="B8572" s="537" t="s">
        <v>8556</v>
      </c>
      <c r="C8572" s="31" t="s">
        <v>7632</v>
      </c>
      <c r="D8572" s="31">
        <v>20.84</v>
      </c>
      <c r="E8572" s="310" t="str">
        <f t="shared" si="134"/>
        <v>SINAPI 07/2024 INSUMOS</v>
      </c>
      <c r="F8572" s="31">
        <v>20.84</v>
      </c>
    </row>
    <row r="8573" spans="1:6" ht="40.5">
      <c r="A8573" s="31">
        <v>11880</v>
      </c>
      <c r="B8573" s="537" t="s">
        <v>8557</v>
      </c>
      <c r="C8573" s="31" t="s">
        <v>7632</v>
      </c>
      <c r="D8573" s="31">
        <v>87.65</v>
      </c>
      <c r="E8573" s="310" t="str">
        <f t="shared" si="134"/>
        <v>SINAPI 07/2024 INSUMOS</v>
      </c>
      <c r="F8573" s="31">
        <v>87.65</v>
      </c>
    </row>
    <row r="8574" spans="1:6" ht="40.5">
      <c r="A8574" s="31">
        <v>11714</v>
      </c>
      <c r="B8574" s="537" t="s">
        <v>8558</v>
      </c>
      <c r="C8574" s="31" t="s">
        <v>7632</v>
      </c>
      <c r="D8574" s="31">
        <v>59.71</v>
      </c>
      <c r="E8574" s="310" t="str">
        <f t="shared" si="134"/>
        <v>SINAPI 07/2024 INSUMOS</v>
      </c>
      <c r="F8574" s="31">
        <v>59.71</v>
      </c>
    </row>
    <row r="8575" spans="1:6" ht="40.5">
      <c r="A8575" s="31">
        <v>11712</v>
      </c>
      <c r="B8575" s="537" t="s">
        <v>8559</v>
      </c>
      <c r="C8575" s="31" t="s">
        <v>7632</v>
      </c>
      <c r="D8575" s="31">
        <v>38.99</v>
      </c>
      <c r="E8575" s="310" t="str">
        <f t="shared" si="134"/>
        <v>SINAPI 07/2024 INSUMOS</v>
      </c>
      <c r="F8575" s="31">
        <v>38.99</v>
      </c>
    </row>
    <row r="8576" spans="1:6" ht="40.5">
      <c r="A8576" s="31">
        <v>11717</v>
      </c>
      <c r="B8576" s="537" t="s">
        <v>8560</v>
      </c>
      <c r="C8576" s="31" t="s">
        <v>7632</v>
      </c>
      <c r="D8576" s="31">
        <v>47</v>
      </c>
      <c r="E8576" s="310" t="str">
        <f t="shared" si="134"/>
        <v>SINAPI 07/2024 INSUMOS</v>
      </c>
      <c r="F8576" s="31">
        <v>47</v>
      </c>
    </row>
    <row r="8577" spans="1:6" ht="40.5">
      <c r="A8577" s="31">
        <v>1106</v>
      </c>
      <c r="B8577" s="537" t="s">
        <v>8561</v>
      </c>
      <c r="C8577" s="31" t="s">
        <v>7681</v>
      </c>
      <c r="D8577" s="31">
        <v>1.5</v>
      </c>
      <c r="E8577" s="310" t="str">
        <f t="shared" si="134"/>
        <v>SINAPI 07/2024 INSUMOS</v>
      </c>
      <c r="F8577" s="31">
        <v>1.5</v>
      </c>
    </row>
    <row r="8578" spans="1:6" ht="40.5">
      <c r="A8578" s="31">
        <v>11161</v>
      </c>
      <c r="B8578" s="537" t="s">
        <v>8562</v>
      </c>
      <c r="C8578" s="31" t="s">
        <v>7681</v>
      </c>
      <c r="D8578" s="31">
        <v>2.5</v>
      </c>
      <c r="E8578" s="310" t="str">
        <f t="shared" si="134"/>
        <v>SINAPI 07/2024 INSUMOS</v>
      </c>
      <c r="F8578" s="31">
        <v>2.5</v>
      </c>
    </row>
    <row r="8579" spans="1:6" ht="40.5">
      <c r="A8579" s="31">
        <v>1107</v>
      </c>
      <c r="B8579" s="537" t="s">
        <v>8563</v>
      </c>
      <c r="C8579" s="31" t="s">
        <v>7681</v>
      </c>
      <c r="D8579" s="31">
        <v>1.27</v>
      </c>
      <c r="E8579" s="310" t="str">
        <f t="shared" si="134"/>
        <v>SINAPI 07/2024 INSUMOS</v>
      </c>
      <c r="F8579" s="31">
        <v>1.27</v>
      </c>
    </row>
    <row r="8580" spans="1:6" ht="40.5">
      <c r="A8580" s="31">
        <v>44479</v>
      </c>
      <c r="B8580" s="537" t="s">
        <v>8564</v>
      </c>
      <c r="C8580" s="31" t="s">
        <v>7681</v>
      </c>
      <c r="D8580" s="31">
        <v>0.16</v>
      </c>
      <c r="E8580" s="310" t="str">
        <f t="shared" si="134"/>
        <v>SINAPI 07/2024 INSUMOS</v>
      </c>
      <c r="F8580" s="31">
        <v>0.16</v>
      </c>
    </row>
    <row r="8581" spans="1:6" ht="40.5">
      <c r="A8581" s="31">
        <v>4759</v>
      </c>
      <c r="B8581" s="537" t="s">
        <v>8565</v>
      </c>
      <c r="C8581" s="31" t="s">
        <v>7781</v>
      </c>
      <c r="D8581" s="31">
        <v>18.079999999999998</v>
      </c>
      <c r="E8581" s="310" t="str">
        <f t="shared" si="134"/>
        <v>SINAPI 07/2024 INSUMOS</v>
      </c>
      <c r="F8581" s="31">
        <v>20.99</v>
      </c>
    </row>
    <row r="8582" spans="1:6" ht="40.5">
      <c r="A8582" s="31">
        <v>41068</v>
      </c>
      <c r="B8582" s="537" t="s">
        <v>8566</v>
      </c>
      <c r="C8582" s="31" t="s">
        <v>7783</v>
      </c>
      <c r="D8582" s="118">
        <v>3161.87</v>
      </c>
      <c r="E8582" s="310" t="str">
        <f t="shared" si="134"/>
        <v>SINAPI 07/2024 INSUMOS</v>
      </c>
      <c r="F8582" s="118">
        <v>3671.32</v>
      </c>
    </row>
    <row r="8583" spans="1:6" ht="40.5">
      <c r="A8583" s="31">
        <v>12618</v>
      </c>
      <c r="B8583" s="537" t="s">
        <v>8567</v>
      </c>
      <c r="C8583" s="31" t="s">
        <v>7632</v>
      </c>
      <c r="D8583" s="31">
        <v>126.6</v>
      </c>
      <c r="E8583" s="310" t="str">
        <f t="shared" si="134"/>
        <v>SINAPI 07/2024 INSUMOS</v>
      </c>
      <c r="F8583" s="31">
        <v>126.6</v>
      </c>
    </row>
    <row r="8584" spans="1:6" ht="40.5">
      <c r="A8584" s="31">
        <v>1108</v>
      </c>
      <c r="B8584" s="537" t="s">
        <v>8568</v>
      </c>
      <c r="C8584" s="31" t="s">
        <v>7677</v>
      </c>
      <c r="D8584" s="31">
        <v>26.66</v>
      </c>
      <c r="E8584" s="310" t="str">
        <f t="shared" si="134"/>
        <v>SINAPI 07/2024 INSUMOS</v>
      </c>
      <c r="F8584" s="31">
        <v>26.66</v>
      </c>
    </row>
    <row r="8585" spans="1:6" ht="40.5">
      <c r="A8585" s="31">
        <v>1117</v>
      </c>
      <c r="B8585" s="537" t="s">
        <v>8569</v>
      </c>
      <c r="C8585" s="31" t="s">
        <v>7677</v>
      </c>
      <c r="D8585" s="31">
        <v>26.87</v>
      </c>
      <c r="E8585" s="310" t="str">
        <f t="shared" si="134"/>
        <v>SINAPI 07/2024 INSUMOS</v>
      </c>
      <c r="F8585" s="31">
        <v>26.87</v>
      </c>
    </row>
    <row r="8586" spans="1:6" ht="40.5">
      <c r="A8586" s="31">
        <v>1118</v>
      </c>
      <c r="B8586" s="537" t="s">
        <v>8570</v>
      </c>
      <c r="C8586" s="31" t="s">
        <v>7677</v>
      </c>
      <c r="D8586" s="31">
        <v>31.75</v>
      </c>
      <c r="E8586" s="310" t="str">
        <f t="shared" si="134"/>
        <v>SINAPI 07/2024 INSUMOS</v>
      </c>
      <c r="F8586" s="31">
        <v>31.75</v>
      </c>
    </row>
    <row r="8587" spans="1:6" ht="40.5">
      <c r="A8587" s="31">
        <v>1110</v>
      </c>
      <c r="B8587" s="537" t="s">
        <v>8571</v>
      </c>
      <c r="C8587" s="31" t="s">
        <v>7677</v>
      </c>
      <c r="D8587" s="31">
        <v>31.75</v>
      </c>
      <c r="E8587" s="310" t="str">
        <f t="shared" si="134"/>
        <v>SINAPI 07/2024 INSUMOS</v>
      </c>
      <c r="F8587" s="31">
        <v>31.75</v>
      </c>
    </row>
    <row r="8588" spans="1:6" ht="40.5">
      <c r="A8588" s="31">
        <v>40784</v>
      </c>
      <c r="B8588" s="537" t="s">
        <v>8572</v>
      </c>
      <c r="C8588" s="31" t="s">
        <v>7677</v>
      </c>
      <c r="D8588" s="31">
        <v>87.59</v>
      </c>
      <c r="E8588" s="310" t="str">
        <f t="shared" si="134"/>
        <v>SINAPI 07/2024 INSUMOS</v>
      </c>
      <c r="F8588" s="31">
        <v>87.59</v>
      </c>
    </row>
    <row r="8589" spans="1:6" ht="40.5">
      <c r="A8589" s="31">
        <v>40782</v>
      </c>
      <c r="B8589" s="537" t="s">
        <v>8573</v>
      </c>
      <c r="C8589" s="31" t="s">
        <v>7677</v>
      </c>
      <c r="D8589" s="31">
        <v>34.369999999999997</v>
      </c>
      <c r="E8589" s="310" t="str">
        <f t="shared" si="134"/>
        <v>SINAPI 07/2024 INSUMOS</v>
      </c>
      <c r="F8589" s="31">
        <v>34.369999999999997</v>
      </c>
    </row>
    <row r="8590" spans="1:6" ht="40.5">
      <c r="A8590" s="31">
        <v>40783</v>
      </c>
      <c r="B8590" s="537" t="s">
        <v>8574</v>
      </c>
      <c r="C8590" s="31" t="s">
        <v>7677</v>
      </c>
      <c r="D8590" s="31">
        <v>44.77</v>
      </c>
      <c r="E8590" s="310" t="str">
        <f t="shared" si="134"/>
        <v>SINAPI 07/2024 INSUMOS</v>
      </c>
      <c r="F8590" s="31">
        <v>44.77</v>
      </c>
    </row>
    <row r="8591" spans="1:6" ht="40.5">
      <c r="A8591" s="31">
        <v>1109</v>
      </c>
      <c r="B8591" s="537" t="s">
        <v>8575</v>
      </c>
      <c r="C8591" s="31" t="s">
        <v>7677</v>
      </c>
      <c r="D8591" s="31">
        <v>26.66</v>
      </c>
      <c r="E8591" s="310" t="str">
        <f t="shared" si="134"/>
        <v>SINAPI 07/2024 INSUMOS</v>
      </c>
      <c r="F8591" s="31">
        <v>26.66</v>
      </c>
    </row>
    <row r="8592" spans="1:6" ht="40.5">
      <c r="A8592" s="31">
        <v>1119</v>
      </c>
      <c r="B8592" s="537" t="s">
        <v>8576</v>
      </c>
      <c r="C8592" s="31" t="s">
        <v>7677</v>
      </c>
      <c r="D8592" s="31">
        <v>17.18</v>
      </c>
      <c r="E8592" s="310" t="str">
        <f t="shared" si="134"/>
        <v>SINAPI 07/2024 INSUMOS</v>
      </c>
      <c r="F8592" s="31">
        <v>17.18</v>
      </c>
    </row>
    <row r="8593" spans="1:6" ht="40.5">
      <c r="A8593" s="31">
        <v>13115</v>
      </c>
      <c r="B8593" s="537" t="s">
        <v>8577</v>
      </c>
      <c r="C8593" s="31" t="s">
        <v>7677</v>
      </c>
      <c r="D8593" s="31">
        <v>25.13</v>
      </c>
      <c r="E8593" s="310" t="str">
        <f t="shared" si="134"/>
        <v>SINAPI 07/2024 INSUMOS</v>
      </c>
      <c r="F8593" s="31">
        <v>25.13</v>
      </c>
    </row>
    <row r="8594" spans="1:6" ht="40.5">
      <c r="A8594" s="31">
        <v>10541</v>
      </c>
      <c r="B8594" s="537" t="s">
        <v>8578</v>
      </c>
      <c r="C8594" s="31" t="s">
        <v>7677</v>
      </c>
      <c r="D8594" s="31">
        <v>30.71</v>
      </c>
      <c r="E8594" s="310" t="str">
        <f t="shared" si="134"/>
        <v>SINAPI 07/2024 INSUMOS</v>
      </c>
      <c r="F8594" s="31">
        <v>30.71</v>
      </c>
    </row>
    <row r="8595" spans="1:6" ht="40.5">
      <c r="A8595" s="31">
        <v>10542</v>
      </c>
      <c r="B8595" s="537" t="s">
        <v>8579</v>
      </c>
      <c r="C8595" s="31" t="s">
        <v>7677</v>
      </c>
      <c r="D8595" s="31">
        <v>40.159999999999997</v>
      </c>
      <c r="E8595" s="310" t="str">
        <f t="shared" si="134"/>
        <v>SINAPI 07/2024 INSUMOS</v>
      </c>
      <c r="F8595" s="31">
        <v>40.159999999999997</v>
      </c>
    </row>
    <row r="8596" spans="1:6" ht="40.5">
      <c r="A8596" s="31">
        <v>10543</v>
      </c>
      <c r="B8596" s="537" t="s">
        <v>8580</v>
      </c>
      <c r="C8596" s="31" t="s">
        <v>7677</v>
      </c>
      <c r="D8596" s="31">
        <v>65.16</v>
      </c>
      <c r="E8596" s="310" t="str">
        <f t="shared" si="134"/>
        <v>SINAPI 07/2024 INSUMOS</v>
      </c>
      <c r="F8596" s="31">
        <v>65.16</v>
      </c>
    </row>
    <row r="8597" spans="1:6" ht="40.5">
      <c r="A8597" s="31">
        <v>10544</v>
      </c>
      <c r="B8597" s="537" t="s">
        <v>8581</v>
      </c>
      <c r="C8597" s="31" t="s">
        <v>7677</v>
      </c>
      <c r="D8597" s="31">
        <v>84.28</v>
      </c>
      <c r="E8597" s="310" t="str">
        <f t="shared" si="134"/>
        <v>SINAPI 07/2024 INSUMOS</v>
      </c>
      <c r="F8597" s="31">
        <v>84.28</v>
      </c>
    </row>
    <row r="8598" spans="1:6" ht="40.5">
      <c r="A8598" s="31">
        <v>10545</v>
      </c>
      <c r="B8598" s="537" t="s">
        <v>8582</v>
      </c>
      <c r="C8598" s="31" t="s">
        <v>7677</v>
      </c>
      <c r="D8598" s="31">
        <v>157.51</v>
      </c>
      <c r="E8598" s="310" t="str">
        <f t="shared" si="134"/>
        <v>SINAPI 07/2024 INSUMOS</v>
      </c>
      <c r="F8598" s="31">
        <v>157.51</v>
      </c>
    </row>
    <row r="8599" spans="1:6" ht="40.5">
      <c r="A8599" s="31">
        <v>38365</v>
      </c>
      <c r="B8599" s="537" t="s">
        <v>8583</v>
      </c>
      <c r="C8599" s="31" t="s">
        <v>8036</v>
      </c>
      <c r="D8599" s="31">
        <v>2.2999999999999998</v>
      </c>
      <c r="E8599" s="310" t="str">
        <f t="shared" si="134"/>
        <v>SINAPI 07/2024 INSUMOS</v>
      </c>
      <c r="F8599" s="31">
        <v>2.2999999999999998</v>
      </c>
    </row>
    <row r="8600" spans="1:6" ht="45">
      <c r="A8600" s="31">
        <v>44056</v>
      </c>
      <c r="B8600" s="537" t="s">
        <v>8584</v>
      </c>
      <c r="C8600" s="31" t="s">
        <v>7632</v>
      </c>
      <c r="D8600" s="118">
        <v>468468.45</v>
      </c>
      <c r="E8600" s="310" t="str">
        <f t="shared" si="134"/>
        <v>SINAPI 07/2024 INSUMOS</v>
      </c>
      <c r="F8600" s="118">
        <v>468468.45</v>
      </c>
    </row>
    <row r="8601" spans="1:6" ht="45">
      <c r="A8601" s="31">
        <v>44057</v>
      </c>
      <c r="B8601" s="537" t="s">
        <v>8585</v>
      </c>
      <c r="C8601" s="31" t="s">
        <v>7632</v>
      </c>
      <c r="D8601" s="118">
        <v>500000</v>
      </c>
      <c r="E8601" s="310" t="str">
        <f t="shared" si="134"/>
        <v>SINAPI 07/2024 INSUMOS</v>
      </c>
      <c r="F8601" s="118">
        <v>500000</v>
      </c>
    </row>
    <row r="8602" spans="1:6" ht="45">
      <c r="A8602" s="31">
        <v>37754</v>
      </c>
      <c r="B8602" s="537" t="s">
        <v>8586</v>
      </c>
      <c r="C8602" s="31" t="s">
        <v>7632</v>
      </c>
      <c r="D8602" s="118">
        <v>516936.95</v>
      </c>
      <c r="E8602" s="310" t="str">
        <f t="shared" si="134"/>
        <v>SINAPI 07/2024 INSUMOS</v>
      </c>
      <c r="F8602" s="118">
        <v>516936.95</v>
      </c>
    </row>
    <row r="8603" spans="1:6" ht="45">
      <c r="A8603" s="31">
        <v>37757</v>
      </c>
      <c r="B8603" s="537" t="s">
        <v>8587</v>
      </c>
      <c r="C8603" s="31" t="s">
        <v>7632</v>
      </c>
      <c r="D8603" s="118">
        <v>576576.6</v>
      </c>
      <c r="E8603" s="310" t="str">
        <f t="shared" si="134"/>
        <v>SINAPI 07/2024 INSUMOS</v>
      </c>
      <c r="F8603" s="118">
        <v>576576.6</v>
      </c>
    </row>
    <row r="8604" spans="1:6" ht="45">
      <c r="A8604" s="31">
        <v>44058</v>
      </c>
      <c r="B8604" s="537" t="s">
        <v>8588</v>
      </c>
      <c r="C8604" s="31" t="s">
        <v>7632</v>
      </c>
      <c r="D8604" s="118">
        <v>545045.05000000005</v>
      </c>
      <c r="E8604" s="310" t="str">
        <f t="shared" si="134"/>
        <v>SINAPI 07/2024 INSUMOS</v>
      </c>
      <c r="F8604" s="118">
        <v>545045.05000000005</v>
      </c>
    </row>
    <row r="8605" spans="1:6" ht="45">
      <c r="A8605" s="31">
        <v>37752</v>
      </c>
      <c r="B8605" s="537" t="s">
        <v>8589</v>
      </c>
      <c r="C8605" s="31" t="s">
        <v>7632</v>
      </c>
      <c r="D8605" s="118">
        <v>567567.55000000005</v>
      </c>
      <c r="E8605" s="310" t="str">
        <f t="shared" si="134"/>
        <v>SINAPI 07/2024 INSUMOS</v>
      </c>
      <c r="F8605" s="118">
        <v>567567.55000000005</v>
      </c>
    </row>
    <row r="8606" spans="1:6" ht="45">
      <c r="A8606" s="31">
        <v>44059</v>
      </c>
      <c r="B8606" s="537" t="s">
        <v>8590</v>
      </c>
      <c r="C8606" s="31" t="s">
        <v>7632</v>
      </c>
      <c r="D8606" s="118">
        <v>448648.65</v>
      </c>
      <c r="E8606" s="310" t="str">
        <f t="shared" si="134"/>
        <v>SINAPI 07/2024 INSUMOS</v>
      </c>
      <c r="F8606" s="118">
        <v>448648.65</v>
      </c>
    </row>
    <row r="8607" spans="1:6" ht="45">
      <c r="A8607" s="31">
        <v>37750</v>
      </c>
      <c r="B8607" s="537" t="s">
        <v>8591</v>
      </c>
      <c r="C8607" s="31" t="s">
        <v>7632</v>
      </c>
      <c r="D8607" s="118">
        <v>449549.55</v>
      </c>
      <c r="E8607" s="310" t="str">
        <f t="shared" si="134"/>
        <v>SINAPI 07/2024 INSUMOS</v>
      </c>
      <c r="F8607" s="118">
        <v>449549.55</v>
      </c>
    </row>
    <row r="8608" spans="1:6" ht="45">
      <c r="A8608" s="31">
        <v>37758</v>
      </c>
      <c r="B8608" s="537" t="s">
        <v>8592</v>
      </c>
      <c r="C8608" s="31" t="s">
        <v>7632</v>
      </c>
      <c r="D8608" s="118">
        <v>715315.3</v>
      </c>
      <c r="E8608" s="310" t="str">
        <f t="shared" si="134"/>
        <v>SINAPI 07/2024 INSUMOS</v>
      </c>
      <c r="F8608" s="118">
        <v>715315.3</v>
      </c>
    </row>
    <row r="8609" spans="1:6" ht="45">
      <c r="A8609" s="31">
        <v>44060</v>
      </c>
      <c r="B8609" s="537" t="s">
        <v>8593</v>
      </c>
      <c r="C8609" s="31" t="s">
        <v>7632</v>
      </c>
      <c r="D8609" s="118">
        <v>691891.9</v>
      </c>
      <c r="E8609" s="310" t="str">
        <f t="shared" si="134"/>
        <v>SINAPI 07/2024 INSUMOS</v>
      </c>
      <c r="F8609" s="118">
        <v>691891.9</v>
      </c>
    </row>
    <row r="8610" spans="1:6" ht="60">
      <c r="A8610" s="31">
        <v>37749</v>
      </c>
      <c r="B8610" s="537" t="s">
        <v>8594</v>
      </c>
      <c r="C8610" s="31" t="s">
        <v>7632</v>
      </c>
      <c r="D8610" s="118">
        <v>738738.75</v>
      </c>
      <c r="E8610" s="310" t="str">
        <f t="shared" si="134"/>
        <v>SINAPI 07/2024 INSUMOS</v>
      </c>
      <c r="F8610" s="118">
        <v>738738.75</v>
      </c>
    </row>
    <row r="8611" spans="1:6" ht="45">
      <c r="A8611" s="31">
        <v>44061</v>
      </c>
      <c r="B8611" s="537" t="s">
        <v>8595</v>
      </c>
      <c r="C8611" s="31" t="s">
        <v>7632</v>
      </c>
      <c r="D8611" s="118">
        <v>678378.4</v>
      </c>
      <c r="E8611" s="310" t="str">
        <f t="shared" si="134"/>
        <v>SINAPI 07/2024 INSUMOS</v>
      </c>
      <c r="F8611" s="118">
        <v>678378.4</v>
      </c>
    </row>
    <row r="8612" spans="1:6" ht="40.5">
      <c r="A8612" s="31">
        <v>1159</v>
      </c>
      <c r="B8612" s="537" t="s">
        <v>8596</v>
      </c>
      <c r="C8612" s="31" t="s">
        <v>7632</v>
      </c>
      <c r="D8612" s="118">
        <v>277657.67</v>
      </c>
      <c r="E8612" s="310" t="str">
        <f t="shared" si="134"/>
        <v>SINAPI 07/2024 INSUMOS</v>
      </c>
      <c r="F8612" s="118">
        <v>277657.67</v>
      </c>
    </row>
    <row r="8613" spans="1:6" ht="40.5">
      <c r="A8613" s="31">
        <v>12114</v>
      </c>
      <c r="B8613" s="537" t="s">
        <v>8597</v>
      </c>
      <c r="C8613" s="31" t="s">
        <v>7632</v>
      </c>
      <c r="D8613" s="31">
        <v>137.88</v>
      </c>
      <c r="E8613" s="310" t="str">
        <f t="shared" si="134"/>
        <v>SINAPI 07/2024 INSUMOS</v>
      </c>
      <c r="F8613" s="31">
        <v>137.88</v>
      </c>
    </row>
    <row r="8614" spans="1:6" ht="40.5">
      <c r="A8614" s="31">
        <v>38106</v>
      </c>
      <c r="B8614" s="537" t="s">
        <v>8598</v>
      </c>
      <c r="C8614" s="31" t="s">
        <v>7632</v>
      </c>
      <c r="D8614" s="31">
        <v>18.73</v>
      </c>
      <c r="E8614" s="310" t="str">
        <f t="shared" si="134"/>
        <v>SINAPI 07/2024 INSUMOS</v>
      </c>
      <c r="F8614" s="31">
        <v>18.73</v>
      </c>
    </row>
    <row r="8615" spans="1:6" ht="40.5">
      <c r="A8615" s="31">
        <v>38085</v>
      </c>
      <c r="B8615" s="537" t="s">
        <v>8599</v>
      </c>
      <c r="C8615" s="31" t="s">
        <v>7632</v>
      </c>
      <c r="D8615" s="31">
        <v>22.13</v>
      </c>
      <c r="E8615" s="310" t="str">
        <f t="shared" si="134"/>
        <v>SINAPI 07/2024 INSUMOS</v>
      </c>
      <c r="F8615" s="31">
        <v>22.13</v>
      </c>
    </row>
    <row r="8616" spans="1:6" ht="40.5">
      <c r="A8616" s="31">
        <v>38599</v>
      </c>
      <c r="B8616" s="537" t="s">
        <v>8600</v>
      </c>
      <c r="C8616" s="31" t="s">
        <v>7632</v>
      </c>
      <c r="D8616" s="31">
        <v>5.52</v>
      </c>
      <c r="E8616" s="310" t="str">
        <f t="shared" si="134"/>
        <v>SINAPI 07/2024 INSUMOS</v>
      </c>
      <c r="F8616" s="31">
        <v>5.52</v>
      </c>
    </row>
    <row r="8617" spans="1:6" ht="40.5">
      <c r="A8617" s="31">
        <v>38596</v>
      </c>
      <c r="B8617" s="537" t="s">
        <v>8601</v>
      </c>
      <c r="C8617" s="31" t="s">
        <v>7632</v>
      </c>
      <c r="D8617" s="31">
        <v>4.58</v>
      </c>
      <c r="E8617" s="310" t="str">
        <f t="shared" si="134"/>
        <v>SINAPI 07/2024 INSUMOS</v>
      </c>
      <c r="F8617" s="31">
        <v>4.58</v>
      </c>
    </row>
    <row r="8618" spans="1:6" ht="40.5">
      <c r="A8618" s="31">
        <v>38600</v>
      </c>
      <c r="B8618" s="537" t="s">
        <v>8602</v>
      </c>
      <c r="C8618" s="31" t="s">
        <v>7632</v>
      </c>
      <c r="D8618" s="31">
        <v>5.85</v>
      </c>
      <c r="E8618" s="310" t="str">
        <f t="shared" ref="E8618:E8681" si="135">+$G$7658</f>
        <v>SINAPI 07/2024 INSUMOS</v>
      </c>
      <c r="F8618" s="31">
        <v>5.85</v>
      </c>
    </row>
    <row r="8619" spans="1:6" ht="40.5">
      <c r="A8619" s="31">
        <v>38597</v>
      </c>
      <c r="B8619" s="537" t="s">
        <v>8603</v>
      </c>
      <c r="C8619" s="31" t="s">
        <v>7632</v>
      </c>
      <c r="D8619" s="31">
        <v>4.6100000000000003</v>
      </c>
      <c r="E8619" s="310" t="str">
        <f t="shared" si="135"/>
        <v>SINAPI 07/2024 INSUMOS</v>
      </c>
      <c r="F8619" s="31">
        <v>4.6100000000000003</v>
      </c>
    </row>
    <row r="8620" spans="1:6" ht="40.5">
      <c r="A8620" s="31">
        <v>659</v>
      </c>
      <c r="B8620" s="537" t="s">
        <v>8604</v>
      </c>
      <c r="C8620" s="31" t="s">
        <v>7632</v>
      </c>
      <c r="D8620" s="31">
        <v>2.65</v>
      </c>
      <c r="E8620" s="310" t="str">
        <f t="shared" si="135"/>
        <v>SINAPI 07/2024 INSUMOS</v>
      </c>
      <c r="F8620" s="31">
        <v>2.65</v>
      </c>
    </row>
    <row r="8621" spans="1:6" ht="40.5">
      <c r="A8621" s="31">
        <v>660</v>
      </c>
      <c r="B8621" s="537" t="s">
        <v>8605</v>
      </c>
      <c r="C8621" s="31" t="s">
        <v>7632</v>
      </c>
      <c r="D8621" s="31">
        <v>3.18</v>
      </c>
      <c r="E8621" s="310" t="str">
        <f t="shared" si="135"/>
        <v>SINAPI 07/2024 INSUMOS</v>
      </c>
      <c r="F8621" s="31">
        <v>3.18</v>
      </c>
    </row>
    <row r="8622" spans="1:6" ht="40.5">
      <c r="A8622" s="31">
        <v>658</v>
      </c>
      <c r="B8622" s="537" t="s">
        <v>8606</v>
      </c>
      <c r="C8622" s="31" t="s">
        <v>7632</v>
      </c>
      <c r="D8622" s="31">
        <v>1.79</v>
      </c>
      <c r="E8622" s="310" t="str">
        <f t="shared" si="135"/>
        <v>SINAPI 07/2024 INSUMOS</v>
      </c>
      <c r="F8622" s="31">
        <v>1.79</v>
      </c>
    </row>
    <row r="8623" spans="1:6" ht="40.5">
      <c r="A8623" s="31">
        <v>38548</v>
      </c>
      <c r="B8623" s="537" t="s">
        <v>8607</v>
      </c>
      <c r="C8623" s="31" t="s">
        <v>7632</v>
      </c>
      <c r="D8623" s="31">
        <v>1.34</v>
      </c>
      <c r="E8623" s="310" t="str">
        <f t="shared" si="135"/>
        <v>SINAPI 07/2024 INSUMOS</v>
      </c>
      <c r="F8623" s="31">
        <v>1.34</v>
      </c>
    </row>
    <row r="8624" spans="1:6" ht="40.5">
      <c r="A8624" s="31">
        <v>34649</v>
      </c>
      <c r="B8624" s="537" t="s">
        <v>8608</v>
      </c>
      <c r="C8624" s="31" t="s">
        <v>7632</v>
      </c>
      <c r="D8624" s="31">
        <v>1.81</v>
      </c>
      <c r="E8624" s="310" t="str">
        <f t="shared" si="135"/>
        <v>SINAPI 07/2024 INSUMOS</v>
      </c>
      <c r="F8624" s="31">
        <v>1.81</v>
      </c>
    </row>
    <row r="8625" spans="1:6" ht="40.5">
      <c r="A8625" s="31">
        <v>34655</v>
      </c>
      <c r="B8625" s="537" t="s">
        <v>8609</v>
      </c>
      <c r="C8625" s="31" t="s">
        <v>7632</v>
      </c>
      <c r="D8625" s="31">
        <v>2.4</v>
      </c>
      <c r="E8625" s="310" t="str">
        <f t="shared" si="135"/>
        <v>SINAPI 07/2024 INSUMOS</v>
      </c>
      <c r="F8625" s="31">
        <v>2.4</v>
      </c>
    </row>
    <row r="8626" spans="1:6" ht="40.5">
      <c r="A8626" s="31">
        <v>40607</v>
      </c>
      <c r="B8626" s="537" t="s">
        <v>8610</v>
      </c>
      <c r="C8626" s="31" t="s">
        <v>7632</v>
      </c>
      <c r="D8626" s="31">
        <v>4.68</v>
      </c>
      <c r="E8626" s="310" t="str">
        <f t="shared" si="135"/>
        <v>SINAPI 07/2024 INSUMOS</v>
      </c>
      <c r="F8626" s="31">
        <v>4.68</v>
      </c>
    </row>
    <row r="8627" spans="1:6" ht="40.5">
      <c r="A8627" s="31">
        <v>567</v>
      </c>
      <c r="B8627" s="537" t="s">
        <v>8611</v>
      </c>
      <c r="C8627" s="31" t="s">
        <v>7677</v>
      </c>
      <c r="D8627" s="31">
        <v>10.98</v>
      </c>
      <c r="E8627" s="310" t="str">
        <f t="shared" si="135"/>
        <v>SINAPI 07/2024 INSUMOS</v>
      </c>
      <c r="F8627" s="31">
        <v>10.98</v>
      </c>
    </row>
    <row r="8628" spans="1:6" ht="40.5">
      <c r="A8628" s="31">
        <v>574</v>
      </c>
      <c r="B8628" s="537" t="s">
        <v>8612</v>
      </c>
      <c r="C8628" s="31" t="s">
        <v>7677</v>
      </c>
      <c r="D8628" s="31">
        <v>28.87</v>
      </c>
      <c r="E8628" s="310" t="str">
        <f t="shared" si="135"/>
        <v>SINAPI 07/2024 INSUMOS</v>
      </c>
      <c r="F8628" s="31">
        <v>28.87</v>
      </c>
    </row>
    <row r="8629" spans="1:6" ht="40.5">
      <c r="A8629" s="31">
        <v>568</v>
      </c>
      <c r="B8629" s="537" t="s">
        <v>8613</v>
      </c>
      <c r="C8629" s="31" t="s">
        <v>7677</v>
      </c>
      <c r="D8629" s="31">
        <v>60.84</v>
      </c>
      <c r="E8629" s="310" t="str">
        <f t="shared" si="135"/>
        <v>SINAPI 07/2024 INSUMOS</v>
      </c>
      <c r="F8629" s="31">
        <v>60.84</v>
      </c>
    </row>
    <row r="8630" spans="1:6" ht="40.5">
      <c r="A8630" s="31">
        <v>4777</v>
      </c>
      <c r="B8630" s="537" t="s">
        <v>8614</v>
      </c>
      <c r="C8630" s="31" t="s">
        <v>7681</v>
      </c>
      <c r="D8630" s="31">
        <v>8.02</v>
      </c>
      <c r="E8630" s="310" t="str">
        <f t="shared" si="135"/>
        <v>SINAPI 07/2024 INSUMOS</v>
      </c>
      <c r="F8630" s="31">
        <v>8.02</v>
      </c>
    </row>
    <row r="8631" spans="1:6" ht="45">
      <c r="A8631" s="31">
        <v>592</v>
      </c>
      <c r="B8631" s="537" t="s">
        <v>8615</v>
      </c>
      <c r="C8631" s="31" t="s">
        <v>7681</v>
      </c>
      <c r="D8631" s="31">
        <v>35.64</v>
      </c>
      <c r="E8631" s="310" t="str">
        <f t="shared" si="135"/>
        <v>SINAPI 07/2024 INSUMOS</v>
      </c>
      <c r="F8631" s="31">
        <v>35.64</v>
      </c>
    </row>
    <row r="8632" spans="1:6" ht="45">
      <c r="A8632" s="31">
        <v>586</v>
      </c>
      <c r="B8632" s="537" t="s">
        <v>8616</v>
      </c>
      <c r="C8632" s="31" t="s">
        <v>7677</v>
      </c>
      <c r="D8632" s="31">
        <v>20.95</v>
      </c>
      <c r="E8632" s="310" t="str">
        <f t="shared" si="135"/>
        <v>SINAPI 07/2024 INSUMOS</v>
      </c>
      <c r="F8632" s="31">
        <v>20.95</v>
      </c>
    </row>
    <row r="8633" spans="1:6" ht="45">
      <c r="A8633" s="31">
        <v>588</v>
      </c>
      <c r="B8633" s="537" t="s">
        <v>8617</v>
      </c>
      <c r="C8633" s="31" t="s">
        <v>7677</v>
      </c>
      <c r="D8633" s="31">
        <v>33.14</v>
      </c>
      <c r="E8633" s="310" t="str">
        <f t="shared" si="135"/>
        <v>SINAPI 07/2024 INSUMOS</v>
      </c>
      <c r="F8633" s="31">
        <v>33.14</v>
      </c>
    </row>
    <row r="8634" spans="1:6" ht="45">
      <c r="A8634" s="31">
        <v>591</v>
      </c>
      <c r="B8634" s="537" t="s">
        <v>8618</v>
      </c>
      <c r="C8634" s="31" t="s">
        <v>7681</v>
      </c>
      <c r="D8634" s="31">
        <v>33.26</v>
      </c>
      <c r="E8634" s="310" t="str">
        <f t="shared" si="135"/>
        <v>SINAPI 07/2024 INSUMOS</v>
      </c>
      <c r="F8634" s="31">
        <v>33.26</v>
      </c>
    </row>
    <row r="8635" spans="1:6" ht="45">
      <c r="A8635" s="31">
        <v>584</v>
      </c>
      <c r="B8635" s="537" t="s">
        <v>8619</v>
      </c>
      <c r="C8635" s="31" t="s">
        <v>7677</v>
      </c>
      <c r="D8635" s="31">
        <v>35.4</v>
      </c>
      <c r="E8635" s="310" t="str">
        <f t="shared" si="135"/>
        <v>SINAPI 07/2024 INSUMOS</v>
      </c>
      <c r="F8635" s="31">
        <v>35.4</v>
      </c>
    </row>
    <row r="8636" spans="1:6" ht="45">
      <c r="A8636" s="31">
        <v>589</v>
      </c>
      <c r="B8636" s="537" t="s">
        <v>8620</v>
      </c>
      <c r="C8636" s="31" t="s">
        <v>7677</v>
      </c>
      <c r="D8636" s="31">
        <v>56.02</v>
      </c>
      <c r="E8636" s="310" t="str">
        <f t="shared" si="135"/>
        <v>SINAPI 07/2024 INSUMOS</v>
      </c>
      <c r="F8636" s="31">
        <v>56.02</v>
      </c>
    </row>
    <row r="8637" spans="1:6" ht="40.5">
      <c r="A8637" s="31">
        <v>1165</v>
      </c>
      <c r="B8637" s="537" t="s">
        <v>8621</v>
      </c>
      <c r="C8637" s="31" t="s">
        <v>7632</v>
      </c>
      <c r="D8637" s="31">
        <v>21.42</v>
      </c>
      <c r="E8637" s="310" t="str">
        <f t="shared" si="135"/>
        <v>SINAPI 07/2024 INSUMOS</v>
      </c>
      <c r="F8637" s="31">
        <v>21.42</v>
      </c>
    </row>
    <row r="8638" spans="1:6" ht="40.5">
      <c r="A8638" s="31">
        <v>1164</v>
      </c>
      <c r="B8638" s="537" t="s">
        <v>8622</v>
      </c>
      <c r="C8638" s="31" t="s">
        <v>7632</v>
      </c>
      <c r="D8638" s="31">
        <v>17.350000000000001</v>
      </c>
      <c r="E8638" s="310" t="str">
        <f t="shared" si="135"/>
        <v>SINAPI 07/2024 INSUMOS</v>
      </c>
      <c r="F8638" s="31">
        <v>17.350000000000001</v>
      </c>
    </row>
    <row r="8639" spans="1:6" ht="40.5">
      <c r="A8639" s="31">
        <v>1162</v>
      </c>
      <c r="B8639" s="537" t="s">
        <v>8623</v>
      </c>
      <c r="C8639" s="31" t="s">
        <v>7632</v>
      </c>
      <c r="D8639" s="31">
        <v>6.03</v>
      </c>
      <c r="E8639" s="310" t="str">
        <f t="shared" si="135"/>
        <v>SINAPI 07/2024 INSUMOS</v>
      </c>
      <c r="F8639" s="31">
        <v>6.03</v>
      </c>
    </row>
    <row r="8640" spans="1:6" ht="40.5">
      <c r="A8640" s="31">
        <v>12395</v>
      </c>
      <c r="B8640" s="537" t="s">
        <v>8624</v>
      </c>
      <c r="C8640" s="31" t="s">
        <v>7632</v>
      </c>
      <c r="D8640" s="31">
        <v>5.86</v>
      </c>
      <c r="E8640" s="310" t="str">
        <f t="shared" si="135"/>
        <v>SINAPI 07/2024 INSUMOS</v>
      </c>
      <c r="F8640" s="31">
        <v>5.86</v>
      </c>
    </row>
    <row r="8641" spans="1:6" ht="40.5">
      <c r="A8641" s="31">
        <v>1170</v>
      </c>
      <c r="B8641" s="537" t="s">
        <v>8625</v>
      </c>
      <c r="C8641" s="31" t="s">
        <v>7632</v>
      </c>
      <c r="D8641" s="31">
        <v>11.37</v>
      </c>
      <c r="E8641" s="310" t="str">
        <f t="shared" si="135"/>
        <v>SINAPI 07/2024 INSUMOS</v>
      </c>
      <c r="F8641" s="31">
        <v>11.37</v>
      </c>
    </row>
    <row r="8642" spans="1:6" ht="40.5">
      <c r="A8642" s="31">
        <v>1169</v>
      </c>
      <c r="B8642" s="537" t="s">
        <v>8626</v>
      </c>
      <c r="C8642" s="31" t="s">
        <v>7632</v>
      </c>
      <c r="D8642" s="31">
        <v>55.8</v>
      </c>
      <c r="E8642" s="310" t="str">
        <f t="shared" si="135"/>
        <v>SINAPI 07/2024 INSUMOS</v>
      </c>
      <c r="F8642" s="31">
        <v>55.8</v>
      </c>
    </row>
    <row r="8643" spans="1:6" ht="40.5">
      <c r="A8643" s="31">
        <v>1166</v>
      </c>
      <c r="B8643" s="537" t="s">
        <v>8627</v>
      </c>
      <c r="C8643" s="31" t="s">
        <v>7632</v>
      </c>
      <c r="D8643" s="31">
        <v>30.94</v>
      </c>
      <c r="E8643" s="310" t="str">
        <f t="shared" si="135"/>
        <v>SINAPI 07/2024 INSUMOS</v>
      </c>
      <c r="F8643" s="31">
        <v>30.94</v>
      </c>
    </row>
    <row r="8644" spans="1:6" ht="40.5">
      <c r="A8644" s="31">
        <v>1163</v>
      </c>
      <c r="B8644" s="537" t="s">
        <v>8628</v>
      </c>
      <c r="C8644" s="31" t="s">
        <v>7632</v>
      </c>
      <c r="D8644" s="31">
        <v>7.8</v>
      </c>
      <c r="E8644" s="310" t="str">
        <f t="shared" si="135"/>
        <v>SINAPI 07/2024 INSUMOS</v>
      </c>
      <c r="F8644" s="31">
        <v>7.8</v>
      </c>
    </row>
    <row r="8645" spans="1:6" ht="40.5">
      <c r="A8645" s="31">
        <v>12396</v>
      </c>
      <c r="B8645" s="537" t="s">
        <v>8629</v>
      </c>
      <c r="C8645" s="31" t="s">
        <v>7632</v>
      </c>
      <c r="D8645" s="31">
        <v>5.86</v>
      </c>
      <c r="E8645" s="310" t="str">
        <f t="shared" si="135"/>
        <v>SINAPI 07/2024 INSUMOS</v>
      </c>
      <c r="F8645" s="31">
        <v>5.86</v>
      </c>
    </row>
    <row r="8646" spans="1:6" ht="40.5">
      <c r="A8646" s="31">
        <v>1168</v>
      </c>
      <c r="B8646" s="537" t="s">
        <v>8630</v>
      </c>
      <c r="C8646" s="31" t="s">
        <v>7632</v>
      </c>
      <c r="D8646" s="31">
        <v>79.55</v>
      </c>
      <c r="E8646" s="310" t="str">
        <f t="shared" si="135"/>
        <v>SINAPI 07/2024 INSUMOS</v>
      </c>
      <c r="F8646" s="31">
        <v>79.55</v>
      </c>
    </row>
    <row r="8647" spans="1:6" ht="40.5">
      <c r="A8647" s="31">
        <v>1167</v>
      </c>
      <c r="B8647" s="537" t="s">
        <v>8631</v>
      </c>
      <c r="C8647" s="31" t="s">
        <v>7632</v>
      </c>
      <c r="D8647" s="31">
        <v>133.06</v>
      </c>
      <c r="E8647" s="310" t="str">
        <f t="shared" si="135"/>
        <v>SINAPI 07/2024 INSUMOS</v>
      </c>
      <c r="F8647" s="31">
        <v>133.06</v>
      </c>
    </row>
    <row r="8648" spans="1:6" ht="40.5">
      <c r="A8648" s="31">
        <v>36331</v>
      </c>
      <c r="B8648" s="537" t="s">
        <v>8632</v>
      </c>
      <c r="C8648" s="31" t="s">
        <v>7632</v>
      </c>
      <c r="D8648" s="31">
        <v>2.21</v>
      </c>
      <c r="E8648" s="310" t="str">
        <f t="shared" si="135"/>
        <v>SINAPI 07/2024 INSUMOS</v>
      </c>
      <c r="F8648" s="31">
        <v>2.21</v>
      </c>
    </row>
    <row r="8649" spans="1:6" ht="40.5">
      <c r="A8649" s="31">
        <v>36346</v>
      </c>
      <c r="B8649" s="537" t="s">
        <v>8633</v>
      </c>
      <c r="C8649" s="31" t="s">
        <v>7632</v>
      </c>
      <c r="D8649" s="31">
        <v>3.32</v>
      </c>
      <c r="E8649" s="310" t="str">
        <f t="shared" si="135"/>
        <v>SINAPI 07/2024 INSUMOS</v>
      </c>
      <c r="F8649" s="31">
        <v>3.32</v>
      </c>
    </row>
    <row r="8650" spans="1:6" ht="40.5">
      <c r="A8650" s="31">
        <v>1197</v>
      </c>
      <c r="B8650" s="537" t="s">
        <v>8634</v>
      </c>
      <c r="C8650" s="31" t="s">
        <v>7632</v>
      </c>
      <c r="D8650" s="31">
        <v>1.59</v>
      </c>
      <c r="E8650" s="310" t="str">
        <f t="shared" si="135"/>
        <v>SINAPI 07/2024 INSUMOS</v>
      </c>
      <c r="F8650" s="31">
        <v>1.59</v>
      </c>
    </row>
    <row r="8651" spans="1:6" ht="40.5">
      <c r="A8651" s="31">
        <v>1202</v>
      </c>
      <c r="B8651" s="537" t="s">
        <v>8635</v>
      </c>
      <c r="C8651" s="31" t="s">
        <v>7632</v>
      </c>
      <c r="D8651" s="31">
        <v>4.5199999999999996</v>
      </c>
      <c r="E8651" s="310" t="str">
        <f t="shared" si="135"/>
        <v>SINAPI 07/2024 INSUMOS</v>
      </c>
      <c r="F8651" s="31">
        <v>4.5199999999999996</v>
      </c>
    </row>
    <row r="8652" spans="1:6" ht="40.5">
      <c r="A8652" s="31">
        <v>1198</v>
      </c>
      <c r="B8652" s="537" t="s">
        <v>8636</v>
      </c>
      <c r="C8652" s="31" t="s">
        <v>7632</v>
      </c>
      <c r="D8652" s="31">
        <v>2.09</v>
      </c>
      <c r="E8652" s="310" t="str">
        <f t="shared" si="135"/>
        <v>SINAPI 07/2024 INSUMOS</v>
      </c>
      <c r="F8652" s="31">
        <v>2.09</v>
      </c>
    </row>
    <row r="8653" spans="1:6" ht="40.5">
      <c r="A8653" s="31">
        <v>20088</v>
      </c>
      <c r="B8653" s="537" t="s">
        <v>8637</v>
      </c>
      <c r="C8653" s="31" t="s">
        <v>7632</v>
      </c>
      <c r="D8653" s="31">
        <v>9.74</v>
      </c>
      <c r="E8653" s="310" t="str">
        <f t="shared" si="135"/>
        <v>SINAPI 07/2024 INSUMOS</v>
      </c>
      <c r="F8653" s="31">
        <v>9.74</v>
      </c>
    </row>
    <row r="8654" spans="1:6" ht="40.5">
      <c r="A8654" s="31">
        <v>20089</v>
      </c>
      <c r="B8654" s="537" t="s">
        <v>8638</v>
      </c>
      <c r="C8654" s="31" t="s">
        <v>7632</v>
      </c>
      <c r="D8654" s="31">
        <v>47.75</v>
      </c>
      <c r="E8654" s="310" t="str">
        <f t="shared" si="135"/>
        <v>SINAPI 07/2024 INSUMOS</v>
      </c>
      <c r="F8654" s="31">
        <v>47.75</v>
      </c>
    </row>
    <row r="8655" spans="1:6" ht="40.5">
      <c r="A8655" s="31">
        <v>20087</v>
      </c>
      <c r="B8655" s="537" t="s">
        <v>8639</v>
      </c>
      <c r="C8655" s="31" t="s">
        <v>7632</v>
      </c>
      <c r="D8655" s="31">
        <v>8.06</v>
      </c>
      <c r="E8655" s="310" t="str">
        <f t="shared" si="135"/>
        <v>SINAPI 07/2024 INSUMOS</v>
      </c>
      <c r="F8655" s="31">
        <v>8.06</v>
      </c>
    </row>
    <row r="8656" spans="1:6" ht="40.5">
      <c r="A8656" s="31">
        <v>1200</v>
      </c>
      <c r="B8656" s="537" t="s">
        <v>8640</v>
      </c>
      <c r="C8656" s="31" t="s">
        <v>7632</v>
      </c>
      <c r="D8656" s="31">
        <v>7.32</v>
      </c>
      <c r="E8656" s="310" t="str">
        <f t="shared" si="135"/>
        <v>SINAPI 07/2024 INSUMOS</v>
      </c>
      <c r="F8656" s="31">
        <v>7.32</v>
      </c>
    </row>
    <row r="8657" spans="1:6" ht="40.5">
      <c r="A8657" s="31">
        <v>12909</v>
      </c>
      <c r="B8657" s="537" t="s">
        <v>8641</v>
      </c>
      <c r="C8657" s="31" t="s">
        <v>7632</v>
      </c>
      <c r="D8657" s="31">
        <v>3.39</v>
      </c>
      <c r="E8657" s="310" t="str">
        <f t="shared" si="135"/>
        <v>SINAPI 07/2024 INSUMOS</v>
      </c>
      <c r="F8657" s="31">
        <v>3.39</v>
      </c>
    </row>
    <row r="8658" spans="1:6" ht="40.5">
      <c r="A8658" s="31">
        <v>12910</v>
      </c>
      <c r="B8658" s="537" t="s">
        <v>8642</v>
      </c>
      <c r="C8658" s="31" t="s">
        <v>7632</v>
      </c>
      <c r="D8658" s="31">
        <v>6.1</v>
      </c>
      <c r="E8658" s="310" t="str">
        <f t="shared" si="135"/>
        <v>SINAPI 07/2024 INSUMOS</v>
      </c>
      <c r="F8658" s="31">
        <v>6.1</v>
      </c>
    </row>
    <row r="8659" spans="1:6" ht="40.5">
      <c r="A8659" s="31">
        <v>1191</v>
      </c>
      <c r="B8659" s="537" t="s">
        <v>8643</v>
      </c>
      <c r="C8659" s="31" t="s">
        <v>7632</v>
      </c>
      <c r="D8659" s="31">
        <v>1.1399999999999999</v>
      </c>
      <c r="E8659" s="310" t="str">
        <f t="shared" si="135"/>
        <v>SINAPI 07/2024 INSUMOS</v>
      </c>
      <c r="F8659" s="31">
        <v>1.1399999999999999</v>
      </c>
    </row>
    <row r="8660" spans="1:6" ht="40.5">
      <c r="A8660" s="31">
        <v>1185</v>
      </c>
      <c r="B8660" s="537" t="s">
        <v>8644</v>
      </c>
      <c r="C8660" s="31" t="s">
        <v>7632</v>
      </c>
      <c r="D8660" s="31">
        <v>1.1399999999999999</v>
      </c>
      <c r="E8660" s="310" t="str">
        <f t="shared" si="135"/>
        <v>SINAPI 07/2024 INSUMOS</v>
      </c>
      <c r="F8660" s="31">
        <v>1.1399999999999999</v>
      </c>
    </row>
    <row r="8661" spans="1:6" ht="40.5">
      <c r="A8661" s="31">
        <v>1189</v>
      </c>
      <c r="B8661" s="537" t="s">
        <v>8645</v>
      </c>
      <c r="C8661" s="31" t="s">
        <v>7632</v>
      </c>
      <c r="D8661" s="31">
        <v>1.86</v>
      </c>
      <c r="E8661" s="310" t="str">
        <f t="shared" si="135"/>
        <v>SINAPI 07/2024 INSUMOS</v>
      </c>
      <c r="F8661" s="31">
        <v>1.86</v>
      </c>
    </row>
    <row r="8662" spans="1:6" ht="40.5">
      <c r="A8662" s="31">
        <v>1193</v>
      </c>
      <c r="B8662" s="537" t="s">
        <v>8646</v>
      </c>
      <c r="C8662" s="31" t="s">
        <v>7632</v>
      </c>
      <c r="D8662" s="31">
        <v>3.57</v>
      </c>
      <c r="E8662" s="310" t="str">
        <f t="shared" si="135"/>
        <v>SINAPI 07/2024 INSUMOS</v>
      </c>
      <c r="F8662" s="31">
        <v>3.57</v>
      </c>
    </row>
    <row r="8663" spans="1:6" ht="40.5">
      <c r="A8663" s="31">
        <v>1194</v>
      </c>
      <c r="B8663" s="537" t="s">
        <v>8647</v>
      </c>
      <c r="C8663" s="31" t="s">
        <v>7632</v>
      </c>
      <c r="D8663" s="31">
        <v>6.46</v>
      </c>
      <c r="E8663" s="310" t="str">
        <f t="shared" si="135"/>
        <v>SINAPI 07/2024 INSUMOS</v>
      </c>
      <c r="F8663" s="31">
        <v>6.46</v>
      </c>
    </row>
    <row r="8664" spans="1:6" ht="40.5">
      <c r="A8664" s="31">
        <v>1195</v>
      </c>
      <c r="B8664" s="537" t="s">
        <v>8648</v>
      </c>
      <c r="C8664" s="31" t="s">
        <v>7632</v>
      </c>
      <c r="D8664" s="31">
        <v>10.87</v>
      </c>
      <c r="E8664" s="310" t="str">
        <f t="shared" si="135"/>
        <v>SINAPI 07/2024 INSUMOS</v>
      </c>
      <c r="F8664" s="31">
        <v>10.87</v>
      </c>
    </row>
    <row r="8665" spans="1:6" ht="40.5">
      <c r="A8665" s="31">
        <v>1204</v>
      </c>
      <c r="B8665" s="537" t="s">
        <v>8649</v>
      </c>
      <c r="C8665" s="31" t="s">
        <v>7632</v>
      </c>
      <c r="D8665" s="31">
        <v>19.010000000000002</v>
      </c>
      <c r="E8665" s="310" t="str">
        <f t="shared" si="135"/>
        <v>SINAPI 07/2024 INSUMOS</v>
      </c>
      <c r="F8665" s="31">
        <v>19.010000000000002</v>
      </c>
    </row>
    <row r="8666" spans="1:6" ht="40.5">
      <c r="A8666" s="31">
        <v>1207</v>
      </c>
      <c r="B8666" s="537" t="s">
        <v>8650</v>
      </c>
      <c r="C8666" s="31" t="s">
        <v>7632</v>
      </c>
      <c r="D8666" s="31">
        <v>25.05</v>
      </c>
      <c r="E8666" s="310" t="str">
        <f t="shared" si="135"/>
        <v>SINAPI 07/2024 INSUMOS</v>
      </c>
      <c r="F8666" s="31">
        <v>25.05</v>
      </c>
    </row>
    <row r="8667" spans="1:6" ht="40.5">
      <c r="A8667" s="31">
        <v>1206</v>
      </c>
      <c r="B8667" s="537" t="s">
        <v>8651</v>
      </c>
      <c r="C8667" s="31" t="s">
        <v>7632</v>
      </c>
      <c r="D8667" s="31">
        <v>6.28</v>
      </c>
      <c r="E8667" s="310" t="str">
        <f t="shared" si="135"/>
        <v>SINAPI 07/2024 INSUMOS</v>
      </c>
      <c r="F8667" s="31">
        <v>6.28</v>
      </c>
    </row>
    <row r="8668" spans="1:6" ht="40.5">
      <c r="A8668" s="31">
        <v>1183</v>
      </c>
      <c r="B8668" s="537" t="s">
        <v>8652</v>
      </c>
      <c r="C8668" s="31" t="s">
        <v>7632</v>
      </c>
      <c r="D8668" s="31">
        <v>16.36</v>
      </c>
      <c r="E8668" s="310" t="str">
        <f t="shared" si="135"/>
        <v>SINAPI 07/2024 INSUMOS</v>
      </c>
      <c r="F8668" s="31">
        <v>16.36</v>
      </c>
    </row>
    <row r="8669" spans="1:6" ht="40.5">
      <c r="A8669" s="31">
        <v>42685</v>
      </c>
      <c r="B8669" s="537" t="s">
        <v>8653</v>
      </c>
      <c r="C8669" s="31" t="s">
        <v>7632</v>
      </c>
      <c r="D8669" s="31">
        <v>49.48</v>
      </c>
      <c r="E8669" s="310" t="str">
        <f t="shared" si="135"/>
        <v>SINAPI 07/2024 INSUMOS</v>
      </c>
      <c r="F8669" s="31">
        <v>49.48</v>
      </c>
    </row>
    <row r="8670" spans="1:6" ht="40.5">
      <c r="A8670" s="31">
        <v>42686</v>
      </c>
      <c r="B8670" s="537" t="s">
        <v>8654</v>
      </c>
      <c r="C8670" s="31" t="s">
        <v>7632</v>
      </c>
      <c r="D8670" s="31">
        <v>54.5</v>
      </c>
      <c r="E8670" s="310" t="str">
        <f t="shared" si="135"/>
        <v>SINAPI 07/2024 INSUMOS</v>
      </c>
      <c r="F8670" s="31">
        <v>54.5</v>
      </c>
    </row>
    <row r="8671" spans="1:6" ht="40.5">
      <c r="A8671" s="31">
        <v>12894</v>
      </c>
      <c r="B8671" s="537" t="s">
        <v>8655</v>
      </c>
      <c r="C8671" s="31" t="s">
        <v>7632</v>
      </c>
      <c r="D8671" s="31">
        <v>21.06</v>
      </c>
      <c r="E8671" s="310" t="str">
        <f t="shared" si="135"/>
        <v>SINAPI 07/2024 INSUMOS</v>
      </c>
      <c r="F8671" s="31">
        <v>21.06</v>
      </c>
    </row>
    <row r="8672" spans="1:6" ht="40.5">
      <c r="A8672" s="31">
        <v>12895</v>
      </c>
      <c r="B8672" s="537" t="s">
        <v>8656</v>
      </c>
      <c r="C8672" s="31" t="s">
        <v>7632</v>
      </c>
      <c r="D8672" s="31">
        <v>16.2</v>
      </c>
      <c r="E8672" s="310" t="str">
        <f t="shared" si="135"/>
        <v>SINAPI 07/2024 INSUMOS</v>
      </c>
      <c r="F8672" s="31">
        <v>16.2</v>
      </c>
    </row>
    <row r="8673" spans="1:6" ht="45">
      <c r="A8673" s="31">
        <v>1631</v>
      </c>
      <c r="B8673" s="537" t="s">
        <v>8657</v>
      </c>
      <c r="C8673" s="31" t="s">
        <v>7632</v>
      </c>
      <c r="D8673" s="31">
        <v>177.57</v>
      </c>
      <c r="E8673" s="310" t="str">
        <f t="shared" si="135"/>
        <v>SINAPI 07/2024 INSUMOS</v>
      </c>
      <c r="F8673" s="31">
        <v>177.57</v>
      </c>
    </row>
    <row r="8674" spans="1:6" ht="40.5">
      <c r="A8674" s="31">
        <v>1633</v>
      </c>
      <c r="B8674" s="537" t="s">
        <v>8658</v>
      </c>
      <c r="C8674" s="31" t="s">
        <v>7632</v>
      </c>
      <c r="D8674" s="31">
        <v>301.70999999999998</v>
      </c>
      <c r="E8674" s="310" t="str">
        <f t="shared" si="135"/>
        <v>SINAPI 07/2024 INSUMOS</v>
      </c>
      <c r="F8674" s="31">
        <v>301.70999999999998</v>
      </c>
    </row>
    <row r="8675" spans="1:6" ht="40.5">
      <c r="A8675" s="31">
        <v>10818</v>
      </c>
      <c r="B8675" s="537" t="s">
        <v>8659</v>
      </c>
      <c r="C8675" s="31" t="s">
        <v>7681</v>
      </c>
      <c r="D8675" s="31">
        <v>73.92</v>
      </c>
      <c r="E8675" s="310" t="str">
        <f t="shared" si="135"/>
        <v>SINAPI 07/2024 INSUMOS</v>
      </c>
      <c r="F8675" s="31">
        <v>73.92</v>
      </c>
    </row>
    <row r="8676" spans="1:6" ht="40.5">
      <c r="A8676" s="31">
        <v>41410</v>
      </c>
      <c r="B8676" s="537" t="s">
        <v>8660</v>
      </c>
      <c r="C8676" s="31" t="s">
        <v>7632</v>
      </c>
      <c r="D8676" s="31">
        <v>78.069999999999993</v>
      </c>
      <c r="E8676" s="310" t="str">
        <f t="shared" si="135"/>
        <v>SINAPI 07/2024 INSUMOS</v>
      </c>
      <c r="F8676" s="31">
        <v>78.069999999999993</v>
      </c>
    </row>
    <row r="8677" spans="1:6" ht="40.5">
      <c r="A8677" s="31">
        <v>41411</v>
      </c>
      <c r="B8677" s="537" t="s">
        <v>8661</v>
      </c>
      <c r="C8677" s="31" t="s">
        <v>7632</v>
      </c>
      <c r="D8677" s="31">
        <v>70.78</v>
      </c>
      <c r="E8677" s="310" t="str">
        <f t="shared" si="135"/>
        <v>SINAPI 07/2024 INSUMOS</v>
      </c>
      <c r="F8677" s="31">
        <v>70.78</v>
      </c>
    </row>
    <row r="8678" spans="1:6" ht="40.5">
      <c r="A8678" s="31">
        <v>41412</v>
      </c>
      <c r="B8678" s="537" t="s">
        <v>8662</v>
      </c>
      <c r="C8678" s="31" t="s">
        <v>7632</v>
      </c>
      <c r="D8678" s="31">
        <v>136.9</v>
      </c>
      <c r="E8678" s="310" t="str">
        <f t="shared" si="135"/>
        <v>SINAPI 07/2024 INSUMOS</v>
      </c>
      <c r="F8678" s="31">
        <v>136.9</v>
      </c>
    </row>
    <row r="8679" spans="1:6" ht="40.5">
      <c r="A8679" s="31">
        <v>41413</v>
      </c>
      <c r="B8679" s="537" t="s">
        <v>8663</v>
      </c>
      <c r="C8679" s="31" t="s">
        <v>7632</v>
      </c>
      <c r="D8679" s="31">
        <v>123.19</v>
      </c>
      <c r="E8679" s="310" t="str">
        <f t="shared" si="135"/>
        <v>SINAPI 07/2024 INSUMOS</v>
      </c>
      <c r="F8679" s="31">
        <v>123.19</v>
      </c>
    </row>
    <row r="8680" spans="1:6" ht="60">
      <c r="A8680" s="31">
        <v>39359</v>
      </c>
      <c r="B8680" s="537" t="s">
        <v>8664</v>
      </c>
      <c r="C8680" s="31" t="s">
        <v>7632</v>
      </c>
      <c r="D8680" s="31">
        <v>35.200000000000003</v>
      </c>
      <c r="E8680" s="310" t="str">
        <f t="shared" si="135"/>
        <v>SINAPI 07/2024 INSUMOS</v>
      </c>
      <c r="F8680" s="31">
        <v>35.200000000000003</v>
      </c>
    </row>
    <row r="8681" spans="1:6" ht="60">
      <c r="A8681" s="31">
        <v>39360</v>
      </c>
      <c r="B8681" s="537" t="s">
        <v>8665</v>
      </c>
      <c r="C8681" s="31" t="s">
        <v>7632</v>
      </c>
      <c r="D8681" s="31">
        <v>35.200000000000003</v>
      </c>
      <c r="E8681" s="310" t="str">
        <f t="shared" si="135"/>
        <v>SINAPI 07/2024 INSUMOS</v>
      </c>
      <c r="F8681" s="31">
        <v>35.200000000000003</v>
      </c>
    </row>
    <row r="8682" spans="1:6" ht="40.5">
      <c r="A8682" s="31">
        <v>10710</v>
      </c>
      <c r="B8682" s="537" t="s">
        <v>8666</v>
      </c>
      <c r="C8682" s="31" t="s">
        <v>8036</v>
      </c>
      <c r="D8682" s="31">
        <v>165.02</v>
      </c>
      <c r="E8682" s="310" t="str">
        <f t="shared" ref="E8682:E8745" si="136">+$G$7658</f>
        <v>SINAPI 07/2024 INSUMOS</v>
      </c>
      <c r="F8682" s="31">
        <v>165.02</v>
      </c>
    </row>
    <row r="8683" spans="1:6" ht="40.5">
      <c r="A8683" s="31">
        <v>10709</v>
      </c>
      <c r="B8683" s="537" t="s">
        <v>8667</v>
      </c>
      <c r="C8683" s="31" t="s">
        <v>8036</v>
      </c>
      <c r="D8683" s="31">
        <v>202.73</v>
      </c>
      <c r="E8683" s="310" t="str">
        <f t="shared" si="136"/>
        <v>SINAPI 07/2024 INSUMOS</v>
      </c>
      <c r="F8683" s="31">
        <v>202.73</v>
      </c>
    </row>
    <row r="8684" spans="1:6" ht="40.5">
      <c r="A8684" s="31">
        <v>39636</v>
      </c>
      <c r="B8684" s="537" t="s">
        <v>8668</v>
      </c>
      <c r="C8684" s="31" t="s">
        <v>8036</v>
      </c>
      <c r="D8684" s="31">
        <v>207.02</v>
      </c>
      <c r="E8684" s="310" t="str">
        <f t="shared" si="136"/>
        <v>SINAPI 07/2024 INSUMOS</v>
      </c>
      <c r="F8684" s="31">
        <v>207.02</v>
      </c>
    </row>
    <row r="8685" spans="1:6" ht="40.5">
      <c r="A8685" s="31">
        <v>10708</v>
      </c>
      <c r="B8685" s="537" t="s">
        <v>8669</v>
      </c>
      <c r="C8685" s="31" t="s">
        <v>8036</v>
      </c>
      <c r="D8685" s="31">
        <v>63.88</v>
      </c>
      <c r="E8685" s="310" t="str">
        <f t="shared" si="136"/>
        <v>SINAPI 07/2024 INSUMOS</v>
      </c>
      <c r="F8685" s="31">
        <v>63.88</v>
      </c>
    </row>
    <row r="8686" spans="1:6" ht="40.5">
      <c r="A8686" s="31">
        <v>39635</v>
      </c>
      <c r="B8686" s="537" t="s">
        <v>8670</v>
      </c>
      <c r="C8686" s="31" t="s">
        <v>8036</v>
      </c>
      <c r="D8686" s="31">
        <v>108.76</v>
      </c>
      <c r="E8686" s="310" t="str">
        <f t="shared" si="136"/>
        <v>SINAPI 07/2024 INSUMOS</v>
      </c>
      <c r="F8686" s="31">
        <v>108.76</v>
      </c>
    </row>
    <row r="8687" spans="1:6" ht="40.5">
      <c r="A8687" s="31">
        <v>6117</v>
      </c>
      <c r="B8687" s="537" t="s">
        <v>8671</v>
      </c>
      <c r="C8687" s="31" t="s">
        <v>7781</v>
      </c>
      <c r="D8687" s="31">
        <v>14.43</v>
      </c>
      <c r="E8687" s="310" t="str">
        <f t="shared" si="136"/>
        <v>SINAPI 07/2024 INSUMOS</v>
      </c>
      <c r="F8687" s="31">
        <v>16.75</v>
      </c>
    </row>
    <row r="8688" spans="1:6" ht="40.5">
      <c r="A8688" s="31">
        <v>40913</v>
      </c>
      <c r="B8688" s="537" t="s">
        <v>8672</v>
      </c>
      <c r="C8688" s="31" t="s">
        <v>7783</v>
      </c>
      <c r="D8688" s="118">
        <v>2522.81</v>
      </c>
      <c r="E8688" s="310" t="str">
        <f t="shared" si="136"/>
        <v>SINAPI 07/2024 INSUMOS</v>
      </c>
      <c r="F8688" s="118">
        <v>2929.3</v>
      </c>
    </row>
    <row r="8689" spans="1:6" ht="40.5">
      <c r="A8689" s="31">
        <v>1214</v>
      </c>
      <c r="B8689" s="537" t="s">
        <v>8673</v>
      </c>
      <c r="C8689" s="31" t="s">
        <v>7781</v>
      </c>
      <c r="D8689" s="31">
        <v>17.21</v>
      </c>
      <c r="E8689" s="310" t="str">
        <f t="shared" si="136"/>
        <v>SINAPI 07/2024 INSUMOS</v>
      </c>
      <c r="F8689" s="31">
        <v>19.98</v>
      </c>
    </row>
    <row r="8690" spans="1:6" ht="40.5">
      <c r="A8690" s="31">
        <v>40915</v>
      </c>
      <c r="B8690" s="537" t="s">
        <v>8674</v>
      </c>
      <c r="C8690" s="31" t="s">
        <v>7783</v>
      </c>
      <c r="D8690" s="118">
        <v>3010.48</v>
      </c>
      <c r="E8690" s="310" t="str">
        <f t="shared" si="136"/>
        <v>SINAPI 07/2024 INSUMOS</v>
      </c>
      <c r="F8690" s="118">
        <v>3495.54</v>
      </c>
    </row>
    <row r="8691" spans="1:6" ht="40.5">
      <c r="A8691" s="31">
        <v>1213</v>
      </c>
      <c r="B8691" s="537" t="s">
        <v>8675</v>
      </c>
      <c r="C8691" s="31" t="s">
        <v>7781</v>
      </c>
      <c r="D8691" s="31">
        <v>18.079999999999998</v>
      </c>
      <c r="E8691" s="310" t="str">
        <f t="shared" si="136"/>
        <v>SINAPI 07/2024 INSUMOS</v>
      </c>
      <c r="F8691" s="31">
        <v>20.99</v>
      </c>
    </row>
    <row r="8692" spans="1:6" ht="40.5">
      <c r="A8692" s="31">
        <v>40914</v>
      </c>
      <c r="B8692" s="537" t="s">
        <v>8676</v>
      </c>
      <c r="C8692" s="31" t="s">
        <v>7783</v>
      </c>
      <c r="D8692" s="118">
        <v>3159.82</v>
      </c>
      <c r="E8692" s="310" t="str">
        <f t="shared" si="136"/>
        <v>SINAPI 07/2024 INSUMOS</v>
      </c>
      <c r="F8692" s="118">
        <v>3668.94</v>
      </c>
    </row>
    <row r="8693" spans="1:6" ht="40.5">
      <c r="A8693" s="31">
        <v>5091</v>
      </c>
      <c r="B8693" s="537" t="s">
        <v>8677</v>
      </c>
      <c r="C8693" s="31" t="s">
        <v>7632</v>
      </c>
      <c r="D8693" s="31">
        <v>20.75</v>
      </c>
      <c r="E8693" s="310" t="str">
        <f t="shared" si="136"/>
        <v>SINAPI 07/2024 INSUMOS</v>
      </c>
      <c r="F8693" s="31">
        <v>20.75</v>
      </c>
    </row>
    <row r="8694" spans="1:6" ht="45">
      <c r="A8694" s="31">
        <v>14615</v>
      </c>
      <c r="B8694" s="537" t="s">
        <v>8678</v>
      </c>
      <c r="C8694" s="31" t="s">
        <v>7632</v>
      </c>
      <c r="D8694" s="118">
        <v>4687.43</v>
      </c>
      <c r="E8694" s="310" t="str">
        <f t="shared" si="136"/>
        <v>SINAPI 07/2024 INSUMOS</v>
      </c>
      <c r="F8694" s="118">
        <v>4687.43</v>
      </c>
    </row>
    <row r="8695" spans="1:6" ht="40.5">
      <c r="A8695" s="31">
        <v>2711</v>
      </c>
      <c r="B8695" s="537" t="s">
        <v>8679</v>
      </c>
      <c r="C8695" s="31" t="s">
        <v>7632</v>
      </c>
      <c r="D8695" s="31">
        <v>189.9</v>
      </c>
      <c r="E8695" s="310" t="str">
        <f t="shared" si="136"/>
        <v>SINAPI 07/2024 INSUMOS</v>
      </c>
      <c r="F8695" s="31">
        <v>189.9</v>
      </c>
    </row>
    <row r="8696" spans="1:6" ht="45">
      <c r="A8696" s="31">
        <v>37727</v>
      </c>
      <c r="B8696" s="537" t="s">
        <v>8680</v>
      </c>
      <c r="C8696" s="31" t="s">
        <v>7632</v>
      </c>
      <c r="D8696" s="118">
        <v>18679.52</v>
      </c>
      <c r="E8696" s="310" t="str">
        <f t="shared" si="136"/>
        <v>SINAPI 07/2024 INSUMOS</v>
      </c>
      <c r="F8696" s="118">
        <v>18679.52</v>
      </c>
    </row>
    <row r="8697" spans="1:6" ht="45">
      <c r="A8697" s="31">
        <v>37728</v>
      </c>
      <c r="B8697" s="537" t="s">
        <v>8681</v>
      </c>
      <c r="C8697" s="31" t="s">
        <v>7632</v>
      </c>
      <c r="D8697" s="118">
        <v>25341.439999999999</v>
      </c>
      <c r="E8697" s="310" t="str">
        <f t="shared" si="136"/>
        <v>SINAPI 07/2024 INSUMOS</v>
      </c>
      <c r="F8697" s="118">
        <v>25341.439999999999</v>
      </c>
    </row>
    <row r="8698" spans="1:6" ht="45">
      <c r="A8698" s="31">
        <v>37729</v>
      </c>
      <c r="B8698" s="537" t="s">
        <v>8682</v>
      </c>
      <c r="C8698" s="31" t="s">
        <v>7632</v>
      </c>
      <c r="D8698" s="118">
        <v>27431.46</v>
      </c>
      <c r="E8698" s="310" t="str">
        <f t="shared" si="136"/>
        <v>SINAPI 07/2024 INSUMOS</v>
      </c>
      <c r="F8698" s="118">
        <v>27431.46</v>
      </c>
    </row>
    <row r="8699" spans="1:6" ht="45">
      <c r="A8699" s="31">
        <v>37730</v>
      </c>
      <c r="B8699" s="537" t="s">
        <v>8683</v>
      </c>
      <c r="C8699" s="31" t="s">
        <v>7632</v>
      </c>
      <c r="D8699" s="118">
        <v>29521.47</v>
      </c>
      <c r="E8699" s="310" t="str">
        <f t="shared" si="136"/>
        <v>SINAPI 07/2024 INSUMOS</v>
      </c>
      <c r="F8699" s="118">
        <v>29521.47</v>
      </c>
    </row>
    <row r="8700" spans="1:6" ht="45">
      <c r="A8700" s="31">
        <v>37731</v>
      </c>
      <c r="B8700" s="537" t="s">
        <v>8684</v>
      </c>
      <c r="C8700" s="31" t="s">
        <v>7632</v>
      </c>
      <c r="D8700" s="118">
        <v>31611.49</v>
      </c>
      <c r="E8700" s="310" t="str">
        <f t="shared" si="136"/>
        <v>SINAPI 07/2024 INSUMOS</v>
      </c>
      <c r="F8700" s="118">
        <v>31611.49</v>
      </c>
    </row>
    <row r="8701" spans="1:6" ht="45">
      <c r="A8701" s="31">
        <v>37732</v>
      </c>
      <c r="B8701" s="537" t="s">
        <v>8685</v>
      </c>
      <c r="C8701" s="31" t="s">
        <v>7632</v>
      </c>
      <c r="D8701" s="118">
        <v>36052.769999999997</v>
      </c>
      <c r="E8701" s="310" t="str">
        <f t="shared" si="136"/>
        <v>SINAPI 07/2024 INSUMOS</v>
      </c>
      <c r="F8701" s="118">
        <v>36052.769999999997</v>
      </c>
    </row>
    <row r="8702" spans="1:6" ht="60">
      <c r="A8702" s="31">
        <v>36496</v>
      </c>
      <c r="B8702" s="537" t="s">
        <v>8686</v>
      </c>
      <c r="C8702" s="31" t="s">
        <v>7632</v>
      </c>
      <c r="D8702" s="118">
        <v>11901.31</v>
      </c>
      <c r="E8702" s="310" t="str">
        <f t="shared" si="136"/>
        <v>SINAPI 07/2024 INSUMOS</v>
      </c>
      <c r="F8702" s="118">
        <v>11901.31</v>
      </c>
    </row>
    <row r="8703" spans="1:6" ht="45">
      <c r="A8703" s="31">
        <v>10630</v>
      </c>
      <c r="B8703" s="537" t="s">
        <v>8687</v>
      </c>
      <c r="C8703" s="31" t="s">
        <v>7632</v>
      </c>
      <c r="D8703" s="118">
        <v>865418.57</v>
      </c>
      <c r="E8703" s="310" t="str">
        <f t="shared" si="136"/>
        <v>SINAPI 07/2024 INSUMOS</v>
      </c>
      <c r="F8703" s="118">
        <v>865418.57</v>
      </c>
    </row>
    <row r="8704" spans="1:6" ht="60">
      <c r="A8704" s="31">
        <v>37762</v>
      </c>
      <c r="B8704" s="537" t="s">
        <v>8688</v>
      </c>
      <c r="C8704" s="31" t="s">
        <v>7632</v>
      </c>
      <c r="D8704" s="118">
        <v>742216.78</v>
      </c>
      <c r="E8704" s="310" t="str">
        <f t="shared" si="136"/>
        <v>SINAPI 07/2024 INSUMOS</v>
      </c>
      <c r="F8704" s="118">
        <v>742216.78</v>
      </c>
    </row>
    <row r="8705" spans="1:6" ht="60">
      <c r="A8705" s="31">
        <v>37763</v>
      </c>
      <c r="B8705" s="537" t="s">
        <v>8689</v>
      </c>
      <c r="C8705" s="31" t="s">
        <v>7632</v>
      </c>
      <c r="D8705" s="118">
        <v>751231.43</v>
      </c>
      <c r="E8705" s="310" t="str">
        <f t="shared" si="136"/>
        <v>SINAPI 07/2024 INSUMOS</v>
      </c>
      <c r="F8705" s="118">
        <v>751231.43</v>
      </c>
    </row>
    <row r="8706" spans="1:6" ht="45">
      <c r="A8706" s="31">
        <v>41992</v>
      </c>
      <c r="B8706" s="537" t="s">
        <v>8690</v>
      </c>
      <c r="C8706" s="31" t="s">
        <v>7632</v>
      </c>
      <c r="D8706" s="118">
        <v>854000</v>
      </c>
      <c r="E8706" s="310" t="str">
        <f t="shared" si="136"/>
        <v>SINAPI 07/2024 INSUMOS</v>
      </c>
      <c r="F8706" s="118">
        <v>854000</v>
      </c>
    </row>
    <row r="8707" spans="1:6" ht="45">
      <c r="A8707" s="31">
        <v>13215</v>
      </c>
      <c r="B8707" s="537" t="s">
        <v>8691</v>
      </c>
      <c r="C8707" s="31" t="s">
        <v>7632</v>
      </c>
      <c r="D8707" s="118">
        <v>1047216.64</v>
      </c>
      <c r="E8707" s="310" t="str">
        <f t="shared" si="136"/>
        <v>SINAPI 07/2024 INSUMOS</v>
      </c>
      <c r="F8707" s="118">
        <v>1047216.64</v>
      </c>
    </row>
    <row r="8708" spans="1:6" ht="40.5">
      <c r="A8708" s="31">
        <v>4235</v>
      </c>
      <c r="B8708" s="537" t="s">
        <v>8692</v>
      </c>
      <c r="C8708" s="31" t="s">
        <v>7781</v>
      </c>
      <c r="D8708" s="31">
        <v>15.04</v>
      </c>
      <c r="E8708" s="310" t="str">
        <f t="shared" si="136"/>
        <v>SINAPI 07/2024 INSUMOS</v>
      </c>
      <c r="F8708" s="31">
        <v>17.46</v>
      </c>
    </row>
    <row r="8709" spans="1:6" ht="40.5">
      <c r="A8709" s="31">
        <v>40976</v>
      </c>
      <c r="B8709" s="537" t="s">
        <v>8693</v>
      </c>
      <c r="C8709" s="31" t="s">
        <v>7783</v>
      </c>
      <c r="D8709" s="118">
        <v>2630.53</v>
      </c>
      <c r="E8709" s="310" t="str">
        <f t="shared" si="136"/>
        <v>SINAPI 07/2024 INSUMOS</v>
      </c>
      <c r="F8709" s="118">
        <v>3054.37</v>
      </c>
    </row>
    <row r="8710" spans="1:6" ht="45">
      <c r="A8710" s="31">
        <v>43091</v>
      </c>
      <c r="B8710" s="537" t="s">
        <v>8694</v>
      </c>
      <c r="C8710" s="31" t="s">
        <v>7632</v>
      </c>
      <c r="D8710" s="118">
        <v>9387.85</v>
      </c>
      <c r="E8710" s="310" t="str">
        <f t="shared" si="136"/>
        <v>SINAPI 07/2024 INSUMOS</v>
      </c>
      <c r="F8710" s="118">
        <v>9387.85</v>
      </c>
    </row>
    <row r="8711" spans="1:6" ht="45">
      <c r="A8711" s="31">
        <v>43092</v>
      </c>
      <c r="B8711" s="537" t="s">
        <v>8695</v>
      </c>
      <c r="C8711" s="31" t="s">
        <v>7632</v>
      </c>
      <c r="D8711" s="118">
        <v>12517.14</v>
      </c>
      <c r="E8711" s="310" t="str">
        <f t="shared" si="136"/>
        <v>SINAPI 07/2024 INSUMOS</v>
      </c>
      <c r="F8711" s="118">
        <v>12517.14</v>
      </c>
    </row>
    <row r="8712" spans="1:6" ht="45">
      <c r="A8712" s="31">
        <v>43089</v>
      </c>
      <c r="B8712" s="537" t="s">
        <v>8696</v>
      </c>
      <c r="C8712" s="31" t="s">
        <v>7632</v>
      </c>
      <c r="D8712" s="118">
        <v>2181.4699999999998</v>
      </c>
      <c r="E8712" s="310" t="str">
        <f t="shared" si="136"/>
        <v>SINAPI 07/2024 INSUMOS</v>
      </c>
      <c r="F8712" s="118">
        <v>2181.4699999999998</v>
      </c>
    </row>
    <row r="8713" spans="1:6" ht="45">
      <c r="A8713" s="31">
        <v>43090</v>
      </c>
      <c r="B8713" s="537" t="s">
        <v>8697</v>
      </c>
      <c r="C8713" s="31" t="s">
        <v>7632</v>
      </c>
      <c r="D8713" s="118">
        <v>4814.28</v>
      </c>
      <c r="E8713" s="310" t="str">
        <f t="shared" si="136"/>
        <v>SINAPI 07/2024 INSUMOS</v>
      </c>
      <c r="F8713" s="118">
        <v>4814.28</v>
      </c>
    </row>
    <row r="8714" spans="1:6" ht="40.5">
      <c r="A8714" s="31">
        <v>41967</v>
      </c>
      <c r="B8714" s="537" t="s">
        <v>8698</v>
      </c>
      <c r="C8714" s="31" t="s">
        <v>7683</v>
      </c>
      <c r="D8714" s="31">
        <v>32.75</v>
      </c>
      <c r="E8714" s="310" t="str">
        <f t="shared" si="136"/>
        <v>SINAPI 07/2024 INSUMOS</v>
      </c>
      <c r="F8714" s="31">
        <v>32.75</v>
      </c>
    </row>
    <row r="8715" spans="1:6" ht="40.5">
      <c r="A8715" s="31">
        <v>12760</v>
      </c>
      <c r="B8715" s="537" t="s">
        <v>8699</v>
      </c>
      <c r="C8715" s="31" t="s">
        <v>8036</v>
      </c>
      <c r="D8715" s="118">
        <v>1319.71</v>
      </c>
      <c r="E8715" s="310" t="str">
        <f t="shared" si="136"/>
        <v>SINAPI 07/2024 INSUMOS</v>
      </c>
      <c r="F8715" s="118">
        <v>1319.71</v>
      </c>
    </row>
    <row r="8716" spans="1:6" ht="40.5">
      <c r="A8716" s="31">
        <v>12759</v>
      </c>
      <c r="B8716" s="537" t="s">
        <v>8700</v>
      </c>
      <c r="C8716" s="31" t="s">
        <v>8036</v>
      </c>
      <c r="D8716" s="31">
        <v>879.79</v>
      </c>
      <c r="E8716" s="310" t="str">
        <f t="shared" si="136"/>
        <v>SINAPI 07/2024 INSUMOS</v>
      </c>
      <c r="F8716" s="31">
        <v>879.79</v>
      </c>
    </row>
    <row r="8717" spans="1:6" ht="45">
      <c r="A8717" s="31">
        <v>43105</v>
      </c>
      <c r="B8717" s="537" t="s">
        <v>8701</v>
      </c>
      <c r="C8717" s="31" t="s">
        <v>7681</v>
      </c>
      <c r="D8717" s="31">
        <v>34.67</v>
      </c>
      <c r="E8717" s="310" t="str">
        <f t="shared" si="136"/>
        <v>SINAPI 07/2024 INSUMOS</v>
      </c>
      <c r="F8717" s="31">
        <v>34.67</v>
      </c>
    </row>
    <row r="8718" spans="1:6" ht="40.5">
      <c r="A8718" s="31">
        <v>40424</v>
      </c>
      <c r="B8718" s="537" t="s">
        <v>8702</v>
      </c>
      <c r="C8718" s="31" t="s">
        <v>7681</v>
      </c>
      <c r="D8718" s="31">
        <v>8.81</v>
      </c>
      <c r="E8718" s="310" t="str">
        <f t="shared" si="136"/>
        <v>SINAPI 07/2024 INSUMOS</v>
      </c>
      <c r="F8718" s="31">
        <v>8.81</v>
      </c>
    </row>
    <row r="8719" spans="1:6" ht="40.5">
      <c r="A8719" s="31">
        <v>1325</v>
      </c>
      <c r="B8719" s="537" t="s">
        <v>8703</v>
      </c>
      <c r="C8719" s="31" t="s">
        <v>7681</v>
      </c>
      <c r="D8719" s="31">
        <v>9.64</v>
      </c>
      <c r="E8719" s="310" t="str">
        <f t="shared" si="136"/>
        <v>SINAPI 07/2024 INSUMOS</v>
      </c>
      <c r="F8719" s="31">
        <v>9.64</v>
      </c>
    </row>
    <row r="8720" spans="1:6" ht="40.5">
      <c r="A8720" s="31">
        <v>1327</v>
      </c>
      <c r="B8720" s="537" t="s">
        <v>8704</v>
      </c>
      <c r="C8720" s="31" t="s">
        <v>7681</v>
      </c>
      <c r="D8720" s="31">
        <v>10.27</v>
      </c>
      <c r="E8720" s="310" t="str">
        <f t="shared" si="136"/>
        <v>SINAPI 07/2024 INSUMOS</v>
      </c>
      <c r="F8720" s="31">
        <v>10.27</v>
      </c>
    </row>
    <row r="8721" spans="1:6" ht="40.5">
      <c r="A8721" s="31">
        <v>1328</v>
      </c>
      <c r="B8721" s="537" t="s">
        <v>8705</v>
      </c>
      <c r="C8721" s="31" t="s">
        <v>7681</v>
      </c>
      <c r="D8721" s="31">
        <v>9.67</v>
      </c>
      <c r="E8721" s="310" t="str">
        <f t="shared" si="136"/>
        <v>SINAPI 07/2024 INSUMOS</v>
      </c>
      <c r="F8721" s="31">
        <v>9.67</v>
      </c>
    </row>
    <row r="8722" spans="1:6" ht="40.5">
      <c r="A8722" s="31">
        <v>1321</v>
      </c>
      <c r="B8722" s="537" t="s">
        <v>8706</v>
      </c>
      <c r="C8722" s="31" t="s">
        <v>7681</v>
      </c>
      <c r="D8722" s="31">
        <v>8.9499999999999993</v>
      </c>
      <c r="E8722" s="310" t="str">
        <f t="shared" si="136"/>
        <v>SINAPI 07/2024 INSUMOS</v>
      </c>
      <c r="F8722" s="31">
        <v>8.9499999999999993</v>
      </c>
    </row>
    <row r="8723" spans="1:6" ht="40.5">
      <c r="A8723" s="31">
        <v>1318</v>
      </c>
      <c r="B8723" s="537" t="s">
        <v>8707</v>
      </c>
      <c r="C8723" s="31" t="s">
        <v>7681</v>
      </c>
      <c r="D8723" s="31">
        <v>8.9600000000000009</v>
      </c>
      <c r="E8723" s="310" t="str">
        <f t="shared" si="136"/>
        <v>SINAPI 07/2024 INSUMOS</v>
      </c>
      <c r="F8723" s="31">
        <v>8.9600000000000009</v>
      </c>
    </row>
    <row r="8724" spans="1:6" ht="40.5">
      <c r="A8724" s="31">
        <v>1322</v>
      </c>
      <c r="B8724" s="537" t="s">
        <v>8708</v>
      </c>
      <c r="C8724" s="31" t="s">
        <v>7681</v>
      </c>
      <c r="D8724" s="31">
        <v>9.4700000000000006</v>
      </c>
      <c r="E8724" s="310" t="str">
        <f t="shared" si="136"/>
        <v>SINAPI 07/2024 INSUMOS</v>
      </c>
      <c r="F8724" s="31">
        <v>9.4700000000000006</v>
      </c>
    </row>
    <row r="8725" spans="1:6" ht="40.5">
      <c r="A8725" s="31">
        <v>1323</v>
      </c>
      <c r="B8725" s="537" t="s">
        <v>8709</v>
      </c>
      <c r="C8725" s="31" t="s">
        <v>7681</v>
      </c>
      <c r="D8725" s="31">
        <v>9.4700000000000006</v>
      </c>
      <c r="E8725" s="310" t="str">
        <f t="shared" si="136"/>
        <v>SINAPI 07/2024 INSUMOS</v>
      </c>
      <c r="F8725" s="31">
        <v>9.4700000000000006</v>
      </c>
    </row>
    <row r="8726" spans="1:6" ht="40.5">
      <c r="A8726" s="31">
        <v>1319</v>
      </c>
      <c r="B8726" s="537" t="s">
        <v>8710</v>
      </c>
      <c r="C8726" s="31" t="s">
        <v>7681</v>
      </c>
      <c r="D8726" s="31">
        <v>7.98</v>
      </c>
      <c r="E8726" s="310" t="str">
        <f t="shared" si="136"/>
        <v>SINAPI 07/2024 INSUMOS</v>
      </c>
      <c r="F8726" s="31">
        <v>7.98</v>
      </c>
    </row>
    <row r="8727" spans="1:6" ht="40.5">
      <c r="A8727" s="31">
        <v>11026</v>
      </c>
      <c r="B8727" s="537" t="s">
        <v>8711</v>
      </c>
      <c r="C8727" s="31" t="s">
        <v>7681</v>
      </c>
      <c r="D8727" s="31">
        <v>10.97</v>
      </c>
      <c r="E8727" s="310" t="str">
        <f t="shared" si="136"/>
        <v>SINAPI 07/2024 INSUMOS</v>
      </c>
      <c r="F8727" s="31">
        <v>10.97</v>
      </c>
    </row>
    <row r="8728" spans="1:6" ht="40.5">
      <c r="A8728" s="31">
        <v>11027</v>
      </c>
      <c r="B8728" s="537" t="s">
        <v>8712</v>
      </c>
      <c r="C8728" s="31" t="s">
        <v>7681</v>
      </c>
      <c r="D8728" s="31">
        <v>11.42</v>
      </c>
      <c r="E8728" s="310" t="str">
        <f t="shared" si="136"/>
        <v>SINAPI 07/2024 INSUMOS</v>
      </c>
      <c r="F8728" s="31">
        <v>11.42</v>
      </c>
    </row>
    <row r="8729" spans="1:6" ht="40.5">
      <c r="A8729" s="31">
        <v>11046</v>
      </c>
      <c r="B8729" s="537" t="s">
        <v>8713</v>
      </c>
      <c r="C8729" s="31" t="s">
        <v>7681</v>
      </c>
      <c r="D8729" s="31">
        <v>10.94</v>
      </c>
      <c r="E8729" s="310" t="str">
        <f t="shared" si="136"/>
        <v>SINAPI 07/2024 INSUMOS</v>
      </c>
      <c r="F8729" s="31">
        <v>10.94</v>
      </c>
    </row>
    <row r="8730" spans="1:6" ht="40.5">
      <c r="A8730" s="31">
        <v>11047</v>
      </c>
      <c r="B8730" s="537" t="s">
        <v>8714</v>
      </c>
      <c r="C8730" s="31" t="s">
        <v>7681</v>
      </c>
      <c r="D8730" s="31">
        <v>11.92</v>
      </c>
      <c r="E8730" s="310" t="str">
        <f t="shared" si="136"/>
        <v>SINAPI 07/2024 INSUMOS</v>
      </c>
      <c r="F8730" s="31">
        <v>11.92</v>
      </c>
    </row>
    <row r="8731" spans="1:6" ht="40.5">
      <c r="A8731" s="31">
        <v>43668</v>
      </c>
      <c r="B8731" s="537" t="s">
        <v>8715</v>
      </c>
      <c r="C8731" s="31" t="s">
        <v>7681</v>
      </c>
      <c r="D8731" s="31">
        <v>10.52</v>
      </c>
      <c r="E8731" s="310" t="str">
        <f t="shared" si="136"/>
        <v>SINAPI 07/2024 INSUMOS</v>
      </c>
      <c r="F8731" s="31">
        <v>10.52</v>
      </c>
    </row>
    <row r="8732" spans="1:6" ht="40.5">
      <c r="A8732" s="31">
        <v>11049</v>
      </c>
      <c r="B8732" s="537" t="s">
        <v>8716</v>
      </c>
      <c r="C8732" s="31" t="s">
        <v>7681</v>
      </c>
      <c r="D8732" s="31">
        <v>11.4</v>
      </c>
      <c r="E8732" s="310" t="str">
        <f t="shared" si="136"/>
        <v>SINAPI 07/2024 INSUMOS</v>
      </c>
      <c r="F8732" s="31">
        <v>11.4</v>
      </c>
    </row>
    <row r="8733" spans="1:6" ht="40.5">
      <c r="A8733" s="31">
        <v>43106</v>
      </c>
      <c r="B8733" s="537" t="s">
        <v>8717</v>
      </c>
      <c r="C8733" s="31" t="s">
        <v>7681</v>
      </c>
      <c r="D8733" s="31">
        <v>11.47</v>
      </c>
      <c r="E8733" s="310" t="str">
        <f t="shared" si="136"/>
        <v>SINAPI 07/2024 INSUMOS</v>
      </c>
      <c r="F8733" s="31">
        <v>11.47</v>
      </c>
    </row>
    <row r="8734" spans="1:6" ht="40.5">
      <c r="A8734" s="31">
        <v>11051</v>
      </c>
      <c r="B8734" s="537" t="s">
        <v>8718</v>
      </c>
      <c r="C8734" s="31" t="s">
        <v>7681</v>
      </c>
      <c r="D8734" s="31">
        <v>11.97</v>
      </c>
      <c r="E8734" s="310" t="str">
        <f t="shared" si="136"/>
        <v>SINAPI 07/2024 INSUMOS</v>
      </c>
      <c r="F8734" s="31">
        <v>11.97</v>
      </c>
    </row>
    <row r="8735" spans="1:6" ht="40.5">
      <c r="A8735" s="31">
        <v>11061</v>
      </c>
      <c r="B8735" s="537" t="s">
        <v>8719</v>
      </c>
      <c r="C8735" s="31" t="s">
        <v>7681</v>
      </c>
      <c r="D8735" s="31">
        <v>14.36</v>
      </c>
      <c r="E8735" s="310" t="str">
        <f t="shared" si="136"/>
        <v>SINAPI 07/2024 INSUMOS</v>
      </c>
      <c r="F8735" s="31">
        <v>14.36</v>
      </c>
    </row>
    <row r="8736" spans="1:6" ht="40.5">
      <c r="A8736" s="31">
        <v>1333</v>
      </c>
      <c r="B8736" s="537" t="s">
        <v>8720</v>
      </c>
      <c r="C8736" s="31" t="s">
        <v>7681</v>
      </c>
      <c r="D8736" s="31">
        <v>8.69</v>
      </c>
      <c r="E8736" s="310" t="str">
        <f t="shared" si="136"/>
        <v>SINAPI 07/2024 INSUMOS</v>
      </c>
      <c r="F8736" s="31">
        <v>8.69</v>
      </c>
    </row>
    <row r="8737" spans="1:6" ht="40.5">
      <c r="A8737" s="31">
        <v>1330</v>
      </c>
      <c r="B8737" s="537" t="s">
        <v>8721</v>
      </c>
      <c r="C8737" s="31" t="s">
        <v>7681</v>
      </c>
      <c r="D8737" s="31">
        <v>8.61</v>
      </c>
      <c r="E8737" s="310" t="str">
        <f t="shared" si="136"/>
        <v>SINAPI 07/2024 INSUMOS</v>
      </c>
      <c r="F8737" s="31">
        <v>8.61</v>
      </c>
    </row>
    <row r="8738" spans="1:6" ht="40.5">
      <c r="A8738" s="31">
        <v>43667</v>
      </c>
      <c r="B8738" s="537" t="s">
        <v>8722</v>
      </c>
      <c r="C8738" s="31" t="s">
        <v>7681</v>
      </c>
      <c r="D8738" s="31">
        <v>10.43</v>
      </c>
      <c r="E8738" s="310" t="str">
        <f t="shared" si="136"/>
        <v>SINAPI 07/2024 INSUMOS</v>
      </c>
      <c r="F8738" s="31">
        <v>10.43</v>
      </c>
    </row>
    <row r="8739" spans="1:6" ht="40.5">
      <c r="A8739" s="31">
        <v>10957</v>
      </c>
      <c r="B8739" s="537" t="s">
        <v>8723</v>
      </c>
      <c r="C8739" s="31" t="s">
        <v>7681</v>
      </c>
      <c r="D8739" s="31">
        <v>9.93</v>
      </c>
      <c r="E8739" s="310" t="str">
        <f t="shared" si="136"/>
        <v>SINAPI 07/2024 INSUMOS</v>
      </c>
      <c r="F8739" s="31">
        <v>9.93</v>
      </c>
    </row>
    <row r="8740" spans="1:6" ht="40.5">
      <c r="A8740" s="31">
        <v>1332</v>
      </c>
      <c r="B8740" s="537" t="s">
        <v>8724</v>
      </c>
      <c r="C8740" s="31" t="s">
        <v>7681</v>
      </c>
      <c r="D8740" s="31">
        <v>8.83</v>
      </c>
      <c r="E8740" s="310" t="str">
        <f t="shared" si="136"/>
        <v>SINAPI 07/2024 INSUMOS</v>
      </c>
      <c r="F8740" s="31">
        <v>8.83</v>
      </c>
    </row>
    <row r="8741" spans="1:6" ht="40.5">
      <c r="A8741" s="31">
        <v>1334</v>
      </c>
      <c r="B8741" s="537" t="s">
        <v>8725</v>
      </c>
      <c r="C8741" s="31" t="s">
        <v>7681</v>
      </c>
      <c r="D8741" s="31">
        <v>9.7899999999999991</v>
      </c>
      <c r="E8741" s="310" t="str">
        <f t="shared" si="136"/>
        <v>SINAPI 07/2024 INSUMOS</v>
      </c>
      <c r="F8741" s="31">
        <v>9.7899999999999991</v>
      </c>
    </row>
    <row r="8742" spans="1:6" ht="40.5">
      <c r="A8742" s="31">
        <v>1335</v>
      </c>
      <c r="B8742" s="537" t="s">
        <v>8726</v>
      </c>
      <c r="C8742" s="31" t="s">
        <v>7681</v>
      </c>
      <c r="D8742" s="31">
        <v>10.119999999999999</v>
      </c>
      <c r="E8742" s="310" t="str">
        <f t="shared" si="136"/>
        <v>SINAPI 07/2024 INSUMOS</v>
      </c>
      <c r="F8742" s="31">
        <v>10.119999999999999</v>
      </c>
    </row>
    <row r="8743" spans="1:6" ht="40.5">
      <c r="A8743" s="31">
        <v>40425</v>
      </c>
      <c r="B8743" s="537" t="s">
        <v>8727</v>
      </c>
      <c r="C8743" s="31" t="s">
        <v>7681</v>
      </c>
      <c r="D8743" s="31">
        <v>8.66</v>
      </c>
      <c r="E8743" s="310" t="str">
        <f t="shared" si="136"/>
        <v>SINAPI 07/2024 INSUMOS</v>
      </c>
      <c r="F8743" s="31">
        <v>8.66</v>
      </c>
    </row>
    <row r="8744" spans="1:6" ht="40.5">
      <c r="A8744" s="31">
        <v>1337</v>
      </c>
      <c r="B8744" s="537" t="s">
        <v>8728</v>
      </c>
      <c r="C8744" s="31" t="s">
        <v>7681</v>
      </c>
      <c r="D8744" s="31">
        <v>9.93</v>
      </c>
      <c r="E8744" s="310" t="str">
        <f t="shared" si="136"/>
        <v>SINAPI 07/2024 INSUMOS</v>
      </c>
      <c r="F8744" s="31">
        <v>9.93</v>
      </c>
    </row>
    <row r="8745" spans="1:6" ht="40.5">
      <c r="A8745" s="31">
        <v>1338</v>
      </c>
      <c r="B8745" s="537" t="s">
        <v>8729</v>
      </c>
      <c r="C8745" s="31" t="s">
        <v>8036</v>
      </c>
      <c r="D8745" s="31">
        <v>39.36</v>
      </c>
      <c r="E8745" s="310" t="str">
        <f t="shared" si="136"/>
        <v>SINAPI 07/2024 INSUMOS</v>
      </c>
      <c r="F8745" s="31">
        <v>39.36</v>
      </c>
    </row>
    <row r="8746" spans="1:6" ht="40.5">
      <c r="A8746" s="31">
        <v>1340</v>
      </c>
      <c r="B8746" s="537" t="s">
        <v>8730</v>
      </c>
      <c r="C8746" s="31" t="s">
        <v>8036</v>
      </c>
      <c r="D8746" s="31">
        <v>45.5</v>
      </c>
      <c r="E8746" s="310" t="str">
        <f t="shared" ref="E8746:E8809" si="137">+$G$7658</f>
        <v>SINAPI 07/2024 INSUMOS</v>
      </c>
      <c r="F8746" s="31">
        <v>45.5</v>
      </c>
    </row>
    <row r="8747" spans="1:6" ht="40.5">
      <c r="A8747" s="31">
        <v>1341</v>
      </c>
      <c r="B8747" s="537" t="s">
        <v>8731</v>
      </c>
      <c r="C8747" s="31" t="s">
        <v>8036</v>
      </c>
      <c r="D8747" s="31">
        <v>43.83</v>
      </c>
      <c r="E8747" s="310" t="str">
        <f t="shared" si="137"/>
        <v>SINAPI 07/2024 INSUMOS</v>
      </c>
      <c r="F8747" s="31">
        <v>43.83</v>
      </c>
    </row>
    <row r="8748" spans="1:6" ht="40.5">
      <c r="A8748" s="31">
        <v>34659</v>
      </c>
      <c r="B8748" s="537" t="s">
        <v>8732</v>
      </c>
      <c r="C8748" s="31" t="s">
        <v>8036</v>
      </c>
      <c r="D8748" s="31">
        <v>34.15</v>
      </c>
      <c r="E8748" s="310" t="str">
        <f t="shared" si="137"/>
        <v>SINAPI 07/2024 INSUMOS</v>
      </c>
      <c r="F8748" s="31">
        <v>34.15</v>
      </c>
    </row>
    <row r="8749" spans="1:6" ht="40.5">
      <c r="A8749" s="31">
        <v>34514</v>
      </c>
      <c r="B8749" s="537" t="s">
        <v>8733</v>
      </c>
      <c r="C8749" s="31" t="s">
        <v>8036</v>
      </c>
      <c r="D8749" s="31">
        <v>37.83</v>
      </c>
      <c r="E8749" s="310" t="str">
        <f t="shared" si="137"/>
        <v>SINAPI 07/2024 INSUMOS</v>
      </c>
      <c r="F8749" s="31">
        <v>37.83</v>
      </c>
    </row>
    <row r="8750" spans="1:6" ht="40.5">
      <c r="A8750" s="31">
        <v>34660</v>
      </c>
      <c r="B8750" s="537" t="s">
        <v>8734</v>
      </c>
      <c r="C8750" s="31" t="s">
        <v>8036</v>
      </c>
      <c r="D8750" s="31">
        <v>48.01</v>
      </c>
      <c r="E8750" s="310" t="str">
        <f t="shared" si="137"/>
        <v>SINAPI 07/2024 INSUMOS</v>
      </c>
      <c r="F8750" s="31">
        <v>48.01</v>
      </c>
    </row>
    <row r="8751" spans="1:6" ht="40.5">
      <c r="A8751" s="31">
        <v>34661</v>
      </c>
      <c r="B8751" s="537" t="s">
        <v>8735</v>
      </c>
      <c r="C8751" s="31" t="s">
        <v>8036</v>
      </c>
      <c r="D8751" s="31">
        <v>68.95</v>
      </c>
      <c r="E8751" s="310" t="str">
        <f t="shared" si="137"/>
        <v>SINAPI 07/2024 INSUMOS</v>
      </c>
      <c r="F8751" s="31">
        <v>68.95</v>
      </c>
    </row>
    <row r="8752" spans="1:6" ht="40.5">
      <c r="A8752" s="31">
        <v>34667</v>
      </c>
      <c r="B8752" s="537" t="s">
        <v>8736</v>
      </c>
      <c r="C8752" s="31" t="s">
        <v>8036</v>
      </c>
      <c r="D8752" s="31">
        <v>24.97</v>
      </c>
      <c r="E8752" s="310" t="str">
        <f t="shared" si="137"/>
        <v>SINAPI 07/2024 INSUMOS</v>
      </c>
      <c r="F8752" s="31">
        <v>24.97</v>
      </c>
    </row>
    <row r="8753" spans="1:6" ht="40.5">
      <c r="A8753" s="31">
        <v>34668</v>
      </c>
      <c r="B8753" s="537" t="s">
        <v>8737</v>
      </c>
      <c r="C8753" s="31" t="s">
        <v>8036</v>
      </c>
      <c r="D8753" s="31">
        <v>32.630000000000003</v>
      </c>
      <c r="E8753" s="310" t="str">
        <f t="shared" si="137"/>
        <v>SINAPI 07/2024 INSUMOS</v>
      </c>
      <c r="F8753" s="31">
        <v>32.630000000000003</v>
      </c>
    </row>
    <row r="8754" spans="1:6" ht="40.5">
      <c r="A8754" s="31">
        <v>34741</v>
      </c>
      <c r="B8754" s="537" t="s">
        <v>8738</v>
      </c>
      <c r="C8754" s="31" t="s">
        <v>8036</v>
      </c>
      <c r="D8754" s="31">
        <v>35.9</v>
      </c>
      <c r="E8754" s="310" t="str">
        <f t="shared" si="137"/>
        <v>SINAPI 07/2024 INSUMOS</v>
      </c>
      <c r="F8754" s="31">
        <v>35.9</v>
      </c>
    </row>
    <row r="8755" spans="1:6" ht="40.5">
      <c r="A8755" s="31">
        <v>34664</v>
      </c>
      <c r="B8755" s="537" t="s">
        <v>8739</v>
      </c>
      <c r="C8755" s="31" t="s">
        <v>8036</v>
      </c>
      <c r="D8755" s="31">
        <v>39.18</v>
      </c>
      <c r="E8755" s="310" t="str">
        <f t="shared" si="137"/>
        <v>SINAPI 07/2024 INSUMOS</v>
      </c>
      <c r="F8755" s="31">
        <v>39.18</v>
      </c>
    </row>
    <row r="8756" spans="1:6" ht="40.5">
      <c r="A8756" s="31">
        <v>34665</v>
      </c>
      <c r="B8756" s="537" t="s">
        <v>8740</v>
      </c>
      <c r="C8756" s="31" t="s">
        <v>8036</v>
      </c>
      <c r="D8756" s="31">
        <v>48.64</v>
      </c>
      <c r="E8756" s="310" t="str">
        <f t="shared" si="137"/>
        <v>SINAPI 07/2024 INSUMOS</v>
      </c>
      <c r="F8756" s="31">
        <v>48.64</v>
      </c>
    </row>
    <row r="8757" spans="1:6" ht="40.5">
      <c r="A8757" s="31">
        <v>34666</v>
      </c>
      <c r="B8757" s="537" t="s">
        <v>8741</v>
      </c>
      <c r="C8757" s="31" t="s">
        <v>8036</v>
      </c>
      <c r="D8757" s="31">
        <v>73.459999999999994</v>
      </c>
      <c r="E8757" s="310" t="str">
        <f t="shared" si="137"/>
        <v>SINAPI 07/2024 INSUMOS</v>
      </c>
      <c r="F8757" s="31">
        <v>73.459999999999994</v>
      </c>
    </row>
    <row r="8758" spans="1:6" ht="40.5">
      <c r="A8758" s="31">
        <v>34669</v>
      </c>
      <c r="B8758" s="537" t="s">
        <v>8742</v>
      </c>
      <c r="C8758" s="31" t="s">
        <v>8036</v>
      </c>
      <c r="D8758" s="31">
        <v>26.93</v>
      </c>
      <c r="E8758" s="310" t="str">
        <f t="shared" si="137"/>
        <v>SINAPI 07/2024 INSUMOS</v>
      </c>
      <c r="F8758" s="31">
        <v>26.93</v>
      </c>
    </row>
    <row r="8759" spans="1:6" ht="40.5">
      <c r="A8759" s="31">
        <v>34670</v>
      </c>
      <c r="B8759" s="537" t="s">
        <v>8743</v>
      </c>
      <c r="C8759" s="31" t="s">
        <v>8036</v>
      </c>
      <c r="D8759" s="31">
        <v>32.94</v>
      </c>
      <c r="E8759" s="310" t="str">
        <f t="shared" si="137"/>
        <v>SINAPI 07/2024 INSUMOS</v>
      </c>
      <c r="F8759" s="31">
        <v>32.94</v>
      </c>
    </row>
    <row r="8760" spans="1:6" ht="40.5">
      <c r="A8760" s="31">
        <v>34671</v>
      </c>
      <c r="B8760" s="537" t="s">
        <v>8744</v>
      </c>
      <c r="C8760" s="31" t="s">
        <v>8036</v>
      </c>
      <c r="D8760" s="31">
        <v>27.5</v>
      </c>
      <c r="E8760" s="310" t="str">
        <f t="shared" si="137"/>
        <v>SINAPI 07/2024 INSUMOS</v>
      </c>
      <c r="F8760" s="31">
        <v>27.5</v>
      </c>
    </row>
    <row r="8761" spans="1:6" ht="40.5">
      <c r="A8761" s="31">
        <v>34672</v>
      </c>
      <c r="B8761" s="537" t="s">
        <v>8745</v>
      </c>
      <c r="C8761" s="31" t="s">
        <v>8036</v>
      </c>
      <c r="D8761" s="31">
        <v>29</v>
      </c>
      <c r="E8761" s="310" t="str">
        <f t="shared" si="137"/>
        <v>SINAPI 07/2024 INSUMOS</v>
      </c>
      <c r="F8761" s="31">
        <v>29</v>
      </c>
    </row>
    <row r="8762" spans="1:6" ht="40.5">
      <c r="A8762" s="31">
        <v>34673</v>
      </c>
      <c r="B8762" s="537" t="s">
        <v>8746</v>
      </c>
      <c r="C8762" s="31" t="s">
        <v>8036</v>
      </c>
      <c r="D8762" s="31">
        <v>35.380000000000003</v>
      </c>
      <c r="E8762" s="310" t="str">
        <f t="shared" si="137"/>
        <v>SINAPI 07/2024 INSUMOS</v>
      </c>
      <c r="F8762" s="31">
        <v>35.380000000000003</v>
      </c>
    </row>
    <row r="8763" spans="1:6" ht="40.5">
      <c r="A8763" s="31">
        <v>34674</v>
      </c>
      <c r="B8763" s="537" t="s">
        <v>8747</v>
      </c>
      <c r="C8763" s="31" t="s">
        <v>8036</v>
      </c>
      <c r="D8763" s="31">
        <v>47.04</v>
      </c>
      <c r="E8763" s="310" t="str">
        <f t="shared" si="137"/>
        <v>SINAPI 07/2024 INSUMOS</v>
      </c>
      <c r="F8763" s="31">
        <v>47.04</v>
      </c>
    </row>
    <row r="8764" spans="1:6" ht="40.5">
      <c r="A8764" s="31">
        <v>34675</v>
      </c>
      <c r="B8764" s="537" t="s">
        <v>8748</v>
      </c>
      <c r="C8764" s="31" t="s">
        <v>8036</v>
      </c>
      <c r="D8764" s="31">
        <v>57.35</v>
      </c>
      <c r="E8764" s="310" t="str">
        <f t="shared" si="137"/>
        <v>SINAPI 07/2024 INSUMOS</v>
      </c>
      <c r="F8764" s="31">
        <v>57.35</v>
      </c>
    </row>
    <row r="8765" spans="1:6" ht="40.5">
      <c r="A8765" s="31">
        <v>34676</v>
      </c>
      <c r="B8765" s="537" t="s">
        <v>8749</v>
      </c>
      <c r="C8765" s="31" t="s">
        <v>8036</v>
      </c>
      <c r="D8765" s="31">
        <v>16.510000000000002</v>
      </c>
      <c r="E8765" s="310" t="str">
        <f t="shared" si="137"/>
        <v>SINAPI 07/2024 INSUMOS</v>
      </c>
      <c r="F8765" s="31">
        <v>16.510000000000002</v>
      </c>
    </row>
    <row r="8766" spans="1:6" ht="40.5">
      <c r="A8766" s="31">
        <v>34677</v>
      </c>
      <c r="B8766" s="537" t="s">
        <v>8750</v>
      </c>
      <c r="C8766" s="31" t="s">
        <v>8036</v>
      </c>
      <c r="D8766" s="31">
        <v>22.2</v>
      </c>
      <c r="E8766" s="310" t="str">
        <f t="shared" si="137"/>
        <v>SINAPI 07/2024 INSUMOS</v>
      </c>
      <c r="F8766" s="31">
        <v>22.2</v>
      </c>
    </row>
    <row r="8767" spans="1:6" ht="40.5">
      <c r="A8767" s="31">
        <v>43126</v>
      </c>
      <c r="B8767" s="537" t="s">
        <v>8751</v>
      </c>
      <c r="C8767" s="31" t="s">
        <v>8036</v>
      </c>
      <c r="D8767" s="31">
        <v>93.88</v>
      </c>
      <c r="E8767" s="310" t="str">
        <f t="shared" si="137"/>
        <v>SINAPI 07/2024 INSUMOS</v>
      </c>
      <c r="F8767" s="31">
        <v>93.88</v>
      </c>
    </row>
    <row r="8768" spans="1:6" ht="40.5">
      <c r="A8768" s="31">
        <v>43124</v>
      </c>
      <c r="B8768" s="537" t="s">
        <v>8752</v>
      </c>
      <c r="C8768" s="31" t="s">
        <v>8036</v>
      </c>
      <c r="D8768" s="31">
        <v>109.61</v>
      </c>
      <c r="E8768" s="310" t="str">
        <f t="shared" si="137"/>
        <v>SINAPI 07/2024 INSUMOS</v>
      </c>
      <c r="F8768" s="31">
        <v>109.61</v>
      </c>
    </row>
    <row r="8769" spans="1:6" ht="40.5">
      <c r="A8769" s="31">
        <v>43125</v>
      </c>
      <c r="B8769" s="537" t="s">
        <v>8753</v>
      </c>
      <c r="C8769" s="31" t="s">
        <v>8036</v>
      </c>
      <c r="D8769" s="31">
        <v>142.16</v>
      </c>
      <c r="E8769" s="310" t="str">
        <f t="shared" si="137"/>
        <v>SINAPI 07/2024 INSUMOS</v>
      </c>
      <c r="F8769" s="31">
        <v>142.16</v>
      </c>
    </row>
    <row r="8770" spans="1:6" ht="45">
      <c r="A8770" s="31">
        <v>40623</v>
      </c>
      <c r="B8770" s="537" t="s">
        <v>8754</v>
      </c>
      <c r="C8770" s="31" t="s">
        <v>8050</v>
      </c>
      <c r="D8770" s="31">
        <v>96.69</v>
      </c>
      <c r="E8770" s="310" t="str">
        <f t="shared" si="137"/>
        <v>SINAPI 07/2024 INSUMOS</v>
      </c>
      <c r="F8770" s="31">
        <v>96.69</v>
      </c>
    </row>
    <row r="8771" spans="1:6" ht="40.5">
      <c r="A8771" s="31">
        <v>43701</v>
      </c>
      <c r="B8771" s="537" t="s">
        <v>8755</v>
      </c>
      <c r="C8771" s="31" t="s">
        <v>7681</v>
      </c>
      <c r="D8771" s="31">
        <v>46.36</v>
      </c>
      <c r="E8771" s="310" t="str">
        <f t="shared" si="137"/>
        <v>SINAPI 07/2024 INSUMOS</v>
      </c>
      <c r="F8771" s="31">
        <v>46.36</v>
      </c>
    </row>
    <row r="8772" spans="1:6" ht="45">
      <c r="A8772" s="31">
        <v>1345</v>
      </c>
      <c r="B8772" s="537" t="s">
        <v>8756</v>
      </c>
      <c r="C8772" s="31" t="s">
        <v>8036</v>
      </c>
      <c r="D8772" s="31">
        <v>80.53</v>
      </c>
      <c r="E8772" s="310" t="str">
        <f t="shared" si="137"/>
        <v>SINAPI 07/2024 INSUMOS</v>
      </c>
      <c r="F8772" s="31">
        <v>80.53</v>
      </c>
    </row>
    <row r="8773" spans="1:6" ht="45">
      <c r="A8773" s="31">
        <v>1346</v>
      </c>
      <c r="B8773" s="537" t="s">
        <v>8757</v>
      </c>
      <c r="C8773" s="31" t="s">
        <v>8036</v>
      </c>
      <c r="D8773" s="31">
        <v>46.84</v>
      </c>
      <c r="E8773" s="310" t="str">
        <f t="shared" si="137"/>
        <v>SINAPI 07/2024 INSUMOS</v>
      </c>
      <c r="F8773" s="31">
        <v>46.84</v>
      </c>
    </row>
    <row r="8774" spans="1:6" ht="45">
      <c r="A8774" s="31">
        <v>1347</v>
      </c>
      <c r="B8774" s="537" t="s">
        <v>8758</v>
      </c>
      <c r="C8774" s="31" t="s">
        <v>8036</v>
      </c>
      <c r="D8774" s="31">
        <v>58.04</v>
      </c>
      <c r="E8774" s="310" t="str">
        <f t="shared" si="137"/>
        <v>SINAPI 07/2024 INSUMOS</v>
      </c>
      <c r="F8774" s="31">
        <v>58.04</v>
      </c>
    </row>
    <row r="8775" spans="1:6" ht="45">
      <c r="A8775" s="31">
        <v>43678</v>
      </c>
      <c r="B8775" s="537" t="s">
        <v>8759</v>
      </c>
      <c r="C8775" s="31" t="s">
        <v>8036</v>
      </c>
      <c r="D8775" s="31">
        <v>67.319999999999993</v>
      </c>
      <c r="E8775" s="310" t="str">
        <f t="shared" si="137"/>
        <v>SINAPI 07/2024 INSUMOS</v>
      </c>
      <c r="F8775" s="31">
        <v>67.319999999999993</v>
      </c>
    </row>
    <row r="8776" spans="1:6" ht="45">
      <c r="A8776" s="31">
        <v>43680</v>
      </c>
      <c r="B8776" s="537" t="s">
        <v>8760</v>
      </c>
      <c r="C8776" s="31" t="s">
        <v>8036</v>
      </c>
      <c r="D8776" s="31">
        <v>96.99</v>
      </c>
      <c r="E8776" s="310" t="str">
        <f t="shared" si="137"/>
        <v>SINAPI 07/2024 INSUMOS</v>
      </c>
      <c r="F8776" s="31">
        <v>96.99</v>
      </c>
    </row>
    <row r="8777" spans="1:6" ht="45">
      <c r="A8777" s="31">
        <v>43679</v>
      </c>
      <c r="B8777" s="537" t="s">
        <v>8761</v>
      </c>
      <c r="C8777" s="31" t="s">
        <v>8036</v>
      </c>
      <c r="D8777" s="31">
        <v>34.04</v>
      </c>
      <c r="E8777" s="310" t="str">
        <f t="shared" si="137"/>
        <v>SINAPI 07/2024 INSUMOS</v>
      </c>
      <c r="F8777" s="31">
        <v>34.04</v>
      </c>
    </row>
    <row r="8778" spans="1:6" ht="45">
      <c r="A8778" s="31">
        <v>1355</v>
      </c>
      <c r="B8778" s="537" t="s">
        <v>8762</v>
      </c>
      <c r="C8778" s="31" t="s">
        <v>8036</v>
      </c>
      <c r="D8778" s="31">
        <v>38.729999999999997</v>
      </c>
      <c r="E8778" s="310" t="str">
        <f t="shared" si="137"/>
        <v>SINAPI 07/2024 INSUMOS</v>
      </c>
      <c r="F8778" s="31">
        <v>38.729999999999997</v>
      </c>
    </row>
    <row r="8779" spans="1:6" ht="45">
      <c r="A8779" s="31">
        <v>1358</v>
      </c>
      <c r="B8779" s="537" t="s">
        <v>8763</v>
      </c>
      <c r="C8779" s="31" t="s">
        <v>8036</v>
      </c>
      <c r="D8779" s="31">
        <v>47.55</v>
      </c>
      <c r="E8779" s="310" t="str">
        <f t="shared" si="137"/>
        <v>SINAPI 07/2024 INSUMOS</v>
      </c>
      <c r="F8779" s="31">
        <v>47.55</v>
      </c>
    </row>
    <row r="8780" spans="1:6" ht="45">
      <c r="A8780" s="31">
        <v>43677</v>
      </c>
      <c r="B8780" s="537" t="s">
        <v>8764</v>
      </c>
      <c r="C8780" s="31" t="s">
        <v>8036</v>
      </c>
      <c r="D8780" s="31">
        <v>59</v>
      </c>
      <c r="E8780" s="310" t="str">
        <f t="shared" si="137"/>
        <v>SINAPI 07/2024 INSUMOS</v>
      </c>
      <c r="F8780" s="31">
        <v>59</v>
      </c>
    </row>
    <row r="8781" spans="1:6" ht="45">
      <c r="A8781" s="31">
        <v>43682</v>
      </c>
      <c r="B8781" s="537" t="s">
        <v>8765</v>
      </c>
      <c r="C8781" s="31" t="s">
        <v>8036</v>
      </c>
      <c r="D8781" s="31">
        <v>18.079999999999998</v>
      </c>
      <c r="E8781" s="310" t="str">
        <f t="shared" si="137"/>
        <v>SINAPI 07/2024 INSUMOS</v>
      </c>
      <c r="F8781" s="31">
        <v>18.079999999999998</v>
      </c>
    </row>
    <row r="8782" spans="1:6" ht="45">
      <c r="A8782" s="31">
        <v>43681</v>
      </c>
      <c r="B8782" s="537" t="s">
        <v>8766</v>
      </c>
      <c r="C8782" s="31" t="s">
        <v>8036</v>
      </c>
      <c r="D8782" s="31">
        <v>29.96</v>
      </c>
      <c r="E8782" s="310" t="str">
        <f t="shared" si="137"/>
        <v>SINAPI 07/2024 INSUMOS</v>
      </c>
      <c r="F8782" s="31">
        <v>29.96</v>
      </c>
    </row>
    <row r="8783" spans="1:6" ht="40.5">
      <c r="A8783" s="31">
        <v>20971</v>
      </c>
      <c r="B8783" s="537" t="s">
        <v>8767</v>
      </c>
      <c r="C8783" s="31" t="s">
        <v>7632</v>
      </c>
      <c r="D8783" s="31">
        <v>23.8</v>
      </c>
      <c r="E8783" s="310" t="str">
        <f t="shared" si="137"/>
        <v>SINAPI 07/2024 INSUMOS</v>
      </c>
      <c r="F8783" s="31">
        <v>23.8</v>
      </c>
    </row>
    <row r="8784" spans="1:6" ht="40.5">
      <c r="A8784" s="31">
        <v>39746</v>
      </c>
      <c r="B8784" s="537" t="s">
        <v>8768</v>
      </c>
      <c r="C8784" s="31" t="s">
        <v>7632</v>
      </c>
      <c r="D8784" s="31">
        <v>127.68</v>
      </c>
      <c r="E8784" s="310" t="str">
        <f t="shared" si="137"/>
        <v>SINAPI 07/2024 INSUMOS</v>
      </c>
      <c r="F8784" s="31">
        <v>127.68</v>
      </c>
    </row>
    <row r="8785" spans="1:6" ht="40.5">
      <c r="A8785" s="31">
        <v>13279</v>
      </c>
      <c r="B8785" s="537" t="s">
        <v>8769</v>
      </c>
      <c r="C8785" s="31" t="s">
        <v>7681</v>
      </c>
      <c r="D8785" s="31">
        <v>32.33</v>
      </c>
      <c r="E8785" s="310" t="str">
        <f t="shared" si="137"/>
        <v>SINAPI 07/2024 INSUMOS</v>
      </c>
      <c r="F8785" s="31">
        <v>32.33</v>
      </c>
    </row>
    <row r="8786" spans="1:6" ht="40.5">
      <c r="A8786" s="31">
        <v>11977</v>
      </c>
      <c r="B8786" s="537" t="s">
        <v>8770</v>
      </c>
      <c r="C8786" s="31" t="s">
        <v>7632</v>
      </c>
      <c r="D8786" s="31">
        <v>16.75</v>
      </c>
      <c r="E8786" s="310" t="str">
        <f t="shared" si="137"/>
        <v>SINAPI 07/2024 INSUMOS</v>
      </c>
      <c r="F8786" s="31">
        <v>16.75</v>
      </c>
    </row>
    <row r="8787" spans="1:6" ht="40.5">
      <c r="A8787" s="31">
        <v>11976</v>
      </c>
      <c r="B8787" s="537" t="s">
        <v>8771</v>
      </c>
      <c r="C8787" s="31" t="s">
        <v>7632</v>
      </c>
      <c r="D8787" s="31">
        <v>1.88</v>
      </c>
      <c r="E8787" s="310" t="str">
        <f t="shared" si="137"/>
        <v>SINAPI 07/2024 INSUMOS</v>
      </c>
      <c r="F8787" s="31">
        <v>1.88</v>
      </c>
    </row>
    <row r="8788" spans="1:6" ht="40.5">
      <c r="A8788" s="31">
        <v>11975</v>
      </c>
      <c r="B8788" s="537" t="s">
        <v>8772</v>
      </c>
      <c r="C8788" s="31" t="s">
        <v>7632</v>
      </c>
      <c r="D8788" s="31">
        <v>36.700000000000003</v>
      </c>
      <c r="E8788" s="310" t="str">
        <f t="shared" si="137"/>
        <v>SINAPI 07/2024 INSUMOS</v>
      </c>
      <c r="F8788" s="31">
        <v>36.700000000000003</v>
      </c>
    </row>
    <row r="8789" spans="1:6" ht="40.5">
      <c r="A8789" s="31">
        <v>1368</v>
      </c>
      <c r="B8789" s="537" t="s">
        <v>8773</v>
      </c>
      <c r="C8789" s="31" t="s">
        <v>7632</v>
      </c>
      <c r="D8789" s="31">
        <v>93.4</v>
      </c>
      <c r="E8789" s="310" t="str">
        <f t="shared" si="137"/>
        <v>SINAPI 07/2024 INSUMOS</v>
      </c>
      <c r="F8789" s="31">
        <v>93.4</v>
      </c>
    </row>
    <row r="8790" spans="1:6" ht="40.5">
      <c r="A8790" s="31">
        <v>1367</v>
      </c>
      <c r="B8790" s="537" t="s">
        <v>8774</v>
      </c>
      <c r="C8790" s="31" t="s">
        <v>7632</v>
      </c>
      <c r="D8790" s="31">
        <v>302.12</v>
      </c>
      <c r="E8790" s="310" t="str">
        <f t="shared" si="137"/>
        <v>SINAPI 07/2024 INSUMOS</v>
      </c>
      <c r="F8790" s="31">
        <v>302.12</v>
      </c>
    </row>
    <row r="8791" spans="1:6" ht="40.5">
      <c r="A8791" s="31">
        <v>1380</v>
      </c>
      <c r="B8791" s="537" t="s">
        <v>8775</v>
      </c>
      <c r="C8791" s="31" t="s">
        <v>7681</v>
      </c>
      <c r="D8791" s="31">
        <v>4.41</v>
      </c>
      <c r="E8791" s="310" t="str">
        <f t="shared" si="137"/>
        <v>SINAPI 07/2024 INSUMOS</v>
      </c>
      <c r="F8791" s="31">
        <v>4.41</v>
      </c>
    </row>
    <row r="8792" spans="1:6" ht="40.5">
      <c r="A8792" s="31">
        <v>1375</v>
      </c>
      <c r="B8792" s="537" t="s">
        <v>8776</v>
      </c>
      <c r="C8792" s="31" t="s">
        <v>7681</v>
      </c>
      <c r="D8792" s="31">
        <v>19.05</v>
      </c>
      <c r="E8792" s="310" t="str">
        <f t="shared" si="137"/>
        <v>SINAPI 07/2024 INSUMOS</v>
      </c>
      <c r="F8792" s="31">
        <v>19.05</v>
      </c>
    </row>
    <row r="8793" spans="1:6" ht="40.5">
      <c r="A8793" s="31">
        <v>1379</v>
      </c>
      <c r="B8793" s="537" t="s">
        <v>8777</v>
      </c>
      <c r="C8793" s="31" t="s">
        <v>7681</v>
      </c>
      <c r="D8793" s="31">
        <v>0.66</v>
      </c>
      <c r="E8793" s="310" t="str">
        <f t="shared" si="137"/>
        <v>SINAPI 07/2024 INSUMOS</v>
      </c>
      <c r="F8793" s="31">
        <v>0.66</v>
      </c>
    </row>
    <row r="8794" spans="1:6" ht="40.5">
      <c r="A8794" s="31">
        <v>13284</v>
      </c>
      <c r="B8794" s="537" t="s">
        <v>8778</v>
      </c>
      <c r="C8794" s="31" t="s">
        <v>7681</v>
      </c>
      <c r="D8794" s="31">
        <v>0.59</v>
      </c>
      <c r="E8794" s="310" t="str">
        <f t="shared" si="137"/>
        <v>SINAPI 07/2024 INSUMOS</v>
      </c>
      <c r="F8794" s="31">
        <v>0.59</v>
      </c>
    </row>
    <row r="8795" spans="1:6" ht="40.5">
      <c r="A8795" s="31">
        <v>44528</v>
      </c>
      <c r="B8795" s="537" t="s">
        <v>8779</v>
      </c>
      <c r="C8795" s="31" t="s">
        <v>7681</v>
      </c>
      <c r="D8795" s="31">
        <v>3.51</v>
      </c>
      <c r="E8795" s="310" t="str">
        <f t="shared" si="137"/>
        <v>SINAPI 07/2024 INSUMOS</v>
      </c>
      <c r="F8795" s="31">
        <v>3.51</v>
      </c>
    </row>
    <row r="8796" spans="1:6" ht="40.5">
      <c r="A8796" s="31">
        <v>34753</v>
      </c>
      <c r="B8796" s="537" t="s">
        <v>8780</v>
      </c>
      <c r="C8796" s="31" t="s">
        <v>7681</v>
      </c>
      <c r="D8796" s="31">
        <v>0.64</v>
      </c>
      <c r="E8796" s="310" t="str">
        <f t="shared" si="137"/>
        <v>SINAPI 07/2024 INSUMOS</v>
      </c>
      <c r="F8796" s="31">
        <v>0.64</v>
      </c>
    </row>
    <row r="8797" spans="1:6" ht="40.5">
      <c r="A8797" s="31">
        <v>420</v>
      </c>
      <c r="B8797" s="537" t="s">
        <v>8781</v>
      </c>
      <c r="C8797" s="31" t="s">
        <v>7632</v>
      </c>
      <c r="D8797" s="31">
        <v>27.2</v>
      </c>
      <c r="E8797" s="310" t="str">
        <f t="shared" si="137"/>
        <v>SINAPI 07/2024 INSUMOS</v>
      </c>
      <c r="F8797" s="31">
        <v>27.2</v>
      </c>
    </row>
    <row r="8798" spans="1:6" ht="40.5">
      <c r="A8798" s="31">
        <v>12327</v>
      </c>
      <c r="B8798" s="537" t="s">
        <v>8782</v>
      </c>
      <c r="C8798" s="31" t="s">
        <v>7632</v>
      </c>
      <c r="D8798" s="31">
        <v>32.4</v>
      </c>
      <c r="E8798" s="310" t="str">
        <f t="shared" si="137"/>
        <v>SINAPI 07/2024 INSUMOS</v>
      </c>
      <c r="F8798" s="31">
        <v>32.4</v>
      </c>
    </row>
    <row r="8799" spans="1:6" ht="40.5">
      <c r="A8799" s="31">
        <v>36148</v>
      </c>
      <c r="B8799" s="537" t="s">
        <v>8783</v>
      </c>
      <c r="C8799" s="31" t="s">
        <v>7632</v>
      </c>
      <c r="D8799" s="31">
        <v>77.760000000000005</v>
      </c>
      <c r="E8799" s="310" t="str">
        <f t="shared" si="137"/>
        <v>SINAPI 07/2024 INSUMOS</v>
      </c>
      <c r="F8799" s="31">
        <v>77.760000000000005</v>
      </c>
    </row>
    <row r="8800" spans="1:6" ht="40.5">
      <c r="A8800" s="31">
        <v>12329</v>
      </c>
      <c r="B8800" s="537" t="s">
        <v>8784</v>
      </c>
      <c r="C8800" s="31" t="s">
        <v>7681</v>
      </c>
      <c r="D8800" s="31">
        <v>119.21</v>
      </c>
      <c r="E8800" s="310" t="str">
        <f t="shared" si="137"/>
        <v>SINAPI 07/2024 INSUMOS</v>
      </c>
      <c r="F8800" s="31">
        <v>119.21</v>
      </c>
    </row>
    <row r="8801" spans="1:6" ht="40.5">
      <c r="A8801" s="31">
        <v>1339</v>
      </c>
      <c r="B8801" s="537" t="s">
        <v>8785</v>
      </c>
      <c r="C8801" s="31" t="s">
        <v>7681</v>
      </c>
      <c r="D8801" s="31">
        <v>39.46</v>
      </c>
      <c r="E8801" s="310" t="str">
        <f t="shared" si="137"/>
        <v>SINAPI 07/2024 INSUMOS</v>
      </c>
      <c r="F8801" s="31">
        <v>39.46</v>
      </c>
    </row>
    <row r="8802" spans="1:6" ht="40.5">
      <c r="A8802" s="31">
        <v>44396</v>
      </c>
      <c r="B8802" s="537" t="s">
        <v>8786</v>
      </c>
      <c r="C8802" s="31" t="s">
        <v>7681</v>
      </c>
      <c r="D8802" s="31">
        <v>49.69</v>
      </c>
      <c r="E8802" s="310" t="str">
        <f t="shared" si="137"/>
        <v>SINAPI 07/2024 INSUMOS</v>
      </c>
      <c r="F8802" s="31">
        <v>49.69</v>
      </c>
    </row>
    <row r="8803" spans="1:6" ht="40.5">
      <c r="A8803" s="31">
        <v>44327</v>
      </c>
      <c r="B8803" s="537" t="s">
        <v>8787</v>
      </c>
      <c r="C8803" s="31" t="s">
        <v>7683</v>
      </c>
      <c r="D8803" s="31">
        <v>168.98</v>
      </c>
      <c r="E8803" s="310" t="str">
        <f t="shared" si="137"/>
        <v>SINAPI 07/2024 INSUMOS</v>
      </c>
      <c r="F8803" s="31">
        <v>168.98</v>
      </c>
    </row>
    <row r="8804" spans="1:6" ht="40.5">
      <c r="A8804" s="31">
        <v>37418</v>
      </c>
      <c r="B8804" s="537" t="s">
        <v>8788</v>
      </c>
      <c r="C8804" s="31" t="s">
        <v>7632</v>
      </c>
      <c r="D8804" s="31">
        <v>16.59</v>
      </c>
      <c r="E8804" s="310" t="str">
        <f t="shared" si="137"/>
        <v>SINAPI 07/2024 INSUMOS</v>
      </c>
      <c r="F8804" s="31">
        <v>16.59</v>
      </c>
    </row>
    <row r="8805" spans="1:6" ht="40.5">
      <c r="A8805" s="31">
        <v>37419</v>
      </c>
      <c r="B8805" s="537" t="s">
        <v>8789</v>
      </c>
      <c r="C8805" s="31" t="s">
        <v>7632</v>
      </c>
      <c r="D8805" s="31">
        <v>17.04</v>
      </c>
      <c r="E8805" s="310" t="str">
        <f t="shared" si="137"/>
        <v>SINAPI 07/2024 INSUMOS</v>
      </c>
      <c r="F8805" s="31">
        <v>17.04</v>
      </c>
    </row>
    <row r="8806" spans="1:6" ht="40.5">
      <c r="A8806" s="31">
        <v>1427</v>
      </c>
      <c r="B8806" s="537" t="s">
        <v>8790</v>
      </c>
      <c r="C8806" s="31" t="s">
        <v>7632</v>
      </c>
      <c r="D8806" s="31">
        <v>14.73</v>
      </c>
      <c r="E8806" s="310" t="str">
        <f t="shared" si="137"/>
        <v>SINAPI 07/2024 INSUMOS</v>
      </c>
      <c r="F8806" s="31">
        <v>14.73</v>
      </c>
    </row>
    <row r="8807" spans="1:6" ht="40.5">
      <c r="A8807" s="31">
        <v>1402</v>
      </c>
      <c r="B8807" s="537" t="s">
        <v>8791</v>
      </c>
      <c r="C8807" s="31" t="s">
        <v>7632</v>
      </c>
      <c r="D8807" s="31">
        <v>5.0999999999999996</v>
      </c>
      <c r="E8807" s="310" t="str">
        <f t="shared" si="137"/>
        <v>SINAPI 07/2024 INSUMOS</v>
      </c>
      <c r="F8807" s="31">
        <v>5.0999999999999996</v>
      </c>
    </row>
    <row r="8808" spans="1:6" ht="40.5">
      <c r="A8808" s="31">
        <v>1420</v>
      </c>
      <c r="B8808" s="537" t="s">
        <v>8792</v>
      </c>
      <c r="C8808" s="31" t="s">
        <v>7632</v>
      </c>
      <c r="D8808" s="31">
        <v>6.56</v>
      </c>
      <c r="E8808" s="310" t="str">
        <f t="shared" si="137"/>
        <v>SINAPI 07/2024 INSUMOS</v>
      </c>
      <c r="F8808" s="31">
        <v>6.56</v>
      </c>
    </row>
    <row r="8809" spans="1:6" ht="40.5">
      <c r="A8809" s="31">
        <v>1419</v>
      </c>
      <c r="B8809" s="537" t="s">
        <v>8793</v>
      </c>
      <c r="C8809" s="31" t="s">
        <v>7632</v>
      </c>
      <c r="D8809" s="31">
        <v>7.92</v>
      </c>
      <c r="E8809" s="310" t="str">
        <f t="shared" si="137"/>
        <v>SINAPI 07/2024 INSUMOS</v>
      </c>
      <c r="F8809" s="31">
        <v>7.92</v>
      </c>
    </row>
    <row r="8810" spans="1:6" ht="40.5">
      <c r="A8810" s="31">
        <v>1414</v>
      </c>
      <c r="B8810" s="537" t="s">
        <v>8794</v>
      </c>
      <c r="C8810" s="31" t="s">
        <v>7632</v>
      </c>
      <c r="D8810" s="31">
        <v>7.75</v>
      </c>
      <c r="E8810" s="310" t="str">
        <f t="shared" ref="E8810:E8873" si="138">+$G$7658</f>
        <v>SINAPI 07/2024 INSUMOS</v>
      </c>
      <c r="F8810" s="31">
        <v>7.75</v>
      </c>
    </row>
    <row r="8811" spans="1:6" ht="40.5">
      <c r="A8811" s="31">
        <v>1413</v>
      </c>
      <c r="B8811" s="537" t="s">
        <v>8795</v>
      </c>
      <c r="C8811" s="31" t="s">
        <v>7632</v>
      </c>
      <c r="D8811" s="31">
        <v>11.44</v>
      </c>
      <c r="E8811" s="310" t="str">
        <f t="shared" si="138"/>
        <v>SINAPI 07/2024 INSUMOS</v>
      </c>
      <c r="F8811" s="31">
        <v>11.44</v>
      </c>
    </row>
    <row r="8812" spans="1:6" ht="40.5">
      <c r="A8812" s="31">
        <v>1412</v>
      </c>
      <c r="B8812" s="537" t="s">
        <v>8796</v>
      </c>
      <c r="C8812" s="31" t="s">
        <v>7632</v>
      </c>
      <c r="D8812" s="31">
        <v>9.6999999999999993</v>
      </c>
      <c r="E8812" s="310" t="str">
        <f t="shared" si="138"/>
        <v>SINAPI 07/2024 INSUMOS</v>
      </c>
      <c r="F8812" s="31">
        <v>9.6999999999999993</v>
      </c>
    </row>
    <row r="8813" spans="1:6" ht="45">
      <c r="A8813" s="31">
        <v>1406</v>
      </c>
      <c r="B8813" s="537" t="s">
        <v>8797</v>
      </c>
      <c r="C8813" s="31" t="s">
        <v>7632</v>
      </c>
      <c r="D8813" s="31">
        <v>11.7</v>
      </c>
      <c r="E8813" s="310" t="str">
        <f t="shared" si="138"/>
        <v>SINAPI 07/2024 INSUMOS</v>
      </c>
      <c r="F8813" s="31">
        <v>11.7</v>
      </c>
    </row>
    <row r="8814" spans="1:6" ht="60">
      <c r="A8814" s="31">
        <v>11281</v>
      </c>
      <c r="B8814" s="537" t="s">
        <v>8798</v>
      </c>
      <c r="C8814" s="31" t="s">
        <v>7632</v>
      </c>
      <c r="D8814" s="118">
        <v>12522.95</v>
      </c>
      <c r="E8814" s="310" t="str">
        <f t="shared" si="138"/>
        <v>SINAPI 07/2024 INSUMOS</v>
      </c>
      <c r="F8814" s="118">
        <v>12522.95</v>
      </c>
    </row>
    <row r="8815" spans="1:6" ht="60">
      <c r="A8815" s="31">
        <v>1442</v>
      </c>
      <c r="B8815" s="537" t="s">
        <v>8799</v>
      </c>
      <c r="C8815" s="31" t="s">
        <v>7632</v>
      </c>
      <c r="D8815" s="118">
        <v>10512.92</v>
      </c>
      <c r="E8815" s="310" t="str">
        <f t="shared" si="138"/>
        <v>SINAPI 07/2024 INSUMOS</v>
      </c>
      <c r="F8815" s="118">
        <v>10512.92</v>
      </c>
    </row>
    <row r="8816" spans="1:6" ht="60">
      <c r="A8816" s="31">
        <v>13457</v>
      </c>
      <c r="B8816" s="537" t="s">
        <v>8800</v>
      </c>
      <c r="C8816" s="31" t="s">
        <v>7632</v>
      </c>
      <c r="D8816" s="118">
        <v>9074.6</v>
      </c>
      <c r="E8816" s="310" t="str">
        <f t="shared" si="138"/>
        <v>SINAPI 07/2024 INSUMOS</v>
      </c>
      <c r="F8816" s="118">
        <v>9074.6</v>
      </c>
    </row>
    <row r="8817" spans="1:6" ht="75">
      <c r="A8817" s="31">
        <v>40699</v>
      </c>
      <c r="B8817" s="537" t="s">
        <v>8801</v>
      </c>
      <c r="C8817" s="31" t="s">
        <v>7632</v>
      </c>
      <c r="D8817" s="118">
        <v>7015.01</v>
      </c>
      <c r="E8817" s="310" t="str">
        <f t="shared" si="138"/>
        <v>SINAPI 07/2024 INSUMOS</v>
      </c>
      <c r="F8817" s="118">
        <v>7015.01</v>
      </c>
    </row>
    <row r="8818" spans="1:6" ht="75">
      <c r="A8818" s="31">
        <v>40701</v>
      </c>
      <c r="B8818" s="537" t="s">
        <v>8802</v>
      </c>
      <c r="C8818" s="31" t="s">
        <v>7632</v>
      </c>
      <c r="D8818" s="118">
        <v>124035</v>
      </c>
      <c r="E8818" s="310" t="str">
        <f t="shared" si="138"/>
        <v>SINAPI 07/2024 INSUMOS</v>
      </c>
      <c r="F8818" s="118">
        <v>124035</v>
      </c>
    </row>
    <row r="8819" spans="1:6" ht="75">
      <c r="A8819" s="31">
        <v>40700</v>
      </c>
      <c r="B8819" s="537" t="s">
        <v>8803</v>
      </c>
      <c r="C8819" s="31" t="s">
        <v>7632</v>
      </c>
      <c r="D8819" s="118">
        <v>16330.03</v>
      </c>
      <c r="E8819" s="310" t="str">
        <f t="shared" si="138"/>
        <v>SINAPI 07/2024 INSUMOS</v>
      </c>
      <c r="F8819" s="118">
        <v>16330.03</v>
      </c>
    </row>
    <row r="8820" spans="1:6" ht="40.5">
      <c r="A8820" s="31">
        <v>13458</v>
      </c>
      <c r="B8820" s="537" t="s">
        <v>8804</v>
      </c>
      <c r="C8820" s="31" t="s">
        <v>7632</v>
      </c>
      <c r="D8820" s="118">
        <v>15517.56</v>
      </c>
      <c r="E8820" s="310" t="str">
        <f t="shared" si="138"/>
        <v>SINAPI 07/2024 INSUMOS</v>
      </c>
      <c r="F8820" s="118">
        <v>15517.56</v>
      </c>
    </row>
    <row r="8821" spans="1:6" ht="40.5">
      <c r="A8821" s="31">
        <v>11134</v>
      </c>
      <c r="B8821" s="537" t="s">
        <v>8805</v>
      </c>
      <c r="C8821" s="31" t="s">
        <v>8036</v>
      </c>
      <c r="D8821" s="31">
        <v>66.73</v>
      </c>
      <c r="E8821" s="310" t="str">
        <f t="shared" si="138"/>
        <v>SINAPI 07/2024 INSUMOS</v>
      </c>
      <c r="F8821" s="31">
        <v>66.73</v>
      </c>
    </row>
    <row r="8822" spans="1:6" ht="40.5">
      <c r="A8822" s="31">
        <v>11135</v>
      </c>
      <c r="B8822" s="537" t="s">
        <v>8806</v>
      </c>
      <c r="C8822" s="31" t="s">
        <v>8036</v>
      </c>
      <c r="D8822" s="31">
        <v>72.05</v>
      </c>
      <c r="E8822" s="310" t="str">
        <f t="shared" si="138"/>
        <v>SINAPI 07/2024 INSUMOS</v>
      </c>
      <c r="F8822" s="31">
        <v>72.05</v>
      </c>
    </row>
    <row r="8823" spans="1:6" ht="40.5">
      <c r="A8823" s="31">
        <v>11136</v>
      </c>
      <c r="B8823" s="537" t="s">
        <v>8807</v>
      </c>
      <c r="C8823" s="31" t="s">
        <v>8036</v>
      </c>
      <c r="D8823" s="31">
        <v>82.5</v>
      </c>
      <c r="E8823" s="310" t="str">
        <f t="shared" si="138"/>
        <v>SINAPI 07/2024 INSUMOS</v>
      </c>
      <c r="F8823" s="31">
        <v>82.5</v>
      </c>
    </row>
    <row r="8824" spans="1:6" ht="40.5">
      <c r="A8824" s="31">
        <v>34743</v>
      </c>
      <c r="B8824" s="537" t="s">
        <v>8808</v>
      </c>
      <c r="C8824" s="31" t="s">
        <v>8036</v>
      </c>
      <c r="D8824" s="31">
        <v>99.54</v>
      </c>
      <c r="E8824" s="310" t="str">
        <f t="shared" si="138"/>
        <v>SINAPI 07/2024 INSUMOS</v>
      </c>
      <c r="F8824" s="31">
        <v>99.54</v>
      </c>
    </row>
    <row r="8825" spans="1:6" ht="40.5">
      <c r="A8825" s="31">
        <v>11137</v>
      </c>
      <c r="B8825" s="537" t="s">
        <v>8809</v>
      </c>
      <c r="C8825" s="31" t="s">
        <v>8036</v>
      </c>
      <c r="D8825" s="31">
        <v>113.05</v>
      </c>
      <c r="E8825" s="310" t="str">
        <f t="shared" si="138"/>
        <v>SINAPI 07/2024 INSUMOS</v>
      </c>
      <c r="F8825" s="31">
        <v>113.05</v>
      </c>
    </row>
    <row r="8826" spans="1:6" ht="40.5">
      <c r="A8826" s="31">
        <v>34745</v>
      </c>
      <c r="B8826" s="537" t="s">
        <v>8810</v>
      </c>
      <c r="C8826" s="31" t="s">
        <v>8036</v>
      </c>
      <c r="D8826" s="31">
        <v>134.44</v>
      </c>
      <c r="E8826" s="310" t="str">
        <f t="shared" si="138"/>
        <v>SINAPI 07/2024 INSUMOS</v>
      </c>
      <c r="F8826" s="31">
        <v>134.44</v>
      </c>
    </row>
    <row r="8827" spans="1:6" ht="40.5">
      <c r="A8827" s="31">
        <v>34746</v>
      </c>
      <c r="B8827" s="537" t="s">
        <v>8811</v>
      </c>
      <c r="C8827" s="31" t="s">
        <v>8036</v>
      </c>
      <c r="D8827" s="31">
        <v>36.659999999999997</v>
      </c>
      <c r="E8827" s="310" t="str">
        <f t="shared" si="138"/>
        <v>SINAPI 07/2024 INSUMOS</v>
      </c>
      <c r="F8827" s="31">
        <v>36.659999999999997</v>
      </c>
    </row>
    <row r="8828" spans="1:6" ht="40.5">
      <c r="A8828" s="31">
        <v>1360</v>
      </c>
      <c r="B8828" s="537" t="s">
        <v>8812</v>
      </c>
      <c r="C8828" s="31" t="s">
        <v>8036</v>
      </c>
      <c r="D8828" s="31">
        <v>42.77</v>
      </c>
      <c r="E8828" s="310" t="str">
        <f t="shared" si="138"/>
        <v>SINAPI 07/2024 INSUMOS</v>
      </c>
      <c r="F8828" s="31">
        <v>42.77</v>
      </c>
    </row>
    <row r="8829" spans="1:6" ht="40.5">
      <c r="A8829" s="31">
        <v>36524</v>
      </c>
      <c r="B8829" s="537" t="s">
        <v>8813</v>
      </c>
      <c r="C8829" s="31" t="s">
        <v>7632</v>
      </c>
      <c r="D8829" s="118">
        <v>195966.86</v>
      </c>
      <c r="E8829" s="310" t="str">
        <f t="shared" si="138"/>
        <v>SINAPI 07/2024 INSUMOS</v>
      </c>
      <c r="F8829" s="118">
        <v>195966.86</v>
      </c>
    </row>
    <row r="8830" spans="1:6" ht="40.5">
      <c r="A8830" s="31">
        <v>36526</v>
      </c>
      <c r="B8830" s="537" t="s">
        <v>8814</v>
      </c>
      <c r="C8830" s="31" t="s">
        <v>7632</v>
      </c>
      <c r="D8830" s="118">
        <v>157918.07</v>
      </c>
      <c r="E8830" s="310" t="str">
        <f t="shared" si="138"/>
        <v>SINAPI 07/2024 INSUMOS</v>
      </c>
      <c r="F8830" s="118">
        <v>157918.07</v>
      </c>
    </row>
    <row r="8831" spans="1:6" ht="40.5">
      <c r="A8831" s="31">
        <v>36523</v>
      </c>
      <c r="B8831" s="537" t="s">
        <v>8815</v>
      </c>
      <c r="C8831" s="31" t="s">
        <v>7632</v>
      </c>
      <c r="D8831" s="118">
        <v>338081.28000000003</v>
      </c>
      <c r="E8831" s="310" t="str">
        <f t="shared" si="138"/>
        <v>SINAPI 07/2024 INSUMOS</v>
      </c>
      <c r="F8831" s="118">
        <v>338081.28000000003</v>
      </c>
    </row>
    <row r="8832" spans="1:6" ht="40.5">
      <c r="A8832" s="31">
        <v>36527</v>
      </c>
      <c r="B8832" s="537" t="s">
        <v>8816</v>
      </c>
      <c r="C8832" s="31" t="s">
        <v>7632</v>
      </c>
      <c r="D8832" s="118">
        <v>367225.91</v>
      </c>
      <c r="E8832" s="310" t="str">
        <f t="shared" si="138"/>
        <v>SINAPI 07/2024 INSUMOS</v>
      </c>
      <c r="F8832" s="118">
        <v>367225.91</v>
      </c>
    </row>
    <row r="8833" spans="1:6" ht="40.5">
      <c r="A8833" s="31">
        <v>38642</v>
      </c>
      <c r="B8833" s="537" t="s">
        <v>8817</v>
      </c>
      <c r="C8833" s="31" t="s">
        <v>7632</v>
      </c>
      <c r="D8833" s="118">
        <v>85499.61</v>
      </c>
      <c r="E8833" s="310" t="str">
        <f t="shared" si="138"/>
        <v>SINAPI 07/2024 INSUMOS</v>
      </c>
      <c r="F8833" s="118">
        <v>85499.61</v>
      </c>
    </row>
    <row r="8834" spans="1:6" ht="40.5">
      <c r="A8834" s="31">
        <v>36522</v>
      </c>
      <c r="B8834" s="537" t="s">
        <v>8818</v>
      </c>
      <c r="C8834" s="31" t="s">
        <v>7632</v>
      </c>
      <c r="D8834" s="118">
        <v>99435.03</v>
      </c>
      <c r="E8834" s="310" t="str">
        <f t="shared" si="138"/>
        <v>SINAPI 07/2024 INSUMOS</v>
      </c>
      <c r="F8834" s="118">
        <v>99435.03</v>
      </c>
    </row>
    <row r="8835" spans="1:6" ht="40.5">
      <c r="A8835" s="31">
        <v>36525</v>
      </c>
      <c r="B8835" s="537" t="s">
        <v>8819</v>
      </c>
      <c r="C8835" s="31" t="s">
        <v>7632</v>
      </c>
      <c r="D8835" s="118">
        <v>133166.73000000001</v>
      </c>
      <c r="E8835" s="310" t="str">
        <f t="shared" si="138"/>
        <v>SINAPI 07/2024 INSUMOS</v>
      </c>
      <c r="F8835" s="118">
        <v>133166.73000000001</v>
      </c>
    </row>
    <row r="8836" spans="1:6" ht="40.5">
      <c r="A8836" s="31">
        <v>13803</v>
      </c>
      <c r="B8836" s="537" t="s">
        <v>8820</v>
      </c>
      <c r="C8836" s="31" t="s">
        <v>7632</v>
      </c>
      <c r="D8836" s="118">
        <v>132785.69</v>
      </c>
      <c r="E8836" s="310" t="str">
        <f t="shared" si="138"/>
        <v>SINAPI 07/2024 INSUMOS</v>
      </c>
      <c r="F8836" s="118">
        <v>132785.69</v>
      </c>
    </row>
    <row r="8837" spans="1:6" ht="40.5">
      <c r="A8837" s="31">
        <v>34348</v>
      </c>
      <c r="B8837" s="537" t="s">
        <v>8821</v>
      </c>
      <c r="C8837" s="31" t="s">
        <v>7677</v>
      </c>
      <c r="D8837" s="31">
        <v>21.47</v>
      </c>
      <c r="E8837" s="310" t="str">
        <f t="shared" si="138"/>
        <v>SINAPI 07/2024 INSUMOS</v>
      </c>
      <c r="F8837" s="31">
        <v>21.47</v>
      </c>
    </row>
    <row r="8838" spans="1:6" ht="40.5">
      <c r="A8838" s="31">
        <v>34347</v>
      </c>
      <c r="B8838" s="537" t="s">
        <v>8822</v>
      </c>
      <c r="C8838" s="31" t="s">
        <v>7677</v>
      </c>
      <c r="D8838" s="31">
        <v>15.35</v>
      </c>
      <c r="E8838" s="310" t="str">
        <f t="shared" si="138"/>
        <v>SINAPI 07/2024 INSUMOS</v>
      </c>
      <c r="F8838" s="31">
        <v>15.35</v>
      </c>
    </row>
    <row r="8839" spans="1:6" ht="45">
      <c r="A8839" s="31">
        <v>11146</v>
      </c>
      <c r="B8839" s="537" t="s">
        <v>8823</v>
      </c>
      <c r="C8839" s="31" t="s">
        <v>7779</v>
      </c>
      <c r="D8839" s="31">
        <v>506.36</v>
      </c>
      <c r="E8839" s="310" t="str">
        <f t="shared" si="138"/>
        <v>SINAPI 07/2024 INSUMOS</v>
      </c>
      <c r="F8839" s="31">
        <v>506.36</v>
      </c>
    </row>
    <row r="8840" spans="1:6" ht="45">
      <c r="A8840" s="31">
        <v>11147</v>
      </c>
      <c r="B8840" s="537" t="s">
        <v>8824</v>
      </c>
      <c r="C8840" s="31" t="s">
        <v>7779</v>
      </c>
      <c r="D8840" s="31">
        <v>526.17999999999995</v>
      </c>
      <c r="E8840" s="310" t="str">
        <f t="shared" si="138"/>
        <v>SINAPI 07/2024 INSUMOS</v>
      </c>
      <c r="F8840" s="31">
        <v>526.17999999999995</v>
      </c>
    </row>
    <row r="8841" spans="1:6" ht="45">
      <c r="A8841" s="31">
        <v>34872</v>
      </c>
      <c r="B8841" s="537" t="s">
        <v>8825</v>
      </c>
      <c r="C8841" s="31" t="s">
        <v>7779</v>
      </c>
      <c r="D8841" s="31">
        <v>532.08000000000004</v>
      </c>
      <c r="E8841" s="310" t="str">
        <f t="shared" si="138"/>
        <v>SINAPI 07/2024 INSUMOS</v>
      </c>
      <c r="F8841" s="31">
        <v>532.08000000000004</v>
      </c>
    </row>
    <row r="8842" spans="1:6" ht="45">
      <c r="A8842" s="31">
        <v>34491</v>
      </c>
      <c r="B8842" s="537" t="s">
        <v>8826</v>
      </c>
      <c r="C8842" s="31" t="s">
        <v>7779</v>
      </c>
      <c r="D8842" s="31">
        <v>547.5</v>
      </c>
      <c r="E8842" s="310" t="str">
        <f t="shared" si="138"/>
        <v>SINAPI 07/2024 INSUMOS</v>
      </c>
      <c r="F8842" s="31">
        <v>547.5</v>
      </c>
    </row>
    <row r="8843" spans="1:6" ht="45">
      <c r="A8843" s="31">
        <v>34770</v>
      </c>
      <c r="B8843" s="537" t="s">
        <v>8827</v>
      </c>
      <c r="C8843" s="31" t="s">
        <v>8828</v>
      </c>
      <c r="D8843" s="31">
        <v>785.57</v>
      </c>
      <c r="E8843" s="310" t="str">
        <f t="shared" si="138"/>
        <v>SINAPI 07/2024 INSUMOS</v>
      </c>
      <c r="F8843" s="31">
        <v>785.57</v>
      </c>
    </row>
    <row r="8844" spans="1:6" ht="45">
      <c r="A8844" s="31">
        <v>1518</v>
      </c>
      <c r="B8844" s="537" t="s">
        <v>8829</v>
      </c>
      <c r="C8844" s="31" t="s">
        <v>8828</v>
      </c>
      <c r="D8844" s="31">
        <v>800.88</v>
      </c>
      <c r="E8844" s="310" t="str">
        <f t="shared" si="138"/>
        <v>SINAPI 07/2024 INSUMOS</v>
      </c>
      <c r="F8844" s="31">
        <v>800.88</v>
      </c>
    </row>
    <row r="8845" spans="1:6" ht="45">
      <c r="A8845" s="31">
        <v>41965</v>
      </c>
      <c r="B8845" s="537" t="s">
        <v>8830</v>
      </c>
      <c r="C8845" s="31" t="s">
        <v>8828</v>
      </c>
      <c r="D8845" s="31">
        <v>702.24</v>
      </c>
      <c r="E8845" s="310" t="str">
        <f t="shared" si="138"/>
        <v>SINAPI 07/2024 INSUMOS</v>
      </c>
      <c r="F8845" s="31">
        <v>702.24</v>
      </c>
    </row>
    <row r="8846" spans="1:6" ht="45">
      <c r="A8846" s="31">
        <v>1524</v>
      </c>
      <c r="B8846" s="537" t="s">
        <v>8831</v>
      </c>
      <c r="C8846" s="31" t="s">
        <v>7779</v>
      </c>
      <c r="D8846" s="31">
        <v>485.81</v>
      </c>
      <c r="E8846" s="310" t="str">
        <f t="shared" si="138"/>
        <v>SINAPI 07/2024 INSUMOS</v>
      </c>
      <c r="F8846" s="31">
        <v>485.81</v>
      </c>
    </row>
    <row r="8847" spans="1:6" ht="45">
      <c r="A8847" s="31">
        <v>34492</v>
      </c>
      <c r="B8847" s="537" t="s">
        <v>8832</v>
      </c>
      <c r="C8847" s="31" t="s">
        <v>7779</v>
      </c>
      <c r="D8847" s="31">
        <v>450</v>
      </c>
      <c r="E8847" s="310" t="str">
        <f t="shared" si="138"/>
        <v>SINAPI 07/2024 INSUMOS</v>
      </c>
      <c r="F8847" s="31">
        <v>450</v>
      </c>
    </row>
    <row r="8848" spans="1:6" ht="45">
      <c r="A8848" s="31">
        <v>38404</v>
      </c>
      <c r="B8848" s="537" t="s">
        <v>8833</v>
      </c>
      <c r="C8848" s="31" t="s">
        <v>7779</v>
      </c>
      <c r="D8848" s="31">
        <v>466.11</v>
      </c>
      <c r="E8848" s="310" t="str">
        <f t="shared" si="138"/>
        <v>SINAPI 07/2024 INSUMOS</v>
      </c>
      <c r="F8848" s="31">
        <v>466.11</v>
      </c>
    </row>
    <row r="8849" spans="1:6" ht="45">
      <c r="A8849" s="31">
        <v>39849</v>
      </c>
      <c r="B8849" s="537" t="s">
        <v>8834</v>
      </c>
      <c r="C8849" s="31" t="s">
        <v>7779</v>
      </c>
      <c r="D8849" s="31">
        <v>534.16</v>
      </c>
      <c r="E8849" s="310" t="str">
        <f t="shared" si="138"/>
        <v>SINAPI 07/2024 INSUMOS</v>
      </c>
      <c r="F8849" s="31">
        <v>534.16</v>
      </c>
    </row>
    <row r="8850" spans="1:6" ht="45">
      <c r="A8850" s="31">
        <v>38464</v>
      </c>
      <c r="B8850" s="537" t="s">
        <v>8835</v>
      </c>
      <c r="C8850" s="31" t="s">
        <v>7779</v>
      </c>
      <c r="D8850" s="31">
        <v>541.91999999999996</v>
      </c>
      <c r="E8850" s="310" t="str">
        <f t="shared" si="138"/>
        <v>SINAPI 07/2024 INSUMOS</v>
      </c>
      <c r="F8850" s="31">
        <v>541.91999999999996</v>
      </c>
    </row>
    <row r="8851" spans="1:6" ht="45">
      <c r="A8851" s="31">
        <v>1527</v>
      </c>
      <c r="B8851" s="537" t="s">
        <v>8836</v>
      </c>
      <c r="C8851" s="31" t="s">
        <v>7779</v>
      </c>
      <c r="D8851" s="31">
        <v>501.24</v>
      </c>
      <c r="E8851" s="310" t="str">
        <f t="shared" si="138"/>
        <v>SINAPI 07/2024 INSUMOS</v>
      </c>
      <c r="F8851" s="31">
        <v>501.24</v>
      </c>
    </row>
    <row r="8852" spans="1:6" ht="45">
      <c r="A8852" s="31">
        <v>34493</v>
      </c>
      <c r="B8852" s="537" t="s">
        <v>8837</v>
      </c>
      <c r="C8852" s="31" t="s">
        <v>7779</v>
      </c>
      <c r="D8852" s="31">
        <v>462.68</v>
      </c>
      <c r="E8852" s="310" t="str">
        <f t="shared" si="138"/>
        <v>SINAPI 07/2024 INSUMOS</v>
      </c>
      <c r="F8852" s="31">
        <v>462.68</v>
      </c>
    </row>
    <row r="8853" spans="1:6" ht="45">
      <c r="A8853" s="31">
        <v>38405</v>
      </c>
      <c r="B8853" s="537" t="s">
        <v>8838</v>
      </c>
      <c r="C8853" s="31" t="s">
        <v>7779</v>
      </c>
      <c r="D8853" s="31">
        <v>480.49</v>
      </c>
      <c r="E8853" s="310" t="str">
        <f t="shared" si="138"/>
        <v>SINAPI 07/2024 INSUMOS</v>
      </c>
      <c r="F8853" s="31">
        <v>480.49</v>
      </c>
    </row>
    <row r="8854" spans="1:6" ht="45">
      <c r="A8854" s="31">
        <v>38408</v>
      </c>
      <c r="B8854" s="537" t="s">
        <v>8839</v>
      </c>
      <c r="C8854" s="31" t="s">
        <v>7779</v>
      </c>
      <c r="D8854" s="31">
        <v>531.85</v>
      </c>
      <c r="E8854" s="310" t="str">
        <f t="shared" si="138"/>
        <v>SINAPI 07/2024 INSUMOS</v>
      </c>
      <c r="F8854" s="31">
        <v>531.85</v>
      </c>
    </row>
    <row r="8855" spans="1:6" ht="45">
      <c r="A8855" s="31">
        <v>1525</v>
      </c>
      <c r="B8855" s="537" t="s">
        <v>8840</v>
      </c>
      <c r="C8855" s="31" t="s">
        <v>7779</v>
      </c>
      <c r="D8855" s="31">
        <v>516.66</v>
      </c>
      <c r="E8855" s="310" t="str">
        <f t="shared" si="138"/>
        <v>SINAPI 07/2024 INSUMOS</v>
      </c>
      <c r="F8855" s="31">
        <v>516.66</v>
      </c>
    </row>
    <row r="8856" spans="1:6" ht="45">
      <c r="A8856" s="31">
        <v>34494</v>
      </c>
      <c r="B8856" s="537" t="s">
        <v>8841</v>
      </c>
      <c r="C8856" s="31" t="s">
        <v>7779</v>
      </c>
      <c r="D8856" s="31">
        <v>478.1</v>
      </c>
      <c r="E8856" s="310" t="str">
        <f t="shared" si="138"/>
        <v>SINAPI 07/2024 INSUMOS</v>
      </c>
      <c r="F8856" s="31">
        <v>478.1</v>
      </c>
    </row>
    <row r="8857" spans="1:6" ht="45">
      <c r="A8857" s="31">
        <v>38406</v>
      </c>
      <c r="B8857" s="537" t="s">
        <v>8842</v>
      </c>
      <c r="C8857" s="31" t="s">
        <v>7779</v>
      </c>
      <c r="D8857" s="31">
        <v>507.36</v>
      </c>
      <c r="E8857" s="310" t="str">
        <f t="shared" si="138"/>
        <v>SINAPI 07/2024 INSUMOS</v>
      </c>
      <c r="F8857" s="31">
        <v>507.36</v>
      </c>
    </row>
    <row r="8858" spans="1:6" ht="45">
      <c r="A8858" s="31">
        <v>38409</v>
      </c>
      <c r="B8858" s="537" t="s">
        <v>8843</v>
      </c>
      <c r="C8858" s="31" t="s">
        <v>7779</v>
      </c>
      <c r="D8858" s="31">
        <v>535.47</v>
      </c>
      <c r="E8858" s="310" t="str">
        <f t="shared" si="138"/>
        <v>SINAPI 07/2024 INSUMOS</v>
      </c>
      <c r="F8858" s="31">
        <v>535.47</v>
      </c>
    </row>
    <row r="8859" spans="1:6" ht="45">
      <c r="A8859" s="31">
        <v>43360</v>
      </c>
      <c r="B8859" s="537" t="s">
        <v>8844</v>
      </c>
      <c r="C8859" s="31" t="s">
        <v>7779</v>
      </c>
      <c r="D8859" s="31">
        <v>558.35</v>
      </c>
      <c r="E8859" s="310" t="str">
        <f t="shared" si="138"/>
        <v>SINAPI 07/2024 INSUMOS</v>
      </c>
      <c r="F8859" s="31">
        <v>558.35</v>
      </c>
    </row>
    <row r="8860" spans="1:6" ht="45">
      <c r="A8860" s="31">
        <v>11145</v>
      </c>
      <c r="B8860" s="537" t="s">
        <v>8845</v>
      </c>
      <c r="C8860" s="31" t="s">
        <v>7779</v>
      </c>
      <c r="D8860" s="31">
        <v>532.08000000000004</v>
      </c>
      <c r="E8860" s="310" t="str">
        <f t="shared" si="138"/>
        <v>SINAPI 07/2024 INSUMOS</v>
      </c>
      <c r="F8860" s="31">
        <v>532.08000000000004</v>
      </c>
    </row>
    <row r="8861" spans="1:6" ht="45">
      <c r="A8861" s="31">
        <v>34495</v>
      </c>
      <c r="B8861" s="537" t="s">
        <v>8846</v>
      </c>
      <c r="C8861" s="31" t="s">
        <v>7779</v>
      </c>
      <c r="D8861" s="31">
        <v>493.52</v>
      </c>
      <c r="E8861" s="310" t="str">
        <f t="shared" si="138"/>
        <v>SINAPI 07/2024 INSUMOS</v>
      </c>
      <c r="F8861" s="31">
        <v>493.52</v>
      </c>
    </row>
    <row r="8862" spans="1:6" ht="45">
      <c r="A8862" s="31">
        <v>34479</v>
      </c>
      <c r="B8862" s="537" t="s">
        <v>8847</v>
      </c>
      <c r="C8862" s="31" t="s">
        <v>7779</v>
      </c>
      <c r="D8862" s="31">
        <v>547.5</v>
      </c>
      <c r="E8862" s="310" t="str">
        <f t="shared" si="138"/>
        <v>SINAPI 07/2024 INSUMOS</v>
      </c>
      <c r="F8862" s="31">
        <v>547.5</v>
      </c>
    </row>
    <row r="8863" spans="1:6" ht="45">
      <c r="A8863" s="31">
        <v>34496</v>
      </c>
      <c r="B8863" s="537" t="s">
        <v>8848</v>
      </c>
      <c r="C8863" s="31" t="s">
        <v>7779</v>
      </c>
      <c r="D8863" s="31">
        <v>514.83000000000004</v>
      </c>
      <c r="E8863" s="310" t="str">
        <f t="shared" si="138"/>
        <v>SINAPI 07/2024 INSUMOS</v>
      </c>
      <c r="F8863" s="31">
        <v>514.83000000000004</v>
      </c>
    </row>
    <row r="8864" spans="1:6" ht="45">
      <c r="A8864" s="31">
        <v>34481</v>
      </c>
      <c r="B8864" s="537" t="s">
        <v>8849</v>
      </c>
      <c r="C8864" s="31" t="s">
        <v>7779</v>
      </c>
      <c r="D8864" s="31">
        <v>572.08000000000004</v>
      </c>
      <c r="E8864" s="310" t="str">
        <f t="shared" si="138"/>
        <v>SINAPI 07/2024 INSUMOS</v>
      </c>
      <c r="F8864" s="31">
        <v>572.08000000000004</v>
      </c>
    </row>
    <row r="8865" spans="1:6" ht="45">
      <c r="A8865" s="31">
        <v>34483</v>
      </c>
      <c r="B8865" s="537" t="s">
        <v>8850</v>
      </c>
      <c r="C8865" s="31" t="s">
        <v>7779</v>
      </c>
      <c r="D8865" s="31">
        <v>611.22</v>
      </c>
      <c r="E8865" s="310" t="str">
        <f t="shared" si="138"/>
        <v>SINAPI 07/2024 INSUMOS</v>
      </c>
      <c r="F8865" s="31">
        <v>611.22</v>
      </c>
    </row>
    <row r="8866" spans="1:6" ht="45">
      <c r="A8866" s="31">
        <v>34485</v>
      </c>
      <c r="B8866" s="537" t="s">
        <v>8851</v>
      </c>
      <c r="C8866" s="31" t="s">
        <v>7779</v>
      </c>
      <c r="D8866" s="31">
        <v>653.64</v>
      </c>
      <c r="E8866" s="310" t="str">
        <f t="shared" si="138"/>
        <v>SINAPI 07/2024 INSUMOS</v>
      </c>
      <c r="F8866" s="31">
        <v>653.64</v>
      </c>
    </row>
    <row r="8867" spans="1:6" ht="45">
      <c r="A8867" s="31">
        <v>14041</v>
      </c>
      <c r="B8867" s="537" t="s">
        <v>8852</v>
      </c>
      <c r="C8867" s="31" t="s">
        <v>7779</v>
      </c>
      <c r="D8867" s="31">
        <v>424.89</v>
      </c>
      <c r="E8867" s="310" t="str">
        <f t="shared" si="138"/>
        <v>SINAPI 07/2024 INSUMOS</v>
      </c>
      <c r="F8867" s="31">
        <v>424.89</v>
      </c>
    </row>
    <row r="8868" spans="1:6" ht="45">
      <c r="A8868" s="31">
        <v>1523</v>
      </c>
      <c r="B8868" s="537" t="s">
        <v>8853</v>
      </c>
      <c r="C8868" s="31" t="s">
        <v>7779</v>
      </c>
      <c r="D8868" s="31">
        <v>431.84</v>
      </c>
      <c r="E8868" s="310" t="str">
        <f t="shared" si="138"/>
        <v>SINAPI 07/2024 INSUMOS</v>
      </c>
      <c r="F8868" s="31">
        <v>431.84</v>
      </c>
    </row>
    <row r="8869" spans="1:6" ht="40.5">
      <c r="A8869" s="31">
        <v>14052</v>
      </c>
      <c r="B8869" s="537" t="s">
        <v>8854</v>
      </c>
      <c r="C8869" s="31" t="s">
        <v>7632</v>
      </c>
      <c r="D8869" s="31">
        <v>12.92</v>
      </c>
      <c r="E8869" s="310" t="str">
        <f t="shared" si="138"/>
        <v>SINAPI 07/2024 INSUMOS</v>
      </c>
      <c r="F8869" s="31">
        <v>12.92</v>
      </c>
    </row>
    <row r="8870" spans="1:6" ht="40.5">
      <c r="A8870" s="31">
        <v>14054</v>
      </c>
      <c r="B8870" s="537" t="s">
        <v>8855</v>
      </c>
      <c r="C8870" s="31" t="s">
        <v>7632</v>
      </c>
      <c r="D8870" s="31">
        <v>16.79</v>
      </c>
      <c r="E8870" s="310" t="str">
        <f t="shared" si="138"/>
        <v>SINAPI 07/2024 INSUMOS</v>
      </c>
      <c r="F8870" s="31">
        <v>16.79</v>
      </c>
    </row>
    <row r="8871" spans="1:6" ht="40.5">
      <c r="A8871" s="31">
        <v>14053</v>
      </c>
      <c r="B8871" s="537" t="s">
        <v>8856</v>
      </c>
      <c r="C8871" s="31" t="s">
        <v>7632</v>
      </c>
      <c r="D8871" s="31">
        <v>13.11</v>
      </c>
      <c r="E8871" s="310" t="str">
        <f t="shared" si="138"/>
        <v>SINAPI 07/2024 INSUMOS</v>
      </c>
      <c r="F8871" s="31">
        <v>13.11</v>
      </c>
    </row>
    <row r="8872" spans="1:6" ht="40.5">
      <c r="A8872" s="31">
        <v>2558</v>
      </c>
      <c r="B8872" s="537" t="s">
        <v>8857</v>
      </c>
      <c r="C8872" s="31" t="s">
        <v>7632</v>
      </c>
      <c r="D8872" s="31">
        <v>9.8699999999999992</v>
      </c>
      <c r="E8872" s="310" t="str">
        <f t="shared" si="138"/>
        <v>SINAPI 07/2024 INSUMOS</v>
      </c>
      <c r="F8872" s="31">
        <v>9.8699999999999992</v>
      </c>
    </row>
    <row r="8873" spans="1:6" ht="40.5">
      <c r="A8873" s="31">
        <v>2560</v>
      </c>
      <c r="B8873" s="537" t="s">
        <v>8858</v>
      </c>
      <c r="C8873" s="31" t="s">
        <v>7632</v>
      </c>
      <c r="D8873" s="31">
        <v>17.38</v>
      </c>
      <c r="E8873" s="310" t="str">
        <f t="shared" si="138"/>
        <v>SINAPI 07/2024 INSUMOS</v>
      </c>
      <c r="F8873" s="31">
        <v>17.38</v>
      </c>
    </row>
    <row r="8874" spans="1:6" ht="40.5">
      <c r="A8874" s="31">
        <v>2559</v>
      </c>
      <c r="B8874" s="537" t="s">
        <v>8859</v>
      </c>
      <c r="C8874" s="31" t="s">
        <v>7632</v>
      </c>
      <c r="D8874" s="31">
        <v>13.9</v>
      </c>
      <c r="E8874" s="310" t="str">
        <f t="shared" ref="E8874:E8937" si="139">+$G$7658</f>
        <v>SINAPI 07/2024 INSUMOS</v>
      </c>
      <c r="F8874" s="31">
        <v>13.9</v>
      </c>
    </row>
    <row r="8875" spans="1:6" ht="40.5">
      <c r="A8875" s="31">
        <v>2592</v>
      </c>
      <c r="B8875" s="537" t="s">
        <v>8860</v>
      </c>
      <c r="C8875" s="31" t="s">
        <v>7632</v>
      </c>
      <c r="D8875" s="31">
        <v>230.43</v>
      </c>
      <c r="E8875" s="310" t="str">
        <f t="shared" si="139"/>
        <v>SINAPI 07/2024 INSUMOS</v>
      </c>
      <c r="F8875" s="31">
        <v>230.43</v>
      </c>
    </row>
    <row r="8876" spans="1:6" ht="40.5">
      <c r="A8876" s="31">
        <v>2589</v>
      </c>
      <c r="B8876" s="537" t="s">
        <v>8861</v>
      </c>
      <c r="C8876" s="31" t="s">
        <v>7632</v>
      </c>
      <c r="D8876" s="31">
        <v>30.82</v>
      </c>
      <c r="E8876" s="310" t="str">
        <f t="shared" si="139"/>
        <v>SINAPI 07/2024 INSUMOS</v>
      </c>
      <c r="F8876" s="31">
        <v>30.82</v>
      </c>
    </row>
    <row r="8877" spans="1:6" ht="40.5">
      <c r="A8877" s="31">
        <v>2566</v>
      </c>
      <c r="B8877" s="537" t="s">
        <v>8862</v>
      </c>
      <c r="C8877" s="31" t="s">
        <v>7632</v>
      </c>
      <c r="D8877" s="31">
        <v>23.19</v>
      </c>
      <c r="E8877" s="310" t="str">
        <f t="shared" si="139"/>
        <v>SINAPI 07/2024 INSUMOS</v>
      </c>
      <c r="F8877" s="31">
        <v>23.19</v>
      </c>
    </row>
    <row r="8878" spans="1:6" ht="40.5">
      <c r="A8878" s="31">
        <v>2591</v>
      </c>
      <c r="B8878" s="537" t="s">
        <v>8863</v>
      </c>
      <c r="C8878" s="31" t="s">
        <v>7632</v>
      </c>
      <c r="D8878" s="31">
        <v>11.24</v>
      </c>
      <c r="E8878" s="310" t="str">
        <f t="shared" si="139"/>
        <v>SINAPI 07/2024 INSUMOS</v>
      </c>
      <c r="F8878" s="31">
        <v>11.24</v>
      </c>
    </row>
    <row r="8879" spans="1:6" ht="40.5">
      <c r="A8879" s="31">
        <v>2590</v>
      </c>
      <c r="B8879" s="537" t="s">
        <v>8864</v>
      </c>
      <c r="C8879" s="31" t="s">
        <v>7632</v>
      </c>
      <c r="D8879" s="31">
        <v>18.91</v>
      </c>
      <c r="E8879" s="310" t="str">
        <f t="shared" si="139"/>
        <v>SINAPI 07/2024 INSUMOS</v>
      </c>
      <c r="F8879" s="31">
        <v>18.91</v>
      </c>
    </row>
    <row r="8880" spans="1:6" ht="40.5">
      <c r="A8880" s="31">
        <v>2567</v>
      </c>
      <c r="B8880" s="537" t="s">
        <v>8865</v>
      </c>
      <c r="C8880" s="31" t="s">
        <v>7632</v>
      </c>
      <c r="D8880" s="31">
        <v>45.21</v>
      </c>
      <c r="E8880" s="310" t="str">
        <f t="shared" si="139"/>
        <v>SINAPI 07/2024 INSUMOS</v>
      </c>
      <c r="F8880" s="31">
        <v>45.21</v>
      </c>
    </row>
    <row r="8881" spans="1:6" ht="40.5">
      <c r="A8881" s="31">
        <v>2565</v>
      </c>
      <c r="B8881" s="537" t="s">
        <v>8866</v>
      </c>
      <c r="C8881" s="31" t="s">
        <v>7632</v>
      </c>
      <c r="D8881" s="31">
        <v>11.26</v>
      </c>
      <c r="E8881" s="310" t="str">
        <f t="shared" si="139"/>
        <v>SINAPI 07/2024 INSUMOS</v>
      </c>
      <c r="F8881" s="31">
        <v>11.26</v>
      </c>
    </row>
    <row r="8882" spans="1:6" ht="40.5">
      <c r="A8882" s="31">
        <v>2568</v>
      </c>
      <c r="B8882" s="537" t="s">
        <v>8867</v>
      </c>
      <c r="C8882" s="31" t="s">
        <v>7632</v>
      </c>
      <c r="D8882" s="31">
        <v>125.54</v>
      </c>
      <c r="E8882" s="310" t="str">
        <f t="shared" si="139"/>
        <v>SINAPI 07/2024 INSUMOS</v>
      </c>
      <c r="F8882" s="31">
        <v>125.54</v>
      </c>
    </row>
    <row r="8883" spans="1:6" ht="40.5">
      <c r="A8883" s="31">
        <v>2594</v>
      </c>
      <c r="B8883" s="537" t="s">
        <v>8868</v>
      </c>
      <c r="C8883" s="31" t="s">
        <v>7632</v>
      </c>
      <c r="D8883" s="31">
        <v>209.15</v>
      </c>
      <c r="E8883" s="310" t="str">
        <f t="shared" si="139"/>
        <v>SINAPI 07/2024 INSUMOS</v>
      </c>
      <c r="F8883" s="31">
        <v>209.15</v>
      </c>
    </row>
    <row r="8884" spans="1:6" ht="40.5">
      <c r="A8884" s="31">
        <v>2587</v>
      </c>
      <c r="B8884" s="537" t="s">
        <v>8869</v>
      </c>
      <c r="C8884" s="31" t="s">
        <v>7632</v>
      </c>
      <c r="D8884" s="31">
        <v>35.64</v>
      </c>
      <c r="E8884" s="310" t="str">
        <f t="shared" si="139"/>
        <v>SINAPI 07/2024 INSUMOS</v>
      </c>
      <c r="F8884" s="31">
        <v>35.64</v>
      </c>
    </row>
    <row r="8885" spans="1:6" ht="40.5">
      <c r="A8885" s="31">
        <v>2588</v>
      </c>
      <c r="B8885" s="537" t="s">
        <v>8870</v>
      </c>
      <c r="C8885" s="31" t="s">
        <v>7632</v>
      </c>
      <c r="D8885" s="31">
        <v>28.31</v>
      </c>
      <c r="E8885" s="310" t="str">
        <f t="shared" si="139"/>
        <v>SINAPI 07/2024 INSUMOS</v>
      </c>
      <c r="F8885" s="31">
        <v>28.31</v>
      </c>
    </row>
    <row r="8886" spans="1:6" ht="40.5">
      <c r="A8886" s="31">
        <v>2569</v>
      </c>
      <c r="B8886" s="537" t="s">
        <v>8871</v>
      </c>
      <c r="C8886" s="31" t="s">
        <v>7632</v>
      </c>
      <c r="D8886" s="31">
        <v>10.91</v>
      </c>
      <c r="E8886" s="310" t="str">
        <f t="shared" si="139"/>
        <v>SINAPI 07/2024 INSUMOS</v>
      </c>
      <c r="F8886" s="31">
        <v>10.91</v>
      </c>
    </row>
    <row r="8887" spans="1:6" ht="40.5">
      <c r="A8887" s="31">
        <v>2570</v>
      </c>
      <c r="B8887" s="537" t="s">
        <v>8872</v>
      </c>
      <c r="C8887" s="31" t="s">
        <v>7632</v>
      </c>
      <c r="D8887" s="31">
        <v>18.29</v>
      </c>
      <c r="E8887" s="310" t="str">
        <f t="shared" si="139"/>
        <v>SINAPI 07/2024 INSUMOS</v>
      </c>
      <c r="F8887" s="31">
        <v>18.29</v>
      </c>
    </row>
    <row r="8888" spans="1:6" ht="40.5">
      <c r="A8888" s="31">
        <v>2571</v>
      </c>
      <c r="B8888" s="537" t="s">
        <v>8873</v>
      </c>
      <c r="C8888" s="31" t="s">
        <v>7632</v>
      </c>
      <c r="D8888" s="31">
        <v>54.29</v>
      </c>
      <c r="E8888" s="310" t="str">
        <f t="shared" si="139"/>
        <v>SINAPI 07/2024 INSUMOS</v>
      </c>
      <c r="F8888" s="31">
        <v>54.29</v>
      </c>
    </row>
    <row r="8889" spans="1:6" ht="40.5">
      <c r="A8889" s="31">
        <v>2593</v>
      </c>
      <c r="B8889" s="537" t="s">
        <v>8874</v>
      </c>
      <c r="C8889" s="31" t="s">
        <v>7632</v>
      </c>
      <c r="D8889" s="31">
        <v>11.63</v>
      </c>
      <c r="E8889" s="310" t="str">
        <f t="shared" si="139"/>
        <v>SINAPI 07/2024 INSUMOS</v>
      </c>
      <c r="F8889" s="31">
        <v>11.63</v>
      </c>
    </row>
    <row r="8890" spans="1:6" ht="40.5">
      <c r="A8890" s="31">
        <v>2572</v>
      </c>
      <c r="B8890" s="537" t="s">
        <v>8875</v>
      </c>
      <c r="C8890" s="31" t="s">
        <v>7632</v>
      </c>
      <c r="D8890" s="31">
        <v>160.55000000000001</v>
      </c>
      <c r="E8890" s="310" t="str">
        <f t="shared" si="139"/>
        <v>SINAPI 07/2024 INSUMOS</v>
      </c>
      <c r="F8890" s="31">
        <v>160.55000000000001</v>
      </c>
    </row>
    <row r="8891" spans="1:6" ht="40.5">
      <c r="A8891" s="31">
        <v>2595</v>
      </c>
      <c r="B8891" s="537" t="s">
        <v>8876</v>
      </c>
      <c r="C8891" s="31" t="s">
        <v>7632</v>
      </c>
      <c r="D8891" s="31">
        <v>250.49</v>
      </c>
      <c r="E8891" s="310" t="str">
        <f t="shared" si="139"/>
        <v>SINAPI 07/2024 INSUMOS</v>
      </c>
      <c r="F8891" s="31">
        <v>250.49</v>
      </c>
    </row>
    <row r="8892" spans="1:6" ht="40.5">
      <c r="A8892" s="31">
        <v>2576</v>
      </c>
      <c r="B8892" s="537" t="s">
        <v>8877</v>
      </c>
      <c r="C8892" s="31" t="s">
        <v>7632</v>
      </c>
      <c r="D8892" s="31">
        <v>42.7</v>
      </c>
      <c r="E8892" s="310" t="str">
        <f t="shared" si="139"/>
        <v>SINAPI 07/2024 INSUMOS</v>
      </c>
      <c r="F8892" s="31">
        <v>42.7</v>
      </c>
    </row>
    <row r="8893" spans="1:6" ht="40.5">
      <c r="A8893" s="31">
        <v>2575</v>
      </c>
      <c r="B8893" s="537" t="s">
        <v>8878</v>
      </c>
      <c r="C8893" s="31" t="s">
        <v>7632</v>
      </c>
      <c r="D8893" s="31">
        <v>32.1</v>
      </c>
      <c r="E8893" s="310" t="str">
        <f t="shared" si="139"/>
        <v>SINAPI 07/2024 INSUMOS</v>
      </c>
      <c r="F8893" s="31">
        <v>32.1</v>
      </c>
    </row>
    <row r="8894" spans="1:6" ht="40.5">
      <c r="A8894" s="31">
        <v>2573</v>
      </c>
      <c r="B8894" s="537" t="s">
        <v>8879</v>
      </c>
      <c r="C8894" s="31" t="s">
        <v>7632</v>
      </c>
      <c r="D8894" s="31">
        <v>13.33</v>
      </c>
      <c r="E8894" s="310" t="str">
        <f t="shared" si="139"/>
        <v>SINAPI 07/2024 INSUMOS</v>
      </c>
      <c r="F8894" s="31">
        <v>13.33</v>
      </c>
    </row>
    <row r="8895" spans="1:6" ht="40.5">
      <c r="A8895" s="31">
        <v>2586</v>
      </c>
      <c r="B8895" s="537" t="s">
        <v>8880</v>
      </c>
      <c r="C8895" s="31" t="s">
        <v>7632</v>
      </c>
      <c r="D8895" s="31">
        <v>21.61</v>
      </c>
      <c r="E8895" s="310" t="str">
        <f t="shared" si="139"/>
        <v>SINAPI 07/2024 INSUMOS</v>
      </c>
      <c r="F8895" s="31">
        <v>21.61</v>
      </c>
    </row>
    <row r="8896" spans="1:6" ht="40.5">
      <c r="A8896" s="31">
        <v>2577</v>
      </c>
      <c r="B8896" s="537" t="s">
        <v>8881</v>
      </c>
      <c r="C8896" s="31" t="s">
        <v>7632</v>
      </c>
      <c r="D8896" s="31">
        <v>57.86</v>
      </c>
      <c r="E8896" s="310" t="str">
        <f t="shared" si="139"/>
        <v>SINAPI 07/2024 INSUMOS</v>
      </c>
      <c r="F8896" s="31">
        <v>57.86</v>
      </c>
    </row>
    <row r="8897" spans="1:6" ht="40.5">
      <c r="A8897" s="31">
        <v>2574</v>
      </c>
      <c r="B8897" s="537" t="s">
        <v>8882</v>
      </c>
      <c r="C8897" s="31" t="s">
        <v>7632</v>
      </c>
      <c r="D8897" s="31">
        <v>13.42</v>
      </c>
      <c r="E8897" s="310" t="str">
        <f t="shared" si="139"/>
        <v>SINAPI 07/2024 INSUMOS</v>
      </c>
      <c r="F8897" s="31">
        <v>13.42</v>
      </c>
    </row>
    <row r="8898" spans="1:6" ht="40.5">
      <c r="A8898" s="31">
        <v>2578</v>
      </c>
      <c r="B8898" s="537" t="s">
        <v>8883</v>
      </c>
      <c r="C8898" s="31" t="s">
        <v>7632</v>
      </c>
      <c r="D8898" s="31">
        <v>180.65</v>
      </c>
      <c r="E8898" s="310" t="str">
        <f t="shared" si="139"/>
        <v>SINAPI 07/2024 INSUMOS</v>
      </c>
      <c r="F8898" s="31">
        <v>180.65</v>
      </c>
    </row>
    <row r="8899" spans="1:6" ht="40.5">
      <c r="A8899" s="31">
        <v>2585</v>
      </c>
      <c r="B8899" s="537" t="s">
        <v>8884</v>
      </c>
      <c r="C8899" s="31" t="s">
        <v>7632</v>
      </c>
      <c r="D8899" s="31">
        <v>247.89</v>
      </c>
      <c r="E8899" s="310" t="str">
        <f t="shared" si="139"/>
        <v>SINAPI 07/2024 INSUMOS</v>
      </c>
      <c r="F8899" s="31">
        <v>247.89</v>
      </c>
    </row>
    <row r="8900" spans="1:6" ht="40.5">
      <c r="A8900" s="31">
        <v>12008</v>
      </c>
      <c r="B8900" s="537" t="s">
        <v>8885</v>
      </c>
      <c r="C8900" s="31" t="s">
        <v>7632</v>
      </c>
      <c r="D8900" s="31">
        <v>133</v>
      </c>
      <c r="E8900" s="310" t="str">
        <f t="shared" si="139"/>
        <v>SINAPI 07/2024 INSUMOS</v>
      </c>
      <c r="F8900" s="31">
        <v>133</v>
      </c>
    </row>
    <row r="8901" spans="1:6" ht="40.5">
      <c r="A8901" s="31">
        <v>2582</v>
      </c>
      <c r="B8901" s="537" t="s">
        <v>8886</v>
      </c>
      <c r="C8901" s="31" t="s">
        <v>7632</v>
      </c>
      <c r="D8901" s="31">
        <v>39.61</v>
      </c>
      <c r="E8901" s="310" t="str">
        <f t="shared" si="139"/>
        <v>SINAPI 07/2024 INSUMOS</v>
      </c>
      <c r="F8901" s="31">
        <v>39.61</v>
      </c>
    </row>
    <row r="8902" spans="1:6" ht="40.5">
      <c r="A8902" s="31">
        <v>2597</v>
      </c>
      <c r="B8902" s="537" t="s">
        <v>8887</v>
      </c>
      <c r="C8902" s="31" t="s">
        <v>7632</v>
      </c>
      <c r="D8902" s="31">
        <v>33.94</v>
      </c>
      <c r="E8902" s="310" t="str">
        <f t="shared" si="139"/>
        <v>SINAPI 07/2024 INSUMOS</v>
      </c>
      <c r="F8902" s="31">
        <v>33.94</v>
      </c>
    </row>
    <row r="8903" spans="1:6" ht="40.5">
      <c r="A8903" s="31">
        <v>2579</v>
      </c>
      <c r="B8903" s="537" t="s">
        <v>8888</v>
      </c>
      <c r="C8903" s="31" t="s">
        <v>7632</v>
      </c>
      <c r="D8903" s="31">
        <v>16.16</v>
      </c>
      <c r="E8903" s="310" t="str">
        <f t="shared" si="139"/>
        <v>SINAPI 07/2024 INSUMOS</v>
      </c>
      <c r="F8903" s="31">
        <v>16.16</v>
      </c>
    </row>
    <row r="8904" spans="1:6" ht="40.5">
      <c r="A8904" s="31">
        <v>2581</v>
      </c>
      <c r="B8904" s="537" t="s">
        <v>8889</v>
      </c>
      <c r="C8904" s="31" t="s">
        <v>7632</v>
      </c>
      <c r="D8904" s="31">
        <v>20.68</v>
      </c>
      <c r="E8904" s="310" t="str">
        <f t="shared" si="139"/>
        <v>SINAPI 07/2024 INSUMOS</v>
      </c>
      <c r="F8904" s="31">
        <v>20.68</v>
      </c>
    </row>
    <row r="8905" spans="1:6" ht="40.5">
      <c r="A8905" s="31">
        <v>2596</v>
      </c>
      <c r="B8905" s="537" t="s">
        <v>8890</v>
      </c>
      <c r="C8905" s="31" t="s">
        <v>7632</v>
      </c>
      <c r="D8905" s="31">
        <v>61.16</v>
      </c>
      <c r="E8905" s="310" t="str">
        <f t="shared" si="139"/>
        <v>SINAPI 07/2024 INSUMOS</v>
      </c>
      <c r="F8905" s="31">
        <v>61.16</v>
      </c>
    </row>
    <row r="8906" spans="1:6" ht="40.5">
      <c r="A8906" s="31">
        <v>2580</v>
      </c>
      <c r="B8906" s="537" t="s">
        <v>8891</v>
      </c>
      <c r="C8906" s="31" t="s">
        <v>7632</v>
      </c>
      <c r="D8906" s="31">
        <v>17.71</v>
      </c>
      <c r="E8906" s="310" t="str">
        <f t="shared" si="139"/>
        <v>SINAPI 07/2024 INSUMOS</v>
      </c>
      <c r="F8906" s="31">
        <v>17.71</v>
      </c>
    </row>
    <row r="8907" spans="1:6" ht="40.5">
      <c r="A8907" s="31">
        <v>2583</v>
      </c>
      <c r="B8907" s="537" t="s">
        <v>8892</v>
      </c>
      <c r="C8907" s="31" t="s">
        <v>7632</v>
      </c>
      <c r="D8907" s="31">
        <v>148.76</v>
      </c>
      <c r="E8907" s="310" t="str">
        <f t="shared" si="139"/>
        <v>SINAPI 07/2024 INSUMOS</v>
      </c>
      <c r="F8907" s="31">
        <v>148.76</v>
      </c>
    </row>
    <row r="8908" spans="1:6" ht="40.5">
      <c r="A8908" s="31">
        <v>2584</v>
      </c>
      <c r="B8908" s="537" t="s">
        <v>8893</v>
      </c>
      <c r="C8908" s="31" t="s">
        <v>7632</v>
      </c>
      <c r="D8908" s="31">
        <v>247.64</v>
      </c>
      <c r="E8908" s="310" t="str">
        <f t="shared" si="139"/>
        <v>SINAPI 07/2024 INSUMOS</v>
      </c>
      <c r="F8908" s="31">
        <v>247.64</v>
      </c>
    </row>
    <row r="8909" spans="1:6" ht="40.5">
      <c r="A8909" s="31">
        <v>12010</v>
      </c>
      <c r="B8909" s="537" t="s">
        <v>8894</v>
      </c>
      <c r="C8909" s="31" t="s">
        <v>7632</v>
      </c>
      <c r="D8909" s="31">
        <v>14.33</v>
      </c>
      <c r="E8909" s="310" t="str">
        <f t="shared" si="139"/>
        <v>SINAPI 07/2024 INSUMOS</v>
      </c>
      <c r="F8909" s="31">
        <v>14.33</v>
      </c>
    </row>
    <row r="8910" spans="1:6" ht="40.5">
      <c r="A8910" s="31">
        <v>39329</v>
      </c>
      <c r="B8910" s="537" t="s">
        <v>8895</v>
      </c>
      <c r="C8910" s="31" t="s">
        <v>7632</v>
      </c>
      <c r="D8910" s="31">
        <v>14.98</v>
      </c>
      <c r="E8910" s="310" t="str">
        <f t="shared" si="139"/>
        <v>SINAPI 07/2024 INSUMOS</v>
      </c>
      <c r="F8910" s="31">
        <v>14.98</v>
      </c>
    </row>
    <row r="8911" spans="1:6" ht="40.5">
      <c r="A8911" s="31">
        <v>39330</v>
      </c>
      <c r="B8911" s="537" t="s">
        <v>8896</v>
      </c>
      <c r="C8911" s="31" t="s">
        <v>7632</v>
      </c>
      <c r="D8911" s="31">
        <v>15.76</v>
      </c>
      <c r="E8911" s="310" t="str">
        <f t="shared" si="139"/>
        <v>SINAPI 07/2024 INSUMOS</v>
      </c>
      <c r="F8911" s="31">
        <v>15.76</v>
      </c>
    </row>
    <row r="8912" spans="1:6" ht="40.5">
      <c r="A8912" s="31">
        <v>39332</v>
      </c>
      <c r="B8912" s="537" t="s">
        <v>8897</v>
      </c>
      <c r="C8912" s="31" t="s">
        <v>7632</v>
      </c>
      <c r="D8912" s="31">
        <v>17.62</v>
      </c>
      <c r="E8912" s="310" t="str">
        <f t="shared" si="139"/>
        <v>SINAPI 07/2024 INSUMOS</v>
      </c>
      <c r="F8912" s="31">
        <v>17.62</v>
      </c>
    </row>
    <row r="8913" spans="1:6" ht="40.5">
      <c r="A8913" s="31">
        <v>39331</v>
      </c>
      <c r="B8913" s="537" t="s">
        <v>8898</v>
      </c>
      <c r="C8913" s="31" t="s">
        <v>7632</v>
      </c>
      <c r="D8913" s="31">
        <v>14.02</v>
      </c>
      <c r="E8913" s="310" t="str">
        <f t="shared" si="139"/>
        <v>SINAPI 07/2024 INSUMOS</v>
      </c>
      <c r="F8913" s="31">
        <v>14.02</v>
      </c>
    </row>
    <row r="8914" spans="1:6" ht="40.5">
      <c r="A8914" s="31">
        <v>39333</v>
      </c>
      <c r="B8914" s="537" t="s">
        <v>8899</v>
      </c>
      <c r="C8914" s="31" t="s">
        <v>7632</v>
      </c>
      <c r="D8914" s="31">
        <v>13.67</v>
      </c>
      <c r="E8914" s="310" t="str">
        <f t="shared" si="139"/>
        <v>SINAPI 07/2024 INSUMOS</v>
      </c>
      <c r="F8914" s="31">
        <v>13.67</v>
      </c>
    </row>
    <row r="8915" spans="1:6" ht="40.5">
      <c r="A8915" s="31">
        <v>39335</v>
      </c>
      <c r="B8915" s="537" t="s">
        <v>8900</v>
      </c>
      <c r="C8915" s="31" t="s">
        <v>7632</v>
      </c>
      <c r="D8915" s="31">
        <v>15.82</v>
      </c>
      <c r="E8915" s="310" t="str">
        <f t="shared" si="139"/>
        <v>SINAPI 07/2024 INSUMOS</v>
      </c>
      <c r="F8915" s="31">
        <v>15.82</v>
      </c>
    </row>
    <row r="8916" spans="1:6" ht="40.5">
      <c r="A8916" s="31">
        <v>39334</v>
      </c>
      <c r="B8916" s="537" t="s">
        <v>8901</v>
      </c>
      <c r="C8916" s="31" t="s">
        <v>7632</v>
      </c>
      <c r="D8916" s="31">
        <v>12.58</v>
      </c>
      <c r="E8916" s="310" t="str">
        <f t="shared" si="139"/>
        <v>SINAPI 07/2024 INSUMOS</v>
      </c>
      <c r="F8916" s="31">
        <v>12.58</v>
      </c>
    </row>
    <row r="8917" spans="1:6" ht="40.5">
      <c r="A8917" s="31">
        <v>12016</v>
      </c>
      <c r="B8917" s="537" t="s">
        <v>8902</v>
      </c>
      <c r="C8917" s="31" t="s">
        <v>7632</v>
      </c>
      <c r="D8917" s="31">
        <v>15.79</v>
      </c>
      <c r="E8917" s="310" t="str">
        <f t="shared" si="139"/>
        <v>SINAPI 07/2024 INSUMOS</v>
      </c>
      <c r="F8917" s="31">
        <v>15.79</v>
      </c>
    </row>
    <row r="8918" spans="1:6" ht="40.5">
      <c r="A8918" s="31">
        <v>12015</v>
      </c>
      <c r="B8918" s="537" t="s">
        <v>8903</v>
      </c>
      <c r="C8918" s="31" t="s">
        <v>7632</v>
      </c>
      <c r="D8918" s="31">
        <v>18.38</v>
      </c>
      <c r="E8918" s="310" t="str">
        <f t="shared" si="139"/>
        <v>SINAPI 07/2024 INSUMOS</v>
      </c>
      <c r="F8918" s="31">
        <v>18.38</v>
      </c>
    </row>
    <row r="8919" spans="1:6" ht="40.5">
      <c r="A8919" s="31">
        <v>12020</v>
      </c>
      <c r="B8919" s="537" t="s">
        <v>8904</v>
      </c>
      <c r="C8919" s="31" t="s">
        <v>7632</v>
      </c>
      <c r="D8919" s="31">
        <v>15.79</v>
      </c>
      <c r="E8919" s="310" t="str">
        <f t="shared" si="139"/>
        <v>SINAPI 07/2024 INSUMOS</v>
      </c>
      <c r="F8919" s="31">
        <v>15.79</v>
      </c>
    </row>
    <row r="8920" spans="1:6" ht="40.5">
      <c r="A8920" s="31">
        <v>12019</v>
      </c>
      <c r="B8920" s="537" t="s">
        <v>8905</v>
      </c>
      <c r="C8920" s="31" t="s">
        <v>7632</v>
      </c>
      <c r="D8920" s="31">
        <v>18.38</v>
      </c>
      <c r="E8920" s="310" t="str">
        <f t="shared" si="139"/>
        <v>SINAPI 07/2024 INSUMOS</v>
      </c>
      <c r="F8920" s="31">
        <v>18.38</v>
      </c>
    </row>
    <row r="8921" spans="1:6" ht="40.5">
      <c r="A8921" s="31">
        <v>39336</v>
      </c>
      <c r="B8921" s="537" t="s">
        <v>8906</v>
      </c>
      <c r="C8921" s="31" t="s">
        <v>7632</v>
      </c>
      <c r="D8921" s="31">
        <v>15.76</v>
      </c>
      <c r="E8921" s="310" t="str">
        <f t="shared" si="139"/>
        <v>SINAPI 07/2024 INSUMOS</v>
      </c>
      <c r="F8921" s="31">
        <v>15.76</v>
      </c>
    </row>
    <row r="8922" spans="1:6" ht="40.5">
      <c r="A8922" s="31">
        <v>39338</v>
      </c>
      <c r="B8922" s="537" t="s">
        <v>8907</v>
      </c>
      <c r="C8922" s="31" t="s">
        <v>7632</v>
      </c>
      <c r="D8922" s="31">
        <v>17.62</v>
      </c>
      <c r="E8922" s="310" t="str">
        <f t="shared" si="139"/>
        <v>SINAPI 07/2024 INSUMOS</v>
      </c>
      <c r="F8922" s="31">
        <v>17.62</v>
      </c>
    </row>
    <row r="8923" spans="1:6" ht="40.5">
      <c r="A8923" s="31">
        <v>39337</v>
      </c>
      <c r="B8923" s="537" t="s">
        <v>8908</v>
      </c>
      <c r="C8923" s="31" t="s">
        <v>7632</v>
      </c>
      <c r="D8923" s="31">
        <v>14.02</v>
      </c>
      <c r="E8923" s="310" t="str">
        <f t="shared" si="139"/>
        <v>SINAPI 07/2024 INSUMOS</v>
      </c>
      <c r="F8923" s="31">
        <v>14.02</v>
      </c>
    </row>
    <row r="8924" spans="1:6" ht="40.5">
      <c r="A8924" s="31">
        <v>39341</v>
      </c>
      <c r="B8924" s="537" t="s">
        <v>8909</v>
      </c>
      <c r="C8924" s="31" t="s">
        <v>7632</v>
      </c>
      <c r="D8924" s="31">
        <v>22.97</v>
      </c>
      <c r="E8924" s="310" t="str">
        <f t="shared" si="139"/>
        <v>SINAPI 07/2024 INSUMOS</v>
      </c>
      <c r="F8924" s="31">
        <v>22.97</v>
      </c>
    </row>
    <row r="8925" spans="1:6" ht="40.5">
      <c r="A8925" s="31">
        <v>39340</v>
      </c>
      <c r="B8925" s="537" t="s">
        <v>8910</v>
      </c>
      <c r="C8925" s="31" t="s">
        <v>7632</v>
      </c>
      <c r="D8925" s="31">
        <v>16.86</v>
      </c>
      <c r="E8925" s="310" t="str">
        <f t="shared" si="139"/>
        <v>SINAPI 07/2024 INSUMOS</v>
      </c>
      <c r="F8925" s="31">
        <v>16.86</v>
      </c>
    </row>
    <row r="8926" spans="1:6" ht="40.5">
      <c r="A8926" s="31">
        <v>12025</v>
      </c>
      <c r="B8926" s="537" t="s">
        <v>8911</v>
      </c>
      <c r="C8926" s="31" t="s">
        <v>7632</v>
      </c>
      <c r="D8926" s="31">
        <v>17.420000000000002</v>
      </c>
      <c r="E8926" s="310" t="str">
        <f t="shared" si="139"/>
        <v>SINAPI 07/2024 INSUMOS</v>
      </c>
      <c r="F8926" s="31">
        <v>17.420000000000002</v>
      </c>
    </row>
    <row r="8927" spans="1:6" ht="40.5">
      <c r="A8927" s="31">
        <v>39342</v>
      </c>
      <c r="B8927" s="537" t="s">
        <v>8912</v>
      </c>
      <c r="C8927" s="31" t="s">
        <v>7632</v>
      </c>
      <c r="D8927" s="31">
        <v>22.97</v>
      </c>
      <c r="E8927" s="310" t="str">
        <f t="shared" si="139"/>
        <v>SINAPI 07/2024 INSUMOS</v>
      </c>
      <c r="F8927" s="31">
        <v>22.97</v>
      </c>
    </row>
    <row r="8928" spans="1:6" ht="40.5">
      <c r="A8928" s="31">
        <v>39343</v>
      </c>
      <c r="B8928" s="537" t="s">
        <v>8913</v>
      </c>
      <c r="C8928" s="31" t="s">
        <v>7632</v>
      </c>
      <c r="D8928" s="31">
        <v>19.39</v>
      </c>
      <c r="E8928" s="310" t="str">
        <f t="shared" si="139"/>
        <v>SINAPI 07/2024 INSUMOS</v>
      </c>
      <c r="F8928" s="31">
        <v>19.39</v>
      </c>
    </row>
    <row r="8929" spans="1:6" ht="40.5">
      <c r="A8929" s="31">
        <v>39345</v>
      </c>
      <c r="B8929" s="537" t="s">
        <v>8914</v>
      </c>
      <c r="C8929" s="31" t="s">
        <v>7632</v>
      </c>
      <c r="D8929" s="31">
        <v>26.24</v>
      </c>
      <c r="E8929" s="310" t="str">
        <f t="shared" si="139"/>
        <v>SINAPI 07/2024 INSUMOS</v>
      </c>
      <c r="F8929" s="31">
        <v>26.24</v>
      </c>
    </row>
    <row r="8930" spans="1:6" ht="40.5">
      <c r="A8930" s="31">
        <v>39344</v>
      </c>
      <c r="B8930" s="537" t="s">
        <v>8915</v>
      </c>
      <c r="C8930" s="31" t="s">
        <v>7632</v>
      </c>
      <c r="D8930" s="31">
        <v>18.75</v>
      </c>
      <c r="E8930" s="310" t="str">
        <f t="shared" si="139"/>
        <v>SINAPI 07/2024 INSUMOS</v>
      </c>
      <c r="F8930" s="31">
        <v>18.75</v>
      </c>
    </row>
    <row r="8931" spans="1:6" ht="40.5">
      <c r="A8931" s="31">
        <v>12623</v>
      </c>
      <c r="B8931" s="537" t="s">
        <v>8916</v>
      </c>
      <c r="C8931" s="31" t="s">
        <v>7677</v>
      </c>
      <c r="D8931" s="31">
        <v>33.380000000000003</v>
      </c>
      <c r="E8931" s="310" t="str">
        <f t="shared" si="139"/>
        <v>SINAPI 07/2024 INSUMOS</v>
      </c>
      <c r="F8931" s="31">
        <v>33.380000000000003</v>
      </c>
    </row>
    <row r="8932" spans="1:6" ht="40.5">
      <c r="A8932" s="31">
        <v>34498</v>
      </c>
      <c r="B8932" s="537" t="s">
        <v>8917</v>
      </c>
      <c r="C8932" s="31" t="s">
        <v>7632</v>
      </c>
      <c r="D8932" s="31">
        <v>140.16</v>
      </c>
      <c r="E8932" s="310" t="str">
        <f t="shared" si="139"/>
        <v>SINAPI 07/2024 INSUMOS</v>
      </c>
      <c r="F8932" s="31">
        <v>140.16</v>
      </c>
    </row>
    <row r="8933" spans="1:6" ht="40.5">
      <c r="A8933" s="31">
        <v>13244</v>
      </c>
      <c r="B8933" s="537" t="s">
        <v>8918</v>
      </c>
      <c r="C8933" s="31" t="s">
        <v>7632</v>
      </c>
      <c r="D8933" s="31">
        <v>59</v>
      </c>
      <c r="E8933" s="310" t="str">
        <f t="shared" si="139"/>
        <v>SINAPI 07/2024 INSUMOS</v>
      </c>
      <c r="F8933" s="31">
        <v>59</v>
      </c>
    </row>
    <row r="8934" spans="1:6" ht="40.5">
      <c r="A8934" s="31">
        <v>38998</v>
      </c>
      <c r="B8934" s="537" t="s">
        <v>8919</v>
      </c>
      <c r="C8934" s="31" t="s">
        <v>7632</v>
      </c>
      <c r="D8934" s="31">
        <v>9.9700000000000006</v>
      </c>
      <c r="E8934" s="310" t="str">
        <f t="shared" si="139"/>
        <v>SINAPI 07/2024 INSUMOS</v>
      </c>
      <c r="F8934" s="31">
        <v>9.9700000000000006</v>
      </c>
    </row>
    <row r="8935" spans="1:6" ht="40.5">
      <c r="A8935" s="31">
        <v>38999</v>
      </c>
      <c r="B8935" s="537" t="s">
        <v>8920</v>
      </c>
      <c r="C8935" s="31" t="s">
        <v>7632</v>
      </c>
      <c r="D8935" s="31">
        <v>25.2</v>
      </c>
      <c r="E8935" s="310" t="str">
        <f t="shared" si="139"/>
        <v>SINAPI 07/2024 INSUMOS</v>
      </c>
      <c r="F8935" s="31">
        <v>25.2</v>
      </c>
    </row>
    <row r="8936" spans="1:6" ht="40.5">
      <c r="A8936" s="31">
        <v>38996</v>
      </c>
      <c r="B8936" s="537" t="s">
        <v>8921</v>
      </c>
      <c r="C8936" s="31" t="s">
        <v>7632</v>
      </c>
      <c r="D8936" s="31">
        <v>17.809999999999999</v>
      </c>
      <c r="E8936" s="310" t="str">
        <f t="shared" si="139"/>
        <v>SINAPI 07/2024 INSUMOS</v>
      </c>
      <c r="F8936" s="31">
        <v>17.809999999999999</v>
      </c>
    </row>
    <row r="8937" spans="1:6" ht="40.5">
      <c r="A8937" s="31">
        <v>44173</v>
      </c>
      <c r="B8937" s="537" t="s">
        <v>8922</v>
      </c>
      <c r="C8937" s="31" t="s">
        <v>7632</v>
      </c>
      <c r="D8937" s="31">
        <v>17.32</v>
      </c>
      <c r="E8937" s="310" t="str">
        <f t="shared" si="139"/>
        <v>SINAPI 07/2024 INSUMOS</v>
      </c>
      <c r="F8937" s="31">
        <v>17.32</v>
      </c>
    </row>
    <row r="8938" spans="1:6" ht="40.5">
      <c r="A8938" s="31">
        <v>44174</v>
      </c>
      <c r="B8938" s="537" t="s">
        <v>8923</v>
      </c>
      <c r="C8938" s="31" t="s">
        <v>7632</v>
      </c>
      <c r="D8938" s="31">
        <v>28.36</v>
      </c>
      <c r="E8938" s="310" t="str">
        <f t="shared" ref="E8938:E9001" si="140">+$G$7658</f>
        <v>SINAPI 07/2024 INSUMOS</v>
      </c>
      <c r="F8938" s="31">
        <v>28.36</v>
      </c>
    </row>
    <row r="8939" spans="1:6" ht="40.5">
      <c r="A8939" s="31">
        <v>38997</v>
      </c>
      <c r="B8939" s="537" t="s">
        <v>8924</v>
      </c>
      <c r="C8939" s="31" t="s">
        <v>7632</v>
      </c>
      <c r="D8939" s="31">
        <v>25.48</v>
      </c>
      <c r="E8939" s="310" t="str">
        <f t="shared" si="140"/>
        <v>SINAPI 07/2024 INSUMOS</v>
      </c>
      <c r="F8939" s="31">
        <v>25.48</v>
      </c>
    </row>
    <row r="8940" spans="1:6" ht="40.5">
      <c r="A8940" s="31">
        <v>39600</v>
      </c>
      <c r="B8940" s="537" t="s">
        <v>8925</v>
      </c>
      <c r="C8940" s="31" t="s">
        <v>7632</v>
      </c>
      <c r="D8940" s="31">
        <v>11.69</v>
      </c>
      <c r="E8940" s="310" t="str">
        <f t="shared" si="140"/>
        <v>SINAPI 07/2024 INSUMOS</v>
      </c>
      <c r="F8940" s="31">
        <v>11.69</v>
      </c>
    </row>
    <row r="8941" spans="1:6" ht="40.5">
      <c r="A8941" s="31">
        <v>39601</v>
      </c>
      <c r="B8941" s="537" t="s">
        <v>8926</v>
      </c>
      <c r="C8941" s="31" t="s">
        <v>7632</v>
      </c>
      <c r="D8941" s="31">
        <v>24.8</v>
      </c>
      <c r="E8941" s="310" t="str">
        <f t="shared" si="140"/>
        <v>SINAPI 07/2024 INSUMOS</v>
      </c>
      <c r="F8941" s="31">
        <v>24.8</v>
      </c>
    </row>
    <row r="8942" spans="1:6" ht="40.5">
      <c r="A8942" s="31">
        <v>39862</v>
      </c>
      <c r="B8942" s="537" t="s">
        <v>8927</v>
      </c>
      <c r="C8942" s="31" t="s">
        <v>7632</v>
      </c>
      <c r="D8942" s="31">
        <v>13.75</v>
      </c>
      <c r="E8942" s="310" t="str">
        <f t="shared" si="140"/>
        <v>SINAPI 07/2024 INSUMOS</v>
      </c>
      <c r="F8942" s="31">
        <v>13.75</v>
      </c>
    </row>
    <row r="8943" spans="1:6" ht="40.5">
      <c r="A8943" s="31">
        <v>39863</v>
      </c>
      <c r="B8943" s="537" t="s">
        <v>8928</v>
      </c>
      <c r="C8943" s="31" t="s">
        <v>7632</v>
      </c>
      <c r="D8943" s="31">
        <v>13.94</v>
      </c>
      <c r="E8943" s="310" t="str">
        <f t="shared" si="140"/>
        <v>SINAPI 07/2024 INSUMOS</v>
      </c>
      <c r="F8943" s="31">
        <v>13.94</v>
      </c>
    </row>
    <row r="8944" spans="1:6" ht="40.5">
      <c r="A8944" s="31">
        <v>39864</v>
      </c>
      <c r="B8944" s="537" t="s">
        <v>8929</v>
      </c>
      <c r="C8944" s="31" t="s">
        <v>7632</v>
      </c>
      <c r="D8944" s="31">
        <v>17.3</v>
      </c>
      <c r="E8944" s="310" t="str">
        <f t="shared" si="140"/>
        <v>SINAPI 07/2024 INSUMOS</v>
      </c>
      <c r="F8944" s="31">
        <v>17.3</v>
      </c>
    </row>
    <row r="8945" spans="1:6" ht="40.5">
      <c r="A8945" s="31">
        <v>39865</v>
      </c>
      <c r="B8945" s="537" t="s">
        <v>8930</v>
      </c>
      <c r="C8945" s="31" t="s">
        <v>7632</v>
      </c>
      <c r="D8945" s="31">
        <v>24.38</v>
      </c>
      <c r="E8945" s="310" t="str">
        <f t="shared" si="140"/>
        <v>SINAPI 07/2024 INSUMOS</v>
      </c>
      <c r="F8945" s="31">
        <v>24.38</v>
      </c>
    </row>
    <row r="8946" spans="1:6" ht="40.5">
      <c r="A8946" s="31">
        <v>2517</v>
      </c>
      <c r="B8946" s="537" t="s">
        <v>8931</v>
      </c>
      <c r="C8946" s="31" t="s">
        <v>7632</v>
      </c>
      <c r="D8946" s="31">
        <v>24.67</v>
      </c>
      <c r="E8946" s="310" t="str">
        <f t="shared" si="140"/>
        <v>SINAPI 07/2024 INSUMOS</v>
      </c>
      <c r="F8946" s="31">
        <v>24.67</v>
      </c>
    </row>
    <row r="8947" spans="1:6" ht="40.5">
      <c r="A8947" s="31">
        <v>2522</v>
      </c>
      <c r="B8947" s="537" t="s">
        <v>8932</v>
      </c>
      <c r="C8947" s="31" t="s">
        <v>7632</v>
      </c>
      <c r="D8947" s="31">
        <v>15.94</v>
      </c>
      <c r="E8947" s="310" t="str">
        <f t="shared" si="140"/>
        <v>SINAPI 07/2024 INSUMOS</v>
      </c>
      <c r="F8947" s="31">
        <v>15.94</v>
      </c>
    </row>
    <row r="8948" spans="1:6" ht="40.5">
      <c r="A8948" s="31">
        <v>2548</v>
      </c>
      <c r="B8948" s="537" t="s">
        <v>8933</v>
      </c>
      <c r="C8948" s="31" t="s">
        <v>7632</v>
      </c>
      <c r="D8948" s="31">
        <v>9.81</v>
      </c>
      <c r="E8948" s="310" t="str">
        <f t="shared" si="140"/>
        <v>SINAPI 07/2024 INSUMOS</v>
      </c>
      <c r="F8948" s="31">
        <v>9.81</v>
      </c>
    </row>
    <row r="8949" spans="1:6" ht="40.5">
      <c r="A8949" s="31">
        <v>2516</v>
      </c>
      <c r="B8949" s="537" t="s">
        <v>8934</v>
      </c>
      <c r="C8949" s="31" t="s">
        <v>7632</v>
      </c>
      <c r="D8949" s="31">
        <v>12.8</v>
      </c>
      <c r="E8949" s="310" t="str">
        <f t="shared" si="140"/>
        <v>SINAPI 07/2024 INSUMOS</v>
      </c>
      <c r="F8949" s="31">
        <v>12.8</v>
      </c>
    </row>
    <row r="8950" spans="1:6" ht="40.5">
      <c r="A8950" s="31">
        <v>2518</v>
      </c>
      <c r="B8950" s="537" t="s">
        <v>8935</v>
      </c>
      <c r="C8950" s="31" t="s">
        <v>7632</v>
      </c>
      <c r="D8950" s="31">
        <v>117.44</v>
      </c>
      <c r="E8950" s="310" t="str">
        <f t="shared" si="140"/>
        <v>SINAPI 07/2024 INSUMOS</v>
      </c>
      <c r="F8950" s="31">
        <v>117.44</v>
      </c>
    </row>
    <row r="8951" spans="1:6" ht="40.5">
      <c r="A8951" s="31">
        <v>2521</v>
      </c>
      <c r="B8951" s="537" t="s">
        <v>8936</v>
      </c>
      <c r="C8951" s="31" t="s">
        <v>7632</v>
      </c>
      <c r="D8951" s="31">
        <v>49.99</v>
      </c>
      <c r="E8951" s="310" t="str">
        <f t="shared" si="140"/>
        <v>SINAPI 07/2024 INSUMOS</v>
      </c>
      <c r="F8951" s="31">
        <v>49.99</v>
      </c>
    </row>
    <row r="8952" spans="1:6" ht="40.5">
      <c r="A8952" s="31">
        <v>2515</v>
      </c>
      <c r="B8952" s="537" t="s">
        <v>8937</v>
      </c>
      <c r="C8952" s="31" t="s">
        <v>7632</v>
      </c>
      <c r="D8952" s="31">
        <v>10.65</v>
      </c>
      <c r="E8952" s="310" t="str">
        <f t="shared" si="140"/>
        <v>SINAPI 07/2024 INSUMOS</v>
      </c>
      <c r="F8952" s="31">
        <v>10.65</v>
      </c>
    </row>
    <row r="8953" spans="1:6" ht="40.5">
      <c r="A8953" s="31">
        <v>2519</v>
      </c>
      <c r="B8953" s="537" t="s">
        <v>8938</v>
      </c>
      <c r="C8953" s="31" t="s">
        <v>7632</v>
      </c>
      <c r="D8953" s="31">
        <v>141.61000000000001</v>
      </c>
      <c r="E8953" s="310" t="str">
        <f t="shared" si="140"/>
        <v>SINAPI 07/2024 INSUMOS</v>
      </c>
      <c r="F8953" s="31">
        <v>141.61000000000001</v>
      </c>
    </row>
    <row r="8954" spans="1:6" ht="40.5">
      <c r="A8954" s="31">
        <v>2520</v>
      </c>
      <c r="B8954" s="537" t="s">
        <v>8939</v>
      </c>
      <c r="C8954" s="31" t="s">
        <v>7632</v>
      </c>
      <c r="D8954" s="31">
        <v>260.64</v>
      </c>
      <c r="E8954" s="310" t="str">
        <f t="shared" si="140"/>
        <v>SINAPI 07/2024 INSUMOS</v>
      </c>
      <c r="F8954" s="31">
        <v>260.64</v>
      </c>
    </row>
    <row r="8955" spans="1:6" ht="40.5">
      <c r="A8955" s="31">
        <v>1602</v>
      </c>
      <c r="B8955" s="537" t="s">
        <v>8940</v>
      </c>
      <c r="C8955" s="31" t="s">
        <v>7632</v>
      </c>
      <c r="D8955" s="31">
        <v>66.69</v>
      </c>
      <c r="E8955" s="310" t="str">
        <f t="shared" si="140"/>
        <v>SINAPI 07/2024 INSUMOS</v>
      </c>
      <c r="F8955" s="31">
        <v>66.69</v>
      </c>
    </row>
    <row r="8956" spans="1:6" ht="40.5">
      <c r="A8956" s="31">
        <v>1601</v>
      </c>
      <c r="B8956" s="537" t="s">
        <v>8941</v>
      </c>
      <c r="C8956" s="31" t="s">
        <v>7632</v>
      </c>
      <c r="D8956" s="31">
        <v>59.44</v>
      </c>
      <c r="E8956" s="310" t="str">
        <f t="shared" si="140"/>
        <v>SINAPI 07/2024 INSUMOS</v>
      </c>
      <c r="F8956" s="31">
        <v>59.44</v>
      </c>
    </row>
    <row r="8957" spans="1:6" ht="40.5">
      <c r="A8957" s="31">
        <v>1598</v>
      </c>
      <c r="B8957" s="537" t="s">
        <v>8942</v>
      </c>
      <c r="C8957" s="31" t="s">
        <v>7632</v>
      </c>
      <c r="D8957" s="31">
        <v>17.59</v>
      </c>
      <c r="E8957" s="310" t="str">
        <f t="shared" si="140"/>
        <v>SINAPI 07/2024 INSUMOS</v>
      </c>
      <c r="F8957" s="31">
        <v>17.59</v>
      </c>
    </row>
    <row r="8958" spans="1:6" ht="40.5">
      <c r="A8958" s="31">
        <v>1600</v>
      </c>
      <c r="B8958" s="537" t="s">
        <v>8943</v>
      </c>
      <c r="C8958" s="31" t="s">
        <v>7632</v>
      </c>
      <c r="D8958" s="31">
        <v>25.96</v>
      </c>
      <c r="E8958" s="310" t="str">
        <f t="shared" si="140"/>
        <v>SINAPI 07/2024 INSUMOS</v>
      </c>
      <c r="F8958" s="31">
        <v>25.96</v>
      </c>
    </row>
    <row r="8959" spans="1:6" ht="40.5">
      <c r="A8959" s="31">
        <v>1603</v>
      </c>
      <c r="B8959" s="537" t="s">
        <v>8944</v>
      </c>
      <c r="C8959" s="31" t="s">
        <v>7632</v>
      </c>
      <c r="D8959" s="31">
        <v>100.7</v>
      </c>
      <c r="E8959" s="310" t="str">
        <f t="shared" si="140"/>
        <v>SINAPI 07/2024 INSUMOS</v>
      </c>
      <c r="F8959" s="31">
        <v>100.7</v>
      </c>
    </row>
    <row r="8960" spans="1:6" ht="40.5">
      <c r="A8960" s="31">
        <v>1599</v>
      </c>
      <c r="B8960" s="537" t="s">
        <v>8945</v>
      </c>
      <c r="C8960" s="31" t="s">
        <v>7632</v>
      </c>
      <c r="D8960" s="31">
        <v>20.41</v>
      </c>
      <c r="E8960" s="310" t="str">
        <f t="shared" si="140"/>
        <v>SINAPI 07/2024 INSUMOS</v>
      </c>
      <c r="F8960" s="31">
        <v>20.41</v>
      </c>
    </row>
    <row r="8961" spans="1:6" ht="40.5">
      <c r="A8961" s="31">
        <v>1597</v>
      </c>
      <c r="B8961" s="537" t="s">
        <v>8946</v>
      </c>
      <c r="C8961" s="31" t="s">
        <v>7632</v>
      </c>
      <c r="D8961" s="31">
        <v>16.54</v>
      </c>
      <c r="E8961" s="310" t="str">
        <f t="shared" si="140"/>
        <v>SINAPI 07/2024 INSUMOS</v>
      </c>
      <c r="F8961" s="31">
        <v>16.54</v>
      </c>
    </row>
    <row r="8962" spans="1:6" ht="40.5">
      <c r="A8962" s="31">
        <v>39602</v>
      </c>
      <c r="B8962" s="537" t="s">
        <v>8947</v>
      </c>
      <c r="C8962" s="31" t="s">
        <v>7632</v>
      </c>
      <c r="D8962" s="31">
        <v>1.24</v>
      </c>
      <c r="E8962" s="310" t="str">
        <f t="shared" si="140"/>
        <v>SINAPI 07/2024 INSUMOS</v>
      </c>
      <c r="F8962" s="31">
        <v>1.24</v>
      </c>
    </row>
    <row r="8963" spans="1:6" ht="40.5">
      <c r="A8963" s="31">
        <v>39603</v>
      </c>
      <c r="B8963" s="537" t="s">
        <v>8948</v>
      </c>
      <c r="C8963" s="31" t="s">
        <v>7632</v>
      </c>
      <c r="D8963" s="31">
        <v>2.64</v>
      </c>
      <c r="E8963" s="310" t="str">
        <f t="shared" si="140"/>
        <v>SINAPI 07/2024 INSUMOS</v>
      </c>
      <c r="F8963" s="31">
        <v>2.64</v>
      </c>
    </row>
    <row r="8964" spans="1:6" ht="40.5">
      <c r="A8964" s="31">
        <v>11821</v>
      </c>
      <c r="B8964" s="537" t="s">
        <v>8949</v>
      </c>
      <c r="C8964" s="31" t="s">
        <v>7632</v>
      </c>
      <c r="D8964" s="31">
        <v>13.58</v>
      </c>
      <c r="E8964" s="310" t="str">
        <f t="shared" si="140"/>
        <v>SINAPI 07/2024 INSUMOS</v>
      </c>
      <c r="F8964" s="31">
        <v>13.58</v>
      </c>
    </row>
    <row r="8965" spans="1:6" ht="40.5">
      <c r="A8965" s="31">
        <v>1562</v>
      </c>
      <c r="B8965" s="537" t="s">
        <v>8950</v>
      </c>
      <c r="C8965" s="31" t="s">
        <v>7632</v>
      </c>
      <c r="D8965" s="31">
        <v>22.25</v>
      </c>
      <c r="E8965" s="310" t="str">
        <f t="shared" si="140"/>
        <v>SINAPI 07/2024 INSUMOS</v>
      </c>
      <c r="F8965" s="31">
        <v>22.25</v>
      </c>
    </row>
    <row r="8966" spans="1:6" ht="40.5">
      <c r="A8966" s="31">
        <v>1563</v>
      </c>
      <c r="B8966" s="537" t="s">
        <v>8951</v>
      </c>
      <c r="C8966" s="31" t="s">
        <v>7632</v>
      </c>
      <c r="D8966" s="31">
        <v>29.85</v>
      </c>
      <c r="E8966" s="310" t="str">
        <f t="shared" si="140"/>
        <v>SINAPI 07/2024 INSUMOS</v>
      </c>
      <c r="F8966" s="31">
        <v>29.85</v>
      </c>
    </row>
    <row r="8967" spans="1:6" ht="40.5">
      <c r="A8967" s="31">
        <v>11856</v>
      </c>
      <c r="B8967" s="537" t="s">
        <v>8952</v>
      </c>
      <c r="C8967" s="31" t="s">
        <v>7632</v>
      </c>
      <c r="D8967" s="31">
        <v>8.9</v>
      </c>
      <c r="E8967" s="310" t="str">
        <f t="shared" si="140"/>
        <v>SINAPI 07/2024 INSUMOS</v>
      </c>
      <c r="F8967" s="31">
        <v>8.9</v>
      </c>
    </row>
    <row r="8968" spans="1:6" ht="40.5">
      <c r="A8968" s="31">
        <v>11857</v>
      </c>
      <c r="B8968" s="537" t="s">
        <v>8953</v>
      </c>
      <c r="C8968" s="31" t="s">
        <v>7632</v>
      </c>
      <c r="D8968" s="31">
        <v>46.84</v>
      </c>
      <c r="E8968" s="310" t="str">
        <f t="shared" si="140"/>
        <v>SINAPI 07/2024 INSUMOS</v>
      </c>
      <c r="F8968" s="31">
        <v>46.84</v>
      </c>
    </row>
    <row r="8969" spans="1:6" ht="40.5">
      <c r="A8969" s="31">
        <v>11858</v>
      </c>
      <c r="B8969" s="537" t="s">
        <v>8954</v>
      </c>
      <c r="C8969" s="31" t="s">
        <v>7632</v>
      </c>
      <c r="D8969" s="31">
        <v>58.13</v>
      </c>
      <c r="E8969" s="310" t="str">
        <f t="shared" si="140"/>
        <v>SINAPI 07/2024 INSUMOS</v>
      </c>
      <c r="F8969" s="31">
        <v>58.13</v>
      </c>
    </row>
    <row r="8970" spans="1:6" ht="40.5">
      <c r="A8970" s="31">
        <v>1539</v>
      </c>
      <c r="B8970" s="537" t="s">
        <v>8955</v>
      </c>
      <c r="C8970" s="31" t="s">
        <v>7632</v>
      </c>
      <c r="D8970" s="31">
        <v>10.46</v>
      </c>
      <c r="E8970" s="310" t="str">
        <f t="shared" si="140"/>
        <v>SINAPI 07/2024 INSUMOS</v>
      </c>
      <c r="F8970" s="31">
        <v>10.46</v>
      </c>
    </row>
    <row r="8971" spans="1:6" ht="40.5">
      <c r="A8971" s="31">
        <v>11859</v>
      </c>
      <c r="B8971" s="537" t="s">
        <v>8956</v>
      </c>
      <c r="C8971" s="31" t="s">
        <v>7632</v>
      </c>
      <c r="D8971" s="31">
        <v>79.09</v>
      </c>
      <c r="E8971" s="310" t="str">
        <f t="shared" si="140"/>
        <v>SINAPI 07/2024 INSUMOS</v>
      </c>
      <c r="F8971" s="31">
        <v>79.09</v>
      </c>
    </row>
    <row r="8972" spans="1:6" ht="40.5">
      <c r="A8972" s="31">
        <v>1550</v>
      </c>
      <c r="B8972" s="537" t="s">
        <v>8957</v>
      </c>
      <c r="C8972" s="31" t="s">
        <v>7632</v>
      </c>
      <c r="D8972" s="31">
        <v>11.04</v>
      </c>
      <c r="E8972" s="310" t="str">
        <f t="shared" si="140"/>
        <v>SINAPI 07/2024 INSUMOS</v>
      </c>
      <c r="F8972" s="31">
        <v>11.04</v>
      </c>
    </row>
    <row r="8973" spans="1:6" ht="40.5">
      <c r="A8973" s="31">
        <v>11854</v>
      </c>
      <c r="B8973" s="537" t="s">
        <v>8958</v>
      </c>
      <c r="C8973" s="31" t="s">
        <v>7632</v>
      </c>
      <c r="D8973" s="31">
        <v>13.79</v>
      </c>
      <c r="E8973" s="310" t="str">
        <f t="shared" si="140"/>
        <v>SINAPI 07/2024 INSUMOS</v>
      </c>
      <c r="F8973" s="31">
        <v>13.79</v>
      </c>
    </row>
    <row r="8974" spans="1:6" ht="40.5">
      <c r="A8974" s="31">
        <v>11862</v>
      </c>
      <c r="B8974" s="537" t="s">
        <v>8959</v>
      </c>
      <c r="C8974" s="31" t="s">
        <v>7632</v>
      </c>
      <c r="D8974" s="31">
        <v>19.34</v>
      </c>
      <c r="E8974" s="310" t="str">
        <f t="shared" si="140"/>
        <v>SINAPI 07/2024 INSUMOS</v>
      </c>
      <c r="F8974" s="31">
        <v>19.34</v>
      </c>
    </row>
    <row r="8975" spans="1:6" ht="40.5">
      <c r="A8975" s="31">
        <v>11863</v>
      </c>
      <c r="B8975" s="537" t="s">
        <v>8960</v>
      </c>
      <c r="C8975" s="31" t="s">
        <v>7632</v>
      </c>
      <c r="D8975" s="31">
        <v>7.81</v>
      </c>
      <c r="E8975" s="310" t="str">
        <f t="shared" si="140"/>
        <v>SINAPI 07/2024 INSUMOS</v>
      </c>
      <c r="F8975" s="31">
        <v>7.81</v>
      </c>
    </row>
    <row r="8976" spans="1:6" ht="40.5">
      <c r="A8976" s="31">
        <v>11855</v>
      </c>
      <c r="B8976" s="537" t="s">
        <v>8961</v>
      </c>
      <c r="C8976" s="31" t="s">
        <v>7632</v>
      </c>
      <c r="D8976" s="31">
        <v>28.87</v>
      </c>
      <c r="E8976" s="310" t="str">
        <f t="shared" si="140"/>
        <v>SINAPI 07/2024 INSUMOS</v>
      </c>
      <c r="F8976" s="31">
        <v>28.87</v>
      </c>
    </row>
    <row r="8977" spans="1:6" ht="40.5">
      <c r="A8977" s="31">
        <v>11864</v>
      </c>
      <c r="B8977" s="537" t="s">
        <v>8962</v>
      </c>
      <c r="C8977" s="31" t="s">
        <v>7632</v>
      </c>
      <c r="D8977" s="31">
        <v>43.65</v>
      </c>
      <c r="E8977" s="310" t="str">
        <f t="shared" si="140"/>
        <v>SINAPI 07/2024 INSUMOS</v>
      </c>
      <c r="F8977" s="31">
        <v>43.65</v>
      </c>
    </row>
    <row r="8978" spans="1:6" ht="40.5">
      <c r="A8978" s="31">
        <v>2527</v>
      </c>
      <c r="B8978" s="537" t="s">
        <v>8963</v>
      </c>
      <c r="C8978" s="31" t="s">
        <v>7632</v>
      </c>
      <c r="D8978" s="31">
        <v>8.83</v>
      </c>
      <c r="E8978" s="310" t="str">
        <f t="shared" si="140"/>
        <v>SINAPI 07/2024 INSUMOS</v>
      </c>
      <c r="F8978" s="31">
        <v>8.83</v>
      </c>
    </row>
    <row r="8979" spans="1:6" ht="40.5">
      <c r="A8979" s="31">
        <v>2526</v>
      </c>
      <c r="B8979" s="537" t="s">
        <v>8964</v>
      </c>
      <c r="C8979" s="31" t="s">
        <v>7632</v>
      </c>
      <c r="D8979" s="31">
        <v>5.66</v>
      </c>
      <c r="E8979" s="310" t="str">
        <f t="shared" si="140"/>
        <v>SINAPI 07/2024 INSUMOS</v>
      </c>
      <c r="F8979" s="31">
        <v>5.66</v>
      </c>
    </row>
    <row r="8980" spans="1:6" ht="40.5">
      <c r="A8980" s="31">
        <v>2487</v>
      </c>
      <c r="B8980" s="537" t="s">
        <v>8965</v>
      </c>
      <c r="C8980" s="31" t="s">
        <v>7632</v>
      </c>
      <c r="D8980" s="31">
        <v>1.93</v>
      </c>
      <c r="E8980" s="310" t="str">
        <f t="shared" si="140"/>
        <v>SINAPI 07/2024 INSUMOS</v>
      </c>
      <c r="F8980" s="31">
        <v>1.93</v>
      </c>
    </row>
    <row r="8981" spans="1:6" ht="40.5">
      <c r="A8981" s="31">
        <v>2483</v>
      </c>
      <c r="B8981" s="537" t="s">
        <v>8966</v>
      </c>
      <c r="C8981" s="31" t="s">
        <v>7632</v>
      </c>
      <c r="D8981" s="31">
        <v>4.03</v>
      </c>
      <c r="E8981" s="310" t="str">
        <f t="shared" si="140"/>
        <v>SINAPI 07/2024 INSUMOS</v>
      </c>
      <c r="F8981" s="31">
        <v>4.03</v>
      </c>
    </row>
    <row r="8982" spans="1:6" ht="40.5">
      <c r="A8982" s="31">
        <v>2528</v>
      </c>
      <c r="B8982" s="537" t="s">
        <v>8967</v>
      </c>
      <c r="C8982" s="31" t="s">
        <v>7632</v>
      </c>
      <c r="D8982" s="31">
        <v>22.22</v>
      </c>
      <c r="E8982" s="310" t="str">
        <f t="shared" si="140"/>
        <v>SINAPI 07/2024 INSUMOS</v>
      </c>
      <c r="F8982" s="31">
        <v>22.22</v>
      </c>
    </row>
    <row r="8983" spans="1:6" ht="40.5">
      <c r="A8983" s="31">
        <v>2489</v>
      </c>
      <c r="B8983" s="537" t="s">
        <v>8968</v>
      </c>
      <c r="C8983" s="31" t="s">
        <v>7632</v>
      </c>
      <c r="D8983" s="31">
        <v>9.7899999999999991</v>
      </c>
      <c r="E8983" s="310" t="str">
        <f t="shared" si="140"/>
        <v>SINAPI 07/2024 INSUMOS</v>
      </c>
      <c r="F8983" s="31">
        <v>9.7899999999999991</v>
      </c>
    </row>
    <row r="8984" spans="1:6" ht="40.5">
      <c r="A8984" s="31">
        <v>2488</v>
      </c>
      <c r="B8984" s="537" t="s">
        <v>8969</v>
      </c>
      <c r="C8984" s="31" t="s">
        <v>7632</v>
      </c>
      <c r="D8984" s="31">
        <v>2.2599999999999998</v>
      </c>
      <c r="E8984" s="310" t="str">
        <f t="shared" si="140"/>
        <v>SINAPI 07/2024 INSUMOS</v>
      </c>
      <c r="F8984" s="31">
        <v>2.2599999999999998</v>
      </c>
    </row>
    <row r="8985" spans="1:6" ht="40.5">
      <c r="A8985" s="31">
        <v>2484</v>
      </c>
      <c r="B8985" s="537" t="s">
        <v>8970</v>
      </c>
      <c r="C8985" s="31" t="s">
        <v>7632</v>
      </c>
      <c r="D8985" s="31">
        <v>32.28</v>
      </c>
      <c r="E8985" s="310" t="str">
        <f t="shared" si="140"/>
        <v>SINAPI 07/2024 INSUMOS</v>
      </c>
      <c r="F8985" s="31">
        <v>32.28</v>
      </c>
    </row>
    <row r="8986" spans="1:6" ht="40.5">
      <c r="A8986" s="31">
        <v>2485</v>
      </c>
      <c r="B8986" s="537" t="s">
        <v>8971</v>
      </c>
      <c r="C8986" s="31" t="s">
        <v>7632</v>
      </c>
      <c r="D8986" s="31">
        <v>50.59</v>
      </c>
      <c r="E8986" s="310" t="str">
        <f t="shared" si="140"/>
        <v>SINAPI 07/2024 INSUMOS</v>
      </c>
      <c r="F8986" s="31">
        <v>50.59</v>
      </c>
    </row>
    <row r="8987" spans="1:6" ht="45">
      <c r="A8987" s="31">
        <v>39279</v>
      </c>
      <c r="B8987" s="537" t="s">
        <v>8972</v>
      </c>
      <c r="C8987" s="31" t="s">
        <v>7632</v>
      </c>
      <c r="D8987" s="31">
        <v>8.74</v>
      </c>
      <c r="E8987" s="310" t="str">
        <f t="shared" si="140"/>
        <v>SINAPI 07/2024 INSUMOS</v>
      </c>
      <c r="F8987" s="31">
        <v>8.74</v>
      </c>
    </row>
    <row r="8988" spans="1:6" ht="45">
      <c r="A8988" s="31">
        <v>39280</v>
      </c>
      <c r="B8988" s="537" t="s">
        <v>8973</v>
      </c>
      <c r="C8988" s="31" t="s">
        <v>7632</v>
      </c>
      <c r="D8988" s="31">
        <v>9.7899999999999991</v>
      </c>
      <c r="E8988" s="310" t="str">
        <f t="shared" si="140"/>
        <v>SINAPI 07/2024 INSUMOS</v>
      </c>
      <c r="F8988" s="31">
        <v>9.7899999999999991</v>
      </c>
    </row>
    <row r="8989" spans="1:6" ht="45">
      <c r="A8989" s="31">
        <v>39281</v>
      </c>
      <c r="B8989" s="537" t="s">
        <v>8974</v>
      </c>
      <c r="C8989" s="31" t="s">
        <v>7632</v>
      </c>
      <c r="D8989" s="31">
        <v>12.94</v>
      </c>
      <c r="E8989" s="310" t="str">
        <f t="shared" si="140"/>
        <v>SINAPI 07/2024 INSUMOS</v>
      </c>
      <c r="F8989" s="31">
        <v>12.94</v>
      </c>
    </row>
    <row r="8990" spans="1:6" ht="45">
      <c r="A8990" s="31">
        <v>39282</v>
      </c>
      <c r="B8990" s="537" t="s">
        <v>8975</v>
      </c>
      <c r="C8990" s="31" t="s">
        <v>7632</v>
      </c>
      <c r="D8990" s="31">
        <v>18.059999999999999</v>
      </c>
      <c r="E8990" s="310" t="str">
        <f t="shared" si="140"/>
        <v>SINAPI 07/2024 INSUMOS</v>
      </c>
      <c r="F8990" s="31">
        <v>18.059999999999999</v>
      </c>
    </row>
    <row r="8991" spans="1:6" ht="45">
      <c r="A8991" s="31">
        <v>38844</v>
      </c>
      <c r="B8991" s="537" t="s">
        <v>8976</v>
      </c>
      <c r="C8991" s="31" t="s">
        <v>7632</v>
      </c>
      <c r="D8991" s="31">
        <v>8.86</v>
      </c>
      <c r="E8991" s="310" t="str">
        <f t="shared" si="140"/>
        <v>SINAPI 07/2024 INSUMOS</v>
      </c>
      <c r="F8991" s="31">
        <v>8.86</v>
      </c>
    </row>
    <row r="8992" spans="1:6" ht="45">
      <c r="A8992" s="31">
        <v>38846</v>
      </c>
      <c r="B8992" s="537" t="s">
        <v>8977</v>
      </c>
      <c r="C8992" s="31" t="s">
        <v>7632</v>
      </c>
      <c r="D8992" s="31">
        <v>9.01</v>
      </c>
      <c r="E8992" s="310" t="str">
        <f t="shared" si="140"/>
        <v>SINAPI 07/2024 INSUMOS</v>
      </c>
      <c r="F8992" s="31">
        <v>9.01</v>
      </c>
    </row>
    <row r="8993" spans="1:6" ht="45">
      <c r="A8993" s="31">
        <v>38847</v>
      </c>
      <c r="B8993" s="537" t="s">
        <v>8978</v>
      </c>
      <c r="C8993" s="31" t="s">
        <v>7632</v>
      </c>
      <c r="D8993" s="31">
        <v>10.56</v>
      </c>
      <c r="E8993" s="310" t="str">
        <f t="shared" si="140"/>
        <v>SINAPI 07/2024 INSUMOS</v>
      </c>
      <c r="F8993" s="31">
        <v>10.56</v>
      </c>
    </row>
    <row r="8994" spans="1:6" ht="45">
      <c r="A8994" s="31">
        <v>38850</v>
      </c>
      <c r="B8994" s="537" t="s">
        <v>8979</v>
      </c>
      <c r="C8994" s="31" t="s">
        <v>7632</v>
      </c>
      <c r="D8994" s="31">
        <v>19.07</v>
      </c>
      <c r="E8994" s="310" t="str">
        <f t="shared" si="140"/>
        <v>SINAPI 07/2024 INSUMOS</v>
      </c>
      <c r="F8994" s="31">
        <v>19.07</v>
      </c>
    </row>
    <row r="8995" spans="1:6" ht="45">
      <c r="A8995" s="31">
        <v>38848</v>
      </c>
      <c r="B8995" s="537" t="s">
        <v>8980</v>
      </c>
      <c r="C8995" s="31" t="s">
        <v>7632</v>
      </c>
      <c r="D8995" s="31">
        <v>12.5</v>
      </c>
      <c r="E8995" s="310" t="str">
        <f t="shared" si="140"/>
        <v>SINAPI 07/2024 INSUMOS</v>
      </c>
      <c r="F8995" s="31">
        <v>12.5</v>
      </c>
    </row>
    <row r="8996" spans="1:6" ht="45">
      <c r="A8996" s="31">
        <v>38851</v>
      </c>
      <c r="B8996" s="537" t="s">
        <v>8981</v>
      </c>
      <c r="C8996" s="31" t="s">
        <v>7632</v>
      </c>
      <c r="D8996" s="31">
        <v>21.56</v>
      </c>
      <c r="E8996" s="310" t="str">
        <f t="shared" si="140"/>
        <v>SINAPI 07/2024 INSUMOS</v>
      </c>
      <c r="F8996" s="31">
        <v>21.56</v>
      </c>
    </row>
    <row r="8997" spans="1:6" ht="45">
      <c r="A8997" s="31">
        <v>38854</v>
      </c>
      <c r="B8997" s="537" t="s">
        <v>8982</v>
      </c>
      <c r="C8997" s="31" t="s">
        <v>7632</v>
      </c>
      <c r="D8997" s="31">
        <v>9.36</v>
      </c>
      <c r="E8997" s="310" t="str">
        <f t="shared" si="140"/>
        <v>SINAPI 07/2024 INSUMOS</v>
      </c>
      <c r="F8997" s="31">
        <v>9.36</v>
      </c>
    </row>
    <row r="8998" spans="1:6" ht="40.5">
      <c r="A8998" s="31">
        <v>44247</v>
      </c>
      <c r="B8998" s="537" t="s">
        <v>8983</v>
      </c>
      <c r="C8998" s="31" t="s">
        <v>7632</v>
      </c>
      <c r="D8998" s="118">
        <v>1190.55</v>
      </c>
      <c r="E8998" s="310" t="str">
        <f t="shared" si="140"/>
        <v>SINAPI 07/2024 INSUMOS</v>
      </c>
      <c r="F8998" s="118">
        <v>1190.55</v>
      </c>
    </row>
    <row r="8999" spans="1:6" ht="40.5">
      <c r="A8999" s="31">
        <v>38005</v>
      </c>
      <c r="B8999" s="537" t="s">
        <v>8984</v>
      </c>
      <c r="C8999" s="31" t="s">
        <v>7632</v>
      </c>
      <c r="D8999" s="31">
        <v>14.15</v>
      </c>
      <c r="E8999" s="310" t="str">
        <f t="shared" si="140"/>
        <v>SINAPI 07/2024 INSUMOS</v>
      </c>
      <c r="F8999" s="31">
        <v>14.15</v>
      </c>
    </row>
    <row r="9000" spans="1:6" ht="40.5">
      <c r="A9000" s="31">
        <v>38006</v>
      </c>
      <c r="B9000" s="537" t="s">
        <v>8985</v>
      </c>
      <c r="C9000" s="31" t="s">
        <v>7632</v>
      </c>
      <c r="D9000" s="31">
        <v>18.809999999999999</v>
      </c>
      <c r="E9000" s="310" t="str">
        <f t="shared" si="140"/>
        <v>SINAPI 07/2024 INSUMOS</v>
      </c>
      <c r="F9000" s="31">
        <v>18.809999999999999</v>
      </c>
    </row>
    <row r="9001" spans="1:6" ht="40.5">
      <c r="A9001" s="31">
        <v>38428</v>
      </c>
      <c r="B9001" s="537" t="s">
        <v>8986</v>
      </c>
      <c r="C9001" s="31" t="s">
        <v>7632</v>
      </c>
      <c r="D9001" s="31">
        <v>16.84</v>
      </c>
      <c r="E9001" s="310" t="str">
        <f t="shared" si="140"/>
        <v>SINAPI 07/2024 INSUMOS</v>
      </c>
      <c r="F9001" s="31">
        <v>16.84</v>
      </c>
    </row>
    <row r="9002" spans="1:6" ht="40.5">
      <c r="A9002" s="31">
        <v>38007</v>
      </c>
      <c r="B9002" s="537" t="s">
        <v>8987</v>
      </c>
      <c r="C9002" s="31" t="s">
        <v>7632</v>
      </c>
      <c r="D9002" s="31">
        <v>21.7</v>
      </c>
      <c r="E9002" s="310" t="str">
        <f t="shared" ref="E9002:E9065" si="141">+$G$7658</f>
        <v>SINAPI 07/2024 INSUMOS</v>
      </c>
      <c r="F9002" s="31">
        <v>21.7</v>
      </c>
    </row>
    <row r="9003" spans="1:6" ht="40.5">
      <c r="A9003" s="31">
        <v>38008</v>
      </c>
      <c r="B9003" s="537" t="s">
        <v>8988</v>
      </c>
      <c r="C9003" s="31" t="s">
        <v>7632</v>
      </c>
      <c r="D9003" s="31">
        <v>34.729999999999997</v>
      </c>
      <c r="E9003" s="310" t="str">
        <f t="shared" si="141"/>
        <v>SINAPI 07/2024 INSUMOS</v>
      </c>
      <c r="F9003" s="31">
        <v>34.729999999999997</v>
      </c>
    </row>
    <row r="9004" spans="1:6" ht="40.5">
      <c r="A9004" s="31">
        <v>38009</v>
      </c>
      <c r="B9004" s="537" t="s">
        <v>8989</v>
      </c>
      <c r="C9004" s="31" t="s">
        <v>7632</v>
      </c>
      <c r="D9004" s="31">
        <v>42.52</v>
      </c>
      <c r="E9004" s="310" t="str">
        <f t="shared" si="141"/>
        <v>SINAPI 07/2024 INSUMOS</v>
      </c>
      <c r="F9004" s="31">
        <v>42.52</v>
      </c>
    </row>
    <row r="9005" spans="1:6" ht="40.5">
      <c r="A9005" s="31">
        <v>44248</v>
      </c>
      <c r="B9005" s="537" t="s">
        <v>8990</v>
      </c>
      <c r="C9005" s="31" t="s">
        <v>7632</v>
      </c>
      <c r="D9005" s="31">
        <v>69.3</v>
      </c>
      <c r="E9005" s="310" t="str">
        <f t="shared" si="141"/>
        <v>SINAPI 07/2024 INSUMOS</v>
      </c>
      <c r="F9005" s="31">
        <v>69.3</v>
      </c>
    </row>
    <row r="9006" spans="1:6" ht="40.5">
      <c r="A9006" s="31">
        <v>44249</v>
      </c>
      <c r="B9006" s="537" t="s">
        <v>8991</v>
      </c>
      <c r="C9006" s="31" t="s">
        <v>7632</v>
      </c>
      <c r="D9006" s="31">
        <v>267.38</v>
      </c>
      <c r="E9006" s="310" t="str">
        <f t="shared" si="141"/>
        <v>SINAPI 07/2024 INSUMOS</v>
      </c>
      <c r="F9006" s="31">
        <v>267.38</v>
      </c>
    </row>
    <row r="9007" spans="1:6" ht="40.5">
      <c r="A9007" s="31">
        <v>44250</v>
      </c>
      <c r="B9007" s="537" t="s">
        <v>8992</v>
      </c>
      <c r="C9007" s="31" t="s">
        <v>7632</v>
      </c>
      <c r="D9007" s="31">
        <v>388.3</v>
      </c>
      <c r="E9007" s="310" t="str">
        <f t="shared" si="141"/>
        <v>SINAPI 07/2024 INSUMOS</v>
      </c>
      <c r="F9007" s="31">
        <v>388.3</v>
      </c>
    </row>
    <row r="9008" spans="1:6" ht="60">
      <c r="A9008" s="31">
        <v>3104</v>
      </c>
      <c r="B9008" s="537" t="s">
        <v>8993</v>
      </c>
      <c r="C9008" s="31" t="s">
        <v>8994</v>
      </c>
      <c r="D9008" s="31">
        <v>169.29</v>
      </c>
      <c r="E9008" s="310" t="str">
        <f t="shared" si="141"/>
        <v>SINAPI 07/2024 INSUMOS</v>
      </c>
      <c r="F9008" s="31">
        <v>169.29</v>
      </c>
    </row>
    <row r="9009" spans="1:6" ht="40.5">
      <c r="A9009" s="31">
        <v>1607</v>
      </c>
      <c r="B9009" s="537" t="s">
        <v>8995</v>
      </c>
      <c r="C9009" s="31" t="s">
        <v>8994</v>
      </c>
      <c r="D9009" s="31">
        <v>0.21</v>
      </c>
      <c r="E9009" s="310" t="str">
        <f t="shared" si="141"/>
        <v>SINAPI 07/2024 INSUMOS</v>
      </c>
      <c r="F9009" s="31">
        <v>0.21</v>
      </c>
    </row>
    <row r="9010" spans="1:6" ht="45">
      <c r="A9010" s="31">
        <v>38169</v>
      </c>
      <c r="B9010" s="537" t="s">
        <v>8996</v>
      </c>
      <c r="C9010" s="31" t="s">
        <v>8994</v>
      </c>
      <c r="D9010" s="31">
        <v>83.98</v>
      </c>
      <c r="E9010" s="310" t="str">
        <f t="shared" si="141"/>
        <v>SINAPI 07/2024 INSUMOS</v>
      </c>
      <c r="F9010" s="31">
        <v>83.98</v>
      </c>
    </row>
    <row r="9011" spans="1:6" ht="40.5">
      <c r="A9011" s="31">
        <v>6142</v>
      </c>
      <c r="B9011" s="537" t="s">
        <v>8997</v>
      </c>
      <c r="C9011" s="31" t="s">
        <v>7632</v>
      </c>
      <c r="D9011" s="31">
        <v>7.46</v>
      </c>
      <c r="E9011" s="310" t="str">
        <f t="shared" si="141"/>
        <v>SINAPI 07/2024 INSUMOS</v>
      </c>
      <c r="F9011" s="31">
        <v>7.46</v>
      </c>
    </row>
    <row r="9012" spans="1:6" ht="45">
      <c r="A9012" s="31">
        <v>11686</v>
      </c>
      <c r="B9012" s="537" t="s">
        <v>8998</v>
      </c>
      <c r="C9012" s="31" t="s">
        <v>7632</v>
      </c>
      <c r="D9012" s="31">
        <v>10.36</v>
      </c>
      <c r="E9012" s="310" t="str">
        <f t="shared" si="141"/>
        <v>SINAPI 07/2024 INSUMOS</v>
      </c>
      <c r="F9012" s="31">
        <v>10.36</v>
      </c>
    </row>
    <row r="9013" spans="1:6" ht="40.5">
      <c r="A9013" s="31">
        <v>37598</v>
      </c>
      <c r="B9013" s="537" t="s">
        <v>8999</v>
      </c>
      <c r="C9013" s="31" t="s">
        <v>7632</v>
      </c>
      <c r="D9013" s="31">
        <v>37.6</v>
      </c>
      <c r="E9013" s="310" t="str">
        <f t="shared" si="141"/>
        <v>SINAPI 07/2024 INSUMOS</v>
      </c>
      <c r="F9013" s="31">
        <v>37.6</v>
      </c>
    </row>
    <row r="9014" spans="1:6" ht="60">
      <c r="A9014" s="31">
        <v>25398</v>
      </c>
      <c r="B9014" s="537" t="s">
        <v>9000</v>
      </c>
      <c r="C9014" s="31" t="s">
        <v>7632</v>
      </c>
      <c r="D9014" s="118">
        <v>3537.53</v>
      </c>
      <c r="E9014" s="310" t="str">
        <f t="shared" si="141"/>
        <v>SINAPI 07/2024 INSUMOS</v>
      </c>
      <c r="F9014" s="118">
        <v>3537.53</v>
      </c>
    </row>
    <row r="9015" spans="1:6" ht="60">
      <c r="A9015" s="31">
        <v>25399</v>
      </c>
      <c r="B9015" s="537" t="s">
        <v>9001</v>
      </c>
      <c r="C9015" s="31" t="s">
        <v>7632</v>
      </c>
      <c r="D9015" s="118">
        <v>2147.59</v>
      </c>
      <c r="E9015" s="310" t="str">
        <f t="shared" si="141"/>
        <v>SINAPI 07/2024 INSUMOS</v>
      </c>
      <c r="F9015" s="118">
        <v>2147.59</v>
      </c>
    </row>
    <row r="9016" spans="1:6" ht="45">
      <c r="A9016" s="31">
        <v>43440</v>
      </c>
      <c r="B9016" s="537" t="s">
        <v>9002</v>
      </c>
      <c r="C9016" s="31" t="s">
        <v>7632</v>
      </c>
      <c r="D9016" s="31">
        <v>375.44</v>
      </c>
      <c r="E9016" s="310" t="str">
        <f t="shared" si="141"/>
        <v>SINAPI 07/2024 INSUMOS</v>
      </c>
      <c r="F9016" s="31">
        <v>375.44</v>
      </c>
    </row>
    <row r="9017" spans="1:6" ht="45">
      <c r="A9017" s="31">
        <v>10667</v>
      </c>
      <c r="B9017" s="537" t="s">
        <v>9003</v>
      </c>
      <c r="C9017" s="31" t="s">
        <v>7632</v>
      </c>
      <c r="D9017" s="118">
        <v>19404</v>
      </c>
      <c r="E9017" s="310" t="str">
        <f t="shared" si="141"/>
        <v>SINAPI 07/2024 INSUMOS</v>
      </c>
      <c r="F9017" s="118">
        <v>19404</v>
      </c>
    </row>
    <row r="9018" spans="1:6" ht="40.5">
      <c r="A9018" s="31">
        <v>1613</v>
      </c>
      <c r="B9018" s="537" t="s">
        <v>9004</v>
      </c>
      <c r="C9018" s="31" t="s">
        <v>7632</v>
      </c>
      <c r="D9018" s="118">
        <v>1782.26</v>
      </c>
      <c r="E9018" s="310" t="str">
        <f t="shared" si="141"/>
        <v>SINAPI 07/2024 INSUMOS</v>
      </c>
      <c r="F9018" s="118">
        <v>1782.26</v>
      </c>
    </row>
    <row r="9019" spans="1:6" ht="40.5">
      <c r="A9019" s="31">
        <v>1626</v>
      </c>
      <c r="B9019" s="537" t="s">
        <v>9005</v>
      </c>
      <c r="C9019" s="31" t="s">
        <v>7632</v>
      </c>
      <c r="D9019" s="118">
        <v>2665.59</v>
      </c>
      <c r="E9019" s="310" t="str">
        <f t="shared" si="141"/>
        <v>SINAPI 07/2024 INSUMOS</v>
      </c>
      <c r="F9019" s="118">
        <v>2665.59</v>
      </c>
    </row>
    <row r="9020" spans="1:6" ht="40.5">
      <c r="A9020" s="31">
        <v>1625</v>
      </c>
      <c r="B9020" s="537" t="s">
        <v>9006</v>
      </c>
      <c r="C9020" s="31" t="s">
        <v>7632</v>
      </c>
      <c r="D9020" s="31">
        <v>186.18</v>
      </c>
      <c r="E9020" s="310" t="str">
        <f t="shared" si="141"/>
        <v>SINAPI 07/2024 INSUMOS</v>
      </c>
      <c r="F9020" s="31">
        <v>186.18</v>
      </c>
    </row>
    <row r="9021" spans="1:6" ht="40.5">
      <c r="A9021" s="31">
        <v>1622</v>
      </c>
      <c r="B9021" s="537" t="s">
        <v>9007</v>
      </c>
      <c r="C9021" s="31" t="s">
        <v>7632</v>
      </c>
      <c r="D9021" s="118">
        <v>6015.15</v>
      </c>
      <c r="E9021" s="310" t="str">
        <f t="shared" si="141"/>
        <v>SINAPI 07/2024 INSUMOS</v>
      </c>
      <c r="F9021" s="118">
        <v>6015.15</v>
      </c>
    </row>
    <row r="9022" spans="1:6" ht="40.5">
      <c r="A9022" s="31">
        <v>1620</v>
      </c>
      <c r="B9022" s="537" t="s">
        <v>9008</v>
      </c>
      <c r="C9022" s="31" t="s">
        <v>7632</v>
      </c>
      <c r="D9022" s="31">
        <v>392.2</v>
      </c>
      <c r="E9022" s="310" t="str">
        <f t="shared" si="141"/>
        <v>SINAPI 07/2024 INSUMOS</v>
      </c>
      <c r="F9022" s="31">
        <v>392.2</v>
      </c>
    </row>
    <row r="9023" spans="1:6" ht="40.5">
      <c r="A9023" s="31">
        <v>1629</v>
      </c>
      <c r="B9023" s="537" t="s">
        <v>9009</v>
      </c>
      <c r="C9023" s="31" t="s">
        <v>7632</v>
      </c>
      <c r="D9023" s="118">
        <v>14639.45</v>
      </c>
      <c r="E9023" s="310" t="str">
        <f t="shared" si="141"/>
        <v>SINAPI 07/2024 INSUMOS</v>
      </c>
      <c r="F9023" s="118">
        <v>14639.45</v>
      </c>
    </row>
    <row r="9024" spans="1:6" ht="40.5">
      <c r="A9024" s="31">
        <v>1627</v>
      </c>
      <c r="B9024" s="537" t="s">
        <v>9010</v>
      </c>
      <c r="C9024" s="31" t="s">
        <v>7632</v>
      </c>
      <c r="D9024" s="31">
        <v>749.67</v>
      </c>
      <c r="E9024" s="310" t="str">
        <f t="shared" si="141"/>
        <v>SINAPI 07/2024 INSUMOS</v>
      </c>
      <c r="F9024" s="31">
        <v>749.67</v>
      </c>
    </row>
    <row r="9025" spans="1:6" ht="40.5">
      <c r="A9025" s="31">
        <v>1623</v>
      </c>
      <c r="B9025" s="537" t="s">
        <v>9011</v>
      </c>
      <c r="C9025" s="31" t="s">
        <v>7632</v>
      </c>
      <c r="D9025" s="31">
        <v>151.84</v>
      </c>
      <c r="E9025" s="310" t="str">
        <f t="shared" si="141"/>
        <v>SINAPI 07/2024 INSUMOS</v>
      </c>
      <c r="F9025" s="31">
        <v>151.84</v>
      </c>
    </row>
    <row r="9026" spans="1:6" ht="40.5">
      <c r="A9026" s="31">
        <v>1619</v>
      </c>
      <c r="B9026" s="537" t="s">
        <v>9012</v>
      </c>
      <c r="C9026" s="31" t="s">
        <v>7632</v>
      </c>
      <c r="D9026" s="31">
        <v>208.86</v>
      </c>
      <c r="E9026" s="310" t="str">
        <f t="shared" si="141"/>
        <v>SINAPI 07/2024 INSUMOS</v>
      </c>
      <c r="F9026" s="31">
        <v>208.86</v>
      </c>
    </row>
    <row r="9027" spans="1:6" ht="40.5">
      <c r="A9027" s="31">
        <v>1630</v>
      </c>
      <c r="B9027" s="537" t="s">
        <v>9013</v>
      </c>
      <c r="C9027" s="31" t="s">
        <v>7632</v>
      </c>
      <c r="D9027" s="118">
        <v>4598.71</v>
      </c>
      <c r="E9027" s="310" t="str">
        <f t="shared" si="141"/>
        <v>SINAPI 07/2024 INSUMOS</v>
      </c>
      <c r="F9027" s="118">
        <v>4598.71</v>
      </c>
    </row>
    <row r="9028" spans="1:6" ht="40.5">
      <c r="A9028" s="31">
        <v>1616</v>
      </c>
      <c r="B9028" s="537" t="s">
        <v>9014</v>
      </c>
      <c r="C9028" s="31" t="s">
        <v>7632</v>
      </c>
      <c r="D9028" s="118">
        <v>7072.89</v>
      </c>
      <c r="E9028" s="310" t="str">
        <f t="shared" si="141"/>
        <v>SINAPI 07/2024 INSUMOS</v>
      </c>
      <c r="F9028" s="118">
        <v>7072.89</v>
      </c>
    </row>
    <row r="9029" spans="1:6" ht="40.5">
      <c r="A9029" s="31">
        <v>1614</v>
      </c>
      <c r="B9029" s="537" t="s">
        <v>9015</v>
      </c>
      <c r="C9029" s="31" t="s">
        <v>7632</v>
      </c>
      <c r="D9029" s="31">
        <v>323.25</v>
      </c>
      <c r="E9029" s="310" t="str">
        <f t="shared" si="141"/>
        <v>SINAPI 07/2024 INSUMOS</v>
      </c>
      <c r="F9029" s="31">
        <v>323.25</v>
      </c>
    </row>
    <row r="9030" spans="1:6" ht="40.5">
      <c r="A9030" s="31">
        <v>1617</v>
      </c>
      <c r="B9030" s="537" t="s">
        <v>9016</v>
      </c>
      <c r="C9030" s="31" t="s">
        <v>7632</v>
      </c>
      <c r="D9030" s="118">
        <v>8443.5</v>
      </c>
      <c r="E9030" s="310" t="str">
        <f t="shared" si="141"/>
        <v>SINAPI 07/2024 INSUMOS</v>
      </c>
      <c r="F9030" s="118">
        <v>8443.5</v>
      </c>
    </row>
    <row r="9031" spans="1:6" ht="40.5">
      <c r="A9031" s="31">
        <v>1621</v>
      </c>
      <c r="B9031" s="537" t="s">
        <v>9017</v>
      </c>
      <c r="C9031" s="31" t="s">
        <v>7632</v>
      </c>
      <c r="D9031" s="31">
        <v>578.13</v>
      </c>
      <c r="E9031" s="310" t="str">
        <f t="shared" si="141"/>
        <v>SINAPI 07/2024 INSUMOS</v>
      </c>
      <c r="F9031" s="31">
        <v>578.13</v>
      </c>
    </row>
    <row r="9032" spans="1:6" ht="40.5">
      <c r="A9032" s="31">
        <v>1624</v>
      </c>
      <c r="B9032" s="537" t="s">
        <v>9018</v>
      </c>
      <c r="C9032" s="31" t="s">
        <v>7632</v>
      </c>
      <c r="D9032" s="118">
        <v>20754.54</v>
      </c>
      <c r="E9032" s="310" t="str">
        <f t="shared" si="141"/>
        <v>SINAPI 07/2024 INSUMOS</v>
      </c>
      <c r="F9032" s="118">
        <v>20754.54</v>
      </c>
    </row>
    <row r="9033" spans="1:6" ht="40.5">
      <c r="A9033" s="31">
        <v>1615</v>
      </c>
      <c r="B9033" s="537" t="s">
        <v>9019</v>
      </c>
      <c r="C9033" s="31" t="s">
        <v>7632</v>
      </c>
      <c r="D9033" s="118">
        <v>1085.6500000000001</v>
      </c>
      <c r="E9033" s="310" t="str">
        <f t="shared" si="141"/>
        <v>SINAPI 07/2024 INSUMOS</v>
      </c>
      <c r="F9033" s="118">
        <v>1085.6500000000001</v>
      </c>
    </row>
    <row r="9034" spans="1:6" ht="40.5">
      <c r="A9034" s="31">
        <v>1612</v>
      </c>
      <c r="B9034" s="537" t="s">
        <v>9020</v>
      </c>
      <c r="C9034" s="31" t="s">
        <v>7632</v>
      </c>
      <c r="D9034" s="31">
        <v>142.99</v>
      </c>
      <c r="E9034" s="310" t="str">
        <f t="shared" si="141"/>
        <v>SINAPI 07/2024 INSUMOS</v>
      </c>
      <c r="F9034" s="31">
        <v>142.99</v>
      </c>
    </row>
    <row r="9035" spans="1:6" ht="40.5">
      <c r="A9035" s="31">
        <v>1618</v>
      </c>
      <c r="B9035" s="537" t="s">
        <v>9021</v>
      </c>
      <c r="C9035" s="31" t="s">
        <v>7632</v>
      </c>
      <c r="D9035" s="118">
        <v>1491.84</v>
      </c>
      <c r="E9035" s="310" t="str">
        <f t="shared" si="141"/>
        <v>SINAPI 07/2024 INSUMOS</v>
      </c>
      <c r="F9035" s="118">
        <v>1491.84</v>
      </c>
    </row>
    <row r="9036" spans="1:6" ht="40.5">
      <c r="A9036" s="31">
        <v>14211</v>
      </c>
      <c r="B9036" s="537" t="s">
        <v>9022</v>
      </c>
      <c r="C9036" s="31" t="s">
        <v>7632</v>
      </c>
      <c r="D9036" s="31">
        <v>69.95</v>
      </c>
      <c r="E9036" s="310" t="str">
        <f t="shared" si="141"/>
        <v>SINAPI 07/2024 INSUMOS</v>
      </c>
      <c r="F9036" s="31">
        <v>69.95</v>
      </c>
    </row>
    <row r="9037" spans="1:6" ht="45">
      <c r="A9037" s="31">
        <v>43657</v>
      </c>
      <c r="B9037" s="537" t="s">
        <v>9023</v>
      </c>
      <c r="C9037" s="31" t="s">
        <v>7677</v>
      </c>
      <c r="D9037" s="31">
        <v>3.82</v>
      </c>
      <c r="E9037" s="310" t="str">
        <f t="shared" si="141"/>
        <v>SINAPI 07/2024 INSUMOS</v>
      </c>
      <c r="F9037" s="31">
        <v>3.82</v>
      </c>
    </row>
    <row r="9038" spans="1:6" ht="40.5">
      <c r="A9038" s="31">
        <v>38200</v>
      </c>
      <c r="B9038" s="537" t="s">
        <v>9024</v>
      </c>
      <c r="C9038" s="31" t="s">
        <v>9025</v>
      </c>
      <c r="D9038" s="31">
        <v>691.46</v>
      </c>
      <c r="E9038" s="310" t="str">
        <f t="shared" si="141"/>
        <v>SINAPI 07/2024 INSUMOS</v>
      </c>
      <c r="F9038" s="31">
        <v>691.46</v>
      </c>
    </row>
    <row r="9039" spans="1:6" ht="40.5">
      <c r="A9039" s="31">
        <v>39269</v>
      </c>
      <c r="B9039" s="537" t="s">
        <v>9026</v>
      </c>
      <c r="C9039" s="31" t="s">
        <v>7677</v>
      </c>
      <c r="D9039" s="31">
        <v>1.25</v>
      </c>
      <c r="E9039" s="310" t="str">
        <f t="shared" si="141"/>
        <v>SINAPI 07/2024 INSUMOS</v>
      </c>
      <c r="F9039" s="31">
        <v>1.25</v>
      </c>
    </row>
    <row r="9040" spans="1:6" ht="40.5">
      <c r="A9040" s="31">
        <v>11889</v>
      </c>
      <c r="B9040" s="537" t="s">
        <v>9027</v>
      </c>
      <c r="C9040" s="31" t="s">
        <v>7677</v>
      </c>
      <c r="D9040" s="31">
        <v>1.72</v>
      </c>
      <c r="E9040" s="310" t="str">
        <f t="shared" si="141"/>
        <v>SINAPI 07/2024 INSUMOS</v>
      </c>
      <c r="F9040" s="31">
        <v>1.72</v>
      </c>
    </row>
    <row r="9041" spans="1:6" ht="40.5">
      <c r="A9041" s="31">
        <v>39270</v>
      </c>
      <c r="B9041" s="537" t="s">
        <v>9028</v>
      </c>
      <c r="C9041" s="31" t="s">
        <v>7677</v>
      </c>
      <c r="D9041" s="31">
        <v>2.2400000000000002</v>
      </c>
      <c r="E9041" s="310" t="str">
        <f t="shared" si="141"/>
        <v>SINAPI 07/2024 INSUMOS</v>
      </c>
      <c r="F9041" s="31">
        <v>2.2400000000000002</v>
      </c>
    </row>
    <row r="9042" spans="1:6" ht="40.5">
      <c r="A9042" s="31">
        <v>11890</v>
      </c>
      <c r="B9042" s="537" t="s">
        <v>9029</v>
      </c>
      <c r="C9042" s="31" t="s">
        <v>7677</v>
      </c>
      <c r="D9042" s="31">
        <v>3.05</v>
      </c>
      <c r="E9042" s="310" t="str">
        <f t="shared" si="141"/>
        <v>SINAPI 07/2024 INSUMOS</v>
      </c>
      <c r="F9042" s="31">
        <v>3.05</v>
      </c>
    </row>
    <row r="9043" spans="1:6" ht="40.5">
      <c r="A9043" s="31">
        <v>11891</v>
      </c>
      <c r="B9043" s="537" t="s">
        <v>9030</v>
      </c>
      <c r="C9043" s="31" t="s">
        <v>7677</v>
      </c>
      <c r="D9043" s="31">
        <v>4.95</v>
      </c>
      <c r="E9043" s="310" t="str">
        <f t="shared" si="141"/>
        <v>SINAPI 07/2024 INSUMOS</v>
      </c>
      <c r="F9043" s="31">
        <v>4.95</v>
      </c>
    </row>
    <row r="9044" spans="1:6" ht="40.5">
      <c r="A9044" s="31">
        <v>11892</v>
      </c>
      <c r="B9044" s="537" t="s">
        <v>9031</v>
      </c>
      <c r="C9044" s="31" t="s">
        <v>7677</v>
      </c>
      <c r="D9044" s="31">
        <v>8.08</v>
      </c>
      <c r="E9044" s="310" t="str">
        <f t="shared" si="141"/>
        <v>SINAPI 07/2024 INSUMOS</v>
      </c>
      <c r="F9044" s="31">
        <v>8.08</v>
      </c>
    </row>
    <row r="9045" spans="1:6" ht="40.5">
      <c r="A9045" s="31">
        <v>37601</v>
      </c>
      <c r="B9045" s="537" t="s">
        <v>9032</v>
      </c>
      <c r="C9045" s="31" t="s">
        <v>7677</v>
      </c>
      <c r="D9045" s="31">
        <v>8.35</v>
      </c>
      <c r="E9045" s="310" t="str">
        <f t="shared" si="141"/>
        <v>SINAPI 07/2024 INSUMOS</v>
      </c>
      <c r="F9045" s="31">
        <v>8.35</v>
      </c>
    </row>
    <row r="9046" spans="1:6" ht="40.5">
      <c r="A9046" s="31">
        <v>1634</v>
      </c>
      <c r="B9046" s="537" t="s">
        <v>9033</v>
      </c>
      <c r="C9046" s="31" t="s">
        <v>7677</v>
      </c>
      <c r="D9046" s="31">
        <v>8.6300000000000008</v>
      </c>
      <c r="E9046" s="310" t="str">
        <f t="shared" si="141"/>
        <v>SINAPI 07/2024 INSUMOS</v>
      </c>
      <c r="F9046" s="31">
        <v>8.6300000000000008</v>
      </c>
    </row>
    <row r="9047" spans="1:6" ht="40.5">
      <c r="A9047" s="31">
        <v>5086</v>
      </c>
      <c r="B9047" s="537" t="s">
        <v>9034</v>
      </c>
      <c r="C9047" s="31" t="s">
        <v>7681</v>
      </c>
      <c r="D9047" s="31">
        <v>34.770000000000003</v>
      </c>
      <c r="E9047" s="310" t="str">
        <f t="shared" si="141"/>
        <v>SINAPI 07/2024 INSUMOS</v>
      </c>
      <c r="F9047" s="31">
        <v>34.770000000000003</v>
      </c>
    </row>
    <row r="9048" spans="1:6" ht="45">
      <c r="A9048" s="31">
        <v>11280</v>
      </c>
      <c r="B9048" s="537" t="s">
        <v>9035</v>
      </c>
      <c r="C9048" s="31" t="s">
        <v>7632</v>
      </c>
      <c r="D9048" s="118">
        <v>12157.69</v>
      </c>
      <c r="E9048" s="310" t="str">
        <f t="shared" si="141"/>
        <v>SINAPI 07/2024 INSUMOS</v>
      </c>
      <c r="F9048" s="118">
        <v>12157.69</v>
      </c>
    </row>
    <row r="9049" spans="1:6" ht="40.5">
      <c r="A9049" s="31">
        <v>40519</v>
      </c>
      <c r="B9049" s="537" t="s">
        <v>9036</v>
      </c>
      <c r="C9049" s="31" t="s">
        <v>7632</v>
      </c>
      <c r="D9049" s="118">
        <v>100223.86</v>
      </c>
      <c r="E9049" s="310" t="str">
        <f t="shared" si="141"/>
        <v>SINAPI 07/2024 INSUMOS</v>
      </c>
      <c r="F9049" s="118">
        <v>100223.86</v>
      </c>
    </row>
    <row r="9050" spans="1:6" ht="40.5">
      <c r="A9050" s="31">
        <v>39869</v>
      </c>
      <c r="B9050" s="537" t="s">
        <v>9037</v>
      </c>
      <c r="C9050" s="31" t="s">
        <v>7632</v>
      </c>
      <c r="D9050" s="31">
        <v>13.65</v>
      </c>
      <c r="E9050" s="310" t="str">
        <f t="shared" si="141"/>
        <v>SINAPI 07/2024 INSUMOS</v>
      </c>
      <c r="F9050" s="31">
        <v>13.65</v>
      </c>
    </row>
    <row r="9051" spans="1:6" ht="40.5">
      <c r="A9051" s="31">
        <v>39870</v>
      </c>
      <c r="B9051" s="537" t="s">
        <v>9038</v>
      </c>
      <c r="C9051" s="31" t="s">
        <v>7632</v>
      </c>
      <c r="D9051" s="31">
        <v>20.88</v>
      </c>
      <c r="E9051" s="310" t="str">
        <f t="shared" si="141"/>
        <v>SINAPI 07/2024 INSUMOS</v>
      </c>
      <c r="F9051" s="31">
        <v>20.88</v>
      </c>
    </row>
    <row r="9052" spans="1:6" ht="40.5">
      <c r="A9052" s="31">
        <v>39871</v>
      </c>
      <c r="B9052" s="537" t="s">
        <v>9039</v>
      </c>
      <c r="C9052" s="31" t="s">
        <v>7632</v>
      </c>
      <c r="D9052" s="31">
        <v>23.4</v>
      </c>
      <c r="E9052" s="310" t="str">
        <f t="shared" si="141"/>
        <v>SINAPI 07/2024 INSUMOS</v>
      </c>
      <c r="F9052" s="31">
        <v>23.4</v>
      </c>
    </row>
    <row r="9053" spans="1:6" ht="40.5">
      <c r="A9053" s="31">
        <v>12722</v>
      </c>
      <c r="B9053" s="537" t="s">
        <v>9040</v>
      </c>
      <c r="C9053" s="31" t="s">
        <v>7632</v>
      </c>
      <c r="D9053" s="31">
        <v>783.17</v>
      </c>
      <c r="E9053" s="310" t="str">
        <f t="shared" si="141"/>
        <v>SINAPI 07/2024 INSUMOS</v>
      </c>
      <c r="F9053" s="31">
        <v>783.17</v>
      </c>
    </row>
    <row r="9054" spans="1:6" ht="40.5">
      <c r="A9054" s="31">
        <v>12714</v>
      </c>
      <c r="B9054" s="537" t="s">
        <v>9041</v>
      </c>
      <c r="C9054" s="31" t="s">
        <v>7632</v>
      </c>
      <c r="D9054" s="31">
        <v>5.1100000000000003</v>
      </c>
      <c r="E9054" s="310" t="str">
        <f t="shared" si="141"/>
        <v>SINAPI 07/2024 INSUMOS</v>
      </c>
      <c r="F9054" s="31">
        <v>5.1100000000000003</v>
      </c>
    </row>
    <row r="9055" spans="1:6" ht="40.5">
      <c r="A9055" s="31">
        <v>12715</v>
      </c>
      <c r="B9055" s="537" t="s">
        <v>9042</v>
      </c>
      <c r="C9055" s="31" t="s">
        <v>7632</v>
      </c>
      <c r="D9055" s="31">
        <v>11.54</v>
      </c>
      <c r="E9055" s="310" t="str">
        <f t="shared" si="141"/>
        <v>SINAPI 07/2024 INSUMOS</v>
      </c>
      <c r="F9055" s="31">
        <v>11.54</v>
      </c>
    </row>
    <row r="9056" spans="1:6" ht="40.5">
      <c r="A9056" s="31">
        <v>12716</v>
      </c>
      <c r="B9056" s="537" t="s">
        <v>9043</v>
      </c>
      <c r="C9056" s="31" t="s">
        <v>7632</v>
      </c>
      <c r="D9056" s="31">
        <v>19.82</v>
      </c>
      <c r="E9056" s="310" t="str">
        <f t="shared" si="141"/>
        <v>SINAPI 07/2024 INSUMOS</v>
      </c>
      <c r="F9056" s="31">
        <v>19.82</v>
      </c>
    </row>
    <row r="9057" spans="1:6" ht="40.5">
      <c r="A9057" s="31">
        <v>12717</v>
      </c>
      <c r="B9057" s="537" t="s">
        <v>9044</v>
      </c>
      <c r="C9057" s="31" t="s">
        <v>7632</v>
      </c>
      <c r="D9057" s="31">
        <v>38.96</v>
      </c>
      <c r="E9057" s="310" t="str">
        <f t="shared" si="141"/>
        <v>SINAPI 07/2024 INSUMOS</v>
      </c>
      <c r="F9057" s="31">
        <v>38.96</v>
      </c>
    </row>
    <row r="9058" spans="1:6" ht="40.5">
      <c r="A9058" s="31">
        <v>12718</v>
      </c>
      <c r="B9058" s="537" t="s">
        <v>9045</v>
      </c>
      <c r="C9058" s="31" t="s">
        <v>7632</v>
      </c>
      <c r="D9058" s="31">
        <v>59.79</v>
      </c>
      <c r="E9058" s="310" t="str">
        <f t="shared" si="141"/>
        <v>SINAPI 07/2024 INSUMOS</v>
      </c>
      <c r="F9058" s="31">
        <v>59.79</v>
      </c>
    </row>
    <row r="9059" spans="1:6" ht="40.5">
      <c r="A9059" s="31">
        <v>12719</v>
      </c>
      <c r="B9059" s="537" t="s">
        <v>9046</v>
      </c>
      <c r="C9059" s="31" t="s">
        <v>7632</v>
      </c>
      <c r="D9059" s="31">
        <v>94.92</v>
      </c>
      <c r="E9059" s="310" t="str">
        <f t="shared" si="141"/>
        <v>SINAPI 07/2024 INSUMOS</v>
      </c>
      <c r="F9059" s="31">
        <v>94.92</v>
      </c>
    </row>
    <row r="9060" spans="1:6" ht="40.5">
      <c r="A9060" s="31">
        <v>12720</v>
      </c>
      <c r="B9060" s="537" t="s">
        <v>9047</v>
      </c>
      <c r="C9060" s="31" t="s">
        <v>7632</v>
      </c>
      <c r="D9060" s="31">
        <v>330.52</v>
      </c>
      <c r="E9060" s="310" t="str">
        <f t="shared" si="141"/>
        <v>SINAPI 07/2024 INSUMOS</v>
      </c>
      <c r="F9060" s="31">
        <v>330.52</v>
      </c>
    </row>
    <row r="9061" spans="1:6" ht="40.5">
      <c r="A9061" s="31">
        <v>12721</v>
      </c>
      <c r="B9061" s="537" t="s">
        <v>9048</v>
      </c>
      <c r="C9061" s="31" t="s">
        <v>7632</v>
      </c>
      <c r="D9061" s="31">
        <v>316.95</v>
      </c>
      <c r="E9061" s="310" t="str">
        <f t="shared" si="141"/>
        <v>SINAPI 07/2024 INSUMOS</v>
      </c>
      <c r="F9061" s="31">
        <v>316.95</v>
      </c>
    </row>
    <row r="9062" spans="1:6" ht="40.5">
      <c r="A9062" s="31">
        <v>3468</v>
      </c>
      <c r="B9062" s="537" t="s">
        <v>9049</v>
      </c>
      <c r="C9062" s="31" t="s">
        <v>7632</v>
      </c>
      <c r="D9062" s="31">
        <v>47.39</v>
      </c>
      <c r="E9062" s="310" t="str">
        <f t="shared" si="141"/>
        <v>SINAPI 07/2024 INSUMOS</v>
      </c>
      <c r="F9062" s="31">
        <v>47.39</v>
      </c>
    </row>
    <row r="9063" spans="1:6" ht="40.5">
      <c r="A9063" s="31">
        <v>3465</v>
      </c>
      <c r="B9063" s="537" t="s">
        <v>9050</v>
      </c>
      <c r="C9063" s="31" t="s">
        <v>7632</v>
      </c>
      <c r="D9063" s="31">
        <v>47.37</v>
      </c>
      <c r="E9063" s="310" t="str">
        <f t="shared" si="141"/>
        <v>SINAPI 07/2024 INSUMOS</v>
      </c>
      <c r="F9063" s="31">
        <v>47.37</v>
      </c>
    </row>
    <row r="9064" spans="1:6" ht="40.5">
      <c r="A9064" s="31">
        <v>12403</v>
      </c>
      <c r="B9064" s="537" t="s">
        <v>9051</v>
      </c>
      <c r="C9064" s="31" t="s">
        <v>7632</v>
      </c>
      <c r="D9064" s="31">
        <v>33.76</v>
      </c>
      <c r="E9064" s="310" t="str">
        <f t="shared" si="141"/>
        <v>SINAPI 07/2024 INSUMOS</v>
      </c>
      <c r="F9064" s="31">
        <v>33.76</v>
      </c>
    </row>
    <row r="9065" spans="1:6" ht="40.5">
      <c r="A9065" s="31">
        <v>3463</v>
      </c>
      <c r="B9065" s="537" t="s">
        <v>9052</v>
      </c>
      <c r="C9065" s="31" t="s">
        <v>7632</v>
      </c>
      <c r="D9065" s="31">
        <v>19.73</v>
      </c>
      <c r="E9065" s="310" t="str">
        <f t="shared" si="141"/>
        <v>SINAPI 07/2024 INSUMOS</v>
      </c>
      <c r="F9065" s="31">
        <v>19.73</v>
      </c>
    </row>
    <row r="9066" spans="1:6" ht="40.5">
      <c r="A9066" s="31">
        <v>3464</v>
      </c>
      <c r="B9066" s="537" t="s">
        <v>9053</v>
      </c>
      <c r="C9066" s="31" t="s">
        <v>7632</v>
      </c>
      <c r="D9066" s="31">
        <v>19.73</v>
      </c>
      <c r="E9066" s="310" t="str">
        <f t="shared" ref="E9066:E9129" si="142">+$G$7658</f>
        <v>SINAPI 07/2024 INSUMOS</v>
      </c>
      <c r="F9066" s="31">
        <v>19.73</v>
      </c>
    </row>
    <row r="9067" spans="1:6" ht="40.5">
      <c r="A9067" s="31">
        <v>3466</v>
      </c>
      <c r="B9067" s="537" t="s">
        <v>9054</v>
      </c>
      <c r="C9067" s="31" t="s">
        <v>7632</v>
      </c>
      <c r="D9067" s="31">
        <v>120.31</v>
      </c>
      <c r="E9067" s="310" t="str">
        <f t="shared" si="142"/>
        <v>SINAPI 07/2024 INSUMOS</v>
      </c>
      <c r="F9067" s="31">
        <v>120.31</v>
      </c>
    </row>
    <row r="9068" spans="1:6" ht="40.5">
      <c r="A9068" s="31">
        <v>3467</v>
      </c>
      <c r="B9068" s="537" t="s">
        <v>9055</v>
      </c>
      <c r="C9068" s="31" t="s">
        <v>7632</v>
      </c>
      <c r="D9068" s="31">
        <v>67.95</v>
      </c>
      <c r="E9068" s="310" t="str">
        <f t="shared" si="142"/>
        <v>SINAPI 07/2024 INSUMOS</v>
      </c>
      <c r="F9068" s="31">
        <v>67.95</v>
      </c>
    </row>
    <row r="9069" spans="1:6" ht="40.5">
      <c r="A9069" s="31">
        <v>3462</v>
      </c>
      <c r="B9069" s="537" t="s">
        <v>9056</v>
      </c>
      <c r="C9069" s="31" t="s">
        <v>7632</v>
      </c>
      <c r="D9069" s="31">
        <v>13.01</v>
      </c>
      <c r="E9069" s="310" t="str">
        <f t="shared" si="142"/>
        <v>SINAPI 07/2024 INSUMOS</v>
      </c>
      <c r="F9069" s="31">
        <v>13.01</v>
      </c>
    </row>
    <row r="9070" spans="1:6" ht="40.5">
      <c r="A9070" s="31">
        <v>3446</v>
      </c>
      <c r="B9070" s="537" t="s">
        <v>9057</v>
      </c>
      <c r="C9070" s="31" t="s">
        <v>7632</v>
      </c>
      <c r="D9070" s="31">
        <v>40.06</v>
      </c>
      <c r="E9070" s="310" t="str">
        <f t="shared" si="142"/>
        <v>SINAPI 07/2024 INSUMOS</v>
      </c>
      <c r="F9070" s="31">
        <v>40.06</v>
      </c>
    </row>
    <row r="9071" spans="1:6" ht="40.5">
      <c r="A9071" s="31">
        <v>3445</v>
      </c>
      <c r="B9071" s="537" t="s">
        <v>9058</v>
      </c>
      <c r="C9071" s="31" t="s">
        <v>7632</v>
      </c>
      <c r="D9071" s="31">
        <v>32.700000000000003</v>
      </c>
      <c r="E9071" s="310" t="str">
        <f t="shared" si="142"/>
        <v>SINAPI 07/2024 INSUMOS</v>
      </c>
      <c r="F9071" s="31">
        <v>32.700000000000003</v>
      </c>
    </row>
    <row r="9072" spans="1:6" ht="40.5">
      <c r="A9072" s="31">
        <v>3441</v>
      </c>
      <c r="B9072" s="537" t="s">
        <v>9059</v>
      </c>
      <c r="C9072" s="31" t="s">
        <v>7632</v>
      </c>
      <c r="D9072" s="31">
        <v>9.23</v>
      </c>
      <c r="E9072" s="310" t="str">
        <f t="shared" si="142"/>
        <v>SINAPI 07/2024 INSUMOS</v>
      </c>
      <c r="F9072" s="31">
        <v>9.23</v>
      </c>
    </row>
    <row r="9073" spans="1:6" ht="40.5">
      <c r="A9073" s="31">
        <v>3444</v>
      </c>
      <c r="B9073" s="537" t="s">
        <v>9060</v>
      </c>
      <c r="C9073" s="31" t="s">
        <v>7632</v>
      </c>
      <c r="D9073" s="31">
        <v>20.13</v>
      </c>
      <c r="E9073" s="310" t="str">
        <f t="shared" si="142"/>
        <v>SINAPI 07/2024 INSUMOS</v>
      </c>
      <c r="F9073" s="31">
        <v>20.13</v>
      </c>
    </row>
    <row r="9074" spans="1:6" ht="40.5">
      <c r="A9074" s="31">
        <v>12402</v>
      </c>
      <c r="B9074" s="537" t="s">
        <v>9061</v>
      </c>
      <c r="C9074" s="31" t="s">
        <v>7632</v>
      </c>
      <c r="D9074" s="31">
        <v>112.6</v>
      </c>
      <c r="E9074" s="310" t="str">
        <f t="shared" si="142"/>
        <v>SINAPI 07/2024 INSUMOS</v>
      </c>
      <c r="F9074" s="31">
        <v>112.6</v>
      </c>
    </row>
    <row r="9075" spans="1:6" ht="40.5">
      <c r="A9075" s="31">
        <v>3447</v>
      </c>
      <c r="B9075" s="537" t="s">
        <v>9062</v>
      </c>
      <c r="C9075" s="31" t="s">
        <v>7632</v>
      </c>
      <c r="D9075" s="31">
        <v>58.25</v>
      </c>
      <c r="E9075" s="310" t="str">
        <f t="shared" si="142"/>
        <v>SINAPI 07/2024 INSUMOS</v>
      </c>
      <c r="F9075" s="31">
        <v>58.25</v>
      </c>
    </row>
    <row r="9076" spans="1:6" ht="40.5">
      <c r="A9076" s="31">
        <v>3442</v>
      </c>
      <c r="B9076" s="537" t="s">
        <v>9063</v>
      </c>
      <c r="C9076" s="31" t="s">
        <v>7632</v>
      </c>
      <c r="D9076" s="31">
        <v>13.8</v>
      </c>
      <c r="E9076" s="310" t="str">
        <f t="shared" si="142"/>
        <v>SINAPI 07/2024 INSUMOS</v>
      </c>
      <c r="F9076" s="31">
        <v>13.8</v>
      </c>
    </row>
    <row r="9077" spans="1:6" ht="40.5">
      <c r="A9077" s="31">
        <v>3448</v>
      </c>
      <c r="B9077" s="537" t="s">
        <v>9064</v>
      </c>
      <c r="C9077" s="31" t="s">
        <v>7632</v>
      </c>
      <c r="D9077" s="31">
        <v>164.62</v>
      </c>
      <c r="E9077" s="310" t="str">
        <f t="shared" si="142"/>
        <v>SINAPI 07/2024 INSUMOS</v>
      </c>
      <c r="F9077" s="31">
        <v>164.62</v>
      </c>
    </row>
    <row r="9078" spans="1:6" ht="40.5">
      <c r="A9078" s="31">
        <v>3449</v>
      </c>
      <c r="B9078" s="537" t="s">
        <v>9065</v>
      </c>
      <c r="C9078" s="31" t="s">
        <v>7632</v>
      </c>
      <c r="D9078" s="31">
        <v>288.45</v>
      </c>
      <c r="E9078" s="310" t="str">
        <f t="shared" si="142"/>
        <v>SINAPI 07/2024 INSUMOS</v>
      </c>
      <c r="F9078" s="31">
        <v>288.45</v>
      </c>
    </row>
    <row r="9079" spans="1:6" ht="40.5">
      <c r="A9079" s="31">
        <v>37438</v>
      </c>
      <c r="B9079" s="537" t="s">
        <v>9066</v>
      </c>
      <c r="C9079" s="31" t="s">
        <v>7632</v>
      </c>
      <c r="D9079" s="31">
        <v>228.21</v>
      </c>
      <c r="E9079" s="310" t="str">
        <f t="shared" si="142"/>
        <v>SINAPI 07/2024 INSUMOS</v>
      </c>
      <c r="F9079" s="31">
        <v>228.21</v>
      </c>
    </row>
    <row r="9080" spans="1:6" ht="40.5">
      <c r="A9080" s="31">
        <v>37439</v>
      </c>
      <c r="B9080" s="537" t="s">
        <v>9067</v>
      </c>
      <c r="C9080" s="31" t="s">
        <v>7632</v>
      </c>
      <c r="D9080" s="118">
        <v>1492.05</v>
      </c>
      <c r="E9080" s="310" t="str">
        <f t="shared" si="142"/>
        <v>SINAPI 07/2024 INSUMOS</v>
      </c>
      <c r="F9080" s="118">
        <v>1492.05</v>
      </c>
    </row>
    <row r="9081" spans="1:6" ht="40.5">
      <c r="A9081" s="31">
        <v>37435</v>
      </c>
      <c r="B9081" s="537" t="s">
        <v>9068</v>
      </c>
      <c r="C9081" s="31" t="s">
        <v>7632</v>
      </c>
      <c r="D9081" s="31">
        <v>26.82</v>
      </c>
      <c r="E9081" s="310" t="str">
        <f t="shared" si="142"/>
        <v>SINAPI 07/2024 INSUMOS</v>
      </c>
      <c r="F9081" s="31">
        <v>26.82</v>
      </c>
    </row>
    <row r="9082" spans="1:6" ht="40.5">
      <c r="A9082" s="31">
        <v>37436</v>
      </c>
      <c r="B9082" s="537" t="s">
        <v>9069</v>
      </c>
      <c r="C9082" s="31" t="s">
        <v>7632</v>
      </c>
      <c r="D9082" s="31">
        <v>31.65</v>
      </c>
      <c r="E9082" s="310" t="str">
        <f t="shared" si="142"/>
        <v>SINAPI 07/2024 INSUMOS</v>
      </c>
      <c r="F9082" s="31">
        <v>31.65</v>
      </c>
    </row>
    <row r="9083" spans="1:6" ht="40.5">
      <c r="A9083" s="31">
        <v>37437</v>
      </c>
      <c r="B9083" s="537" t="s">
        <v>9070</v>
      </c>
      <c r="C9083" s="31" t="s">
        <v>7632</v>
      </c>
      <c r="D9083" s="31">
        <v>45.78</v>
      </c>
      <c r="E9083" s="310" t="str">
        <f t="shared" si="142"/>
        <v>SINAPI 07/2024 INSUMOS</v>
      </c>
      <c r="F9083" s="31">
        <v>45.78</v>
      </c>
    </row>
    <row r="9084" spans="1:6" ht="40.5">
      <c r="A9084" s="31">
        <v>3473</v>
      </c>
      <c r="B9084" s="537" t="s">
        <v>9071</v>
      </c>
      <c r="C9084" s="31" t="s">
        <v>7632</v>
      </c>
      <c r="D9084" s="31">
        <v>45.29</v>
      </c>
      <c r="E9084" s="310" t="str">
        <f t="shared" si="142"/>
        <v>SINAPI 07/2024 INSUMOS</v>
      </c>
      <c r="F9084" s="31">
        <v>45.29</v>
      </c>
    </row>
    <row r="9085" spans="1:6" ht="40.5">
      <c r="A9085" s="31">
        <v>3474</v>
      </c>
      <c r="B9085" s="537" t="s">
        <v>9072</v>
      </c>
      <c r="C9085" s="31" t="s">
        <v>7632</v>
      </c>
      <c r="D9085" s="31">
        <v>37.33</v>
      </c>
      <c r="E9085" s="310" t="str">
        <f t="shared" si="142"/>
        <v>SINAPI 07/2024 INSUMOS</v>
      </c>
      <c r="F9085" s="31">
        <v>37.33</v>
      </c>
    </row>
    <row r="9086" spans="1:6" ht="40.5">
      <c r="A9086" s="31">
        <v>3450</v>
      </c>
      <c r="B9086" s="537" t="s">
        <v>9073</v>
      </c>
      <c r="C9086" s="31" t="s">
        <v>7632</v>
      </c>
      <c r="D9086" s="31">
        <v>10.82</v>
      </c>
      <c r="E9086" s="310" t="str">
        <f t="shared" si="142"/>
        <v>SINAPI 07/2024 INSUMOS</v>
      </c>
      <c r="F9086" s="31">
        <v>10.82</v>
      </c>
    </row>
    <row r="9087" spans="1:6" ht="40.5">
      <c r="A9087" s="31">
        <v>3443</v>
      </c>
      <c r="B9087" s="537" t="s">
        <v>9074</v>
      </c>
      <c r="C9087" s="31" t="s">
        <v>7632</v>
      </c>
      <c r="D9087" s="31">
        <v>23.22</v>
      </c>
      <c r="E9087" s="310" t="str">
        <f t="shared" si="142"/>
        <v>SINAPI 07/2024 INSUMOS</v>
      </c>
      <c r="F9087" s="31">
        <v>23.22</v>
      </c>
    </row>
    <row r="9088" spans="1:6" ht="40.5">
      <c r="A9088" s="31">
        <v>3453</v>
      </c>
      <c r="B9088" s="537" t="s">
        <v>9075</v>
      </c>
      <c r="C9088" s="31" t="s">
        <v>7632</v>
      </c>
      <c r="D9088" s="31">
        <v>132.19999999999999</v>
      </c>
      <c r="E9088" s="310" t="str">
        <f t="shared" si="142"/>
        <v>SINAPI 07/2024 INSUMOS</v>
      </c>
      <c r="F9088" s="31">
        <v>132.19999999999999</v>
      </c>
    </row>
    <row r="9089" spans="1:6" ht="40.5">
      <c r="A9089" s="31">
        <v>3452</v>
      </c>
      <c r="B9089" s="537" t="s">
        <v>9076</v>
      </c>
      <c r="C9089" s="31" t="s">
        <v>7632</v>
      </c>
      <c r="D9089" s="31">
        <v>65.25</v>
      </c>
      <c r="E9089" s="310" t="str">
        <f t="shared" si="142"/>
        <v>SINAPI 07/2024 INSUMOS</v>
      </c>
      <c r="F9089" s="31">
        <v>65.25</v>
      </c>
    </row>
    <row r="9090" spans="1:6" ht="40.5">
      <c r="A9090" s="31">
        <v>3451</v>
      </c>
      <c r="B9090" s="537" t="s">
        <v>9077</v>
      </c>
      <c r="C9090" s="31" t="s">
        <v>7632</v>
      </c>
      <c r="D9090" s="31">
        <v>12.94</v>
      </c>
      <c r="E9090" s="310" t="str">
        <f t="shared" si="142"/>
        <v>SINAPI 07/2024 INSUMOS</v>
      </c>
      <c r="F9090" s="31">
        <v>12.94</v>
      </c>
    </row>
    <row r="9091" spans="1:6" ht="40.5">
      <c r="A9091" s="31">
        <v>3454</v>
      </c>
      <c r="B9091" s="537" t="s">
        <v>9078</v>
      </c>
      <c r="C9091" s="31" t="s">
        <v>7632</v>
      </c>
      <c r="D9091" s="31">
        <v>201.07</v>
      </c>
      <c r="E9091" s="310" t="str">
        <f t="shared" si="142"/>
        <v>SINAPI 07/2024 INSUMOS</v>
      </c>
      <c r="F9091" s="31">
        <v>201.07</v>
      </c>
    </row>
    <row r="9092" spans="1:6" ht="40.5">
      <c r="A9092" s="31">
        <v>3458</v>
      </c>
      <c r="B9092" s="537" t="s">
        <v>9079</v>
      </c>
      <c r="C9092" s="31" t="s">
        <v>7632</v>
      </c>
      <c r="D9092" s="31">
        <v>36.299999999999997</v>
      </c>
      <c r="E9092" s="310" t="str">
        <f t="shared" si="142"/>
        <v>SINAPI 07/2024 INSUMOS</v>
      </c>
      <c r="F9092" s="31">
        <v>36.299999999999997</v>
      </c>
    </row>
    <row r="9093" spans="1:6" ht="40.5">
      <c r="A9093" s="31">
        <v>3457</v>
      </c>
      <c r="B9093" s="537" t="s">
        <v>9080</v>
      </c>
      <c r="C9093" s="31" t="s">
        <v>7632</v>
      </c>
      <c r="D9093" s="31">
        <v>27.25</v>
      </c>
      <c r="E9093" s="310" t="str">
        <f t="shared" si="142"/>
        <v>SINAPI 07/2024 INSUMOS</v>
      </c>
      <c r="F9093" s="31">
        <v>27.25</v>
      </c>
    </row>
    <row r="9094" spans="1:6" ht="40.5">
      <c r="A9094" s="31">
        <v>3455</v>
      </c>
      <c r="B9094" s="537" t="s">
        <v>9081</v>
      </c>
      <c r="C9094" s="31" t="s">
        <v>7632</v>
      </c>
      <c r="D9094" s="31">
        <v>7.74</v>
      </c>
      <c r="E9094" s="310" t="str">
        <f t="shared" si="142"/>
        <v>SINAPI 07/2024 INSUMOS</v>
      </c>
      <c r="F9094" s="31">
        <v>7.74</v>
      </c>
    </row>
    <row r="9095" spans="1:6" ht="40.5">
      <c r="A9095" s="31">
        <v>3472</v>
      </c>
      <c r="B9095" s="537" t="s">
        <v>9082</v>
      </c>
      <c r="C9095" s="31" t="s">
        <v>7632</v>
      </c>
      <c r="D9095" s="31">
        <v>17.39</v>
      </c>
      <c r="E9095" s="310" t="str">
        <f t="shared" si="142"/>
        <v>SINAPI 07/2024 INSUMOS</v>
      </c>
      <c r="F9095" s="31">
        <v>17.39</v>
      </c>
    </row>
    <row r="9096" spans="1:6" ht="40.5">
      <c r="A9096" s="31">
        <v>3470</v>
      </c>
      <c r="B9096" s="537" t="s">
        <v>9083</v>
      </c>
      <c r="C9096" s="31" t="s">
        <v>7632</v>
      </c>
      <c r="D9096" s="31">
        <v>101.37</v>
      </c>
      <c r="E9096" s="310" t="str">
        <f t="shared" si="142"/>
        <v>SINAPI 07/2024 INSUMOS</v>
      </c>
      <c r="F9096" s="31">
        <v>101.37</v>
      </c>
    </row>
    <row r="9097" spans="1:6" ht="40.5">
      <c r="A9097" s="31">
        <v>3471</v>
      </c>
      <c r="B9097" s="537" t="s">
        <v>9084</v>
      </c>
      <c r="C9097" s="31" t="s">
        <v>7632</v>
      </c>
      <c r="D9097" s="31">
        <v>55.7</v>
      </c>
      <c r="E9097" s="310" t="str">
        <f t="shared" si="142"/>
        <v>SINAPI 07/2024 INSUMOS</v>
      </c>
      <c r="F9097" s="31">
        <v>55.7</v>
      </c>
    </row>
    <row r="9098" spans="1:6" ht="40.5">
      <c r="A9098" s="31">
        <v>3456</v>
      </c>
      <c r="B9098" s="537" t="s">
        <v>9085</v>
      </c>
      <c r="C9098" s="31" t="s">
        <v>7632</v>
      </c>
      <c r="D9098" s="31">
        <v>11.58</v>
      </c>
      <c r="E9098" s="310" t="str">
        <f t="shared" si="142"/>
        <v>SINAPI 07/2024 INSUMOS</v>
      </c>
      <c r="F9098" s="31">
        <v>11.58</v>
      </c>
    </row>
    <row r="9099" spans="1:6" ht="40.5">
      <c r="A9099" s="31">
        <v>3459</v>
      </c>
      <c r="B9099" s="537" t="s">
        <v>9086</v>
      </c>
      <c r="C9099" s="31" t="s">
        <v>7632</v>
      </c>
      <c r="D9099" s="31">
        <v>142.97999999999999</v>
      </c>
      <c r="E9099" s="310" t="str">
        <f t="shared" si="142"/>
        <v>SINAPI 07/2024 INSUMOS</v>
      </c>
      <c r="F9099" s="31">
        <v>142.97999999999999</v>
      </c>
    </row>
    <row r="9100" spans="1:6" ht="40.5">
      <c r="A9100" s="31">
        <v>3469</v>
      </c>
      <c r="B9100" s="537" t="s">
        <v>9087</v>
      </c>
      <c r="C9100" s="31" t="s">
        <v>7632</v>
      </c>
      <c r="D9100" s="31">
        <v>271.92</v>
      </c>
      <c r="E9100" s="310" t="str">
        <f t="shared" si="142"/>
        <v>SINAPI 07/2024 INSUMOS</v>
      </c>
      <c r="F9100" s="31">
        <v>271.92</v>
      </c>
    </row>
    <row r="9101" spans="1:6" ht="40.5">
      <c r="A9101" s="31">
        <v>3460</v>
      </c>
      <c r="B9101" s="537" t="s">
        <v>9088</v>
      </c>
      <c r="C9101" s="31" t="s">
        <v>7632</v>
      </c>
      <c r="D9101" s="31">
        <v>396.77</v>
      </c>
      <c r="E9101" s="310" t="str">
        <f t="shared" si="142"/>
        <v>SINAPI 07/2024 INSUMOS</v>
      </c>
      <c r="F9101" s="31">
        <v>396.77</v>
      </c>
    </row>
    <row r="9102" spans="1:6" ht="40.5">
      <c r="A9102" s="31">
        <v>3461</v>
      </c>
      <c r="B9102" s="537" t="s">
        <v>9089</v>
      </c>
      <c r="C9102" s="31" t="s">
        <v>7632</v>
      </c>
      <c r="D9102" s="118">
        <v>1014.11</v>
      </c>
      <c r="E9102" s="310" t="str">
        <f t="shared" si="142"/>
        <v>SINAPI 07/2024 INSUMOS</v>
      </c>
      <c r="F9102" s="118">
        <v>1014.11</v>
      </c>
    </row>
    <row r="9103" spans="1:6" ht="40.5">
      <c r="A9103" s="31">
        <v>37433</v>
      </c>
      <c r="B9103" s="537" t="s">
        <v>9090</v>
      </c>
      <c r="C9103" s="31" t="s">
        <v>7632</v>
      </c>
      <c r="D9103" s="31">
        <v>228.21</v>
      </c>
      <c r="E9103" s="310" t="str">
        <f t="shared" si="142"/>
        <v>SINAPI 07/2024 INSUMOS</v>
      </c>
      <c r="F9103" s="31">
        <v>228.21</v>
      </c>
    </row>
    <row r="9104" spans="1:6" ht="40.5">
      <c r="A9104" s="31">
        <v>37430</v>
      </c>
      <c r="B9104" s="537" t="s">
        <v>9091</v>
      </c>
      <c r="C9104" s="31" t="s">
        <v>7632</v>
      </c>
      <c r="D9104" s="31">
        <v>28.6</v>
      </c>
      <c r="E9104" s="310" t="str">
        <f t="shared" si="142"/>
        <v>SINAPI 07/2024 INSUMOS</v>
      </c>
      <c r="F9104" s="31">
        <v>28.6</v>
      </c>
    </row>
    <row r="9105" spans="1:6" ht="40.5">
      <c r="A9105" s="31">
        <v>37434</v>
      </c>
      <c r="B9105" s="537" t="s">
        <v>9092</v>
      </c>
      <c r="C9105" s="31" t="s">
        <v>7632</v>
      </c>
      <c r="D9105" s="118">
        <v>2127.86</v>
      </c>
      <c r="E9105" s="310" t="str">
        <f t="shared" si="142"/>
        <v>SINAPI 07/2024 INSUMOS</v>
      </c>
      <c r="F9105" s="118">
        <v>2127.86</v>
      </c>
    </row>
    <row r="9106" spans="1:6" ht="40.5">
      <c r="A9106" s="31">
        <v>37431</v>
      </c>
      <c r="B9106" s="537" t="s">
        <v>9093</v>
      </c>
      <c r="C9106" s="31" t="s">
        <v>7632</v>
      </c>
      <c r="D9106" s="31">
        <v>38.79</v>
      </c>
      <c r="E9106" s="310" t="str">
        <f t="shared" si="142"/>
        <v>SINAPI 07/2024 INSUMOS</v>
      </c>
      <c r="F9106" s="31">
        <v>38.79</v>
      </c>
    </row>
    <row r="9107" spans="1:6" ht="40.5">
      <c r="A9107" s="31">
        <v>37432</v>
      </c>
      <c r="B9107" s="537" t="s">
        <v>9094</v>
      </c>
      <c r="C9107" s="31" t="s">
        <v>7632</v>
      </c>
      <c r="D9107" s="31">
        <v>71.56</v>
      </c>
      <c r="E9107" s="310" t="str">
        <f t="shared" si="142"/>
        <v>SINAPI 07/2024 INSUMOS</v>
      </c>
      <c r="F9107" s="31">
        <v>71.56</v>
      </c>
    </row>
    <row r="9108" spans="1:6" ht="40.5">
      <c r="A9108" s="31">
        <v>37413</v>
      </c>
      <c r="B9108" s="537" t="s">
        <v>9095</v>
      </c>
      <c r="C9108" s="31" t="s">
        <v>7632</v>
      </c>
      <c r="D9108" s="31">
        <v>3.8</v>
      </c>
      <c r="E9108" s="310" t="str">
        <f t="shared" si="142"/>
        <v>SINAPI 07/2024 INSUMOS</v>
      </c>
      <c r="F9108" s="31">
        <v>3.8</v>
      </c>
    </row>
    <row r="9109" spans="1:6" ht="40.5">
      <c r="A9109" s="31">
        <v>37414</v>
      </c>
      <c r="B9109" s="537" t="s">
        <v>9096</v>
      </c>
      <c r="C9109" s="31" t="s">
        <v>7632</v>
      </c>
      <c r="D9109" s="31">
        <v>4.3099999999999996</v>
      </c>
      <c r="E9109" s="310" t="str">
        <f t="shared" si="142"/>
        <v>SINAPI 07/2024 INSUMOS</v>
      </c>
      <c r="F9109" s="31">
        <v>4.3099999999999996</v>
      </c>
    </row>
    <row r="9110" spans="1:6" ht="40.5">
      <c r="A9110" s="31">
        <v>37415</v>
      </c>
      <c r="B9110" s="537" t="s">
        <v>9097</v>
      </c>
      <c r="C9110" s="31" t="s">
        <v>7632</v>
      </c>
      <c r="D9110" s="31">
        <v>7.84</v>
      </c>
      <c r="E9110" s="310" t="str">
        <f t="shared" si="142"/>
        <v>SINAPI 07/2024 INSUMOS</v>
      </c>
      <c r="F9110" s="31">
        <v>7.84</v>
      </c>
    </row>
    <row r="9111" spans="1:6" ht="40.5">
      <c r="A9111" s="31">
        <v>37416</v>
      </c>
      <c r="B9111" s="537" t="s">
        <v>9098</v>
      </c>
      <c r="C9111" s="31" t="s">
        <v>7632</v>
      </c>
      <c r="D9111" s="31">
        <v>3.55</v>
      </c>
      <c r="E9111" s="310" t="str">
        <f t="shared" si="142"/>
        <v>SINAPI 07/2024 INSUMOS</v>
      </c>
      <c r="F9111" s="31">
        <v>3.55</v>
      </c>
    </row>
    <row r="9112" spans="1:6" ht="40.5">
      <c r="A9112" s="31">
        <v>37417</v>
      </c>
      <c r="B9112" s="537" t="s">
        <v>9099</v>
      </c>
      <c r="C9112" s="31" t="s">
        <v>7632</v>
      </c>
      <c r="D9112" s="31">
        <v>5.1100000000000003</v>
      </c>
      <c r="E9112" s="310" t="str">
        <f t="shared" si="142"/>
        <v>SINAPI 07/2024 INSUMOS</v>
      </c>
      <c r="F9112" s="31">
        <v>5.1100000000000003</v>
      </c>
    </row>
    <row r="9113" spans="1:6" ht="45">
      <c r="A9113" s="31">
        <v>43590</v>
      </c>
      <c r="B9113" s="537" t="s">
        <v>9100</v>
      </c>
      <c r="C9113" s="31" t="s">
        <v>7632</v>
      </c>
      <c r="D9113" s="31">
        <v>161.63999999999999</v>
      </c>
      <c r="E9113" s="310" t="str">
        <f t="shared" si="142"/>
        <v>SINAPI 07/2024 INSUMOS</v>
      </c>
      <c r="F9113" s="31">
        <v>161.63999999999999</v>
      </c>
    </row>
    <row r="9114" spans="1:6" ht="40.5">
      <c r="A9114" s="31">
        <v>43589</v>
      </c>
      <c r="B9114" s="537" t="s">
        <v>9101</v>
      </c>
      <c r="C9114" s="31" t="s">
        <v>7632</v>
      </c>
      <c r="D9114" s="31">
        <v>29.24</v>
      </c>
      <c r="E9114" s="310" t="str">
        <f t="shared" si="142"/>
        <v>SINAPI 07/2024 INSUMOS</v>
      </c>
      <c r="F9114" s="31">
        <v>29.24</v>
      </c>
    </row>
    <row r="9115" spans="1:6" ht="40.5">
      <c r="A9115" s="31">
        <v>34519</v>
      </c>
      <c r="B9115" s="537" t="s">
        <v>9102</v>
      </c>
      <c r="C9115" s="31" t="s">
        <v>7632</v>
      </c>
      <c r="D9115" s="31">
        <v>81.2</v>
      </c>
      <c r="E9115" s="310" t="str">
        <f t="shared" si="142"/>
        <v>SINAPI 07/2024 INSUMOS</v>
      </c>
      <c r="F9115" s="31">
        <v>81.2</v>
      </c>
    </row>
    <row r="9116" spans="1:6" ht="40.5">
      <c r="A9116" s="31">
        <v>1649</v>
      </c>
      <c r="B9116" s="537" t="s">
        <v>9103</v>
      </c>
      <c r="C9116" s="31" t="s">
        <v>7632</v>
      </c>
      <c r="D9116" s="31">
        <v>85.61</v>
      </c>
      <c r="E9116" s="310" t="str">
        <f t="shared" si="142"/>
        <v>SINAPI 07/2024 INSUMOS</v>
      </c>
      <c r="F9116" s="31">
        <v>85.61</v>
      </c>
    </row>
    <row r="9117" spans="1:6" ht="40.5">
      <c r="A9117" s="31">
        <v>1653</v>
      </c>
      <c r="B9117" s="537" t="s">
        <v>9104</v>
      </c>
      <c r="C9117" s="31" t="s">
        <v>7632</v>
      </c>
      <c r="D9117" s="31">
        <v>67.06</v>
      </c>
      <c r="E9117" s="310" t="str">
        <f t="shared" si="142"/>
        <v>SINAPI 07/2024 INSUMOS</v>
      </c>
      <c r="F9117" s="31">
        <v>67.06</v>
      </c>
    </row>
    <row r="9118" spans="1:6" ht="40.5">
      <c r="A9118" s="31">
        <v>1647</v>
      </c>
      <c r="B9118" s="537" t="s">
        <v>9105</v>
      </c>
      <c r="C9118" s="31" t="s">
        <v>7632</v>
      </c>
      <c r="D9118" s="31">
        <v>24.01</v>
      </c>
      <c r="E9118" s="310" t="str">
        <f t="shared" si="142"/>
        <v>SINAPI 07/2024 INSUMOS</v>
      </c>
      <c r="F9118" s="31">
        <v>24.01</v>
      </c>
    </row>
    <row r="9119" spans="1:6" ht="40.5">
      <c r="A9119" s="31">
        <v>1648</v>
      </c>
      <c r="B9119" s="537" t="s">
        <v>9106</v>
      </c>
      <c r="C9119" s="31" t="s">
        <v>7632</v>
      </c>
      <c r="D9119" s="31">
        <v>46.11</v>
      </c>
      <c r="E9119" s="310" t="str">
        <f t="shared" si="142"/>
        <v>SINAPI 07/2024 INSUMOS</v>
      </c>
      <c r="F9119" s="31">
        <v>46.11</v>
      </c>
    </row>
    <row r="9120" spans="1:6" ht="40.5">
      <c r="A9120" s="31">
        <v>1651</v>
      </c>
      <c r="B9120" s="537" t="s">
        <v>9107</v>
      </c>
      <c r="C9120" s="31" t="s">
        <v>7632</v>
      </c>
      <c r="D9120" s="31">
        <v>213.9</v>
      </c>
      <c r="E9120" s="310" t="str">
        <f t="shared" si="142"/>
        <v>SINAPI 07/2024 INSUMOS</v>
      </c>
      <c r="F9120" s="31">
        <v>213.9</v>
      </c>
    </row>
    <row r="9121" spans="1:6" ht="40.5">
      <c r="A9121" s="31">
        <v>1650</v>
      </c>
      <c r="B9121" s="537" t="s">
        <v>9108</v>
      </c>
      <c r="C9121" s="31" t="s">
        <v>7632</v>
      </c>
      <c r="D9121" s="31">
        <v>118.23</v>
      </c>
      <c r="E9121" s="310" t="str">
        <f t="shared" si="142"/>
        <v>SINAPI 07/2024 INSUMOS</v>
      </c>
      <c r="F9121" s="31">
        <v>118.23</v>
      </c>
    </row>
    <row r="9122" spans="1:6" ht="40.5">
      <c r="A9122" s="31">
        <v>1654</v>
      </c>
      <c r="B9122" s="537" t="s">
        <v>9109</v>
      </c>
      <c r="C9122" s="31" t="s">
        <v>7632</v>
      </c>
      <c r="D9122" s="31">
        <v>32.96</v>
      </c>
      <c r="E9122" s="310" t="str">
        <f t="shared" si="142"/>
        <v>SINAPI 07/2024 INSUMOS</v>
      </c>
      <c r="F9122" s="31">
        <v>32.96</v>
      </c>
    </row>
    <row r="9123" spans="1:6" ht="40.5">
      <c r="A9123" s="31">
        <v>1652</v>
      </c>
      <c r="B9123" s="537" t="s">
        <v>9110</v>
      </c>
      <c r="C9123" s="31" t="s">
        <v>7632</v>
      </c>
      <c r="D9123" s="31">
        <v>307.01</v>
      </c>
      <c r="E9123" s="310" t="str">
        <f t="shared" si="142"/>
        <v>SINAPI 07/2024 INSUMOS</v>
      </c>
      <c r="F9123" s="31">
        <v>307.01</v>
      </c>
    </row>
    <row r="9124" spans="1:6" ht="40.5">
      <c r="A9124" s="31">
        <v>10510</v>
      </c>
      <c r="B9124" s="537" t="s">
        <v>9111</v>
      </c>
      <c r="C9124" s="31" t="s">
        <v>7632</v>
      </c>
      <c r="D9124" s="31">
        <v>179.09</v>
      </c>
      <c r="E9124" s="310" t="str">
        <f t="shared" si="142"/>
        <v>SINAPI 07/2024 INSUMOS</v>
      </c>
      <c r="F9124" s="31">
        <v>179.09</v>
      </c>
    </row>
    <row r="9125" spans="1:6" ht="40.5">
      <c r="A9125" s="31">
        <v>1747</v>
      </c>
      <c r="B9125" s="537" t="s">
        <v>9112</v>
      </c>
      <c r="C9125" s="31" t="s">
        <v>7632</v>
      </c>
      <c r="D9125" s="31">
        <v>181.03</v>
      </c>
      <c r="E9125" s="310" t="str">
        <f t="shared" si="142"/>
        <v>SINAPI 07/2024 INSUMOS</v>
      </c>
      <c r="F9125" s="31">
        <v>181.03</v>
      </c>
    </row>
    <row r="9126" spans="1:6" ht="40.5">
      <c r="A9126" s="31">
        <v>1744</v>
      </c>
      <c r="B9126" s="537" t="s">
        <v>9113</v>
      </c>
      <c r="C9126" s="31" t="s">
        <v>7632</v>
      </c>
      <c r="D9126" s="31">
        <v>125.39</v>
      </c>
      <c r="E9126" s="310" t="str">
        <f t="shared" si="142"/>
        <v>SINAPI 07/2024 INSUMOS</v>
      </c>
      <c r="F9126" s="31">
        <v>125.39</v>
      </c>
    </row>
    <row r="9127" spans="1:6" ht="40.5">
      <c r="A9127" s="31">
        <v>1743</v>
      </c>
      <c r="B9127" s="537" t="s">
        <v>9114</v>
      </c>
      <c r="C9127" s="31" t="s">
        <v>7632</v>
      </c>
      <c r="D9127" s="31">
        <v>164.66</v>
      </c>
      <c r="E9127" s="310" t="str">
        <f t="shared" si="142"/>
        <v>SINAPI 07/2024 INSUMOS</v>
      </c>
      <c r="F9127" s="31">
        <v>164.66</v>
      </c>
    </row>
    <row r="9128" spans="1:6" ht="45">
      <c r="A9128" s="31">
        <v>39640</v>
      </c>
      <c r="B9128" s="537" t="s">
        <v>9115</v>
      </c>
      <c r="C9128" s="31" t="s">
        <v>7632</v>
      </c>
      <c r="D9128" s="31">
        <v>15.91</v>
      </c>
      <c r="E9128" s="310" t="str">
        <f t="shared" si="142"/>
        <v>SINAPI 07/2024 INSUMOS</v>
      </c>
      <c r="F9128" s="31">
        <v>15.91</v>
      </c>
    </row>
    <row r="9129" spans="1:6" ht="40.5">
      <c r="A9129" s="31">
        <v>7216</v>
      </c>
      <c r="B9129" s="537" t="s">
        <v>9116</v>
      </c>
      <c r="C9129" s="31" t="s">
        <v>7632</v>
      </c>
      <c r="D9129" s="31">
        <v>85.45</v>
      </c>
      <c r="E9129" s="310" t="str">
        <f t="shared" si="142"/>
        <v>SINAPI 07/2024 INSUMOS</v>
      </c>
      <c r="F9129" s="31">
        <v>85.45</v>
      </c>
    </row>
    <row r="9130" spans="1:6" ht="40.5">
      <c r="A9130" s="31">
        <v>20235</v>
      </c>
      <c r="B9130" s="537" t="s">
        <v>9117</v>
      </c>
      <c r="C9130" s="31" t="s">
        <v>7632</v>
      </c>
      <c r="D9130" s="31">
        <v>68.7</v>
      </c>
      <c r="E9130" s="310" t="str">
        <f t="shared" ref="E9130:E9193" si="143">+$G$7658</f>
        <v>SINAPI 07/2024 INSUMOS</v>
      </c>
      <c r="F9130" s="31">
        <v>68.7</v>
      </c>
    </row>
    <row r="9131" spans="1:6" ht="40.5">
      <c r="A9131" s="31">
        <v>7181</v>
      </c>
      <c r="B9131" s="537" t="s">
        <v>9118</v>
      </c>
      <c r="C9131" s="31" t="s">
        <v>7632</v>
      </c>
      <c r="D9131" s="31">
        <v>3.45</v>
      </c>
      <c r="E9131" s="310" t="str">
        <f t="shared" si="143"/>
        <v>SINAPI 07/2024 INSUMOS</v>
      </c>
      <c r="F9131" s="31">
        <v>3.45</v>
      </c>
    </row>
    <row r="9132" spans="1:6" ht="40.5">
      <c r="A9132" s="31">
        <v>40742</v>
      </c>
      <c r="B9132" s="537" t="s">
        <v>9119</v>
      </c>
      <c r="C9132" s="31" t="s">
        <v>7632</v>
      </c>
      <c r="D9132" s="31">
        <v>10.73</v>
      </c>
      <c r="E9132" s="310" t="str">
        <f t="shared" si="143"/>
        <v>SINAPI 07/2024 INSUMOS</v>
      </c>
      <c r="F9132" s="31">
        <v>10.73</v>
      </c>
    </row>
    <row r="9133" spans="1:6" ht="40.5">
      <c r="A9133" s="31">
        <v>7214</v>
      </c>
      <c r="B9133" s="537" t="s">
        <v>9120</v>
      </c>
      <c r="C9133" s="31" t="s">
        <v>7632</v>
      </c>
      <c r="D9133" s="31">
        <v>83.45</v>
      </c>
      <c r="E9133" s="310" t="str">
        <f t="shared" si="143"/>
        <v>SINAPI 07/2024 INSUMOS</v>
      </c>
      <c r="F9133" s="31">
        <v>83.45</v>
      </c>
    </row>
    <row r="9134" spans="1:6" ht="40.5">
      <c r="A9134" s="31">
        <v>7219</v>
      </c>
      <c r="B9134" s="537" t="s">
        <v>9121</v>
      </c>
      <c r="C9134" s="31" t="s">
        <v>7632</v>
      </c>
      <c r="D9134" s="31">
        <v>74.02</v>
      </c>
      <c r="E9134" s="310" t="str">
        <f t="shared" si="143"/>
        <v>SINAPI 07/2024 INSUMOS</v>
      </c>
      <c r="F9134" s="31">
        <v>74.02</v>
      </c>
    </row>
    <row r="9135" spans="1:6" ht="40.5">
      <c r="A9135" s="31">
        <v>37971</v>
      </c>
      <c r="B9135" s="537" t="s">
        <v>9122</v>
      </c>
      <c r="C9135" s="31" t="s">
        <v>7632</v>
      </c>
      <c r="D9135" s="31">
        <v>3.84</v>
      </c>
      <c r="E9135" s="310" t="str">
        <f t="shared" si="143"/>
        <v>SINAPI 07/2024 INSUMOS</v>
      </c>
      <c r="F9135" s="31">
        <v>3.84</v>
      </c>
    </row>
    <row r="9136" spans="1:6" ht="40.5">
      <c r="A9136" s="31">
        <v>37972</v>
      </c>
      <c r="B9136" s="537" t="s">
        <v>9123</v>
      </c>
      <c r="C9136" s="31" t="s">
        <v>7632</v>
      </c>
      <c r="D9136" s="31">
        <v>5.45</v>
      </c>
      <c r="E9136" s="310" t="str">
        <f t="shared" si="143"/>
        <v>SINAPI 07/2024 INSUMOS</v>
      </c>
      <c r="F9136" s="31">
        <v>5.45</v>
      </c>
    </row>
    <row r="9137" spans="1:6" ht="40.5">
      <c r="A9137" s="31">
        <v>37973</v>
      </c>
      <c r="B9137" s="537" t="s">
        <v>9124</v>
      </c>
      <c r="C9137" s="31" t="s">
        <v>7632</v>
      </c>
      <c r="D9137" s="31">
        <v>10.25</v>
      </c>
      <c r="E9137" s="310" t="str">
        <f t="shared" si="143"/>
        <v>SINAPI 07/2024 INSUMOS</v>
      </c>
      <c r="F9137" s="31">
        <v>10.25</v>
      </c>
    </row>
    <row r="9138" spans="1:6" ht="40.5">
      <c r="A9138" s="31">
        <v>1926</v>
      </c>
      <c r="B9138" s="537" t="s">
        <v>9125</v>
      </c>
      <c r="C9138" s="31" t="s">
        <v>7632</v>
      </c>
      <c r="D9138" s="31">
        <v>1.99</v>
      </c>
      <c r="E9138" s="310" t="str">
        <f t="shared" si="143"/>
        <v>SINAPI 07/2024 INSUMOS</v>
      </c>
      <c r="F9138" s="31">
        <v>1.99</v>
      </c>
    </row>
    <row r="9139" spans="1:6" ht="40.5">
      <c r="A9139" s="31">
        <v>1927</v>
      </c>
      <c r="B9139" s="537" t="s">
        <v>9126</v>
      </c>
      <c r="C9139" s="31" t="s">
        <v>7632</v>
      </c>
      <c r="D9139" s="31">
        <v>2.23</v>
      </c>
      <c r="E9139" s="310" t="str">
        <f t="shared" si="143"/>
        <v>SINAPI 07/2024 INSUMOS</v>
      </c>
      <c r="F9139" s="31">
        <v>2.23</v>
      </c>
    </row>
    <row r="9140" spans="1:6" ht="40.5">
      <c r="A9140" s="31">
        <v>1923</v>
      </c>
      <c r="B9140" s="537" t="s">
        <v>9127</v>
      </c>
      <c r="C9140" s="31" t="s">
        <v>7632</v>
      </c>
      <c r="D9140" s="31">
        <v>4.07</v>
      </c>
      <c r="E9140" s="310" t="str">
        <f t="shared" si="143"/>
        <v>SINAPI 07/2024 INSUMOS</v>
      </c>
      <c r="F9140" s="31">
        <v>4.07</v>
      </c>
    </row>
    <row r="9141" spans="1:6" ht="40.5">
      <c r="A9141" s="31">
        <v>1929</v>
      </c>
      <c r="B9141" s="537" t="s">
        <v>9128</v>
      </c>
      <c r="C9141" s="31" t="s">
        <v>7632</v>
      </c>
      <c r="D9141" s="31">
        <v>4.93</v>
      </c>
      <c r="E9141" s="310" t="str">
        <f t="shared" si="143"/>
        <v>SINAPI 07/2024 INSUMOS</v>
      </c>
      <c r="F9141" s="31">
        <v>4.93</v>
      </c>
    </row>
    <row r="9142" spans="1:6" ht="40.5">
      <c r="A9142" s="31">
        <v>1930</v>
      </c>
      <c r="B9142" s="537" t="s">
        <v>9129</v>
      </c>
      <c r="C9142" s="31" t="s">
        <v>7632</v>
      </c>
      <c r="D9142" s="31">
        <v>8.44</v>
      </c>
      <c r="E9142" s="310" t="str">
        <f t="shared" si="143"/>
        <v>SINAPI 07/2024 INSUMOS</v>
      </c>
      <c r="F9142" s="31">
        <v>8.44</v>
      </c>
    </row>
    <row r="9143" spans="1:6" ht="40.5">
      <c r="A9143" s="31">
        <v>1924</v>
      </c>
      <c r="B9143" s="537" t="s">
        <v>9130</v>
      </c>
      <c r="C9143" s="31" t="s">
        <v>7632</v>
      </c>
      <c r="D9143" s="31">
        <v>13.62</v>
      </c>
      <c r="E9143" s="310" t="str">
        <f t="shared" si="143"/>
        <v>SINAPI 07/2024 INSUMOS</v>
      </c>
      <c r="F9143" s="31">
        <v>13.62</v>
      </c>
    </row>
    <row r="9144" spans="1:6" ht="40.5">
      <c r="A9144" s="31">
        <v>1922</v>
      </c>
      <c r="B9144" s="537" t="s">
        <v>9131</v>
      </c>
      <c r="C9144" s="31" t="s">
        <v>7632</v>
      </c>
      <c r="D9144" s="31">
        <v>28.17</v>
      </c>
      <c r="E9144" s="310" t="str">
        <f t="shared" si="143"/>
        <v>SINAPI 07/2024 INSUMOS</v>
      </c>
      <c r="F9144" s="31">
        <v>28.17</v>
      </c>
    </row>
    <row r="9145" spans="1:6" ht="40.5">
      <c r="A9145" s="31">
        <v>1953</v>
      </c>
      <c r="B9145" s="537" t="s">
        <v>9132</v>
      </c>
      <c r="C9145" s="31" t="s">
        <v>7632</v>
      </c>
      <c r="D9145" s="31">
        <v>34.39</v>
      </c>
      <c r="E9145" s="310" t="str">
        <f t="shared" si="143"/>
        <v>SINAPI 07/2024 INSUMOS</v>
      </c>
      <c r="F9145" s="31">
        <v>34.39</v>
      </c>
    </row>
    <row r="9146" spans="1:6" ht="40.5">
      <c r="A9146" s="31">
        <v>1962</v>
      </c>
      <c r="B9146" s="537" t="s">
        <v>9133</v>
      </c>
      <c r="C9146" s="31" t="s">
        <v>7632</v>
      </c>
      <c r="D9146" s="31">
        <v>167.1</v>
      </c>
      <c r="E9146" s="310" t="str">
        <f t="shared" si="143"/>
        <v>SINAPI 07/2024 INSUMOS</v>
      </c>
      <c r="F9146" s="31">
        <v>167.1</v>
      </c>
    </row>
    <row r="9147" spans="1:6" ht="40.5">
      <c r="A9147" s="31">
        <v>1955</v>
      </c>
      <c r="B9147" s="537" t="s">
        <v>9134</v>
      </c>
      <c r="C9147" s="31" t="s">
        <v>7632</v>
      </c>
      <c r="D9147" s="31">
        <v>1.92</v>
      </c>
      <c r="E9147" s="310" t="str">
        <f t="shared" si="143"/>
        <v>SINAPI 07/2024 INSUMOS</v>
      </c>
      <c r="F9147" s="31">
        <v>1.92</v>
      </c>
    </row>
    <row r="9148" spans="1:6" ht="40.5">
      <c r="A9148" s="31">
        <v>1956</v>
      </c>
      <c r="B9148" s="537" t="s">
        <v>9135</v>
      </c>
      <c r="C9148" s="31" t="s">
        <v>7632</v>
      </c>
      <c r="D9148" s="31">
        <v>2.72</v>
      </c>
      <c r="E9148" s="310" t="str">
        <f t="shared" si="143"/>
        <v>SINAPI 07/2024 INSUMOS</v>
      </c>
      <c r="F9148" s="31">
        <v>2.72</v>
      </c>
    </row>
    <row r="9149" spans="1:6" ht="40.5">
      <c r="A9149" s="31">
        <v>1957</v>
      </c>
      <c r="B9149" s="537" t="s">
        <v>9136</v>
      </c>
      <c r="C9149" s="31" t="s">
        <v>7632</v>
      </c>
      <c r="D9149" s="31">
        <v>5.88</v>
      </c>
      <c r="E9149" s="310" t="str">
        <f t="shared" si="143"/>
        <v>SINAPI 07/2024 INSUMOS</v>
      </c>
      <c r="F9149" s="31">
        <v>5.88</v>
      </c>
    </row>
    <row r="9150" spans="1:6" ht="40.5">
      <c r="A9150" s="31">
        <v>1958</v>
      </c>
      <c r="B9150" s="537" t="s">
        <v>9137</v>
      </c>
      <c r="C9150" s="31" t="s">
        <v>7632</v>
      </c>
      <c r="D9150" s="31">
        <v>10.94</v>
      </c>
      <c r="E9150" s="310" t="str">
        <f t="shared" si="143"/>
        <v>SINAPI 07/2024 INSUMOS</v>
      </c>
      <c r="F9150" s="31">
        <v>10.94</v>
      </c>
    </row>
    <row r="9151" spans="1:6" ht="40.5">
      <c r="A9151" s="31">
        <v>1959</v>
      </c>
      <c r="B9151" s="537" t="s">
        <v>9138</v>
      </c>
      <c r="C9151" s="31" t="s">
        <v>7632</v>
      </c>
      <c r="D9151" s="31">
        <v>11.87</v>
      </c>
      <c r="E9151" s="310" t="str">
        <f t="shared" si="143"/>
        <v>SINAPI 07/2024 INSUMOS</v>
      </c>
      <c r="F9151" s="31">
        <v>11.87</v>
      </c>
    </row>
    <row r="9152" spans="1:6" ht="40.5">
      <c r="A9152" s="31">
        <v>1925</v>
      </c>
      <c r="B9152" s="537" t="s">
        <v>9139</v>
      </c>
      <c r="C9152" s="31" t="s">
        <v>7632</v>
      </c>
      <c r="D9152" s="31">
        <v>31.03</v>
      </c>
      <c r="E9152" s="310" t="str">
        <f t="shared" si="143"/>
        <v>SINAPI 07/2024 INSUMOS</v>
      </c>
      <c r="F9152" s="31">
        <v>31.03</v>
      </c>
    </row>
    <row r="9153" spans="1:6" ht="40.5">
      <c r="A9153" s="31">
        <v>1960</v>
      </c>
      <c r="B9153" s="537" t="s">
        <v>9140</v>
      </c>
      <c r="C9153" s="31" t="s">
        <v>7632</v>
      </c>
      <c r="D9153" s="31">
        <v>47.65</v>
      </c>
      <c r="E9153" s="310" t="str">
        <f t="shared" si="143"/>
        <v>SINAPI 07/2024 INSUMOS</v>
      </c>
      <c r="F9153" s="31">
        <v>47.65</v>
      </c>
    </row>
    <row r="9154" spans="1:6" ht="40.5">
      <c r="A9154" s="31">
        <v>1961</v>
      </c>
      <c r="B9154" s="537" t="s">
        <v>9141</v>
      </c>
      <c r="C9154" s="31" t="s">
        <v>7632</v>
      </c>
      <c r="D9154" s="31">
        <v>61.04</v>
      </c>
      <c r="E9154" s="310" t="str">
        <f t="shared" si="143"/>
        <v>SINAPI 07/2024 INSUMOS</v>
      </c>
      <c r="F9154" s="31">
        <v>61.04</v>
      </c>
    </row>
    <row r="9155" spans="1:6" ht="40.5">
      <c r="A9155" s="31">
        <v>38423</v>
      </c>
      <c r="B9155" s="537" t="s">
        <v>9142</v>
      </c>
      <c r="C9155" s="31" t="s">
        <v>7632</v>
      </c>
      <c r="D9155" s="31">
        <v>26.89</v>
      </c>
      <c r="E9155" s="310" t="str">
        <f t="shared" si="143"/>
        <v>SINAPI 07/2024 INSUMOS</v>
      </c>
      <c r="F9155" s="31">
        <v>26.89</v>
      </c>
    </row>
    <row r="9156" spans="1:6" ht="40.5">
      <c r="A9156" s="31">
        <v>39866</v>
      </c>
      <c r="B9156" s="537" t="s">
        <v>9143</v>
      </c>
      <c r="C9156" s="31" t="s">
        <v>7632</v>
      </c>
      <c r="D9156" s="31">
        <v>18.079999999999998</v>
      </c>
      <c r="E9156" s="310" t="str">
        <f t="shared" si="143"/>
        <v>SINAPI 07/2024 INSUMOS</v>
      </c>
      <c r="F9156" s="31">
        <v>18.079999999999998</v>
      </c>
    </row>
    <row r="9157" spans="1:6" ht="40.5">
      <c r="A9157" s="31">
        <v>39867</v>
      </c>
      <c r="B9157" s="537" t="s">
        <v>9144</v>
      </c>
      <c r="C9157" s="31" t="s">
        <v>7632</v>
      </c>
      <c r="D9157" s="31">
        <v>40.19</v>
      </c>
      <c r="E9157" s="310" t="str">
        <f t="shared" si="143"/>
        <v>SINAPI 07/2024 INSUMOS</v>
      </c>
      <c r="F9157" s="31">
        <v>40.19</v>
      </c>
    </row>
    <row r="9158" spans="1:6" ht="40.5">
      <c r="A9158" s="31">
        <v>39868</v>
      </c>
      <c r="B9158" s="537" t="s">
        <v>9145</v>
      </c>
      <c r="C9158" s="31" t="s">
        <v>7632</v>
      </c>
      <c r="D9158" s="31">
        <v>72.41</v>
      </c>
      <c r="E9158" s="310" t="str">
        <f t="shared" si="143"/>
        <v>SINAPI 07/2024 INSUMOS</v>
      </c>
      <c r="F9158" s="31">
        <v>72.41</v>
      </c>
    </row>
    <row r="9159" spans="1:6" ht="40.5">
      <c r="A9159" s="31">
        <v>37999</v>
      </c>
      <c r="B9159" s="537" t="s">
        <v>9146</v>
      </c>
      <c r="C9159" s="31" t="s">
        <v>7632</v>
      </c>
      <c r="D9159" s="31">
        <v>6.48</v>
      </c>
      <c r="E9159" s="310" t="str">
        <f t="shared" si="143"/>
        <v>SINAPI 07/2024 INSUMOS</v>
      </c>
      <c r="F9159" s="31">
        <v>6.48</v>
      </c>
    </row>
    <row r="9160" spans="1:6" ht="40.5">
      <c r="A9160" s="31">
        <v>38000</v>
      </c>
      <c r="B9160" s="537" t="s">
        <v>9147</v>
      </c>
      <c r="C9160" s="31" t="s">
        <v>7632</v>
      </c>
      <c r="D9160" s="31">
        <v>7.57</v>
      </c>
      <c r="E9160" s="310" t="str">
        <f t="shared" si="143"/>
        <v>SINAPI 07/2024 INSUMOS</v>
      </c>
      <c r="F9160" s="31">
        <v>7.57</v>
      </c>
    </row>
    <row r="9161" spans="1:6" ht="40.5">
      <c r="A9161" s="31">
        <v>38129</v>
      </c>
      <c r="B9161" s="537" t="s">
        <v>9148</v>
      </c>
      <c r="C9161" s="31" t="s">
        <v>7632</v>
      </c>
      <c r="D9161" s="31">
        <v>4.4800000000000004</v>
      </c>
      <c r="E9161" s="310" t="str">
        <f t="shared" si="143"/>
        <v>SINAPI 07/2024 INSUMOS</v>
      </c>
      <c r="F9161" s="31">
        <v>4.4800000000000004</v>
      </c>
    </row>
    <row r="9162" spans="1:6" ht="40.5">
      <c r="A9162" s="31">
        <v>38025</v>
      </c>
      <c r="B9162" s="537" t="s">
        <v>9149</v>
      </c>
      <c r="C9162" s="31" t="s">
        <v>7632</v>
      </c>
      <c r="D9162" s="31">
        <v>6.08</v>
      </c>
      <c r="E9162" s="310" t="str">
        <f t="shared" si="143"/>
        <v>SINAPI 07/2024 INSUMOS</v>
      </c>
      <c r="F9162" s="31">
        <v>6.08</v>
      </c>
    </row>
    <row r="9163" spans="1:6" ht="40.5">
      <c r="A9163" s="31">
        <v>38026</v>
      </c>
      <c r="B9163" s="537" t="s">
        <v>9150</v>
      </c>
      <c r="C9163" s="31" t="s">
        <v>7632</v>
      </c>
      <c r="D9163" s="31">
        <v>15.01</v>
      </c>
      <c r="E9163" s="310" t="str">
        <f t="shared" si="143"/>
        <v>SINAPI 07/2024 INSUMOS</v>
      </c>
      <c r="F9163" s="31">
        <v>15.01</v>
      </c>
    </row>
    <row r="9164" spans="1:6" ht="40.5">
      <c r="A9164" s="31">
        <v>1858</v>
      </c>
      <c r="B9164" s="537" t="s">
        <v>9151</v>
      </c>
      <c r="C9164" s="31" t="s">
        <v>7632</v>
      </c>
      <c r="D9164" s="31">
        <v>41.66</v>
      </c>
      <c r="E9164" s="310" t="str">
        <f t="shared" si="143"/>
        <v>SINAPI 07/2024 INSUMOS</v>
      </c>
      <c r="F9164" s="31">
        <v>41.66</v>
      </c>
    </row>
    <row r="9165" spans="1:6" ht="40.5">
      <c r="A9165" s="31">
        <v>1844</v>
      </c>
      <c r="B9165" s="537" t="s">
        <v>9152</v>
      </c>
      <c r="C9165" s="31" t="s">
        <v>7632</v>
      </c>
      <c r="D9165" s="31">
        <v>95.41</v>
      </c>
      <c r="E9165" s="310" t="str">
        <f t="shared" si="143"/>
        <v>SINAPI 07/2024 INSUMOS</v>
      </c>
      <c r="F9165" s="31">
        <v>95.41</v>
      </c>
    </row>
    <row r="9166" spans="1:6" ht="40.5">
      <c r="A9166" s="31">
        <v>1863</v>
      </c>
      <c r="B9166" s="537" t="s">
        <v>9153</v>
      </c>
      <c r="C9166" s="31" t="s">
        <v>7632</v>
      </c>
      <c r="D9166" s="31">
        <v>44.33</v>
      </c>
      <c r="E9166" s="310" t="str">
        <f t="shared" si="143"/>
        <v>SINAPI 07/2024 INSUMOS</v>
      </c>
      <c r="F9166" s="31">
        <v>44.33</v>
      </c>
    </row>
    <row r="9167" spans="1:6" ht="40.5">
      <c r="A9167" s="31">
        <v>1865</v>
      </c>
      <c r="B9167" s="537" t="s">
        <v>9154</v>
      </c>
      <c r="C9167" s="31" t="s">
        <v>7632</v>
      </c>
      <c r="D9167" s="31">
        <v>115.52</v>
      </c>
      <c r="E9167" s="310" t="str">
        <f t="shared" si="143"/>
        <v>SINAPI 07/2024 INSUMOS</v>
      </c>
      <c r="F9167" s="31">
        <v>115.52</v>
      </c>
    </row>
    <row r="9168" spans="1:6" ht="40.5">
      <c r="A9168" s="31">
        <v>36355</v>
      </c>
      <c r="B9168" s="537" t="s">
        <v>9155</v>
      </c>
      <c r="C9168" s="31" t="s">
        <v>7632</v>
      </c>
      <c r="D9168" s="31">
        <v>9.4600000000000009</v>
      </c>
      <c r="E9168" s="310" t="str">
        <f t="shared" si="143"/>
        <v>SINAPI 07/2024 INSUMOS</v>
      </c>
      <c r="F9168" s="31">
        <v>9.4600000000000009</v>
      </c>
    </row>
    <row r="9169" spans="1:6" ht="40.5">
      <c r="A9169" s="31">
        <v>36356</v>
      </c>
      <c r="B9169" s="537" t="s">
        <v>9156</v>
      </c>
      <c r="C9169" s="31" t="s">
        <v>7632</v>
      </c>
      <c r="D9169" s="31">
        <v>15.22</v>
      </c>
      <c r="E9169" s="310" t="str">
        <f t="shared" si="143"/>
        <v>SINAPI 07/2024 INSUMOS</v>
      </c>
      <c r="F9169" s="31">
        <v>15.22</v>
      </c>
    </row>
    <row r="9170" spans="1:6" ht="40.5">
      <c r="A9170" s="31">
        <v>1966</v>
      </c>
      <c r="B9170" s="537" t="s">
        <v>9157</v>
      </c>
      <c r="C9170" s="31" t="s">
        <v>7632</v>
      </c>
      <c r="D9170" s="31">
        <v>17.68</v>
      </c>
      <c r="E9170" s="310" t="str">
        <f t="shared" si="143"/>
        <v>SINAPI 07/2024 INSUMOS</v>
      </c>
      <c r="F9170" s="31">
        <v>17.68</v>
      </c>
    </row>
    <row r="9171" spans="1:6" ht="40.5">
      <c r="A9171" s="31">
        <v>1933</v>
      </c>
      <c r="B9171" s="537" t="s">
        <v>9158</v>
      </c>
      <c r="C9171" s="31" t="s">
        <v>7632</v>
      </c>
      <c r="D9171" s="31">
        <v>3.81</v>
      </c>
      <c r="E9171" s="310" t="str">
        <f t="shared" si="143"/>
        <v>SINAPI 07/2024 INSUMOS</v>
      </c>
      <c r="F9171" s="31">
        <v>3.81</v>
      </c>
    </row>
    <row r="9172" spans="1:6" ht="40.5">
      <c r="A9172" s="31">
        <v>1932</v>
      </c>
      <c r="B9172" s="537" t="s">
        <v>9159</v>
      </c>
      <c r="C9172" s="31" t="s">
        <v>7632</v>
      </c>
      <c r="D9172" s="31">
        <v>8.7200000000000006</v>
      </c>
      <c r="E9172" s="310" t="str">
        <f t="shared" si="143"/>
        <v>SINAPI 07/2024 INSUMOS</v>
      </c>
      <c r="F9172" s="31">
        <v>8.7200000000000006</v>
      </c>
    </row>
    <row r="9173" spans="1:6" ht="40.5">
      <c r="A9173" s="31">
        <v>1951</v>
      </c>
      <c r="B9173" s="537" t="s">
        <v>9160</v>
      </c>
      <c r="C9173" s="31" t="s">
        <v>7632</v>
      </c>
      <c r="D9173" s="31">
        <v>18.190000000000001</v>
      </c>
      <c r="E9173" s="310" t="str">
        <f t="shared" si="143"/>
        <v>SINAPI 07/2024 INSUMOS</v>
      </c>
      <c r="F9173" s="31">
        <v>18.190000000000001</v>
      </c>
    </row>
    <row r="9174" spans="1:6" ht="40.5">
      <c r="A9174" s="31">
        <v>1970</v>
      </c>
      <c r="B9174" s="537" t="s">
        <v>9161</v>
      </c>
      <c r="C9174" s="31" t="s">
        <v>7632</v>
      </c>
      <c r="D9174" s="31">
        <v>44.19</v>
      </c>
      <c r="E9174" s="310" t="str">
        <f t="shared" si="143"/>
        <v>SINAPI 07/2024 INSUMOS</v>
      </c>
      <c r="F9174" s="31">
        <v>44.19</v>
      </c>
    </row>
    <row r="9175" spans="1:6" ht="40.5">
      <c r="A9175" s="31">
        <v>1967</v>
      </c>
      <c r="B9175" s="537" t="s">
        <v>9162</v>
      </c>
      <c r="C9175" s="31" t="s">
        <v>7632</v>
      </c>
      <c r="D9175" s="31">
        <v>5.25</v>
      </c>
      <c r="E9175" s="310" t="str">
        <f t="shared" si="143"/>
        <v>SINAPI 07/2024 INSUMOS</v>
      </c>
      <c r="F9175" s="31">
        <v>5.25</v>
      </c>
    </row>
    <row r="9176" spans="1:6" ht="40.5">
      <c r="A9176" s="31">
        <v>1968</v>
      </c>
      <c r="B9176" s="537" t="s">
        <v>9163</v>
      </c>
      <c r="C9176" s="31" t="s">
        <v>7632</v>
      </c>
      <c r="D9176" s="31">
        <v>10.37</v>
      </c>
      <c r="E9176" s="310" t="str">
        <f t="shared" si="143"/>
        <v>SINAPI 07/2024 INSUMOS</v>
      </c>
      <c r="F9176" s="31">
        <v>10.37</v>
      </c>
    </row>
    <row r="9177" spans="1:6" ht="40.5">
      <c r="A9177" s="31">
        <v>1969</v>
      </c>
      <c r="B9177" s="537" t="s">
        <v>9164</v>
      </c>
      <c r="C9177" s="31" t="s">
        <v>7632</v>
      </c>
      <c r="D9177" s="31">
        <v>33.76</v>
      </c>
      <c r="E9177" s="310" t="str">
        <f t="shared" si="143"/>
        <v>SINAPI 07/2024 INSUMOS</v>
      </c>
      <c r="F9177" s="31">
        <v>33.76</v>
      </c>
    </row>
    <row r="9178" spans="1:6" ht="40.5">
      <c r="A9178" s="31">
        <v>1827</v>
      </c>
      <c r="B9178" s="537" t="s">
        <v>9165</v>
      </c>
      <c r="C9178" s="31" t="s">
        <v>7632</v>
      </c>
      <c r="D9178" s="31">
        <v>104.56</v>
      </c>
      <c r="E9178" s="310" t="str">
        <f t="shared" si="143"/>
        <v>SINAPI 07/2024 INSUMOS</v>
      </c>
      <c r="F9178" s="31">
        <v>104.56</v>
      </c>
    </row>
    <row r="9179" spans="1:6" ht="40.5">
      <c r="A9179" s="31">
        <v>1831</v>
      </c>
      <c r="B9179" s="537" t="s">
        <v>9166</v>
      </c>
      <c r="C9179" s="31" t="s">
        <v>7632</v>
      </c>
      <c r="D9179" s="31">
        <v>22.82</v>
      </c>
      <c r="E9179" s="310" t="str">
        <f t="shared" si="143"/>
        <v>SINAPI 07/2024 INSUMOS</v>
      </c>
      <c r="F9179" s="31">
        <v>22.82</v>
      </c>
    </row>
    <row r="9180" spans="1:6" ht="40.5">
      <c r="A9180" s="31">
        <v>1825</v>
      </c>
      <c r="B9180" s="537" t="s">
        <v>9167</v>
      </c>
      <c r="C9180" s="31" t="s">
        <v>7632</v>
      </c>
      <c r="D9180" s="31">
        <v>56.33</v>
      </c>
      <c r="E9180" s="310" t="str">
        <f t="shared" si="143"/>
        <v>SINAPI 07/2024 INSUMOS</v>
      </c>
      <c r="F9180" s="31">
        <v>56.33</v>
      </c>
    </row>
    <row r="9181" spans="1:6" ht="40.5">
      <c r="A9181" s="31">
        <v>1828</v>
      </c>
      <c r="B9181" s="537" t="s">
        <v>9168</v>
      </c>
      <c r="C9181" s="31" t="s">
        <v>7632</v>
      </c>
      <c r="D9181" s="31">
        <v>127.6</v>
      </c>
      <c r="E9181" s="310" t="str">
        <f t="shared" si="143"/>
        <v>SINAPI 07/2024 INSUMOS</v>
      </c>
      <c r="F9181" s="31">
        <v>127.6</v>
      </c>
    </row>
    <row r="9182" spans="1:6" ht="40.5">
      <c r="A9182" s="31">
        <v>1845</v>
      </c>
      <c r="B9182" s="537" t="s">
        <v>9169</v>
      </c>
      <c r="C9182" s="31" t="s">
        <v>7632</v>
      </c>
      <c r="D9182" s="31">
        <v>28.6</v>
      </c>
      <c r="E9182" s="310" t="str">
        <f t="shared" si="143"/>
        <v>SINAPI 07/2024 INSUMOS</v>
      </c>
      <c r="F9182" s="31">
        <v>28.6</v>
      </c>
    </row>
    <row r="9183" spans="1:6" ht="40.5">
      <c r="A9183" s="31">
        <v>1824</v>
      </c>
      <c r="B9183" s="537" t="s">
        <v>9170</v>
      </c>
      <c r="C9183" s="31" t="s">
        <v>7632</v>
      </c>
      <c r="D9183" s="31">
        <v>67.53</v>
      </c>
      <c r="E9183" s="310" t="str">
        <f t="shared" si="143"/>
        <v>SINAPI 07/2024 INSUMOS</v>
      </c>
      <c r="F9183" s="31">
        <v>67.53</v>
      </c>
    </row>
    <row r="9184" spans="1:6" ht="40.5">
      <c r="A9184" s="31">
        <v>1940</v>
      </c>
      <c r="B9184" s="537" t="s">
        <v>9171</v>
      </c>
      <c r="C9184" s="31" t="s">
        <v>7632</v>
      </c>
      <c r="D9184" s="31">
        <v>30.32</v>
      </c>
      <c r="E9184" s="310" t="str">
        <f t="shared" si="143"/>
        <v>SINAPI 07/2024 INSUMOS</v>
      </c>
      <c r="F9184" s="31">
        <v>30.32</v>
      </c>
    </row>
    <row r="9185" spans="1:6" ht="40.5">
      <c r="A9185" s="31">
        <v>1937</v>
      </c>
      <c r="B9185" s="537" t="s">
        <v>9172</v>
      </c>
      <c r="C9185" s="31" t="s">
        <v>7632</v>
      </c>
      <c r="D9185" s="31">
        <v>5.12</v>
      </c>
      <c r="E9185" s="310" t="str">
        <f t="shared" si="143"/>
        <v>SINAPI 07/2024 INSUMOS</v>
      </c>
      <c r="F9185" s="31">
        <v>5.12</v>
      </c>
    </row>
    <row r="9186" spans="1:6" ht="40.5">
      <c r="A9186" s="31">
        <v>1939</v>
      </c>
      <c r="B9186" s="537" t="s">
        <v>9173</v>
      </c>
      <c r="C9186" s="31" t="s">
        <v>7632</v>
      </c>
      <c r="D9186" s="31">
        <v>8.31</v>
      </c>
      <c r="E9186" s="310" t="str">
        <f t="shared" si="143"/>
        <v>SINAPI 07/2024 INSUMOS</v>
      </c>
      <c r="F9186" s="31">
        <v>8.31</v>
      </c>
    </row>
    <row r="9187" spans="1:6" ht="40.5">
      <c r="A9187" s="31">
        <v>1938</v>
      </c>
      <c r="B9187" s="537" t="s">
        <v>9174</v>
      </c>
      <c r="C9187" s="31" t="s">
        <v>7632</v>
      </c>
      <c r="D9187" s="31">
        <v>5.82</v>
      </c>
      <c r="E9187" s="310" t="str">
        <f t="shared" si="143"/>
        <v>SINAPI 07/2024 INSUMOS</v>
      </c>
      <c r="F9187" s="31">
        <v>5.82</v>
      </c>
    </row>
    <row r="9188" spans="1:6" ht="40.5">
      <c r="A9188" s="31">
        <v>42693</v>
      </c>
      <c r="B9188" s="537" t="s">
        <v>9175</v>
      </c>
      <c r="C9188" s="31" t="s">
        <v>7632</v>
      </c>
      <c r="D9188" s="31">
        <v>324.51</v>
      </c>
      <c r="E9188" s="310" t="str">
        <f t="shared" si="143"/>
        <v>SINAPI 07/2024 INSUMOS</v>
      </c>
      <c r="F9188" s="31">
        <v>324.51</v>
      </c>
    </row>
    <row r="9189" spans="1:6" ht="40.5">
      <c r="A9189" s="31">
        <v>42695</v>
      </c>
      <c r="B9189" s="537" t="s">
        <v>9176</v>
      </c>
      <c r="C9189" s="31" t="s">
        <v>7632</v>
      </c>
      <c r="D9189" s="31">
        <v>226.72</v>
      </c>
      <c r="E9189" s="310" t="str">
        <f t="shared" si="143"/>
        <v>SINAPI 07/2024 INSUMOS</v>
      </c>
      <c r="F9189" s="31">
        <v>226.72</v>
      </c>
    </row>
    <row r="9190" spans="1:6" ht="40.5">
      <c r="A9190" s="31">
        <v>42694</v>
      </c>
      <c r="B9190" s="537" t="s">
        <v>9177</v>
      </c>
      <c r="C9190" s="31" t="s">
        <v>7632</v>
      </c>
      <c r="D9190" s="31">
        <v>434.27</v>
      </c>
      <c r="E9190" s="310" t="str">
        <f t="shared" si="143"/>
        <v>SINAPI 07/2024 INSUMOS</v>
      </c>
      <c r="F9190" s="31">
        <v>434.27</v>
      </c>
    </row>
    <row r="9191" spans="1:6" ht="40.5">
      <c r="A9191" s="31">
        <v>20097</v>
      </c>
      <c r="B9191" s="537" t="s">
        <v>9178</v>
      </c>
      <c r="C9191" s="31" t="s">
        <v>7632</v>
      </c>
      <c r="D9191" s="31">
        <v>18.829999999999998</v>
      </c>
      <c r="E9191" s="310" t="str">
        <f t="shared" si="143"/>
        <v>SINAPI 07/2024 INSUMOS</v>
      </c>
      <c r="F9191" s="31">
        <v>18.829999999999998</v>
      </c>
    </row>
    <row r="9192" spans="1:6" ht="40.5">
      <c r="A9192" s="31">
        <v>20098</v>
      </c>
      <c r="B9192" s="537" t="s">
        <v>9179</v>
      </c>
      <c r="C9192" s="31" t="s">
        <v>7632</v>
      </c>
      <c r="D9192" s="31">
        <v>76.95</v>
      </c>
      <c r="E9192" s="310" t="str">
        <f t="shared" si="143"/>
        <v>SINAPI 07/2024 INSUMOS</v>
      </c>
      <c r="F9192" s="31">
        <v>76.95</v>
      </c>
    </row>
    <row r="9193" spans="1:6" ht="40.5">
      <c r="A9193" s="31">
        <v>20096</v>
      </c>
      <c r="B9193" s="537" t="s">
        <v>9180</v>
      </c>
      <c r="C9193" s="31" t="s">
        <v>7632</v>
      </c>
      <c r="D9193" s="31">
        <v>19.489999999999998</v>
      </c>
      <c r="E9193" s="310" t="str">
        <f t="shared" si="143"/>
        <v>SINAPI 07/2024 INSUMOS</v>
      </c>
      <c r="F9193" s="31">
        <v>19.489999999999998</v>
      </c>
    </row>
    <row r="9194" spans="1:6" ht="40.5">
      <c r="A9194" s="31">
        <v>2628</v>
      </c>
      <c r="B9194" s="537" t="s">
        <v>9181</v>
      </c>
      <c r="C9194" s="31" t="s">
        <v>7632</v>
      </c>
      <c r="D9194" s="31">
        <v>226.41</v>
      </c>
      <c r="E9194" s="310" t="str">
        <f t="shared" ref="E9194:E9257" si="144">+$G$7658</f>
        <v>SINAPI 07/2024 INSUMOS</v>
      </c>
      <c r="F9194" s="31">
        <v>226.41</v>
      </c>
    </row>
    <row r="9195" spans="1:6" ht="45">
      <c r="A9195" s="31">
        <v>2622</v>
      </c>
      <c r="B9195" s="537" t="s">
        <v>9182</v>
      </c>
      <c r="C9195" s="31" t="s">
        <v>7632</v>
      </c>
      <c r="D9195" s="31">
        <v>5.37</v>
      </c>
      <c r="E9195" s="310" t="str">
        <f t="shared" si="144"/>
        <v>SINAPI 07/2024 INSUMOS</v>
      </c>
      <c r="F9195" s="31">
        <v>5.37</v>
      </c>
    </row>
    <row r="9196" spans="1:6" ht="45">
      <c r="A9196" s="31">
        <v>2623</v>
      </c>
      <c r="B9196" s="537" t="s">
        <v>9183</v>
      </c>
      <c r="C9196" s="31" t="s">
        <v>7632</v>
      </c>
      <c r="D9196" s="31">
        <v>6.47</v>
      </c>
      <c r="E9196" s="310" t="str">
        <f t="shared" si="144"/>
        <v>SINAPI 07/2024 INSUMOS</v>
      </c>
      <c r="F9196" s="31">
        <v>6.47</v>
      </c>
    </row>
    <row r="9197" spans="1:6" ht="45">
      <c r="A9197" s="31">
        <v>2624</v>
      </c>
      <c r="B9197" s="537" t="s">
        <v>9184</v>
      </c>
      <c r="C9197" s="31" t="s">
        <v>7632</v>
      </c>
      <c r="D9197" s="31">
        <v>10.29</v>
      </c>
      <c r="E9197" s="310" t="str">
        <f t="shared" si="144"/>
        <v>SINAPI 07/2024 INSUMOS</v>
      </c>
      <c r="F9197" s="31">
        <v>10.29</v>
      </c>
    </row>
    <row r="9198" spans="1:6" ht="45">
      <c r="A9198" s="31">
        <v>2625</v>
      </c>
      <c r="B9198" s="537" t="s">
        <v>9185</v>
      </c>
      <c r="C9198" s="31" t="s">
        <v>7632</v>
      </c>
      <c r="D9198" s="31">
        <v>21.72</v>
      </c>
      <c r="E9198" s="310" t="str">
        <f t="shared" si="144"/>
        <v>SINAPI 07/2024 INSUMOS</v>
      </c>
      <c r="F9198" s="31">
        <v>21.72</v>
      </c>
    </row>
    <row r="9199" spans="1:6" ht="45">
      <c r="A9199" s="31">
        <v>2626</v>
      </c>
      <c r="B9199" s="537" t="s">
        <v>9186</v>
      </c>
      <c r="C9199" s="31" t="s">
        <v>7632</v>
      </c>
      <c r="D9199" s="31">
        <v>31.83</v>
      </c>
      <c r="E9199" s="310" t="str">
        <f t="shared" si="144"/>
        <v>SINAPI 07/2024 INSUMOS</v>
      </c>
      <c r="F9199" s="31">
        <v>31.83</v>
      </c>
    </row>
    <row r="9200" spans="1:6" ht="40.5">
      <c r="A9200" s="31">
        <v>2630</v>
      </c>
      <c r="B9200" s="537" t="s">
        <v>9187</v>
      </c>
      <c r="C9200" s="31" t="s">
        <v>7632</v>
      </c>
      <c r="D9200" s="31">
        <v>48.41</v>
      </c>
      <c r="E9200" s="310" t="str">
        <f t="shared" si="144"/>
        <v>SINAPI 07/2024 INSUMOS</v>
      </c>
      <c r="F9200" s="31">
        <v>48.41</v>
      </c>
    </row>
    <row r="9201" spans="1:6" ht="40.5">
      <c r="A9201" s="31">
        <v>2627</v>
      </c>
      <c r="B9201" s="537" t="s">
        <v>9188</v>
      </c>
      <c r="C9201" s="31" t="s">
        <v>7632</v>
      </c>
      <c r="D9201" s="31">
        <v>85.28</v>
      </c>
      <c r="E9201" s="310" t="str">
        <f t="shared" si="144"/>
        <v>SINAPI 07/2024 INSUMOS</v>
      </c>
      <c r="F9201" s="31">
        <v>85.28</v>
      </c>
    </row>
    <row r="9202" spans="1:6" ht="40.5">
      <c r="A9202" s="31">
        <v>2629</v>
      </c>
      <c r="B9202" s="537" t="s">
        <v>9189</v>
      </c>
      <c r="C9202" s="31" t="s">
        <v>7632</v>
      </c>
      <c r="D9202" s="31">
        <v>115.35</v>
      </c>
      <c r="E9202" s="310" t="str">
        <f t="shared" si="144"/>
        <v>SINAPI 07/2024 INSUMOS</v>
      </c>
      <c r="F9202" s="31">
        <v>115.35</v>
      </c>
    </row>
    <row r="9203" spans="1:6" ht="40.5">
      <c r="A9203" s="31">
        <v>1880</v>
      </c>
      <c r="B9203" s="537" t="s">
        <v>9190</v>
      </c>
      <c r="C9203" s="31" t="s">
        <v>7632</v>
      </c>
      <c r="D9203" s="31">
        <v>4.6900000000000004</v>
      </c>
      <c r="E9203" s="310" t="str">
        <f t="shared" si="144"/>
        <v>SINAPI 07/2024 INSUMOS</v>
      </c>
      <c r="F9203" s="31">
        <v>4.6900000000000004</v>
      </c>
    </row>
    <row r="9204" spans="1:6" ht="40.5">
      <c r="A9204" s="31">
        <v>39274</v>
      </c>
      <c r="B9204" s="537" t="s">
        <v>9191</v>
      </c>
      <c r="C9204" s="31" t="s">
        <v>7632</v>
      </c>
      <c r="D9204" s="31">
        <v>3.63</v>
      </c>
      <c r="E9204" s="310" t="str">
        <f t="shared" si="144"/>
        <v>SINAPI 07/2024 INSUMOS</v>
      </c>
      <c r="F9204" s="31">
        <v>3.63</v>
      </c>
    </row>
    <row r="9205" spans="1:6" ht="40.5">
      <c r="A9205" s="31">
        <v>12033</v>
      </c>
      <c r="B9205" s="537" t="s">
        <v>9192</v>
      </c>
      <c r="C9205" s="31" t="s">
        <v>7632</v>
      </c>
      <c r="D9205" s="31">
        <v>14.96</v>
      </c>
      <c r="E9205" s="310" t="str">
        <f t="shared" si="144"/>
        <v>SINAPI 07/2024 INSUMOS</v>
      </c>
      <c r="F9205" s="31">
        <v>14.96</v>
      </c>
    </row>
    <row r="9206" spans="1:6" ht="40.5">
      <c r="A9206" s="31">
        <v>40408</v>
      </c>
      <c r="B9206" s="537" t="s">
        <v>9193</v>
      </c>
      <c r="C9206" s="31" t="s">
        <v>7632</v>
      </c>
      <c r="D9206" s="31">
        <v>9.83</v>
      </c>
      <c r="E9206" s="310" t="str">
        <f t="shared" si="144"/>
        <v>SINAPI 07/2024 INSUMOS</v>
      </c>
      <c r="F9206" s="31">
        <v>9.83</v>
      </c>
    </row>
    <row r="9207" spans="1:6" ht="40.5">
      <c r="A9207" s="31">
        <v>40409</v>
      </c>
      <c r="B9207" s="537" t="s">
        <v>9194</v>
      </c>
      <c r="C9207" s="31" t="s">
        <v>7632</v>
      </c>
      <c r="D9207" s="31">
        <v>3.48</v>
      </c>
      <c r="E9207" s="310" t="str">
        <f t="shared" si="144"/>
        <v>SINAPI 07/2024 INSUMOS</v>
      </c>
      <c r="F9207" s="31">
        <v>3.48</v>
      </c>
    </row>
    <row r="9208" spans="1:6" ht="40.5">
      <c r="A9208" s="31">
        <v>39276</v>
      </c>
      <c r="B9208" s="537" t="s">
        <v>9195</v>
      </c>
      <c r="C9208" s="31" t="s">
        <v>7632</v>
      </c>
      <c r="D9208" s="31">
        <v>8.86</v>
      </c>
      <c r="E9208" s="310" t="str">
        <f t="shared" si="144"/>
        <v>SINAPI 07/2024 INSUMOS</v>
      </c>
      <c r="F9208" s="31">
        <v>8.86</v>
      </c>
    </row>
    <row r="9209" spans="1:6" ht="40.5">
      <c r="A9209" s="31">
        <v>39277</v>
      </c>
      <c r="B9209" s="537" t="s">
        <v>9196</v>
      </c>
      <c r="C9209" s="31" t="s">
        <v>7632</v>
      </c>
      <c r="D9209" s="31">
        <v>23.91</v>
      </c>
      <c r="E9209" s="310" t="str">
        <f t="shared" si="144"/>
        <v>SINAPI 07/2024 INSUMOS</v>
      </c>
      <c r="F9209" s="31">
        <v>23.91</v>
      </c>
    </row>
    <row r="9210" spans="1:6" ht="40.5">
      <c r="A9210" s="31">
        <v>12034</v>
      </c>
      <c r="B9210" s="537" t="s">
        <v>9197</v>
      </c>
      <c r="C9210" s="31" t="s">
        <v>7632</v>
      </c>
      <c r="D9210" s="31">
        <v>6.78</v>
      </c>
      <c r="E9210" s="310" t="str">
        <f t="shared" si="144"/>
        <v>SINAPI 07/2024 INSUMOS</v>
      </c>
      <c r="F9210" s="31">
        <v>6.78</v>
      </c>
    </row>
    <row r="9211" spans="1:6" ht="40.5">
      <c r="A9211" s="31">
        <v>39879</v>
      </c>
      <c r="B9211" s="537" t="s">
        <v>9198</v>
      </c>
      <c r="C9211" s="31" t="s">
        <v>7632</v>
      </c>
      <c r="D9211" s="31">
        <v>5.08</v>
      </c>
      <c r="E9211" s="310" t="str">
        <f t="shared" si="144"/>
        <v>SINAPI 07/2024 INSUMOS</v>
      </c>
      <c r="F9211" s="31">
        <v>5.08</v>
      </c>
    </row>
    <row r="9212" spans="1:6" ht="40.5">
      <c r="A9212" s="31">
        <v>39880</v>
      </c>
      <c r="B9212" s="537" t="s">
        <v>9199</v>
      </c>
      <c r="C9212" s="31" t="s">
        <v>7632</v>
      </c>
      <c r="D9212" s="31">
        <v>11.25</v>
      </c>
      <c r="E9212" s="310" t="str">
        <f t="shared" si="144"/>
        <v>SINAPI 07/2024 INSUMOS</v>
      </c>
      <c r="F9212" s="31">
        <v>11.25</v>
      </c>
    </row>
    <row r="9213" spans="1:6" ht="40.5">
      <c r="A9213" s="31">
        <v>39881</v>
      </c>
      <c r="B9213" s="537" t="s">
        <v>9200</v>
      </c>
      <c r="C9213" s="31" t="s">
        <v>7632</v>
      </c>
      <c r="D9213" s="31">
        <v>18.059999999999999</v>
      </c>
      <c r="E9213" s="310" t="str">
        <f t="shared" si="144"/>
        <v>SINAPI 07/2024 INSUMOS</v>
      </c>
      <c r="F9213" s="31">
        <v>18.059999999999999</v>
      </c>
    </row>
    <row r="9214" spans="1:6" ht="40.5">
      <c r="A9214" s="31">
        <v>39882</v>
      </c>
      <c r="B9214" s="537" t="s">
        <v>9201</v>
      </c>
      <c r="C9214" s="31" t="s">
        <v>7632</v>
      </c>
      <c r="D9214" s="31">
        <v>47.58</v>
      </c>
      <c r="E9214" s="310" t="str">
        <f t="shared" si="144"/>
        <v>SINAPI 07/2024 INSUMOS</v>
      </c>
      <c r="F9214" s="31">
        <v>47.58</v>
      </c>
    </row>
    <row r="9215" spans="1:6" ht="40.5">
      <c r="A9215" s="31">
        <v>39883</v>
      </c>
      <c r="B9215" s="537" t="s">
        <v>9202</v>
      </c>
      <c r="C9215" s="31" t="s">
        <v>7632</v>
      </c>
      <c r="D9215" s="31">
        <v>75.98</v>
      </c>
      <c r="E9215" s="310" t="str">
        <f t="shared" si="144"/>
        <v>SINAPI 07/2024 INSUMOS</v>
      </c>
      <c r="F9215" s="31">
        <v>75.98</v>
      </c>
    </row>
    <row r="9216" spans="1:6" ht="40.5">
      <c r="A9216" s="31">
        <v>39884</v>
      </c>
      <c r="B9216" s="537" t="s">
        <v>9203</v>
      </c>
      <c r="C9216" s="31" t="s">
        <v>7632</v>
      </c>
      <c r="D9216" s="31">
        <v>112.85</v>
      </c>
      <c r="E9216" s="310" t="str">
        <f t="shared" si="144"/>
        <v>SINAPI 07/2024 INSUMOS</v>
      </c>
      <c r="F9216" s="31">
        <v>112.85</v>
      </c>
    </row>
    <row r="9217" spans="1:6" ht="40.5">
      <c r="A9217" s="31">
        <v>39885</v>
      </c>
      <c r="B9217" s="537" t="s">
        <v>9204</v>
      </c>
      <c r="C9217" s="31" t="s">
        <v>7632</v>
      </c>
      <c r="D9217" s="31">
        <v>268.2</v>
      </c>
      <c r="E9217" s="310" t="str">
        <f t="shared" si="144"/>
        <v>SINAPI 07/2024 INSUMOS</v>
      </c>
      <c r="F9217" s="31">
        <v>268.2</v>
      </c>
    </row>
    <row r="9218" spans="1:6" ht="40.5">
      <c r="A9218" s="31">
        <v>1777</v>
      </c>
      <c r="B9218" s="537" t="s">
        <v>9205</v>
      </c>
      <c r="C9218" s="31" t="s">
        <v>7632</v>
      </c>
      <c r="D9218" s="31">
        <v>92.31</v>
      </c>
      <c r="E9218" s="310" t="str">
        <f t="shared" si="144"/>
        <v>SINAPI 07/2024 INSUMOS</v>
      </c>
      <c r="F9218" s="31">
        <v>92.31</v>
      </c>
    </row>
    <row r="9219" spans="1:6" ht="40.5">
      <c r="A9219" s="31">
        <v>1819</v>
      </c>
      <c r="B9219" s="537" t="s">
        <v>9206</v>
      </c>
      <c r="C9219" s="31" t="s">
        <v>7632</v>
      </c>
      <c r="D9219" s="31">
        <v>67.16</v>
      </c>
      <c r="E9219" s="310" t="str">
        <f t="shared" si="144"/>
        <v>SINAPI 07/2024 INSUMOS</v>
      </c>
      <c r="F9219" s="31">
        <v>67.16</v>
      </c>
    </row>
    <row r="9220" spans="1:6" ht="40.5">
      <c r="A9220" s="31">
        <v>1775</v>
      </c>
      <c r="B9220" s="537" t="s">
        <v>9207</v>
      </c>
      <c r="C9220" s="31" t="s">
        <v>7632</v>
      </c>
      <c r="D9220" s="31">
        <v>20.079999999999998</v>
      </c>
      <c r="E9220" s="310" t="str">
        <f t="shared" si="144"/>
        <v>SINAPI 07/2024 INSUMOS</v>
      </c>
      <c r="F9220" s="31">
        <v>20.079999999999998</v>
      </c>
    </row>
    <row r="9221" spans="1:6" ht="40.5">
      <c r="A9221" s="31">
        <v>1776</v>
      </c>
      <c r="B9221" s="537" t="s">
        <v>9208</v>
      </c>
      <c r="C9221" s="31" t="s">
        <v>7632</v>
      </c>
      <c r="D9221" s="31">
        <v>54.64</v>
      </c>
      <c r="E9221" s="310" t="str">
        <f t="shared" si="144"/>
        <v>SINAPI 07/2024 INSUMOS</v>
      </c>
      <c r="F9221" s="31">
        <v>54.64</v>
      </c>
    </row>
    <row r="9222" spans="1:6" ht="40.5">
      <c r="A9222" s="31">
        <v>1778</v>
      </c>
      <c r="B9222" s="537" t="s">
        <v>9209</v>
      </c>
      <c r="C9222" s="31" t="s">
        <v>7632</v>
      </c>
      <c r="D9222" s="31">
        <v>223.44</v>
      </c>
      <c r="E9222" s="310" t="str">
        <f t="shared" si="144"/>
        <v>SINAPI 07/2024 INSUMOS</v>
      </c>
      <c r="F9222" s="31">
        <v>223.44</v>
      </c>
    </row>
    <row r="9223" spans="1:6" ht="40.5">
      <c r="A9223" s="31">
        <v>1818</v>
      </c>
      <c r="B9223" s="537" t="s">
        <v>9210</v>
      </c>
      <c r="C9223" s="31" t="s">
        <v>7632</v>
      </c>
      <c r="D9223" s="31">
        <v>148.32</v>
      </c>
      <c r="E9223" s="310" t="str">
        <f t="shared" si="144"/>
        <v>SINAPI 07/2024 INSUMOS</v>
      </c>
      <c r="F9223" s="31">
        <v>148.32</v>
      </c>
    </row>
    <row r="9224" spans="1:6" ht="40.5">
      <c r="A9224" s="31">
        <v>1820</v>
      </c>
      <c r="B9224" s="537" t="s">
        <v>9211</v>
      </c>
      <c r="C9224" s="31" t="s">
        <v>7632</v>
      </c>
      <c r="D9224" s="31">
        <v>29</v>
      </c>
      <c r="E9224" s="310" t="str">
        <f t="shared" si="144"/>
        <v>SINAPI 07/2024 INSUMOS</v>
      </c>
      <c r="F9224" s="31">
        <v>29</v>
      </c>
    </row>
    <row r="9225" spans="1:6" ht="40.5">
      <c r="A9225" s="31">
        <v>1779</v>
      </c>
      <c r="B9225" s="537" t="s">
        <v>9212</v>
      </c>
      <c r="C9225" s="31" t="s">
        <v>7632</v>
      </c>
      <c r="D9225" s="31">
        <v>324.95999999999998</v>
      </c>
      <c r="E9225" s="310" t="str">
        <f t="shared" si="144"/>
        <v>SINAPI 07/2024 INSUMOS</v>
      </c>
      <c r="F9225" s="31">
        <v>324.95999999999998</v>
      </c>
    </row>
    <row r="9226" spans="1:6" ht="40.5">
      <c r="A9226" s="31">
        <v>1780</v>
      </c>
      <c r="B9226" s="537" t="s">
        <v>9213</v>
      </c>
      <c r="C9226" s="31" t="s">
        <v>7632</v>
      </c>
      <c r="D9226" s="31">
        <v>669.91</v>
      </c>
      <c r="E9226" s="310" t="str">
        <f t="shared" si="144"/>
        <v>SINAPI 07/2024 INSUMOS</v>
      </c>
      <c r="F9226" s="31">
        <v>669.91</v>
      </c>
    </row>
    <row r="9227" spans="1:6" ht="40.5">
      <c r="A9227" s="31">
        <v>1783</v>
      </c>
      <c r="B9227" s="537" t="s">
        <v>9214</v>
      </c>
      <c r="C9227" s="31" t="s">
        <v>7632</v>
      </c>
      <c r="D9227" s="31">
        <v>70.83</v>
      </c>
      <c r="E9227" s="310" t="str">
        <f t="shared" si="144"/>
        <v>SINAPI 07/2024 INSUMOS</v>
      </c>
      <c r="F9227" s="31">
        <v>70.83</v>
      </c>
    </row>
    <row r="9228" spans="1:6" ht="40.5">
      <c r="A9228" s="31">
        <v>1782</v>
      </c>
      <c r="B9228" s="537" t="s">
        <v>9215</v>
      </c>
      <c r="C9228" s="31" t="s">
        <v>7632</v>
      </c>
      <c r="D9228" s="31">
        <v>56</v>
      </c>
      <c r="E9228" s="310" t="str">
        <f t="shared" si="144"/>
        <v>SINAPI 07/2024 INSUMOS</v>
      </c>
      <c r="F9228" s="31">
        <v>56</v>
      </c>
    </row>
    <row r="9229" spans="1:6" ht="40.5">
      <c r="A9229" s="31">
        <v>1817</v>
      </c>
      <c r="B9229" s="537" t="s">
        <v>9216</v>
      </c>
      <c r="C9229" s="31" t="s">
        <v>7632</v>
      </c>
      <c r="D9229" s="31">
        <v>16.690000000000001</v>
      </c>
      <c r="E9229" s="310" t="str">
        <f t="shared" si="144"/>
        <v>SINAPI 07/2024 INSUMOS</v>
      </c>
      <c r="F9229" s="31">
        <v>16.690000000000001</v>
      </c>
    </row>
    <row r="9230" spans="1:6" ht="40.5">
      <c r="A9230" s="31">
        <v>1781</v>
      </c>
      <c r="B9230" s="537" t="s">
        <v>9217</v>
      </c>
      <c r="C9230" s="31" t="s">
        <v>7632</v>
      </c>
      <c r="D9230" s="31">
        <v>36.49</v>
      </c>
      <c r="E9230" s="310" t="str">
        <f t="shared" si="144"/>
        <v>SINAPI 07/2024 INSUMOS</v>
      </c>
      <c r="F9230" s="31">
        <v>36.49</v>
      </c>
    </row>
    <row r="9231" spans="1:6" ht="40.5">
      <c r="A9231" s="31">
        <v>1784</v>
      </c>
      <c r="B9231" s="537" t="s">
        <v>9218</v>
      </c>
      <c r="C9231" s="31" t="s">
        <v>7632</v>
      </c>
      <c r="D9231" s="31">
        <v>200.01</v>
      </c>
      <c r="E9231" s="310" t="str">
        <f t="shared" si="144"/>
        <v>SINAPI 07/2024 INSUMOS</v>
      </c>
      <c r="F9231" s="31">
        <v>200.01</v>
      </c>
    </row>
    <row r="9232" spans="1:6" ht="40.5">
      <c r="A9232" s="31">
        <v>1810</v>
      </c>
      <c r="B9232" s="537" t="s">
        <v>9219</v>
      </c>
      <c r="C9232" s="31" t="s">
        <v>7632</v>
      </c>
      <c r="D9232" s="31">
        <v>110.94</v>
      </c>
      <c r="E9232" s="310" t="str">
        <f t="shared" si="144"/>
        <v>SINAPI 07/2024 INSUMOS</v>
      </c>
      <c r="F9232" s="31">
        <v>110.94</v>
      </c>
    </row>
    <row r="9233" spans="1:6" ht="40.5">
      <c r="A9233" s="31">
        <v>1811</v>
      </c>
      <c r="B9233" s="537" t="s">
        <v>9220</v>
      </c>
      <c r="C9233" s="31" t="s">
        <v>7632</v>
      </c>
      <c r="D9233" s="31">
        <v>24</v>
      </c>
      <c r="E9233" s="310" t="str">
        <f t="shared" si="144"/>
        <v>SINAPI 07/2024 INSUMOS</v>
      </c>
      <c r="F9233" s="31">
        <v>24</v>
      </c>
    </row>
    <row r="9234" spans="1:6" ht="40.5">
      <c r="A9234" s="31">
        <v>1812</v>
      </c>
      <c r="B9234" s="537" t="s">
        <v>9221</v>
      </c>
      <c r="C9234" s="31" t="s">
        <v>7632</v>
      </c>
      <c r="D9234" s="31">
        <v>280.05</v>
      </c>
      <c r="E9234" s="310" t="str">
        <f t="shared" si="144"/>
        <v>SINAPI 07/2024 INSUMOS</v>
      </c>
      <c r="F9234" s="31">
        <v>280.05</v>
      </c>
    </row>
    <row r="9235" spans="1:6" ht="40.5">
      <c r="A9235" s="31">
        <v>40386</v>
      </c>
      <c r="B9235" s="537" t="s">
        <v>9222</v>
      </c>
      <c r="C9235" s="31" t="s">
        <v>7632</v>
      </c>
      <c r="D9235" s="31">
        <v>88.26</v>
      </c>
      <c r="E9235" s="310" t="str">
        <f t="shared" si="144"/>
        <v>SINAPI 07/2024 INSUMOS</v>
      </c>
      <c r="F9235" s="31">
        <v>88.26</v>
      </c>
    </row>
    <row r="9236" spans="1:6" ht="40.5">
      <c r="A9236" s="31">
        <v>40384</v>
      </c>
      <c r="B9236" s="537" t="s">
        <v>9223</v>
      </c>
      <c r="C9236" s="31" t="s">
        <v>7632</v>
      </c>
      <c r="D9236" s="31">
        <v>60.42</v>
      </c>
      <c r="E9236" s="310" t="str">
        <f t="shared" si="144"/>
        <v>SINAPI 07/2024 INSUMOS</v>
      </c>
      <c r="F9236" s="31">
        <v>60.42</v>
      </c>
    </row>
    <row r="9237" spans="1:6" ht="40.5">
      <c r="A9237" s="31">
        <v>40379</v>
      </c>
      <c r="B9237" s="537" t="s">
        <v>9224</v>
      </c>
      <c r="C9237" s="31" t="s">
        <v>7632</v>
      </c>
      <c r="D9237" s="31">
        <v>20.89</v>
      </c>
      <c r="E9237" s="310" t="str">
        <f t="shared" si="144"/>
        <v>SINAPI 07/2024 INSUMOS</v>
      </c>
      <c r="F9237" s="31">
        <v>20.89</v>
      </c>
    </row>
    <row r="9238" spans="1:6" ht="40.5">
      <c r="A9238" s="31">
        <v>40423</v>
      </c>
      <c r="B9238" s="537" t="s">
        <v>9225</v>
      </c>
      <c r="C9238" s="31" t="s">
        <v>7632</v>
      </c>
      <c r="D9238" s="31">
        <v>39.53</v>
      </c>
      <c r="E9238" s="310" t="str">
        <f t="shared" si="144"/>
        <v>SINAPI 07/2024 INSUMOS</v>
      </c>
      <c r="F9238" s="31">
        <v>39.53</v>
      </c>
    </row>
    <row r="9239" spans="1:6" ht="40.5">
      <c r="A9239" s="31">
        <v>40389</v>
      </c>
      <c r="B9239" s="537" t="s">
        <v>9226</v>
      </c>
      <c r="C9239" s="31" t="s">
        <v>7632</v>
      </c>
      <c r="D9239" s="31">
        <v>250.69</v>
      </c>
      <c r="E9239" s="310" t="str">
        <f t="shared" si="144"/>
        <v>SINAPI 07/2024 INSUMOS</v>
      </c>
      <c r="F9239" s="31">
        <v>250.69</v>
      </c>
    </row>
    <row r="9240" spans="1:6" ht="40.5">
      <c r="A9240" s="31">
        <v>40388</v>
      </c>
      <c r="B9240" s="537" t="s">
        <v>9227</v>
      </c>
      <c r="C9240" s="31" t="s">
        <v>7632</v>
      </c>
      <c r="D9240" s="31">
        <v>125.48</v>
      </c>
      <c r="E9240" s="310" t="str">
        <f t="shared" si="144"/>
        <v>SINAPI 07/2024 INSUMOS</v>
      </c>
      <c r="F9240" s="31">
        <v>125.48</v>
      </c>
    </row>
    <row r="9241" spans="1:6" ht="40.5">
      <c r="A9241" s="31">
        <v>40381</v>
      </c>
      <c r="B9241" s="537" t="s">
        <v>9228</v>
      </c>
      <c r="C9241" s="31" t="s">
        <v>7632</v>
      </c>
      <c r="D9241" s="31">
        <v>27.85</v>
      </c>
      <c r="E9241" s="310" t="str">
        <f t="shared" si="144"/>
        <v>SINAPI 07/2024 INSUMOS</v>
      </c>
      <c r="F9241" s="31">
        <v>27.85</v>
      </c>
    </row>
    <row r="9242" spans="1:6" ht="40.5">
      <c r="A9242" s="31">
        <v>40391</v>
      </c>
      <c r="B9242" s="537" t="s">
        <v>9229</v>
      </c>
      <c r="C9242" s="31" t="s">
        <v>7632</v>
      </c>
      <c r="D9242" s="31">
        <v>650.66999999999996</v>
      </c>
      <c r="E9242" s="310" t="str">
        <f t="shared" si="144"/>
        <v>SINAPI 07/2024 INSUMOS</v>
      </c>
      <c r="F9242" s="31">
        <v>650.66999999999996</v>
      </c>
    </row>
    <row r="9243" spans="1:6" ht="45">
      <c r="A9243" s="31">
        <v>2609</v>
      </c>
      <c r="B9243" s="537" t="s">
        <v>9230</v>
      </c>
      <c r="C9243" s="31" t="s">
        <v>7632</v>
      </c>
      <c r="D9243" s="31">
        <v>5.05</v>
      </c>
      <c r="E9243" s="310" t="str">
        <f t="shared" si="144"/>
        <v>SINAPI 07/2024 INSUMOS</v>
      </c>
      <c r="F9243" s="31">
        <v>5.05</v>
      </c>
    </row>
    <row r="9244" spans="1:6" ht="45">
      <c r="A9244" s="31">
        <v>2634</v>
      </c>
      <c r="B9244" s="537" t="s">
        <v>9231</v>
      </c>
      <c r="C9244" s="31" t="s">
        <v>7632</v>
      </c>
      <c r="D9244" s="31">
        <v>6.63</v>
      </c>
      <c r="E9244" s="310" t="str">
        <f t="shared" si="144"/>
        <v>SINAPI 07/2024 INSUMOS</v>
      </c>
      <c r="F9244" s="31">
        <v>6.63</v>
      </c>
    </row>
    <row r="9245" spans="1:6" ht="45">
      <c r="A9245" s="31">
        <v>2611</v>
      </c>
      <c r="B9245" s="537" t="s">
        <v>9232</v>
      </c>
      <c r="C9245" s="31" t="s">
        <v>7632</v>
      </c>
      <c r="D9245" s="31">
        <v>18.7</v>
      </c>
      <c r="E9245" s="310" t="str">
        <f t="shared" si="144"/>
        <v>SINAPI 07/2024 INSUMOS</v>
      </c>
      <c r="F9245" s="31">
        <v>18.7</v>
      </c>
    </row>
    <row r="9246" spans="1:6" ht="40.5">
      <c r="A9246" s="31">
        <v>40414</v>
      </c>
      <c r="B9246" s="537" t="s">
        <v>9233</v>
      </c>
      <c r="C9246" s="31" t="s">
        <v>7632</v>
      </c>
      <c r="D9246" s="31">
        <v>16.63</v>
      </c>
      <c r="E9246" s="310" t="str">
        <f t="shared" si="144"/>
        <v>SINAPI 07/2024 INSUMOS</v>
      </c>
      <c r="F9246" s="31">
        <v>16.63</v>
      </c>
    </row>
    <row r="9247" spans="1:6" ht="40.5">
      <c r="A9247" s="31">
        <v>40416</v>
      </c>
      <c r="B9247" s="537" t="s">
        <v>9234</v>
      </c>
      <c r="C9247" s="31" t="s">
        <v>7632</v>
      </c>
      <c r="D9247" s="31">
        <v>22.99</v>
      </c>
      <c r="E9247" s="310" t="str">
        <f t="shared" si="144"/>
        <v>SINAPI 07/2024 INSUMOS</v>
      </c>
      <c r="F9247" s="31">
        <v>22.99</v>
      </c>
    </row>
    <row r="9248" spans="1:6" ht="40.5">
      <c r="A9248" s="31">
        <v>40418</v>
      </c>
      <c r="B9248" s="537" t="s">
        <v>9235</v>
      </c>
      <c r="C9248" s="31" t="s">
        <v>7632</v>
      </c>
      <c r="D9248" s="31">
        <v>27.42</v>
      </c>
      <c r="E9248" s="310" t="str">
        <f t="shared" si="144"/>
        <v>SINAPI 07/2024 INSUMOS</v>
      </c>
      <c r="F9248" s="31">
        <v>27.42</v>
      </c>
    </row>
    <row r="9249" spans="1:6" ht="40.5">
      <c r="A9249" s="31">
        <v>34359</v>
      </c>
      <c r="B9249" s="537" t="s">
        <v>9236</v>
      </c>
      <c r="C9249" s="31" t="s">
        <v>7632</v>
      </c>
      <c r="D9249" s="31">
        <v>10.57</v>
      </c>
      <c r="E9249" s="310" t="str">
        <f t="shared" si="144"/>
        <v>SINAPI 07/2024 INSUMOS</v>
      </c>
      <c r="F9249" s="31">
        <v>10.57</v>
      </c>
    </row>
    <row r="9250" spans="1:6" ht="40.5">
      <c r="A9250" s="31">
        <v>1789</v>
      </c>
      <c r="B9250" s="537" t="s">
        <v>9237</v>
      </c>
      <c r="C9250" s="31" t="s">
        <v>7632</v>
      </c>
      <c r="D9250" s="31">
        <v>88.6</v>
      </c>
      <c r="E9250" s="310" t="str">
        <f t="shared" si="144"/>
        <v>SINAPI 07/2024 INSUMOS</v>
      </c>
      <c r="F9250" s="31">
        <v>88.6</v>
      </c>
    </row>
    <row r="9251" spans="1:6" ht="40.5">
      <c r="A9251" s="31">
        <v>1788</v>
      </c>
      <c r="B9251" s="537" t="s">
        <v>9238</v>
      </c>
      <c r="C9251" s="31" t="s">
        <v>7632</v>
      </c>
      <c r="D9251" s="31">
        <v>71.02</v>
      </c>
      <c r="E9251" s="310" t="str">
        <f t="shared" si="144"/>
        <v>SINAPI 07/2024 INSUMOS</v>
      </c>
      <c r="F9251" s="31">
        <v>71.02</v>
      </c>
    </row>
    <row r="9252" spans="1:6" ht="40.5">
      <c r="A9252" s="31">
        <v>1786</v>
      </c>
      <c r="B9252" s="537" t="s">
        <v>9239</v>
      </c>
      <c r="C9252" s="31" t="s">
        <v>7632</v>
      </c>
      <c r="D9252" s="31">
        <v>17.63</v>
      </c>
      <c r="E9252" s="310" t="str">
        <f t="shared" si="144"/>
        <v>SINAPI 07/2024 INSUMOS</v>
      </c>
      <c r="F9252" s="31">
        <v>17.63</v>
      </c>
    </row>
    <row r="9253" spans="1:6" ht="40.5">
      <c r="A9253" s="31">
        <v>1787</v>
      </c>
      <c r="B9253" s="537" t="s">
        <v>9240</v>
      </c>
      <c r="C9253" s="31" t="s">
        <v>7632</v>
      </c>
      <c r="D9253" s="31">
        <v>42.22</v>
      </c>
      <c r="E9253" s="310" t="str">
        <f t="shared" si="144"/>
        <v>SINAPI 07/2024 INSUMOS</v>
      </c>
      <c r="F9253" s="31">
        <v>42.22</v>
      </c>
    </row>
    <row r="9254" spans="1:6" ht="40.5">
      <c r="A9254" s="31">
        <v>1791</v>
      </c>
      <c r="B9254" s="537" t="s">
        <v>9241</v>
      </c>
      <c r="C9254" s="31" t="s">
        <v>7632</v>
      </c>
      <c r="D9254" s="31">
        <v>256.04000000000002</v>
      </c>
      <c r="E9254" s="310" t="str">
        <f t="shared" si="144"/>
        <v>SINAPI 07/2024 INSUMOS</v>
      </c>
      <c r="F9254" s="31">
        <v>256.04000000000002</v>
      </c>
    </row>
    <row r="9255" spans="1:6" ht="40.5">
      <c r="A9255" s="31">
        <v>1790</v>
      </c>
      <c r="B9255" s="537" t="s">
        <v>9242</v>
      </c>
      <c r="C9255" s="31" t="s">
        <v>7632</v>
      </c>
      <c r="D9255" s="31">
        <v>147.54</v>
      </c>
      <c r="E9255" s="310" t="str">
        <f t="shared" si="144"/>
        <v>SINAPI 07/2024 INSUMOS</v>
      </c>
      <c r="F9255" s="31">
        <v>147.54</v>
      </c>
    </row>
    <row r="9256" spans="1:6" ht="40.5">
      <c r="A9256" s="31">
        <v>1813</v>
      </c>
      <c r="B9256" s="537" t="s">
        <v>9243</v>
      </c>
      <c r="C9256" s="31" t="s">
        <v>7632</v>
      </c>
      <c r="D9256" s="31">
        <v>27.98</v>
      </c>
      <c r="E9256" s="310" t="str">
        <f t="shared" si="144"/>
        <v>SINAPI 07/2024 INSUMOS</v>
      </c>
      <c r="F9256" s="31">
        <v>27.98</v>
      </c>
    </row>
    <row r="9257" spans="1:6" ht="40.5">
      <c r="A9257" s="31">
        <v>1792</v>
      </c>
      <c r="B9257" s="537" t="s">
        <v>9244</v>
      </c>
      <c r="C9257" s="31" t="s">
        <v>7632</v>
      </c>
      <c r="D9257" s="31">
        <v>345.62</v>
      </c>
      <c r="E9257" s="310" t="str">
        <f t="shared" si="144"/>
        <v>SINAPI 07/2024 INSUMOS</v>
      </c>
      <c r="F9257" s="31">
        <v>345.62</v>
      </c>
    </row>
    <row r="9258" spans="1:6" ht="40.5">
      <c r="A9258" s="31">
        <v>1793</v>
      </c>
      <c r="B9258" s="537" t="s">
        <v>9245</v>
      </c>
      <c r="C9258" s="31" t="s">
        <v>7632</v>
      </c>
      <c r="D9258" s="31">
        <v>698.39</v>
      </c>
      <c r="E9258" s="310" t="str">
        <f t="shared" ref="E9258:E9321" si="145">+$G$7658</f>
        <v>SINAPI 07/2024 INSUMOS</v>
      </c>
      <c r="F9258" s="31">
        <v>698.39</v>
      </c>
    </row>
    <row r="9259" spans="1:6" ht="40.5">
      <c r="A9259" s="31">
        <v>1809</v>
      </c>
      <c r="B9259" s="537" t="s">
        <v>9246</v>
      </c>
      <c r="C9259" s="31" t="s">
        <v>7632</v>
      </c>
      <c r="D9259" s="31">
        <v>83.06</v>
      </c>
      <c r="E9259" s="310" t="str">
        <f t="shared" si="145"/>
        <v>SINAPI 07/2024 INSUMOS</v>
      </c>
      <c r="F9259" s="31">
        <v>83.06</v>
      </c>
    </row>
    <row r="9260" spans="1:6" ht="40.5">
      <c r="A9260" s="31">
        <v>1814</v>
      </c>
      <c r="B9260" s="537" t="s">
        <v>9247</v>
      </c>
      <c r="C9260" s="31" t="s">
        <v>7632</v>
      </c>
      <c r="D9260" s="31">
        <v>68.23</v>
      </c>
      <c r="E9260" s="310" t="str">
        <f t="shared" si="145"/>
        <v>SINAPI 07/2024 INSUMOS</v>
      </c>
      <c r="F9260" s="31">
        <v>68.23</v>
      </c>
    </row>
    <row r="9261" spans="1:6" ht="40.5">
      <c r="A9261" s="31">
        <v>1803</v>
      </c>
      <c r="B9261" s="537" t="s">
        <v>9248</v>
      </c>
      <c r="C9261" s="31" t="s">
        <v>7632</v>
      </c>
      <c r="D9261" s="31">
        <v>17.239999999999998</v>
      </c>
      <c r="E9261" s="310" t="str">
        <f t="shared" si="145"/>
        <v>SINAPI 07/2024 INSUMOS</v>
      </c>
      <c r="F9261" s="31">
        <v>17.239999999999998</v>
      </c>
    </row>
    <row r="9262" spans="1:6" ht="40.5">
      <c r="A9262" s="31">
        <v>1805</v>
      </c>
      <c r="B9262" s="537" t="s">
        <v>9249</v>
      </c>
      <c r="C9262" s="31" t="s">
        <v>7632</v>
      </c>
      <c r="D9262" s="31">
        <v>39.6</v>
      </c>
      <c r="E9262" s="310" t="str">
        <f t="shared" si="145"/>
        <v>SINAPI 07/2024 INSUMOS</v>
      </c>
      <c r="F9262" s="31">
        <v>39.6</v>
      </c>
    </row>
    <row r="9263" spans="1:6" ht="40.5">
      <c r="A9263" s="31">
        <v>1821</v>
      </c>
      <c r="B9263" s="537" t="s">
        <v>9250</v>
      </c>
      <c r="C9263" s="31" t="s">
        <v>7632</v>
      </c>
      <c r="D9263" s="31">
        <v>233.93</v>
      </c>
      <c r="E9263" s="310" t="str">
        <f t="shared" si="145"/>
        <v>SINAPI 07/2024 INSUMOS</v>
      </c>
      <c r="F9263" s="31">
        <v>233.93</v>
      </c>
    </row>
    <row r="9264" spans="1:6" ht="40.5">
      <c r="A9264" s="31">
        <v>1806</v>
      </c>
      <c r="B9264" s="537" t="s">
        <v>9251</v>
      </c>
      <c r="C9264" s="31" t="s">
        <v>7632</v>
      </c>
      <c r="D9264" s="31">
        <v>139.24</v>
      </c>
      <c r="E9264" s="310" t="str">
        <f t="shared" si="145"/>
        <v>SINAPI 07/2024 INSUMOS</v>
      </c>
      <c r="F9264" s="31">
        <v>139.24</v>
      </c>
    </row>
    <row r="9265" spans="1:6" ht="40.5">
      <c r="A9265" s="31">
        <v>1804</v>
      </c>
      <c r="B9265" s="537" t="s">
        <v>9252</v>
      </c>
      <c r="C9265" s="31" t="s">
        <v>7632</v>
      </c>
      <c r="D9265" s="31">
        <v>24.54</v>
      </c>
      <c r="E9265" s="310" t="str">
        <f t="shared" si="145"/>
        <v>SINAPI 07/2024 INSUMOS</v>
      </c>
      <c r="F9265" s="31">
        <v>24.54</v>
      </c>
    </row>
    <row r="9266" spans="1:6" ht="40.5">
      <c r="A9266" s="31">
        <v>1807</v>
      </c>
      <c r="B9266" s="537" t="s">
        <v>9253</v>
      </c>
      <c r="C9266" s="31" t="s">
        <v>7632</v>
      </c>
      <c r="D9266" s="31">
        <v>334.56</v>
      </c>
      <c r="E9266" s="310" t="str">
        <f t="shared" si="145"/>
        <v>SINAPI 07/2024 INSUMOS</v>
      </c>
      <c r="F9266" s="31">
        <v>334.56</v>
      </c>
    </row>
    <row r="9267" spans="1:6" ht="40.5">
      <c r="A9267" s="31">
        <v>1808</v>
      </c>
      <c r="B9267" s="537" t="s">
        <v>9254</v>
      </c>
      <c r="C9267" s="31" t="s">
        <v>7632</v>
      </c>
      <c r="D9267" s="31">
        <v>670.74</v>
      </c>
      <c r="E9267" s="310" t="str">
        <f t="shared" si="145"/>
        <v>SINAPI 07/2024 INSUMOS</v>
      </c>
      <c r="F9267" s="31">
        <v>670.74</v>
      </c>
    </row>
    <row r="9268" spans="1:6" ht="40.5">
      <c r="A9268" s="31">
        <v>1797</v>
      </c>
      <c r="B9268" s="537" t="s">
        <v>9255</v>
      </c>
      <c r="C9268" s="31" t="s">
        <v>7632</v>
      </c>
      <c r="D9268" s="31">
        <v>100.6</v>
      </c>
      <c r="E9268" s="310" t="str">
        <f t="shared" si="145"/>
        <v>SINAPI 07/2024 INSUMOS</v>
      </c>
      <c r="F9268" s="31">
        <v>100.6</v>
      </c>
    </row>
    <row r="9269" spans="1:6" ht="40.5">
      <c r="A9269" s="31">
        <v>1796</v>
      </c>
      <c r="B9269" s="537" t="s">
        <v>9256</v>
      </c>
      <c r="C9269" s="31" t="s">
        <v>7632</v>
      </c>
      <c r="D9269" s="31">
        <v>77.17</v>
      </c>
      <c r="E9269" s="310" t="str">
        <f t="shared" si="145"/>
        <v>SINAPI 07/2024 INSUMOS</v>
      </c>
      <c r="F9269" s="31">
        <v>77.17</v>
      </c>
    </row>
    <row r="9270" spans="1:6" ht="40.5">
      <c r="A9270" s="31">
        <v>1794</v>
      </c>
      <c r="B9270" s="537" t="s">
        <v>9257</v>
      </c>
      <c r="C9270" s="31" t="s">
        <v>7632</v>
      </c>
      <c r="D9270" s="31">
        <v>18.420000000000002</v>
      </c>
      <c r="E9270" s="310" t="str">
        <f t="shared" si="145"/>
        <v>SINAPI 07/2024 INSUMOS</v>
      </c>
      <c r="F9270" s="31">
        <v>18.420000000000002</v>
      </c>
    </row>
    <row r="9271" spans="1:6" ht="40.5">
      <c r="A9271" s="31">
        <v>1816</v>
      </c>
      <c r="B9271" s="537" t="s">
        <v>9258</v>
      </c>
      <c r="C9271" s="31" t="s">
        <v>7632</v>
      </c>
      <c r="D9271" s="31">
        <v>41.53</v>
      </c>
      <c r="E9271" s="310" t="str">
        <f t="shared" si="145"/>
        <v>SINAPI 07/2024 INSUMOS</v>
      </c>
      <c r="F9271" s="31">
        <v>41.53</v>
      </c>
    </row>
    <row r="9272" spans="1:6" ht="40.5">
      <c r="A9272" s="31">
        <v>1815</v>
      </c>
      <c r="B9272" s="537" t="s">
        <v>9259</v>
      </c>
      <c r="C9272" s="31" t="s">
        <v>7632</v>
      </c>
      <c r="D9272" s="31">
        <v>318.95999999999998</v>
      </c>
      <c r="E9272" s="310" t="str">
        <f t="shared" si="145"/>
        <v>SINAPI 07/2024 INSUMOS</v>
      </c>
      <c r="F9272" s="31">
        <v>318.95999999999998</v>
      </c>
    </row>
    <row r="9273" spans="1:6" ht="40.5">
      <c r="A9273" s="31">
        <v>1798</v>
      </c>
      <c r="B9273" s="537" t="s">
        <v>9260</v>
      </c>
      <c r="C9273" s="31" t="s">
        <v>7632</v>
      </c>
      <c r="D9273" s="31">
        <v>142.72</v>
      </c>
      <c r="E9273" s="310" t="str">
        <f t="shared" si="145"/>
        <v>SINAPI 07/2024 INSUMOS</v>
      </c>
      <c r="F9273" s="31">
        <v>142.72</v>
      </c>
    </row>
    <row r="9274" spans="1:6" ht="40.5">
      <c r="A9274" s="31">
        <v>1795</v>
      </c>
      <c r="B9274" s="537" t="s">
        <v>9261</v>
      </c>
      <c r="C9274" s="31" t="s">
        <v>7632</v>
      </c>
      <c r="D9274" s="31">
        <v>25.52</v>
      </c>
      <c r="E9274" s="310" t="str">
        <f t="shared" si="145"/>
        <v>SINAPI 07/2024 INSUMOS</v>
      </c>
      <c r="F9274" s="31">
        <v>25.52</v>
      </c>
    </row>
    <row r="9275" spans="1:6" ht="40.5">
      <c r="A9275" s="31">
        <v>1799</v>
      </c>
      <c r="B9275" s="537" t="s">
        <v>9262</v>
      </c>
      <c r="C9275" s="31" t="s">
        <v>7632</v>
      </c>
      <c r="D9275" s="31">
        <v>415.42</v>
      </c>
      <c r="E9275" s="310" t="str">
        <f t="shared" si="145"/>
        <v>SINAPI 07/2024 INSUMOS</v>
      </c>
      <c r="F9275" s="31">
        <v>415.42</v>
      </c>
    </row>
    <row r="9276" spans="1:6" ht="40.5">
      <c r="A9276" s="31">
        <v>1800</v>
      </c>
      <c r="B9276" s="537" t="s">
        <v>9263</v>
      </c>
      <c r="C9276" s="31" t="s">
        <v>7632</v>
      </c>
      <c r="D9276" s="31">
        <v>793.11</v>
      </c>
      <c r="E9276" s="310" t="str">
        <f t="shared" si="145"/>
        <v>SINAPI 07/2024 INSUMOS</v>
      </c>
      <c r="F9276" s="31">
        <v>793.11</v>
      </c>
    </row>
    <row r="9277" spans="1:6" ht="40.5">
      <c r="A9277" s="31">
        <v>1802</v>
      </c>
      <c r="B9277" s="537" t="s">
        <v>9264</v>
      </c>
      <c r="C9277" s="31" t="s">
        <v>7632</v>
      </c>
      <c r="D9277" s="118">
        <v>1983.88</v>
      </c>
      <c r="E9277" s="310" t="str">
        <f t="shared" si="145"/>
        <v>SINAPI 07/2024 INSUMOS</v>
      </c>
      <c r="F9277" s="118">
        <v>1983.88</v>
      </c>
    </row>
    <row r="9278" spans="1:6" ht="40.5">
      <c r="A9278" s="31">
        <v>40385</v>
      </c>
      <c r="B9278" s="537" t="s">
        <v>9265</v>
      </c>
      <c r="C9278" s="31" t="s">
        <v>7632</v>
      </c>
      <c r="D9278" s="31">
        <v>88.26</v>
      </c>
      <c r="E9278" s="310" t="str">
        <f t="shared" si="145"/>
        <v>SINAPI 07/2024 INSUMOS</v>
      </c>
      <c r="F9278" s="31">
        <v>88.26</v>
      </c>
    </row>
    <row r="9279" spans="1:6" ht="40.5">
      <c r="A9279" s="31">
        <v>40383</v>
      </c>
      <c r="B9279" s="537" t="s">
        <v>9266</v>
      </c>
      <c r="C9279" s="31" t="s">
        <v>7632</v>
      </c>
      <c r="D9279" s="31">
        <v>60.42</v>
      </c>
      <c r="E9279" s="310" t="str">
        <f t="shared" si="145"/>
        <v>SINAPI 07/2024 INSUMOS</v>
      </c>
      <c r="F9279" s="31">
        <v>60.42</v>
      </c>
    </row>
    <row r="9280" spans="1:6" ht="40.5">
      <c r="A9280" s="31">
        <v>40378</v>
      </c>
      <c r="B9280" s="537" t="s">
        <v>9267</v>
      </c>
      <c r="C9280" s="31" t="s">
        <v>7632</v>
      </c>
      <c r="D9280" s="31">
        <v>20.89</v>
      </c>
      <c r="E9280" s="310" t="str">
        <f t="shared" si="145"/>
        <v>SINAPI 07/2024 INSUMOS</v>
      </c>
      <c r="F9280" s="31">
        <v>20.89</v>
      </c>
    </row>
    <row r="9281" spans="1:6" ht="40.5">
      <c r="A9281" s="31">
        <v>40382</v>
      </c>
      <c r="B9281" s="537" t="s">
        <v>9268</v>
      </c>
      <c r="C9281" s="31" t="s">
        <v>7632</v>
      </c>
      <c r="D9281" s="31">
        <v>39.53</v>
      </c>
      <c r="E9281" s="310" t="str">
        <f t="shared" si="145"/>
        <v>SINAPI 07/2024 INSUMOS</v>
      </c>
      <c r="F9281" s="31">
        <v>39.53</v>
      </c>
    </row>
    <row r="9282" spans="1:6" ht="40.5">
      <c r="A9282" s="31">
        <v>40422</v>
      </c>
      <c r="B9282" s="537" t="s">
        <v>9269</v>
      </c>
      <c r="C9282" s="31" t="s">
        <v>7632</v>
      </c>
      <c r="D9282" s="31">
        <v>269.3</v>
      </c>
      <c r="E9282" s="310" t="str">
        <f t="shared" si="145"/>
        <v>SINAPI 07/2024 INSUMOS</v>
      </c>
      <c r="F9282" s="31">
        <v>269.3</v>
      </c>
    </row>
    <row r="9283" spans="1:6" ht="40.5">
      <c r="A9283" s="31">
        <v>40387</v>
      </c>
      <c r="B9283" s="537" t="s">
        <v>9270</v>
      </c>
      <c r="C9283" s="31" t="s">
        <v>7632</v>
      </c>
      <c r="D9283" s="31">
        <v>137.12</v>
      </c>
      <c r="E9283" s="310" t="str">
        <f t="shared" si="145"/>
        <v>SINAPI 07/2024 INSUMOS</v>
      </c>
      <c r="F9283" s="31">
        <v>137.12</v>
      </c>
    </row>
    <row r="9284" spans="1:6" ht="40.5">
      <c r="A9284" s="31">
        <v>40380</v>
      </c>
      <c r="B9284" s="537" t="s">
        <v>9271</v>
      </c>
      <c r="C9284" s="31" t="s">
        <v>7632</v>
      </c>
      <c r="D9284" s="31">
        <v>27.85</v>
      </c>
      <c r="E9284" s="310" t="str">
        <f t="shared" si="145"/>
        <v>SINAPI 07/2024 INSUMOS</v>
      </c>
      <c r="F9284" s="31">
        <v>27.85</v>
      </c>
    </row>
    <row r="9285" spans="1:6" ht="40.5">
      <c r="A9285" s="31">
        <v>40390</v>
      </c>
      <c r="B9285" s="537" t="s">
        <v>9272</v>
      </c>
      <c r="C9285" s="31" t="s">
        <v>7632</v>
      </c>
      <c r="D9285" s="31">
        <v>567.17999999999995</v>
      </c>
      <c r="E9285" s="310" t="str">
        <f t="shared" si="145"/>
        <v>SINAPI 07/2024 INSUMOS</v>
      </c>
      <c r="F9285" s="31">
        <v>567.17999999999995</v>
      </c>
    </row>
    <row r="9286" spans="1:6" ht="40.5">
      <c r="A9286" s="31">
        <v>2621</v>
      </c>
      <c r="B9286" s="537" t="s">
        <v>9273</v>
      </c>
      <c r="C9286" s="31" t="s">
        <v>7632</v>
      </c>
      <c r="D9286" s="31">
        <v>159.97</v>
      </c>
      <c r="E9286" s="310" t="str">
        <f t="shared" si="145"/>
        <v>SINAPI 07/2024 INSUMOS</v>
      </c>
      <c r="F9286" s="31">
        <v>159.97</v>
      </c>
    </row>
    <row r="9287" spans="1:6" ht="45">
      <c r="A9287" s="31">
        <v>2616</v>
      </c>
      <c r="B9287" s="537" t="s">
        <v>9274</v>
      </c>
      <c r="C9287" s="31" t="s">
        <v>7632</v>
      </c>
      <c r="D9287" s="31">
        <v>4.5199999999999996</v>
      </c>
      <c r="E9287" s="310" t="str">
        <f t="shared" si="145"/>
        <v>SINAPI 07/2024 INSUMOS</v>
      </c>
      <c r="F9287" s="31">
        <v>4.5199999999999996</v>
      </c>
    </row>
    <row r="9288" spans="1:6" ht="45">
      <c r="A9288" s="31">
        <v>2633</v>
      </c>
      <c r="B9288" s="537" t="s">
        <v>9275</v>
      </c>
      <c r="C9288" s="31" t="s">
        <v>7632</v>
      </c>
      <c r="D9288" s="31">
        <v>5.12</v>
      </c>
      <c r="E9288" s="310" t="str">
        <f t="shared" si="145"/>
        <v>SINAPI 07/2024 INSUMOS</v>
      </c>
      <c r="F9288" s="31">
        <v>5.12</v>
      </c>
    </row>
    <row r="9289" spans="1:6" ht="45">
      <c r="A9289" s="31">
        <v>2617</v>
      </c>
      <c r="B9289" s="537" t="s">
        <v>9276</v>
      </c>
      <c r="C9289" s="31" t="s">
        <v>7632</v>
      </c>
      <c r="D9289" s="31">
        <v>6.96</v>
      </c>
      <c r="E9289" s="310" t="str">
        <f t="shared" si="145"/>
        <v>SINAPI 07/2024 INSUMOS</v>
      </c>
      <c r="F9289" s="31">
        <v>6.96</v>
      </c>
    </row>
    <row r="9290" spans="1:6" ht="45">
      <c r="A9290" s="31">
        <v>2618</v>
      </c>
      <c r="B9290" s="537" t="s">
        <v>9277</v>
      </c>
      <c r="C9290" s="31" t="s">
        <v>7632</v>
      </c>
      <c r="D9290" s="31">
        <v>15.84</v>
      </c>
      <c r="E9290" s="310" t="str">
        <f t="shared" si="145"/>
        <v>SINAPI 07/2024 INSUMOS</v>
      </c>
      <c r="F9290" s="31">
        <v>15.84</v>
      </c>
    </row>
    <row r="9291" spans="1:6" ht="45">
      <c r="A9291" s="31">
        <v>2632</v>
      </c>
      <c r="B9291" s="537" t="s">
        <v>9278</v>
      </c>
      <c r="C9291" s="31" t="s">
        <v>7632</v>
      </c>
      <c r="D9291" s="31">
        <v>19.32</v>
      </c>
      <c r="E9291" s="310" t="str">
        <f t="shared" si="145"/>
        <v>SINAPI 07/2024 INSUMOS</v>
      </c>
      <c r="F9291" s="31">
        <v>19.32</v>
      </c>
    </row>
    <row r="9292" spans="1:6" ht="40.5">
      <c r="A9292" s="31">
        <v>2631</v>
      </c>
      <c r="B9292" s="537" t="s">
        <v>9279</v>
      </c>
      <c r="C9292" s="31" t="s">
        <v>7632</v>
      </c>
      <c r="D9292" s="31">
        <v>28.37</v>
      </c>
      <c r="E9292" s="310" t="str">
        <f t="shared" si="145"/>
        <v>SINAPI 07/2024 INSUMOS</v>
      </c>
      <c r="F9292" s="31">
        <v>28.37</v>
      </c>
    </row>
    <row r="9293" spans="1:6" ht="40.5">
      <c r="A9293" s="31">
        <v>2619</v>
      </c>
      <c r="B9293" s="537" t="s">
        <v>9280</v>
      </c>
      <c r="C9293" s="31" t="s">
        <v>7632</v>
      </c>
      <c r="D9293" s="31">
        <v>71.84</v>
      </c>
      <c r="E9293" s="310" t="str">
        <f t="shared" si="145"/>
        <v>SINAPI 07/2024 INSUMOS</v>
      </c>
      <c r="F9293" s="31">
        <v>71.84</v>
      </c>
    </row>
    <row r="9294" spans="1:6" ht="40.5">
      <c r="A9294" s="31">
        <v>2620</v>
      </c>
      <c r="B9294" s="537" t="s">
        <v>9281</v>
      </c>
      <c r="C9294" s="31" t="s">
        <v>7632</v>
      </c>
      <c r="D9294" s="31">
        <v>94.32</v>
      </c>
      <c r="E9294" s="310" t="str">
        <f t="shared" si="145"/>
        <v>SINAPI 07/2024 INSUMOS</v>
      </c>
      <c r="F9294" s="31">
        <v>94.32</v>
      </c>
    </row>
    <row r="9295" spans="1:6" ht="40.5">
      <c r="A9295" s="31">
        <v>40413</v>
      </c>
      <c r="B9295" s="537" t="s">
        <v>9282</v>
      </c>
      <c r="C9295" s="31" t="s">
        <v>7632</v>
      </c>
      <c r="D9295" s="31">
        <v>18.07</v>
      </c>
      <c r="E9295" s="310" t="str">
        <f t="shared" si="145"/>
        <v>SINAPI 07/2024 INSUMOS</v>
      </c>
      <c r="F9295" s="31">
        <v>18.07</v>
      </c>
    </row>
    <row r="9296" spans="1:6" ht="40.5">
      <c r="A9296" s="31">
        <v>40415</v>
      </c>
      <c r="B9296" s="537" t="s">
        <v>9283</v>
      </c>
      <c r="C9296" s="31" t="s">
        <v>7632</v>
      </c>
      <c r="D9296" s="31">
        <v>25.75</v>
      </c>
      <c r="E9296" s="310" t="str">
        <f t="shared" si="145"/>
        <v>SINAPI 07/2024 INSUMOS</v>
      </c>
      <c r="F9296" s="31">
        <v>25.75</v>
      </c>
    </row>
    <row r="9297" spans="1:6" ht="40.5">
      <c r="A9297" s="31">
        <v>40417</v>
      </c>
      <c r="B9297" s="537" t="s">
        <v>9284</v>
      </c>
      <c r="C9297" s="31" t="s">
        <v>7632</v>
      </c>
      <c r="D9297" s="31">
        <v>30.37</v>
      </c>
      <c r="E9297" s="310" t="str">
        <f t="shared" si="145"/>
        <v>SINAPI 07/2024 INSUMOS</v>
      </c>
      <c r="F9297" s="31">
        <v>30.37</v>
      </c>
    </row>
    <row r="9298" spans="1:6" ht="40.5">
      <c r="A9298" s="31">
        <v>39271</v>
      </c>
      <c r="B9298" s="537" t="s">
        <v>9285</v>
      </c>
      <c r="C9298" s="31" t="s">
        <v>7632</v>
      </c>
      <c r="D9298" s="31">
        <v>3.01</v>
      </c>
      <c r="E9298" s="310" t="str">
        <f t="shared" si="145"/>
        <v>SINAPI 07/2024 INSUMOS</v>
      </c>
      <c r="F9298" s="31">
        <v>3.01</v>
      </c>
    </row>
    <row r="9299" spans="1:6" ht="40.5">
      <c r="A9299" s="31">
        <v>39273</v>
      </c>
      <c r="B9299" s="537" t="s">
        <v>9286</v>
      </c>
      <c r="C9299" s="31" t="s">
        <v>7632</v>
      </c>
      <c r="D9299" s="31">
        <v>5.12</v>
      </c>
      <c r="E9299" s="310" t="str">
        <f t="shared" si="145"/>
        <v>SINAPI 07/2024 INSUMOS</v>
      </c>
      <c r="F9299" s="31">
        <v>5.12</v>
      </c>
    </row>
    <row r="9300" spans="1:6" ht="40.5">
      <c r="A9300" s="31">
        <v>39272</v>
      </c>
      <c r="B9300" s="537" t="s">
        <v>9287</v>
      </c>
      <c r="C9300" s="31" t="s">
        <v>7632</v>
      </c>
      <c r="D9300" s="31">
        <v>3.7</v>
      </c>
      <c r="E9300" s="310" t="str">
        <f t="shared" si="145"/>
        <v>SINAPI 07/2024 INSUMOS</v>
      </c>
      <c r="F9300" s="31">
        <v>3.7</v>
      </c>
    </row>
    <row r="9301" spans="1:6" ht="40.5">
      <c r="A9301" s="31">
        <v>1875</v>
      </c>
      <c r="B9301" s="537" t="s">
        <v>9288</v>
      </c>
      <c r="C9301" s="31" t="s">
        <v>7632</v>
      </c>
      <c r="D9301" s="31">
        <v>8.18</v>
      </c>
      <c r="E9301" s="310" t="str">
        <f t="shared" si="145"/>
        <v>SINAPI 07/2024 INSUMOS</v>
      </c>
      <c r="F9301" s="31">
        <v>8.18</v>
      </c>
    </row>
    <row r="9302" spans="1:6" ht="40.5">
      <c r="A9302" s="31">
        <v>1874</v>
      </c>
      <c r="B9302" s="537" t="s">
        <v>9289</v>
      </c>
      <c r="C9302" s="31" t="s">
        <v>7632</v>
      </c>
      <c r="D9302" s="31">
        <v>6.75</v>
      </c>
      <c r="E9302" s="310" t="str">
        <f t="shared" si="145"/>
        <v>SINAPI 07/2024 INSUMOS</v>
      </c>
      <c r="F9302" s="31">
        <v>6.75</v>
      </c>
    </row>
    <row r="9303" spans="1:6" ht="40.5">
      <c r="A9303" s="31">
        <v>1870</v>
      </c>
      <c r="B9303" s="537" t="s">
        <v>9290</v>
      </c>
      <c r="C9303" s="31" t="s">
        <v>7632</v>
      </c>
      <c r="D9303" s="31">
        <v>3.9</v>
      </c>
      <c r="E9303" s="310" t="str">
        <f t="shared" si="145"/>
        <v>SINAPI 07/2024 INSUMOS</v>
      </c>
      <c r="F9303" s="31">
        <v>3.9</v>
      </c>
    </row>
    <row r="9304" spans="1:6" ht="40.5">
      <c r="A9304" s="31">
        <v>1884</v>
      </c>
      <c r="B9304" s="537" t="s">
        <v>9291</v>
      </c>
      <c r="C9304" s="31" t="s">
        <v>7632</v>
      </c>
      <c r="D9304" s="31">
        <v>5.99</v>
      </c>
      <c r="E9304" s="310" t="str">
        <f t="shared" si="145"/>
        <v>SINAPI 07/2024 INSUMOS</v>
      </c>
      <c r="F9304" s="31">
        <v>5.99</v>
      </c>
    </row>
    <row r="9305" spans="1:6" ht="40.5">
      <c r="A9305" s="31">
        <v>1887</v>
      </c>
      <c r="B9305" s="537" t="s">
        <v>9292</v>
      </c>
      <c r="C9305" s="31" t="s">
        <v>7632</v>
      </c>
      <c r="D9305" s="31">
        <v>33.909999999999997</v>
      </c>
      <c r="E9305" s="310" t="str">
        <f t="shared" si="145"/>
        <v>SINAPI 07/2024 INSUMOS</v>
      </c>
      <c r="F9305" s="31">
        <v>33.909999999999997</v>
      </c>
    </row>
    <row r="9306" spans="1:6" ht="40.5">
      <c r="A9306" s="31">
        <v>1876</v>
      </c>
      <c r="B9306" s="537" t="s">
        <v>9293</v>
      </c>
      <c r="C9306" s="31" t="s">
        <v>7632</v>
      </c>
      <c r="D9306" s="31">
        <v>13.29</v>
      </c>
      <c r="E9306" s="310" t="str">
        <f t="shared" si="145"/>
        <v>SINAPI 07/2024 INSUMOS</v>
      </c>
      <c r="F9306" s="31">
        <v>13.29</v>
      </c>
    </row>
    <row r="9307" spans="1:6" ht="40.5">
      <c r="A9307" s="31">
        <v>1879</v>
      </c>
      <c r="B9307" s="537" t="s">
        <v>9294</v>
      </c>
      <c r="C9307" s="31" t="s">
        <v>7632</v>
      </c>
      <c r="D9307" s="31">
        <v>3.95</v>
      </c>
      <c r="E9307" s="310" t="str">
        <f t="shared" si="145"/>
        <v>SINAPI 07/2024 INSUMOS</v>
      </c>
      <c r="F9307" s="31">
        <v>3.95</v>
      </c>
    </row>
    <row r="9308" spans="1:6" ht="40.5">
      <c r="A9308" s="31">
        <v>1877</v>
      </c>
      <c r="B9308" s="537" t="s">
        <v>9295</v>
      </c>
      <c r="C9308" s="31" t="s">
        <v>7632</v>
      </c>
      <c r="D9308" s="31">
        <v>33.950000000000003</v>
      </c>
      <c r="E9308" s="310" t="str">
        <f t="shared" si="145"/>
        <v>SINAPI 07/2024 INSUMOS</v>
      </c>
      <c r="F9308" s="31">
        <v>33.950000000000003</v>
      </c>
    </row>
    <row r="9309" spans="1:6" ht="40.5">
      <c r="A9309" s="31">
        <v>1878</v>
      </c>
      <c r="B9309" s="537" t="s">
        <v>9296</v>
      </c>
      <c r="C9309" s="31" t="s">
        <v>7632</v>
      </c>
      <c r="D9309" s="31">
        <v>68.22</v>
      </c>
      <c r="E9309" s="310" t="str">
        <f t="shared" si="145"/>
        <v>SINAPI 07/2024 INSUMOS</v>
      </c>
      <c r="F9309" s="31">
        <v>68.22</v>
      </c>
    </row>
    <row r="9310" spans="1:6" ht="40.5">
      <c r="A9310" s="31">
        <v>44472</v>
      </c>
      <c r="B9310" s="537" t="s">
        <v>9297</v>
      </c>
      <c r="C9310" s="31" t="s">
        <v>7632</v>
      </c>
      <c r="D9310" s="31">
        <v>53.8</v>
      </c>
      <c r="E9310" s="310" t="str">
        <f t="shared" si="145"/>
        <v>SINAPI 07/2024 INSUMOS</v>
      </c>
      <c r="F9310" s="31">
        <v>53.8</v>
      </c>
    </row>
    <row r="9311" spans="1:6" ht="40.5">
      <c r="A9311" s="31">
        <v>38369</v>
      </c>
      <c r="B9311" s="537" t="s">
        <v>9298</v>
      </c>
      <c r="C9311" s="31" t="s">
        <v>7632</v>
      </c>
      <c r="D9311" s="31">
        <v>19</v>
      </c>
      <c r="E9311" s="310" t="str">
        <f t="shared" si="145"/>
        <v>SINAPI 07/2024 INSUMOS</v>
      </c>
      <c r="F9311" s="31">
        <v>19</v>
      </c>
    </row>
    <row r="9312" spans="1:6" ht="40.5">
      <c r="A9312" s="31">
        <v>38370</v>
      </c>
      <c r="B9312" s="537" t="s">
        <v>9299</v>
      </c>
      <c r="C9312" s="31" t="s">
        <v>7632</v>
      </c>
      <c r="D9312" s="31">
        <v>19</v>
      </c>
      <c r="E9312" s="310" t="str">
        <f t="shared" si="145"/>
        <v>SINAPI 07/2024 INSUMOS</v>
      </c>
      <c r="F9312" s="31">
        <v>19</v>
      </c>
    </row>
    <row r="9313" spans="1:6" ht="40.5">
      <c r="A9313" s="31">
        <v>38372</v>
      </c>
      <c r="B9313" s="537" t="s">
        <v>9300</v>
      </c>
      <c r="C9313" s="31" t="s">
        <v>7632</v>
      </c>
      <c r="D9313" s="31">
        <v>22.64</v>
      </c>
      <c r="E9313" s="310" t="str">
        <f t="shared" si="145"/>
        <v>SINAPI 07/2024 INSUMOS</v>
      </c>
      <c r="F9313" s="31">
        <v>22.64</v>
      </c>
    </row>
    <row r="9314" spans="1:6" ht="40.5">
      <c r="A9314" s="31">
        <v>2358</v>
      </c>
      <c r="B9314" s="537" t="s">
        <v>9301</v>
      </c>
      <c r="C9314" s="31" t="s">
        <v>7781</v>
      </c>
      <c r="D9314" s="31">
        <v>18.54</v>
      </c>
      <c r="E9314" s="310" t="str">
        <f t="shared" si="145"/>
        <v>SINAPI 07/2024 INSUMOS</v>
      </c>
      <c r="F9314" s="31">
        <v>21.52</v>
      </c>
    </row>
    <row r="9315" spans="1:6" ht="40.5">
      <c r="A9315" s="31">
        <v>40807</v>
      </c>
      <c r="B9315" s="537" t="s">
        <v>9302</v>
      </c>
      <c r="C9315" s="31" t="s">
        <v>7783</v>
      </c>
      <c r="D9315" s="118">
        <v>3241.13</v>
      </c>
      <c r="E9315" s="310" t="str">
        <f t="shared" si="145"/>
        <v>SINAPI 07/2024 INSUMOS</v>
      </c>
      <c r="F9315" s="118">
        <v>3763.35</v>
      </c>
    </row>
    <row r="9316" spans="1:6" ht="40.5">
      <c r="A9316" s="31">
        <v>44330</v>
      </c>
      <c r="B9316" s="537" t="s">
        <v>9303</v>
      </c>
      <c r="C9316" s="31" t="s">
        <v>7683</v>
      </c>
      <c r="D9316" s="31">
        <v>14.81</v>
      </c>
      <c r="E9316" s="310" t="str">
        <f t="shared" si="145"/>
        <v>SINAPI 07/2024 INSUMOS</v>
      </c>
      <c r="F9316" s="31">
        <v>14.81</v>
      </c>
    </row>
    <row r="9317" spans="1:6" ht="40.5">
      <c r="A9317" s="31">
        <v>43144</v>
      </c>
      <c r="B9317" s="537" t="s">
        <v>9304</v>
      </c>
      <c r="C9317" s="31" t="s">
        <v>7681</v>
      </c>
      <c r="D9317" s="31">
        <v>42.28</v>
      </c>
      <c r="E9317" s="310" t="str">
        <f t="shared" si="145"/>
        <v>SINAPI 07/2024 INSUMOS</v>
      </c>
      <c r="F9317" s="31">
        <v>42.28</v>
      </c>
    </row>
    <row r="9318" spans="1:6" ht="40.5">
      <c r="A9318" s="31">
        <v>39397</v>
      </c>
      <c r="B9318" s="537" t="s">
        <v>9305</v>
      </c>
      <c r="C9318" s="31" t="s">
        <v>7683</v>
      </c>
      <c r="D9318" s="31">
        <v>19.27</v>
      </c>
      <c r="E9318" s="310" t="str">
        <f t="shared" si="145"/>
        <v>SINAPI 07/2024 INSUMOS</v>
      </c>
      <c r="F9318" s="31">
        <v>19.27</v>
      </c>
    </row>
    <row r="9319" spans="1:6" ht="40.5">
      <c r="A9319" s="31">
        <v>2692</v>
      </c>
      <c r="B9319" s="537" t="s">
        <v>9306</v>
      </c>
      <c r="C9319" s="31" t="s">
        <v>7683</v>
      </c>
      <c r="D9319" s="31">
        <v>7.77</v>
      </c>
      <c r="E9319" s="310" t="str">
        <f t="shared" si="145"/>
        <v>SINAPI 07/2024 INSUMOS</v>
      </c>
      <c r="F9319" s="31">
        <v>7.77</v>
      </c>
    </row>
    <row r="9320" spans="1:6" ht="40.5">
      <c r="A9320" s="31">
        <v>44329</v>
      </c>
      <c r="B9320" s="537" t="s">
        <v>9307</v>
      </c>
      <c r="C9320" s="31" t="s">
        <v>7683</v>
      </c>
      <c r="D9320" s="31">
        <v>19.41</v>
      </c>
      <c r="E9320" s="310" t="str">
        <f t="shared" si="145"/>
        <v>SINAPI 07/2024 INSUMOS</v>
      </c>
      <c r="F9320" s="31">
        <v>19.41</v>
      </c>
    </row>
    <row r="9321" spans="1:6" ht="40.5">
      <c r="A9321" s="31">
        <v>5318</v>
      </c>
      <c r="B9321" s="537" t="s">
        <v>9308</v>
      </c>
      <c r="C9321" s="31" t="s">
        <v>7683</v>
      </c>
      <c r="D9321" s="31">
        <v>31.38</v>
      </c>
      <c r="E9321" s="310" t="str">
        <f t="shared" si="145"/>
        <v>SINAPI 07/2024 INSUMOS</v>
      </c>
      <c r="F9321" s="31">
        <v>31.38</v>
      </c>
    </row>
    <row r="9322" spans="1:6" ht="40.5">
      <c r="A9322" s="31">
        <v>5330</v>
      </c>
      <c r="B9322" s="537" t="s">
        <v>9309</v>
      </c>
      <c r="C9322" s="31" t="s">
        <v>7683</v>
      </c>
      <c r="D9322" s="31">
        <v>71.53</v>
      </c>
      <c r="E9322" s="310" t="str">
        <f t="shared" ref="E9322:E9385" si="146">+$G$7658</f>
        <v>SINAPI 07/2024 INSUMOS</v>
      </c>
      <c r="F9322" s="31">
        <v>71.53</v>
      </c>
    </row>
    <row r="9323" spans="1:6" ht="40.5">
      <c r="A9323" s="31">
        <v>44532</v>
      </c>
      <c r="B9323" s="537" t="s">
        <v>9310</v>
      </c>
      <c r="C9323" s="31" t="s">
        <v>7632</v>
      </c>
      <c r="D9323" s="31">
        <v>25.93</v>
      </c>
      <c r="E9323" s="310" t="str">
        <f t="shared" si="146"/>
        <v>SINAPI 07/2024 INSUMOS</v>
      </c>
      <c r="F9323" s="31">
        <v>25.93</v>
      </c>
    </row>
    <row r="9324" spans="1:6" ht="40.5">
      <c r="A9324" s="31">
        <v>44531</v>
      </c>
      <c r="B9324" s="537" t="s">
        <v>9311</v>
      </c>
      <c r="C9324" s="31" t="s">
        <v>7632</v>
      </c>
      <c r="D9324" s="31">
        <v>82.43</v>
      </c>
      <c r="E9324" s="310" t="str">
        <f t="shared" si="146"/>
        <v>SINAPI 07/2024 INSUMOS</v>
      </c>
      <c r="F9324" s="31">
        <v>82.43</v>
      </c>
    </row>
    <row r="9325" spans="1:6" ht="40.5">
      <c r="A9325" s="31">
        <v>38140</v>
      </c>
      <c r="B9325" s="537" t="s">
        <v>9312</v>
      </c>
      <c r="C9325" s="31" t="s">
        <v>7632</v>
      </c>
      <c r="D9325" s="31">
        <v>19.989999999999998</v>
      </c>
      <c r="E9325" s="310" t="str">
        <f t="shared" si="146"/>
        <v>SINAPI 07/2024 INSUMOS</v>
      </c>
      <c r="F9325" s="31">
        <v>19.989999999999998</v>
      </c>
    </row>
    <row r="9326" spans="1:6" ht="40.5">
      <c r="A9326" s="31">
        <v>13887</v>
      </c>
      <c r="B9326" s="537" t="s">
        <v>9313</v>
      </c>
      <c r="C9326" s="31" t="s">
        <v>7632</v>
      </c>
      <c r="D9326" s="31">
        <v>473.27</v>
      </c>
      <c r="E9326" s="310" t="str">
        <f t="shared" si="146"/>
        <v>SINAPI 07/2024 INSUMOS</v>
      </c>
      <c r="F9326" s="31">
        <v>473.27</v>
      </c>
    </row>
    <row r="9327" spans="1:6" ht="40.5">
      <c r="A9327" s="31">
        <v>44495</v>
      </c>
      <c r="B9327" s="537" t="s">
        <v>9314</v>
      </c>
      <c r="C9327" s="31" t="s">
        <v>7632</v>
      </c>
      <c r="D9327" s="31">
        <v>21.07</v>
      </c>
      <c r="E9327" s="310" t="str">
        <f t="shared" si="146"/>
        <v>SINAPI 07/2024 INSUMOS</v>
      </c>
      <c r="F9327" s="31">
        <v>21.07</v>
      </c>
    </row>
    <row r="9328" spans="1:6" ht="40.5">
      <c r="A9328" s="31">
        <v>44533</v>
      </c>
      <c r="B9328" s="537" t="s">
        <v>9315</v>
      </c>
      <c r="C9328" s="31" t="s">
        <v>7632</v>
      </c>
      <c r="D9328" s="31">
        <v>19.89</v>
      </c>
      <c r="E9328" s="310" t="str">
        <f t="shared" si="146"/>
        <v>SINAPI 07/2024 INSUMOS</v>
      </c>
      <c r="F9328" s="31">
        <v>19.89</v>
      </c>
    </row>
    <row r="9329" spans="1:6" ht="40.5">
      <c r="A9329" s="31">
        <v>44534</v>
      </c>
      <c r="B9329" s="537" t="s">
        <v>9316</v>
      </c>
      <c r="C9329" s="31" t="s">
        <v>7632</v>
      </c>
      <c r="D9329" s="31">
        <v>5.18</v>
      </c>
      <c r="E9329" s="310" t="str">
        <f t="shared" si="146"/>
        <v>SINAPI 07/2024 INSUMOS</v>
      </c>
      <c r="F9329" s="31">
        <v>5.18</v>
      </c>
    </row>
    <row r="9330" spans="1:6" ht="40.5">
      <c r="A9330" s="31">
        <v>34729</v>
      </c>
      <c r="B9330" s="537" t="s">
        <v>9317</v>
      </c>
      <c r="C9330" s="31" t="s">
        <v>7632</v>
      </c>
      <c r="D9330" s="118">
        <v>1402.43</v>
      </c>
      <c r="E9330" s="310" t="str">
        <f t="shared" si="146"/>
        <v>SINAPI 07/2024 INSUMOS</v>
      </c>
      <c r="F9330" s="118">
        <v>1402.43</v>
      </c>
    </row>
    <row r="9331" spans="1:6" ht="40.5">
      <c r="A9331" s="31">
        <v>34734</v>
      </c>
      <c r="B9331" s="537" t="s">
        <v>9318</v>
      </c>
      <c r="C9331" s="31" t="s">
        <v>7632</v>
      </c>
      <c r="D9331" s="118">
        <v>2171.4</v>
      </c>
      <c r="E9331" s="310" t="str">
        <f t="shared" si="146"/>
        <v>SINAPI 07/2024 INSUMOS</v>
      </c>
      <c r="F9331" s="118">
        <v>2171.4</v>
      </c>
    </row>
    <row r="9332" spans="1:6" ht="40.5">
      <c r="A9332" s="31">
        <v>34738</v>
      </c>
      <c r="B9332" s="537" t="s">
        <v>9319</v>
      </c>
      <c r="C9332" s="31" t="s">
        <v>7632</v>
      </c>
      <c r="D9332" s="118">
        <v>5073.08</v>
      </c>
      <c r="E9332" s="310" t="str">
        <f t="shared" si="146"/>
        <v>SINAPI 07/2024 INSUMOS</v>
      </c>
      <c r="F9332" s="118">
        <v>5073.08</v>
      </c>
    </row>
    <row r="9333" spans="1:6" ht="40.5">
      <c r="A9333" s="31">
        <v>34623</v>
      </c>
      <c r="B9333" s="537" t="s">
        <v>9320</v>
      </c>
      <c r="C9333" s="31" t="s">
        <v>7632</v>
      </c>
      <c r="D9333" s="31">
        <v>60.79</v>
      </c>
      <c r="E9333" s="310" t="str">
        <f t="shared" si="146"/>
        <v>SINAPI 07/2024 INSUMOS</v>
      </c>
      <c r="F9333" s="31">
        <v>60.79</v>
      </c>
    </row>
    <row r="9334" spans="1:6" ht="40.5">
      <c r="A9334" s="31">
        <v>34616</v>
      </c>
      <c r="B9334" s="537" t="s">
        <v>9321</v>
      </c>
      <c r="C9334" s="31" t="s">
        <v>7632</v>
      </c>
      <c r="D9334" s="31">
        <v>61.74</v>
      </c>
      <c r="E9334" s="310" t="str">
        <f t="shared" si="146"/>
        <v>SINAPI 07/2024 INSUMOS</v>
      </c>
      <c r="F9334" s="31">
        <v>61.74</v>
      </c>
    </row>
    <row r="9335" spans="1:6" ht="40.5">
      <c r="A9335" s="31">
        <v>34628</v>
      </c>
      <c r="B9335" s="537" t="s">
        <v>9322</v>
      </c>
      <c r="C9335" s="31" t="s">
        <v>7632</v>
      </c>
      <c r="D9335" s="31">
        <v>87.08</v>
      </c>
      <c r="E9335" s="310" t="str">
        <f t="shared" si="146"/>
        <v>SINAPI 07/2024 INSUMOS</v>
      </c>
      <c r="F9335" s="31">
        <v>87.08</v>
      </c>
    </row>
    <row r="9336" spans="1:6" ht="40.5">
      <c r="A9336" s="31">
        <v>34686</v>
      </c>
      <c r="B9336" s="537" t="s">
        <v>9323</v>
      </c>
      <c r="C9336" s="31" t="s">
        <v>7632</v>
      </c>
      <c r="D9336" s="31">
        <v>15.97</v>
      </c>
      <c r="E9336" s="310" t="str">
        <f t="shared" si="146"/>
        <v>SINAPI 07/2024 INSUMOS</v>
      </c>
      <c r="F9336" s="31">
        <v>15.97</v>
      </c>
    </row>
    <row r="9337" spans="1:6" ht="40.5">
      <c r="A9337" s="31">
        <v>34653</v>
      </c>
      <c r="B9337" s="537" t="s">
        <v>9324</v>
      </c>
      <c r="C9337" s="31" t="s">
        <v>7632</v>
      </c>
      <c r="D9337" s="31">
        <v>10.77</v>
      </c>
      <c r="E9337" s="310" t="str">
        <f t="shared" si="146"/>
        <v>SINAPI 07/2024 INSUMOS</v>
      </c>
      <c r="F9337" s="31">
        <v>10.77</v>
      </c>
    </row>
    <row r="9338" spans="1:6" ht="40.5">
      <c r="A9338" s="31">
        <v>34688</v>
      </c>
      <c r="B9338" s="537" t="s">
        <v>9325</v>
      </c>
      <c r="C9338" s="31" t="s">
        <v>7632</v>
      </c>
      <c r="D9338" s="31">
        <v>19.52</v>
      </c>
      <c r="E9338" s="310" t="str">
        <f t="shared" si="146"/>
        <v>SINAPI 07/2024 INSUMOS</v>
      </c>
      <c r="F9338" s="31">
        <v>19.52</v>
      </c>
    </row>
    <row r="9339" spans="1:6" ht="40.5">
      <c r="A9339" s="31">
        <v>34709</v>
      </c>
      <c r="B9339" s="537" t="s">
        <v>9326</v>
      </c>
      <c r="C9339" s="31" t="s">
        <v>7632</v>
      </c>
      <c r="D9339" s="31">
        <v>75.64</v>
      </c>
      <c r="E9339" s="310" t="str">
        <f t="shared" si="146"/>
        <v>SINAPI 07/2024 INSUMOS</v>
      </c>
      <c r="F9339" s="31">
        <v>75.64</v>
      </c>
    </row>
    <row r="9340" spans="1:6" ht="40.5">
      <c r="A9340" s="31">
        <v>34714</v>
      </c>
      <c r="B9340" s="537" t="s">
        <v>9327</v>
      </c>
      <c r="C9340" s="31" t="s">
        <v>7632</v>
      </c>
      <c r="D9340" s="31">
        <v>90.34</v>
      </c>
      <c r="E9340" s="310" t="str">
        <f t="shared" si="146"/>
        <v>SINAPI 07/2024 INSUMOS</v>
      </c>
      <c r="F9340" s="31">
        <v>90.34</v>
      </c>
    </row>
    <row r="9341" spans="1:6" ht="40.5">
      <c r="A9341" s="31">
        <v>2391</v>
      </c>
      <c r="B9341" s="537" t="s">
        <v>9328</v>
      </c>
      <c r="C9341" s="31" t="s">
        <v>7632</v>
      </c>
      <c r="D9341" s="31">
        <v>412.61</v>
      </c>
      <c r="E9341" s="310" t="str">
        <f t="shared" si="146"/>
        <v>SINAPI 07/2024 INSUMOS</v>
      </c>
      <c r="F9341" s="31">
        <v>412.61</v>
      </c>
    </row>
    <row r="9342" spans="1:6" ht="40.5">
      <c r="A9342" s="31">
        <v>2374</v>
      </c>
      <c r="B9342" s="537" t="s">
        <v>9329</v>
      </c>
      <c r="C9342" s="31" t="s">
        <v>7632</v>
      </c>
      <c r="D9342" s="31">
        <v>468.09</v>
      </c>
      <c r="E9342" s="310" t="str">
        <f t="shared" si="146"/>
        <v>SINAPI 07/2024 INSUMOS</v>
      </c>
      <c r="F9342" s="31">
        <v>468.09</v>
      </c>
    </row>
    <row r="9343" spans="1:6" ht="40.5">
      <c r="A9343" s="31">
        <v>2377</v>
      </c>
      <c r="B9343" s="537" t="s">
        <v>9330</v>
      </c>
      <c r="C9343" s="31" t="s">
        <v>7632</v>
      </c>
      <c r="D9343" s="31">
        <v>656.92</v>
      </c>
      <c r="E9343" s="310" t="str">
        <f t="shared" si="146"/>
        <v>SINAPI 07/2024 INSUMOS</v>
      </c>
      <c r="F9343" s="31">
        <v>656.92</v>
      </c>
    </row>
    <row r="9344" spans="1:6" ht="40.5">
      <c r="A9344" s="31">
        <v>2393</v>
      </c>
      <c r="B9344" s="537" t="s">
        <v>9331</v>
      </c>
      <c r="C9344" s="31" t="s">
        <v>7632</v>
      </c>
      <c r="D9344" s="118">
        <v>1100.0899999999999</v>
      </c>
      <c r="E9344" s="310" t="str">
        <f t="shared" si="146"/>
        <v>SINAPI 07/2024 INSUMOS</v>
      </c>
      <c r="F9344" s="118">
        <v>1100.0899999999999</v>
      </c>
    </row>
    <row r="9345" spans="1:6" ht="40.5">
      <c r="A9345" s="31">
        <v>34705</v>
      </c>
      <c r="B9345" s="537" t="s">
        <v>9332</v>
      </c>
      <c r="C9345" s="31" t="s">
        <v>7632</v>
      </c>
      <c r="D9345" s="31">
        <v>962.19</v>
      </c>
      <c r="E9345" s="310" t="str">
        <f t="shared" si="146"/>
        <v>SINAPI 07/2024 INSUMOS</v>
      </c>
      <c r="F9345" s="31">
        <v>962.19</v>
      </c>
    </row>
    <row r="9346" spans="1:6" ht="40.5">
      <c r="A9346" s="31">
        <v>34707</v>
      </c>
      <c r="B9346" s="537" t="s">
        <v>9333</v>
      </c>
      <c r="C9346" s="31" t="s">
        <v>7632</v>
      </c>
      <c r="D9346" s="118">
        <v>1782.96</v>
      </c>
      <c r="E9346" s="310" t="str">
        <f t="shared" si="146"/>
        <v>SINAPI 07/2024 INSUMOS</v>
      </c>
      <c r="F9346" s="118">
        <v>1782.96</v>
      </c>
    </row>
    <row r="9347" spans="1:6" ht="40.5">
      <c r="A9347" s="31">
        <v>34544</v>
      </c>
      <c r="B9347" s="537" t="s">
        <v>9334</v>
      </c>
      <c r="C9347" s="31" t="s">
        <v>7632</v>
      </c>
      <c r="D9347" s="118">
        <v>1782.77</v>
      </c>
      <c r="E9347" s="310" t="str">
        <f t="shared" si="146"/>
        <v>SINAPI 07/2024 INSUMOS</v>
      </c>
      <c r="F9347" s="118">
        <v>1782.77</v>
      </c>
    </row>
    <row r="9348" spans="1:6" ht="40.5">
      <c r="A9348" s="31">
        <v>2378</v>
      </c>
      <c r="B9348" s="537" t="s">
        <v>9335</v>
      </c>
      <c r="C9348" s="31" t="s">
        <v>7632</v>
      </c>
      <c r="D9348" s="118">
        <v>1511.13</v>
      </c>
      <c r="E9348" s="310" t="str">
        <f t="shared" si="146"/>
        <v>SINAPI 07/2024 INSUMOS</v>
      </c>
      <c r="F9348" s="118">
        <v>1511.13</v>
      </c>
    </row>
    <row r="9349" spans="1:6" ht="40.5">
      <c r="A9349" s="31">
        <v>2379</v>
      </c>
      <c r="B9349" s="537" t="s">
        <v>9336</v>
      </c>
      <c r="C9349" s="31" t="s">
        <v>7632</v>
      </c>
      <c r="D9349" s="118">
        <v>1511.13</v>
      </c>
      <c r="E9349" s="310" t="str">
        <f t="shared" si="146"/>
        <v>SINAPI 07/2024 INSUMOS</v>
      </c>
      <c r="F9349" s="118">
        <v>1511.13</v>
      </c>
    </row>
    <row r="9350" spans="1:6" ht="40.5">
      <c r="A9350" s="31">
        <v>2376</v>
      </c>
      <c r="B9350" s="537" t="s">
        <v>9337</v>
      </c>
      <c r="C9350" s="31" t="s">
        <v>7632</v>
      </c>
      <c r="D9350" s="118">
        <v>2488.8200000000002</v>
      </c>
      <c r="E9350" s="310" t="str">
        <f t="shared" si="146"/>
        <v>SINAPI 07/2024 INSUMOS</v>
      </c>
      <c r="F9350" s="118">
        <v>2488.8200000000002</v>
      </c>
    </row>
    <row r="9351" spans="1:6" ht="40.5">
      <c r="A9351" s="31">
        <v>2394</v>
      </c>
      <c r="B9351" s="537" t="s">
        <v>9338</v>
      </c>
      <c r="C9351" s="31" t="s">
        <v>7632</v>
      </c>
      <c r="D9351" s="118">
        <v>5320.64</v>
      </c>
      <c r="E9351" s="310" t="str">
        <f t="shared" si="146"/>
        <v>SINAPI 07/2024 INSUMOS</v>
      </c>
      <c r="F9351" s="118">
        <v>5320.64</v>
      </c>
    </row>
    <row r="9352" spans="1:6" ht="40.5">
      <c r="A9352" s="31">
        <v>2388</v>
      </c>
      <c r="B9352" s="537" t="s">
        <v>9339</v>
      </c>
      <c r="C9352" s="31" t="s">
        <v>7632</v>
      </c>
      <c r="D9352" s="31">
        <v>75.08</v>
      </c>
      <c r="E9352" s="310" t="str">
        <f t="shared" si="146"/>
        <v>SINAPI 07/2024 INSUMOS</v>
      </c>
      <c r="F9352" s="31">
        <v>75.08</v>
      </c>
    </row>
    <row r="9353" spans="1:6" ht="40.5">
      <c r="A9353" s="31">
        <v>34606</v>
      </c>
      <c r="B9353" s="537" t="s">
        <v>9340</v>
      </c>
      <c r="C9353" s="31" t="s">
        <v>7632</v>
      </c>
      <c r="D9353" s="31">
        <v>115.16</v>
      </c>
      <c r="E9353" s="310" t="str">
        <f t="shared" si="146"/>
        <v>SINAPI 07/2024 INSUMOS</v>
      </c>
      <c r="F9353" s="31">
        <v>115.16</v>
      </c>
    </row>
    <row r="9354" spans="1:6" ht="40.5">
      <c r="A9354" s="31">
        <v>34689</v>
      </c>
      <c r="B9354" s="537" t="s">
        <v>9341</v>
      </c>
      <c r="C9354" s="31" t="s">
        <v>7632</v>
      </c>
      <c r="D9354" s="31">
        <v>36.659999999999997</v>
      </c>
      <c r="E9354" s="310" t="str">
        <f t="shared" si="146"/>
        <v>SINAPI 07/2024 INSUMOS</v>
      </c>
      <c r="F9354" s="31">
        <v>36.659999999999997</v>
      </c>
    </row>
    <row r="9355" spans="1:6" ht="40.5">
      <c r="A9355" s="31">
        <v>2370</v>
      </c>
      <c r="B9355" s="537" t="s">
        <v>9342</v>
      </c>
      <c r="C9355" s="31" t="s">
        <v>7632</v>
      </c>
      <c r="D9355" s="31">
        <v>13.95</v>
      </c>
      <c r="E9355" s="310" t="str">
        <f t="shared" si="146"/>
        <v>SINAPI 07/2024 INSUMOS</v>
      </c>
      <c r="F9355" s="31">
        <v>13.95</v>
      </c>
    </row>
    <row r="9356" spans="1:6" ht="40.5">
      <c r="A9356" s="31">
        <v>2386</v>
      </c>
      <c r="B9356" s="537" t="s">
        <v>9343</v>
      </c>
      <c r="C9356" s="31" t="s">
        <v>7632</v>
      </c>
      <c r="D9356" s="31">
        <v>23.4</v>
      </c>
      <c r="E9356" s="310" t="str">
        <f t="shared" si="146"/>
        <v>SINAPI 07/2024 INSUMOS</v>
      </c>
      <c r="F9356" s="31">
        <v>23.4</v>
      </c>
    </row>
    <row r="9357" spans="1:6" ht="40.5">
      <c r="A9357" s="31">
        <v>2392</v>
      </c>
      <c r="B9357" s="537" t="s">
        <v>9344</v>
      </c>
      <c r="C9357" s="31" t="s">
        <v>7632</v>
      </c>
      <c r="D9357" s="31">
        <v>93.64</v>
      </c>
      <c r="E9357" s="310" t="str">
        <f t="shared" si="146"/>
        <v>SINAPI 07/2024 INSUMOS</v>
      </c>
      <c r="F9357" s="31">
        <v>93.64</v>
      </c>
    </row>
    <row r="9358" spans="1:6" ht="40.5">
      <c r="A9358" s="31">
        <v>2373</v>
      </c>
      <c r="B9358" s="537" t="s">
        <v>9345</v>
      </c>
      <c r="C9358" s="31" t="s">
        <v>7632</v>
      </c>
      <c r="D9358" s="31">
        <v>131.93</v>
      </c>
      <c r="E9358" s="310" t="str">
        <f t="shared" si="146"/>
        <v>SINAPI 07/2024 INSUMOS</v>
      </c>
      <c r="F9358" s="31">
        <v>131.93</v>
      </c>
    </row>
    <row r="9359" spans="1:6" ht="40.5">
      <c r="A9359" s="31">
        <v>39465</v>
      </c>
      <c r="B9359" s="537" t="s">
        <v>9346</v>
      </c>
      <c r="C9359" s="31" t="s">
        <v>7632</v>
      </c>
      <c r="D9359" s="31">
        <v>80.599999999999994</v>
      </c>
      <c r="E9359" s="310" t="str">
        <f t="shared" si="146"/>
        <v>SINAPI 07/2024 INSUMOS</v>
      </c>
      <c r="F9359" s="31">
        <v>80.599999999999994</v>
      </c>
    </row>
    <row r="9360" spans="1:6" ht="40.5">
      <c r="A9360" s="31">
        <v>39466</v>
      </c>
      <c r="B9360" s="537" t="s">
        <v>9347</v>
      </c>
      <c r="C9360" s="31" t="s">
        <v>7632</v>
      </c>
      <c r="D9360" s="31">
        <v>90.67</v>
      </c>
      <c r="E9360" s="310" t="str">
        <f t="shared" si="146"/>
        <v>SINAPI 07/2024 INSUMOS</v>
      </c>
      <c r="F9360" s="31">
        <v>90.67</v>
      </c>
    </row>
    <row r="9361" spans="1:6" ht="40.5">
      <c r="A9361" s="31">
        <v>39467</v>
      </c>
      <c r="B9361" s="537" t="s">
        <v>9348</v>
      </c>
      <c r="C9361" s="31" t="s">
        <v>7632</v>
      </c>
      <c r="D9361" s="31">
        <v>115.98</v>
      </c>
      <c r="E9361" s="310" t="str">
        <f t="shared" si="146"/>
        <v>SINAPI 07/2024 INSUMOS</v>
      </c>
      <c r="F9361" s="31">
        <v>115.98</v>
      </c>
    </row>
    <row r="9362" spans="1:6" ht="40.5">
      <c r="A9362" s="31">
        <v>39468</v>
      </c>
      <c r="B9362" s="537" t="s">
        <v>9349</v>
      </c>
      <c r="C9362" s="31" t="s">
        <v>7632</v>
      </c>
      <c r="D9362" s="31">
        <v>206.15</v>
      </c>
      <c r="E9362" s="310" t="str">
        <f t="shared" si="146"/>
        <v>SINAPI 07/2024 INSUMOS</v>
      </c>
      <c r="F9362" s="31">
        <v>206.15</v>
      </c>
    </row>
    <row r="9363" spans="1:6" ht="40.5">
      <c r="A9363" s="31">
        <v>39469</v>
      </c>
      <c r="B9363" s="537" t="s">
        <v>9350</v>
      </c>
      <c r="C9363" s="31" t="s">
        <v>7632</v>
      </c>
      <c r="D9363" s="31">
        <v>83.97</v>
      </c>
      <c r="E9363" s="310" t="str">
        <f t="shared" si="146"/>
        <v>SINAPI 07/2024 INSUMOS</v>
      </c>
      <c r="F9363" s="31">
        <v>83.97</v>
      </c>
    </row>
    <row r="9364" spans="1:6" ht="40.5">
      <c r="A9364" s="31">
        <v>39470</v>
      </c>
      <c r="B9364" s="537" t="s">
        <v>9351</v>
      </c>
      <c r="C9364" s="31" t="s">
        <v>7632</v>
      </c>
      <c r="D9364" s="31">
        <v>103.18</v>
      </c>
      <c r="E9364" s="310" t="str">
        <f t="shared" si="146"/>
        <v>SINAPI 07/2024 INSUMOS</v>
      </c>
      <c r="F9364" s="31">
        <v>103.18</v>
      </c>
    </row>
    <row r="9365" spans="1:6" ht="40.5">
      <c r="A9365" s="31">
        <v>39471</v>
      </c>
      <c r="B9365" s="537" t="s">
        <v>9352</v>
      </c>
      <c r="C9365" s="31" t="s">
        <v>7632</v>
      </c>
      <c r="D9365" s="31">
        <v>124</v>
      </c>
      <c r="E9365" s="310" t="str">
        <f t="shared" si="146"/>
        <v>SINAPI 07/2024 INSUMOS</v>
      </c>
      <c r="F9365" s="31">
        <v>124</v>
      </c>
    </row>
    <row r="9366" spans="1:6" ht="40.5">
      <c r="A9366" s="31">
        <v>39472</v>
      </c>
      <c r="B9366" s="537" t="s">
        <v>9353</v>
      </c>
      <c r="C9366" s="31" t="s">
        <v>7632</v>
      </c>
      <c r="D9366" s="31">
        <v>215.44</v>
      </c>
      <c r="E9366" s="310" t="str">
        <f t="shared" si="146"/>
        <v>SINAPI 07/2024 INSUMOS</v>
      </c>
      <c r="F9366" s="31">
        <v>215.44</v>
      </c>
    </row>
    <row r="9367" spans="1:6" ht="40.5">
      <c r="A9367" s="31">
        <v>39473</v>
      </c>
      <c r="B9367" s="537" t="s">
        <v>9354</v>
      </c>
      <c r="C9367" s="31" t="s">
        <v>7632</v>
      </c>
      <c r="D9367" s="31">
        <v>139.18</v>
      </c>
      <c r="E9367" s="310" t="str">
        <f t="shared" si="146"/>
        <v>SINAPI 07/2024 INSUMOS</v>
      </c>
      <c r="F9367" s="31">
        <v>139.18</v>
      </c>
    </row>
    <row r="9368" spans="1:6" ht="40.5">
      <c r="A9368" s="31">
        <v>39474</v>
      </c>
      <c r="B9368" s="537" t="s">
        <v>9355</v>
      </c>
      <c r="C9368" s="31" t="s">
        <v>7632</v>
      </c>
      <c r="D9368" s="31">
        <v>148.37</v>
      </c>
      <c r="E9368" s="310" t="str">
        <f t="shared" si="146"/>
        <v>SINAPI 07/2024 INSUMOS</v>
      </c>
      <c r="F9368" s="31">
        <v>148.37</v>
      </c>
    </row>
    <row r="9369" spans="1:6" ht="40.5">
      <c r="A9369" s="31">
        <v>39475</v>
      </c>
      <c r="B9369" s="537" t="s">
        <v>9356</v>
      </c>
      <c r="C9369" s="31" t="s">
        <v>7632</v>
      </c>
      <c r="D9369" s="31">
        <v>168.34</v>
      </c>
      <c r="E9369" s="310" t="str">
        <f t="shared" si="146"/>
        <v>SINAPI 07/2024 INSUMOS</v>
      </c>
      <c r="F9369" s="31">
        <v>168.34</v>
      </c>
    </row>
    <row r="9370" spans="1:6" ht="40.5">
      <c r="A9370" s="31">
        <v>39476</v>
      </c>
      <c r="B9370" s="537" t="s">
        <v>9357</v>
      </c>
      <c r="C9370" s="31" t="s">
        <v>7632</v>
      </c>
      <c r="D9370" s="31">
        <v>316.89</v>
      </c>
      <c r="E9370" s="310" t="str">
        <f t="shared" si="146"/>
        <v>SINAPI 07/2024 INSUMOS</v>
      </c>
      <c r="F9370" s="31">
        <v>316.89</v>
      </c>
    </row>
    <row r="9371" spans="1:6" ht="40.5">
      <c r="A9371" s="31">
        <v>39477</v>
      </c>
      <c r="B9371" s="537" t="s">
        <v>9358</v>
      </c>
      <c r="C9371" s="31" t="s">
        <v>7632</v>
      </c>
      <c r="D9371" s="31">
        <v>155.27000000000001</v>
      </c>
      <c r="E9371" s="310" t="str">
        <f t="shared" si="146"/>
        <v>SINAPI 07/2024 INSUMOS</v>
      </c>
      <c r="F9371" s="31">
        <v>155.27000000000001</v>
      </c>
    </row>
    <row r="9372" spans="1:6" ht="40.5">
      <c r="A9372" s="31">
        <v>39478</v>
      </c>
      <c r="B9372" s="537" t="s">
        <v>9359</v>
      </c>
      <c r="C9372" s="31" t="s">
        <v>7632</v>
      </c>
      <c r="D9372" s="31">
        <v>160.07</v>
      </c>
      <c r="E9372" s="310" t="str">
        <f t="shared" si="146"/>
        <v>SINAPI 07/2024 INSUMOS</v>
      </c>
      <c r="F9372" s="31">
        <v>160.07</v>
      </c>
    </row>
    <row r="9373" spans="1:6" ht="40.5">
      <c r="A9373" s="31">
        <v>39479</v>
      </c>
      <c r="B9373" s="537" t="s">
        <v>9360</v>
      </c>
      <c r="C9373" s="31" t="s">
        <v>7632</v>
      </c>
      <c r="D9373" s="31">
        <v>188.6</v>
      </c>
      <c r="E9373" s="310" t="str">
        <f t="shared" si="146"/>
        <v>SINAPI 07/2024 INSUMOS</v>
      </c>
      <c r="F9373" s="31">
        <v>188.6</v>
      </c>
    </row>
    <row r="9374" spans="1:6" ht="40.5">
      <c r="A9374" s="31">
        <v>39480</v>
      </c>
      <c r="B9374" s="537" t="s">
        <v>9361</v>
      </c>
      <c r="C9374" s="31" t="s">
        <v>7632</v>
      </c>
      <c r="D9374" s="31">
        <v>389.17</v>
      </c>
      <c r="E9374" s="310" t="str">
        <f t="shared" si="146"/>
        <v>SINAPI 07/2024 INSUMOS</v>
      </c>
      <c r="F9374" s="31">
        <v>389.17</v>
      </c>
    </row>
    <row r="9375" spans="1:6" ht="40.5">
      <c r="A9375" s="31">
        <v>39459</v>
      </c>
      <c r="B9375" s="537" t="s">
        <v>9362</v>
      </c>
      <c r="C9375" s="31" t="s">
        <v>7632</v>
      </c>
      <c r="D9375" s="31">
        <v>330.31</v>
      </c>
      <c r="E9375" s="310" t="str">
        <f t="shared" si="146"/>
        <v>SINAPI 07/2024 INSUMOS</v>
      </c>
      <c r="F9375" s="31">
        <v>330.31</v>
      </c>
    </row>
    <row r="9376" spans="1:6" ht="40.5">
      <c r="A9376" s="31">
        <v>39445</v>
      </c>
      <c r="B9376" s="537" t="s">
        <v>9363</v>
      </c>
      <c r="C9376" s="31" t="s">
        <v>7632</v>
      </c>
      <c r="D9376" s="31">
        <v>165.85</v>
      </c>
      <c r="E9376" s="310" t="str">
        <f t="shared" si="146"/>
        <v>SINAPI 07/2024 INSUMOS</v>
      </c>
      <c r="F9376" s="31">
        <v>165.85</v>
      </c>
    </row>
    <row r="9377" spans="1:6" ht="40.5">
      <c r="A9377" s="31">
        <v>39446</v>
      </c>
      <c r="B9377" s="537" t="s">
        <v>9364</v>
      </c>
      <c r="C9377" s="31" t="s">
        <v>7632</v>
      </c>
      <c r="D9377" s="31">
        <v>168.8</v>
      </c>
      <c r="E9377" s="310" t="str">
        <f t="shared" si="146"/>
        <v>SINAPI 07/2024 INSUMOS</v>
      </c>
      <c r="F9377" s="31">
        <v>168.8</v>
      </c>
    </row>
    <row r="9378" spans="1:6" ht="40.5">
      <c r="A9378" s="31">
        <v>39447</v>
      </c>
      <c r="B9378" s="537" t="s">
        <v>9365</v>
      </c>
      <c r="C9378" s="31" t="s">
        <v>7632</v>
      </c>
      <c r="D9378" s="31">
        <v>180.51</v>
      </c>
      <c r="E9378" s="310" t="str">
        <f t="shared" si="146"/>
        <v>SINAPI 07/2024 INSUMOS</v>
      </c>
      <c r="F9378" s="31">
        <v>180.51</v>
      </c>
    </row>
    <row r="9379" spans="1:6" ht="40.5">
      <c r="A9379" s="31">
        <v>39448</v>
      </c>
      <c r="B9379" s="537" t="s">
        <v>9366</v>
      </c>
      <c r="C9379" s="31" t="s">
        <v>7632</v>
      </c>
      <c r="D9379" s="31">
        <v>307.8</v>
      </c>
      <c r="E9379" s="310" t="str">
        <f t="shared" si="146"/>
        <v>SINAPI 07/2024 INSUMOS</v>
      </c>
      <c r="F9379" s="31">
        <v>307.8</v>
      </c>
    </row>
    <row r="9380" spans="1:6" ht="40.5">
      <c r="A9380" s="31">
        <v>39450</v>
      </c>
      <c r="B9380" s="537" t="s">
        <v>9367</v>
      </c>
      <c r="C9380" s="31" t="s">
        <v>7632</v>
      </c>
      <c r="D9380" s="31">
        <v>187.79</v>
      </c>
      <c r="E9380" s="310" t="str">
        <f t="shared" si="146"/>
        <v>SINAPI 07/2024 INSUMOS</v>
      </c>
      <c r="F9380" s="31">
        <v>187.79</v>
      </c>
    </row>
    <row r="9381" spans="1:6" ht="40.5">
      <c r="A9381" s="31">
        <v>39451</v>
      </c>
      <c r="B9381" s="537" t="s">
        <v>9368</v>
      </c>
      <c r="C9381" s="31" t="s">
        <v>7632</v>
      </c>
      <c r="D9381" s="31">
        <v>204.83</v>
      </c>
      <c r="E9381" s="310" t="str">
        <f t="shared" si="146"/>
        <v>SINAPI 07/2024 INSUMOS</v>
      </c>
      <c r="F9381" s="31">
        <v>204.83</v>
      </c>
    </row>
    <row r="9382" spans="1:6" ht="40.5">
      <c r="A9382" s="31">
        <v>39452</v>
      </c>
      <c r="B9382" s="537" t="s">
        <v>9369</v>
      </c>
      <c r="C9382" s="31" t="s">
        <v>7632</v>
      </c>
      <c r="D9382" s="31">
        <v>206.05</v>
      </c>
      <c r="E9382" s="310" t="str">
        <f t="shared" si="146"/>
        <v>SINAPI 07/2024 INSUMOS</v>
      </c>
      <c r="F9382" s="31">
        <v>206.05</v>
      </c>
    </row>
    <row r="9383" spans="1:6" ht="40.5">
      <c r="A9383" s="31">
        <v>39523</v>
      </c>
      <c r="B9383" s="537" t="s">
        <v>9370</v>
      </c>
      <c r="C9383" s="31" t="s">
        <v>7632</v>
      </c>
      <c r="D9383" s="31">
        <v>344.82</v>
      </c>
      <c r="E9383" s="310" t="str">
        <f t="shared" si="146"/>
        <v>SINAPI 07/2024 INSUMOS</v>
      </c>
      <c r="F9383" s="31">
        <v>344.82</v>
      </c>
    </row>
    <row r="9384" spans="1:6" ht="40.5">
      <c r="A9384" s="31">
        <v>39449</v>
      </c>
      <c r="B9384" s="537" t="s">
        <v>9371</v>
      </c>
      <c r="C9384" s="31" t="s">
        <v>7632</v>
      </c>
      <c r="D9384" s="31">
        <v>381.87</v>
      </c>
      <c r="E9384" s="310" t="str">
        <f t="shared" si="146"/>
        <v>SINAPI 07/2024 INSUMOS</v>
      </c>
      <c r="F9384" s="31">
        <v>381.87</v>
      </c>
    </row>
    <row r="9385" spans="1:6" ht="40.5">
      <c r="A9385" s="31">
        <v>39455</v>
      </c>
      <c r="B9385" s="537" t="s">
        <v>9372</v>
      </c>
      <c r="C9385" s="31" t="s">
        <v>7632</v>
      </c>
      <c r="D9385" s="31">
        <v>188.96</v>
      </c>
      <c r="E9385" s="310" t="str">
        <f t="shared" si="146"/>
        <v>SINAPI 07/2024 INSUMOS</v>
      </c>
      <c r="F9385" s="31">
        <v>188.96</v>
      </c>
    </row>
    <row r="9386" spans="1:6" ht="40.5">
      <c r="A9386" s="31">
        <v>39456</v>
      </c>
      <c r="B9386" s="537" t="s">
        <v>9373</v>
      </c>
      <c r="C9386" s="31" t="s">
        <v>7632</v>
      </c>
      <c r="D9386" s="31">
        <v>189.1</v>
      </c>
      <c r="E9386" s="310" t="str">
        <f t="shared" ref="E9386:E9449" si="147">+$G$7658</f>
        <v>SINAPI 07/2024 INSUMOS</v>
      </c>
      <c r="F9386" s="31">
        <v>189.1</v>
      </c>
    </row>
    <row r="9387" spans="1:6" ht="40.5">
      <c r="A9387" s="31">
        <v>39457</v>
      </c>
      <c r="B9387" s="537" t="s">
        <v>9374</v>
      </c>
      <c r="C9387" s="31" t="s">
        <v>7632</v>
      </c>
      <c r="D9387" s="31">
        <v>206.15</v>
      </c>
      <c r="E9387" s="310" t="str">
        <f t="shared" si="147"/>
        <v>SINAPI 07/2024 INSUMOS</v>
      </c>
      <c r="F9387" s="31">
        <v>206.15</v>
      </c>
    </row>
    <row r="9388" spans="1:6" ht="40.5">
      <c r="A9388" s="31">
        <v>39458</v>
      </c>
      <c r="B9388" s="537" t="s">
        <v>9375</v>
      </c>
      <c r="C9388" s="31" t="s">
        <v>7632</v>
      </c>
      <c r="D9388" s="31">
        <v>384.68</v>
      </c>
      <c r="E9388" s="310" t="str">
        <f t="shared" si="147"/>
        <v>SINAPI 07/2024 INSUMOS</v>
      </c>
      <c r="F9388" s="31">
        <v>384.68</v>
      </c>
    </row>
    <row r="9389" spans="1:6" ht="40.5">
      <c r="A9389" s="31">
        <v>39464</v>
      </c>
      <c r="B9389" s="537" t="s">
        <v>9376</v>
      </c>
      <c r="C9389" s="31" t="s">
        <v>7632</v>
      </c>
      <c r="D9389" s="31">
        <v>618.6</v>
      </c>
      <c r="E9389" s="310" t="str">
        <f t="shared" si="147"/>
        <v>SINAPI 07/2024 INSUMOS</v>
      </c>
      <c r="F9389" s="31">
        <v>618.6</v>
      </c>
    </row>
    <row r="9390" spans="1:6" ht="40.5">
      <c r="A9390" s="31">
        <v>39460</v>
      </c>
      <c r="B9390" s="537" t="s">
        <v>9377</v>
      </c>
      <c r="C9390" s="31" t="s">
        <v>7632</v>
      </c>
      <c r="D9390" s="31">
        <v>234.62</v>
      </c>
      <c r="E9390" s="310" t="str">
        <f t="shared" si="147"/>
        <v>SINAPI 07/2024 INSUMOS</v>
      </c>
      <c r="F9390" s="31">
        <v>234.62</v>
      </c>
    </row>
    <row r="9391" spans="1:6" ht="40.5">
      <c r="A9391" s="31">
        <v>39461</v>
      </c>
      <c r="B9391" s="537" t="s">
        <v>9378</v>
      </c>
      <c r="C9391" s="31" t="s">
        <v>7632</v>
      </c>
      <c r="D9391" s="31">
        <v>274.92</v>
      </c>
      <c r="E9391" s="310" t="str">
        <f t="shared" si="147"/>
        <v>SINAPI 07/2024 INSUMOS</v>
      </c>
      <c r="F9391" s="31">
        <v>274.92</v>
      </c>
    </row>
    <row r="9392" spans="1:6" ht="40.5">
      <c r="A9392" s="31">
        <v>39462</v>
      </c>
      <c r="B9392" s="537" t="s">
        <v>9379</v>
      </c>
      <c r="C9392" s="31" t="s">
        <v>7632</v>
      </c>
      <c r="D9392" s="31">
        <v>264.95</v>
      </c>
      <c r="E9392" s="310" t="str">
        <f t="shared" si="147"/>
        <v>SINAPI 07/2024 INSUMOS</v>
      </c>
      <c r="F9392" s="31">
        <v>264.95</v>
      </c>
    </row>
    <row r="9393" spans="1:6" ht="40.5">
      <c r="A9393" s="31">
        <v>39463</v>
      </c>
      <c r="B9393" s="537" t="s">
        <v>9380</v>
      </c>
      <c r="C9393" s="31" t="s">
        <v>7632</v>
      </c>
      <c r="D9393" s="31">
        <v>613.79999999999995</v>
      </c>
      <c r="E9393" s="310" t="str">
        <f t="shared" si="147"/>
        <v>SINAPI 07/2024 INSUMOS</v>
      </c>
      <c r="F9393" s="31">
        <v>613.79999999999995</v>
      </c>
    </row>
    <row r="9394" spans="1:6" ht="40.5">
      <c r="A9394" s="31">
        <v>26039</v>
      </c>
      <c r="B9394" s="537" t="s">
        <v>9381</v>
      </c>
      <c r="C9394" s="31" t="s">
        <v>7632</v>
      </c>
      <c r="D9394" s="118">
        <v>391246.87</v>
      </c>
      <c r="E9394" s="310" t="str">
        <f t="shared" si="147"/>
        <v>SINAPI 07/2024 INSUMOS</v>
      </c>
      <c r="F9394" s="118">
        <v>391246.87</v>
      </c>
    </row>
    <row r="9395" spans="1:6" ht="40.5">
      <c r="A9395" s="31">
        <v>2401</v>
      </c>
      <c r="B9395" s="537" t="s">
        <v>9382</v>
      </c>
      <c r="C9395" s="31" t="s">
        <v>7632</v>
      </c>
      <c r="D9395" s="118">
        <v>89991.11</v>
      </c>
      <c r="E9395" s="310" t="str">
        <f t="shared" si="147"/>
        <v>SINAPI 07/2024 INSUMOS</v>
      </c>
      <c r="F9395" s="118">
        <v>89991.11</v>
      </c>
    </row>
    <row r="9396" spans="1:6" ht="45">
      <c r="A9396" s="31">
        <v>38870</v>
      </c>
      <c r="B9396" s="537" t="s">
        <v>9383</v>
      </c>
      <c r="C9396" s="31" t="s">
        <v>7632</v>
      </c>
      <c r="D9396" s="31">
        <v>30.86</v>
      </c>
      <c r="E9396" s="310" t="str">
        <f t="shared" si="147"/>
        <v>SINAPI 07/2024 INSUMOS</v>
      </c>
      <c r="F9396" s="31">
        <v>30.86</v>
      </c>
    </row>
    <row r="9397" spans="1:6" ht="45">
      <c r="A9397" s="31">
        <v>38869</v>
      </c>
      <c r="B9397" s="537" t="s">
        <v>9384</v>
      </c>
      <c r="C9397" s="31" t="s">
        <v>7632</v>
      </c>
      <c r="D9397" s="31">
        <v>20.83</v>
      </c>
      <c r="E9397" s="310" t="str">
        <f t="shared" si="147"/>
        <v>SINAPI 07/2024 INSUMOS</v>
      </c>
      <c r="F9397" s="31">
        <v>20.83</v>
      </c>
    </row>
    <row r="9398" spans="1:6" ht="45">
      <c r="A9398" s="31">
        <v>38872</v>
      </c>
      <c r="B9398" s="537" t="s">
        <v>9385</v>
      </c>
      <c r="C9398" s="31" t="s">
        <v>7632</v>
      </c>
      <c r="D9398" s="31">
        <v>39.32</v>
      </c>
      <c r="E9398" s="310" t="str">
        <f t="shared" si="147"/>
        <v>SINAPI 07/2024 INSUMOS</v>
      </c>
      <c r="F9398" s="31">
        <v>39.32</v>
      </c>
    </row>
    <row r="9399" spans="1:6" ht="45">
      <c r="A9399" s="31">
        <v>38871</v>
      </c>
      <c r="B9399" s="537" t="s">
        <v>9386</v>
      </c>
      <c r="C9399" s="31" t="s">
        <v>7632</v>
      </c>
      <c r="D9399" s="31">
        <v>27.18</v>
      </c>
      <c r="E9399" s="310" t="str">
        <f t="shared" si="147"/>
        <v>SINAPI 07/2024 INSUMOS</v>
      </c>
      <c r="F9399" s="31">
        <v>27.18</v>
      </c>
    </row>
    <row r="9400" spans="1:6" ht="40.5">
      <c r="A9400" s="31">
        <v>39283</v>
      </c>
      <c r="B9400" s="537" t="s">
        <v>9387</v>
      </c>
      <c r="C9400" s="31" t="s">
        <v>7632</v>
      </c>
      <c r="D9400" s="31">
        <v>127.37</v>
      </c>
      <c r="E9400" s="310" t="str">
        <f t="shared" si="147"/>
        <v>SINAPI 07/2024 INSUMOS</v>
      </c>
      <c r="F9400" s="31">
        <v>127.37</v>
      </c>
    </row>
    <row r="9401" spans="1:6" ht="40.5">
      <c r="A9401" s="31">
        <v>39285</v>
      </c>
      <c r="B9401" s="537" t="s">
        <v>9388</v>
      </c>
      <c r="C9401" s="31" t="s">
        <v>7632</v>
      </c>
      <c r="D9401" s="31">
        <v>145.57</v>
      </c>
      <c r="E9401" s="310" t="str">
        <f t="shared" si="147"/>
        <v>SINAPI 07/2024 INSUMOS</v>
      </c>
      <c r="F9401" s="31">
        <v>145.57</v>
      </c>
    </row>
    <row r="9402" spans="1:6" ht="40.5">
      <c r="A9402" s="31">
        <v>39286</v>
      </c>
      <c r="B9402" s="537" t="s">
        <v>9389</v>
      </c>
      <c r="C9402" s="31" t="s">
        <v>7632</v>
      </c>
      <c r="D9402" s="31">
        <v>139.51</v>
      </c>
      <c r="E9402" s="310" t="str">
        <f t="shared" si="147"/>
        <v>SINAPI 07/2024 INSUMOS</v>
      </c>
      <c r="F9402" s="31">
        <v>139.51</v>
      </c>
    </row>
    <row r="9403" spans="1:6" ht="40.5">
      <c r="A9403" s="31">
        <v>39288</v>
      </c>
      <c r="B9403" s="537" t="s">
        <v>9390</v>
      </c>
      <c r="C9403" s="31" t="s">
        <v>7632</v>
      </c>
      <c r="D9403" s="31">
        <v>169.82</v>
      </c>
      <c r="E9403" s="310" t="str">
        <f t="shared" si="147"/>
        <v>SINAPI 07/2024 INSUMOS</v>
      </c>
      <c r="F9403" s="31">
        <v>169.82</v>
      </c>
    </row>
    <row r="9404" spans="1:6" ht="45">
      <c r="A9404" s="31">
        <v>44476</v>
      </c>
      <c r="B9404" s="537" t="s">
        <v>9391</v>
      </c>
      <c r="C9404" s="31" t="s">
        <v>8036</v>
      </c>
      <c r="D9404" s="31">
        <v>803.01</v>
      </c>
      <c r="E9404" s="310" t="str">
        <f t="shared" si="147"/>
        <v>SINAPI 07/2024 INSUMOS</v>
      </c>
      <c r="F9404" s="31">
        <v>803.01</v>
      </c>
    </row>
    <row r="9405" spans="1:6" ht="40.5">
      <c r="A9405" s="31">
        <v>10629</v>
      </c>
      <c r="B9405" s="537" t="s">
        <v>9392</v>
      </c>
      <c r="C9405" s="31" t="s">
        <v>8036</v>
      </c>
      <c r="D9405" s="31">
        <v>685.93</v>
      </c>
      <c r="E9405" s="310" t="str">
        <f t="shared" si="147"/>
        <v>SINAPI 07/2024 INSUMOS</v>
      </c>
      <c r="F9405" s="31">
        <v>685.93</v>
      </c>
    </row>
    <row r="9406" spans="1:6" ht="40.5">
      <c r="A9406" s="31">
        <v>10698</v>
      </c>
      <c r="B9406" s="537" t="s">
        <v>9393</v>
      </c>
      <c r="C9406" s="31" t="s">
        <v>8036</v>
      </c>
      <c r="D9406" s="31">
        <v>229.56</v>
      </c>
      <c r="E9406" s="310" t="str">
        <f t="shared" si="147"/>
        <v>SINAPI 07/2024 INSUMOS</v>
      </c>
      <c r="F9406" s="31">
        <v>229.56</v>
      </c>
    </row>
    <row r="9407" spans="1:6" ht="45">
      <c r="A9407" s="31">
        <v>40521</v>
      </c>
      <c r="B9407" s="537" t="s">
        <v>9394</v>
      </c>
      <c r="C9407" s="31" t="s">
        <v>7632</v>
      </c>
      <c r="D9407" s="118">
        <v>106221.17</v>
      </c>
      <c r="E9407" s="310" t="str">
        <f t="shared" si="147"/>
        <v>SINAPI 07/2024 INSUMOS</v>
      </c>
      <c r="F9407" s="118">
        <v>106221.17</v>
      </c>
    </row>
    <row r="9408" spans="1:6" ht="40.5">
      <c r="A9408" s="31">
        <v>2432</v>
      </c>
      <c r="B9408" s="537" t="s">
        <v>9395</v>
      </c>
      <c r="C9408" s="31" t="s">
        <v>7632</v>
      </c>
      <c r="D9408" s="31">
        <v>35.85</v>
      </c>
      <c r="E9408" s="310" t="str">
        <f t="shared" si="147"/>
        <v>SINAPI 07/2024 INSUMOS</v>
      </c>
      <c r="F9408" s="31">
        <v>35.85</v>
      </c>
    </row>
    <row r="9409" spans="1:6" ht="40.5">
      <c r="A9409" s="31">
        <v>2418</v>
      </c>
      <c r="B9409" s="537" t="s">
        <v>9396</v>
      </c>
      <c r="C9409" s="31" t="s">
        <v>7632</v>
      </c>
      <c r="D9409" s="31">
        <v>16.63</v>
      </c>
      <c r="E9409" s="310" t="str">
        <f t="shared" si="147"/>
        <v>SINAPI 07/2024 INSUMOS</v>
      </c>
      <c r="F9409" s="31">
        <v>16.63</v>
      </c>
    </row>
    <row r="9410" spans="1:6" ht="40.5">
      <c r="A9410" s="31">
        <v>2433</v>
      </c>
      <c r="B9410" s="537" t="s">
        <v>9397</v>
      </c>
      <c r="C9410" s="31" t="s">
        <v>7632</v>
      </c>
      <c r="D9410" s="31">
        <v>12.14</v>
      </c>
      <c r="E9410" s="310" t="str">
        <f t="shared" si="147"/>
        <v>SINAPI 07/2024 INSUMOS</v>
      </c>
      <c r="F9410" s="31">
        <v>12.14</v>
      </c>
    </row>
    <row r="9411" spans="1:6" ht="40.5">
      <c r="A9411" s="31">
        <v>2420</v>
      </c>
      <c r="B9411" s="537" t="s">
        <v>9398</v>
      </c>
      <c r="C9411" s="31" t="s">
        <v>7632</v>
      </c>
      <c r="D9411" s="31">
        <v>20.86</v>
      </c>
      <c r="E9411" s="310" t="str">
        <f t="shared" si="147"/>
        <v>SINAPI 07/2024 INSUMOS</v>
      </c>
      <c r="F9411" s="31">
        <v>20.86</v>
      </c>
    </row>
    <row r="9412" spans="1:6" ht="40.5">
      <c r="A9412" s="31">
        <v>11447</v>
      </c>
      <c r="B9412" s="537" t="s">
        <v>9399</v>
      </c>
      <c r="C9412" s="31" t="s">
        <v>7632</v>
      </c>
      <c r="D9412" s="31">
        <v>41.22</v>
      </c>
      <c r="E9412" s="310" t="str">
        <f t="shared" si="147"/>
        <v>SINAPI 07/2024 INSUMOS</v>
      </c>
      <c r="F9412" s="31">
        <v>41.22</v>
      </c>
    </row>
    <row r="9413" spans="1:6" ht="40.5">
      <c r="A9413" s="31">
        <v>11451</v>
      </c>
      <c r="B9413" s="537" t="s">
        <v>9400</v>
      </c>
      <c r="C9413" s="31" t="s">
        <v>7632</v>
      </c>
      <c r="D9413" s="31">
        <v>110.5</v>
      </c>
      <c r="E9413" s="310" t="str">
        <f t="shared" si="147"/>
        <v>SINAPI 07/2024 INSUMOS</v>
      </c>
      <c r="F9413" s="31">
        <v>110.5</v>
      </c>
    </row>
    <row r="9414" spans="1:6" ht="40.5">
      <c r="A9414" s="31">
        <v>11116</v>
      </c>
      <c r="B9414" s="537" t="s">
        <v>9401</v>
      </c>
      <c r="C9414" s="31" t="s">
        <v>7632</v>
      </c>
      <c r="D9414" s="31">
        <v>838.13</v>
      </c>
      <c r="E9414" s="310" t="str">
        <f t="shared" si="147"/>
        <v>SINAPI 07/2024 INSUMOS</v>
      </c>
      <c r="F9414" s="31">
        <v>838.13</v>
      </c>
    </row>
    <row r="9415" spans="1:6" ht="40.5">
      <c r="A9415" s="31">
        <v>38411</v>
      </c>
      <c r="B9415" s="537" t="s">
        <v>9402</v>
      </c>
      <c r="C9415" s="31" t="s">
        <v>7632</v>
      </c>
      <c r="D9415" s="118">
        <v>1789.07</v>
      </c>
      <c r="E9415" s="310" t="str">
        <f t="shared" si="147"/>
        <v>SINAPI 07/2024 INSUMOS</v>
      </c>
      <c r="F9415" s="118">
        <v>1789.07</v>
      </c>
    </row>
    <row r="9416" spans="1:6" ht="40.5">
      <c r="A9416" s="31">
        <v>38189</v>
      </c>
      <c r="B9416" s="537" t="s">
        <v>9403</v>
      </c>
      <c r="C9416" s="31" t="s">
        <v>7632</v>
      </c>
      <c r="D9416" s="31">
        <v>179.9</v>
      </c>
      <c r="E9416" s="310" t="str">
        <f t="shared" si="147"/>
        <v>SINAPI 07/2024 INSUMOS</v>
      </c>
      <c r="F9416" s="31">
        <v>179.9</v>
      </c>
    </row>
    <row r="9417" spans="1:6" ht="40.5">
      <c r="A9417" s="31">
        <v>38190</v>
      </c>
      <c r="B9417" s="537" t="s">
        <v>9404</v>
      </c>
      <c r="C9417" s="31" t="s">
        <v>7632</v>
      </c>
      <c r="D9417" s="31">
        <v>379.01</v>
      </c>
      <c r="E9417" s="310" t="str">
        <f t="shared" si="147"/>
        <v>SINAPI 07/2024 INSUMOS</v>
      </c>
      <c r="F9417" s="31">
        <v>379.01</v>
      </c>
    </row>
    <row r="9418" spans="1:6" ht="40.5">
      <c r="A9418" s="31">
        <v>7608</v>
      </c>
      <c r="B9418" s="537" t="s">
        <v>9405</v>
      </c>
      <c r="C9418" s="31" t="s">
        <v>7632</v>
      </c>
      <c r="D9418" s="31">
        <v>10.66</v>
      </c>
      <c r="E9418" s="310" t="str">
        <f t="shared" si="147"/>
        <v>SINAPI 07/2024 INSUMOS</v>
      </c>
      <c r="F9418" s="31">
        <v>10.66</v>
      </c>
    </row>
    <row r="9419" spans="1:6" ht="40.5">
      <c r="A9419" s="31">
        <v>1370</v>
      </c>
      <c r="B9419" s="537" t="s">
        <v>9406</v>
      </c>
      <c r="C9419" s="31" t="s">
        <v>7632</v>
      </c>
      <c r="D9419" s="31">
        <v>127.19</v>
      </c>
      <c r="E9419" s="310" t="str">
        <f t="shared" si="147"/>
        <v>SINAPI 07/2024 INSUMOS</v>
      </c>
      <c r="F9419" s="31">
        <v>127.19</v>
      </c>
    </row>
    <row r="9420" spans="1:6" ht="40.5">
      <c r="A9420" s="31">
        <v>36516</v>
      </c>
      <c r="B9420" s="537" t="s">
        <v>9407</v>
      </c>
      <c r="C9420" s="31" t="s">
        <v>7632</v>
      </c>
      <c r="D9420" s="118">
        <v>133458.78</v>
      </c>
      <c r="E9420" s="310" t="str">
        <f t="shared" si="147"/>
        <v>SINAPI 07/2024 INSUMOS</v>
      </c>
      <c r="F9420" s="118">
        <v>133458.78</v>
      </c>
    </row>
    <row r="9421" spans="1:6" ht="40.5">
      <c r="A9421" s="31">
        <v>34777</v>
      </c>
      <c r="B9421" s="537" t="s">
        <v>9408</v>
      </c>
      <c r="C9421" s="31" t="s">
        <v>7632</v>
      </c>
      <c r="D9421" s="31">
        <v>2.0499999999999998</v>
      </c>
      <c r="E9421" s="310" t="str">
        <f t="shared" si="147"/>
        <v>SINAPI 07/2024 INSUMOS</v>
      </c>
      <c r="F9421" s="31">
        <v>2.0499999999999998</v>
      </c>
    </row>
    <row r="9422" spans="1:6" ht="40.5">
      <c r="A9422" s="31">
        <v>7272</v>
      </c>
      <c r="B9422" s="537" t="s">
        <v>9409</v>
      </c>
      <c r="C9422" s="31" t="s">
        <v>7632</v>
      </c>
      <c r="D9422" s="31">
        <v>1.73</v>
      </c>
      <c r="E9422" s="310" t="str">
        <f t="shared" si="147"/>
        <v>SINAPI 07/2024 INSUMOS</v>
      </c>
      <c r="F9422" s="31">
        <v>1.73</v>
      </c>
    </row>
    <row r="9423" spans="1:6" ht="40.5">
      <c r="A9423" s="31">
        <v>10605</v>
      </c>
      <c r="B9423" s="537" t="s">
        <v>9410</v>
      </c>
      <c r="C9423" s="31" t="s">
        <v>7632</v>
      </c>
      <c r="D9423" s="31">
        <v>5.0199999999999996</v>
      </c>
      <c r="E9423" s="310" t="str">
        <f t="shared" si="147"/>
        <v>SINAPI 07/2024 INSUMOS</v>
      </c>
      <c r="F9423" s="31">
        <v>5.0199999999999996</v>
      </c>
    </row>
    <row r="9424" spans="1:6" ht="40.5">
      <c r="A9424" s="31">
        <v>10604</v>
      </c>
      <c r="B9424" s="537" t="s">
        <v>9411</v>
      </c>
      <c r="C9424" s="31" t="s">
        <v>7632</v>
      </c>
      <c r="D9424" s="31">
        <v>11.71</v>
      </c>
      <c r="E9424" s="310" t="str">
        <f t="shared" si="147"/>
        <v>SINAPI 07/2024 INSUMOS</v>
      </c>
      <c r="F9424" s="31">
        <v>11.71</v>
      </c>
    </row>
    <row r="9425" spans="1:6" ht="40.5">
      <c r="A9425" s="31">
        <v>672</v>
      </c>
      <c r="B9425" s="537" t="s">
        <v>9412</v>
      </c>
      <c r="C9425" s="31" t="s">
        <v>7632</v>
      </c>
      <c r="D9425" s="31">
        <v>16.100000000000001</v>
      </c>
      <c r="E9425" s="310" t="str">
        <f t="shared" si="147"/>
        <v>SINAPI 07/2024 INSUMOS</v>
      </c>
      <c r="F9425" s="31">
        <v>16.100000000000001</v>
      </c>
    </row>
    <row r="9426" spans="1:6" ht="40.5">
      <c r="A9426" s="31">
        <v>668</v>
      </c>
      <c r="B9426" s="537" t="s">
        <v>9413</v>
      </c>
      <c r="C9426" s="31" t="s">
        <v>7632</v>
      </c>
      <c r="D9426" s="31">
        <v>19.440000000000001</v>
      </c>
      <c r="E9426" s="310" t="str">
        <f t="shared" si="147"/>
        <v>SINAPI 07/2024 INSUMOS</v>
      </c>
      <c r="F9426" s="31">
        <v>19.440000000000001</v>
      </c>
    </row>
    <row r="9427" spans="1:6" ht="40.5">
      <c r="A9427" s="31">
        <v>10578</v>
      </c>
      <c r="B9427" s="537" t="s">
        <v>9414</v>
      </c>
      <c r="C9427" s="31" t="s">
        <v>7632</v>
      </c>
      <c r="D9427" s="31">
        <v>22.64</v>
      </c>
      <c r="E9427" s="310" t="str">
        <f t="shared" si="147"/>
        <v>SINAPI 07/2024 INSUMOS</v>
      </c>
      <c r="F9427" s="31">
        <v>22.64</v>
      </c>
    </row>
    <row r="9428" spans="1:6" ht="40.5">
      <c r="A9428" s="31">
        <v>666</v>
      </c>
      <c r="B9428" s="537" t="s">
        <v>9415</v>
      </c>
      <c r="C9428" s="31" t="s">
        <v>7632</v>
      </c>
      <c r="D9428" s="31">
        <v>25.18</v>
      </c>
      <c r="E9428" s="310" t="str">
        <f t="shared" si="147"/>
        <v>SINAPI 07/2024 INSUMOS</v>
      </c>
      <c r="F9428" s="31">
        <v>25.18</v>
      </c>
    </row>
    <row r="9429" spans="1:6" ht="40.5">
      <c r="A9429" s="31">
        <v>665</v>
      </c>
      <c r="B9429" s="537" t="s">
        <v>9416</v>
      </c>
      <c r="C9429" s="31" t="s">
        <v>7632</v>
      </c>
      <c r="D9429" s="31">
        <v>33.67</v>
      </c>
      <c r="E9429" s="310" t="str">
        <f t="shared" si="147"/>
        <v>SINAPI 07/2024 INSUMOS</v>
      </c>
      <c r="F9429" s="31">
        <v>33.67</v>
      </c>
    </row>
    <row r="9430" spans="1:6" ht="40.5">
      <c r="A9430" s="31">
        <v>10577</v>
      </c>
      <c r="B9430" s="537" t="s">
        <v>9417</v>
      </c>
      <c r="C9430" s="31" t="s">
        <v>7632</v>
      </c>
      <c r="D9430" s="31">
        <v>29.87</v>
      </c>
      <c r="E9430" s="310" t="str">
        <f t="shared" si="147"/>
        <v>SINAPI 07/2024 INSUMOS</v>
      </c>
      <c r="F9430" s="31">
        <v>29.87</v>
      </c>
    </row>
    <row r="9431" spans="1:6" ht="40.5">
      <c r="A9431" s="31">
        <v>10583</v>
      </c>
      <c r="B9431" s="537" t="s">
        <v>9418</v>
      </c>
      <c r="C9431" s="31" t="s">
        <v>7632</v>
      </c>
      <c r="D9431" s="31">
        <v>15.52</v>
      </c>
      <c r="E9431" s="310" t="str">
        <f t="shared" si="147"/>
        <v>SINAPI 07/2024 INSUMOS</v>
      </c>
      <c r="F9431" s="31">
        <v>15.52</v>
      </c>
    </row>
    <row r="9432" spans="1:6" ht="40.5">
      <c r="A9432" s="31">
        <v>10579</v>
      </c>
      <c r="B9432" s="537" t="s">
        <v>9419</v>
      </c>
      <c r="C9432" s="31" t="s">
        <v>7632</v>
      </c>
      <c r="D9432" s="31">
        <v>27.05</v>
      </c>
      <c r="E9432" s="310" t="str">
        <f t="shared" si="147"/>
        <v>SINAPI 07/2024 INSUMOS</v>
      </c>
      <c r="F9432" s="31">
        <v>27.05</v>
      </c>
    </row>
    <row r="9433" spans="1:6" ht="40.5">
      <c r="A9433" s="31">
        <v>10582</v>
      </c>
      <c r="B9433" s="537" t="s">
        <v>9420</v>
      </c>
      <c r="C9433" s="31" t="s">
        <v>7632</v>
      </c>
      <c r="D9433" s="31">
        <v>13.66</v>
      </c>
      <c r="E9433" s="310" t="str">
        <f t="shared" si="147"/>
        <v>SINAPI 07/2024 INSUMOS</v>
      </c>
      <c r="F9433" s="31">
        <v>13.66</v>
      </c>
    </row>
    <row r="9434" spans="1:6" ht="40.5">
      <c r="A9434" s="31">
        <v>2436</v>
      </c>
      <c r="B9434" s="537" t="s">
        <v>9421</v>
      </c>
      <c r="C9434" s="31" t="s">
        <v>7781</v>
      </c>
      <c r="D9434" s="31">
        <v>18.079999999999998</v>
      </c>
      <c r="E9434" s="310" t="str">
        <f t="shared" si="147"/>
        <v>SINAPI 07/2024 INSUMOS</v>
      </c>
      <c r="F9434" s="31">
        <v>20.99</v>
      </c>
    </row>
    <row r="9435" spans="1:6" ht="40.5">
      <c r="A9435" s="31">
        <v>40918</v>
      </c>
      <c r="B9435" s="537" t="s">
        <v>9422</v>
      </c>
      <c r="C9435" s="31" t="s">
        <v>7783</v>
      </c>
      <c r="D9435" s="118">
        <v>3159.82</v>
      </c>
      <c r="E9435" s="310" t="str">
        <f t="shared" si="147"/>
        <v>SINAPI 07/2024 INSUMOS</v>
      </c>
      <c r="F9435" s="118">
        <v>3668.94</v>
      </c>
    </row>
    <row r="9436" spans="1:6" ht="40.5">
      <c r="A9436" s="31">
        <v>10998</v>
      </c>
      <c r="B9436" s="537" t="s">
        <v>9423</v>
      </c>
      <c r="C9436" s="31" t="s">
        <v>7681</v>
      </c>
      <c r="D9436" s="31">
        <v>27.34</v>
      </c>
      <c r="E9436" s="310" t="str">
        <f t="shared" si="147"/>
        <v>SINAPI 07/2024 INSUMOS</v>
      </c>
      <c r="F9436" s="31">
        <v>27.34</v>
      </c>
    </row>
    <row r="9437" spans="1:6" ht="40.5">
      <c r="A9437" s="31">
        <v>11002</v>
      </c>
      <c r="B9437" s="537" t="s">
        <v>9424</v>
      </c>
      <c r="C9437" s="31" t="s">
        <v>7681</v>
      </c>
      <c r="D9437" s="31">
        <v>25.05</v>
      </c>
      <c r="E9437" s="310" t="str">
        <f t="shared" si="147"/>
        <v>SINAPI 07/2024 INSUMOS</v>
      </c>
      <c r="F9437" s="31">
        <v>25.05</v>
      </c>
    </row>
    <row r="9438" spans="1:6" ht="40.5">
      <c r="A9438" s="31">
        <v>10999</v>
      </c>
      <c r="B9438" s="537" t="s">
        <v>9425</v>
      </c>
      <c r="C9438" s="31" t="s">
        <v>7681</v>
      </c>
      <c r="D9438" s="31">
        <v>24.07</v>
      </c>
      <c r="E9438" s="310" t="str">
        <f t="shared" si="147"/>
        <v>SINAPI 07/2024 INSUMOS</v>
      </c>
      <c r="F9438" s="31">
        <v>24.07</v>
      </c>
    </row>
    <row r="9439" spans="1:6" ht="40.5">
      <c r="A9439" s="31">
        <v>10997</v>
      </c>
      <c r="B9439" s="537" t="s">
        <v>9426</v>
      </c>
      <c r="C9439" s="31" t="s">
        <v>7681</v>
      </c>
      <c r="D9439" s="31">
        <v>26.09</v>
      </c>
      <c r="E9439" s="310" t="str">
        <f t="shared" si="147"/>
        <v>SINAPI 07/2024 INSUMOS</v>
      </c>
      <c r="F9439" s="31">
        <v>26.09</v>
      </c>
    </row>
    <row r="9440" spans="1:6" ht="40.5">
      <c r="A9440" s="31">
        <v>2685</v>
      </c>
      <c r="B9440" s="537" t="s">
        <v>9427</v>
      </c>
      <c r="C9440" s="31" t="s">
        <v>7677</v>
      </c>
      <c r="D9440" s="31">
        <v>8.07</v>
      </c>
      <c r="E9440" s="310" t="str">
        <f t="shared" si="147"/>
        <v>SINAPI 07/2024 INSUMOS</v>
      </c>
      <c r="F9440" s="31">
        <v>8.07</v>
      </c>
    </row>
    <row r="9441" spans="1:6" ht="40.5">
      <c r="A9441" s="31">
        <v>2680</v>
      </c>
      <c r="B9441" s="537" t="s">
        <v>9428</v>
      </c>
      <c r="C9441" s="31" t="s">
        <v>7677</v>
      </c>
      <c r="D9441" s="31">
        <v>11.82</v>
      </c>
      <c r="E9441" s="310" t="str">
        <f t="shared" si="147"/>
        <v>SINAPI 07/2024 INSUMOS</v>
      </c>
      <c r="F9441" s="31">
        <v>11.82</v>
      </c>
    </row>
    <row r="9442" spans="1:6" ht="40.5">
      <c r="A9442" s="31">
        <v>2684</v>
      </c>
      <c r="B9442" s="537" t="s">
        <v>9429</v>
      </c>
      <c r="C9442" s="31" t="s">
        <v>7677</v>
      </c>
      <c r="D9442" s="31">
        <v>10.75</v>
      </c>
      <c r="E9442" s="310" t="str">
        <f t="shared" si="147"/>
        <v>SINAPI 07/2024 INSUMOS</v>
      </c>
      <c r="F9442" s="31">
        <v>10.75</v>
      </c>
    </row>
    <row r="9443" spans="1:6" ht="40.5">
      <c r="A9443" s="31">
        <v>2673</v>
      </c>
      <c r="B9443" s="537" t="s">
        <v>9430</v>
      </c>
      <c r="C9443" s="31" t="s">
        <v>7677</v>
      </c>
      <c r="D9443" s="31">
        <v>4.1500000000000004</v>
      </c>
      <c r="E9443" s="310" t="str">
        <f t="shared" si="147"/>
        <v>SINAPI 07/2024 INSUMOS</v>
      </c>
      <c r="F9443" s="31">
        <v>4.1500000000000004</v>
      </c>
    </row>
    <row r="9444" spans="1:6" ht="40.5">
      <c r="A9444" s="31">
        <v>2681</v>
      </c>
      <c r="B9444" s="537" t="s">
        <v>9431</v>
      </c>
      <c r="C9444" s="31" t="s">
        <v>7677</v>
      </c>
      <c r="D9444" s="31">
        <v>19.309999999999999</v>
      </c>
      <c r="E9444" s="310" t="str">
        <f t="shared" si="147"/>
        <v>SINAPI 07/2024 INSUMOS</v>
      </c>
      <c r="F9444" s="31">
        <v>19.309999999999999</v>
      </c>
    </row>
    <row r="9445" spans="1:6" ht="40.5">
      <c r="A9445" s="31">
        <v>2682</v>
      </c>
      <c r="B9445" s="537" t="s">
        <v>9432</v>
      </c>
      <c r="C9445" s="31" t="s">
        <v>7677</v>
      </c>
      <c r="D9445" s="31">
        <v>28.17</v>
      </c>
      <c r="E9445" s="310" t="str">
        <f t="shared" si="147"/>
        <v>SINAPI 07/2024 INSUMOS</v>
      </c>
      <c r="F9445" s="31">
        <v>28.17</v>
      </c>
    </row>
    <row r="9446" spans="1:6" ht="40.5">
      <c r="A9446" s="31">
        <v>2686</v>
      </c>
      <c r="B9446" s="537" t="s">
        <v>9433</v>
      </c>
      <c r="C9446" s="31" t="s">
        <v>7677</v>
      </c>
      <c r="D9446" s="31">
        <v>35.33</v>
      </c>
      <c r="E9446" s="310" t="str">
        <f t="shared" si="147"/>
        <v>SINAPI 07/2024 INSUMOS</v>
      </c>
      <c r="F9446" s="31">
        <v>35.33</v>
      </c>
    </row>
    <row r="9447" spans="1:6" ht="40.5">
      <c r="A9447" s="31">
        <v>2674</v>
      </c>
      <c r="B9447" s="537" t="s">
        <v>9434</v>
      </c>
      <c r="C9447" s="31" t="s">
        <v>7677</v>
      </c>
      <c r="D9447" s="31">
        <v>5.16</v>
      </c>
      <c r="E9447" s="310" t="str">
        <f t="shared" si="147"/>
        <v>SINAPI 07/2024 INSUMOS</v>
      </c>
      <c r="F9447" s="31">
        <v>5.16</v>
      </c>
    </row>
    <row r="9448" spans="1:6" ht="40.5">
      <c r="A9448" s="31">
        <v>2683</v>
      </c>
      <c r="B9448" s="537" t="s">
        <v>9435</v>
      </c>
      <c r="C9448" s="31" t="s">
        <v>7677</v>
      </c>
      <c r="D9448" s="31">
        <v>55.67</v>
      </c>
      <c r="E9448" s="310" t="str">
        <f t="shared" si="147"/>
        <v>SINAPI 07/2024 INSUMOS</v>
      </c>
      <c r="F9448" s="31">
        <v>55.67</v>
      </c>
    </row>
    <row r="9449" spans="1:6" ht="40.5">
      <c r="A9449" s="31">
        <v>2676</v>
      </c>
      <c r="B9449" s="537" t="s">
        <v>9436</v>
      </c>
      <c r="C9449" s="31" t="s">
        <v>7677</v>
      </c>
      <c r="D9449" s="31">
        <v>2.41</v>
      </c>
      <c r="E9449" s="310" t="str">
        <f t="shared" si="147"/>
        <v>SINAPI 07/2024 INSUMOS</v>
      </c>
      <c r="F9449" s="31">
        <v>2.41</v>
      </c>
    </row>
    <row r="9450" spans="1:6" ht="40.5">
      <c r="A9450" s="31">
        <v>2678</v>
      </c>
      <c r="B9450" s="537" t="s">
        <v>9437</v>
      </c>
      <c r="C9450" s="31" t="s">
        <v>7677</v>
      </c>
      <c r="D9450" s="31">
        <v>3.02</v>
      </c>
      <c r="E9450" s="310" t="str">
        <f t="shared" ref="E9450:E9513" si="148">+$G$7658</f>
        <v>SINAPI 07/2024 INSUMOS</v>
      </c>
      <c r="F9450" s="31">
        <v>3.02</v>
      </c>
    </row>
    <row r="9451" spans="1:6" ht="40.5">
      <c r="A9451" s="31">
        <v>2679</v>
      </c>
      <c r="B9451" s="537" t="s">
        <v>9438</v>
      </c>
      <c r="C9451" s="31" t="s">
        <v>7677</v>
      </c>
      <c r="D9451" s="31">
        <v>4.66</v>
      </c>
      <c r="E9451" s="310" t="str">
        <f t="shared" si="148"/>
        <v>SINAPI 07/2024 INSUMOS</v>
      </c>
      <c r="F9451" s="31">
        <v>4.66</v>
      </c>
    </row>
    <row r="9452" spans="1:6" ht="40.5">
      <c r="A9452" s="31">
        <v>12070</v>
      </c>
      <c r="B9452" s="537" t="s">
        <v>9439</v>
      </c>
      <c r="C9452" s="31" t="s">
        <v>7677</v>
      </c>
      <c r="D9452" s="31">
        <v>6.48</v>
      </c>
      <c r="E9452" s="310" t="str">
        <f t="shared" si="148"/>
        <v>SINAPI 07/2024 INSUMOS</v>
      </c>
      <c r="F9452" s="31">
        <v>6.48</v>
      </c>
    </row>
    <row r="9453" spans="1:6" ht="40.5">
      <c r="A9453" s="31">
        <v>2675</v>
      </c>
      <c r="B9453" s="537" t="s">
        <v>9440</v>
      </c>
      <c r="C9453" s="31" t="s">
        <v>7677</v>
      </c>
      <c r="D9453" s="31">
        <v>8.43</v>
      </c>
      <c r="E9453" s="310" t="str">
        <f t="shared" si="148"/>
        <v>SINAPI 07/2024 INSUMOS</v>
      </c>
      <c r="F9453" s="31">
        <v>8.43</v>
      </c>
    </row>
    <row r="9454" spans="1:6" ht="40.5">
      <c r="A9454" s="31">
        <v>12067</v>
      </c>
      <c r="B9454" s="537" t="s">
        <v>9441</v>
      </c>
      <c r="C9454" s="31" t="s">
        <v>7677</v>
      </c>
      <c r="D9454" s="31">
        <v>11.44</v>
      </c>
      <c r="E9454" s="310" t="str">
        <f t="shared" si="148"/>
        <v>SINAPI 07/2024 INSUMOS</v>
      </c>
      <c r="F9454" s="31">
        <v>11.44</v>
      </c>
    </row>
    <row r="9455" spans="1:6" ht="40.5">
      <c r="A9455" s="31">
        <v>21128</v>
      </c>
      <c r="B9455" s="537" t="s">
        <v>9442</v>
      </c>
      <c r="C9455" s="31" t="s">
        <v>7677</v>
      </c>
      <c r="D9455" s="31">
        <v>10.48</v>
      </c>
      <c r="E9455" s="310" t="str">
        <f t="shared" si="148"/>
        <v>SINAPI 07/2024 INSUMOS</v>
      </c>
      <c r="F9455" s="31">
        <v>10.48</v>
      </c>
    </row>
    <row r="9456" spans="1:6" ht="40.5">
      <c r="A9456" s="31">
        <v>40400</v>
      </c>
      <c r="B9456" s="537" t="s">
        <v>9443</v>
      </c>
      <c r="C9456" s="31" t="s">
        <v>7677</v>
      </c>
      <c r="D9456" s="31">
        <v>1.9</v>
      </c>
      <c r="E9456" s="310" t="str">
        <f t="shared" si="148"/>
        <v>SINAPI 07/2024 INSUMOS</v>
      </c>
      <c r="F9456" s="31">
        <v>1.9</v>
      </c>
    </row>
    <row r="9457" spans="1:6" ht="40.5">
      <c r="A9457" s="31">
        <v>40401</v>
      </c>
      <c r="B9457" s="537" t="s">
        <v>9444</v>
      </c>
      <c r="C9457" s="31" t="s">
        <v>7677</v>
      </c>
      <c r="D9457" s="31">
        <v>2.79</v>
      </c>
      <c r="E9457" s="310" t="str">
        <f t="shared" si="148"/>
        <v>SINAPI 07/2024 INSUMOS</v>
      </c>
      <c r="F9457" s="31">
        <v>2.79</v>
      </c>
    </row>
    <row r="9458" spans="1:6" ht="40.5">
      <c r="A9458" s="31">
        <v>40402</v>
      </c>
      <c r="B9458" s="537" t="s">
        <v>9445</v>
      </c>
      <c r="C9458" s="31" t="s">
        <v>7677</v>
      </c>
      <c r="D9458" s="31">
        <v>3.58</v>
      </c>
      <c r="E9458" s="310" t="str">
        <f t="shared" si="148"/>
        <v>SINAPI 07/2024 INSUMOS</v>
      </c>
      <c r="F9458" s="31">
        <v>3.58</v>
      </c>
    </row>
    <row r="9459" spans="1:6" ht="45">
      <c r="A9459" s="31">
        <v>21137</v>
      </c>
      <c r="B9459" s="537" t="s">
        <v>9446</v>
      </c>
      <c r="C9459" s="31" t="s">
        <v>7677</v>
      </c>
      <c r="D9459" s="31">
        <v>10.73</v>
      </c>
      <c r="E9459" s="310" t="str">
        <f t="shared" si="148"/>
        <v>SINAPI 07/2024 INSUMOS</v>
      </c>
      <c r="F9459" s="31">
        <v>10.73</v>
      </c>
    </row>
    <row r="9460" spans="1:6" ht="45">
      <c r="A9460" s="31">
        <v>2504</v>
      </c>
      <c r="B9460" s="537" t="s">
        <v>9447</v>
      </c>
      <c r="C9460" s="31" t="s">
        <v>7677</v>
      </c>
      <c r="D9460" s="31">
        <v>11.63</v>
      </c>
      <c r="E9460" s="310" t="str">
        <f t="shared" si="148"/>
        <v>SINAPI 07/2024 INSUMOS</v>
      </c>
      <c r="F9460" s="31">
        <v>11.63</v>
      </c>
    </row>
    <row r="9461" spans="1:6" ht="45">
      <c r="A9461" s="31">
        <v>2501</v>
      </c>
      <c r="B9461" s="537" t="s">
        <v>9448</v>
      </c>
      <c r="C9461" s="31" t="s">
        <v>7677</v>
      </c>
      <c r="D9461" s="31">
        <v>15.25</v>
      </c>
      <c r="E9461" s="310" t="str">
        <f t="shared" si="148"/>
        <v>SINAPI 07/2024 INSUMOS</v>
      </c>
      <c r="F9461" s="31">
        <v>15.25</v>
      </c>
    </row>
    <row r="9462" spans="1:6" ht="45">
      <c r="A9462" s="31">
        <v>2502</v>
      </c>
      <c r="B9462" s="537" t="s">
        <v>9449</v>
      </c>
      <c r="C9462" s="31" t="s">
        <v>7677</v>
      </c>
      <c r="D9462" s="31">
        <v>23.01</v>
      </c>
      <c r="E9462" s="310" t="str">
        <f t="shared" si="148"/>
        <v>SINAPI 07/2024 INSUMOS</v>
      </c>
      <c r="F9462" s="31">
        <v>23.01</v>
      </c>
    </row>
    <row r="9463" spans="1:6" ht="45">
      <c r="A9463" s="31">
        <v>2503</v>
      </c>
      <c r="B9463" s="537" t="s">
        <v>9450</v>
      </c>
      <c r="C9463" s="31" t="s">
        <v>7677</v>
      </c>
      <c r="D9463" s="31">
        <v>29.61</v>
      </c>
      <c r="E9463" s="310" t="str">
        <f t="shared" si="148"/>
        <v>SINAPI 07/2024 INSUMOS</v>
      </c>
      <c r="F9463" s="31">
        <v>29.61</v>
      </c>
    </row>
    <row r="9464" spans="1:6" ht="45">
      <c r="A9464" s="31">
        <v>2500</v>
      </c>
      <c r="B9464" s="537" t="s">
        <v>9451</v>
      </c>
      <c r="C9464" s="31" t="s">
        <v>7677</v>
      </c>
      <c r="D9464" s="31">
        <v>39.44</v>
      </c>
      <c r="E9464" s="310" t="str">
        <f t="shared" si="148"/>
        <v>SINAPI 07/2024 INSUMOS</v>
      </c>
      <c r="F9464" s="31">
        <v>39.44</v>
      </c>
    </row>
    <row r="9465" spans="1:6" ht="45">
      <c r="A9465" s="31">
        <v>2505</v>
      </c>
      <c r="B9465" s="537" t="s">
        <v>9452</v>
      </c>
      <c r="C9465" s="31" t="s">
        <v>7677</v>
      </c>
      <c r="D9465" s="31">
        <v>61.47</v>
      </c>
      <c r="E9465" s="310" t="str">
        <f t="shared" si="148"/>
        <v>SINAPI 07/2024 INSUMOS</v>
      </c>
      <c r="F9465" s="31">
        <v>61.47</v>
      </c>
    </row>
    <row r="9466" spans="1:6" ht="40.5">
      <c r="A9466" s="31">
        <v>12056</v>
      </c>
      <c r="B9466" s="537" t="s">
        <v>9453</v>
      </c>
      <c r="C9466" s="31" t="s">
        <v>7677</v>
      </c>
      <c r="D9466" s="31">
        <v>24.84</v>
      </c>
      <c r="E9466" s="310" t="str">
        <f t="shared" si="148"/>
        <v>SINAPI 07/2024 INSUMOS</v>
      </c>
      <c r="F9466" s="31">
        <v>24.84</v>
      </c>
    </row>
    <row r="9467" spans="1:6" ht="40.5">
      <c r="A9467" s="31">
        <v>12057</v>
      </c>
      <c r="B9467" s="537" t="s">
        <v>9454</v>
      </c>
      <c r="C9467" s="31" t="s">
        <v>7677</v>
      </c>
      <c r="D9467" s="31">
        <v>21.1</v>
      </c>
      <c r="E9467" s="310" t="str">
        <f t="shared" si="148"/>
        <v>SINAPI 07/2024 INSUMOS</v>
      </c>
      <c r="F9467" s="31">
        <v>21.1</v>
      </c>
    </row>
    <row r="9468" spans="1:6" ht="40.5">
      <c r="A9468" s="31">
        <v>12059</v>
      </c>
      <c r="B9468" s="537" t="s">
        <v>9455</v>
      </c>
      <c r="C9468" s="31" t="s">
        <v>7677</v>
      </c>
      <c r="D9468" s="31">
        <v>7.4</v>
      </c>
      <c r="E9468" s="310" t="str">
        <f t="shared" si="148"/>
        <v>SINAPI 07/2024 INSUMOS</v>
      </c>
      <c r="F9468" s="31">
        <v>7.4</v>
      </c>
    </row>
    <row r="9469" spans="1:6" ht="40.5">
      <c r="A9469" s="31">
        <v>12058</v>
      </c>
      <c r="B9469" s="537" t="s">
        <v>9456</v>
      </c>
      <c r="C9469" s="31" t="s">
        <v>7677</v>
      </c>
      <c r="D9469" s="31">
        <v>13.15</v>
      </c>
      <c r="E9469" s="310" t="str">
        <f t="shared" si="148"/>
        <v>SINAPI 07/2024 INSUMOS</v>
      </c>
      <c r="F9469" s="31">
        <v>13.15</v>
      </c>
    </row>
    <row r="9470" spans="1:6" ht="40.5">
      <c r="A9470" s="31">
        <v>12060</v>
      </c>
      <c r="B9470" s="537" t="s">
        <v>9457</v>
      </c>
      <c r="C9470" s="31" t="s">
        <v>7677</v>
      </c>
      <c r="D9470" s="31">
        <v>54.81</v>
      </c>
      <c r="E9470" s="310" t="str">
        <f t="shared" si="148"/>
        <v>SINAPI 07/2024 INSUMOS</v>
      </c>
      <c r="F9470" s="31">
        <v>54.81</v>
      </c>
    </row>
    <row r="9471" spans="1:6" ht="40.5">
      <c r="A9471" s="31">
        <v>12061</v>
      </c>
      <c r="B9471" s="537" t="s">
        <v>9458</v>
      </c>
      <c r="C9471" s="31" t="s">
        <v>7677</v>
      </c>
      <c r="D9471" s="31">
        <v>33.47</v>
      </c>
      <c r="E9471" s="310" t="str">
        <f t="shared" si="148"/>
        <v>SINAPI 07/2024 INSUMOS</v>
      </c>
      <c r="F9471" s="31">
        <v>33.47</v>
      </c>
    </row>
    <row r="9472" spans="1:6" ht="40.5">
      <c r="A9472" s="31">
        <v>12062</v>
      </c>
      <c r="B9472" s="537" t="s">
        <v>9459</v>
      </c>
      <c r="C9472" s="31" t="s">
        <v>7677</v>
      </c>
      <c r="D9472" s="31">
        <v>61.72</v>
      </c>
      <c r="E9472" s="310" t="str">
        <f t="shared" si="148"/>
        <v>SINAPI 07/2024 INSUMOS</v>
      </c>
      <c r="F9472" s="31">
        <v>61.72</v>
      </c>
    </row>
    <row r="9473" spans="1:6" ht="40.5">
      <c r="A9473" s="31">
        <v>2687</v>
      </c>
      <c r="B9473" s="537" t="s">
        <v>9460</v>
      </c>
      <c r="C9473" s="31" t="s">
        <v>7677</v>
      </c>
      <c r="D9473" s="31">
        <v>2.11</v>
      </c>
      <c r="E9473" s="310" t="str">
        <f t="shared" si="148"/>
        <v>SINAPI 07/2024 INSUMOS</v>
      </c>
      <c r="F9473" s="31">
        <v>2.11</v>
      </c>
    </row>
    <row r="9474" spans="1:6" ht="40.5">
      <c r="A9474" s="31">
        <v>2689</v>
      </c>
      <c r="B9474" s="537" t="s">
        <v>9461</v>
      </c>
      <c r="C9474" s="31" t="s">
        <v>7677</v>
      </c>
      <c r="D9474" s="31">
        <v>2.5099999999999998</v>
      </c>
      <c r="E9474" s="310" t="str">
        <f t="shared" si="148"/>
        <v>SINAPI 07/2024 INSUMOS</v>
      </c>
      <c r="F9474" s="31">
        <v>2.5099999999999998</v>
      </c>
    </row>
    <row r="9475" spans="1:6" ht="40.5">
      <c r="A9475" s="31">
        <v>2688</v>
      </c>
      <c r="B9475" s="537" t="s">
        <v>9462</v>
      </c>
      <c r="C9475" s="31" t="s">
        <v>7677</v>
      </c>
      <c r="D9475" s="31">
        <v>2.72</v>
      </c>
      <c r="E9475" s="310" t="str">
        <f t="shared" si="148"/>
        <v>SINAPI 07/2024 INSUMOS</v>
      </c>
      <c r="F9475" s="31">
        <v>2.72</v>
      </c>
    </row>
    <row r="9476" spans="1:6" ht="40.5">
      <c r="A9476" s="31">
        <v>2690</v>
      </c>
      <c r="B9476" s="537" t="s">
        <v>9463</v>
      </c>
      <c r="C9476" s="31" t="s">
        <v>7677</v>
      </c>
      <c r="D9476" s="31">
        <v>4.6500000000000004</v>
      </c>
      <c r="E9476" s="310" t="str">
        <f t="shared" si="148"/>
        <v>SINAPI 07/2024 INSUMOS</v>
      </c>
      <c r="F9476" s="31">
        <v>4.6500000000000004</v>
      </c>
    </row>
    <row r="9477" spans="1:6" ht="40.5">
      <c r="A9477" s="31">
        <v>39243</v>
      </c>
      <c r="B9477" s="537" t="s">
        <v>9464</v>
      </c>
      <c r="C9477" s="31" t="s">
        <v>7677</v>
      </c>
      <c r="D9477" s="31">
        <v>3.06</v>
      </c>
      <c r="E9477" s="310" t="str">
        <f t="shared" si="148"/>
        <v>SINAPI 07/2024 INSUMOS</v>
      </c>
      <c r="F9477" s="31">
        <v>3.06</v>
      </c>
    </row>
    <row r="9478" spans="1:6" ht="40.5">
      <c r="A9478" s="31">
        <v>39244</v>
      </c>
      <c r="B9478" s="537" t="s">
        <v>9465</v>
      </c>
      <c r="C9478" s="31" t="s">
        <v>7677</v>
      </c>
      <c r="D9478" s="31">
        <v>4.1399999999999997</v>
      </c>
      <c r="E9478" s="310" t="str">
        <f t="shared" si="148"/>
        <v>SINAPI 07/2024 INSUMOS</v>
      </c>
      <c r="F9478" s="31">
        <v>4.1399999999999997</v>
      </c>
    </row>
    <row r="9479" spans="1:6" ht="40.5">
      <c r="A9479" s="31">
        <v>39245</v>
      </c>
      <c r="B9479" s="537" t="s">
        <v>9466</v>
      </c>
      <c r="C9479" s="31" t="s">
        <v>7677</v>
      </c>
      <c r="D9479" s="31">
        <v>7.97</v>
      </c>
      <c r="E9479" s="310" t="str">
        <f t="shared" si="148"/>
        <v>SINAPI 07/2024 INSUMOS</v>
      </c>
      <c r="F9479" s="31">
        <v>7.97</v>
      </c>
    </row>
    <row r="9480" spans="1:6" ht="40.5">
      <c r="A9480" s="31">
        <v>39254</v>
      </c>
      <c r="B9480" s="537" t="s">
        <v>9467</v>
      </c>
      <c r="C9480" s="31" t="s">
        <v>7677</v>
      </c>
      <c r="D9480" s="31">
        <v>11.92</v>
      </c>
      <c r="E9480" s="310" t="str">
        <f t="shared" si="148"/>
        <v>SINAPI 07/2024 INSUMOS</v>
      </c>
      <c r="F9480" s="31">
        <v>11.92</v>
      </c>
    </row>
    <row r="9481" spans="1:6" ht="40.5">
      <c r="A9481" s="31">
        <v>39255</v>
      </c>
      <c r="B9481" s="537" t="s">
        <v>9468</v>
      </c>
      <c r="C9481" s="31" t="s">
        <v>7677</v>
      </c>
      <c r="D9481" s="31">
        <v>22.05</v>
      </c>
      <c r="E9481" s="310" t="str">
        <f t="shared" si="148"/>
        <v>SINAPI 07/2024 INSUMOS</v>
      </c>
      <c r="F9481" s="31">
        <v>22.05</v>
      </c>
    </row>
    <row r="9482" spans="1:6" ht="40.5">
      <c r="A9482" s="31">
        <v>39253</v>
      </c>
      <c r="B9482" s="537" t="s">
        <v>9469</v>
      </c>
      <c r="C9482" s="31" t="s">
        <v>7677</v>
      </c>
      <c r="D9482" s="31">
        <v>15.19</v>
      </c>
      <c r="E9482" s="310" t="str">
        <f t="shared" si="148"/>
        <v>SINAPI 07/2024 INSUMOS</v>
      </c>
      <c r="F9482" s="31">
        <v>15.19</v>
      </c>
    </row>
    <row r="9483" spans="1:6" ht="45">
      <c r="A9483" s="31">
        <v>39246</v>
      </c>
      <c r="B9483" s="537" t="s">
        <v>9470</v>
      </c>
      <c r="C9483" s="31" t="s">
        <v>7677</v>
      </c>
      <c r="D9483" s="31">
        <v>4.8499999999999996</v>
      </c>
      <c r="E9483" s="310" t="str">
        <f t="shared" si="148"/>
        <v>SINAPI 07/2024 INSUMOS</v>
      </c>
      <c r="F9483" s="31">
        <v>4.8499999999999996</v>
      </c>
    </row>
    <row r="9484" spans="1:6" ht="45">
      <c r="A9484" s="31">
        <v>39247</v>
      </c>
      <c r="B9484" s="537" t="s">
        <v>9471</v>
      </c>
      <c r="C9484" s="31" t="s">
        <v>7677</v>
      </c>
      <c r="D9484" s="31">
        <v>4.2300000000000004</v>
      </c>
      <c r="E9484" s="310" t="str">
        <f t="shared" si="148"/>
        <v>SINAPI 07/2024 INSUMOS</v>
      </c>
      <c r="F9484" s="31">
        <v>4.2300000000000004</v>
      </c>
    </row>
    <row r="9485" spans="1:6" ht="45">
      <c r="A9485" s="31">
        <v>2446</v>
      </c>
      <c r="B9485" s="537" t="s">
        <v>9472</v>
      </c>
      <c r="C9485" s="31" t="s">
        <v>7677</v>
      </c>
      <c r="D9485" s="31">
        <v>6.97</v>
      </c>
      <c r="E9485" s="310" t="str">
        <f t="shared" si="148"/>
        <v>SINAPI 07/2024 INSUMOS</v>
      </c>
      <c r="F9485" s="31">
        <v>6.97</v>
      </c>
    </row>
    <row r="9486" spans="1:6" ht="45">
      <c r="A9486" s="31">
        <v>2442</v>
      </c>
      <c r="B9486" s="537" t="s">
        <v>9473</v>
      </c>
      <c r="C9486" s="31" t="s">
        <v>7677</v>
      </c>
      <c r="D9486" s="31">
        <v>9.76</v>
      </c>
      <c r="E9486" s="310" t="str">
        <f t="shared" si="148"/>
        <v>SINAPI 07/2024 INSUMOS</v>
      </c>
      <c r="F9486" s="31">
        <v>9.76</v>
      </c>
    </row>
    <row r="9487" spans="1:6" ht="45">
      <c r="A9487" s="31">
        <v>39248</v>
      </c>
      <c r="B9487" s="537" t="s">
        <v>9474</v>
      </c>
      <c r="C9487" s="31" t="s">
        <v>7677</v>
      </c>
      <c r="D9487" s="31">
        <v>13.61</v>
      </c>
      <c r="E9487" s="310" t="str">
        <f t="shared" si="148"/>
        <v>SINAPI 07/2024 INSUMOS</v>
      </c>
      <c r="F9487" s="31">
        <v>13.61</v>
      </c>
    </row>
    <row r="9488" spans="1:6" ht="40.5">
      <c r="A9488" s="31">
        <v>2438</v>
      </c>
      <c r="B9488" s="537" t="s">
        <v>9475</v>
      </c>
      <c r="C9488" s="31" t="s">
        <v>7781</v>
      </c>
      <c r="D9488" s="31">
        <v>19.190000000000001</v>
      </c>
      <c r="E9488" s="310" t="str">
        <f t="shared" si="148"/>
        <v>SINAPI 07/2024 INSUMOS</v>
      </c>
      <c r="F9488" s="31">
        <v>22.27</v>
      </c>
    </row>
    <row r="9489" spans="1:6" ht="40.5">
      <c r="A9489" s="31">
        <v>40922</v>
      </c>
      <c r="B9489" s="537" t="s">
        <v>9476</v>
      </c>
      <c r="C9489" s="31" t="s">
        <v>7783</v>
      </c>
      <c r="D9489" s="118">
        <v>3354</v>
      </c>
      <c r="E9489" s="310" t="str">
        <f t="shared" si="148"/>
        <v>SINAPI 07/2024 INSUMOS</v>
      </c>
      <c r="F9489" s="118">
        <v>3894.41</v>
      </c>
    </row>
    <row r="9490" spans="1:6" ht="60">
      <c r="A9490" s="31">
        <v>36486</v>
      </c>
      <c r="B9490" s="537" t="s">
        <v>9477</v>
      </c>
      <c r="C9490" s="31" t="s">
        <v>7632</v>
      </c>
      <c r="D9490" s="118">
        <v>72764.03</v>
      </c>
      <c r="E9490" s="310" t="str">
        <f t="shared" si="148"/>
        <v>SINAPI 07/2024 INSUMOS</v>
      </c>
      <c r="F9490" s="118">
        <v>72764.03</v>
      </c>
    </row>
    <row r="9491" spans="1:6" ht="45">
      <c r="A9491" s="31">
        <v>37777</v>
      </c>
      <c r="B9491" s="537" t="s">
        <v>9478</v>
      </c>
      <c r="C9491" s="31" t="s">
        <v>7632</v>
      </c>
      <c r="D9491" s="118">
        <v>342571.65</v>
      </c>
      <c r="E9491" s="310" t="str">
        <f t="shared" si="148"/>
        <v>SINAPI 07/2024 INSUMOS</v>
      </c>
      <c r="F9491" s="118">
        <v>342571.65</v>
      </c>
    </row>
    <row r="9492" spans="1:6" ht="40.5">
      <c r="A9492" s="31">
        <v>12624</v>
      </c>
      <c r="B9492" s="537" t="s">
        <v>9479</v>
      </c>
      <c r="C9492" s="31" t="s">
        <v>7632</v>
      </c>
      <c r="D9492" s="31">
        <v>24.31</v>
      </c>
      <c r="E9492" s="310" t="str">
        <f t="shared" si="148"/>
        <v>SINAPI 07/2024 INSUMOS</v>
      </c>
      <c r="F9492" s="31">
        <v>24.31</v>
      </c>
    </row>
    <row r="9493" spans="1:6" ht="40.5">
      <c r="A9493" s="31">
        <v>517</v>
      </c>
      <c r="B9493" s="537" t="s">
        <v>9480</v>
      </c>
      <c r="C9493" s="31" t="s">
        <v>7683</v>
      </c>
      <c r="D9493" s="31">
        <v>11.12</v>
      </c>
      <c r="E9493" s="310" t="str">
        <f t="shared" si="148"/>
        <v>SINAPI 07/2024 INSUMOS</v>
      </c>
      <c r="F9493" s="31">
        <v>11.12</v>
      </c>
    </row>
    <row r="9494" spans="1:6" ht="40.5">
      <c r="A9494" s="31">
        <v>37534</v>
      </c>
      <c r="B9494" s="537" t="s">
        <v>9481</v>
      </c>
      <c r="C9494" s="31" t="s">
        <v>7681</v>
      </c>
      <c r="D9494" s="31">
        <v>17.48</v>
      </c>
      <c r="E9494" s="310" t="str">
        <f t="shared" si="148"/>
        <v>SINAPI 07/2024 INSUMOS</v>
      </c>
      <c r="F9494" s="31">
        <v>17.48</v>
      </c>
    </row>
    <row r="9495" spans="1:6" ht="40.5">
      <c r="A9495" s="31">
        <v>37535</v>
      </c>
      <c r="B9495" s="537" t="s">
        <v>9482</v>
      </c>
      <c r="C9495" s="31" t="s">
        <v>7681</v>
      </c>
      <c r="D9495" s="31">
        <v>17.48</v>
      </c>
      <c r="E9495" s="310" t="str">
        <f t="shared" si="148"/>
        <v>SINAPI 07/2024 INSUMOS</v>
      </c>
      <c r="F9495" s="31">
        <v>17.48</v>
      </c>
    </row>
    <row r="9496" spans="1:6" ht="40.5">
      <c r="A9496" s="31">
        <v>37533</v>
      </c>
      <c r="B9496" s="537" t="s">
        <v>9483</v>
      </c>
      <c r="C9496" s="31" t="s">
        <v>7681</v>
      </c>
      <c r="D9496" s="31">
        <v>17.48</v>
      </c>
      <c r="E9496" s="310" t="str">
        <f t="shared" si="148"/>
        <v>SINAPI 07/2024 INSUMOS</v>
      </c>
      <c r="F9496" s="31">
        <v>17.48</v>
      </c>
    </row>
    <row r="9497" spans="1:6" ht="40.5">
      <c r="A9497" s="31">
        <v>37537</v>
      </c>
      <c r="B9497" s="537" t="s">
        <v>9484</v>
      </c>
      <c r="C9497" s="31" t="s">
        <v>7681</v>
      </c>
      <c r="D9497" s="31">
        <v>13.23</v>
      </c>
      <c r="E9497" s="310" t="str">
        <f t="shared" si="148"/>
        <v>SINAPI 07/2024 INSUMOS</v>
      </c>
      <c r="F9497" s="31">
        <v>13.23</v>
      </c>
    </row>
    <row r="9498" spans="1:6" ht="40.5">
      <c r="A9498" s="31">
        <v>37536</v>
      </c>
      <c r="B9498" s="537" t="s">
        <v>9485</v>
      </c>
      <c r="C9498" s="31" t="s">
        <v>7681</v>
      </c>
      <c r="D9498" s="31">
        <v>13.23</v>
      </c>
      <c r="E9498" s="310" t="str">
        <f t="shared" si="148"/>
        <v>SINAPI 07/2024 INSUMOS</v>
      </c>
      <c r="F9498" s="31">
        <v>13.23</v>
      </c>
    </row>
    <row r="9499" spans="1:6" ht="40.5">
      <c r="A9499" s="31">
        <v>37532</v>
      </c>
      <c r="B9499" s="537" t="s">
        <v>9486</v>
      </c>
      <c r="C9499" s="31" t="s">
        <v>7681</v>
      </c>
      <c r="D9499" s="31">
        <v>13.23</v>
      </c>
      <c r="E9499" s="310" t="str">
        <f t="shared" si="148"/>
        <v>SINAPI 07/2024 INSUMOS</v>
      </c>
      <c r="F9499" s="31">
        <v>13.23</v>
      </c>
    </row>
    <row r="9500" spans="1:6" ht="40.5">
      <c r="A9500" s="31">
        <v>2696</v>
      </c>
      <c r="B9500" s="537" t="s">
        <v>9487</v>
      </c>
      <c r="C9500" s="31" t="s">
        <v>7781</v>
      </c>
      <c r="D9500" s="31">
        <v>18.079999999999998</v>
      </c>
      <c r="E9500" s="310" t="str">
        <f t="shared" si="148"/>
        <v>SINAPI 07/2024 INSUMOS</v>
      </c>
      <c r="F9500" s="31">
        <v>20.99</v>
      </c>
    </row>
    <row r="9501" spans="1:6" ht="40.5">
      <c r="A9501" s="31">
        <v>40928</v>
      </c>
      <c r="B9501" s="537" t="s">
        <v>9488</v>
      </c>
      <c r="C9501" s="31" t="s">
        <v>7783</v>
      </c>
      <c r="D9501" s="118">
        <v>3159.82</v>
      </c>
      <c r="E9501" s="310" t="str">
        <f t="shared" si="148"/>
        <v>SINAPI 07/2024 INSUMOS</v>
      </c>
      <c r="F9501" s="118">
        <v>3668.94</v>
      </c>
    </row>
    <row r="9502" spans="1:6" ht="40.5">
      <c r="A9502" s="31">
        <v>4083</v>
      </c>
      <c r="B9502" s="537" t="s">
        <v>9489</v>
      </c>
      <c r="C9502" s="31" t="s">
        <v>7781</v>
      </c>
      <c r="D9502" s="31">
        <v>28.13</v>
      </c>
      <c r="E9502" s="310" t="str">
        <f t="shared" si="148"/>
        <v>SINAPI 07/2024 INSUMOS</v>
      </c>
      <c r="F9502" s="31">
        <v>32.65</v>
      </c>
    </row>
    <row r="9503" spans="1:6" ht="40.5">
      <c r="A9503" s="31">
        <v>40818</v>
      </c>
      <c r="B9503" s="537" t="s">
        <v>9490</v>
      </c>
      <c r="C9503" s="31" t="s">
        <v>7783</v>
      </c>
      <c r="D9503" s="118">
        <v>4915.2700000000004</v>
      </c>
      <c r="E9503" s="310" t="str">
        <f t="shared" si="148"/>
        <v>SINAPI 07/2024 INSUMOS</v>
      </c>
      <c r="F9503" s="118">
        <v>5707.24</v>
      </c>
    </row>
    <row r="9504" spans="1:6" ht="40.5">
      <c r="A9504" s="31">
        <v>43146</v>
      </c>
      <c r="B9504" s="537" t="s">
        <v>9491</v>
      </c>
      <c r="C9504" s="31" t="s">
        <v>7681</v>
      </c>
      <c r="D9504" s="31">
        <v>9.9600000000000009</v>
      </c>
      <c r="E9504" s="310" t="str">
        <f t="shared" si="148"/>
        <v>SINAPI 07/2024 INSUMOS</v>
      </c>
      <c r="F9504" s="31">
        <v>9.9600000000000009</v>
      </c>
    </row>
    <row r="9505" spans="1:6" ht="40.5">
      <c r="A9505" s="31">
        <v>2705</v>
      </c>
      <c r="B9505" s="537" t="s">
        <v>9492</v>
      </c>
      <c r="C9505" s="31" t="s">
        <v>9493</v>
      </c>
      <c r="D9505" s="31">
        <v>0.96</v>
      </c>
      <c r="E9505" s="310" t="str">
        <f t="shared" si="148"/>
        <v>SINAPI 07/2024 INSUMOS</v>
      </c>
      <c r="F9505" s="31">
        <v>0.96</v>
      </c>
    </row>
    <row r="9506" spans="1:6" ht="40.5">
      <c r="A9506" s="31">
        <v>14250</v>
      </c>
      <c r="B9506" s="537" t="s">
        <v>9494</v>
      </c>
      <c r="C9506" s="31" t="s">
        <v>9493</v>
      </c>
      <c r="D9506" s="31">
        <v>0.98</v>
      </c>
      <c r="E9506" s="310" t="str">
        <f t="shared" si="148"/>
        <v>SINAPI 07/2024 INSUMOS</v>
      </c>
      <c r="F9506" s="31">
        <v>0.98</v>
      </c>
    </row>
    <row r="9507" spans="1:6" ht="40.5">
      <c r="A9507" s="31">
        <v>11683</v>
      </c>
      <c r="B9507" s="537" t="s">
        <v>9495</v>
      </c>
      <c r="C9507" s="31" t="s">
        <v>7632</v>
      </c>
      <c r="D9507" s="31">
        <v>64.19</v>
      </c>
      <c r="E9507" s="310" t="str">
        <f t="shared" si="148"/>
        <v>SINAPI 07/2024 INSUMOS</v>
      </c>
      <c r="F9507" s="31">
        <v>64.19</v>
      </c>
    </row>
    <row r="9508" spans="1:6" ht="40.5">
      <c r="A9508" s="31">
        <v>11684</v>
      </c>
      <c r="B9508" s="537" t="s">
        <v>9496</v>
      </c>
      <c r="C9508" s="31" t="s">
        <v>7632</v>
      </c>
      <c r="D9508" s="31">
        <v>70.260000000000005</v>
      </c>
      <c r="E9508" s="310" t="str">
        <f t="shared" si="148"/>
        <v>SINAPI 07/2024 INSUMOS</v>
      </c>
      <c r="F9508" s="31">
        <v>70.260000000000005</v>
      </c>
    </row>
    <row r="9509" spans="1:6" ht="40.5">
      <c r="A9509" s="31">
        <v>6141</v>
      </c>
      <c r="B9509" s="537" t="s">
        <v>9497</v>
      </c>
      <c r="C9509" s="31" t="s">
        <v>7632</v>
      </c>
      <c r="D9509" s="31">
        <v>5.68</v>
      </c>
      <c r="E9509" s="310" t="str">
        <f t="shared" si="148"/>
        <v>SINAPI 07/2024 INSUMOS</v>
      </c>
      <c r="F9509" s="31">
        <v>5.68</v>
      </c>
    </row>
    <row r="9510" spans="1:6" ht="40.5">
      <c r="A9510" s="31">
        <v>11681</v>
      </c>
      <c r="B9510" s="537" t="s">
        <v>9498</v>
      </c>
      <c r="C9510" s="31" t="s">
        <v>7632</v>
      </c>
      <c r="D9510" s="31">
        <v>7.17</v>
      </c>
      <c r="E9510" s="310" t="str">
        <f t="shared" si="148"/>
        <v>SINAPI 07/2024 INSUMOS</v>
      </c>
      <c r="F9510" s="31">
        <v>7.17</v>
      </c>
    </row>
    <row r="9511" spans="1:6" ht="40.5">
      <c r="A9511" s="31">
        <v>2706</v>
      </c>
      <c r="B9511" s="537" t="s">
        <v>9499</v>
      </c>
      <c r="C9511" s="31" t="s">
        <v>7781</v>
      </c>
      <c r="D9511" s="31">
        <v>100.56</v>
      </c>
      <c r="E9511" s="310" t="str">
        <f t="shared" si="148"/>
        <v>SINAPI 07/2024 INSUMOS</v>
      </c>
      <c r="F9511" s="31">
        <v>116.72</v>
      </c>
    </row>
    <row r="9512" spans="1:6" ht="40.5">
      <c r="A9512" s="31">
        <v>40811</v>
      </c>
      <c r="B9512" s="537" t="s">
        <v>9500</v>
      </c>
      <c r="C9512" s="31" t="s">
        <v>7783</v>
      </c>
      <c r="D9512" s="118">
        <v>17570.66</v>
      </c>
      <c r="E9512" s="310" t="str">
        <f t="shared" si="148"/>
        <v>SINAPI 07/2024 INSUMOS</v>
      </c>
      <c r="F9512" s="118">
        <v>20401.7</v>
      </c>
    </row>
    <row r="9513" spans="1:6" ht="40.5">
      <c r="A9513" s="31">
        <v>2707</v>
      </c>
      <c r="B9513" s="537" t="s">
        <v>9501</v>
      </c>
      <c r="C9513" s="31" t="s">
        <v>7781</v>
      </c>
      <c r="D9513" s="31">
        <v>105.55</v>
      </c>
      <c r="E9513" s="310" t="str">
        <f t="shared" si="148"/>
        <v>SINAPI 07/2024 INSUMOS</v>
      </c>
      <c r="F9513" s="31">
        <v>122.52</v>
      </c>
    </row>
    <row r="9514" spans="1:6" ht="40.5">
      <c r="A9514" s="31">
        <v>40813</v>
      </c>
      <c r="B9514" s="537" t="s">
        <v>9502</v>
      </c>
      <c r="C9514" s="31" t="s">
        <v>7783</v>
      </c>
      <c r="D9514" s="118">
        <v>18444.349999999999</v>
      </c>
      <c r="E9514" s="310" t="str">
        <f t="shared" ref="E9514:E9577" si="149">+$G$7658</f>
        <v>SINAPI 07/2024 INSUMOS</v>
      </c>
      <c r="F9514" s="118">
        <v>21416.15</v>
      </c>
    </row>
    <row r="9515" spans="1:6" ht="40.5">
      <c r="A9515" s="31">
        <v>2708</v>
      </c>
      <c r="B9515" s="537" t="s">
        <v>9503</v>
      </c>
      <c r="C9515" s="31" t="s">
        <v>7781</v>
      </c>
      <c r="D9515" s="31">
        <v>126.02</v>
      </c>
      <c r="E9515" s="310" t="str">
        <f t="shared" si="149"/>
        <v>SINAPI 07/2024 INSUMOS</v>
      </c>
      <c r="F9515" s="31">
        <v>146.27000000000001</v>
      </c>
    </row>
    <row r="9516" spans="1:6" ht="40.5">
      <c r="A9516" s="31">
        <v>40814</v>
      </c>
      <c r="B9516" s="537" t="s">
        <v>9504</v>
      </c>
      <c r="C9516" s="31" t="s">
        <v>7783</v>
      </c>
      <c r="D9516" s="118">
        <v>22020.34</v>
      </c>
      <c r="E9516" s="310" t="str">
        <f t="shared" si="149"/>
        <v>SINAPI 07/2024 INSUMOS</v>
      </c>
      <c r="F9516" s="118">
        <v>25568.32</v>
      </c>
    </row>
    <row r="9517" spans="1:6" ht="40.5">
      <c r="A9517" s="31">
        <v>38403</v>
      </c>
      <c r="B9517" s="537" t="s">
        <v>9505</v>
      </c>
      <c r="C9517" s="31" t="s">
        <v>7632</v>
      </c>
      <c r="D9517" s="31">
        <v>47.04</v>
      </c>
      <c r="E9517" s="310" t="str">
        <f t="shared" si="149"/>
        <v>SINAPI 07/2024 INSUMOS</v>
      </c>
      <c r="F9517" s="31">
        <v>47.04</v>
      </c>
    </row>
    <row r="9518" spans="1:6" ht="40.5">
      <c r="A9518" s="31">
        <v>43482</v>
      </c>
      <c r="B9518" s="537" t="s">
        <v>9506</v>
      </c>
      <c r="C9518" s="31" t="s">
        <v>7781</v>
      </c>
      <c r="D9518" s="31">
        <v>0.79</v>
      </c>
      <c r="E9518" s="310" t="str">
        <f t="shared" si="149"/>
        <v>SINAPI 07/2024 INSUMOS</v>
      </c>
      <c r="F9518" s="31">
        <v>0.79</v>
      </c>
    </row>
    <row r="9519" spans="1:6" ht="40.5">
      <c r="A9519" s="31">
        <v>43494</v>
      </c>
      <c r="B9519" s="537" t="s">
        <v>9507</v>
      </c>
      <c r="C9519" s="31" t="s">
        <v>7783</v>
      </c>
      <c r="D9519" s="31">
        <v>148.04</v>
      </c>
      <c r="E9519" s="310" t="str">
        <f t="shared" si="149"/>
        <v>SINAPI 07/2024 INSUMOS</v>
      </c>
      <c r="F9519" s="31">
        <v>148.04</v>
      </c>
    </row>
    <row r="9520" spans="1:6" ht="40.5">
      <c r="A9520" s="31">
        <v>43483</v>
      </c>
      <c r="B9520" s="537" t="s">
        <v>9508</v>
      </c>
      <c r="C9520" s="31" t="s">
        <v>7781</v>
      </c>
      <c r="D9520" s="31">
        <v>1.43</v>
      </c>
      <c r="E9520" s="310" t="str">
        <f t="shared" si="149"/>
        <v>SINAPI 07/2024 INSUMOS</v>
      </c>
      <c r="F9520" s="31">
        <v>1.43</v>
      </c>
    </row>
    <row r="9521" spans="1:6" ht="40.5">
      <c r="A9521" s="31">
        <v>43495</v>
      </c>
      <c r="B9521" s="537" t="s">
        <v>9509</v>
      </c>
      <c r="C9521" s="31" t="s">
        <v>7783</v>
      </c>
      <c r="D9521" s="31">
        <v>269.97000000000003</v>
      </c>
      <c r="E9521" s="310" t="str">
        <f t="shared" si="149"/>
        <v>SINAPI 07/2024 INSUMOS</v>
      </c>
      <c r="F9521" s="31">
        <v>269.97000000000003</v>
      </c>
    </row>
    <row r="9522" spans="1:6" ht="40.5">
      <c r="A9522" s="31">
        <v>43484</v>
      </c>
      <c r="B9522" s="537" t="s">
        <v>9510</v>
      </c>
      <c r="C9522" s="31" t="s">
        <v>7781</v>
      </c>
      <c r="D9522" s="31">
        <v>1.2</v>
      </c>
      <c r="E9522" s="310" t="str">
        <f t="shared" si="149"/>
        <v>SINAPI 07/2024 INSUMOS</v>
      </c>
      <c r="F9522" s="31">
        <v>1.2</v>
      </c>
    </row>
    <row r="9523" spans="1:6" ht="40.5">
      <c r="A9523" s="31">
        <v>43496</v>
      </c>
      <c r="B9523" s="537" t="s">
        <v>9511</v>
      </c>
      <c r="C9523" s="31" t="s">
        <v>7783</v>
      </c>
      <c r="D9523" s="31">
        <v>226.41</v>
      </c>
      <c r="E9523" s="310" t="str">
        <f t="shared" si="149"/>
        <v>SINAPI 07/2024 INSUMOS</v>
      </c>
      <c r="F9523" s="31">
        <v>226.41</v>
      </c>
    </row>
    <row r="9524" spans="1:6" ht="40.5">
      <c r="A9524" s="31">
        <v>43485</v>
      </c>
      <c r="B9524" s="537" t="s">
        <v>9512</v>
      </c>
      <c r="C9524" s="31" t="s">
        <v>7781</v>
      </c>
      <c r="D9524" s="31">
        <v>1.06</v>
      </c>
      <c r="E9524" s="310" t="str">
        <f t="shared" si="149"/>
        <v>SINAPI 07/2024 INSUMOS</v>
      </c>
      <c r="F9524" s="31">
        <v>1.06</v>
      </c>
    </row>
    <row r="9525" spans="1:6" ht="40.5">
      <c r="A9525" s="31">
        <v>43497</v>
      </c>
      <c r="B9525" s="537" t="s">
        <v>9513</v>
      </c>
      <c r="C9525" s="31" t="s">
        <v>7783</v>
      </c>
      <c r="D9525" s="31">
        <v>199.2</v>
      </c>
      <c r="E9525" s="310" t="str">
        <f t="shared" si="149"/>
        <v>SINAPI 07/2024 INSUMOS</v>
      </c>
      <c r="F9525" s="31">
        <v>199.2</v>
      </c>
    </row>
    <row r="9526" spans="1:6" ht="40.5">
      <c r="A9526" s="31">
        <v>43487</v>
      </c>
      <c r="B9526" s="537" t="s">
        <v>9514</v>
      </c>
      <c r="C9526" s="31" t="s">
        <v>7781</v>
      </c>
      <c r="D9526" s="31">
        <v>1.25</v>
      </c>
      <c r="E9526" s="310" t="str">
        <f t="shared" si="149"/>
        <v>SINAPI 07/2024 INSUMOS</v>
      </c>
      <c r="F9526" s="31">
        <v>1.25</v>
      </c>
    </row>
    <row r="9527" spans="1:6" ht="40.5">
      <c r="A9527" s="31">
        <v>43499</v>
      </c>
      <c r="B9527" s="537" t="s">
        <v>9515</v>
      </c>
      <c r="C9527" s="31" t="s">
        <v>7783</v>
      </c>
      <c r="D9527" s="31">
        <v>236.16</v>
      </c>
      <c r="E9527" s="310" t="str">
        <f t="shared" si="149"/>
        <v>SINAPI 07/2024 INSUMOS</v>
      </c>
      <c r="F9527" s="31">
        <v>236.16</v>
      </c>
    </row>
    <row r="9528" spans="1:6" ht="40.5">
      <c r="A9528" s="31">
        <v>43486</v>
      </c>
      <c r="B9528" s="537" t="s">
        <v>9516</v>
      </c>
      <c r="C9528" s="31" t="s">
        <v>7781</v>
      </c>
      <c r="D9528" s="31">
        <v>0.74</v>
      </c>
      <c r="E9528" s="310" t="str">
        <f t="shared" si="149"/>
        <v>SINAPI 07/2024 INSUMOS</v>
      </c>
      <c r="F9528" s="31">
        <v>0.74</v>
      </c>
    </row>
    <row r="9529" spans="1:6" ht="40.5">
      <c r="A9529" s="31">
        <v>43498</v>
      </c>
      <c r="B9529" s="537" t="s">
        <v>9517</v>
      </c>
      <c r="C9529" s="31" t="s">
        <v>7783</v>
      </c>
      <c r="D9529" s="31">
        <v>140.22999999999999</v>
      </c>
      <c r="E9529" s="310" t="str">
        <f t="shared" si="149"/>
        <v>SINAPI 07/2024 INSUMOS</v>
      </c>
      <c r="F9529" s="31">
        <v>140.22999999999999</v>
      </c>
    </row>
    <row r="9530" spans="1:6" ht="40.5">
      <c r="A9530" s="31">
        <v>43488</v>
      </c>
      <c r="B9530" s="537" t="s">
        <v>9518</v>
      </c>
      <c r="C9530" s="31" t="s">
        <v>7781</v>
      </c>
      <c r="D9530" s="31">
        <v>0.86</v>
      </c>
      <c r="E9530" s="310" t="str">
        <f t="shared" si="149"/>
        <v>SINAPI 07/2024 INSUMOS</v>
      </c>
      <c r="F9530" s="31">
        <v>0.86</v>
      </c>
    </row>
    <row r="9531" spans="1:6" ht="40.5">
      <c r="A9531" s="31">
        <v>43500</v>
      </c>
      <c r="B9531" s="537" t="s">
        <v>9519</v>
      </c>
      <c r="C9531" s="31" t="s">
        <v>7783</v>
      </c>
      <c r="D9531" s="31">
        <v>162.97</v>
      </c>
      <c r="E9531" s="310" t="str">
        <f t="shared" si="149"/>
        <v>SINAPI 07/2024 INSUMOS</v>
      </c>
      <c r="F9531" s="31">
        <v>162.97</v>
      </c>
    </row>
    <row r="9532" spans="1:6" ht="40.5">
      <c r="A9532" s="31">
        <v>43489</v>
      </c>
      <c r="B9532" s="537" t="s">
        <v>9520</v>
      </c>
      <c r="C9532" s="31" t="s">
        <v>7781</v>
      </c>
      <c r="D9532" s="31">
        <v>1.24</v>
      </c>
      <c r="E9532" s="310" t="str">
        <f t="shared" si="149"/>
        <v>SINAPI 07/2024 INSUMOS</v>
      </c>
      <c r="F9532" s="31">
        <v>1.24</v>
      </c>
    </row>
    <row r="9533" spans="1:6" ht="40.5">
      <c r="A9533" s="31">
        <v>43501</v>
      </c>
      <c r="B9533" s="537" t="s">
        <v>9521</v>
      </c>
      <c r="C9533" s="31" t="s">
        <v>7783</v>
      </c>
      <c r="D9533" s="31">
        <v>233.35</v>
      </c>
      <c r="E9533" s="310" t="str">
        <f t="shared" si="149"/>
        <v>SINAPI 07/2024 INSUMOS</v>
      </c>
      <c r="F9533" s="31">
        <v>233.35</v>
      </c>
    </row>
    <row r="9534" spans="1:6" ht="40.5">
      <c r="A9534" s="31">
        <v>43490</v>
      </c>
      <c r="B9534" s="537" t="s">
        <v>9522</v>
      </c>
      <c r="C9534" s="31" t="s">
        <v>7781</v>
      </c>
      <c r="D9534" s="31">
        <v>1.73</v>
      </c>
      <c r="E9534" s="310" t="str">
        <f t="shared" si="149"/>
        <v>SINAPI 07/2024 INSUMOS</v>
      </c>
      <c r="F9534" s="31">
        <v>1.73</v>
      </c>
    </row>
    <row r="9535" spans="1:6" ht="40.5">
      <c r="A9535" s="31">
        <v>43502</v>
      </c>
      <c r="B9535" s="537" t="s">
        <v>9523</v>
      </c>
      <c r="C9535" s="31" t="s">
        <v>7783</v>
      </c>
      <c r="D9535" s="31">
        <v>325.51</v>
      </c>
      <c r="E9535" s="310" t="str">
        <f t="shared" si="149"/>
        <v>SINAPI 07/2024 INSUMOS</v>
      </c>
      <c r="F9535" s="31">
        <v>325.51</v>
      </c>
    </row>
    <row r="9536" spans="1:6" ht="40.5">
      <c r="A9536" s="31">
        <v>43491</v>
      </c>
      <c r="B9536" s="537" t="s">
        <v>9524</v>
      </c>
      <c r="C9536" s="31" t="s">
        <v>7781</v>
      </c>
      <c r="D9536" s="31">
        <v>1.33</v>
      </c>
      <c r="E9536" s="310" t="str">
        <f t="shared" si="149"/>
        <v>SINAPI 07/2024 INSUMOS</v>
      </c>
      <c r="F9536" s="31">
        <v>1.33</v>
      </c>
    </row>
    <row r="9537" spans="1:6" ht="40.5">
      <c r="A9537" s="31">
        <v>43503</v>
      </c>
      <c r="B9537" s="537" t="s">
        <v>9525</v>
      </c>
      <c r="C9537" s="31" t="s">
        <v>7783</v>
      </c>
      <c r="D9537" s="31">
        <v>250.24</v>
      </c>
      <c r="E9537" s="310" t="str">
        <f t="shared" si="149"/>
        <v>SINAPI 07/2024 INSUMOS</v>
      </c>
      <c r="F9537" s="31">
        <v>250.24</v>
      </c>
    </row>
    <row r="9538" spans="1:6" ht="40.5">
      <c r="A9538" s="31">
        <v>43492</v>
      </c>
      <c r="B9538" s="537" t="s">
        <v>9526</v>
      </c>
      <c r="C9538" s="31" t="s">
        <v>7781</v>
      </c>
      <c r="D9538" s="31">
        <v>1.79</v>
      </c>
      <c r="E9538" s="310" t="str">
        <f t="shared" si="149"/>
        <v>SINAPI 07/2024 INSUMOS</v>
      </c>
      <c r="F9538" s="31">
        <v>1.79</v>
      </c>
    </row>
    <row r="9539" spans="1:6" ht="40.5">
      <c r="A9539" s="31">
        <v>43504</v>
      </c>
      <c r="B9539" s="537" t="s">
        <v>9527</v>
      </c>
      <c r="C9539" s="31" t="s">
        <v>7783</v>
      </c>
      <c r="D9539" s="31">
        <v>337.87</v>
      </c>
      <c r="E9539" s="310" t="str">
        <f t="shared" si="149"/>
        <v>SINAPI 07/2024 INSUMOS</v>
      </c>
      <c r="F9539" s="31">
        <v>337.87</v>
      </c>
    </row>
    <row r="9540" spans="1:6" ht="40.5">
      <c r="A9540" s="31">
        <v>43493</v>
      </c>
      <c r="B9540" s="537" t="s">
        <v>9528</v>
      </c>
      <c r="C9540" s="31" t="s">
        <v>7781</v>
      </c>
      <c r="D9540" s="31">
        <v>0.71</v>
      </c>
      <c r="E9540" s="310" t="str">
        <f t="shared" si="149"/>
        <v>SINAPI 07/2024 INSUMOS</v>
      </c>
      <c r="F9540" s="31">
        <v>0.71</v>
      </c>
    </row>
    <row r="9541" spans="1:6" ht="40.5">
      <c r="A9541" s="31">
        <v>43505</v>
      </c>
      <c r="B9541" s="537" t="s">
        <v>9529</v>
      </c>
      <c r="C9541" s="31" t="s">
        <v>7783</v>
      </c>
      <c r="D9541" s="31">
        <v>132.94</v>
      </c>
      <c r="E9541" s="310" t="str">
        <f t="shared" si="149"/>
        <v>SINAPI 07/2024 INSUMOS</v>
      </c>
      <c r="F9541" s="31">
        <v>132.94</v>
      </c>
    </row>
    <row r="9542" spans="1:6" ht="60">
      <c r="A9542" s="31">
        <v>37774</v>
      </c>
      <c r="B9542" s="537" t="s">
        <v>9530</v>
      </c>
      <c r="C9542" s="31" t="s">
        <v>7632</v>
      </c>
      <c r="D9542" s="118">
        <v>565124.71</v>
      </c>
      <c r="E9542" s="310" t="str">
        <f t="shared" si="149"/>
        <v>SINAPI 07/2024 INSUMOS</v>
      </c>
      <c r="F9542" s="118">
        <v>565124.71</v>
      </c>
    </row>
    <row r="9543" spans="1:6" ht="75">
      <c r="A9543" s="31">
        <v>38629</v>
      </c>
      <c r="B9543" s="537" t="s">
        <v>9531</v>
      </c>
      <c r="C9543" s="31" t="s">
        <v>7632</v>
      </c>
      <c r="D9543" s="118">
        <v>2845708.12</v>
      </c>
      <c r="E9543" s="310" t="str">
        <f t="shared" si="149"/>
        <v>SINAPI 07/2024 INSUMOS</v>
      </c>
      <c r="F9543" s="118">
        <v>2845708.12</v>
      </c>
    </row>
    <row r="9544" spans="1:6" ht="60">
      <c r="A9544" s="31">
        <v>38630</v>
      </c>
      <c r="B9544" s="537" t="s">
        <v>9532</v>
      </c>
      <c r="C9544" s="31" t="s">
        <v>7632</v>
      </c>
      <c r="D9544" s="118">
        <v>1911732.12</v>
      </c>
      <c r="E9544" s="310" t="str">
        <f t="shared" si="149"/>
        <v>SINAPI 07/2024 INSUMOS</v>
      </c>
      <c r="F9544" s="118">
        <v>1911732.12</v>
      </c>
    </row>
    <row r="9545" spans="1:6" ht="40.5">
      <c r="A9545" s="31">
        <v>38476</v>
      </c>
      <c r="B9545" s="537" t="s">
        <v>9533</v>
      </c>
      <c r="C9545" s="31" t="s">
        <v>7632</v>
      </c>
      <c r="D9545" s="31">
        <v>353.56</v>
      </c>
      <c r="E9545" s="310" t="str">
        <f t="shared" si="149"/>
        <v>SINAPI 07/2024 INSUMOS</v>
      </c>
      <c r="F9545" s="31">
        <v>353.56</v>
      </c>
    </row>
    <row r="9546" spans="1:6" ht="40.5">
      <c r="A9546" s="31">
        <v>38477</v>
      </c>
      <c r="B9546" s="537" t="s">
        <v>9534</v>
      </c>
      <c r="C9546" s="31" t="s">
        <v>7632</v>
      </c>
      <c r="D9546" s="118">
        <v>1001.29</v>
      </c>
      <c r="E9546" s="310" t="str">
        <f t="shared" si="149"/>
        <v>SINAPI 07/2024 INSUMOS</v>
      </c>
      <c r="F9546" s="118">
        <v>1001.29</v>
      </c>
    </row>
    <row r="9547" spans="1:6" ht="45">
      <c r="A9547" s="31">
        <v>40635</v>
      </c>
      <c r="B9547" s="537" t="s">
        <v>9535</v>
      </c>
      <c r="C9547" s="31" t="s">
        <v>7632</v>
      </c>
      <c r="D9547" s="118">
        <v>967337.25</v>
      </c>
      <c r="E9547" s="310" t="str">
        <f t="shared" si="149"/>
        <v>SINAPI 07/2024 INSUMOS</v>
      </c>
      <c r="F9547" s="118">
        <v>967337.25</v>
      </c>
    </row>
    <row r="9548" spans="1:6" ht="40.5">
      <c r="A9548" s="31">
        <v>36483</v>
      </c>
      <c r="B9548" s="537" t="s">
        <v>9536</v>
      </c>
      <c r="C9548" s="31" t="s">
        <v>7632</v>
      </c>
      <c r="D9548" s="118">
        <v>876562.5</v>
      </c>
      <c r="E9548" s="310" t="str">
        <f t="shared" si="149"/>
        <v>SINAPI 07/2024 INSUMOS</v>
      </c>
      <c r="F9548" s="118">
        <v>876562.5</v>
      </c>
    </row>
    <row r="9549" spans="1:6" ht="40.5">
      <c r="A9549" s="31">
        <v>14525</v>
      </c>
      <c r="B9549" s="537" t="s">
        <v>9537</v>
      </c>
      <c r="C9549" s="31" t="s">
        <v>7632</v>
      </c>
      <c r="D9549" s="118">
        <v>917812.5</v>
      </c>
      <c r="E9549" s="310" t="str">
        <f t="shared" si="149"/>
        <v>SINAPI 07/2024 INSUMOS</v>
      </c>
      <c r="F9549" s="118">
        <v>917812.5</v>
      </c>
    </row>
    <row r="9550" spans="1:6" ht="40.5">
      <c r="A9550" s="31">
        <v>36408</v>
      </c>
      <c r="B9550" s="537" t="s">
        <v>9538</v>
      </c>
      <c r="C9550" s="31" t="s">
        <v>7632</v>
      </c>
      <c r="D9550" s="118">
        <v>940500</v>
      </c>
      <c r="E9550" s="310" t="str">
        <f t="shared" si="149"/>
        <v>SINAPI 07/2024 INSUMOS</v>
      </c>
      <c r="F9550" s="118">
        <v>940500</v>
      </c>
    </row>
    <row r="9551" spans="1:6" ht="40.5">
      <c r="A9551" s="31">
        <v>2723</v>
      </c>
      <c r="B9551" s="537" t="s">
        <v>9539</v>
      </c>
      <c r="C9551" s="31" t="s">
        <v>7632</v>
      </c>
      <c r="D9551" s="118">
        <v>721875</v>
      </c>
      <c r="E9551" s="310" t="str">
        <f t="shared" si="149"/>
        <v>SINAPI 07/2024 INSUMOS</v>
      </c>
      <c r="F9551" s="118">
        <v>721875</v>
      </c>
    </row>
    <row r="9552" spans="1:6" ht="40.5">
      <c r="A9552" s="31">
        <v>36481</v>
      </c>
      <c r="B9552" s="537" t="s">
        <v>9540</v>
      </c>
      <c r="C9552" s="31" t="s">
        <v>7632</v>
      </c>
      <c r="D9552" s="118">
        <v>861093.75</v>
      </c>
      <c r="E9552" s="310" t="str">
        <f t="shared" si="149"/>
        <v>SINAPI 07/2024 INSUMOS</v>
      </c>
      <c r="F9552" s="118">
        <v>861093.75</v>
      </c>
    </row>
    <row r="9553" spans="1:6" ht="40.5">
      <c r="A9553" s="31">
        <v>36482</v>
      </c>
      <c r="B9553" s="537" t="s">
        <v>9541</v>
      </c>
      <c r="C9553" s="31" t="s">
        <v>7632</v>
      </c>
      <c r="D9553" s="118">
        <v>787152.05</v>
      </c>
      <c r="E9553" s="310" t="str">
        <f t="shared" si="149"/>
        <v>SINAPI 07/2024 INSUMOS</v>
      </c>
      <c r="F9553" s="118">
        <v>787152.05</v>
      </c>
    </row>
    <row r="9554" spans="1:6" ht="40.5">
      <c r="A9554" s="31">
        <v>10685</v>
      </c>
      <c r="B9554" s="537" t="s">
        <v>9542</v>
      </c>
      <c r="C9554" s="31" t="s">
        <v>7632</v>
      </c>
      <c r="D9554" s="118">
        <v>825000</v>
      </c>
      <c r="E9554" s="310" t="str">
        <f t="shared" si="149"/>
        <v>SINAPI 07/2024 INSUMOS</v>
      </c>
      <c r="F9554" s="118">
        <v>825000</v>
      </c>
    </row>
    <row r="9555" spans="1:6" ht="60">
      <c r="A9555" s="31">
        <v>40636</v>
      </c>
      <c r="B9555" s="537" t="s">
        <v>9543</v>
      </c>
      <c r="C9555" s="31" t="s">
        <v>7632</v>
      </c>
      <c r="D9555" s="118">
        <v>931243.5</v>
      </c>
      <c r="E9555" s="310" t="str">
        <f t="shared" si="149"/>
        <v>SINAPI 07/2024 INSUMOS</v>
      </c>
      <c r="F9555" s="118">
        <v>931243.5</v>
      </c>
    </row>
    <row r="9556" spans="1:6" ht="40.5">
      <c r="A9556" s="31">
        <v>4111</v>
      </c>
      <c r="B9556" s="537" t="s">
        <v>9544</v>
      </c>
      <c r="C9556" s="31" t="s">
        <v>7632</v>
      </c>
      <c r="D9556" s="31">
        <v>67.22</v>
      </c>
      <c r="E9556" s="310" t="str">
        <f t="shared" si="149"/>
        <v>SINAPI 07/2024 INSUMOS</v>
      </c>
      <c r="F9556" s="31">
        <v>67.22</v>
      </c>
    </row>
    <row r="9557" spans="1:6" ht="40.5">
      <c r="A9557" s="31">
        <v>44538</v>
      </c>
      <c r="B9557" s="537" t="s">
        <v>9545</v>
      </c>
      <c r="C9557" s="31" t="s">
        <v>7632</v>
      </c>
      <c r="D9557" s="31">
        <v>47.89</v>
      </c>
      <c r="E9557" s="310" t="str">
        <f t="shared" si="149"/>
        <v>SINAPI 07/2024 INSUMOS</v>
      </c>
      <c r="F9557" s="31">
        <v>47.89</v>
      </c>
    </row>
    <row r="9558" spans="1:6" ht="40.5">
      <c r="A9558" s="31">
        <v>12</v>
      </c>
      <c r="B9558" s="537" t="s">
        <v>9546</v>
      </c>
      <c r="C9558" s="31" t="s">
        <v>7632</v>
      </c>
      <c r="D9558" s="31">
        <v>13</v>
      </c>
      <c r="E9558" s="310" t="str">
        <f t="shared" si="149"/>
        <v>SINAPI 07/2024 INSUMOS</v>
      </c>
      <c r="F9558" s="31">
        <v>13</v>
      </c>
    </row>
    <row r="9559" spans="1:6" ht="40.5">
      <c r="A9559" s="31">
        <v>37554</v>
      </c>
      <c r="B9559" s="537" t="s">
        <v>9547</v>
      </c>
      <c r="C9559" s="31" t="s">
        <v>7632</v>
      </c>
      <c r="D9559" s="31">
        <v>293.58999999999997</v>
      </c>
      <c r="E9559" s="310" t="str">
        <f t="shared" si="149"/>
        <v>SINAPI 07/2024 INSUMOS</v>
      </c>
      <c r="F9559" s="31">
        <v>293.58999999999997</v>
      </c>
    </row>
    <row r="9560" spans="1:6" ht="40.5">
      <c r="A9560" s="31">
        <v>37555</v>
      </c>
      <c r="B9560" s="537" t="s">
        <v>9548</v>
      </c>
      <c r="C9560" s="31" t="s">
        <v>7632</v>
      </c>
      <c r="D9560" s="31">
        <v>357.14</v>
      </c>
      <c r="E9560" s="310" t="str">
        <f t="shared" si="149"/>
        <v>SINAPI 07/2024 INSUMOS</v>
      </c>
      <c r="F9560" s="31">
        <v>357.14</v>
      </c>
    </row>
    <row r="9561" spans="1:6" ht="45">
      <c r="A9561" s="31">
        <v>10902</v>
      </c>
      <c r="B9561" s="537" t="s">
        <v>9549</v>
      </c>
      <c r="C9561" s="31" t="s">
        <v>7632</v>
      </c>
      <c r="D9561" s="31">
        <v>89.61</v>
      </c>
      <c r="E9561" s="310" t="str">
        <f t="shared" si="149"/>
        <v>SINAPI 07/2024 INSUMOS</v>
      </c>
      <c r="F9561" s="31">
        <v>89.61</v>
      </c>
    </row>
    <row r="9562" spans="1:6" ht="45">
      <c r="A9562" s="31">
        <v>20965</v>
      </c>
      <c r="B9562" s="537" t="s">
        <v>9550</v>
      </c>
      <c r="C9562" s="31" t="s">
        <v>7632</v>
      </c>
      <c r="D9562" s="31">
        <v>90.45</v>
      </c>
      <c r="E9562" s="310" t="str">
        <f t="shared" si="149"/>
        <v>SINAPI 07/2024 INSUMOS</v>
      </c>
      <c r="F9562" s="31">
        <v>90.45</v>
      </c>
    </row>
    <row r="9563" spans="1:6" ht="45">
      <c r="A9563" s="31">
        <v>20966</v>
      </c>
      <c r="B9563" s="537" t="s">
        <v>9551</v>
      </c>
      <c r="C9563" s="31" t="s">
        <v>7632</v>
      </c>
      <c r="D9563" s="31">
        <v>97.39</v>
      </c>
      <c r="E9563" s="310" t="str">
        <f t="shared" si="149"/>
        <v>SINAPI 07/2024 INSUMOS</v>
      </c>
      <c r="F9563" s="31">
        <v>97.39</v>
      </c>
    </row>
    <row r="9564" spans="1:6" ht="45">
      <c r="A9564" s="31">
        <v>10903</v>
      </c>
      <c r="B9564" s="537" t="s">
        <v>9552</v>
      </c>
      <c r="C9564" s="31" t="s">
        <v>7632</v>
      </c>
      <c r="D9564" s="31">
        <v>147.61000000000001</v>
      </c>
      <c r="E9564" s="310" t="str">
        <f t="shared" si="149"/>
        <v>SINAPI 07/2024 INSUMOS</v>
      </c>
      <c r="F9564" s="31">
        <v>147.61000000000001</v>
      </c>
    </row>
    <row r="9565" spans="1:6" ht="45">
      <c r="A9565" s="31">
        <v>20967</v>
      </c>
      <c r="B9565" s="537" t="s">
        <v>9553</v>
      </c>
      <c r="C9565" s="31" t="s">
        <v>7632</v>
      </c>
      <c r="D9565" s="31">
        <v>147.61000000000001</v>
      </c>
      <c r="E9565" s="310" t="str">
        <f t="shared" si="149"/>
        <v>SINAPI 07/2024 INSUMOS</v>
      </c>
      <c r="F9565" s="31">
        <v>147.61000000000001</v>
      </c>
    </row>
    <row r="9566" spans="1:6" ht="45">
      <c r="A9566" s="31">
        <v>20968</v>
      </c>
      <c r="B9566" s="537" t="s">
        <v>9554</v>
      </c>
      <c r="C9566" s="31" t="s">
        <v>7632</v>
      </c>
      <c r="D9566" s="31">
        <v>161.9</v>
      </c>
      <c r="E9566" s="310" t="str">
        <f t="shared" si="149"/>
        <v>SINAPI 07/2024 INSUMOS</v>
      </c>
      <c r="F9566" s="31">
        <v>161.9</v>
      </c>
    </row>
    <row r="9567" spans="1:6" ht="40.5">
      <c r="A9567" s="31">
        <v>11359</v>
      </c>
      <c r="B9567" s="537" t="s">
        <v>9555</v>
      </c>
      <c r="C9567" s="31" t="s">
        <v>7632</v>
      </c>
      <c r="D9567" s="31">
        <v>880</v>
      </c>
      <c r="E9567" s="310" t="str">
        <f t="shared" si="149"/>
        <v>SINAPI 07/2024 INSUMOS</v>
      </c>
      <c r="F9567" s="31">
        <v>880</v>
      </c>
    </row>
    <row r="9568" spans="1:6" ht="40.5">
      <c r="A9568" s="31">
        <v>39017</v>
      </c>
      <c r="B9568" s="537" t="s">
        <v>9556</v>
      </c>
      <c r="C9568" s="31" t="s">
        <v>7632</v>
      </c>
      <c r="D9568" s="31">
        <v>0.18</v>
      </c>
      <c r="E9568" s="310" t="str">
        <f t="shared" si="149"/>
        <v>SINAPI 07/2024 INSUMOS</v>
      </c>
      <c r="F9568" s="31">
        <v>0.18</v>
      </c>
    </row>
    <row r="9569" spans="1:6" ht="40.5">
      <c r="A9569" s="31">
        <v>39315</v>
      </c>
      <c r="B9569" s="537" t="s">
        <v>9557</v>
      </c>
      <c r="C9569" s="31" t="s">
        <v>7632</v>
      </c>
      <c r="D9569" s="31">
        <v>0.28999999999999998</v>
      </c>
      <c r="E9569" s="310" t="str">
        <f t="shared" si="149"/>
        <v>SINAPI 07/2024 INSUMOS</v>
      </c>
      <c r="F9569" s="31">
        <v>0.28999999999999998</v>
      </c>
    </row>
    <row r="9570" spans="1:6" ht="40.5">
      <c r="A9570" s="31">
        <v>39016</v>
      </c>
      <c r="B9570" s="537" t="s">
        <v>9558</v>
      </c>
      <c r="C9570" s="31" t="s">
        <v>7632</v>
      </c>
      <c r="D9570" s="31">
        <v>0.28999999999999998</v>
      </c>
      <c r="E9570" s="310" t="str">
        <f t="shared" si="149"/>
        <v>SINAPI 07/2024 INSUMOS</v>
      </c>
      <c r="F9570" s="31">
        <v>0.28999999999999998</v>
      </c>
    </row>
    <row r="9571" spans="1:6" ht="45">
      <c r="A9571" s="31">
        <v>39481</v>
      </c>
      <c r="B9571" s="537" t="s">
        <v>9559</v>
      </c>
      <c r="C9571" s="31" t="s">
        <v>7632</v>
      </c>
      <c r="D9571" s="31">
        <v>1.43</v>
      </c>
      <c r="E9571" s="310" t="str">
        <f t="shared" si="149"/>
        <v>SINAPI 07/2024 INSUMOS</v>
      </c>
      <c r="F9571" s="31">
        <v>1.43</v>
      </c>
    </row>
    <row r="9572" spans="1:6" ht="45">
      <c r="A9572" s="31">
        <v>39013</v>
      </c>
      <c r="B9572" s="537" t="s">
        <v>9560</v>
      </c>
      <c r="C9572" s="31" t="s">
        <v>7632</v>
      </c>
      <c r="D9572" s="31">
        <v>1.22</v>
      </c>
      <c r="E9572" s="310" t="str">
        <f t="shared" si="149"/>
        <v>SINAPI 07/2024 INSUMOS</v>
      </c>
      <c r="F9572" s="31">
        <v>1.22</v>
      </c>
    </row>
    <row r="9573" spans="1:6" ht="45">
      <c r="A9573" s="31">
        <v>44919</v>
      </c>
      <c r="B9573" s="537" t="s">
        <v>9561</v>
      </c>
      <c r="C9573" s="31" t="s">
        <v>7632</v>
      </c>
      <c r="D9573" s="31">
        <v>2.2799999999999998</v>
      </c>
      <c r="E9573" s="310" t="str">
        <f t="shared" si="149"/>
        <v>SINAPI 07/2024 INSUMOS</v>
      </c>
      <c r="F9573" s="31">
        <v>2.2799999999999998</v>
      </c>
    </row>
    <row r="9574" spans="1:6" ht="40.5">
      <c r="A9574" s="31">
        <v>40433</v>
      </c>
      <c r="B9574" s="537" t="s">
        <v>9562</v>
      </c>
      <c r="C9574" s="31" t="s">
        <v>7632</v>
      </c>
      <c r="D9574" s="31">
        <v>1.26</v>
      </c>
      <c r="E9574" s="310" t="str">
        <f t="shared" si="149"/>
        <v>SINAPI 07/2024 INSUMOS</v>
      </c>
      <c r="F9574" s="31">
        <v>1.26</v>
      </c>
    </row>
    <row r="9575" spans="1:6" ht="40.5">
      <c r="A9575" s="31">
        <v>20219</v>
      </c>
      <c r="B9575" s="537" t="s">
        <v>9563</v>
      </c>
      <c r="C9575" s="31" t="s">
        <v>7632</v>
      </c>
      <c r="D9575" s="118">
        <v>116000</v>
      </c>
      <c r="E9575" s="310" t="str">
        <f t="shared" si="149"/>
        <v>SINAPI 07/2024 INSUMOS</v>
      </c>
      <c r="F9575" s="118">
        <v>116000</v>
      </c>
    </row>
    <row r="9576" spans="1:6" ht="45">
      <c r="A9576" s="31">
        <v>36484</v>
      </c>
      <c r="B9576" s="537" t="s">
        <v>9564</v>
      </c>
      <c r="C9576" s="31" t="s">
        <v>7632</v>
      </c>
      <c r="D9576" s="118">
        <v>246246.87</v>
      </c>
      <c r="E9576" s="310" t="str">
        <f t="shared" si="149"/>
        <v>SINAPI 07/2024 INSUMOS</v>
      </c>
      <c r="F9576" s="118">
        <v>246246.87</v>
      </c>
    </row>
    <row r="9577" spans="1:6" ht="40.5">
      <c r="A9577" s="31">
        <v>38367</v>
      </c>
      <c r="B9577" s="537" t="s">
        <v>9565</v>
      </c>
      <c r="C9577" s="31" t="s">
        <v>7632</v>
      </c>
      <c r="D9577" s="31">
        <v>18.989999999999998</v>
      </c>
      <c r="E9577" s="310" t="str">
        <f t="shared" si="149"/>
        <v>SINAPI 07/2024 INSUMOS</v>
      </c>
      <c r="F9577" s="31">
        <v>18.989999999999998</v>
      </c>
    </row>
    <row r="9578" spans="1:6" ht="40.5">
      <c r="A9578" s="31">
        <v>38368</v>
      </c>
      <c r="B9578" s="537" t="s">
        <v>9566</v>
      </c>
      <c r="C9578" s="31" t="s">
        <v>7632</v>
      </c>
      <c r="D9578" s="31">
        <v>8.8000000000000007</v>
      </c>
      <c r="E9578" s="310" t="str">
        <f t="shared" ref="E9578:E9641" si="150">+$G$7658</f>
        <v>SINAPI 07/2024 INSUMOS</v>
      </c>
      <c r="F9578" s="31">
        <v>8.8000000000000007</v>
      </c>
    </row>
    <row r="9579" spans="1:6" ht="40.5">
      <c r="A9579" s="31">
        <v>38091</v>
      </c>
      <c r="B9579" s="537" t="s">
        <v>9567</v>
      </c>
      <c r="C9579" s="31" t="s">
        <v>7632</v>
      </c>
      <c r="D9579" s="31">
        <v>2.4700000000000002</v>
      </c>
      <c r="E9579" s="310" t="str">
        <f t="shared" si="150"/>
        <v>SINAPI 07/2024 INSUMOS</v>
      </c>
      <c r="F9579" s="31">
        <v>2.4700000000000002</v>
      </c>
    </row>
    <row r="9580" spans="1:6" ht="40.5">
      <c r="A9580" s="31">
        <v>38095</v>
      </c>
      <c r="B9580" s="537" t="s">
        <v>9568</v>
      </c>
      <c r="C9580" s="31" t="s">
        <v>7632</v>
      </c>
      <c r="D9580" s="31">
        <v>5.22</v>
      </c>
      <c r="E9580" s="310" t="str">
        <f t="shared" si="150"/>
        <v>SINAPI 07/2024 INSUMOS</v>
      </c>
      <c r="F9580" s="31">
        <v>5.22</v>
      </c>
    </row>
    <row r="9581" spans="1:6" ht="40.5">
      <c r="A9581" s="31">
        <v>38092</v>
      </c>
      <c r="B9581" s="537" t="s">
        <v>9569</v>
      </c>
      <c r="C9581" s="31" t="s">
        <v>7632</v>
      </c>
      <c r="D9581" s="31">
        <v>2.34</v>
      </c>
      <c r="E9581" s="310" t="str">
        <f t="shared" si="150"/>
        <v>SINAPI 07/2024 INSUMOS</v>
      </c>
      <c r="F9581" s="31">
        <v>2.34</v>
      </c>
    </row>
    <row r="9582" spans="1:6" ht="40.5">
      <c r="A9582" s="31">
        <v>38093</v>
      </c>
      <c r="B9582" s="537" t="s">
        <v>9570</v>
      </c>
      <c r="C9582" s="31" t="s">
        <v>7632</v>
      </c>
      <c r="D9582" s="31">
        <v>2.42</v>
      </c>
      <c r="E9582" s="310" t="str">
        <f t="shared" si="150"/>
        <v>SINAPI 07/2024 INSUMOS</v>
      </c>
      <c r="F9582" s="31">
        <v>2.42</v>
      </c>
    </row>
    <row r="9583" spans="1:6" ht="40.5">
      <c r="A9583" s="31">
        <v>38096</v>
      </c>
      <c r="B9583" s="537" t="s">
        <v>9571</v>
      </c>
      <c r="C9583" s="31" t="s">
        <v>7632</v>
      </c>
      <c r="D9583" s="31">
        <v>5.61</v>
      </c>
      <c r="E9583" s="310" t="str">
        <f t="shared" si="150"/>
        <v>SINAPI 07/2024 INSUMOS</v>
      </c>
      <c r="F9583" s="31">
        <v>5.61</v>
      </c>
    </row>
    <row r="9584" spans="1:6" ht="40.5">
      <c r="A9584" s="31">
        <v>38094</v>
      </c>
      <c r="B9584" s="537" t="s">
        <v>9572</v>
      </c>
      <c r="C9584" s="31" t="s">
        <v>7632</v>
      </c>
      <c r="D9584" s="31">
        <v>2.96</v>
      </c>
      <c r="E9584" s="310" t="str">
        <f t="shared" si="150"/>
        <v>SINAPI 07/2024 INSUMOS</v>
      </c>
      <c r="F9584" s="31">
        <v>2.96</v>
      </c>
    </row>
    <row r="9585" spans="1:6" ht="40.5">
      <c r="A9585" s="31">
        <v>38097</v>
      </c>
      <c r="B9585" s="537" t="s">
        <v>9573</v>
      </c>
      <c r="C9585" s="31" t="s">
        <v>7632</v>
      </c>
      <c r="D9585" s="31">
        <v>6.02</v>
      </c>
      <c r="E9585" s="310" t="str">
        <f t="shared" si="150"/>
        <v>SINAPI 07/2024 INSUMOS</v>
      </c>
      <c r="F9585" s="31">
        <v>6.02</v>
      </c>
    </row>
    <row r="9586" spans="1:6" ht="40.5">
      <c r="A9586" s="31">
        <v>38098</v>
      </c>
      <c r="B9586" s="537" t="s">
        <v>9574</v>
      </c>
      <c r="C9586" s="31" t="s">
        <v>7632</v>
      </c>
      <c r="D9586" s="31">
        <v>6.02</v>
      </c>
      <c r="E9586" s="310" t="str">
        <f t="shared" si="150"/>
        <v>SINAPI 07/2024 INSUMOS</v>
      </c>
      <c r="F9586" s="31">
        <v>6.02</v>
      </c>
    </row>
    <row r="9587" spans="1:6" ht="40.5">
      <c r="A9587" s="31">
        <v>11186</v>
      </c>
      <c r="B9587" s="537" t="s">
        <v>9575</v>
      </c>
      <c r="C9587" s="31" t="s">
        <v>8036</v>
      </c>
      <c r="D9587" s="31">
        <v>322.5</v>
      </c>
      <c r="E9587" s="310" t="str">
        <f t="shared" si="150"/>
        <v>SINAPI 07/2024 INSUMOS</v>
      </c>
      <c r="F9587" s="31">
        <v>322.5</v>
      </c>
    </row>
    <row r="9588" spans="1:6" ht="45">
      <c r="A9588" s="31">
        <v>11558</v>
      </c>
      <c r="B9588" s="537" t="s">
        <v>9576</v>
      </c>
      <c r="C9588" s="31" t="s">
        <v>8050</v>
      </c>
      <c r="D9588" s="31">
        <v>15.23</v>
      </c>
      <c r="E9588" s="310" t="str">
        <f t="shared" si="150"/>
        <v>SINAPI 07/2024 INSUMOS</v>
      </c>
      <c r="F9588" s="31">
        <v>15.23</v>
      </c>
    </row>
    <row r="9589" spans="1:6" ht="45">
      <c r="A9589" s="31">
        <v>11557</v>
      </c>
      <c r="B9589" s="537" t="s">
        <v>9577</v>
      </c>
      <c r="C9589" s="31" t="s">
        <v>8050</v>
      </c>
      <c r="D9589" s="31">
        <v>38.56</v>
      </c>
      <c r="E9589" s="310" t="str">
        <f t="shared" si="150"/>
        <v>SINAPI 07/2024 INSUMOS</v>
      </c>
      <c r="F9589" s="31">
        <v>38.56</v>
      </c>
    </row>
    <row r="9590" spans="1:6" ht="40.5">
      <c r="A9590" s="31">
        <v>2759</v>
      </c>
      <c r="B9590" s="537" t="s">
        <v>9578</v>
      </c>
      <c r="C9590" s="31" t="s">
        <v>7632</v>
      </c>
      <c r="D9590" s="31">
        <v>9.5500000000000007</v>
      </c>
      <c r="E9590" s="310" t="str">
        <f t="shared" si="150"/>
        <v>SINAPI 07/2024 INSUMOS</v>
      </c>
      <c r="F9590" s="31">
        <v>9.5500000000000007</v>
      </c>
    </row>
    <row r="9591" spans="1:6" ht="40.5">
      <c r="A9591" s="31">
        <v>38124</v>
      </c>
      <c r="B9591" s="537" t="s">
        <v>9579</v>
      </c>
      <c r="C9591" s="31" t="s">
        <v>7632</v>
      </c>
      <c r="D9591" s="31">
        <v>39.049999999999997</v>
      </c>
      <c r="E9591" s="310" t="str">
        <f t="shared" si="150"/>
        <v>SINAPI 07/2024 INSUMOS</v>
      </c>
      <c r="F9591" s="31">
        <v>39.049999999999997</v>
      </c>
    </row>
    <row r="9592" spans="1:6" ht="40.5">
      <c r="A9592" s="31">
        <v>38380</v>
      </c>
      <c r="B9592" s="537" t="s">
        <v>9580</v>
      </c>
      <c r="C9592" s="31" t="s">
        <v>7632</v>
      </c>
      <c r="D9592" s="31">
        <v>30.18</v>
      </c>
      <c r="E9592" s="310" t="str">
        <f t="shared" si="150"/>
        <v>SINAPI 07/2024 INSUMOS</v>
      </c>
      <c r="F9592" s="31">
        <v>30.18</v>
      </c>
    </row>
    <row r="9593" spans="1:6" ht="45">
      <c r="A9593" s="31">
        <v>42429</v>
      </c>
      <c r="B9593" s="537" t="s">
        <v>9581</v>
      </c>
      <c r="C9593" s="31" t="s">
        <v>7632</v>
      </c>
      <c r="D9593" s="118">
        <v>6025.1</v>
      </c>
      <c r="E9593" s="310" t="str">
        <f t="shared" si="150"/>
        <v>SINAPI 07/2024 INSUMOS</v>
      </c>
      <c r="F9593" s="118">
        <v>6025.1</v>
      </c>
    </row>
    <row r="9594" spans="1:6" ht="40.5">
      <c r="A9594" s="31">
        <v>39616</v>
      </c>
      <c r="B9594" s="537" t="s">
        <v>9582</v>
      </c>
      <c r="C9594" s="31" t="s">
        <v>7632</v>
      </c>
      <c r="D9594" s="31">
        <v>465.4</v>
      </c>
      <c r="E9594" s="310" t="str">
        <f t="shared" si="150"/>
        <v>SINAPI 07/2024 INSUMOS</v>
      </c>
      <c r="F9594" s="31">
        <v>465.4</v>
      </c>
    </row>
    <row r="9595" spans="1:6" ht="40.5">
      <c r="A9595" s="31">
        <v>39618</v>
      </c>
      <c r="B9595" s="537" t="s">
        <v>9583</v>
      </c>
      <c r="C9595" s="31" t="s">
        <v>7632</v>
      </c>
      <c r="D9595" s="31">
        <v>844.16</v>
      </c>
      <c r="E9595" s="310" t="str">
        <f t="shared" si="150"/>
        <v>SINAPI 07/2024 INSUMOS</v>
      </c>
      <c r="F9595" s="31">
        <v>844.16</v>
      </c>
    </row>
    <row r="9596" spans="1:6" ht="40.5">
      <c r="A9596" s="31">
        <v>39619</v>
      </c>
      <c r="B9596" s="537" t="s">
        <v>9584</v>
      </c>
      <c r="C9596" s="31" t="s">
        <v>7632</v>
      </c>
      <c r="D9596" s="118">
        <v>1156.1500000000001</v>
      </c>
      <c r="E9596" s="310" t="str">
        <f t="shared" si="150"/>
        <v>SINAPI 07/2024 INSUMOS</v>
      </c>
      <c r="F9596" s="118">
        <v>1156.1500000000001</v>
      </c>
    </row>
    <row r="9597" spans="1:6" ht="40.5">
      <c r="A9597" s="31">
        <v>39613</v>
      </c>
      <c r="B9597" s="537" t="s">
        <v>9585</v>
      </c>
      <c r="C9597" s="31" t="s">
        <v>7632</v>
      </c>
      <c r="D9597" s="31">
        <v>184.87</v>
      </c>
      <c r="E9597" s="310" t="str">
        <f t="shared" si="150"/>
        <v>SINAPI 07/2024 INSUMOS</v>
      </c>
      <c r="F9597" s="31">
        <v>184.87</v>
      </c>
    </row>
    <row r="9598" spans="1:6" ht="40.5">
      <c r="A9598" s="31">
        <v>39614</v>
      </c>
      <c r="B9598" s="537" t="s">
        <v>9586</v>
      </c>
      <c r="C9598" s="31" t="s">
        <v>7632</v>
      </c>
      <c r="D9598" s="31">
        <v>269.7</v>
      </c>
      <c r="E9598" s="310" t="str">
        <f t="shared" si="150"/>
        <v>SINAPI 07/2024 INSUMOS</v>
      </c>
      <c r="F9598" s="31">
        <v>269.7</v>
      </c>
    </row>
    <row r="9599" spans="1:6" ht="45">
      <c r="A9599" s="31">
        <v>38538</v>
      </c>
      <c r="B9599" s="537" t="s">
        <v>9587</v>
      </c>
      <c r="C9599" s="31" t="s">
        <v>7677</v>
      </c>
      <c r="D9599" s="31">
        <v>79</v>
      </c>
      <c r="E9599" s="310" t="str">
        <f t="shared" si="150"/>
        <v>SINAPI 07/2024 INSUMOS</v>
      </c>
      <c r="F9599" s="31">
        <v>79</v>
      </c>
    </row>
    <row r="9600" spans="1:6" ht="45">
      <c r="A9600" s="31">
        <v>38539</v>
      </c>
      <c r="B9600" s="537" t="s">
        <v>9588</v>
      </c>
      <c r="C9600" s="31" t="s">
        <v>7677</v>
      </c>
      <c r="D9600" s="31">
        <v>107.43</v>
      </c>
      <c r="E9600" s="310" t="str">
        <f t="shared" si="150"/>
        <v>SINAPI 07/2024 INSUMOS</v>
      </c>
      <c r="F9600" s="31">
        <v>107.43</v>
      </c>
    </row>
    <row r="9601" spans="1:6" ht="45">
      <c r="A9601" s="31">
        <v>38540</v>
      </c>
      <c r="B9601" s="537" t="s">
        <v>9589</v>
      </c>
      <c r="C9601" s="31" t="s">
        <v>7677</v>
      </c>
      <c r="D9601" s="31">
        <v>275.32</v>
      </c>
      <c r="E9601" s="310" t="str">
        <f t="shared" si="150"/>
        <v>SINAPI 07/2024 INSUMOS</v>
      </c>
      <c r="F9601" s="31">
        <v>275.32</v>
      </c>
    </row>
    <row r="9602" spans="1:6" ht="40.5">
      <c r="A9602" s="31">
        <v>38384</v>
      </c>
      <c r="B9602" s="537" t="s">
        <v>9590</v>
      </c>
      <c r="C9602" s="31" t="s">
        <v>7632</v>
      </c>
      <c r="D9602" s="31">
        <v>22.81</v>
      </c>
      <c r="E9602" s="310" t="str">
        <f t="shared" si="150"/>
        <v>SINAPI 07/2024 INSUMOS</v>
      </c>
      <c r="F9602" s="31">
        <v>22.81</v>
      </c>
    </row>
    <row r="9603" spans="1:6" ht="40.5">
      <c r="A9603" s="31">
        <v>13</v>
      </c>
      <c r="B9603" s="537" t="s">
        <v>9591</v>
      </c>
      <c r="C9603" s="31" t="s">
        <v>7681</v>
      </c>
      <c r="D9603" s="31">
        <v>20.010000000000002</v>
      </c>
      <c r="E9603" s="310" t="str">
        <f t="shared" si="150"/>
        <v>SINAPI 07/2024 INSUMOS</v>
      </c>
      <c r="F9603" s="31">
        <v>20.010000000000002</v>
      </c>
    </row>
    <row r="9604" spans="1:6" ht="40.5">
      <c r="A9604" s="31">
        <v>2762</v>
      </c>
      <c r="B9604" s="537" t="s">
        <v>9592</v>
      </c>
      <c r="C9604" s="31" t="s">
        <v>7677</v>
      </c>
      <c r="D9604" s="31">
        <v>11.93</v>
      </c>
      <c r="E9604" s="310" t="str">
        <f t="shared" si="150"/>
        <v>SINAPI 07/2024 INSUMOS</v>
      </c>
      <c r="F9604" s="31">
        <v>11.93</v>
      </c>
    </row>
    <row r="9605" spans="1:6" ht="40.5">
      <c r="A9605" s="31">
        <v>21142</v>
      </c>
      <c r="B9605" s="537" t="s">
        <v>9593</v>
      </c>
      <c r="C9605" s="31" t="s">
        <v>7632</v>
      </c>
      <c r="D9605" s="31">
        <v>26.4</v>
      </c>
      <c r="E9605" s="310" t="str">
        <f t="shared" si="150"/>
        <v>SINAPI 07/2024 INSUMOS</v>
      </c>
      <c r="F9605" s="31">
        <v>26.4</v>
      </c>
    </row>
    <row r="9606" spans="1:6" ht="40.5">
      <c r="A9606" s="31">
        <v>4223</v>
      </c>
      <c r="B9606" s="537" t="s">
        <v>9594</v>
      </c>
      <c r="C9606" s="31" t="s">
        <v>7683</v>
      </c>
      <c r="D9606" s="31">
        <v>4.82</v>
      </c>
      <c r="E9606" s="310" t="str">
        <f t="shared" si="150"/>
        <v>SINAPI 07/2024 INSUMOS</v>
      </c>
      <c r="F9606" s="31">
        <v>4.82</v>
      </c>
    </row>
    <row r="9607" spans="1:6" ht="40.5">
      <c r="A9607" s="31">
        <v>37372</v>
      </c>
      <c r="B9607" s="537" t="s">
        <v>9595</v>
      </c>
      <c r="C9607" s="31" t="s">
        <v>7781</v>
      </c>
      <c r="D9607" s="31">
        <v>1.34</v>
      </c>
      <c r="E9607" s="310" t="str">
        <f t="shared" si="150"/>
        <v>SINAPI 07/2024 INSUMOS</v>
      </c>
      <c r="F9607" s="31">
        <v>1.34</v>
      </c>
    </row>
    <row r="9608" spans="1:6" ht="40.5">
      <c r="A9608" s="31">
        <v>40863</v>
      </c>
      <c r="B9608" s="537" t="s">
        <v>9596</v>
      </c>
      <c r="C9608" s="31" t="s">
        <v>7783</v>
      </c>
      <c r="D9608" s="31">
        <v>252.08</v>
      </c>
      <c r="E9608" s="310" t="str">
        <f t="shared" si="150"/>
        <v>SINAPI 07/2024 INSUMOS</v>
      </c>
      <c r="F9608" s="31">
        <v>252.08</v>
      </c>
    </row>
    <row r="9609" spans="1:6" ht="40.5">
      <c r="A9609" s="31">
        <v>38475</v>
      </c>
      <c r="B9609" s="537" t="s">
        <v>9597</v>
      </c>
      <c r="C9609" s="31" t="s">
        <v>7632</v>
      </c>
      <c r="D9609" s="31">
        <v>29.85</v>
      </c>
      <c r="E9609" s="310" t="str">
        <f t="shared" si="150"/>
        <v>SINAPI 07/2024 INSUMOS</v>
      </c>
      <c r="F9609" s="31">
        <v>29.85</v>
      </c>
    </row>
    <row r="9610" spans="1:6" ht="40.5">
      <c r="A9610" s="31">
        <v>38474</v>
      </c>
      <c r="B9610" s="537" t="s">
        <v>9598</v>
      </c>
      <c r="C9610" s="31" t="s">
        <v>7632</v>
      </c>
      <c r="D9610" s="31">
        <v>36.909999999999997</v>
      </c>
      <c r="E9610" s="310" t="str">
        <f t="shared" si="150"/>
        <v>SINAPI 07/2024 INSUMOS</v>
      </c>
      <c r="F9610" s="31">
        <v>36.909999999999997</v>
      </c>
    </row>
    <row r="9611" spans="1:6" ht="40.5">
      <c r="A9611" s="31">
        <v>10886</v>
      </c>
      <c r="B9611" s="537" t="s">
        <v>9599</v>
      </c>
      <c r="C9611" s="31" t="s">
        <v>7632</v>
      </c>
      <c r="D9611" s="31">
        <v>245</v>
      </c>
      <c r="E9611" s="310" t="str">
        <f t="shared" si="150"/>
        <v>SINAPI 07/2024 INSUMOS</v>
      </c>
      <c r="F9611" s="31">
        <v>245</v>
      </c>
    </row>
    <row r="9612" spans="1:6" ht="40.5">
      <c r="A9612" s="31">
        <v>10888</v>
      </c>
      <c r="B9612" s="537" t="s">
        <v>9600</v>
      </c>
      <c r="C9612" s="31" t="s">
        <v>7632</v>
      </c>
      <c r="D9612" s="31">
        <v>775.38</v>
      </c>
      <c r="E9612" s="310" t="str">
        <f t="shared" si="150"/>
        <v>SINAPI 07/2024 INSUMOS</v>
      </c>
      <c r="F9612" s="31">
        <v>775.38</v>
      </c>
    </row>
    <row r="9613" spans="1:6" ht="40.5">
      <c r="A9613" s="31">
        <v>10889</v>
      </c>
      <c r="B9613" s="537" t="s">
        <v>9601</v>
      </c>
      <c r="C9613" s="31" t="s">
        <v>7632</v>
      </c>
      <c r="D9613" s="31">
        <v>840</v>
      </c>
      <c r="E9613" s="310" t="str">
        <f t="shared" si="150"/>
        <v>SINAPI 07/2024 INSUMOS</v>
      </c>
      <c r="F9613" s="31">
        <v>840</v>
      </c>
    </row>
    <row r="9614" spans="1:6" ht="40.5">
      <c r="A9614" s="31">
        <v>10890</v>
      </c>
      <c r="B9614" s="537" t="s">
        <v>9602</v>
      </c>
      <c r="C9614" s="31" t="s">
        <v>7632</v>
      </c>
      <c r="D9614" s="31">
        <v>387.69</v>
      </c>
      <c r="E9614" s="310" t="str">
        <f t="shared" si="150"/>
        <v>SINAPI 07/2024 INSUMOS</v>
      </c>
      <c r="F9614" s="31">
        <v>387.69</v>
      </c>
    </row>
    <row r="9615" spans="1:6" ht="40.5">
      <c r="A9615" s="31">
        <v>10891</v>
      </c>
      <c r="B9615" s="537" t="s">
        <v>9603</v>
      </c>
      <c r="C9615" s="31" t="s">
        <v>7632</v>
      </c>
      <c r="D9615" s="31">
        <v>236.92</v>
      </c>
      <c r="E9615" s="310" t="str">
        <f t="shared" si="150"/>
        <v>SINAPI 07/2024 INSUMOS</v>
      </c>
      <c r="F9615" s="31">
        <v>236.92</v>
      </c>
    </row>
    <row r="9616" spans="1:6" ht="40.5">
      <c r="A9616" s="31">
        <v>10892</v>
      </c>
      <c r="B9616" s="537" t="s">
        <v>9604</v>
      </c>
      <c r="C9616" s="31" t="s">
        <v>7632</v>
      </c>
      <c r="D9616" s="31">
        <v>280</v>
      </c>
      <c r="E9616" s="310" t="str">
        <f t="shared" si="150"/>
        <v>SINAPI 07/2024 INSUMOS</v>
      </c>
      <c r="F9616" s="31">
        <v>280</v>
      </c>
    </row>
    <row r="9617" spans="1:6" ht="40.5">
      <c r="A9617" s="31">
        <v>20977</v>
      </c>
      <c r="B9617" s="537" t="s">
        <v>9605</v>
      </c>
      <c r="C9617" s="31" t="s">
        <v>7632</v>
      </c>
      <c r="D9617" s="31">
        <v>333.84</v>
      </c>
      <c r="E9617" s="310" t="str">
        <f t="shared" si="150"/>
        <v>SINAPI 07/2024 INSUMOS</v>
      </c>
      <c r="F9617" s="31">
        <v>333.84</v>
      </c>
    </row>
    <row r="9618" spans="1:6" ht="40.5">
      <c r="A9618" s="31">
        <v>3073</v>
      </c>
      <c r="B9618" s="537" t="s">
        <v>9606</v>
      </c>
      <c r="C9618" s="31" t="s">
        <v>7632</v>
      </c>
      <c r="D9618" s="31">
        <v>153.79</v>
      </c>
      <c r="E9618" s="310" t="str">
        <f t="shared" si="150"/>
        <v>SINAPI 07/2024 INSUMOS</v>
      </c>
      <c r="F9618" s="31">
        <v>153.79</v>
      </c>
    </row>
    <row r="9619" spans="1:6" ht="40.5">
      <c r="A9619" s="31">
        <v>3074</v>
      </c>
      <c r="B9619" s="537" t="s">
        <v>9607</v>
      </c>
      <c r="C9619" s="31" t="s">
        <v>7632</v>
      </c>
      <c r="D9619" s="31">
        <v>97.09</v>
      </c>
      <c r="E9619" s="310" t="str">
        <f t="shared" si="150"/>
        <v>SINAPI 07/2024 INSUMOS</v>
      </c>
      <c r="F9619" s="31">
        <v>97.09</v>
      </c>
    </row>
    <row r="9620" spans="1:6" ht="40.5">
      <c r="A9620" s="31">
        <v>3076</v>
      </c>
      <c r="B9620" s="537" t="s">
        <v>9608</v>
      </c>
      <c r="C9620" s="31" t="s">
        <v>7632</v>
      </c>
      <c r="D9620" s="31">
        <v>126.43</v>
      </c>
      <c r="E9620" s="310" t="str">
        <f t="shared" si="150"/>
        <v>SINAPI 07/2024 INSUMOS</v>
      </c>
      <c r="F9620" s="31">
        <v>126.43</v>
      </c>
    </row>
    <row r="9621" spans="1:6" ht="40.5">
      <c r="A9621" s="31">
        <v>3075</v>
      </c>
      <c r="B9621" s="537" t="s">
        <v>9609</v>
      </c>
      <c r="C9621" s="31" t="s">
        <v>7632</v>
      </c>
      <c r="D9621" s="31">
        <v>79.900000000000006</v>
      </c>
      <c r="E9621" s="310" t="str">
        <f t="shared" si="150"/>
        <v>SINAPI 07/2024 INSUMOS</v>
      </c>
      <c r="F9621" s="31">
        <v>79.900000000000006</v>
      </c>
    </row>
    <row r="9622" spans="1:6" ht="40.5">
      <c r="A9622" s="31">
        <v>10781</v>
      </c>
      <c r="B9622" s="537" t="s">
        <v>9610</v>
      </c>
      <c r="C9622" s="31" t="s">
        <v>7632</v>
      </c>
      <c r="D9622" s="31">
        <v>10.83</v>
      </c>
      <c r="E9622" s="310" t="str">
        <f t="shared" si="150"/>
        <v>SINAPI 07/2024 INSUMOS</v>
      </c>
      <c r="F9622" s="31">
        <v>10.83</v>
      </c>
    </row>
    <row r="9623" spans="1:6" ht="45">
      <c r="A9623" s="31">
        <v>11480</v>
      </c>
      <c r="B9623" s="537" t="s">
        <v>9611</v>
      </c>
      <c r="C9623" s="31" t="s">
        <v>8994</v>
      </c>
      <c r="D9623" s="31">
        <v>135.85</v>
      </c>
      <c r="E9623" s="310" t="str">
        <f t="shared" si="150"/>
        <v>SINAPI 07/2024 INSUMOS</v>
      </c>
      <c r="F9623" s="31">
        <v>135.85</v>
      </c>
    </row>
    <row r="9624" spans="1:6" ht="45">
      <c r="A9624" s="31">
        <v>43612</v>
      </c>
      <c r="B9624" s="537" t="s">
        <v>9612</v>
      </c>
      <c r="C9624" s="31" t="s">
        <v>8994</v>
      </c>
      <c r="D9624" s="31">
        <v>106.93</v>
      </c>
      <c r="E9624" s="310" t="str">
        <f t="shared" si="150"/>
        <v>SINAPI 07/2024 INSUMOS</v>
      </c>
      <c r="F9624" s="31">
        <v>106.93</v>
      </c>
    </row>
    <row r="9625" spans="1:6" ht="45">
      <c r="A9625" s="31">
        <v>43613</v>
      </c>
      <c r="B9625" s="537" t="s">
        <v>9613</v>
      </c>
      <c r="C9625" s="31" t="s">
        <v>8994</v>
      </c>
      <c r="D9625" s="31">
        <v>88.52</v>
      </c>
      <c r="E9625" s="310" t="str">
        <f t="shared" si="150"/>
        <v>SINAPI 07/2024 INSUMOS</v>
      </c>
      <c r="F9625" s="31">
        <v>88.52</v>
      </c>
    </row>
    <row r="9626" spans="1:6" ht="60">
      <c r="A9626" s="31">
        <v>11469</v>
      </c>
      <c r="B9626" s="537" t="s">
        <v>9614</v>
      </c>
      <c r="C9626" s="31" t="s">
        <v>7632</v>
      </c>
      <c r="D9626" s="31">
        <v>14.5</v>
      </c>
      <c r="E9626" s="310" t="str">
        <f t="shared" si="150"/>
        <v>SINAPI 07/2024 INSUMOS</v>
      </c>
      <c r="F9626" s="31">
        <v>14.5</v>
      </c>
    </row>
    <row r="9627" spans="1:6" ht="40.5">
      <c r="A9627" s="31">
        <v>11468</v>
      </c>
      <c r="B9627" s="537" t="s">
        <v>9615</v>
      </c>
      <c r="C9627" s="31" t="s">
        <v>7632</v>
      </c>
      <c r="D9627" s="31">
        <v>14.51</v>
      </c>
      <c r="E9627" s="310" t="str">
        <f t="shared" si="150"/>
        <v>SINAPI 07/2024 INSUMOS</v>
      </c>
      <c r="F9627" s="31">
        <v>14.51</v>
      </c>
    </row>
    <row r="9628" spans="1:6" ht="45">
      <c r="A9628" s="31">
        <v>11484</v>
      </c>
      <c r="B9628" s="537" t="s">
        <v>9616</v>
      </c>
      <c r="C9628" s="31" t="s">
        <v>7632</v>
      </c>
      <c r="D9628" s="31">
        <v>63.73</v>
      </c>
      <c r="E9628" s="310" t="str">
        <f t="shared" si="150"/>
        <v>SINAPI 07/2024 INSUMOS</v>
      </c>
      <c r="F9628" s="31">
        <v>63.73</v>
      </c>
    </row>
    <row r="9629" spans="1:6" ht="45">
      <c r="A9629" s="31">
        <v>38155</v>
      </c>
      <c r="B9629" s="537" t="s">
        <v>9617</v>
      </c>
      <c r="C9629" s="31" t="s">
        <v>7632</v>
      </c>
      <c r="D9629" s="31">
        <v>98.95</v>
      </c>
      <c r="E9629" s="310" t="str">
        <f t="shared" si="150"/>
        <v>SINAPI 07/2024 INSUMOS</v>
      </c>
      <c r="F9629" s="31">
        <v>98.95</v>
      </c>
    </row>
    <row r="9630" spans="1:6" ht="45">
      <c r="A9630" s="31">
        <v>11467</v>
      </c>
      <c r="B9630" s="537" t="s">
        <v>9618</v>
      </c>
      <c r="C9630" s="31" t="s">
        <v>7632</v>
      </c>
      <c r="D9630" s="31">
        <v>22.61</v>
      </c>
      <c r="E9630" s="310" t="str">
        <f t="shared" si="150"/>
        <v>SINAPI 07/2024 INSUMOS</v>
      </c>
      <c r="F9630" s="31">
        <v>22.61</v>
      </c>
    </row>
    <row r="9631" spans="1:6" ht="60">
      <c r="A9631" s="31">
        <v>38153</v>
      </c>
      <c r="B9631" s="537" t="s">
        <v>9619</v>
      </c>
      <c r="C9631" s="31" t="s">
        <v>8994</v>
      </c>
      <c r="D9631" s="31">
        <v>57.76</v>
      </c>
      <c r="E9631" s="310" t="str">
        <f t="shared" si="150"/>
        <v>SINAPI 07/2024 INSUMOS</v>
      </c>
      <c r="F9631" s="31">
        <v>57.76</v>
      </c>
    </row>
    <row r="9632" spans="1:6" ht="75">
      <c r="A9632" s="31">
        <v>43607</v>
      </c>
      <c r="B9632" s="537" t="s">
        <v>9620</v>
      </c>
      <c r="C9632" s="31" t="s">
        <v>8994</v>
      </c>
      <c r="D9632" s="31">
        <v>109.24</v>
      </c>
      <c r="E9632" s="310" t="str">
        <f t="shared" si="150"/>
        <v>SINAPI 07/2024 INSUMOS</v>
      </c>
      <c r="F9632" s="31">
        <v>109.24</v>
      </c>
    </row>
    <row r="9633" spans="1:6" ht="60">
      <c r="A9633" s="31">
        <v>3080</v>
      </c>
      <c r="B9633" s="537" t="s">
        <v>9621</v>
      </c>
      <c r="C9633" s="31" t="s">
        <v>8994</v>
      </c>
      <c r="D9633" s="31">
        <v>73.45</v>
      </c>
      <c r="E9633" s="310" t="str">
        <f t="shared" si="150"/>
        <v>SINAPI 07/2024 INSUMOS</v>
      </c>
      <c r="F9633" s="31">
        <v>73.45</v>
      </c>
    </row>
    <row r="9634" spans="1:6" ht="60">
      <c r="A9634" s="31">
        <v>3081</v>
      </c>
      <c r="B9634" s="537" t="s">
        <v>9622</v>
      </c>
      <c r="C9634" s="31" t="s">
        <v>8994</v>
      </c>
      <c r="D9634" s="31">
        <v>145.32</v>
      </c>
      <c r="E9634" s="310" t="str">
        <f t="shared" si="150"/>
        <v>SINAPI 07/2024 INSUMOS</v>
      </c>
      <c r="F9634" s="31">
        <v>145.32</v>
      </c>
    </row>
    <row r="9635" spans="1:6" ht="60">
      <c r="A9635" s="31">
        <v>3090</v>
      </c>
      <c r="B9635" s="537" t="s">
        <v>9623</v>
      </c>
      <c r="C9635" s="31" t="s">
        <v>8994</v>
      </c>
      <c r="D9635" s="31">
        <v>65.56</v>
      </c>
      <c r="E9635" s="310" t="str">
        <f t="shared" si="150"/>
        <v>SINAPI 07/2024 INSUMOS</v>
      </c>
      <c r="F9635" s="31">
        <v>65.56</v>
      </c>
    </row>
    <row r="9636" spans="1:6" ht="60">
      <c r="A9636" s="31">
        <v>43611</v>
      </c>
      <c r="B9636" s="537" t="s">
        <v>9624</v>
      </c>
      <c r="C9636" s="31" t="s">
        <v>8994</v>
      </c>
      <c r="D9636" s="31">
        <v>108.79</v>
      </c>
      <c r="E9636" s="310" t="str">
        <f t="shared" si="150"/>
        <v>SINAPI 07/2024 INSUMOS</v>
      </c>
      <c r="F9636" s="31">
        <v>108.79</v>
      </c>
    </row>
    <row r="9637" spans="1:6" ht="45">
      <c r="A9637" s="31">
        <v>3103</v>
      </c>
      <c r="B9637" s="537" t="s">
        <v>9625</v>
      </c>
      <c r="C9637" s="31" t="s">
        <v>7632</v>
      </c>
      <c r="D9637" s="31">
        <v>54.36</v>
      </c>
      <c r="E9637" s="310" t="str">
        <f t="shared" si="150"/>
        <v>SINAPI 07/2024 INSUMOS</v>
      </c>
      <c r="F9637" s="31">
        <v>54.36</v>
      </c>
    </row>
    <row r="9638" spans="1:6" ht="60">
      <c r="A9638" s="31">
        <v>3097</v>
      </c>
      <c r="B9638" s="537" t="s">
        <v>9626</v>
      </c>
      <c r="C9638" s="31" t="s">
        <v>8994</v>
      </c>
      <c r="D9638" s="31">
        <v>82.24</v>
      </c>
      <c r="E9638" s="310" t="str">
        <f t="shared" si="150"/>
        <v>SINAPI 07/2024 INSUMOS</v>
      </c>
      <c r="F9638" s="31">
        <v>82.24</v>
      </c>
    </row>
    <row r="9639" spans="1:6" ht="60">
      <c r="A9639" s="31">
        <v>3099</v>
      </c>
      <c r="B9639" s="537" t="s">
        <v>9627</v>
      </c>
      <c r="C9639" s="31" t="s">
        <v>8994</v>
      </c>
      <c r="D9639" s="31">
        <v>131.68</v>
      </c>
      <c r="E9639" s="310" t="str">
        <f t="shared" si="150"/>
        <v>SINAPI 07/2024 INSUMOS</v>
      </c>
      <c r="F9639" s="31">
        <v>131.68</v>
      </c>
    </row>
    <row r="9640" spans="1:6" ht="60">
      <c r="A9640" s="31">
        <v>38151</v>
      </c>
      <c r="B9640" s="537" t="s">
        <v>9628</v>
      </c>
      <c r="C9640" s="31" t="s">
        <v>8994</v>
      </c>
      <c r="D9640" s="31">
        <v>95.46</v>
      </c>
      <c r="E9640" s="310" t="str">
        <f t="shared" si="150"/>
        <v>SINAPI 07/2024 INSUMOS</v>
      </c>
      <c r="F9640" s="31">
        <v>95.46</v>
      </c>
    </row>
    <row r="9641" spans="1:6" ht="60">
      <c r="A9641" s="31">
        <v>38152</v>
      </c>
      <c r="B9641" s="537" t="s">
        <v>9629</v>
      </c>
      <c r="C9641" s="31" t="s">
        <v>8994</v>
      </c>
      <c r="D9641" s="31">
        <v>153.99</v>
      </c>
      <c r="E9641" s="310" t="str">
        <f t="shared" si="150"/>
        <v>SINAPI 07/2024 INSUMOS</v>
      </c>
      <c r="F9641" s="31">
        <v>153.99</v>
      </c>
    </row>
    <row r="9642" spans="1:6" ht="60">
      <c r="A9642" s="31">
        <v>43610</v>
      </c>
      <c r="B9642" s="537" t="s">
        <v>9630</v>
      </c>
      <c r="C9642" s="31" t="s">
        <v>8994</v>
      </c>
      <c r="D9642" s="31">
        <v>81.599999999999994</v>
      </c>
      <c r="E9642" s="310" t="str">
        <f t="shared" ref="E9642:E9705" si="151">+$G$7658</f>
        <v>SINAPI 07/2024 INSUMOS</v>
      </c>
      <c r="F9642" s="31">
        <v>81.599999999999994</v>
      </c>
    </row>
    <row r="9643" spans="1:6" ht="60">
      <c r="A9643" s="31">
        <v>3093</v>
      </c>
      <c r="B9643" s="537" t="s">
        <v>9631</v>
      </c>
      <c r="C9643" s="31" t="s">
        <v>8994</v>
      </c>
      <c r="D9643" s="31">
        <v>131.68</v>
      </c>
      <c r="E9643" s="310" t="str">
        <f t="shared" si="151"/>
        <v>SINAPI 07/2024 INSUMOS</v>
      </c>
      <c r="F9643" s="31">
        <v>131.68</v>
      </c>
    </row>
    <row r="9644" spans="1:6" ht="45">
      <c r="A9644" s="31">
        <v>38165</v>
      </c>
      <c r="B9644" s="537" t="s">
        <v>9632</v>
      </c>
      <c r="C9644" s="31" t="s">
        <v>8994</v>
      </c>
      <c r="D9644" s="31">
        <v>73.28</v>
      </c>
      <c r="E9644" s="310" t="str">
        <f t="shared" si="151"/>
        <v>SINAPI 07/2024 INSUMOS</v>
      </c>
      <c r="F9644" s="31">
        <v>73.28</v>
      </c>
    </row>
    <row r="9645" spans="1:6" ht="40.5">
      <c r="A9645" s="31">
        <v>38177</v>
      </c>
      <c r="B9645" s="537" t="s">
        <v>9633</v>
      </c>
      <c r="C9645" s="31" t="s">
        <v>7632</v>
      </c>
      <c r="D9645" s="31">
        <v>21.77</v>
      </c>
      <c r="E9645" s="310" t="str">
        <f t="shared" si="151"/>
        <v>SINAPI 07/2024 INSUMOS</v>
      </c>
      <c r="F9645" s="31">
        <v>21.77</v>
      </c>
    </row>
    <row r="9646" spans="1:6" ht="40.5">
      <c r="A9646" s="31">
        <v>11458</v>
      </c>
      <c r="B9646" s="537" t="s">
        <v>9634</v>
      </c>
      <c r="C9646" s="31" t="s">
        <v>7632</v>
      </c>
      <c r="D9646" s="31">
        <v>26</v>
      </c>
      <c r="E9646" s="310" t="str">
        <f t="shared" si="151"/>
        <v>SINAPI 07/2024 INSUMOS</v>
      </c>
      <c r="F9646" s="31">
        <v>26</v>
      </c>
    </row>
    <row r="9647" spans="1:6" ht="60">
      <c r="A9647" s="31">
        <v>3108</v>
      </c>
      <c r="B9647" s="537" t="s">
        <v>9635</v>
      </c>
      <c r="C9647" s="31" t="s">
        <v>7632</v>
      </c>
      <c r="D9647" s="31">
        <v>110.51</v>
      </c>
      <c r="E9647" s="310" t="str">
        <f t="shared" si="151"/>
        <v>SINAPI 07/2024 INSUMOS</v>
      </c>
      <c r="F9647" s="31">
        <v>110.51</v>
      </c>
    </row>
    <row r="9648" spans="1:6" ht="60">
      <c r="A9648" s="31">
        <v>3105</v>
      </c>
      <c r="B9648" s="537" t="s">
        <v>9636</v>
      </c>
      <c r="C9648" s="31" t="s">
        <v>7632</v>
      </c>
      <c r="D9648" s="31">
        <v>144.55000000000001</v>
      </c>
      <c r="E9648" s="310" t="str">
        <f t="shared" si="151"/>
        <v>SINAPI 07/2024 INSUMOS</v>
      </c>
      <c r="F9648" s="31">
        <v>144.55000000000001</v>
      </c>
    </row>
    <row r="9649" spans="1:6" ht="45">
      <c r="A9649" s="31">
        <v>38178</v>
      </c>
      <c r="B9649" s="537" t="s">
        <v>9637</v>
      </c>
      <c r="C9649" s="31" t="s">
        <v>7632</v>
      </c>
      <c r="D9649" s="31">
        <v>23.96</v>
      </c>
      <c r="E9649" s="310" t="str">
        <f t="shared" si="151"/>
        <v>SINAPI 07/2024 INSUMOS</v>
      </c>
      <c r="F9649" s="31">
        <v>23.96</v>
      </c>
    </row>
    <row r="9650" spans="1:6" ht="45">
      <c r="A9650" s="31">
        <v>43575</v>
      </c>
      <c r="B9650" s="537" t="s">
        <v>9638</v>
      </c>
      <c r="C9650" s="31" t="s">
        <v>7632</v>
      </c>
      <c r="D9650" s="31">
        <v>51.91</v>
      </c>
      <c r="E9650" s="310" t="str">
        <f t="shared" si="151"/>
        <v>SINAPI 07/2024 INSUMOS</v>
      </c>
      <c r="F9650" s="31">
        <v>51.91</v>
      </c>
    </row>
    <row r="9651" spans="1:6" ht="45">
      <c r="A9651" s="31">
        <v>43577</v>
      </c>
      <c r="B9651" s="537" t="s">
        <v>9639</v>
      </c>
      <c r="C9651" s="31" t="s">
        <v>7632</v>
      </c>
      <c r="D9651" s="31">
        <v>90.25</v>
      </c>
      <c r="E9651" s="310" t="str">
        <f t="shared" si="151"/>
        <v>SINAPI 07/2024 INSUMOS</v>
      </c>
      <c r="F9651" s="31">
        <v>90.25</v>
      </c>
    </row>
    <row r="9652" spans="1:6" ht="40.5">
      <c r="A9652" s="31">
        <v>43458</v>
      </c>
      <c r="B9652" s="537" t="s">
        <v>9640</v>
      </c>
      <c r="C9652" s="31" t="s">
        <v>7781</v>
      </c>
      <c r="D9652" s="31">
        <v>0.06</v>
      </c>
      <c r="E9652" s="310" t="str">
        <f t="shared" si="151"/>
        <v>SINAPI 07/2024 INSUMOS</v>
      </c>
      <c r="F9652" s="31">
        <v>0.06</v>
      </c>
    </row>
    <row r="9653" spans="1:6" ht="40.5">
      <c r="A9653" s="31">
        <v>43470</v>
      </c>
      <c r="B9653" s="537" t="s">
        <v>9641</v>
      </c>
      <c r="C9653" s="31" t="s">
        <v>7783</v>
      </c>
      <c r="D9653" s="31">
        <v>10.89</v>
      </c>
      <c r="E9653" s="310" t="str">
        <f t="shared" si="151"/>
        <v>SINAPI 07/2024 INSUMOS</v>
      </c>
      <c r="F9653" s="31">
        <v>10.89</v>
      </c>
    </row>
    <row r="9654" spans="1:6" ht="40.5">
      <c r="A9654" s="31">
        <v>43459</v>
      </c>
      <c r="B9654" s="537" t="s">
        <v>9642</v>
      </c>
      <c r="C9654" s="31" t="s">
        <v>7781</v>
      </c>
      <c r="D9654" s="31">
        <v>0.49</v>
      </c>
      <c r="E9654" s="310" t="str">
        <f t="shared" si="151"/>
        <v>SINAPI 07/2024 INSUMOS</v>
      </c>
      <c r="F9654" s="31">
        <v>0.49</v>
      </c>
    </row>
    <row r="9655" spans="1:6" ht="40.5">
      <c r="A9655" s="31">
        <v>43471</v>
      </c>
      <c r="B9655" s="537" t="s">
        <v>9643</v>
      </c>
      <c r="C9655" s="31" t="s">
        <v>7783</v>
      </c>
      <c r="D9655" s="31">
        <v>92.26</v>
      </c>
      <c r="E9655" s="310" t="str">
        <f t="shared" si="151"/>
        <v>SINAPI 07/2024 INSUMOS</v>
      </c>
      <c r="F9655" s="31">
        <v>92.26</v>
      </c>
    </row>
    <row r="9656" spans="1:6" ht="40.5">
      <c r="A9656" s="31">
        <v>43460</v>
      </c>
      <c r="B9656" s="537" t="s">
        <v>9644</v>
      </c>
      <c r="C9656" s="31" t="s">
        <v>7781</v>
      </c>
      <c r="D9656" s="31">
        <v>0.85</v>
      </c>
      <c r="E9656" s="310" t="str">
        <f t="shared" si="151"/>
        <v>SINAPI 07/2024 INSUMOS</v>
      </c>
      <c r="F9656" s="31">
        <v>0.85</v>
      </c>
    </row>
    <row r="9657" spans="1:6" ht="40.5">
      <c r="A9657" s="31">
        <v>43472</v>
      </c>
      <c r="B9657" s="537" t="s">
        <v>9645</v>
      </c>
      <c r="C9657" s="31" t="s">
        <v>7783</v>
      </c>
      <c r="D9657" s="31">
        <v>159.72999999999999</v>
      </c>
      <c r="E9657" s="310" t="str">
        <f t="shared" si="151"/>
        <v>SINAPI 07/2024 INSUMOS</v>
      </c>
      <c r="F9657" s="31">
        <v>159.72999999999999</v>
      </c>
    </row>
    <row r="9658" spans="1:6" ht="40.5">
      <c r="A9658" s="31">
        <v>43461</v>
      </c>
      <c r="B9658" s="537" t="s">
        <v>9646</v>
      </c>
      <c r="C9658" s="31" t="s">
        <v>7781</v>
      </c>
      <c r="D9658" s="31">
        <v>0.31</v>
      </c>
      <c r="E9658" s="310" t="str">
        <f t="shared" si="151"/>
        <v>SINAPI 07/2024 INSUMOS</v>
      </c>
      <c r="F9658" s="31">
        <v>0.31</v>
      </c>
    </row>
    <row r="9659" spans="1:6" ht="40.5">
      <c r="A9659" s="31">
        <v>43473</v>
      </c>
      <c r="B9659" s="537" t="s">
        <v>9647</v>
      </c>
      <c r="C9659" s="31" t="s">
        <v>7783</v>
      </c>
      <c r="D9659" s="31">
        <v>59.28</v>
      </c>
      <c r="E9659" s="310" t="str">
        <f t="shared" si="151"/>
        <v>SINAPI 07/2024 INSUMOS</v>
      </c>
      <c r="F9659" s="31">
        <v>59.28</v>
      </c>
    </row>
    <row r="9660" spans="1:6" ht="40.5">
      <c r="A9660" s="31">
        <v>43463</v>
      </c>
      <c r="B9660" s="537" t="s">
        <v>9648</v>
      </c>
      <c r="C9660" s="31" t="s">
        <v>7781</v>
      </c>
      <c r="D9660" s="31">
        <v>0.1</v>
      </c>
      <c r="E9660" s="310" t="str">
        <f t="shared" si="151"/>
        <v>SINAPI 07/2024 INSUMOS</v>
      </c>
      <c r="F9660" s="31">
        <v>0.1</v>
      </c>
    </row>
    <row r="9661" spans="1:6" ht="40.5">
      <c r="A9661" s="31">
        <v>43475</v>
      </c>
      <c r="B9661" s="537" t="s">
        <v>9649</v>
      </c>
      <c r="C9661" s="31" t="s">
        <v>7783</v>
      </c>
      <c r="D9661" s="31">
        <v>18.73</v>
      </c>
      <c r="E9661" s="310" t="str">
        <f t="shared" si="151"/>
        <v>SINAPI 07/2024 INSUMOS</v>
      </c>
      <c r="F9661" s="31">
        <v>18.73</v>
      </c>
    </row>
    <row r="9662" spans="1:6" ht="40.5">
      <c r="A9662" s="31">
        <v>43462</v>
      </c>
      <c r="B9662" s="537" t="s">
        <v>9650</v>
      </c>
      <c r="C9662" s="31" t="s">
        <v>7781</v>
      </c>
      <c r="D9662" s="31">
        <v>0.01</v>
      </c>
      <c r="E9662" s="310" t="str">
        <f t="shared" si="151"/>
        <v>SINAPI 07/2024 INSUMOS</v>
      </c>
      <c r="F9662" s="31">
        <v>0.01</v>
      </c>
    </row>
    <row r="9663" spans="1:6" ht="40.5">
      <c r="A9663" s="31">
        <v>43474</v>
      </c>
      <c r="B9663" s="537" t="s">
        <v>9651</v>
      </c>
      <c r="C9663" s="31" t="s">
        <v>7783</v>
      </c>
      <c r="D9663" s="31">
        <v>2.29</v>
      </c>
      <c r="E9663" s="310" t="str">
        <f t="shared" si="151"/>
        <v>SINAPI 07/2024 INSUMOS</v>
      </c>
      <c r="F9663" s="31">
        <v>2.29</v>
      </c>
    </row>
    <row r="9664" spans="1:6" ht="40.5">
      <c r="A9664" s="31">
        <v>43464</v>
      </c>
      <c r="B9664" s="537" t="s">
        <v>9652</v>
      </c>
      <c r="C9664" s="31" t="s">
        <v>7781</v>
      </c>
      <c r="D9664" s="31">
        <v>0.01</v>
      </c>
      <c r="E9664" s="310" t="str">
        <f t="shared" si="151"/>
        <v>SINAPI 07/2024 INSUMOS</v>
      </c>
      <c r="F9664" s="31">
        <v>0.01</v>
      </c>
    </row>
    <row r="9665" spans="1:6" ht="40.5">
      <c r="A9665" s="31">
        <v>43476</v>
      </c>
      <c r="B9665" s="537" t="s">
        <v>9653</v>
      </c>
      <c r="C9665" s="31" t="s">
        <v>7783</v>
      </c>
      <c r="D9665" s="31">
        <v>0.01</v>
      </c>
      <c r="E9665" s="310" t="str">
        <f t="shared" si="151"/>
        <v>SINAPI 07/2024 INSUMOS</v>
      </c>
      <c r="F9665" s="31">
        <v>0.01</v>
      </c>
    </row>
    <row r="9666" spans="1:6" ht="40.5">
      <c r="A9666" s="31">
        <v>43465</v>
      </c>
      <c r="B9666" s="537" t="s">
        <v>9654</v>
      </c>
      <c r="C9666" s="31" t="s">
        <v>7781</v>
      </c>
      <c r="D9666" s="31">
        <v>0.82</v>
      </c>
      <c r="E9666" s="310" t="str">
        <f t="shared" si="151"/>
        <v>SINAPI 07/2024 INSUMOS</v>
      </c>
      <c r="F9666" s="31">
        <v>0.82</v>
      </c>
    </row>
    <row r="9667" spans="1:6" ht="40.5">
      <c r="A9667" s="31">
        <v>43477</v>
      </c>
      <c r="B9667" s="537" t="s">
        <v>9655</v>
      </c>
      <c r="C9667" s="31" t="s">
        <v>7783</v>
      </c>
      <c r="D9667" s="31">
        <v>155.21</v>
      </c>
      <c r="E9667" s="310" t="str">
        <f t="shared" si="151"/>
        <v>SINAPI 07/2024 INSUMOS</v>
      </c>
      <c r="F9667" s="31">
        <v>155.21</v>
      </c>
    </row>
    <row r="9668" spans="1:6" ht="40.5">
      <c r="A9668" s="31">
        <v>43466</v>
      </c>
      <c r="B9668" s="537" t="s">
        <v>9656</v>
      </c>
      <c r="C9668" s="31" t="s">
        <v>7781</v>
      </c>
      <c r="D9668" s="31">
        <v>1.97</v>
      </c>
      <c r="E9668" s="310" t="str">
        <f t="shared" si="151"/>
        <v>SINAPI 07/2024 INSUMOS</v>
      </c>
      <c r="F9668" s="31">
        <v>1.97</v>
      </c>
    </row>
    <row r="9669" spans="1:6" ht="40.5">
      <c r="A9669" s="31">
        <v>43478</v>
      </c>
      <c r="B9669" s="537" t="s">
        <v>9657</v>
      </c>
      <c r="C9669" s="31" t="s">
        <v>7783</v>
      </c>
      <c r="D9669" s="31">
        <v>371.21</v>
      </c>
      <c r="E9669" s="310" t="str">
        <f t="shared" si="151"/>
        <v>SINAPI 07/2024 INSUMOS</v>
      </c>
      <c r="F9669" s="31">
        <v>371.21</v>
      </c>
    </row>
    <row r="9670" spans="1:6" ht="40.5">
      <c r="A9670" s="31">
        <v>43467</v>
      </c>
      <c r="B9670" s="537" t="s">
        <v>9658</v>
      </c>
      <c r="C9670" s="31" t="s">
        <v>7781</v>
      </c>
      <c r="D9670" s="31">
        <v>0.61</v>
      </c>
      <c r="E9670" s="310" t="str">
        <f t="shared" si="151"/>
        <v>SINAPI 07/2024 INSUMOS</v>
      </c>
      <c r="F9670" s="31">
        <v>0.61</v>
      </c>
    </row>
    <row r="9671" spans="1:6" ht="40.5">
      <c r="A9671" s="31">
        <v>43479</v>
      </c>
      <c r="B9671" s="537" t="s">
        <v>9659</v>
      </c>
      <c r="C9671" s="31" t="s">
        <v>7783</v>
      </c>
      <c r="D9671" s="31">
        <v>114.72</v>
      </c>
      <c r="E9671" s="310" t="str">
        <f t="shared" si="151"/>
        <v>SINAPI 07/2024 INSUMOS</v>
      </c>
      <c r="F9671" s="31">
        <v>114.72</v>
      </c>
    </row>
    <row r="9672" spans="1:6" ht="40.5">
      <c r="A9672" s="31">
        <v>43468</v>
      </c>
      <c r="B9672" s="537" t="s">
        <v>9660</v>
      </c>
      <c r="C9672" s="31" t="s">
        <v>7781</v>
      </c>
      <c r="D9672" s="31">
        <v>1.23</v>
      </c>
      <c r="E9672" s="310" t="str">
        <f t="shared" si="151"/>
        <v>SINAPI 07/2024 INSUMOS</v>
      </c>
      <c r="F9672" s="31">
        <v>1.23</v>
      </c>
    </row>
    <row r="9673" spans="1:6" ht="40.5">
      <c r="A9673" s="31">
        <v>43480</v>
      </c>
      <c r="B9673" s="537" t="s">
        <v>9661</v>
      </c>
      <c r="C9673" s="31" t="s">
        <v>7783</v>
      </c>
      <c r="D9673" s="31">
        <v>232.31</v>
      </c>
      <c r="E9673" s="310" t="str">
        <f t="shared" si="151"/>
        <v>SINAPI 07/2024 INSUMOS</v>
      </c>
      <c r="F9673" s="31">
        <v>232.31</v>
      </c>
    </row>
    <row r="9674" spans="1:6" ht="40.5">
      <c r="A9674" s="31">
        <v>43469</v>
      </c>
      <c r="B9674" s="537" t="s">
        <v>9662</v>
      </c>
      <c r="C9674" s="31" t="s">
        <v>7781</v>
      </c>
      <c r="D9674" s="31">
        <v>7.0000000000000007E-2</v>
      </c>
      <c r="E9674" s="310" t="str">
        <f t="shared" si="151"/>
        <v>SINAPI 07/2024 INSUMOS</v>
      </c>
      <c r="F9674" s="31">
        <v>7.0000000000000007E-2</v>
      </c>
    </row>
    <row r="9675" spans="1:6" ht="40.5">
      <c r="A9675" s="31">
        <v>43481</v>
      </c>
      <c r="B9675" s="537" t="s">
        <v>9663</v>
      </c>
      <c r="C9675" s="31" t="s">
        <v>7783</v>
      </c>
      <c r="D9675" s="31">
        <v>12.77</v>
      </c>
      <c r="E9675" s="310" t="str">
        <f t="shared" si="151"/>
        <v>SINAPI 07/2024 INSUMOS</v>
      </c>
      <c r="F9675" s="31">
        <v>12.77</v>
      </c>
    </row>
    <row r="9676" spans="1:6" ht="45">
      <c r="A9676" s="31">
        <v>3119</v>
      </c>
      <c r="B9676" s="537" t="s">
        <v>9664</v>
      </c>
      <c r="C9676" s="31" t="s">
        <v>7632</v>
      </c>
      <c r="D9676" s="31">
        <v>2.81</v>
      </c>
      <c r="E9676" s="310" t="str">
        <f t="shared" si="151"/>
        <v>SINAPI 07/2024 INSUMOS</v>
      </c>
      <c r="F9676" s="31">
        <v>2.81</v>
      </c>
    </row>
    <row r="9677" spans="1:6" ht="45">
      <c r="A9677" s="31">
        <v>3122</v>
      </c>
      <c r="B9677" s="537" t="s">
        <v>9665</v>
      </c>
      <c r="C9677" s="31" t="s">
        <v>7632</v>
      </c>
      <c r="D9677" s="31">
        <v>5.72</v>
      </c>
      <c r="E9677" s="310" t="str">
        <f t="shared" si="151"/>
        <v>SINAPI 07/2024 INSUMOS</v>
      </c>
      <c r="F9677" s="31">
        <v>5.72</v>
      </c>
    </row>
    <row r="9678" spans="1:6" ht="45">
      <c r="A9678" s="31">
        <v>3121</v>
      </c>
      <c r="B9678" s="537" t="s">
        <v>9666</v>
      </c>
      <c r="C9678" s="31" t="s">
        <v>7632</v>
      </c>
      <c r="D9678" s="31">
        <v>6.49</v>
      </c>
      <c r="E9678" s="310" t="str">
        <f t="shared" si="151"/>
        <v>SINAPI 07/2024 INSUMOS</v>
      </c>
      <c r="F9678" s="31">
        <v>6.49</v>
      </c>
    </row>
    <row r="9679" spans="1:6" ht="45">
      <c r="A9679" s="31">
        <v>3120</v>
      </c>
      <c r="B9679" s="537" t="s">
        <v>9667</v>
      </c>
      <c r="C9679" s="31" t="s">
        <v>7632</v>
      </c>
      <c r="D9679" s="31">
        <v>12.3</v>
      </c>
      <c r="E9679" s="310" t="str">
        <f t="shared" si="151"/>
        <v>SINAPI 07/2024 INSUMOS</v>
      </c>
      <c r="F9679" s="31">
        <v>12.3</v>
      </c>
    </row>
    <row r="9680" spans="1:6" ht="45">
      <c r="A9680" s="31">
        <v>11455</v>
      </c>
      <c r="B9680" s="537" t="s">
        <v>9668</v>
      </c>
      <c r="C9680" s="31" t="s">
        <v>7632</v>
      </c>
      <c r="D9680" s="31">
        <v>17.8</v>
      </c>
      <c r="E9680" s="310" t="str">
        <f t="shared" si="151"/>
        <v>SINAPI 07/2024 INSUMOS</v>
      </c>
      <c r="F9680" s="31">
        <v>17.8</v>
      </c>
    </row>
    <row r="9681" spans="1:6" ht="45">
      <c r="A9681" s="31">
        <v>11456</v>
      </c>
      <c r="B9681" s="537" t="s">
        <v>9669</v>
      </c>
      <c r="C9681" s="31" t="s">
        <v>7632</v>
      </c>
      <c r="D9681" s="31">
        <v>21.27</v>
      </c>
      <c r="E9681" s="310" t="str">
        <f t="shared" si="151"/>
        <v>SINAPI 07/2024 INSUMOS</v>
      </c>
      <c r="F9681" s="31">
        <v>21.27</v>
      </c>
    </row>
    <row r="9682" spans="1:6" ht="60">
      <c r="A9682" s="31">
        <v>3107</v>
      </c>
      <c r="B9682" s="537" t="s">
        <v>9670</v>
      </c>
      <c r="C9682" s="31" t="s">
        <v>7632</v>
      </c>
      <c r="D9682" s="31">
        <v>8.9700000000000006</v>
      </c>
      <c r="E9682" s="310" t="str">
        <f t="shared" si="151"/>
        <v>SINAPI 07/2024 INSUMOS</v>
      </c>
      <c r="F9682" s="31">
        <v>8.9700000000000006</v>
      </c>
    </row>
    <row r="9683" spans="1:6" ht="60">
      <c r="A9683" s="31">
        <v>43583</v>
      </c>
      <c r="B9683" s="537" t="s">
        <v>9671</v>
      </c>
      <c r="C9683" s="31" t="s">
        <v>7632</v>
      </c>
      <c r="D9683" s="31">
        <v>10.119999999999999</v>
      </c>
      <c r="E9683" s="310" t="str">
        <f t="shared" si="151"/>
        <v>SINAPI 07/2024 INSUMOS</v>
      </c>
      <c r="F9683" s="31">
        <v>10.119999999999999</v>
      </c>
    </row>
    <row r="9684" spans="1:6" ht="60">
      <c r="A9684" s="31">
        <v>43586</v>
      </c>
      <c r="B9684" s="537" t="s">
        <v>9672</v>
      </c>
      <c r="C9684" s="31" t="s">
        <v>7632</v>
      </c>
      <c r="D9684" s="31">
        <v>10.37</v>
      </c>
      <c r="E9684" s="310" t="str">
        <f t="shared" si="151"/>
        <v>SINAPI 07/2024 INSUMOS</v>
      </c>
      <c r="F9684" s="31">
        <v>10.37</v>
      </c>
    </row>
    <row r="9685" spans="1:6" ht="60">
      <c r="A9685" s="31">
        <v>11461</v>
      </c>
      <c r="B9685" s="537" t="s">
        <v>9673</v>
      </c>
      <c r="C9685" s="31" t="s">
        <v>7632</v>
      </c>
      <c r="D9685" s="31">
        <v>11.3</v>
      </c>
      <c r="E9685" s="310" t="str">
        <f t="shared" si="151"/>
        <v>SINAPI 07/2024 INSUMOS</v>
      </c>
      <c r="F9685" s="31">
        <v>11.3</v>
      </c>
    </row>
    <row r="9686" spans="1:6" ht="60">
      <c r="A9686" s="31">
        <v>43587</v>
      </c>
      <c r="B9686" s="537" t="s">
        <v>9674</v>
      </c>
      <c r="C9686" s="31" t="s">
        <v>7632</v>
      </c>
      <c r="D9686" s="31">
        <v>13.04</v>
      </c>
      <c r="E9686" s="310" t="str">
        <f t="shared" si="151"/>
        <v>SINAPI 07/2024 INSUMOS</v>
      </c>
      <c r="F9686" s="31">
        <v>13.04</v>
      </c>
    </row>
    <row r="9687" spans="1:6" ht="60">
      <c r="A9687" s="31">
        <v>3106</v>
      </c>
      <c r="B9687" s="537" t="s">
        <v>9675</v>
      </c>
      <c r="C9687" s="31" t="s">
        <v>7632</v>
      </c>
      <c r="D9687" s="31">
        <v>16.54</v>
      </c>
      <c r="E9687" s="310" t="str">
        <f t="shared" si="151"/>
        <v>SINAPI 07/2024 INSUMOS</v>
      </c>
      <c r="F9687" s="31">
        <v>16.54</v>
      </c>
    </row>
    <row r="9688" spans="1:6" ht="40.5">
      <c r="A9688" s="31">
        <v>44539</v>
      </c>
      <c r="B9688" s="537" t="s">
        <v>9676</v>
      </c>
      <c r="C9688" s="31" t="s">
        <v>7681</v>
      </c>
      <c r="D9688" s="31">
        <v>2.79</v>
      </c>
      <c r="E9688" s="310" t="str">
        <f t="shared" si="151"/>
        <v>SINAPI 07/2024 INSUMOS</v>
      </c>
      <c r="F9688" s="31">
        <v>2.79</v>
      </c>
    </row>
    <row r="9689" spans="1:6" ht="40.5">
      <c r="A9689" s="31">
        <v>3123</v>
      </c>
      <c r="B9689" s="537" t="s">
        <v>9677</v>
      </c>
      <c r="C9689" s="31" t="s">
        <v>7681</v>
      </c>
      <c r="D9689" s="31">
        <v>2.6</v>
      </c>
      <c r="E9689" s="310" t="str">
        <f t="shared" si="151"/>
        <v>SINAPI 07/2024 INSUMOS</v>
      </c>
      <c r="F9689" s="31">
        <v>2.6</v>
      </c>
    </row>
    <row r="9690" spans="1:6" ht="40.5">
      <c r="A9690" s="31">
        <v>38125</v>
      </c>
      <c r="B9690" s="537" t="s">
        <v>9678</v>
      </c>
      <c r="C9690" s="31" t="s">
        <v>7681</v>
      </c>
      <c r="D9690" s="31">
        <v>1.06</v>
      </c>
      <c r="E9690" s="310" t="str">
        <f t="shared" si="151"/>
        <v>SINAPI 07/2024 INSUMOS</v>
      </c>
      <c r="F9690" s="31">
        <v>1.06</v>
      </c>
    </row>
    <row r="9691" spans="1:6" ht="45">
      <c r="A9691" s="31">
        <v>39014</v>
      </c>
      <c r="B9691" s="537" t="s">
        <v>9679</v>
      </c>
      <c r="C9691" s="31" t="s">
        <v>7681</v>
      </c>
      <c r="D9691" s="31">
        <v>13</v>
      </c>
      <c r="E9691" s="310" t="str">
        <f t="shared" si="151"/>
        <v>SINAPI 07/2024 INSUMOS</v>
      </c>
      <c r="F9691" s="31">
        <v>13</v>
      </c>
    </row>
    <row r="9692" spans="1:6" ht="40.5">
      <c r="A9692" s="31">
        <v>39365</v>
      </c>
      <c r="B9692" s="537" t="s">
        <v>9680</v>
      </c>
      <c r="C9692" s="31" t="s">
        <v>7632</v>
      </c>
      <c r="D9692" s="118">
        <v>1668.13</v>
      </c>
      <c r="E9692" s="310" t="str">
        <f t="shared" si="151"/>
        <v>SINAPI 07/2024 INSUMOS</v>
      </c>
      <c r="F9692" s="118">
        <v>1668.13</v>
      </c>
    </row>
    <row r="9693" spans="1:6" ht="40.5">
      <c r="A9693" s="31">
        <v>39366</v>
      </c>
      <c r="B9693" s="537" t="s">
        <v>9681</v>
      </c>
      <c r="C9693" s="31" t="s">
        <v>7632</v>
      </c>
      <c r="D9693" s="118">
        <v>2530.8200000000002</v>
      </c>
      <c r="E9693" s="310" t="str">
        <f t="shared" si="151"/>
        <v>SINAPI 07/2024 INSUMOS</v>
      </c>
      <c r="F9693" s="118">
        <v>2530.8200000000002</v>
      </c>
    </row>
    <row r="9694" spans="1:6" ht="40.5">
      <c r="A9694" s="31">
        <v>39367</v>
      </c>
      <c r="B9694" s="537" t="s">
        <v>9682</v>
      </c>
      <c r="C9694" s="31" t="s">
        <v>7632</v>
      </c>
      <c r="D9694" s="118">
        <v>4336.3999999999996</v>
      </c>
      <c r="E9694" s="310" t="str">
        <f t="shared" si="151"/>
        <v>SINAPI 07/2024 INSUMOS</v>
      </c>
      <c r="F9694" s="118">
        <v>4336.3999999999996</v>
      </c>
    </row>
    <row r="9695" spans="1:6" ht="40.5">
      <c r="A9695" s="31">
        <v>37394</v>
      </c>
      <c r="B9695" s="537" t="s">
        <v>9683</v>
      </c>
      <c r="C9695" s="31" t="s">
        <v>9684</v>
      </c>
      <c r="D9695" s="31">
        <v>45.96</v>
      </c>
      <c r="E9695" s="310" t="str">
        <f t="shared" si="151"/>
        <v>SINAPI 07/2024 INSUMOS</v>
      </c>
      <c r="F9695" s="31">
        <v>45.96</v>
      </c>
    </row>
    <row r="9696" spans="1:6" ht="40.5">
      <c r="A9696" s="31">
        <v>14146</v>
      </c>
      <c r="B9696" s="537" t="s">
        <v>9685</v>
      </c>
      <c r="C9696" s="31" t="s">
        <v>9684</v>
      </c>
      <c r="D9696" s="31">
        <v>73.91</v>
      </c>
      <c r="E9696" s="310" t="str">
        <f t="shared" si="151"/>
        <v>SINAPI 07/2024 INSUMOS</v>
      </c>
      <c r="F9696" s="31">
        <v>73.91</v>
      </c>
    </row>
    <row r="9697" spans="1:6" ht="40.5">
      <c r="A9697" s="31">
        <v>938</v>
      </c>
      <c r="B9697" s="537" t="s">
        <v>9686</v>
      </c>
      <c r="C9697" s="31" t="s">
        <v>7677</v>
      </c>
      <c r="D9697" s="31">
        <v>1.44</v>
      </c>
      <c r="E9697" s="310" t="str">
        <f t="shared" si="151"/>
        <v>SINAPI 07/2024 INSUMOS</v>
      </c>
      <c r="F9697" s="31">
        <v>1.44</v>
      </c>
    </row>
    <row r="9698" spans="1:6" ht="40.5">
      <c r="A9698" s="31">
        <v>937</v>
      </c>
      <c r="B9698" s="537" t="s">
        <v>9687</v>
      </c>
      <c r="C9698" s="31" t="s">
        <v>7677</v>
      </c>
      <c r="D9698" s="31">
        <v>8.42</v>
      </c>
      <c r="E9698" s="310" t="str">
        <f t="shared" si="151"/>
        <v>SINAPI 07/2024 INSUMOS</v>
      </c>
      <c r="F9698" s="31">
        <v>8.42</v>
      </c>
    </row>
    <row r="9699" spans="1:6" ht="40.5">
      <c r="A9699" s="31">
        <v>939</v>
      </c>
      <c r="B9699" s="537" t="s">
        <v>9688</v>
      </c>
      <c r="C9699" s="31" t="s">
        <v>7677</v>
      </c>
      <c r="D9699" s="31">
        <v>2.33</v>
      </c>
      <c r="E9699" s="310" t="str">
        <f t="shared" si="151"/>
        <v>SINAPI 07/2024 INSUMOS</v>
      </c>
      <c r="F9699" s="31">
        <v>2.33</v>
      </c>
    </row>
    <row r="9700" spans="1:6" ht="40.5">
      <c r="A9700" s="31">
        <v>944</v>
      </c>
      <c r="B9700" s="537" t="s">
        <v>9689</v>
      </c>
      <c r="C9700" s="31" t="s">
        <v>7677</v>
      </c>
      <c r="D9700" s="31">
        <v>3.69</v>
      </c>
      <c r="E9700" s="310" t="str">
        <f t="shared" si="151"/>
        <v>SINAPI 07/2024 INSUMOS</v>
      </c>
      <c r="F9700" s="31">
        <v>3.69</v>
      </c>
    </row>
    <row r="9701" spans="1:6" ht="40.5">
      <c r="A9701" s="31">
        <v>940</v>
      </c>
      <c r="B9701" s="537" t="s">
        <v>9690</v>
      </c>
      <c r="C9701" s="31" t="s">
        <v>7677</v>
      </c>
      <c r="D9701" s="31">
        <v>5.33</v>
      </c>
      <c r="E9701" s="310" t="str">
        <f t="shared" si="151"/>
        <v>SINAPI 07/2024 INSUMOS</v>
      </c>
      <c r="F9701" s="31">
        <v>5.33</v>
      </c>
    </row>
    <row r="9702" spans="1:6" ht="40.5">
      <c r="A9702" s="31">
        <v>44397</v>
      </c>
      <c r="B9702" s="537" t="s">
        <v>9691</v>
      </c>
      <c r="C9702" s="31" t="s">
        <v>7677</v>
      </c>
      <c r="D9702" s="31">
        <v>4.37</v>
      </c>
      <c r="E9702" s="310" t="str">
        <f t="shared" si="151"/>
        <v>SINAPI 07/2024 INSUMOS</v>
      </c>
      <c r="F9702" s="31">
        <v>4.37</v>
      </c>
    </row>
    <row r="9703" spans="1:6" ht="40.5">
      <c r="A9703" s="31">
        <v>406</v>
      </c>
      <c r="B9703" s="537" t="s">
        <v>9692</v>
      </c>
      <c r="C9703" s="31" t="s">
        <v>7632</v>
      </c>
      <c r="D9703" s="31">
        <v>78.23</v>
      </c>
      <c r="E9703" s="310" t="str">
        <f t="shared" si="151"/>
        <v>SINAPI 07/2024 INSUMOS</v>
      </c>
      <c r="F9703" s="31">
        <v>78.23</v>
      </c>
    </row>
    <row r="9704" spans="1:6" ht="40.5">
      <c r="A9704" s="31">
        <v>42529</v>
      </c>
      <c r="B9704" s="537" t="s">
        <v>9693</v>
      </c>
      <c r="C9704" s="31" t="s">
        <v>7677</v>
      </c>
      <c r="D9704" s="31">
        <v>1.35</v>
      </c>
      <c r="E9704" s="310" t="str">
        <f t="shared" si="151"/>
        <v>SINAPI 07/2024 INSUMOS</v>
      </c>
      <c r="F9704" s="31">
        <v>1.35</v>
      </c>
    </row>
    <row r="9705" spans="1:6" ht="40.5">
      <c r="A9705" s="31">
        <v>39634</v>
      </c>
      <c r="B9705" s="537" t="s">
        <v>9694</v>
      </c>
      <c r="C9705" s="31" t="s">
        <v>7677</v>
      </c>
      <c r="D9705" s="31">
        <v>5.84</v>
      </c>
      <c r="E9705" s="310" t="str">
        <f t="shared" si="151"/>
        <v>SINAPI 07/2024 INSUMOS</v>
      </c>
      <c r="F9705" s="31">
        <v>5.84</v>
      </c>
    </row>
    <row r="9706" spans="1:6" ht="40.5">
      <c r="A9706" s="31">
        <v>39701</v>
      </c>
      <c r="B9706" s="537" t="s">
        <v>9695</v>
      </c>
      <c r="C9706" s="31" t="s">
        <v>7632</v>
      </c>
      <c r="D9706" s="31">
        <v>106.69</v>
      </c>
      <c r="E9706" s="310" t="str">
        <f t="shared" ref="E9706:E9769" si="152">+$G$7658</f>
        <v>SINAPI 07/2024 INSUMOS</v>
      </c>
      <c r="F9706" s="31">
        <v>106.69</v>
      </c>
    </row>
    <row r="9707" spans="1:6" ht="40.5">
      <c r="A9707" s="31">
        <v>12815</v>
      </c>
      <c r="B9707" s="537" t="s">
        <v>9696</v>
      </c>
      <c r="C9707" s="31" t="s">
        <v>7632</v>
      </c>
      <c r="D9707" s="31">
        <v>10.039999999999999</v>
      </c>
      <c r="E9707" s="310" t="str">
        <f t="shared" si="152"/>
        <v>SINAPI 07/2024 INSUMOS</v>
      </c>
      <c r="F9707" s="31">
        <v>10.039999999999999</v>
      </c>
    </row>
    <row r="9708" spans="1:6" ht="40.5">
      <c r="A9708" s="31">
        <v>39431</v>
      </c>
      <c r="B9708" s="537" t="s">
        <v>9697</v>
      </c>
      <c r="C9708" s="31" t="s">
        <v>7677</v>
      </c>
      <c r="D9708" s="31">
        <v>0.28999999999999998</v>
      </c>
      <c r="E9708" s="310" t="str">
        <f t="shared" si="152"/>
        <v>SINAPI 07/2024 INSUMOS</v>
      </c>
      <c r="F9708" s="31">
        <v>0.28999999999999998</v>
      </c>
    </row>
    <row r="9709" spans="1:6" ht="40.5">
      <c r="A9709" s="31">
        <v>39432</v>
      </c>
      <c r="B9709" s="537" t="s">
        <v>9698</v>
      </c>
      <c r="C9709" s="31" t="s">
        <v>7677</v>
      </c>
      <c r="D9709" s="31">
        <v>2.63</v>
      </c>
      <c r="E9709" s="310" t="str">
        <f t="shared" si="152"/>
        <v>SINAPI 07/2024 INSUMOS</v>
      </c>
      <c r="F9709" s="31">
        <v>2.63</v>
      </c>
    </row>
    <row r="9710" spans="1:6" ht="40.5">
      <c r="A9710" s="31">
        <v>20111</v>
      </c>
      <c r="B9710" s="537" t="s">
        <v>9699</v>
      </c>
      <c r="C9710" s="31" t="s">
        <v>7632</v>
      </c>
      <c r="D9710" s="31">
        <v>17.45</v>
      </c>
      <c r="E9710" s="310" t="str">
        <f t="shared" si="152"/>
        <v>SINAPI 07/2024 INSUMOS</v>
      </c>
      <c r="F9710" s="31">
        <v>17.45</v>
      </c>
    </row>
    <row r="9711" spans="1:6" ht="40.5">
      <c r="A9711" s="31">
        <v>21127</v>
      </c>
      <c r="B9711" s="537" t="s">
        <v>9700</v>
      </c>
      <c r="C9711" s="31" t="s">
        <v>7632</v>
      </c>
      <c r="D9711" s="31">
        <v>6.59</v>
      </c>
      <c r="E9711" s="310" t="str">
        <f t="shared" si="152"/>
        <v>SINAPI 07/2024 INSUMOS</v>
      </c>
      <c r="F9711" s="31">
        <v>6.59</v>
      </c>
    </row>
    <row r="9712" spans="1:6" ht="40.5">
      <c r="A9712" s="31">
        <v>404</v>
      </c>
      <c r="B9712" s="537" t="s">
        <v>9701</v>
      </c>
      <c r="C9712" s="31" t="s">
        <v>7677</v>
      </c>
      <c r="D9712" s="31">
        <v>2.38</v>
      </c>
      <c r="E9712" s="310" t="str">
        <f t="shared" si="152"/>
        <v>SINAPI 07/2024 INSUMOS</v>
      </c>
      <c r="F9712" s="31">
        <v>2.38</v>
      </c>
    </row>
    <row r="9713" spans="1:6" ht="40.5">
      <c r="A9713" s="31">
        <v>14151</v>
      </c>
      <c r="B9713" s="537" t="s">
        <v>9702</v>
      </c>
      <c r="C9713" s="31" t="s">
        <v>7632</v>
      </c>
      <c r="D9713" s="31">
        <v>53.12</v>
      </c>
      <c r="E9713" s="310" t="str">
        <f t="shared" si="152"/>
        <v>SINAPI 07/2024 INSUMOS</v>
      </c>
      <c r="F9713" s="31">
        <v>53.12</v>
      </c>
    </row>
    <row r="9714" spans="1:6" ht="40.5">
      <c r="A9714" s="31">
        <v>14153</v>
      </c>
      <c r="B9714" s="537" t="s">
        <v>9703</v>
      </c>
      <c r="C9714" s="31" t="s">
        <v>7632</v>
      </c>
      <c r="D9714" s="31">
        <v>60.05</v>
      </c>
      <c r="E9714" s="310" t="str">
        <f t="shared" si="152"/>
        <v>SINAPI 07/2024 INSUMOS</v>
      </c>
      <c r="F9714" s="31">
        <v>60.05</v>
      </c>
    </row>
    <row r="9715" spans="1:6" ht="40.5">
      <c r="A9715" s="31">
        <v>14152</v>
      </c>
      <c r="B9715" s="537" t="s">
        <v>9704</v>
      </c>
      <c r="C9715" s="31" t="s">
        <v>7632</v>
      </c>
      <c r="D9715" s="31">
        <v>46.1</v>
      </c>
      <c r="E9715" s="310" t="str">
        <f t="shared" si="152"/>
        <v>SINAPI 07/2024 INSUMOS</v>
      </c>
      <c r="F9715" s="31">
        <v>46.1</v>
      </c>
    </row>
    <row r="9716" spans="1:6" ht="40.5">
      <c r="A9716" s="31">
        <v>14154</v>
      </c>
      <c r="B9716" s="537" t="s">
        <v>9705</v>
      </c>
      <c r="C9716" s="31" t="s">
        <v>7632</v>
      </c>
      <c r="D9716" s="31">
        <v>161.35</v>
      </c>
      <c r="E9716" s="310" t="str">
        <f t="shared" si="152"/>
        <v>SINAPI 07/2024 INSUMOS</v>
      </c>
      <c r="F9716" s="31">
        <v>161.35</v>
      </c>
    </row>
    <row r="9717" spans="1:6" ht="40.5">
      <c r="A9717" s="31">
        <v>3146</v>
      </c>
      <c r="B9717" s="537" t="s">
        <v>9706</v>
      </c>
      <c r="C9717" s="31" t="s">
        <v>7632</v>
      </c>
      <c r="D9717" s="31">
        <v>3</v>
      </c>
      <c r="E9717" s="310" t="str">
        <f t="shared" si="152"/>
        <v>SINAPI 07/2024 INSUMOS</v>
      </c>
      <c r="F9717" s="31">
        <v>3</v>
      </c>
    </row>
    <row r="9718" spans="1:6" ht="40.5">
      <c r="A9718" s="31">
        <v>3143</v>
      </c>
      <c r="B9718" s="537" t="s">
        <v>9707</v>
      </c>
      <c r="C9718" s="31" t="s">
        <v>7632</v>
      </c>
      <c r="D9718" s="31">
        <v>6.82</v>
      </c>
      <c r="E9718" s="310" t="str">
        <f t="shared" si="152"/>
        <v>SINAPI 07/2024 INSUMOS</v>
      </c>
      <c r="F9718" s="31">
        <v>6.82</v>
      </c>
    </row>
    <row r="9719" spans="1:6" ht="40.5">
      <c r="A9719" s="31">
        <v>3148</v>
      </c>
      <c r="B9719" s="537" t="s">
        <v>9708</v>
      </c>
      <c r="C9719" s="31" t="s">
        <v>7632</v>
      </c>
      <c r="D9719" s="31">
        <v>11.06</v>
      </c>
      <c r="E9719" s="310" t="str">
        <f t="shared" si="152"/>
        <v>SINAPI 07/2024 INSUMOS</v>
      </c>
      <c r="F9719" s="31">
        <v>11.06</v>
      </c>
    </row>
    <row r="9720" spans="1:6" ht="40.5">
      <c r="A9720" s="31">
        <v>4310</v>
      </c>
      <c r="B9720" s="537" t="s">
        <v>9709</v>
      </c>
      <c r="C9720" s="31" t="s">
        <v>7632</v>
      </c>
      <c r="D9720" s="31">
        <v>2.52</v>
      </c>
      <c r="E9720" s="310" t="str">
        <f t="shared" si="152"/>
        <v>SINAPI 07/2024 INSUMOS</v>
      </c>
      <c r="F9720" s="31">
        <v>2.52</v>
      </c>
    </row>
    <row r="9721" spans="1:6" ht="40.5">
      <c r="A9721" s="31">
        <v>4311</v>
      </c>
      <c r="B9721" s="537" t="s">
        <v>9710</v>
      </c>
      <c r="C9721" s="31" t="s">
        <v>7632</v>
      </c>
      <c r="D9721" s="31">
        <v>1.77</v>
      </c>
      <c r="E9721" s="310" t="str">
        <f t="shared" si="152"/>
        <v>SINAPI 07/2024 INSUMOS</v>
      </c>
      <c r="F9721" s="31">
        <v>1.77</v>
      </c>
    </row>
    <row r="9722" spans="1:6" ht="40.5">
      <c r="A9722" s="31">
        <v>4312</v>
      </c>
      <c r="B9722" s="537" t="s">
        <v>9711</v>
      </c>
      <c r="C9722" s="31" t="s">
        <v>7632</v>
      </c>
      <c r="D9722" s="31">
        <v>2.48</v>
      </c>
      <c r="E9722" s="310" t="str">
        <f t="shared" si="152"/>
        <v>SINAPI 07/2024 INSUMOS</v>
      </c>
      <c r="F9722" s="31">
        <v>2.48</v>
      </c>
    </row>
    <row r="9723" spans="1:6" ht="40.5">
      <c r="A9723" s="31">
        <v>13261</v>
      </c>
      <c r="B9723" s="537" t="s">
        <v>9712</v>
      </c>
      <c r="C9723" s="31" t="s">
        <v>7632</v>
      </c>
      <c r="D9723" s="31">
        <v>3.08</v>
      </c>
      <c r="E9723" s="310" t="str">
        <f t="shared" si="152"/>
        <v>SINAPI 07/2024 INSUMOS</v>
      </c>
      <c r="F9723" s="31">
        <v>3.08</v>
      </c>
    </row>
    <row r="9724" spans="1:6" ht="40.5">
      <c r="A9724" s="31">
        <v>3272</v>
      </c>
      <c r="B9724" s="537" t="s">
        <v>9713</v>
      </c>
      <c r="C9724" s="31" t="s">
        <v>7632</v>
      </c>
      <c r="D9724" s="31">
        <v>59.03</v>
      </c>
      <c r="E9724" s="310" t="str">
        <f t="shared" si="152"/>
        <v>SINAPI 07/2024 INSUMOS</v>
      </c>
      <c r="F9724" s="31">
        <v>59.03</v>
      </c>
    </row>
    <row r="9725" spans="1:6" ht="40.5">
      <c r="A9725" s="31">
        <v>3265</v>
      </c>
      <c r="B9725" s="537" t="s">
        <v>9714</v>
      </c>
      <c r="C9725" s="31" t="s">
        <v>7632</v>
      </c>
      <c r="D9725" s="31">
        <v>46.9</v>
      </c>
      <c r="E9725" s="310" t="str">
        <f t="shared" si="152"/>
        <v>SINAPI 07/2024 INSUMOS</v>
      </c>
      <c r="F9725" s="31">
        <v>46.9</v>
      </c>
    </row>
    <row r="9726" spans="1:6" ht="40.5">
      <c r="A9726" s="31">
        <v>3262</v>
      </c>
      <c r="B9726" s="537" t="s">
        <v>9715</v>
      </c>
      <c r="C9726" s="31" t="s">
        <v>7632</v>
      </c>
      <c r="D9726" s="31">
        <v>20.53</v>
      </c>
      <c r="E9726" s="310" t="str">
        <f t="shared" si="152"/>
        <v>SINAPI 07/2024 INSUMOS</v>
      </c>
      <c r="F9726" s="31">
        <v>20.53</v>
      </c>
    </row>
    <row r="9727" spans="1:6" ht="40.5">
      <c r="A9727" s="31">
        <v>3264</v>
      </c>
      <c r="B9727" s="537" t="s">
        <v>9716</v>
      </c>
      <c r="C9727" s="31" t="s">
        <v>7632</v>
      </c>
      <c r="D9727" s="31">
        <v>33.72</v>
      </c>
      <c r="E9727" s="310" t="str">
        <f t="shared" si="152"/>
        <v>SINAPI 07/2024 INSUMOS</v>
      </c>
      <c r="F9727" s="31">
        <v>33.72</v>
      </c>
    </row>
    <row r="9728" spans="1:6" ht="40.5">
      <c r="A9728" s="31">
        <v>3267</v>
      </c>
      <c r="B9728" s="537" t="s">
        <v>9717</v>
      </c>
      <c r="C9728" s="31" t="s">
        <v>7632</v>
      </c>
      <c r="D9728" s="31">
        <v>110.13</v>
      </c>
      <c r="E9728" s="310" t="str">
        <f t="shared" si="152"/>
        <v>SINAPI 07/2024 INSUMOS</v>
      </c>
      <c r="F9728" s="31">
        <v>110.13</v>
      </c>
    </row>
    <row r="9729" spans="1:6" ht="40.5">
      <c r="A9729" s="31">
        <v>3266</v>
      </c>
      <c r="B9729" s="537" t="s">
        <v>9718</v>
      </c>
      <c r="C9729" s="31" t="s">
        <v>7632</v>
      </c>
      <c r="D9729" s="31">
        <v>70.069999999999993</v>
      </c>
      <c r="E9729" s="310" t="str">
        <f t="shared" si="152"/>
        <v>SINAPI 07/2024 INSUMOS</v>
      </c>
      <c r="F9729" s="31">
        <v>70.069999999999993</v>
      </c>
    </row>
    <row r="9730" spans="1:6" ht="40.5">
      <c r="A9730" s="31">
        <v>3263</v>
      </c>
      <c r="B9730" s="537" t="s">
        <v>9719</v>
      </c>
      <c r="C9730" s="31" t="s">
        <v>7632</v>
      </c>
      <c r="D9730" s="31">
        <v>28.04</v>
      </c>
      <c r="E9730" s="310" t="str">
        <f t="shared" si="152"/>
        <v>SINAPI 07/2024 INSUMOS</v>
      </c>
      <c r="F9730" s="31">
        <v>28.04</v>
      </c>
    </row>
    <row r="9731" spans="1:6" ht="40.5">
      <c r="A9731" s="31">
        <v>3268</v>
      </c>
      <c r="B9731" s="537" t="s">
        <v>9720</v>
      </c>
      <c r="C9731" s="31" t="s">
        <v>7632</v>
      </c>
      <c r="D9731" s="31">
        <v>148.9</v>
      </c>
      <c r="E9731" s="310" t="str">
        <f t="shared" si="152"/>
        <v>SINAPI 07/2024 INSUMOS</v>
      </c>
      <c r="F9731" s="31">
        <v>148.9</v>
      </c>
    </row>
    <row r="9732" spans="1:6" ht="40.5">
      <c r="A9732" s="31">
        <v>3271</v>
      </c>
      <c r="B9732" s="537" t="s">
        <v>9721</v>
      </c>
      <c r="C9732" s="31" t="s">
        <v>7632</v>
      </c>
      <c r="D9732" s="31">
        <v>220.14</v>
      </c>
      <c r="E9732" s="310" t="str">
        <f t="shared" si="152"/>
        <v>SINAPI 07/2024 INSUMOS</v>
      </c>
      <c r="F9732" s="31">
        <v>220.14</v>
      </c>
    </row>
    <row r="9733" spans="1:6" ht="40.5">
      <c r="A9733" s="31">
        <v>3270</v>
      </c>
      <c r="B9733" s="537" t="s">
        <v>9722</v>
      </c>
      <c r="C9733" s="31" t="s">
        <v>7632</v>
      </c>
      <c r="D9733" s="31">
        <v>369.85</v>
      </c>
      <c r="E9733" s="310" t="str">
        <f t="shared" si="152"/>
        <v>SINAPI 07/2024 INSUMOS</v>
      </c>
      <c r="F9733" s="31">
        <v>369.85</v>
      </c>
    </row>
    <row r="9734" spans="1:6" ht="45">
      <c r="A9734" s="31">
        <v>3275</v>
      </c>
      <c r="B9734" s="537" t="s">
        <v>9723</v>
      </c>
      <c r="C9734" s="31" t="s">
        <v>8036</v>
      </c>
      <c r="D9734" s="31">
        <v>121.13</v>
      </c>
      <c r="E9734" s="310" t="str">
        <f t="shared" si="152"/>
        <v>SINAPI 07/2024 INSUMOS</v>
      </c>
      <c r="F9734" s="31">
        <v>121.13</v>
      </c>
    </row>
    <row r="9735" spans="1:6" ht="45">
      <c r="A9735" s="31">
        <v>39512</v>
      </c>
      <c r="B9735" s="537" t="s">
        <v>9724</v>
      </c>
      <c r="C9735" s="31" t="s">
        <v>8036</v>
      </c>
      <c r="D9735" s="31">
        <v>86.3</v>
      </c>
      <c r="E9735" s="310" t="str">
        <f t="shared" si="152"/>
        <v>SINAPI 07/2024 INSUMOS</v>
      </c>
      <c r="F9735" s="31">
        <v>86.3</v>
      </c>
    </row>
    <row r="9736" spans="1:6" ht="45">
      <c r="A9736" s="31">
        <v>39511</v>
      </c>
      <c r="B9736" s="537" t="s">
        <v>9725</v>
      </c>
      <c r="C9736" s="31" t="s">
        <v>8036</v>
      </c>
      <c r="D9736" s="31">
        <v>94.14</v>
      </c>
      <c r="E9736" s="310" t="str">
        <f t="shared" si="152"/>
        <v>SINAPI 07/2024 INSUMOS</v>
      </c>
      <c r="F9736" s="31">
        <v>94.14</v>
      </c>
    </row>
    <row r="9737" spans="1:6" ht="45">
      <c r="A9737" s="31">
        <v>39513</v>
      </c>
      <c r="B9737" s="537" t="s">
        <v>9726</v>
      </c>
      <c r="C9737" s="31" t="s">
        <v>8036</v>
      </c>
      <c r="D9737" s="31">
        <v>100.97</v>
      </c>
      <c r="E9737" s="310" t="str">
        <f t="shared" si="152"/>
        <v>SINAPI 07/2024 INSUMOS</v>
      </c>
      <c r="F9737" s="31">
        <v>100.97</v>
      </c>
    </row>
    <row r="9738" spans="1:6" ht="40.5">
      <c r="A9738" s="31">
        <v>3286</v>
      </c>
      <c r="B9738" s="537" t="s">
        <v>9727</v>
      </c>
      <c r="C9738" s="31" t="s">
        <v>8036</v>
      </c>
      <c r="D9738" s="31">
        <v>92.64</v>
      </c>
      <c r="E9738" s="310" t="str">
        <f t="shared" si="152"/>
        <v>SINAPI 07/2024 INSUMOS</v>
      </c>
      <c r="F9738" s="31">
        <v>92.64</v>
      </c>
    </row>
    <row r="9739" spans="1:6" ht="45">
      <c r="A9739" s="31">
        <v>3287</v>
      </c>
      <c r="B9739" s="537" t="s">
        <v>9728</v>
      </c>
      <c r="C9739" s="31" t="s">
        <v>8036</v>
      </c>
      <c r="D9739" s="31">
        <v>140</v>
      </c>
      <c r="E9739" s="310" t="str">
        <f t="shared" si="152"/>
        <v>SINAPI 07/2024 INSUMOS</v>
      </c>
      <c r="F9739" s="31">
        <v>140</v>
      </c>
    </row>
    <row r="9740" spans="1:6" ht="40.5">
      <c r="A9740" s="31">
        <v>3283</v>
      </c>
      <c r="B9740" s="537" t="s">
        <v>9729</v>
      </c>
      <c r="C9740" s="31" t="s">
        <v>8036</v>
      </c>
      <c r="D9740" s="31">
        <v>29.41</v>
      </c>
      <c r="E9740" s="310" t="str">
        <f t="shared" si="152"/>
        <v>SINAPI 07/2024 INSUMOS</v>
      </c>
      <c r="F9740" s="31">
        <v>29.41</v>
      </c>
    </row>
    <row r="9741" spans="1:6" ht="40.5">
      <c r="A9741" s="31">
        <v>11587</v>
      </c>
      <c r="B9741" s="537" t="s">
        <v>9730</v>
      </c>
      <c r="C9741" s="31" t="s">
        <v>8036</v>
      </c>
      <c r="D9741" s="31">
        <v>83.06</v>
      </c>
      <c r="E9741" s="310" t="str">
        <f t="shared" si="152"/>
        <v>SINAPI 07/2024 INSUMOS</v>
      </c>
      <c r="F9741" s="31">
        <v>83.06</v>
      </c>
    </row>
    <row r="9742" spans="1:6" ht="40.5">
      <c r="A9742" s="31">
        <v>36225</v>
      </c>
      <c r="B9742" s="537" t="s">
        <v>9731</v>
      </c>
      <c r="C9742" s="31" t="s">
        <v>8036</v>
      </c>
      <c r="D9742" s="31">
        <v>33.74</v>
      </c>
      <c r="E9742" s="310" t="str">
        <f t="shared" si="152"/>
        <v>SINAPI 07/2024 INSUMOS</v>
      </c>
      <c r="F9742" s="31">
        <v>33.74</v>
      </c>
    </row>
    <row r="9743" spans="1:6" ht="40.5">
      <c r="A9743" s="31">
        <v>36230</v>
      </c>
      <c r="B9743" s="537" t="s">
        <v>9732</v>
      </c>
      <c r="C9743" s="31" t="s">
        <v>8036</v>
      </c>
      <c r="D9743" s="31">
        <v>24.79</v>
      </c>
      <c r="E9743" s="310" t="str">
        <f t="shared" si="152"/>
        <v>SINAPI 07/2024 INSUMOS</v>
      </c>
      <c r="F9743" s="31">
        <v>24.79</v>
      </c>
    </row>
    <row r="9744" spans="1:6" ht="40.5">
      <c r="A9744" s="31">
        <v>36238</v>
      </c>
      <c r="B9744" s="537" t="s">
        <v>9733</v>
      </c>
      <c r="C9744" s="31" t="s">
        <v>8036</v>
      </c>
      <c r="D9744" s="31">
        <v>24.22</v>
      </c>
      <c r="E9744" s="310" t="str">
        <f t="shared" si="152"/>
        <v>SINAPI 07/2024 INSUMOS</v>
      </c>
      <c r="F9744" s="31">
        <v>24.22</v>
      </c>
    </row>
    <row r="9745" spans="1:6" ht="45">
      <c r="A9745" s="31">
        <v>39363</v>
      </c>
      <c r="B9745" s="537" t="s">
        <v>9734</v>
      </c>
      <c r="C9745" s="31" t="s">
        <v>7632</v>
      </c>
      <c r="D9745" s="118">
        <v>4917.07</v>
      </c>
      <c r="E9745" s="310" t="str">
        <f t="shared" si="152"/>
        <v>SINAPI 07/2024 INSUMOS</v>
      </c>
      <c r="F9745" s="118">
        <v>4917.07</v>
      </c>
    </row>
    <row r="9746" spans="1:6" ht="45">
      <c r="A9746" s="31">
        <v>39361</v>
      </c>
      <c r="B9746" s="537" t="s">
        <v>9735</v>
      </c>
      <c r="C9746" s="31" t="s">
        <v>7632</v>
      </c>
      <c r="D9746" s="118">
        <v>1502.2</v>
      </c>
      <c r="E9746" s="310" t="str">
        <f t="shared" si="152"/>
        <v>SINAPI 07/2024 INSUMOS</v>
      </c>
      <c r="F9746" s="118">
        <v>1502.2</v>
      </c>
    </row>
    <row r="9747" spans="1:6" ht="45">
      <c r="A9747" s="31">
        <v>39362</v>
      </c>
      <c r="B9747" s="537" t="s">
        <v>9736</v>
      </c>
      <c r="C9747" s="31" t="s">
        <v>7632</v>
      </c>
      <c r="D9747" s="118">
        <v>2653.71</v>
      </c>
      <c r="E9747" s="310" t="str">
        <f t="shared" si="152"/>
        <v>SINAPI 07/2024 INSUMOS</v>
      </c>
      <c r="F9747" s="118">
        <v>2653.71</v>
      </c>
    </row>
    <row r="9748" spans="1:6" ht="45">
      <c r="A9748" s="31">
        <v>39364</v>
      </c>
      <c r="B9748" s="537" t="s">
        <v>9737</v>
      </c>
      <c r="C9748" s="31" t="s">
        <v>7632</v>
      </c>
      <c r="D9748" s="118">
        <v>10371.41</v>
      </c>
      <c r="E9748" s="310" t="str">
        <f t="shared" si="152"/>
        <v>SINAPI 07/2024 INSUMOS</v>
      </c>
      <c r="F9748" s="118">
        <v>10371.41</v>
      </c>
    </row>
    <row r="9749" spans="1:6" ht="40.5">
      <c r="A9749" s="31">
        <v>14576</v>
      </c>
      <c r="B9749" s="537" t="s">
        <v>9738</v>
      </c>
      <c r="C9749" s="31" t="s">
        <v>7632</v>
      </c>
      <c r="D9749" s="118">
        <v>5888675.8300000001</v>
      </c>
      <c r="E9749" s="310" t="str">
        <f t="shared" si="152"/>
        <v>SINAPI 07/2024 INSUMOS</v>
      </c>
      <c r="F9749" s="118">
        <v>5888675.8300000001</v>
      </c>
    </row>
    <row r="9750" spans="1:6" ht="40.5">
      <c r="A9750" s="31">
        <v>13877</v>
      </c>
      <c r="B9750" s="537" t="s">
        <v>9739</v>
      </c>
      <c r="C9750" s="31" t="s">
        <v>7632</v>
      </c>
      <c r="D9750" s="118">
        <v>2520854.29</v>
      </c>
      <c r="E9750" s="310" t="str">
        <f t="shared" si="152"/>
        <v>SINAPI 07/2024 INSUMOS</v>
      </c>
      <c r="F9750" s="118">
        <v>2520854.29</v>
      </c>
    </row>
    <row r="9751" spans="1:6" ht="40.5">
      <c r="A9751" s="31">
        <v>7307</v>
      </c>
      <c r="B9751" s="537" t="s">
        <v>9740</v>
      </c>
      <c r="C9751" s="31" t="s">
        <v>7683</v>
      </c>
      <c r="D9751" s="31">
        <v>46.71</v>
      </c>
      <c r="E9751" s="310" t="str">
        <f t="shared" si="152"/>
        <v>SINAPI 07/2024 INSUMOS</v>
      </c>
      <c r="F9751" s="31">
        <v>46.71</v>
      </c>
    </row>
    <row r="9752" spans="1:6" ht="40.5">
      <c r="A9752" s="31">
        <v>38122</v>
      </c>
      <c r="B9752" s="537" t="s">
        <v>9741</v>
      </c>
      <c r="C9752" s="31" t="s">
        <v>7683</v>
      </c>
      <c r="D9752" s="31">
        <v>22.84</v>
      </c>
      <c r="E9752" s="310" t="str">
        <f t="shared" si="152"/>
        <v>SINAPI 07/2024 INSUMOS</v>
      </c>
      <c r="F9752" s="31">
        <v>22.84</v>
      </c>
    </row>
    <row r="9753" spans="1:6" ht="40.5">
      <c r="A9753" s="31">
        <v>43653</v>
      </c>
      <c r="B9753" s="537" t="s">
        <v>9742</v>
      </c>
      <c r="C9753" s="31" t="s">
        <v>7683</v>
      </c>
      <c r="D9753" s="31">
        <v>21.64</v>
      </c>
      <c r="E9753" s="310" t="str">
        <f t="shared" si="152"/>
        <v>SINAPI 07/2024 INSUMOS</v>
      </c>
      <c r="F9753" s="31">
        <v>21.64</v>
      </c>
    </row>
    <row r="9754" spans="1:6" ht="40.5">
      <c r="A9754" s="31">
        <v>38633</v>
      </c>
      <c r="B9754" s="537" t="s">
        <v>9743</v>
      </c>
      <c r="C9754" s="31" t="s">
        <v>7632</v>
      </c>
      <c r="D9754" s="31">
        <v>23.98</v>
      </c>
      <c r="E9754" s="310" t="str">
        <f t="shared" si="152"/>
        <v>SINAPI 07/2024 INSUMOS</v>
      </c>
      <c r="F9754" s="31">
        <v>23.98</v>
      </c>
    </row>
    <row r="9755" spans="1:6" ht="40.5">
      <c r="A9755" s="31">
        <v>12344</v>
      </c>
      <c r="B9755" s="537" t="s">
        <v>9744</v>
      </c>
      <c r="C9755" s="31" t="s">
        <v>7632</v>
      </c>
      <c r="D9755" s="31">
        <v>4.49</v>
      </c>
      <c r="E9755" s="310" t="str">
        <f t="shared" si="152"/>
        <v>SINAPI 07/2024 INSUMOS</v>
      </c>
      <c r="F9755" s="31">
        <v>4.49</v>
      </c>
    </row>
    <row r="9756" spans="1:6" ht="40.5">
      <c r="A9756" s="31">
        <v>12343</v>
      </c>
      <c r="B9756" s="537" t="s">
        <v>9745</v>
      </c>
      <c r="C9756" s="31" t="s">
        <v>7632</v>
      </c>
      <c r="D9756" s="31">
        <v>6.96</v>
      </c>
      <c r="E9756" s="310" t="str">
        <f t="shared" si="152"/>
        <v>SINAPI 07/2024 INSUMOS</v>
      </c>
      <c r="F9756" s="31">
        <v>6.96</v>
      </c>
    </row>
    <row r="9757" spans="1:6" ht="40.5">
      <c r="A9757" s="31">
        <v>3295</v>
      </c>
      <c r="B9757" s="537" t="s">
        <v>9746</v>
      </c>
      <c r="C9757" s="31" t="s">
        <v>7632</v>
      </c>
      <c r="D9757" s="31">
        <v>24.33</v>
      </c>
      <c r="E9757" s="310" t="str">
        <f t="shared" si="152"/>
        <v>SINAPI 07/2024 INSUMOS</v>
      </c>
      <c r="F9757" s="31">
        <v>24.33</v>
      </c>
    </row>
    <row r="9758" spans="1:6" ht="40.5">
      <c r="A9758" s="31">
        <v>3302</v>
      </c>
      <c r="B9758" s="537" t="s">
        <v>9747</v>
      </c>
      <c r="C9758" s="31" t="s">
        <v>7632</v>
      </c>
      <c r="D9758" s="31">
        <v>25.44</v>
      </c>
      <c r="E9758" s="310" t="str">
        <f t="shared" si="152"/>
        <v>SINAPI 07/2024 INSUMOS</v>
      </c>
      <c r="F9758" s="31">
        <v>25.44</v>
      </c>
    </row>
    <row r="9759" spans="1:6" ht="40.5">
      <c r="A9759" s="31">
        <v>3297</v>
      </c>
      <c r="B9759" s="537" t="s">
        <v>9748</v>
      </c>
      <c r="C9759" s="31" t="s">
        <v>7632</v>
      </c>
      <c r="D9759" s="31">
        <v>27.15</v>
      </c>
      <c r="E9759" s="310" t="str">
        <f t="shared" si="152"/>
        <v>SINAPI 07/2024 INSUMOS</v>
      </c>
      <c r="F9759" s="31">
        <v>27.15</v>
      </c>
    </row>
    <row r="9760" spans="1:6" ht="40.5">
      <c r="A9760" s="31">
        <v>3294</v>
      </c>
      <c r="B9760" s="537" t="s">
        <v>9749</v>
      </c>
      <c r="C9760" s="31" t="s">
        <v>7632</v>
      </c>
      <c r="D9760" s="31">
        <v>27.57</v>
      </c>
      <c r="E9760" s="310" t="str">
        <f t="shared" si="152"/>
        <v>SINAPI 07/2024 INSUMOS</v>
      </c>
      <c r="F9760" s="31">
        <v>27.57</v>
      </c>
    </row>
    <row r="9761" spans="1:6" ht="40.5">
      <c r="A9761" s="31">
        <v>3292</v>
      </c>
      <c r="B9761" s="537" t="s">
        <v>9750</v>
      </c>
      <c r="C9761" s="31" t="s">
        <v>7632</v>
      </c>
      <c r="D9761" s="31">
        <v>25.9</v>
      </c>
      <c r="E9761" s="310" t="str">
        <f t="shared" si="152"/>
        <v>SINAPI 07/2024 INSUMOS</v>
      </c>
      <c r="F9761" s="31">
        <v>25.9</v>
      </c>
    </row>
    <row r="9762" spans="1:6" ht="40.5">
      <c r="A9762" s="31">
        <v>3298</v>
      </c>
      <c r="B9762" s="537" t="s">
        <v>9751</v>
      </c>
      <c r="C9762" s="31" t="s">
        <v>7632</v>
      </c>
      <c r="D9762" s="31">
        <v>60.7</v>
      </c>
      <c r="E9762" s="310" t="str">
        <f t="shared" si="152"/>
        <v>SINAPI 07/2024 INSUMOS</v>
      </c>
      <c r="F9762" s="31">
        <v>60.7</v>
      </c>
    </row>
    <row r="9763" spans="1:6" ht="45">
      <c r="A9763" s="31">
        <v>34802</v>
      </c>
      <c r="B9763" s="537" t="s">
        <v>9752</v>
      </c>
      <c r="C9763" s="31" t="s">
        <v>7632</v>
      </c>
      <c r="D9763" s="118">
        <v>1195.24</v>
      </c>
      <c r="E9763" s="310" t="str">
        <f t="shared" si="152"/>
        <v>SINAPI 07/2024 INSUMOS</v>
      </c>
      <c r="F9763" s="118">
        <v>1195.24</v>
      </c>
    </row>
    <row r="9764" spans="1:6" ht="45">
      <c r="A9764" s="31">
        <v>11588</v>
      </c>
      <c r="B9764" s="537" t="s">
        <v>9753</v>
      </c>
      <c r="C9764" s="31" t="s">
        <v>7632</v>
      </c>
      <c r="D9764" s="118">
        <v>1289.47</v>
      </c>
      <c r="E9764" s="310" t="str">
        <f t="shared" si="152"/>
        <v>SINAPI 07/2024 INSUMOS</v>
      </c>
      <c r="F9764" s="118">
        <v>1289.47</v>
      </c>
    </row>
    <row r="9765" spans="1:6" ht="45">
      <c r="A9765" s="31">
        <v>34383</v>
      </c>
      <c r="B9765" s="537" t="s">
        <v>9754</v>
      </c>
      <c r="C9765" s="31" t="s">
        <v>7632</v>
      </c>
      <c r="D9765" s="118">
        <v>1418.51</v>
      </c>
      <c r="E9765" s="310" t="str">
        <f t="shared" si="152"/>
        <v>SINAPI 07/2024 INSUMOS</v>
      </c>
      <c r="F9765" s="118">
        <v>1418.51</v>
      </c>
    </row>
    <row r="9766" spans="1:6" ht="45">
      <c r="A9766" s="31">
        <v>40451</v>
      </c>
      <c r="B9766" s="537" t="s">
        <v>9755</v>
      </c>
      <c r="C9766" s="31" t="s">
        <v>8036</v>
      </c>
      <c r="D9766" s="31">
        <v>114.66</v>
      </c>
      <c r="E9766" s="310" t="str">
        <f t="shared" si="152"/>
        <v>SINAPI 07/2024 INSUMOS</v>
      </c>
      <c r="F9766" s="31">
        <v>114.66</v>
      </c>
    </row>
    <row r="9767" spans="1:6" ht="45">
      <c r="A9767" s="31">
        <v>40453</v>
      </c>
      <c r="B9767" s="537" t="s">
        <v>9756</v>
      </c>
      <c r="C9767" s="31" t="s">
        <v>8036</v>
      </c>
      <c r="D9767" s="31">
        <v>124.06</v>
      </c>
      <c r="E9767" s="310" t="str">
        <f t="shared" si="152"/>
        <v>SINAPI 07/2024 INSUMOS</v>
      </c>
      <c r="F9767" s="31">
        <v>124.06</v>
      </c>
    </row>
    <row r="9768" spans="1:6" ht="45">
      <c r="A9768" s="31">
        <v>40452</v>
      </c>
      <c r="B9768" s="537" t="s">
        <v>9757</v>
      </c>
      <c r="C9768" s="31" t="s">
        <v>8036</v>
      </c>
      <c r="D9768" s="31">
        <v>136.08000000000001</v>
      </c>
      <c r="E9768" s="310" t="str">
        <f t="shared" si="152"/>
        <v>SINAPI 07/2024 INSUMOS</v>
      </c>
      <c r="F9768" s="31">
        <v>136.08000000000001</v>
      </c>
    </row>
    <row r="9769" spans="1:6" ht="40.5">
      <c r="A9769" s="31">
        <v>11594</v>
      </c>
      <c r="B9769" s="537" t="s">
        <v>9758</v>
      </c>
      <c r="C9769" s="31" t="s">
        <v>7632</v>
      </c>
      <c r="D9769" s="31">
        <v>410.99</v>
      </c>
      <c r="E9769" s="310" t="str">
        <f t="shared" si="152"/>
        <v>SINAPI 07/2024 INSUMOS</v>
      </c>
      <c r="F9769" s="31">
        <v>410.99</v>
      </c>
    </row>
    <row r="9770" spans="1:6" ht="40.5">
      <c r="A9770" s="31">
        <v>3311</v>
      </c>
      <c r="B9770" s="537" t="s">
        <v>9759</v>
      </c>
      <c r="C9770" s="31" t="s">
        <v>7779</v>
      </c>
      <c r="D9770" s="31">
        <v>410.99</v>
      </c>
      <c r="E9770" s="310" t="str">
        <f t="shared" ref="E9770:E9833" si="153">+$G$7658</f>
        <v>SINAPI 07/2024 INSUMOS</v>
      </c>
      <c r="F9770" s="31">
        <v>410.99</v>
      </c>
    </row>
    <row r="9771" spans="1:6" ht="40.5">
      <c r="A9771" s="31">
        <v>11599</v>
      </c>
      <c r="B9771" s="537" t="s">
        <v>9760</v>
      </c>
      <c r="C9771" s="31" t="s">
        <v>7632</v>
      </c>
      <c r="D9771" s="31">
        <v>546.57000000000005</v>
      </c>
      <c r="E9771" s="310" t="str">
        <f t="shared" si="153"/>
        <v>SINAPI 07/2024 INSUMOS</v>
      </c>
      <c r="F9771" s="31">
        <v>546.57000000000005</v>
      </c>
    </row>
    <row r="9772" spans="1:6" ht="40.5">
      <c r="A9772" s="31">
        <v>11593</v>
      </c>
      <c r="B9772" s="537" t="s">
        <v>9761</v>
      </c>
      <c r="C9772" s="31" t="s">
        <v>7632</v>
      </c>
      <c r="D9772" s="31">
        <v>766.26</v>
      </c>
      <c r="E9772" s="310" t="str">
        <f t="shared" si="153"/>
        <v>SINAPI 07/2024 INSUMOS</v>
      </c>
      <c r="F9772" s="31">
        <v>766.26</v>
      </c>
    </row>
    <row r="9773" spans="1:6" ht="40.5">
      <c r="A9773" s="31">
        <v>3314</v>
      </c>
      <c r="B9773" s="537" t="s">
        <v>9762</v>
      </c>
      <c r="C9773" s="31" t="s">
        <v>7779</v>
      </c>
      <c r="D9773" s="31">
        <v>548.03</v>
      </c>
      <c r="E9773" s="310" t="str">
        <f t="shared" si="153"/>
        <v>SINAPI 07/2024 INSUMOS</v>
      </c>
      <c r="F9773" s="31">
        <v>548.03</v>
      </c>
    </row>
    <row r="9774" spans="1:6" ht="40.5">
      <c r="A9774" s="31">
        <v>11597</v>
      </c>
      <c r="B9774" s="537" t="s">
        <v>9763</v>
      </c>
      <c r="C9774" s="31" t="s">
        <v>7632</v>
      </c>
      <c r="D9774" s="31">
        <v>637.29</v>
      </c>
      <c r="E9774" s="310" t="str">
        <f t="shared" si="153"/>
        <v>SINAPI 07/2024 INSUMOS</v>
      </c>
      <c r="F9774" s="31">
        <v>637.29</v>
      </c>
    </row>
    <row r="9775" spans="1:6" ht="40.5">
      <c r="A9775" s="31">
        <v>3309</v>
      </c>
      <c r="B9775" s="537" t="s">
        <v>9764</v>
      </c>
      <c r="C9775" s="31" t="s">
        <v>7779</v>
      </c>
      <c r="D9775" s="31">
        <v>435.21</v>
      </c>
      <c r="E9775" s="310" t="str">
        <f t="shared" si="153"/>
        <v>SINAPI 07/2024 INSUMOS</v>
      </c>
      <c r="F9775" s="31">
        <v>435.21</v>
      </c>
    </row>
    <row r="9776" spans="1:6" ht="45">
      <c r="A9776" s="31">
        <v>34612</v>
      </c>
      <c r="B9776" s="537" t="s">
        <v>9765</v>
      </c>
      <c r="C9776" s="31" t="s">
        <v>7632</v>
      </c>
      <c r="D9776" s="31">
        <v>788.22</v>
      </c>
      <c r="E9776" s="310" t="str">
        <f t="shared" si="153"/>
        <v>SINAPI 07/2024 INSUMOS</v>
      </c>
      <c r="F9776" s="31">
        <v>788.22</v>
      </c>
    </row>
    <row r="9777" spans="1:6" ht="45">
      <c r="A9777" s="31">
        <v>34635</v>
      </c>
      <c r="B9777" s="537" t="s">
        <v>9766</v>
      </c>
      <c r="C9777" s="31" t="s">
        <v>7632</v>
      </c>
      <c r="D9777" s="118">
        <v>1013.61</v>
      </c>
      <c r="E9777" s="310" t="str">
        <f t="shared" si="153"/>
        <v>SINAPI 07/2024 INSUMOS</v>
      </c>
      <c r="F9777" s="118">
        <v>1013.61</v>
      </c>
    </row>
    <row r="9778" spans="1:6" ht="45">
      <c r="A9778" s="31">
        <v>34633</v>
      </c>
      <c r="B9778" s="537" t="s">
        <v>9767</v>
      </c>
      <c r="C9778" s="31" t="s">
        <v>7632</v>
      </c>
      <c r="D9778" s="118">
        <v>1117.27</v>
      </c>
      <c r="E9778" s="310" t="str">
        <f t="shared" si="153"/>
        <v>SINAPI 07/2024 INSUMOS</v>
      </c>
      <c r="F9778" s="118">
        <v>1117.27</v>
      </c>
    </row>
    <row r="9779" spans="1:6" ht="45">
      <c r="A9779" s="31">
        <v>40440</v>
      </c>
      <c r="B9779" s="537" t="s">
        <v>9768</v>
      </c>
      <c r="C9779" s="31" t="s">
        <v>7779</v>
      </c>
      <c r="D9779" s="31">
        <v>570.83000000000004</v>
      </c>
      <c r="E9779" s="310" t="str">
        <f t="shared" si="153"/>
        <v>SINAPI 07/2024 INSUMOS</v>
      </c>
      <c r="F9779" s="31">
        <v>570.83000000000004</v>
      </c>
    </row>
    <row r="9780" spans="1:6" ht="45">
      <c r="A9780" s="31">
        <v>40441</v>
      </c>
      <c r="B9780" s="537" t="s">
        <v>9769</v>
      </c>
      <c r="C9780" s="31" t="s">
        <v>7779</v>
      </c>
      <c r="D9780" s="31">
        <v>364.44</v>
      </c>
      <c r="E9780" s="310" t="str">
        <f t="shared" si="153"/>
        <v>SINAPI 07/2024 INSUMOS</v>
      </c>
      <c r="F9780" s="31">
        <v>364.44</v>
      </c>
    </row>
    <row r="9781" spans="1:6" ht="45">
      <c r="A9781" s="31">
        <v>40449</v>
      </c>
      <c r="B9781" s="537" t="s">
        <v>9770</v>
      </c>
      <c r="C9781" s="31" t="s">
        <v>7779</v>
      </c>
      <c r="D9781" s="31">
        <v>306.37</v>
      </c>
      <c r="E9781" s="310" t="str">
        <f t="shared" si="153"/>
        <v>SINAPI 07/2024 INSUMOS</v>
      </c>
      <c r="F9781" s="31">
        <v>306.37</v>
      </c>
    </row>
    <row r="9782" spans="1:6" ht="45">
      <c r="A9782" s="31">
        <v>34800</v>
      </c>
      <c r="B9782" s="537" t="s">
        <v>9771</v>
      </c>
      <c r="C9782" s="31" t="s">
        <v>7779</v>
      </c>
      <c r="D9782" s="31">
        <v>383.12</v>
      </c>
      <c r="E9782" s="310" t="str">
        <f t="shared" si="153"/>
        <v>SINAPI 07/2024 INSUMOS</v>
      </c>
      <c r="F9782" s="31">
        <v>383.12</v>
      </c>
    </row>
    <row r="9783" spans="1:6" ht="40.5">
      <c r="A9783" s="31">
        <v>11592</v>
      </c>
      <c r="B9783" s="537" t="s">
        <v>9772</v>
      </c>
      <c r="C9783" s="31" t="s">
        <v>7632</v>
      </c>
      <c r="D9783" s="31">
        <v>548.03</v>
      </c>
      <c r="E9783" s="310" t="str">
        <f t="shared" si="153"/>
        <v>SINAPI 07/2024 INSUMOS</v>
      </c>
      <c r="F9783" s="31">
        <v>548.03</v>
      </c>
    </row>
    <row r="9784" spans="1:6" ht="40.5">
      <c r="A9784" s="31">
        <v>40438</v>
      </c>
      <c r="B9784" s="537" t="s">
        <v>9773</v>
      </c>
      <c r="C9784" s="31" t="s">
        <v>7779</v>
      </c>
      <c r="D9784" s="31">
        <v>255.24</v>
      </c>
      <c r="E9784" s="310" t="str">
        <f t="shared" si="153"/>
        <v>SINAPI 07/2024 INSUMOS</v>
      </c>
      <c r="F9784" s="31">
        <v>255.24</v>
      </c>
    </row>
    <row r="9785" spans="1:6" ht="40.5">
      <c r="A9785" s="31">
        <v>40436</v>
      </c>
      <c r="B9785" s="537" t="s">
        <v>9774</v>
      </c>
      <c r="C9785" s="31" t="s">
        <v>7779</v>
      </c>
      <c r="D9785" s="31">
        <v>318.27</v>
      </c>
      <c r="E9785" s="310" t="str">
        <f t="shared" si="153"/>
        <v>SINAPI 07/2024 INSUMOS</v>
      </c>
      <c r="F9785" s="31">
        <v>318.27</v>
      </c>
    </row>
    <row r="9786" spans="1:6" ht="40.5">
      <c r="A9786" s="31">
        <v>11596</v>
      </c>
      <c r="B9786" s="537" t="s">
        <v>9775</v>
      </c>
      <c r="C9786" s="31" t="s">
        <v>7632</v>
      </c>
      <c r="D9786" s="31">
        <v>435.21</v>
      </c>
      <c r="E9786" s="310" t="str">
        <f t="shared" si="153"/>
        <v>SINAPI 07/2024 INSUMOS</v>
      </c>
      <c r="F9786" s="31">
        <v>435.21</v>
      </c>
    </row>
    <row r="9787" spans="1:6" ht="45">
      <c r="A9787" s="31">
        <v>4315</v>
      </c>
      <c r="B9787" s="537" t="s">
        <v>9776</v>
      </c>
      <c r="C9787" s="31" t="s">
        <v>7632</v>
      </c>
      <c r="D9787" s="31">
        <v>1.83</v>
      </c>
      <c r="E9787" s="310" t="str">
        <f t="shared" si="153"/>
        <v>SINAPI 07/2024 INSUMOS</v>
      </c>
      <c r="F9787" s="31">
        <v>1.83</v>
      </c>
    </row>
    <row r="9788" spans="1:6" ht="40.5">
      <c r="A9788" s="31">
        <v>402</v>
      </c>
      <c r="B9788" s="537" t="s">
        <v>9777</v>
      </c>
      <c r="C9788" s="31" t="s">
        <v>7632</v>
      </c>
      <c r="D9788" s="31">
        <v>12.11</v>
      </c>
      <c r="E9788" s="310" t="str">
        <f t="shared" si="153"/>
        <v>SINAPI 07/2024 INSUMOS</v>
      </c>
      <c r="F9788" s="31">
        <v>12.11</v>
      </c>
    </row>
    <row r="9789" spans="1:6" ht="40.5">
      <c r="A9789" s="31">
        <v>4226</v>
      </c>
      <c r="B9789" s="537" t="s">
        <v>9778</v>
      </c>
      <c r="C9789" s="31" t="s">
        <v>7681</v>
      </c>
      <c r="D9789" s="31">
        <v>6.97</v>
      </c>
      <c r="E9789" s="310" t="str">
        <f t="shared" si="153"/>
        <v>SINAPI 07/2024 INSUMOS</v>
      </c>
      <c r="F9789" s="31">
        <v>6.97</v>
      </c>
    </row>
    <row r="9790" spans="1:6" ht="40.5">
      <c r="A9790" s="31">
        <v>4222</v>
      </c>
      <c r="B9790" s="537" t="s">
        <v>9779</v>
      </c>
      <c r="C9790" s="31" t="s">
        <v>7683</v>
      </c>
      <c r="D9790" s="31">
        <v>6.22</v>
      </c>
      <c r="E9790" s="310" t="str">
        <f t="shared" si="153"/>
        <v>SINAPI 07/2024 INSUMOS</v>
      </c>
      <c r="F9790" s="31">
        <v>6.22</v>
      </c>
    </row>
    <row r="9791" spans="1:6" ht="45">
      <c r="A9791" s="31">
        <v>34804</v>
      </c>
      <c r="B9791" s="537" t="s">
        <v>9780</v>
      </c>
      <c r="C9791" s="31" t="s">
        <v>8036</v>
      </c>
      <c r="D9791" s="31">
        <v>46.26</v>
      </c>
      <c r="E9791" s="310" t="str">
        <f t="shared" si="153"/>
        <v>SINAPI 07/2024 INSUMOS</v>
      </c>
      <c r="F9791" s="31">
        <v>46.26</v>
      </c>
    </row>
    <row r="9792" spans="1:6" ht="40.5">
      <c r="A9792" s="31">
        <v>4013</v>
      </c>
      <c r="B9792" s="537" t="s">
        <v>9781</v>
      </c>
      <c r="C9792" s="31" t="s">
        <v>8036</v>
      </c>
      <c r="D9792" s="31">
        <v>7.52</v>
      </c>
      <c r="E9792" s="310" t="str">
        <f t="shared" si="153"/>
        <v>SINAPI 07/2024 INSUMOS</v>
      </c>
      <c r="F9792" s="31">
        <v>7.52</v>
      </c>
    </row>
    <row r="9793" spans="1:6" ht="40.5">
      <c r="A9793" s="31">
        <v>4011</v>
      </c>
      <c r="B9793" s="537" t="s">
        <v>9782</v>
      </c>
      <c r="C9793" s="31" t="s">
        <v>8036</v>
      </c>
      <c r="D9793" s="31">
        <v>8.4</v>
      </c>
      <c r="E9793" s="310" t="str">
        <f t="shared" si="153"/>
        <v>SINAPI 07/2024 INSUMOS</v>
      </c>
      <c r="F9793" s="31">
        <v>8.4</v>
      </c>
    </row>
    <row r="9794" spans="1:6" ht="40.5">
      <c r="A9794" s="31">
        <v>4021</v>
      </c>
      <c r="B9794" s="537" t="s">
        <v>9783</v>
      </c>
      <c r="C9794" s="31" t="s">
        <v>8036</v>
      </c>
      <c r="D9794" s="31">
        <v>10.48</v>
      </c>
      <c r="E9794" s="310" t="str">
        <f t="shared" si="153"/>
        <v>SINAPI 07/2024 INSUMOS</v>
      </c>
      <c r="F9794" s="31">
        <v>10.48</v>
      </c>
    </row>
    <row r="9795" spans="1:6" ht="40.5">
      <c r="A9795" s="31">
        <v>4019</v>
      </c>
      <c r="B9795" s="537" t="s">
        <v>9784</v>
      </c>
      <c r="C9795" s="31" t="s">
        <v>8036</v>
      </c>
      <c r="D9795" s="31">
        <v>12.58</v>
      </c>
      <c r="E9795" s="310" t="str">
        <f t="shared" si="153"/>
        <v>SINAPI 07/2024 INSUMOS</v>
      </c>
      <c r="F9795" s="31">
        <v>12.58</v>
      </c>
    </row>
    <row r="9796" spans="1:6" ht="40.5">
      <c r="A9796" s="31">
        <v>4012</v>
      </c>
      <c r="B9796" s="537" t="s">
        <v>9785</v>
      </c>
      <c r="C9796" s="31" t="s">
        <v>8036</v>
      </c>
      <c r="D9796" s="31">
        <v>16.86</v>
      </c>
      <c r="E9796" s="310" t="str">
        <f t="shared" si="153"/>
        <v>SINAPI 07/2024 INSUMOS</v>
      </c>
      <c r="F9796" s="31">
        <v>16.86</v>
      </c>
    </row>
    <row r="9797" spans="1:6" ht="40.5">
      <c r="A9797" s="31">
        <v>4020</v>
      </c>
      <c r="B9797" s="537" t="s">
        <v>9786</v>
      </c>
      <c r="C9797" s="31" t="s">
        <v>8036</v>
      </c>
      <c r="D9797" s="31">
        <v>21.11</v>
      </c>
      <c r="E9797" s="310" t="str">
        <f t="shared" si="153"/>
        <v>SINAPI 07/2024 INSUMOS</v>
      </c>
      <c r="F9797" s="31">
        <v>21.11</v>
      </c>
    </row>
    <row r="9798" spans="1:6" ht="40.5">
      <c r="A9798" s="31">
        <v>4018</v>
      </c>
      <c r="B9798" s="537" t="s">
        <v>9787</v>
      </c>
      <c r="C9798" s="31" t="s">
        <v>8036</v>
      </c>
      <c r="D9798" s="31">
        <v>25.29</v>
      </c>
      <c r="E9798" s="310" t="str">
        <f t="shared" si="153"/>
        <v>SINAPI 07/2024 INSUMOS</v>
      </c>
      <c r="F9798" s="31">
        <v>25.29</v>
      </c>
    </row>
    <row r="9799" spans="1:6" ht="40.5">
      <c r="A9799" s="31">
        <v>36498</v>
      </c>
      <c r="B9799" s="537" t="s">
        <v>9788</v>
      </c>
      <c r="C9799" s="31" t="s">
        <v>7632</v>
      </c>
      <c r="D9799" s="118">
        <v>8694.31</v>
      </c>
      <c r="E9799" s="310" t="str">
        <f t="shared" si="153"/>
        <v>SINAPI 07/2024 INSUMOS</v>
      </c>
      <c r="F9799" s="118">
        <v>8694.31</v>
      </c>
    </row>
    <row r="9800" spans="1:6" ht="40.5">
      <c r="A9800" s="31">
        <v>12872</v>
      </c>
      <c r="B9800" s="537" t="s">
        <v>9789</v>
      </c>
      <c r="C9800" s="31" t="s">
        <v>7781</v>
      </c>
      <c r="D9800" s="31">
        <v>18.079999999999998</v>
      </c>
      <c r="E9800" s="310" t="str">
        <f t="shared" si="153"/>
        <v>SINAPI 07/2024 INSUMOS</v>
      </c>
      <c r="F9800" s="31">
        <v>20.99</v>
      </c>
    </row>
    <row r="9801" spans="1:6" ht="40.5">
      <c r="A9801" s="31">
        <v>41075</v>
      </c>
      <c r="B9801" s="537" t="s">
        <v>9790</v>
      </c>
      <c r="C9801" s="31" t="s">
        <v>7783</v>
      </c>
      <c r="D9801" s="118">
        <v>3159.82</v>
      </c>
      <c r="E9801" s="310" t="str">
        <f t="shared" si="153"/>
        <v>SINAPI 07/2024 INSUMOS</v>
      </c>
      <c r="F9801" s="118">
        <v>3668.94</v>
      </c>
    </row>
    <row r="9802" spans="1:6" ht="40.5">
      <c r="A9802" s="31">
        <v>44324</v>
      </c>
      <c r="B9802" s="537" t="s">
        <v>9791</v>
      </c>
      <c r="C9802" s="31" t="s">
        <v>7681</v>
      </c>
      <c r="D9802" s="31">
        <v>2.6</v>
      </c>
      <c r="E9802" s="310" t="str">
        <f t="shared" si="153"/>
        <v>SINAPI 07/2024 INSUMOS</v>
      </c>
      <c r="F9802" s="31">
        <v>2.6</v>
      </c>
    </row>
    <row r="9803" spans="1:6" ht="40.5">
      <c r="A9803" s="31">
        <v>3315</v>
      </c>
      <c r="B9803" s="537" t="s">
        <v>9792</v>
      </c>
      <c r="C9803" s="31" t="s">
        <v>7681</v>
      </c>
      <c r="D9803" s="31">
        <v>0.75</v>
      </c>
      <c r="E9803" s="310" t="str">
        <f t="shared" si="153"/>
        <v>SINAPI 07/2024 INSUMOS</v>
      </c>
      <c r="F9803" s="31">
        <v>0.75</v>
      </c>
    </row>
    <row r="9804" spans="1:6" ht="40.5">
      <c r="A9804" s="31">
        <v>36870</v>
      </c>
      <c r="B9804" s="537" t="s">
        <v>9793</v>
      </c>
      <c r="C9804" s="31" t="s">
        <v>7681</v>
      </c>
      <c r="D9804" s="31">
        <v>0.57999999999999996</v>
      </c>
      <c r="E9804" s="310" t="str">
        <f t="shared" si="153"/>
        <v>SINAPI 07/2024 INSUMOS</v>
      </c>
      <c r="F9804" s="31">
        <v>0.57999999999999996</v>
      </c>
    </row>
    <row r="9805" spans="1:6" ht="45">
      <c r="A9805" s="31">
        <v>5092</v>
      </c>
      <c r="B9805" s="537" t="s">
        <v>9794</v>
      </c>
      <c r="C9805" s="31" t="s">
        <v>8050</v>
      </c>
      <c r="D9805" s="31">
        <v>18.64</v>
      </c>
      <c r="E9805" s="310" t="str">
        <f t="shared" si="153"/>
        <v>SINAPI 07/2024 INSUMOS</v>
      </c>
      <c r="F9805" s="31">
        <v>18.64</v>
      </c>
    </row>
    <row r="9806" spans="1:6" ht="40.5">
      <c r="A9806" s="31">
        <v>11462</v>
      </c>
      <c r="B9806" s="537" t="s">
        <v>9795</v>
      </c>
      <c r="C9806" s="31" t="s">
        <v>8050</v>
      </c>
      <c r="D9806" s="31">
        <v>19.059999999999999</v>
      </c>
      <c r="E9806" s="310" t="str">
        <f t="shared" si="153"/>
        <v>SINAPI 07/2024 INSUMOS</v>
      </c>
      <c r="F9806" s="31">
        <v>19.059999999999999</v>
      </c>
    </row>
    <row r="9807" spans="1:6" ht="40.5">
      <c r="A9807" s="31">
        <v>36529</v>
      </c>
      <c r="B9807" s="537" t="s">
        <v>9796</v>
      </c>
      <c r="C9807" s="31" t="s">
        <v>7632</v>
      </c>
      <c r="D9807" s="118">
        <v>64158.16</v>
      </c>
      <c r="E9807" s="310" t="str">
        <f t="shared" si="153"/>
        <v>SINAPI 07/2024 INSUMOS</v>
      </c>
      <c r="F9807" s="118">
        <v>64158.16</v>
      </c>
    </row>
    <row r="9808" spans="1:6" ht="40.5">
      <c r="A9808" s="31">
        <v>3318</v>
      </c>
      <c r="B9808" s="537" t="s">
        <v>9797</v>
      </c>
      <c r="C9808" s="31" t="s">
        <v>7632</v>
      </c>
      <c r="D9808" s="118">
        <v>50300</v>
      </c>
      <c r="E9808" s="310" t="str">
        <f t="shared" si="153"/>
        <v>SINAPI 07/2024 INSUMOS</v>
      </c>
      <c r="F9808" s="118">
        <v>50300</v>
      </c>
    </row>
    <row r="9809" spans="1:6" ht="40.5">
      <c r="A9809" s="31">
        <v>3324</v>
      </c>
      <c r="B9809" s="537" t="s">
        <v>9798</v>
      </c>
      <c r="C9809" s="31" t="s">
        <v>8036</v>
      </c>
      <c r="D9809" s="31">
        <v>16.07</v>
      </c>
      <c r="E9809" s="310" t="str">
        <f t="shared" si="153"/>
        <v>SINAPI 07/2024 INSUMOS</v>
      </c>
      <c r="F9809" s="31">
        <v>16.07</v>
      </c>
    </row>
    <row r="9810" spans="1:6" ht="40.5">
      <c r="A9810" s="31">
        <v>3322</v>
      </c>
      <c r="B9810" s="537" t="s">
        <v>9799</v>
      </c>
      <c r="C9810" s="31" t="s">
        <v>8036</v>
      </c>
      <c r="D9810" s="31">
        <v>22.5</v>
      </c>
      <c r="E9810" s="310" t="str">
        <f t="shared" si="153"/>
        <v>SINAPI 07/2024 INSUMOS</v>
      </c>
      <c r="F9810" s="31">
        <v>22.5</v>
      </c>
    </row>
    <row r="9811" spans="1:6" ht="40.5">
      <c r="A9811" s="31">
        <v>5076</v>
      </c>
      <c r="B9811" s="537" t="s">
        <v>9800</v>
      </c>
      <c r="C9811" s="31" t="s">
        <v>7681</v>
      </c>
      <c r="D9811" s="31">
        <v>15.93</v>
      </c>
      <c r="E9811" s="310" t="str">
        <f t="shared" si="153"/>
        <v>SINAPI 07/2024 INSUMOS</v>
      </c>
      <c r="F9811" s="31">
        <v>15.93</v>
      </c>
    </row>
    <row r="9812" spans="1:6" ht="40.5">
      <c r="A9812" s="31">
        <v>5077</v>
      </c>
      <c r="B9812" s="537" t="s">
        <v>9801</v>
      </c>
      <c r="C9812" s="31" t="s">
        <v>7681</v>
      </c>
      <c r="D9812" s="31">
        <v>17.600000000000001</v>
      </c>
      <c r="E9812" s="310" t="str">
        <f t="shared" si="153"/>
        <v>SINAPI 07/2024 INSUMOS</v>
      </c>
      <c r="F9812" s="31">
        <v>17.600000000000001</v>
      </c>
    </row>
    <row r="9813" spans="1:6" ht="45">
      <c r="A9813" s="31">
        <v>11837</v>
      </c>
      <c r="B9813" s="537" t="s">
        <v>9802</v>
      </c>
      <c r="C9813" s="31" t="s">
        <v>7632</v>
      </c>
      <c r="D9813" s="31">
        <v>121.55</v>
      </c>
      <c r="E9813" s="310" t="str">
        <f t="shared" si="153"/>
        <v>SINAPI 07/2024 INSUMOS</v>
      </c>
      <c r="F9813" s="31">
        <v>121.55</v>
      </c>
    </row>
    <row r="9814" spans="1:6" ht="40.5">
      <c r="A9814" s="31">
        <v>38055</v>
      </c>
      <c r="B9814" s="537" t="s">
        <v>9803</v>
      </c>
      <c r="C9814" s="31" t="s">
        <v>7632</v>
      </c>
      <c r="D9814" s="31">
        <v>11.03</v>
      </c>
      <c r="E9814" s="310" t="str">
        <f t="shared" si="153"/>
        <v>SINAPI 07/2024 INSUMOS</v>
      </c>
      <c r="F9814" s="31">
        <v>11.03</v>
      </c>
    </row>
    <row r="9815" spans="1:6" ht="40.5">
      <c r="A9815" s="31">
        <v>415</v>
      </c>
      <c r="B9815" s="537" t="s">
        <v>9804</v>
      </c>
      <c r="C9815" s="31" t="s">
        <v>7632</v>
      </c>
      <c r="D9815" s="31">
        <v>49.84</v>
      </c>
      <c r="E9815" s="310" t="str">
        <f t="shared" si="153"/>
        <v>SINAPI 07/2024 INSUMOS</v>
      </c>
      <c r="F9815" s="31">
        <v>49.84</v>
      </c>
    </row>
    <row r="9816" spans="1:6" ht="40.5">
      <c r="A9816" s="31">
        <v>416</v>
      </c>
      <c r="B9816" s="537" t="s">
        <v>9805</v>
      </c>
      <c r="C9816" s="31" t="s">
        <v>7632</v>
      </c>
      <c r="D9816" s="31">
        <v>18.25</v>
      </c>
      <c r="E9816" s="310" t="str">
        <f t="shared" si="153"/>
        <v>SINAPI 07/2024 INSUMOS</v>
      </c>
      <c r="F9816" s="31">
        <v>18.25</v>
      </c>
    </row>
    <row r="9817" spans="1:6" ht="40.5">
      <c r="A9817" s="31">
        <v>425</v>
      </c>
      <c r="B9817" s="537" t="s">
        <v>9806</v>
      </c>
      <c r="C9817" s="31" t="s">
        <v>7632</v>
      </c>
      <c r="D9817" s="31">
        <v>11.31</v>
      </c>
      <c r="E9817" s="310" t="str">
        <f t="shared" si="153"/>
        <v>SINAPI 07/2024 INSUMOS</v>
      </c>
      <c r="F9817" s="31">
        <v>11.31</v>
      </c>
    </row>
    <row r="9818" spans="1:6" ht="40.5">
      <c r="A9818" s="31">
        <v>426</v>
      </c>
      <c r="B9818" s="537" t="s">
        <v>9807</v>
      </c>
      <c r="C9818" s="31" t="s">
        <v>7632</v>
      </c>
      <c r="D9818" s="31">
        <v>62.29</v>
      </c>
      <c r="E9818" s="310" t="str">
        <f t="shared" si="153"/>
        <v>SINAPI 07/2024 INSUMOS</v>
      </c>
      <c r="F9818" s="31">
        <v>62.29</v>
      </c>
    </row>
    <row r="9819" spans="1:6" ht="40.5">
      <c r="A9819" s="31">
        <v>38056</v>
      </c>
      <c r="B9819" s="537" t="s">
        <v>9808</v>
      </c>
      <c r="C9819" s="31" t="s">
        <v>7632</v>
      </c>
      <c r="D9819" s="31">
        <v>60.83</v>
      </c>
      <c r="E9819" s="310" t="str">
        <f t="shared" si="153"/>
        <v>SINAPI 07/2024 INSUMOS</v>
      </c>
      <c r="F9819" s="31">
        <v>60.83</v>
      </c>
    </row>
    <row r="9820" spans="1:6" ht="40.5">
      <c r="A9820" s="31">
        <v>1564</v>
      </c>
      <c r="B9820" s="537" t="s">
        <v>9809</v>
      </c>
      <c r="C9820" s="31" t="s">
        <v>7632</v>
      </c>
      <c r="D9820" s="31">
        <v>23.21</v>
      </c>
      <c r="E9820" s="310" t="str">
        <f t="shared" si="153"/>
        <v>SINAPI 07/2024 INSUMOS</v>
      </c>
      <c r="F9820" s="31">
        <v>23.21</v>
      </c>
    </row>
    <row r="9821" spans="1:6" ht="40.5">
      <c r="A9821" s="31">
        <v>11032</v>
      </c>
      <c r="B9821" s="537" t="s">
        <v>9810</v>
      </c>
      <c r="C9821" s="31" t="s">
        <v>7632</v>
      </c>
      <c r="D9821" s="31">
        <v>10.31</v>
      </c>
      <c r="E9821" s="310" t="str">
        <f t="shared" si="153"/>
        <v>SINAPI 07/2024 INSUMOS</v>
      </c>
      <c r="F9821" s="31">
        <v>10.31</v>
      </c>
    </row>
    <row r="9822" spans="1:6" ht="40.5">
      <c r="A9822" s="31">
        <v>36786</v>
      </c>
      <c r="B9822" s="537" t="s">
        <v>9811</v>
      </c>
      <c r="C9822" s="31" t="s">
        <v>9812</v>
      </c>
      <c r="D9822" s="31">
        <v>154.63999999999999</v>
      </c>
      <c r="E9822" s="310" t="str">
        <f t="shared" si="153"/>
        <v>SINAPI 07/2024 INSUMOS</v>
      </c>
      <c r="F9822" s="31">
        <v>154.63999999999999</v>
      </c>
    </row>
    <row r="9823" spans="1:6" ht="40.5">
      <c r="A9823" s="31">
        <v>36785</v>
      </c>
      <c r="B9823" s="537" t="s">
        <v>9813</v>
      </c>
      <c r="C9823" s="31" t="s">
        <v>9812</v>
      </c>
      <c r="D9823" s="31">
        <v>134.38</v>
      </c>
      <c r="E9823" s="310" t="str">
        <f t="shared" si="153"/>
        <v>SINAPI 07/2024 INSUMOS</v>
      </c>
      <c r="F9823" s="31">
        <v>134.38</v>
      </c>
    </row>
    <row r="9824" spans="1:6" ht="40.5">
      <c r="A9824" s="31">
        <v>36782</v>
      </c>
      <c r="B9824" s="537" t="s">
        <v>9814</v>
      </c>
      <c r="C9824" s="31" t="s">
        <v>9812</v>
      </c>
      <c r="D9824" s="31">
        <v>160.4</v>
      </c>
      <c r="E9824" s="310" t="str">
        <f t="shared" si="153"/>
        <v>SINAPI 07/2024 INSUMOS</v>
      </c>
      <c r="F9824" s="31">
        <v>160.4</v>
      </c>
    </row>
    <row r="9825" spans="1:6" ht="40.5">
      <c r="A9825" s="31">
        <v>44481</v>
      </c>
      <c r="B9825" s="537" t="s">
        <v>9815</v>
      </c>
      <c r="C9825" s="31" t="s">
        <v>9812</v>
      </c>
      <c r="D9825" s="31">
        <v>180.68</v>
      </c>
      <c r="E9825" s="310" t="str">
        <f t="shared" si="153"/>
        <v>SINAPI 07/2024 INSUMOS</v>
      </c>
      <c r="F9825" s="31">
        <v>180.68</v>
      </c>
    </row>
    <row r="9826" spans="1:6" ht="40.5">
      <c r="A9826" s="31">
        <v>4824</v>
      </c>
      <c r="B9826" s="537" t="s">
        <v>9816</v>
      </c>
      <c r="C9826" s="31" t="s">
        <v>7681</v>
      </c>
      <c r="D9826" s="31">
        <v>0.63</v>
      </c>
      <c r="E9826" s="310" t="str">
        <f t="shared" si="153"/>
        <v>SINAPI 07/2024 INSUMOS</v>
      </c>
      <c r="F9826" s="31">
        <v>0.63</v>
      </c>
    </row>
    <row r="9827" spans="1:6" ht="45">
      <c r="A9827" s="31">
        <v>11795</v>
      </c>
      <c r="B9827" s="537" t="s">
        <v>9817</v>
      </c>
      <c r="C9827" s="31" t="s">
        <v>8036</v>
      </c>
      <c r="D9827" s="31">
        <v>724.52</v>
      </c>
      <c r="E9827" s="310" t="str">
        <f t="shared" si="153"/>
        <v>SINAPI 07/2024 INSUMOS</v>
      </c>
      <c r="F9827" s="31">
        <v>724.52</v>
      </c>
    </row>
    <row r="9828" spans="1:6" ht="40.5">
      <c r="A9828" s="31">
        <v>134</v>
      </c>
      <c r="B9828" s="537" t="s">
        <v>9818</v>
      </c>
      <c r="C9828" s="31" t="s">
        <v>7681</v>
      </c>
      <c r="D9828" s="31">
        <v>1.9</v>
      </c>
      <c r="E9828" s="310" t="str">
        <f t="shared" si="153"/>
        <v>SINAPI 07/2024 INSUMOS</v>
      </c>
      <c r="F9828" s="31">
        <v>1.9</v>
      </c>
    </row>
    <row r="9829" spans="1:6" ht="45">
      <c r="A9829" s="31">
        <v>4229</v>
      </c>
      <c r="B9829" s="537" t="s">
        <v>9819</v>
      </c>
      <c r="C9829" s="31" t="s">
        <v>7681</v>
      </c>
      <c r="D9829" s="31">
        <v>46.62</v>
      </c>
      <c r="E9829" s="310" t="str">
        <f t="shared" si="153"/>
        <v>SINAPI 07/2024 INSUMOS</v>
      </c>
      <c r="F9829" s="31">
        <v>46.62</v>
      </c>
    </row>
    <row r="9830" spans="1:6" ht="40.5">
      <c r="A9830" s="31">
        <v>11731</v>
      </c>
      <c r="B9830" s="537" t="s">
        <v>9820</v>
      </c>
      <c r="C9830" s="31" t="s">
        <v>7632</v>
      </c>
      <c r="D9830" s="31">
        <v>8.9</v>
      </c>
      <c r="E9830" s="310" t="str">
        <f t="shared" si="153"/>
        <v>SINAPI 07/2024 INSUMOS</v>
      </c>
      <c r="F9830" s="31">
        <v>8.9</v>
      </c>
    </row>
    <row r="9831" spans="1:6" ht="40.5">
      <c r="A9831" s="31">
        <v>11732</v>
      </c>
      <c r="B9831" s="537" t="s">
        <v>9821</v>
      </c>
      <c r="C9831" s="31" t="s">
        <v>7632</v>
      </c>
      <c r="D9831" s="31">
        <v>23.33</v>
      </c>
      <c r="E9831" s="310" t="str">
        <f t="shared" si="153"/>
        <v>SINAPI 07/2024 INSUMOS</v>
      </c>
      <c r="F9831" s="31">
        <v>23.33</v>
      </c>
    </row>
    <row r="9832" spans="1:6" ht="40.5">
      <c r="A9832" s="31">
        <v>11244</v>
      </c>
      <c r="B9832" s="537" t="s">
        <v>9822</v>
      </c>
      <c r="C9832" s="31" t="s">
        <v>7632</v>
      </c>
      <c r="D9832" s="31">
        <v>282.8</v>
      </c>
      <c r="E9832" s="310" t="str">
        <f t="shared" si="153"/>
        <v>SINAPI 07/2024 INSUMOS</v>
      </c>
      <c r="F9832" s="31">
        <v>282.8</v>
      </c>
    </row>
    <row r="9833" spans="1:6" ht="40.5">
      <c r="A9833" s="31">
        <v>11235</v>
      </c>
      <c r="B9833" s="537" t="s">
        <v>9823</v>
      </c>
      <c r="C9833" s="31" t="s">
        <v>7632</v>
      </c>
      <c r="D9833" s="31">
        <v>215.81</v>
      </c>
      <c r="E9833" s="310" t="str">
        <f t="shared" si="153"/>
        <v>SINAPI 07/2024 INSUMOS</v>
      </c>
      <c r="F9833" s="31">
        <v>215.81</v>
      </c>
    </row>
    <row r="9834" spans="1:6" ht="40.5">
      <c r="A9834" s="31">
        <v>11236</v>
      </c>
      <c r="B9834" s="537" t="s">
        <v>9824</v>
      </c>
      <c r="C9834" s="31" t="s">
        <v>7632</v>
      </c>
      <c r="D9834" s="31">
        <v>274.26</v>
      </c>
      <c r="E9834" s="310" t="str">
        <f t="shared" ref="E9834:E9897" si="154">+$G$7658</f>
        <v>SINAPI 07/2024 INSUMOS</v>
      </c>
      <c r="F9834" s="31">
        <v>274.26</v>
      </c>
    </row>
    <row r="9835" spans="1:6" ht="40.5">
      <c r="A9835" s="31">
        <v>11245</v>
      </c>
      <c r="B9835" s="537" t="s">
        <v>9825</v>
      </c>
      <c r="C9835" s="31" t="s">
        <v>7632</v>
      </c>
      <c r="D9835" s="31">
        <v>391.16</v>
      </c>
      <c r="E9835" s="310" t="str">
        <f t="shared" si="154"/>
        <v>SINAPI 07/2024 INSUMOS</v>
      </c>
      <c r="F9835" s="31">
        <v>391.16</v>
      </c>
    </row>
    <row r="9836" spans="1:6" ht="40.5">
      <c r="A9836" s="31">
        <v>36494</v>
      </c>
      <c r="B9836" s="537" t="s">
        <v>9826</v>
      </c>
      <c r="C9836" s="31" t="s">
        <v>7632</v>
      </c>
      <c r="D9836" s="118">
        <v>746558.98</v>
      </c>
      <c r="E9836" s="310" t="str">
        <f t="shared" si="154"/>
        <v>SINAPI 07/2024 INSUMOS</v>
      </c>
      <c r="F9836" s="118">
        <v>746558.98</v>
      </c>
    </row>
    <row r="9837" spans="1:6" ht="40.5">
      <c r="A9837" s="31">
        <v>36493</v>
      </c>
      <c r="B9837" s="537" t="s">
        <v>9827</v>
      </c>
      <c r="C9837" s="31" t="s">
        <v>7632</v>
      </c>
      <c r="D9837" s="118">
        <v>845821</v>
      </c>
      <c r="E9837" s="310" t="str">
        <f t="shared" si="154"/>
        <v>SINAPI 07/2024 INSUMOS</v>
      </c>
      <c r="F9837" s="118">
        <v>845821</v>
      </c>
    </row>
    <row r="9838" spans="1:6" ht="40.5">
      <c r="A9838" s="31">
        <v>36492</v>
      </c>
      <c r="B9838" s="537" t="s">
        <v>9828</v>
      </c>
      <c r="C9838" s="31" t="s">
        <v>7632</v>
      </c>
      <c r="D9838" s="118">
        <v>1571214.64</v>
      </c>
      <c r="E9838" s="310" t="str">
        <f t="shared" si="154"/>
        <v>SINAPI 07/2024 INSUMOS</v>
      </c>
      <c r="F9838" s="118">
        <v>1571214.64</v>
      </c>
    </row>
    <row r="9839" spans="1:6" ht="40.5">
      <c r="A9839" s="31">
        <v>36499</v>
      </c>
      <c r="B9839" s="537" t="s">
        <v>9829</v>
      </c>
      <c r="C9839" s="31" t="s">
        <v>7632</v>
      </c>
      <c r="D9839" s="118">
        <v>4694.92</v>
      </c>
      <c r="E9839" s="310" t="str">
        <f t="shared" si="154"/>
        <v>SINAPI 07/2024 INSUMOS</v>
      </c>
      <c r="F9839" s="118">
        <v>4694.92</v>
      </c>
    </row>
    <row r="9840" spans="1:6" ht="45">
      <c r="A9840" s="31">
        <v>13533</v>
      </c>
      <c r="B9840" s="537" t="s">
        <v>9830</v>
      </c>
      <c r="C9840" s="31" t="s">
        <v>7632</v>
      </c>
      <c r="D9840" s="118">
        <v>215217.53</v>
      </c>
      <c r="E9840" s="310" t="str">
        <f t="shared" si="154"/>
        <v>SINAPI 07/2024 INSUMOS</v>
      </c>
      <c r="F9840" s="118">
        <v>215217.53</v>
      </c>
    </row>
    <row r="9841" spans="1:6" ht="45">
      <c r="A9841" s="31">
        <v>13333</v>
      </c>
      <c r="B9841" s="537" t="s">
        <v>9831</v>
      </c>
      <c r="C9841" s="31" t="s">
        <v>7632</v>
      </c>
      <c r="D9841" s="118">
        <v>240765.42</v>
      </c>
      <c r="E9841" s="310" t="str">
        <f t="shared" si="154"/>
        <v>SINAPI 07/2024 INSUMOS</v>
      </c>
      <c r="F9841" s="118">
        <v>240765.42</v>
      </c>
    </row>
    <row r="9842" spans="1:6" ht="40.5">
      <c r="A9842" s="31">
        <v>39585</v>
      </c>
      <c r="B9842" s="537" t="s">
        <v>9832</v>
      </c>
      <c r="C9842" s="31" t="s">
        <v>7632</v>
      </c>
      <c r="D9842" s="118">
        <v>155462.22</v>
      </c>
      <c r="E9842" s="310" t="str">
        <f t="shared" si="154"/>
        <v>SINAPI 07/2024 INSUMOS</v>
      </c>
      <c r="F9842" s="118">
        <v>155462.22</v>
      </c>
    </row>
    <row r="9843" spans="1:6" ht="40.5">
      <c r="A9843" s="31">
        <v>39586</v>
      </c>
      <c r="B9843" s="537" t="s">
        <v>9833</v>
      </c>
      <c r="C9843" s="31" t="s">
        <v>7632</v>
      </c>
      <c r="D9843" s="118">
        <v>182346.66</v>
      </c>
      <c r="E9843" s="310" t="str">
        <f t="shared" si="154"/>
        <v>SINAPI 07/2024 INSUMOS</v>
      </c>
      <c r="F9843" s="118">
        <v>182346.66</v>
      </c>
    </row>
    <row r="9844" spans="1:6" ht="40.5">
      <c r="A9844" s="31">
        <v>39587</v>
      </c>
      <c r="B9844" s="537" t="s">
        <v>9834</v>
      </c>
      <c r="C9844" s="31" t="s">
        <v>7632</v>
      </c>
      <c r="D9844" s="118">
        <v>222088.89</v>
      </c>
      <c r="E9844" s="310" t="str">
        <f t="shared" si="154"/>
        <v>SINAPI 07/2024 INSUMOS</v>
      </c>
      <c r="F9844" s="118">
        <v>222088.89</v>
      </c>
    </row>
    <row r="9845" spans="1:6" ht="40.5">
      <c r="A9845" s="31">
        <v>39588</v>
      </c>
      <c r="B9845" s="537" t="s">
        <v>9835</v>
      </c>
      <c r="C9845" s="31" t="s">
        <v>7632</v>
      </c>
      <c r="D9845" s="118">
        <v>257155.55</v>
      </c>
      <c r="E9845" s="310" t="str">
        <f t="shared" si="154"/>
        <v>SINAPI 07/2024 INSUMOS</v>
      </c>
      <c r="F9845" s="118">
        <v>257155.55</v>
      </c>
    </row>
    <row r="9846" spans="1:6" ht="40.5">
      <c r="A9846" s="31">
        <v>39584</v>
      </c>
      <c r="B9846" s="537" t="s">
        <v>9836</v>
      </c>
      <c r="C9846" s="31" t="s">
        <v>7632</v>
      </c>
      <c r="D9846" s="118">
        <v>138443.20000000001</v>
      </c>
      <c r="E9846" s="310" t="str">
        <f t="shared" si="154"/>
        <v>SINAPI 07/2024 INSUMOS</v>
      </c>
      <c r="F9846" s="118">
        <v>138443.20000000001</v>
      </c>
    </row>
    <row r="9847" spans="1:6" ht="40.5">
      <c r="A9847" s="31">
        <v>39590</v>
      </c>
      <c r="B9847" s="537" t="s">
        <v>9837</v>
      </c>
      <c r="C9847" s="31" t="s">
        <v>7632</v>
      </c>
      <c r="D9847" s="118">
        <v>135123.54999999999</v>
      </c>
      <c r="E9847" s="310" t="str">
        <f t="shared" si="154"/>
        <v>SINAPI 07/2024 INSUMOS</v>
      </c>
      <c r="F9847" s="118">
        <v>135123.54999999999</v>
      </c>
    </row>
    <row r="9848" spans="1:6" ht="40.5">
      <c r="A9848" s="31">
        <v>39592</v>
      </c>
      <c r="B9848" s="537" t="s">
        <v>9838</v>
      </c>
      <c r="C9848" s="31" t="s">
        <v>7632</v>
      </c>
      <c r="D9848" s="118">
        <v>194175.81</v>
      </c>
      <c r="E9848" s="310" t="str">
        <f t="shared" si="154"/>
        <v>SINAPI 07/2024 INSUMOS</v>
      </c>
      <c r="F9848" s="118">
        <v>194175.81</v>
      </c>
    </row>
    <row r="9849" spans="1:6" ht="40.5">
      <c r="A9849" s="31">
        <v>39593</v>
      </c>
      <c r="B9849" s="537" t="s">
        <v>9839</v>
      </c>
      <c r="C9849" s="31" t="s">
        <v>7632</v>
      </c>
      <c r="D9849" s="118">
        <v>222088.89</v>
      </c>
      <c r="E9849" s="310" t="str">
        <f t="shared" si="154"/>
        <v>SINAPI 07/2024 INSUMOS</v>
      </c>
      <c r="F9849" s="118">
        <v>222088.89</v>
      </c>
    </row>
    <row r="9850" spans="1:6" ht="40.5">
      <c r="A9850" s="31">
        <v>14254</v>
      </c>
      <c r="B9850" s="537" t="s">
        <v>9840</v>
      </c>
      <c r="C9850" s="31" t="s">
        <v>7632</v>
      </c>
      <c r="D9850" s="118">
        <v>126240</v>
      </c>
      <c r="E9850" s="310" t="str">
        <f t="shared" si="154"/>
        <v>SINAPI 07/2024 INSUMOS</v>
      </c>
      <c r="F9850" s="118">
        <v>126240</v>
      </c>
    </row>
    <row r="9851" spans="1:6" ht="40.5">
      <c r="A9851" s="31">
        <v>44494</v>
      </c>
      <c r="B9851" s="537" t="s">
        <v>9841</v>
      </c>
      <c r="C9851" s="31" t="s">
        <v>7632</v>
      </c>
      <c r="D9851" s="118">
        <v>105420.47</v>
      </c>
      <c r="E9851" s="310" t="str">
        <f t="shared" si="154"/>
        <v>SINAPI 07/2024 INSUMOS</v>
      </c>
      <c r="F9851" s="118">
        <v>105420.47</v>
      </c>
    </row>
    <row r="9852" spans="1:6" ht="40.5">
      <c r="A9852" s="31">
        <v>25019</v>
      </c>
      <c r="B9852" s="537" t="s">
        <v>9842</v>
      </c>
      <c r="C9852" s="31" t="s">
        <v>7632</v>
      </c>
      <c r="D9852" s="118">
        <v>180702.47</v>
      </c>
      <c r="E9852" s="310" t="str">
        <f t="shared" si="154"/>
        <v>SINAPI 07/2024 INSUMOS</v>
      </c>
      <c r="F9852" s="118">
        <v>180702.47</v>
      </c>
    </row>
    <row r="9853" spans="1:6" ht="40.5">
      <c r="A9853" s="31">
        <v>36501</v>
      </c>
      <c r="B9853" s="537" t="s">
        <v>9843</v>
      </c>
      <c r="C9853" s="31" t="s">
        <v>7632</v>
      </c>
      <c r="D9853" s="118">
        <v>160887.47</v>
      </c>
      <c r="E9853" s="310" t="str">
        <f t="shared" si="154"/>
        <v>SINAPI 07/2024 INSUMOS</v>
      </c>
      <c r="F9853" s="118">
        <v>160887.47</v>
      </c>
    </row>
    <row r="9854" spans="1:6" ht="40.5">
      <c r="A9854" s="31">
        <v>44493</v>
      </c>
      <c r="B9854" s="537" t="s">
        <v>9844</v>
      </c>
      <c r="C9854" s="31" t="s">
        <v>7632</v>
      </c>
      <c r="D9854" s="118">
        <v>193417.56</v>
      </c>
      <c r="E9854" s="310" t="str">
        <f t="shared" si="154"/>
        <v>SINAPI 07/2024 INSUMOS</v>
      </c>
      <c r="F9854" s="118">
        <v>193417.56</v>
      </c>
    </row>
    <row r="9855" spans="1:6" ht="40.5">
      <c r="A9855" s="31">
        <v>36500</v>
      </c>
      <c r="B9855" s="537" t="s">
        <v>9845</v>
      </c>
      <c r="C9855" s="31" t="s">
        <v>7632</v>
      </c>
      <c r="D9855" s="118">
        <v>113694.78</v>
      </c>
      <c r="E9855" s="310" t="str">
        <f t="shared" si="154"/>
        <v>SINAPI 07/2024 INSUMOS</v>
      </c>
      <c r="F9855" s="118">
        <v>113694.78</v>
      </c>
    </row>
    <row r="9856" spans="1:6" ht="45">
      <c r="A9856" s="31">
        <v>20017</v>
      </c>
      <c r="B9856" s="537" t="s">
        <v>9846</v>
      </c>
      <c r="C9856" s="31" t="s">
        <v>7677</v>
      </c>
      <c r="D9856" s="31">
        <v>7.27</v>
      </c>
      <c r="E9856" s="310" t="str">
        <f t="shared" si="154"/>
        <v>SINAPI 07/2024 INSUMOS</v>
      </c>
      <c r="F9856" s="31">
        <v>7.27</v>
      </c>
    </row>
    <row r="9857" spans="1:6" ht="45">
      <c r="A9857" s="31">
        <v>20007</v>
      </c>
      <c r="B9857" s="537" t="s">
        <v>9847</v>
      </c>
      <c r="C9857" s="31" t="s">
        <v>7677</v>
      </c>
      <c r="D9857" s="31">
        <v>4.34</v>
      </c>
      <c r="E9857" s="310" t="str">
        <f t="shared" si="154"/>
        <v>SINAPI 07/2024 INSUMOS</v>
      </c>
      <c r="F9857" s="31">
        <v>4.34</v>
      </c>
    </row>
    <row r="9858" spans="1:6" ht="40.5">
      <c r="A9858" s="31">
        <v>39831</v>
      </c>
      <c r="B9858" s="537" t="s">
        <v>9848</v>
      </c>
      <c r="C9858" s="31" t="s">
        <v>8085</v>
      </c>
      <c r="D9858" s="31">
        <v>287.70999999999998</v>
      </c>
      <c r="E9858" s="310" t="str">
        <f t="shared" si="154"/>
        <v>SINAPI 07/2024 INSUMOS</v>
      </c>
      <c r="F9858" s="31">
        <v>287.70999999999998</v>
      </c>
    </row>
    <row r="9859" spans="1:6" ht="45">
      <c r="A9859" s="31">
        <v>36888</v>
      </c>
      <c r="B9859" s="537" t="s">
        <v>9849</v>
      </c>
      <c r="C9859" s="31" t="s">
        <v>7677</v>
      </c>
      <c r="D9859" s="31">
        <v>14.59</v>
      </c>
      <c r="E9859" s="310" t="str">
        <f t="shared" si="154"/>
        <v>SINAPI 07/2024 INSUMOS</v>
      </c>
      <c r="F9859" s="31">
        <v>14.59</v>
      </c>
    </row>
    <row r="9860" spans="1:6" ht="45">
      <c r="A9860" s="31">
        <v>39836</v>
      </c>
      <c r="B9860" s="537" t="s">
        <v>9850</v>
      </c>
      <c r="C9860" s="31" t="s">
        <v>8085</v>
      </c>
      <c r="D9860" s="31">
        <v>252.8</v>
      </c>
      <c r="E9860" s="310" t="str">
        <f t="shared" si="154"/>
        <v>SINAPI 07/2024 INSUMOS</v>
      </c>
      <c r="F9860" s="31">
        <v>252.8</v>
      </c>
    </row>
    <row r="9861" spans="1:6" ht="40.5">
      <c r="A9861" s="31">
        <v>39830</v>
      </c>
      <c r="B9861" s="537" t="s">
        <v>9851</v>
      </c>
      <c r="C9861" s="31" t="s">
        <v>8085</v>
      </c>
      <c r="D9861" s="31">
        <v>288.32</v>
      </c>
      <c r="E9861" s="310" t="str">
        <f t="shared" si="154"/>
        <v>SINAPI 07/2024 INSUMOS</v>
      </c>
      <c r="F9861" s="31">
        <v>288.32</v>
      </c>
    </row>
    <row r="9862" spans="1:6" ht="40.5">
      <c r="A9862" s="31">
        <v>40527</v>
      </c>
      <c r="B9862" s="537" t="s">
        <v>9852</v>
      </c>
      <c r="C9862" s="31" t="s">
        <v>7632</v>
      </c>
      <c r="D9862" s="118">
        <v>3059.54</v>
      </c>
      <c r="E9862" s="310" t="str">
        <f t="shared" si="154"/>
        <v>SINAPI 07/2024 INSUMOS</v>
      </c>
      <c r="F9862" s="118">
        <v>3059.54</v>
      </c>
    </row>
    <row r="9863" spans="1:6" ht="40.5">
      <c r="A9863" s="31">
        <v>36497</v>
      </c>
      <c r="B9863" s="537" t="s">
        <v>9853</v>
      </c>
      <c r="C9863" s="31" t="s">
        <v>7632</v>
      </c>
      <c r="D9863" s="118">
        <v>3492.79</v>
      </c>
      <c r="E9863" s="310" t="str">
        <f t="shared" si="154"/>
        <v>SINAPI 07/2024 INSUMOS</v>
      </c>
      <c r="F9863" s="118">
        <v>3492.79</v>
      </c>
    </row>
    <row r="9864" spans="1:6" ht="40.5">
      <c r="A9864" s="31">
        <v>36487</v>
      </c>
      <c r="B9864" s="537" t="s">
        <v>9854</v>
      </c>
      <c r="C9864" s="31" t="s">
        <v>7632</v>
      </c>
      <c r="D9864" s="118">
        <v>6081.49</v>
      </c>
      <c r="E9864" s="310" t="str">
        <f t="shared" si="154"/>
        <v>SINAPI 07/2024 INSUMOS</v>
      </c>
      <c r="F9864" s="118">
        <v>6081.49</v>
      </c>
    </row>
    <row r="9865" spans="1:6" ht="40.5">
      <c r="A9865" s="31">
        <v>44475</v>
      </c>
      <c r="B9865" s="537" t="s">
        <v>9855</v>
      </c>
      <c r="C9865" s="31" t="s">
        <v>7632</v>
      </c>
      <c r="D9865" s="118">
        <v>1305473.1499999999</v>
      </c>
      <c r="E9865" s="310" t="str">
        <f t="shared" si="154"/>
        <v>SINAPI 07/2024 INSUMOS</v>
      </c>
      <c r="F9865" s="118">
        <v>1305473.1499999999</v>
      </c>
    </row>
    <row r="9866" spans="1:6" ht="40.5">
      <c r="A9866" s="31">
        <v>44474</v>
      </c>
      <c r="B9866" s="537" t="s">
        <v>9856</v>
      </c>
      <c r="C9866" s="31" t="s">
        <v>7632</v>
      </c>
      <c r="D9866" s="118">
        <v>2510525.2999999998</v>
      </c>
      <c r="E9866" s="310" t="str">
        <f t="shared" si="154"/>
        <v>SINAPI 07/2024 INSUMOS</v>
      </c>
      <c r="F9866" s="118">
        <v>2510525.2999999998</v>
      </c>
    </row>
    <row r="9867" spans="1:6" ht="40.5">
      <c r="A9867" s="31">
        <v>44490</v>
      </c>
      <c r="B9867" s="537" t="s">
        <v>9857</v>
      </c>
      <c r="C9867" s="31" t="s">
        <v>7632</v>
      </c>
      <c r="D9867" s="118">
        <v>4267892.99</v>
      </c>
      <c r="E9867" s="310" t="str">
        <f t="shared" si="154"/>
        <v>SINAPI 07/2024 INSUMOS</v>
      </c>
      <c r="F9867" s="118">
        <v>4267892.99</v>
      </c>
    </row>
    <row r="9868" spans="1:6" ht="60">
      <c r="A9868" s="31">
        <v>37776</v>
      </c>
      <c r="B9868" s="537" t="s">
        <v>9858</v>
      </c>
      <c r="C9868" s="31" t="s">
        <v>7632</v>
      </c>
      <c r="D9868" s="118">
        <v>261567.29</v>
      </c>
      <c r="E9868" s="310" t="str">
        <f t="shared" si="154"/>
        <v>SINAPI 07/2024 INSUMOS</v>
      </c>
      <c r="F9868" s="118">
        <v>261567.29</v>
      </c>
    </row>
    <row r="9869" spans="1:6" ht="60">
      <c r="A9869" s="31">
        <v>37775</v>
      </c>
      <c r="B9869" s="537" t="s">
        <v>9859</v>
      </c>
      <c r="C9869" s="31" t="s">
        <v>7632</v>
      </c>
      <c r="D9869" s="118">
        <v>411988.28</v>
      </c>
      <c r="E9869" s="310" t="str">
        <f t="shared" si="154"/>
        <v>SINAPI 07/2024 INSUMOS</v>
      </c>
      <c r="F9869" s="118">
        <v>411988.28</v>
      </c>
    </row>
    <row r="9870" spans="1:6" ht="60">
      <c r="A9870" s="31">
        <v>36491</v>
      </c>
      <c r="B9870" s="537" t="s">
        <v>9860</v>
      </c>
      <c r="C9870" s="31" t="s">
        <v>7632</v>
      </c>
      <c r="D9870" s="118">
        <v>1525714.84</v>
      </c>
      <c r="E9870" s="310" t="str">
        <f t="shared" si="154"/>
        <v>SINAPI 07/2024 INSUMOS</v>
      </c>
      <c r="F9870" s="118">
        <v>1525714.84</v>
      </c>
    </row>
    <row r="9871" spans="1:6" ht="60">
      <c r="A9871" s="31">
        <v>10712</v>
      </c>
      <c r="B9871" s="537" t="s">
        <v>9861</v>
      </c>
      <c r="C9871" s="31" t="s">
        <v>7632</v>
      </c>
      <c r="D9871" s="118">
        <v>102997.07</v>
      </c>
      <c r="E9871" s="310" t="str">
        <f t="shared" si="154"/>
        <v>SINAPI 07/2024 INSUMOS</v>
      </c>
      <c r="F9871" s="118">
        <v>102997.07</v>
      </c>
    </row>
    <row r="9872" spans="1:6" ht="60">
      <c r="A9872" s="31">
        <v>3363</v>
      </c>
      <c r="B9872" s="537" t="s">
        <v>9862</v>
      </c>
      <c r="C9872" s="31" t="s">
        <v>7632</v>
      </c>
      <c r="D9872" s="118">
        <v>144875</v>
      </c>
      <c r="E9872" s="310" t="str">
        <f t="shared" si="154"/>
        <v>SINAPI 07/2024 INSUMOS</v>
      </c>
      <c r="F9872" s="118">
        <v>144875</v>
      </c>
    </row>
    <row r="9873" spans="1:6" ht="60">
      <c r="A9873" s="31">
        <v>3365</v>
      </c>
      <c r="B9873" s="537" t="s">
        <v>9863</v>
      </c>
      <c r="C9873" s="31" t="s">
        <v>7632</v>
      </c>
      <c r="D9873" s="118">
        <v>338645.31</v>
      </c>
      <c r="E9873" s="310" t="str">
        <f t="shared" si="154"/>
        <v>SINAPI 07/2024 INSUMOS</v>
      </c>
      <c r="F9873" s="118">
        <v>338645.31</v>
      </c>
    </row>
    <row r="9874" spans="1:6" ht="40.5">
      <c r="A9874" s="31">
        <v>7569</v>
      </c>
      <c r="B9874" s="537" t="s">
        <v>9864</v>
      </c>
      <c r="C9874" s="31" t="s">
        <v>7632</v>
      </c>
      <c r="D9874" s="31">
        <v>56.58</v>
      </c>
      <c r="E9874" s="310" t="str">
        <f t="shared" si="154"/>
        <v>SINAPI 07/2024 INSUMOS</v>
      </c>
      <c r="F9874" s="31">
        <v>56.58</v>
      </c>
    </row>
    <row r="9875" spans="1:6" ht="40.5">
      <c r="A9875" s="31">
        <v>3378</v>
      </c>
      <c r="B9875" s="537" t="s">
        <v>9865</v>
      </c>
      <c r="C9875" s="31" t="s">
        <v>7632</v>
      </c>
      <c r="D9875" s="31">
        <v>176.42</v>
      </c>
      <c r="E9875" s="310" t="str">
        <f t="shared" si="154"/>
        <v>SINAPI 07/2024 INSUMOS</v>
      </c>
      <c r="F9875" s="31">
        <v>176.42</v>
      </c>
    </row>
    <row r="9876" spans="1:6" ht="45">
      <c r="A9876" s="31">
        <v>3380</v>
      </c>
      <c r="B9876" s="537" t="s">
        <v>9866</v>
      </c>
      <c r="C9876" s="31" t="s">
        <v>7632</v>
      </c>
      <c r="D9876" s="31">
        <v>123.5</v>
      </c>
      <c r="E9876" s="310" t="str">
        <f t="shared" si="154"/>
        <v>SINAPI 07/2024 INSUMOS</v>
      </c>
      <c r="F9876" s="31">
        <v>123.5</v>
      </c>
    </row>
    <row r="9877" spans="1:6" ht="40.5">
      <c r="A9877" s="31">
        <v>3379</v>
      </c>
      <c r="B9877" s="537" t="s">
        <v>9867</v>
      </c>
      <c r="C9877" s="31" t="s">
        <v>7632</v>
      </c>
      <c r="D9877" s="31">
        <v>119.24</v>
      </c>
      <c r="E9877" s="310" t="str">
        <f t="shared" si="154"/>
        <v>SINAPI 07/2024 INSUMOS</v>
      </c>
      <c r="F9877" s="31">
        <v>119.24</v>
      </c>
    </row>
    <row r="9878" spans="1:6" ht="40.5">
      <c r="A9878" s="31">
        <v>11991</v>
      </c>
      <c r="B9878" s="537" t="s">
        <v>9868</v>
      </c>
      <c r="C9878" s="31" t="s">
        <v>7632</v>
      </c>
      <c r="D9878" s="31">
        <v>138.44</v>
      </c>
      <c r="E9878" s="310" t="str">
        <f t="shared" si="154"/>
        <v>SINAPI 07/2024 INSUMOS</v>
      </c>
      <c r="F9878" s="31">
        <v>138.44</v>
      </c>
    </row>
    <row r="9879" spans="1:6" ht="45">
      <c r="A9879" s="31">
        <v>34349</v>
      </c>
      <c r="B9879" s="537" t="s">
        <v>9869</v>
      </c>
      <c r="C9879" s="31" t="s">
        <v>7632</v>
      </c>
      <c r="D9879" s="31">
        <v>26.28</v>
      </c>
      <c r="E9879" s="310" t="str">
        <f t="shared" si="154"/>
        <v>SINAPI 07/2024 INSUMOS</v>
      </c>
      <c r="F9879" s="31">
        <v>26.28</v>
      </c>
    </row>
    <row r="9880" spans="1:6" ht="45">
      <c r="A9880" s="31">
        <v>11029</v>
      </c>
      <c r="B9880" s="537" t="s">
        <v>9870</v>
      </c>
      <c r="C9880" s="31" t="s">
        <v>8994</v>
      </c>
      <c r="D9880" s="31">
        <v>1.58</v>
      </c>
      <c r="E9880" s="310" t="str">
        <f t="shared" si="154"/>
        <v>SINAPI 07/2024 INSUMOS</v>
      </c>
      <c r="F9880" s="31">
        <v>1.58</v>
      </c>
    </row>
    <row r="9881" spans="1:6" ht="45">
      <c r="A9881" s="31">
        <v>4316</v>
      </c>
      <c r="B9881" s="537" t="s">
        <v>9871</v>
      </c>
      <c r="C9881" s="31" t="s">
        <v>7632</v>
      </c>
      <c r="D9881" s="31">
        <v>1.59</v>
      </c>
      <c r="E9881" s="310" t="str">
        <f t="shared" si="154"/>
        <v>SINAPI 07/2024 INSUMOS</v>
      </c>
      <c r="F9881" s="31">
        <v>1.59</v>
      </c>
    </row>
    <row r="9882" spans="1:6" ht="45">
      <c r="A9882" s="31">
        <v>4313</v>
      </c>
      <c r="B9882" s="537" t="s">
        <v>9872</v>
      </c>
      <c r="C9882" s="31" t="s">
        <v>8994</v>
      </c>
      <c r="D9882" s="31">
        <v>2.29</v>
      </c>
      <c r="E9882" s="310" t="str">
        <f t="shared" si="154"/>
        <v>SINAPI 07/2024 INSUMOS</v>
      </c>
      <c r="F9882" s="31">
        <v>2.29</v>
      </c>
    </row>
    <row r="9883" spans="1:6" ht="45">
      <c r="A9883" s="31">
        <v>4317</v>
      </c>
      <c r="B9883" s="537" t="s">
        <v>9873</v>
      </c>
      <c r="C9883" s="31" t="s">
        <v>7632</v>
      </c>
      <c r="D9883" s="31">
        <v>2.61</v>
      </c>
      <c r="E9883" s="310" t="str">
        <f t="shared" si="154"/>
        <v>SINAPI 07/2024 INSUMOS</v>
      </c>
      <c r="F9883" s="31">
        <v>2.61</v>
      </c>
    </row>
    <row r="9884" spans="1:6" ht="45">
      <c r="A9884" s="31">
        <v>4314</v>
      </c>
      <c r="B9884" s="537" t="s">
        <v>9874</v>
      </c>
      <c r="C9884" s="31" t="s">
        <v>8994</v>
      </c>
      <c r="D9884" s="31">
        <v>3.05</v>
      </c>
      <c r="E9884" s="310" t="str">
        <f t="shared" si="154"/>
        <v>SINAPI 07/2024 INSUMOS</v>
      </c>
      <c r="F9884" s="31">
        <v>3.05</v>
      </c>
    </row>
    <row r="9885" spans="1:6" ht="45">
      <c r="A9885" s="31">
        <v>10921</v>
      </c>
      <c r="B9885" s="537" t="s">
        <v>9875</v>
      </c>
      <c r="C9885" s="31" t="s">
        <v>7632</v>
      </c>
      <c r="D9885" s="118">
        <v>5608</v>
      </c>
      <c r="E9885" s="310" t="str">
        <f t="shared" si="154"/>
        <v>SINAPI 07/2024 INSUMOS</v>
      </c>
      <c r="F9885" s="118">
        <v>5608</v>
      </c>
    </row>
    <row r="9886" spans="1:6" ht="45">
      <c r="A9886" s="31">
        <v>10922</v>
      </c>
      <c r="B9886" s="537" t="s">
        <v>9876</v>
      </c>
      <c r="C9886" s="31" t="s">
        <v>7632</v>
      </c>
      <c r="D9886" s="118">
        <v>5079.58</v>
      </c>
      <c r="E9886" s="310" t="str">
        <f t="shared" si="154"/>
        <v>SINAPI 07/2024 INSUMOS</v>
      </c>
      <c r="F9886" s="118">
        <v>5079.58</v>
      </c>
    </row>
    <row r="9887" spans="1:6" ht="40.5">
      <c r="A9887" s="31">
        <v>10923</v>
      </c>
      <c r="B9887" s="537" t="s">
        <v>9877</v>
      </c>
      <c r="C9887" s="31" t="s">
        <v>7632</v>
      </c>
      <c r="D9887" s="118">
        <v>3002.25</v>
      </c>
      <c r="E9887" s="310" t="str">
        <f t="shared" si="154"/>
        <v>SINAPI 07/2024 INSUMOS</v>
      </c>
      <c r="F9887" s="118">
        <v>3002.25</v>
      </c>
    </row>
    <row r="9888" spans="1:6" ht="40.5">
      <c r="A9888" s="31">
        <v>10924</v>
      </c>
      <c r="B9888" s="537" t="s">
        <v>9878</v>
      </c>
      <c r="C9888" s="31" t="s">
        <v>7632</v>
      </c>
      <c r="D9888" s="118">
        <v>3161.95</v>
      </c>
      <c r="E9888" s="310" t="str">
        <f t="shared" si="154"/>
        <v>SINAPI 07/2024 INSUMOS</v>
      </c>
      <c r="F9888" s="118">
        <v>3161.95</v>
      </c>
    </row>
    <row r="9889" spans="1:6" ht="45">
      <c r="A9889" s="31">
        <v>37772</v>
      </c>
      <c r="B9889" s="537" t="s">
        <v>9879</v>
      </c>
      <c r="C9889" s="31" t="s">
        <v>7632</v>
      </c>
      <c r="D9889" s="118">
        <v>342998.8</v>
      </c>
      <c r="E9889" s="310" t="str">
        <f t="shared" si="154"/>
        <v>SINAPI 07/2024 INSUMOS</v>
      </c>
      <c r="F9889" s="118">
        <v>342998.8</v>
      </c>
    </row>
    <row r="9890" spans="1:6" ht="60">
      <c r="A9890" s="31">
        <v>37771</v>
      </c>
      <c r="B9890" s="537" t="s">
        <v>9880</v>
      </c>
      <c r="C9890" s="31" t="s">
        <v>7632</v>
      </c>
      <c r="D9890" s="118">
        <v>364896.09</v>
      </c>
      <c r="E9890" s="310" t="str">
        <f t="shared" si="154"/>
        <v>SINAPI 07/2024 INSUMOS</v>
      </c>
      <c r="F9890" s="118">
        <v>364896.09</v>
      </c>
    </row>
    <row r="9891" spans="1:6" ht="45">
      <c r="A9891" s="31">
        <v>12772</v>
      </c>
      <c r="B9891" s="537" t="s">
        <v>9881</v>
      </c>
      <c r="C9891" s="31" t="s">
        <v>7632</v>
      </c>
      <c r="D9891" s="31">
        <v>834.15</v>
      </c>
      <c r="E9891" s="310" t="str">
        <f t="shared" si="154"/>
        <v>SINAPI 07/2024 INSUMOS</v>
      </c>
      <c r="F9891" s="31">
        <v>834.15</v>
      </c>
    </row>
    <row r="9892" spans="1:6" ht="45">
      <c r="A9892" s="31">
        <v>12770</v>
      </c>
      <c r="B9892" s="537" t="s">
        <v>9882</v>
      </c>
      <c r="C9892" s="31" t="s">
        <v>7632</v>
      </c>
      <c r="D9892" s="31">
        <v>501.9</v>
      </c>
      <c r="E9892" s="310" t="str">
        <f t="shared" si="154"/>
        <v>SINAPI 07/2024 INSUMOS</v>
      </c>
      <c r="F9892" s="31">
        <v>501.9</v>
      </c>
    </row>
    <row r="9893" spans="1:6" ht="45">
      <c r="A9893" s="31">
        <v>12775</v>
      </c>
      <c r="B9893" s="537" t="s">
        <v>9883</v>
      </c>
      <c r="C9893" s="31" t="s">
        <v>7632</v>
      </c>
      <c r="D9893" s="31">
        <v>367.59</v>
      </c>
      <c r="E9893" s="310" t="str">
        <f t="shared" si="154"/>
        <v>SINAPI 07/2024 INSUMOS</v>
      </c>
      <c r="F9893" s="31">
        <v>367.59</v>
      </c>
    </row>
    <row r="9894" spans="1:6" ht="45">
      <c r="A9894" s="31">
        <v>12768</v>
      </c>
      <c r="B9894" s="537" t="s">
        <v>9884</v>
      </c>
      <c r="C9894" s="31" t="s">
        <v>7632</v>
      </c>
      <c r="D9894" s="118">
        <v>1173.47</v>
      </c>
      <c r="E9894" s="310" t="str">
        <f t="shared" si="154"/>
        <v>SINAPI 07/2024 INSUMOS</v>
      </c>
      <c r="F9894" s="118">
        <v>1173.47</v>
      </c>
    </row>
    <row r="9895" spans="1:6" ht="45">
      <c r="A9895" s="31">
        <v>12769</v>
      </c>
      <c r="B9895" s="537" t="s">
        <v>9885</v>
      </c>
      <c r="C9895" s="31" t="s">
        <v>7632</v>
      </c>
      <c r="D9895" s="31">
        <v>96.14</v>
      </c>
      <c r="E9895" s="310" t="str">
        <f t="shared" si="154"/>
        <v>SINAPI 07/2024 INSUMOS</v>
      </c>
      <c r="F9895" s="31">
        <v>96.14</v>
      </c>
    </row>
    <row r="9896" spans="1:6" ht="45">
      <c r="A9896" s="31">
        <v>12773</v>
      </c>
      <c r="B9896" s="537" t="s">
        <v>9886</v>
      </c>
      <c r="C9896" s="31" t="s">
        <v>7632</v>
      </c>
      <c r="D9896" s="31">
        <v>103.2</v>
      </c>
      <c r="E9896" s="310" t="str">
        <f t="shared" si="154"/>
        <v>SINAPI 07/2024 INSUMOS</v>
      </c>
      <c r="F9896" s="31">
        <v>103.2</v>
      </c>
    </row>
    <row r="9897" spans="1:6" ht="45">
      <c r="A9897" s="31">
        <v>12774</v>
      </c>
      <c r="B9897" s="537" t="s">
        <v>9887</v>
      </c>
      <c r="C9897" s="31" t="s">
        <v>7632</v>
      </c>
      <c r="D9897" s="31">
        <v>127.24</v>
      </c>
      <c r="E9897" s="310" t="str">
        <f t="shared" si="154"/>
        <v>SINAPI 07/2024 INSUMOS</v>
      </c>
      <c r="F9897" s="31">
        <v>127.24</v>
      </c>
    </row>
    <row r="9898" spans="1:6" ht="45">
      <c r="A9898" s="31">
        <v>12776</v>
      </c>
      <c r="B9898" s="537" t="s">
        <v>9888</v>
      </c>
      <c r="C9898" s="31" t="s">
        <v>7632</v>
      </c>
      <c r="D9898" s="118">
        <v>1894.52</v>
      </c>
      <c r="E9898" s="310" t="str">
        <f t="shared" ref="E9898:E9961" si="155">+$G$7658</f>
        <v>SINAPI 07/2024 INSUMOS</v>
      </c>
      <c r="F9898" s="118">
        <v>1894.52</v>
      </c>
    </row>
    <row r="9899" spans="1:6" ht="45">
      <c r="A9899" s="31">
        <v>12777</v>
      </c>
      <c r="B9899" s="537" t="s">
        <v>9889</v>
      </c>
      <c r="C9899" s="31" t="s">
        <v>7632</v>
      </c>
      <c r="D9899" s="118">
        <v>2474.19</v>
      </c>
      <c r="E9899" s="310" t="str">
        <f t="shared" si="155"/>
        <v>SINAPI 07/2024 INSUMOS</v>
      </c>
      <c r="F9899" s="118">
        <v>2474.19</v>
      </c>
    </row>
    <row r="9900" spans="1:6" ht="40.5">
      <c r="A9900" s="31">
        <v>12873</v>
      </c>
      <c r="B9900" s="537" t="s">
        <v>9890</v>
      </c>
      <c r="C9900" s="31" t="s">
        <v>7781</v>
      </c>
      <c r="D9900" s="31">
        <v>18.079999999999998</v>
      </c>
      <c r="E9900" s="310" t="str">
        <f t="shared" si="155"/>
        <v>SINAPI 07/2024 INSUMOS</v>
      </c>
      <c r="F9900" s="31">
        <v>20.99</v>
      </c>
    </row>
    <row r="9901" spans="1:6" ht="40.5">
      <c r="A9901" s="31">
        <v>41076</v>
      </c>
      <c r="B9901" s="537" t="s">
        <v>9891</v>
      </c>
      <c r="C9901" s="31" t="s">
        <v>7783</v>
      </c>
      <c r="D9901" s="118">
        <v>3159.82</v>
      </c>
      <c r="E9901" s="310" t="str">
        <f t="shared" si="155"/>
        <v>SINAPI 07/2024 INSUMOS</v>
      </c>
      <c r="F9901" s="118">
        <v>3668.94</v>
      </c>
    </row>
    <row r="9902" spans="1:6" ht="40.5">
      <c r="A9902" s="31">
        <v>140</v>
      </c>
      <c r="B9902" s="537" t="s">
        <v>9892</v>
      </c>
      <c r="C9902" s="31" t="s">
        <v>7681</v>
      </c>
      <c r="D9902" s="31">
        <v>21.27</v>
      </c>
      <c r="E9902" s="310" t="str">
        <f t="shared" si="155"/>
        <v>SINAPI 07/2024 INSUMOS</v>
      </c>
      <c r="F9902" s="31">
        <v>21.27</v>
      </c>
    </row>
    <row r="9903" spans="1:6" ht="40.5">
      <c r="A9903" s="31">
        <v>151</v>
      </c>
      <c r="B9903" s="537" t="s">
        <v>9893</v>
      </c>
      <c r="C9903" s="31" t="s">
        <v>7683</v>
      </c>
      <c r="D9903" s="31">
        <v>31.39</v>
      </c>
      <c r="E9903" s="310" t="str">
        <f t="shared" si="155"/>
        <v>SINAPI 07/2024 INSUMOS</v>
      </c>
      <c r="F9903" s="31">
        <v>31.39</v>
      </c>
    </row>
    <row r="9904" spans="1:6" ht="40.5">
      <c r="A9904" s="31">
        <v>7340</v>
      </c>
      <c r="B9904" s="537" t="s">
        <v>9894</v>
      </c>
      <c r="C9904" s="31" t="s">
        <v>7683</v>
      </c>
      <c r="D9904" s="31">
        <v>30.95</v>
      </c>
      <c r="E9904" s="310" t="str">
        <f t="shared" si="155"/>
        <v>SINAPI 07/2024 INSUMOS</v>
      </c>
      <c r="F9904" s="31">
        <v>30.95</v>
      </c>
    </row>
    <row r="9905" spans="1:6" ht="40.5">
      <c r="A9905" s="31">
        <v>40929</v>
      </c>
      <c r="B9905" s="537" t="s">
        <v>9895</v>
      </c>
      <c r="C9905" s="31" t="s">
        <v>7783</v>
      </c>
      <c r="D9905" s="118">
        <v>4159.08</v>
      </c>
      <c r="E9905" s="310" t="str">
        <f t="shared" si="155"/>
        <v>SINAPI 07/2024 INSUMOS</v>
      </c>
      <c r="F9905" s="118">
        <v>4829.2</v>
      </c>
    </row>
    <row r="9906" spans="1:6" ht="40.5">
      <c r="A9906" s="31">
        <v>2701</v>
      </c>
      <c r="B9906" s="537" t="s">
        <v>9896</v>
      </c>
      <c r="C9906" s="31" t="s">
        <v>7781</v>
      </c>
      <c r="D9906" s="31">
        <v>23.79</v>
      </c>
      <c r="E9906" s="310" t="str">
        <f t="shared" si="155"/>
        <v>SINAPI 07/2024 INSUMOS</v>
      </c>
      <c r="F9906" s="31">
        <v>27.62</v>
      </c>
    </row>
    <row r="9907" spans="1:6" ht="40.5">
      <c r="A9907" s="31">
        <v>38114</v>
      </c>
      <c r="B9907" s="537" t="s">
        <v>9897</v>
      </c>
      <c r="C9907" s="31" t="s">
        <v>7632</v>
      </c>
      <c r="D9907" s="31">
        <v>18.12</v>
      </c>
      <c r="E9907" s="310" t="str">
        <f t="shared" si="155"/>
        <v>SINAPI 07/2024 INSUMOS</v>
      </c>
      <c r="F9907" s="31">
        <v>18.12</v>
      </c>
    </row>
    <row r="9908" spans="1:6" ht="40.5">
      <c r="A9908" s="31">
        <v>38064</v>
      </c>
      <c r="B9908" s="537" t="s">
        <v>9898</v>
      </c>
      <c r="C9908" s="31" t="s">
        <v>7632</v>
      </c>
      <c r="D9908" s="31">
        <v>20.25</v>
      </c>
      <c r="E9908" s="310" t="str">
        <f t="shared" si="155"/>
        <v>SINAPI 07/2024 INSUMOS</v>
      </c>
      <c r="F9908" s="31">
        <v>20.25</v>
      </c>
    </row>
    <row r="9909" spans="1:6" ht="40.5">
      <c r="A9909" s="31">
        <v>38115</v>
      </c>
      <c r="B9909" s="537" t="s">
        <v>9899</v>
      </c>
      <c r="C9909" s="31" t="s">
        <v>7632</v>
      </c>
      <c r="D9909" s="31">
        <v>19.34</v>
      </c>
      <c r="E9909" s="310" t="str">
        <f t="shared" si="155"/>
        <v>SINAPI 07/2024 INSUMOS</v>
      </c>
      <c r="F9909" s="31">
        <v>19.34</v>
      </c>
    </row>
    <row r="9910" spans="1:6" ht="40.5">
      <c r="A9910" s="31">
        <v>38065</v>
      </c>
      <c r="B9910" s="537" t="s">
        <v>9900</v>
      </c>
      <c r="C9910" s="31" t="s">
        <v>7632</v>
      </c>
      <c r="D9910" s="31">
        <v>28.74</v>
      </c>
      <c r="E9910" s="310" t="str">
        <f t="shared" si="155"/>
        <v>SINAPI 07/2024 INSUMOS</v>
      </c>
      <c r="F9910" s="31">
        <v>28.74</v>
      </c>
    </row>
    <row r="9911" spans="1:6" ht="40.5">
      <c r="A9911" s="31">
        <v>38078</v>
      </c>
      <c r="B9911" s="537" t="s">
        <v>9901</v>
      </c>
      <c r="C9911" s="31" t="s">
        <v>7632</v>
      </c>
      <c r="D9911" s="31">
        <v>16.760000000000002</v>
      </c>
      <c r="E9911" s="310" t="str">
        <f t="shared" si="155"/>
        <v>SINAPI 07/2024 INSUMOS</v>
      </c>
      <c r="F9911" s="31">
        <v>16.760000000000002</v>
      </c>
    </row>
    <row r="9912" spans="1:6" ht="40.5">
      <c r="A9912" s="31">
        <v>38113</v>
      </c>
      <c r="B9912" s="537" t="s">
        <v>9902</v>
      </c>
      <c r="C9912" s="31" t="s">
        <v>7632</v>
      </c>
      <c r="D9912" s="31">
        <v>9.11</v>
      </c>
      <c r="E9912" s="310" t="str">
        <f t="shared" si="155"/>
        <v>SINAPI 07/2024 INSUMOS</v>
      </c>
      <c r="F9912" s="31">
        <v>9.11</v>
      </c>
    </row>
    <row r="9913" spans="1:6" ht="40.5">
      <c r="A9913" s="31">
        <v>38063</v>
      </c>
      <c r="B9913" s="537" t="s">
        <v>9903</v>
      </c>
      <c r="C9913" s="31" t="s">
        <v>7632</v>
      </c>
      <c r="D9913" s="31">
        <v>9.77</v>
      </c>
      <c r="E9913" s="310" t="str">
        <f t="shared" si="155"/>
        <v>SINAPI 07/2024 INSUMOS</v>
      </c>
      <c r="F9913" s="31">
        <v>9.77</v>
      </c>
    </row>
    <row r="9914" spans="1:6" ht="45">
      <c r="A9914" s="31">
        <v>38080</v>
      </c>
      <c r="B9914" s="537" t="s">
        <v>9904</v>
      </c>
      <c r="C9914" s="31" t="s">
        <v>7632</v>
      </c>
      <c r="D9914" s="31">
        <v>29.12</v>
      </c>
      <c r="E9914" s="310" t="str">
        <f t="shared" si="155"/>
        <v>SINAPI 07/2024 INSUMOS</v>
      </c>
      <c r="F9914" s="31">
        <v>29.12</v>
      </c>
    </row>
    <row r="9915" spans="1:6" ht="45">
      <c r="A9915" s="31">
        <v>38069</v>
      </c>
      <c r="B9915" s="537" t="s">
        <v>9905</v>
      </c>
      <c r="C9915" s="31" t="s">
        <v>7632</v>
      </c>
      <c r="D9915" s="31">
        <v>15.92</v>
      </c>
      <c r="E9915" s="310" t="str">
        <f t="shared" si="155"/>
        <v>SINAPI 07/2024 INSUMOS</v>
      </c>
      <c r="F9915" s="31">
        <v>15.92</v>
      </c>
    </row>
    <row r="9916" spans="1:6" ht="40.5">
      <c r="A9916" s="31">
        <v>38077</v>
      </c>
      <c r="B9916" s="537" t="s">
        <v>9906</v>
      </c>
      <c r="C9916" s="31" t="s">
        <v>7632</v>
      </c>
      <c r="D9916" s="31">
        <v>15.56</v>
      </c>
      <c r="E9916" s="310" t="str">
        <f t="shared" si="155"/>
        <v>SINAPI 07/2024 INSUMOS</v>
      </c>
      <c r="F9916" s="31">
        <v>15.56</v>
      </c>
    </row>
    <row r="9917" spans="1:6" ht="45">
      <c r="A9917" s="31">
        <v>38073</v>
      </c>
      <c r="B9917" s="537" t="s">
        <v>9907</v>
      </c>
      <c r="C9917" s="31" t="s">
        <v>7632</v>
      </c>
      <c r="D9917" s="31">
        <v>23.71</v>
      </c>
      <c r="E9917" s="310" t="str">
        <f t="shared" si="155"/>
        <v>SINAPI 07/2024 INSUMOS</v>
      </c>
      <c r="F9917" s="31">
        <v>23.71</v>
      </c>
    </row>
    <row r="9918" spans="1:6" ht="40.5">
      <c r="A9918" s="31">
        <v>38112</v>
      </c>
      <c r="B9918" s="537" t="s">
        <v>9908</v>
      </c>
      <c r="C9918" s="31" t="s">
        <v>7632</v>
      </c>
      <c r="D9918" s="31">
        <v>6.99</v>
      </c>
      <c r="E9918" s="310" t="str">
        <f t="shared" si="155"/>
        <v>SINAPI 07/2024 INSUMOS</v>
      </c>
      <c r="F9918" s="31">
        <v>6.99</v>
      </c>
    </row>
    <row r="9919" spans="1:6" ht="40.5">
      <c r="A9919" s="31">
        <v>38062</v>
      </c>
      <c r="B9919" s="537" t="s">
        <v>9909</v>
      </c>
      <c r="C9919" s="31" t="s">
        <v>7632</v>
      </c>
      <c r="D9919" s="31">
        <v>7.18</v>
      </c>
      <c r="E9919" s="310" t="str">
        <f t="shared" si="155"/>
        <v>SINAPI 07/2024 INSUMOS</v>
      </c>
      <c r="F9919" s="31">
        <v>7.18</v>
      </c>
    </row>
    <row r="9920" spans="1:6" ht="40.5">
      <c r="A9920" s="31">
        <v>12128</v>
      </c>
      <c r="B9920" s="537" t="s">
        <v>9910</v>
      </c>
      <c r="C9920" s="31" t="s">
        <v>7632</v>
      </c>
      <c r="D9920" s="31">
        <v>9.59</v>
      </c>
      <c r="E9920" s="310" t="str">
        <f t="shared" si="155"/>
        <v>SINAPI 07/2024 INSUMOS</v>
      </c>
      <c r="F9920" s="31">
        <v>9.59</v>
      </c>
    </row>
    <row r="9921" spans="1:6" ht="40.5">
      <c r="A9921" s="31">
        <v>12129</v>
      </c>
      <c r="B9921" s="537" t="s">
        <v>9911</v>
      </c>
      <c r="C9921" s="31" t="s">
        <v>7632</v>
      </c>
      <c r="D9921" s="31">
        <v>12.68</v>
      </c>
      <c r="E9921" s="310" t="str">
        <f t="shared" si="155"/>
        <v>SINAPI 07/2024 INSUMOS</v>
      </c>
      <c r="F9921" s="31">
        <v>12.68</v>
      </c>
    </row>
    <row r="9922" spans="1:6" ht="45">
      <c r="A9922" s="31">
        <v>38081</v>
      </c>
      <c r="B9922" s="537" t="s">
        <v>9912</v>
      </c>
      <c r="C9922" s="31" t="s">
        <v>7632</v>
      </c>
      <c r="D9922" s="31">
        <v>24.7</v>
      </c>
      <c r="E9922" s="310" t="str">
        <f t="shared" si="155"/>
        <v>SINAPI 07/2024 INSUMOS</v>
      </c>
      <c r="F9922" s="31">
        <v>24.7</v>
      </c>
    </row>
    <row r="9923" spans="1:6" ht="40.5">
      <c r="A9923" s="31">
        <v>38070</v>
      </c>
      <c r="B9923" s="537" t="s">
        <v>9913</v>
      </c>
      <c r="C9923" s="31" t="s">
        <v>7632</v>
      </c>
      <c r="D9923" s="31">
        <v>17.02</v>
      </c>
      <c r="E9923" s="310" t="str">
        <f t="shared" si="155"/>
        <v>SINAPI 07/2024 INSUMOS</v>
      </c>
      <c r="F9923" s="31">
        <v>17.02</v>
      </c>
    </row>
    <row r="9924" spans="1:6" ht="40.5">
      <c r="A9924" s="31">
        <v>38074</v>
      </c>
      <c r="B9924" s="537" t="s">
        <v>9914</v>
      </c>
      <c r="C9924" s="31" t="s">
        <v>7632</v>
      </c>
      <c r="D9924" s="31">
        <v>25.88</v>
      </c>
      <c r="E9924" s="310" t="str">
        <f t="shared" si="155"/>
        <v>SINAPI 07/2024 INSUMOS</v>
      </c>
      <c r="F9924" s="31">
        <v>25.88</v>
      </c>
    </row>
    <row r="9925" spans="1:6" ht="45">
      <c r="A9925" s="31">
        <v>38079</v>
      </c>
      <c r="B9925" s="537" t="s">
        <v>9915</v>
      </c>
      <c r="C9925" s="31" t="s">
        <v>7632</v>
      </c>
      <c r="D9925" s="31">
        <v>22.21</v>
      </c>
      <c r="E9925" s="310" t="str">
        <f t="shared" si="155"/>
        <v>SINAPI 07/2024 INSUMOS</v>
      </c>
      <c r="F9925" s="31">
        <v>22.21</v>
      </c>
    </row>
    <row r="9926" spans="1:6" ht="45">
      <c r="A9926" s="31">
        <v>38072</v>
      </c>
      <c r="B9926" s="537" t="s">
        <v>9916</v>
      </c>
      <c r="C9926" s="31" t="s">
        <v>7632</v>
      </c>
      <c r="D9926" s="31">
        <v>21.34</v>
      </c>
      <c r="E9926" s="310" t="str">
        <f t="shared" si="155"/>
        <v>SINAPI 07/2024 INSUMOS</v>
      </c>
      <c r="F9926" s="31">
        <v>21.34</v>
      </c>
    </row>
    <row r="9927" spans="1:6" ht="40.5">
      <c r="A9927" s="31">
        <v>38068</v>
      </c>
      <c r="B9927" s="537" t="s">
        <v>9917</v>
      </c>
      <c r="C9927" s="31" t="s">
        <v>7632</v>
      </c>
      <c r="D9927" s="31">
        <v>14.73</v>
      </c>
      <c r="E9927" s="310" t="str">
        <f t="shared" si="155"/>
        <v>SINAPI 07/2024 INSUMOS</v>
      </c>
      <c r="F9927" s="31">
        <v>14.73</v>
      </c>
    </row>
    <row r="9928" spans="1:6" ht="40.5">
      <c r="A9928" s="31">
        <v>38071</v>
      </c>
      <c r="B9928" s="537" t="s">
        <v>9918</v>
      </c>
      <c r="C9928" s="31" t="s">
        <v>7632</v>
      </c>
      <c r="D9928" s="31">
        <v>17.61</v>
      </c>
      <c r="E9928" s="310" t="str">
        <f t="shared" si="155"/>
        <v>SINAPI 07/2024 INSUMOS</v>
      </c>
      <c r="F9928" s="31">
        <v>17.61</v>
      </c>
    </row>
    <row r="9929" spans="1:6" ht="45">
      <c r="A9929" s="31">
        <v>38412</v>
      </c>
      <c r="B9929" s="537" t="s">
        <v>9919</v>
      </c>
      <c r="C9929" s="31" t="s">
        <v>7632</v>
      </c>
      <c r="D9929" s="31">
        <v>790</v>
      </c>
      <c r="E9929" s="310" t="str">
        <f t="shared" si="155"/>
        <v>SINAPI 07/2024 INSUMOS</v>
      </c>
      <c r="F9929" s="31">
        <v>790</v>
      </c>
    </row>
    <row r="9930" spans="1:6" ht="40.5">
      <c r="A9930" s="31">
        <v>3405</v>
      </c>
      <c r="B9930" s="537" t="s">
        <v>9920</v>
      </c>
      <c r="C9930" s="31" t="s">
        <v>7632</v>
      </c>
      <c r="D9930" s="31">
        <v>96.54</v>
      </c>
      <c r="E9930" s="310" t="str">
        <f t="shared" si="155"/>
        <v>SINAPI 07/2024 INSUMOS</v>
      </c>
      <c r="F9930" s="31">
        <v>96.54</v>
      </c>
    </row>
    <row r="9931" spans="1:6" ht="40.5">
      <c r="A9931" s="31">
        <v>3394</v>
      </c>
      <c r="B9931" s="537" t="s">
        <v>9921</v>
      </c>
      <c r="C9931" s="31" t="s">
        <v>7632</v>
      </c>
      <c r="D9931" s="31">
        <v>509.6</v>
      </c>
      <c r="E9931" s="310" t="str">
        <f t="shared" si="155"/>
        <v>SINAPI 07/2024 INSUMOS</v>
      </c>
      <c r="F9931" s="31">
        <v>509.6</v>
      </c>
    </row>
    <row r="9932" spans="1:6" ht="40.5">
      <c r="A9932" s="31">
        <v>3393</v>
      </c>
      <c r="B9932" s="537" t="s">
        <v>9922</v>
      </c>
      <c r="C9932" s="31" t="s">
        <v>7632</v>
      </c>
      <c r="D9932" s="31">
        <v>867.65</v>
      </c>
      <c r="E9932" s="310" t="str">
        <f t="shared" si="155"/>
        <v>SINAPI 07/2024 INSUMOS</v>
      </c>
      <c r="F9932" s="31">
        <v>867.65</v>
      </c>
    </row>
    <row r="9933" spans="1:6" ht="40.5">
      <c r="A9933" s="31">
        <v>3406</v>
      </c>
      <c r="B9933" s="537" t="s">
        <v>9923</v>
      </c>
      <c r="C9933" s="31" t="s">
        <v>7632</v>
      </c>
      <c r="D9933" s="31">
        <v>29.55</v>
      </c>
      <c r="E9933" s="310" t="str">
        <f t="shared" si="155"/>
        <v>SINAPI 07/2024 INSUMOS</v>
      </c>
      <c r="F9933" s="31">
        <v>29.55</v>
      </c>
    </row>
    <row r="9934" spans="1:6" ht="40.5">
      <c r="A9934" s="31">
        <v>3395</v>
      </c>
      <c r="B9934" s="537" t="s">
        <v>9924</v>
      </c>
      <c r="C9934" s="31" t="s">
        <v>7632</v>
      </c>
      <c r="D9934" s="31">
        <v>124.65</v>
      </c>
      <c r="E9934" s="310" t="str">
        <f t="shared" si="155"/>
        <v>SINAPI 07/2024 INSUMOS</v>
      </c>
      <c r="F9934" s="31">
        <v>124.65</v>
      </c>
    </row>
    <row r="9935" spans="1:6" ht="40.5">
      <c r="A9935" s="31">
        <v>3398</v>
      </c>
      <c r="B9935" s="537" t="s">
        <v>9925</v>
      </c>
      <c r="C9935" s="31" t="s">
        <v>7632</v>
      </c>
      <c r="D9935" s="31">
        <v>5.92</v>
      </c>
      <c r="E9935" s="310" t="str">
        <f t="shared" si="155"/>
        <v>SINAPI 07/2024 INSUMOS</v>
      </c>
      <c r="F9935" s="31">
        <v>5.92</v>
      </c>
    </row>
    <row r="9936" spans="1:6" ht="60">
      <c r="A9936" s="31">
        <v>40662</v>
      </c>
      <c r="B9936" s="537" t="s">
        <v>9926</v>
      </c>
      <c r="C9936" s="31" t="s">
        <v>7632</v>
      </c>
      <c r="D9936" s="31">
        <v>322.18</v>
      </c>
      <c r="E9936" s="310" t="str">
        <f t="shared" si="155"/>
        <v>SINAPI 07/2024 INSUMOS</v>
      </c>
      <c r="F9936" s="31">
        <v>322.18</v>
      </c>
    </row>
    <row r="9937" spans="1:6" ht="60">
      <c r="A9937" s="31">
        <v>3437</v>
      </c>
      <c r="B9937" s="537" t="s">
        <v>9927</v>
      </c>
      <c r="C9937" s="31" t="s">
        <v>8036</v>
      </c>
      <c r="D9937" s="31">
        <v>894.96</v>
      </c>
      <c r="E9937" s="310" t="str">
        <f t="shared" si="155"/>
        <v>SINAPI 07/2024 INSUMOS</v>
      </c>
      <c r="F9937" s="31">
        <v>894.96</v>
      </c>
    </row>
    <row r="9938" spans="1:6" ht="40.5">
      <c r="A9938" s="31">
        <v>11190</v>
      </c>
      <c r="B9938" s="537" t="s">
        <v>9928</v>
      </c>
      <c r="C9938" s="31" t="s">
        <v>7632</v>
      </c>
      <c r="D9938" s="31">
        <v>174.93</v>
      </c>
      <c r="E9938" s="310" t="str">
        <f t="shared" si="155"/>
        <v>SINAPI 07/2024 INSUMOS</v>
      </c>
      <c r="F9938" s="31">
        <v>174.93</v>
      </c>
    </row>
    <row r="9939" spans="1:6" ht="45">
      <c r="A9939" s="31">
        <v>34377</v>
      </c>
      <c r="B9939" s="537" t="s">
        <v>9929</v>
      </c>
      <c r="C9939" s="31" t="s">
        <v>7632</v>
      </c>
      <c r="D9939" s="31">
        <v>102.74</v>
      </c>
      <c r="E9939" s="310" t="str">
        <f t="shared" si="155"/>
        <v>SINAPI 07/2024 INSUMOS</v>
      </c>
      <c r="F9939" s="31">
        <v>102.74</v>
      </c>
    </row>
    <row r="9940" spans="1:6" ht="75">
      <c r="A9940" s="31">
        <v>3428</v>
      </c>
      <c r="B9940" s="537" t="s">
        <v>9930</v>
      </c>
      <c r="C9940" s="31" t="s">
        <v>8036</v>
      </c>
      <c r="D9940" s="118">
        <v>1327.52</v>
      </c>
      <c r="E9940" s="310" t="str">
        <f t="shared" si="155"/>
        <v>SINAPI 07/2024 INSUMOS</v>
      </c>
      <c r="F9940" s="118">
        <v>1327.52</v>
      </c>
    </row>
    <row r="9941" spans="1:6" ht="75">
      <c r="A9941" s="31">
        <v>3429</v>
      </c>
      <c r="B9941" s="537" t="s">
        <v>9931</v>
      </c>
      <c r="C9941" s="31" t="s">
        <v>8036</v>
      </c>
      <c r="D9941" s="31">
        <v>758.47</v>
      </c>
      <c r="E9941" s="310" t="str">
        <f t="shared" si="155"/>
        <v>SINAPI 07/2024 INSUMOS</v>
      </c>
      <c r="F9941" s="31">
        <v>758.47</v>
      </c>
    </row>
    <row r="9942" spans="1:6" ht="45">
      <c r="A9942" s="31">
        <v>11199</v>
      </c>
      <c r="B9942" s="537" t="s">
        <v>9932</v>
      </c>
      <c r="C9942" s="31" t="s">
        <v>7632</v>
      </c>
      <c r="D9942" s="31">
        <v>966.1</v>
      </c>
      <c r="E9942" s="310" t="str">
        <f t="shared" si="155"/>
        <v>SINAPI 07/2024 INSUMOS</v>
      </c>
      <c r="F9942" s="31">
        <v>966.1</v>
      </c>
    </row>
    <row r="9943" spans="1:6" ht="45">
      <c r="A9943" s="31">
        <v>36896</v>
      </c>
      <c r="B9943" s="537" t="s">
        <v>9933</v>
      </c>
      <c r="C9943" s="31" t="s">
        <v>7632</v>
      </c>
      <c r="D9943" s="31">
        <v>199</v>
      </c>
      <c r="E9943" s="310" t="str">
        <f t="shared" si="155"/>
        <v>SINAPI 07/2024 INSUMOS</v>
      </c>
      <c r="F9943" s="31">
        <v>199</v>
      </c>
    </row>
    <row r="9944" spans="1:6" ht="45">
      <c r="A9944" s="31">
        <v>34367</v>
      </c>
      <c r="B9944" s="537" t="s">
        <v>9934</v>
      </c>
      <c r="C9944" s="31" t="s">
        <v>7632</v>
      </c>
      <c r="D9944" s="31">
        <v>256.48</v>
      </c>
      <c r="E9944" s="310" t="str">
        <f t="shared" si="155"/>
        <v>SINAPI 07/2024 INSUMOS</v>
      </c>
      <c r="F9944" s="31">
        <v>256.48</v>
      </c>
    </row>
    <row r="9945" spans="1:6" ht="45">
      <c r="A9945" s="31">
        <v>36897</v>
      </c>
      <c r="B9945" s="537" t="s">
        <v>9935</v>
      </c>
      <c r="C9945" s="31" t="s">
        <v>7632</v>
      </c>
      <c r="D9945" s="31">
        <v>310.52999999999997</v>
      </c>
      <c r="E9945" s="310" t="str">
        <f t="shared" si="155"/>
        <v>SINAPI 07/2024 INSUMOS</v>
      </c>
      <c r="F9945" s="31">
        <v>310.52999999999997</v>
      </c>
    </row>
    <row r="9946" spans="1:6" ht="45">
      <c r="A9946" s="31">
        <v>34369</v>
      </c>
      <c r="B9946" s="537" t="s">
        <v>9936</v>
      </c>
      <c r="C9946" s="31" t="s">
        <v>7632</v>
      </c>
      <c r="D9946" s="31">
        <v>357.36</v>
      </c>
      <c r="E9946" s="310" t="str">
        <f t="shared" si="155"/>
        <v>SINAPI 07/2024 INSUMOS</v>
      </c>
      <c r="F9946" s="31">
        <v>357.36</v>
      </c>
    </row>
    <row r="9947" spans="1:6" ht="60">
      <c r="A9947" s="31">
        <v>34364</v>
      </c>
      <c r="B9947" s="537" t="s">
        <v>9937</v>
      </c>
      <c r="C9947" s="31" t="s">
        <v>7632</v>
      </c>
      <c r="D9947" s="31">
        <v>337.13</v>
      </c>
      <c r="E9947" s="310" t="str">
        <f t="shared" si="155"/>
        <v>SINAPI 07/2024 INSUMOS</v>
      </c>
      <c r="F9947" s="31">
        <v>337.13</v>
      </c>
    </row>
    <row r="9948" spans="1:6" ht="90">
      <c r="A9948" s="31">
        <v>40659</v>
      </c>
      <c r="B9948" s="537" t="s">
        <v>9938</v>
      </c>
      <c r="C9948" s="31" t="s">
        <v>8036</v>
      </c>
      <c r="D9948" s="118">
        <v>1266.24</v>
      </c>
      <c r="E9948" s="310" t="str">
        <f t="shared" si="155"/>
        <v>SINAPI 07/2024 INSUMOS</v>
      </c>
      <c r="F9948" s="118">
        <v>1266.24</v>
      </c>
    </row>
    <row r="9949" spans="1:6" ht="90">
      <c r="A9949" s="31">
        <v>40660</v>
      </c>
      <c r="B9949" s="537" t="s">
        <v>9939</v>
      </c>
      <c r="C9949" s="31" t="s">
        <v>8036</v>
      </c>
      <c r="D9949" s="118">
        <v>1604.81</v>
      </c>
      <c r="E9949" s="310" t="str">
        <f t="shared" si="155"/>
        <v>SINAPI 07/2024 INSUMOS</v>
      </c>
      <c r="F9949" s="118">
        <v>1604.81</v>
      </c>
    </row>
    <row r="9950" spans="1:6" ht="90">
      <c r="A9950" s="31">
        <v>40661</v>
      </c>
      <c r="B9950" s="537" t="s">
        <v>9940</v>
      </c>
      <c r="C9950" s="31" t="s">
        <v>8036</v>
      </c>
      <c r="D9950" s="31">
        <v>986.68</v>
      </c>
      <c r="E9950" s="310" t="str">
        <f t="shared" si="155"/>
        <v>SINAPI 07/2024 INSUMOS</v>
      </c>
      <c r="F9950" s="31">
        <v>986.68</v>
      </c>
    </row>
    <row r="9951" spans="1:6" ht="75">
      <c r="A9951" s="31">
        <v>3421</v>
      </c>
      <c r="B9951" s="537" t="s">
        <v>9941</v>
      </c>
      <c r="C9951" s="31" t="s">
        <v>8036</v>
      </c>
      <c r="D9951" s="31">
        <v>994.23</v>
      </c>
      <c r="E9951" s="310" t="str">
        <f t="shared" si="155"/>
        <v>SINAPI 07/2024 INSUMOS</v>
      </c>
      <c r="F9951" s="31">
        <v>994.23</v>
      </c>
    </row>
    <row r="9952" spans="1:6" ht="45">
      <c r="A9952" s="31">
        <v>599</v>
      </c>
      <c r="B9952" s="537" t="s">
        <v>9942</v>
      </c>
      <c r="C9952" s="31" t="s">
        <v>8036</v>
      </c>
      <c r="D9952" s="31">
        <v>362.93</v>
      </c>
      <c r="E9952" s="310" t="str">
        <f t="shared" si="155"/>
        <v>SINAPI 07/2024 INSUMOS</v>
      </c>
      <c r="F9952" s="31">
        <v>362.93</v>
      </c>
    </row>
    <row r="9953" spans="1:6" ht="60">
      <c r="A9953" s="31">
        <v>44053</v>
      </c>
      <c r="B9953" s="537" t="s">
        <v>9943</v>
      </c>
      <c r="C9953" s="31" t="s">
        <v>7632</v>
      </c>
      <c r="D9953" s="31">
        <v>805.54</v>
      </c>
      <c r="E9953" s="310" t="str">
        <f t="shared" si="155"/>
        <v>SINAPI 07/2024 INSUMOS</v>
      </c>
      <c r="F9953" s="31">
        <v>805.54</v>
      </c>
    </row>
    <row r="9954" spans="1:6" ht="75">
      <c r="A9954" s="31">
        <v>3423</v>
      </c>
      <c r="B9954" s="537" t="s">
        <v>9944</v>
      </c>
      <c r="C9954" s="31" t="s">
        <v>8036</v>
      </c>
      <c r="D9954" s="118">
        <v>1402.1</v>
      </c>
      <c r="E9954" s="310" t="str">
        <f t="shared" si="155"/>
        <v>SINAPI 07/2024 INSUMOS</v>
      </c>
      <c r="F9954" s="118">
        <v>1402.1</v>
      </c>
    </row>
    <row r="9955" spans="1:6" ht="45">
      <c r="A9955" s="31">
        <v>34381</v>
      </c>
      <c r="B9955" s="537" t="s">
        <v>9945</v>
      </c>
      <c r="C9955" s="31" t="s">
        <v>7632</v>
      </c>
      <c r="D9955" s="31">
        <v>146.54</v>
      </c>
      <c r="E9955" s="310" t="str">
        <f t="shared" si="155"/>
        <v>SINAPI 07/2024 INSUMOS</v>
      </c>
      <c r="F9955" s="31">
        <v>146.54</v>
      </c>
    </row>
    <row r="9956" spans="1:6" ht="45">
      <c r="A9956" s="31">
        <v>34797</v>
      </c>
      <c r="B9956" s="537" t="s">
        <v>9946</v>
      </c>
      <c r="C9956" s="31" t="s">
        <v>7632</v>
      </c>
      <c r="D9956" s="31">
        <v>381.02</v>
      </c>
      <c r="E9956" s="310" t="str">
        <f t="shared" si="155"/>
        <v>SINAPI 07/2024 INSUMOS</v>
      </c>
      <c r="F9956" s="31">
        <v>381.02</v>
      </c>
    </row>
    <row r="9957" spans="1:6" ht="60">
      <c r="A9957" s="31">
        <v>44054</v>
      </c>
      <c r="B9957" s="537" t="s">
        <v>9947</v>
      </c>
      <c r="C9957" s="31" t="s">
        <v>7632</v>
      </c>
      <c r="D9957" s="31">
        <v>288.98</v>
      </c>
      <c r="E9957" s="310" t="str">
        <f t="shared" si="155"/>
        <v>SINAPI 07/2024 INSUMOS</v>
      </c>
      <c r="F9957" s="31">
        <v>288.98</v>
      </c>
    </row>
    <row r="9958" spans="1:6" ht="60">
      <c r="A9958" s="31">
        <v>44399</v>
      </c>
      <c r="B9958" s="537" t="s">
        <v>9948</v>
      </c>
      <c r="C9958" s="31" t="s">
        <v>7632</v>
      </c>
      <c r="D9958" s="31">
        <v>394.84</v>
      </c>
      <c r="E9958" s="310" t="str">
        <f t="shared" si="155"/>
        <v>SINAPI 07/2024 INSUMOS</v>
      </c>
      <c r="F9958" s="31">
        <v>394.84</v>
      </c>
    </row>
    <row r="9959" spans="1:6" ht="40.5">
      <c r="A9959" s="31">
        <v>44503</v>
      </c>
      <c r="B9959" s="537" t="s">
        <v>9949</v>
      </c>
      <c r="C9959" s="31" t="s">
        <v>7781</v>
      </c>
      <c r="D9959" s="31">
        <v>14.58</v>
      </c>
      <c r="E9959" s="310" t="str">
        <f t="shared" si="155"/>
        <v>SINAPI 07/2024 INSUMOS</v>
      </c>
      <c r="F9959" s="31">
        <v>16.920000000000002</v>
      </c>
    </row>
    <row r="9960" spans="1:6" ht="40.5">
      <c r="A9960" s="31">
        <v>41077</v>
      </c>
      <c r="B9960" s="537" t="s">
        <v>9950</v>
      </c>
      <c r="C9960" s="31" t="s">
        <v>7783</v>
      </c>
      <c r="D9960" s="118">
        <v>2548.39</v>
      </c>
      <c r="E9960" s="310" t="str">
        <f t="shared" si="155"/>
        <v>SINAPI 07/2024 INSUMOS</v>
      </c>
      <c r="F9960" s="118">
        <v>2959</v>
      </c>
    </row>
    <row r="9961" spans="1:6" ht="40.5">
      <c r="A9961" s="31">
        <v>37963</v>
      </c>
      <c r="B9961" s="537" t="s">
        <v>9951</v>
      </c>
      <c r="C9961" s="31" t="s">
        <v>7632</v>
      </c>
      <c r="D9961" s="31">
        <v>3.36</v>
      </c>
      <c r="E9961" s="310" t="str">
        <f t="shared" si="155"/>
        <v>SINAPI 07/2024 INSUMOS</v>
      </c>
      <c r="F9961" s="31">
        <v>3.36</v>
      </c>
    </row>
    <row r="9962" spans="1:6" ht="40.5">
      <c r="A9962" s="31">
        <v>37964</v>
      </c>
      <c r="B9962" s="537" t="s">
        <v>9952</v>
      </c>
      <c r="C9962" s="31" t="s">
        <v>7632</v>
      </c>
      <c r="D9962" s="31">
        <v>4.49</v>
      </c>
      <c r="E9962" s="310" t="str">
        <f t="shared" ref="E9962:E10025" si="156">+$G$7658</f>
        <v>SINAPI 07/2024 INSUMOS</v>
      </c>
      <c r="F9962" s="31">
        <v>4.49</v>
      </c>
    </row>
    <row r="9963" spans="1:6" ht="40.5">
      <c r="A9963" s="31">
        <v>37965</v>
      </c>
      <c r="B9963" s="537" t="s">
        <v>9953</v>
      </c>
      <c r="C9963" s="31" t="s">
        <v>7632</v>
      </c>
      <c r="D9963" s="31">
        <v>6.48</v>
      </c>
      <c r="E9963" s="310" t="str">
        <f t="shared" si="156"/>
        <v>SINAPI 07/2024 INSUMOS</v>
      </c>
      <c r="F9963" s="31">
        <v>6.48</v>
      </c>
    </row>
    <row r="9964" spans="1:6" ht="40.5">
      <c r="A9964" s="31">
        <v>37966</v>
      </c>
      <c r="B9964" s="537" t="s">
        <v>9954</v>
      </c>
      <c r="C9964" s="31" t="s">
        <v>7632</v>
      </c>
      <c r="D9964" s="31">
        <v>11.38</v>
      </c>
      <c r="E9964" s="310" t="str">
        <f t="shared" si="156"/>
        <v>SINAPI 07/2024 INSUMOS</v>
      </c>
      <c r="F9964" s="31">
        <v>11.38</v>
      </c>
    </row>
    <row r="9965" spans="1:6" ht="40.5">
      <c r="A9965" s="31">
        <v>37967</v>
      </c>
      <c r="B9965" s="537" t="s">
        <v>9955</v>
      </c>
      <c r="C9965" s="31" t="s">
        <v>7632</v>
      </c>
      <c r="D9965" s="31">
        <v>19.11</v>
      </c>
      <c r="E9965" s="310" t="str">
        <f t="shared" si="156"/>
        <v>SINAPI 07/2024 INSUMOS</v>
      </c>
      <c r="F9965" s="31">
        <v>19.11</v>
      </c>
    </row>
    <row r="9966" spans="1:6" ht="40.5">
      <c r="A9966" s="31">
        <v>37968</v>
      </c>
      <c r="B9966" s="537" t="s">
        <v>9956</v>
      </c>
      <c r="C9966" s="31" t="s">
        <v>7632</v>
      </c>
      <c r="D9966" s="31">
        <v>40.590000000000003</v>
      </c>
      <c r="E9966" s="310" t="str">
        <f t="shared" si="156"/>
        <v>SINAPI 07/2024 INSUMOS</v>
      </c>
      <c r="F9966" s="31">
        <v>40.590000000000003</v>
      </c>
    </row>
    <row r="9967" spans="1:6" ht="40.5">
      <c r="A9967" s="31">
        <v>37969</v>
      </c>
      <c r="B9967" s="537" t="s">
        <v>9957</v>
      </c>
      <c r="C9967" s="31" t="s">
        <v>7632</v>
      </c>
      <c r="D9967" s="31">
        <v>102.56</v>
      </c>
      <c r="E9967" s="310" t="str">
        <f t="shared" si="156"/>
        <v>SINAPI 07/2024 INSUMOS</v>
      </c>
      <c r="F9967" s="31">
        <v>102.56</v>
      </c>
    </row>
    <row r="9968" spans="1:6" ht="40.5">
      <c r="A9968" s="31">
        <v>37970</v>
      </c>
      <c r="B9968" s="537" t="s">
        <v>9958</v>
      </c>
      <c r="C9968" s="31" t="s">
        <v>7632</v>
      </c>
      <c r="D9968" s="31">
        <v>148.38</v>
      </c>
      <c r="E9968" s="310" t="str">
        <f t="shared" si="156"/>
        <v>SINAPI 07/2024 INSUMOS</v>
      </c>
      <c r="F9968" s="31">
        <v>148.38</v>
      </c>
    </row>
    <row r="9969" spans="1:6" ht="40.5">
      <c r="A9969" s="31">
        <v>44251</v>
      </c>
      <c r="B9969" s="537" t="s">
        <v>9959</v>
      </c>
      <c r="C9969" s="31" t="s">
        <v>7632</v>
      </c>
      <c r="D9969" s="31">
        <v>171.39</v>
      </c>
      <c r="E9969" s="310" t="str">
        <f t="shared" si="156"/>
        <v>SINAPI 07/2024 INSUMOS</v>
      </c>
      <c r="F9969" s="31">
        <v>171.39</v>
      </c>
    </row>
    <row r="9970" spans="1:6" ht="40.5">
      <c r="A9970" s="31">
        <v>21118</v>
      </c>
      <c r="B9970" s="537" t="s">
        <v>9960</v>
      </c>
      <c r="C9970" s="31" t="s">
        <v>7632</v>
      </c>
      <c r="D9970" s="31">
        <v>2.67</v>
      </c>
      <c r="E9970" s="310" t="str">
        <f t="shared" si="156"/>
        <v>SINAPI 07/2024 INSUMOS</v>
      </c>
      <c r="F9970" s="31">
        <v>2.67</v>
      </c>
    </row>
    <row r="9971" spans="1:6" ht="40.5">
      <c r="A9971" s="31">
        <v>37956</v>
      </c>
      <c r="B9971" s="537" t="s">
        <v>9961</v>
      </c>
      <c r="C9971" s="31" t="s">
        <v>7632</v>
      </c>
      <c r="D9971" s="31">
        <v>3.28</v>
      </c>
      <c r="E9971" s="310" t="str">
        <f t="shared" si="156"/>
        <v>SINAPI 07/2024 INSUMOS</v>
      </c>
      <c r="F9971" s="31">
        <v>3.28</v>
      </c>
    </row>
    <row r="9972" spans="1:6" ht="40.5">
      <c r="A9972" s="31">
        <v>37957</v>
      </c>
      <c r="B9972" s="537" t="s">
        <v>9962</v>
      </c>
      <c r="C9972" s="31" t="s">
        <v>7632</v>
      </c>
      <c r="D9972" s="31">
        <v>6.98</v>
      </c>
      <c r="E9972" s="310" t="str">
        <f t="shared" si="156"/>
        <v>SINAPI 07/2024 INSUMOS</v>
      </c>
      <c r="F9972" s="31">
        <v>6.98</v>
      </c>
    </row>
    <row r="9973" spans="1:6" ht="40.5">
      <c r="A9973" s="31">
        <v>37958</v>
      </c>
      <c r="B9973" s="537" t="s">
        <v>9963</v>
      </c>
      <c r="C9973" s="31" t="s">
        <v>7632</v>
      </c>
      <c r="D9973" s="31">
        <v>12.61</v>
      </c>
      <c r="E9973" s="310" t="str">
        <f t="shared" si="156"/>
        <v>SINAPI 07/2024 INSUMOS</v>
      </c>
      <c r="F9973" s="31">
        <v>12.61</v>
      </c>
    </row>
    <row r="9974" spans="1:6" ht="40.5">
      <c r="A9974" s="31">
        <v>37959</v>
      </c>
      <c r="B9974" s="537" t="s">
        <v>9964</v>
      </c>
      <c r="C9974" s="31" t="s">
        <v>7632</v>
      </c>
      <c r="D9974" s="31">
        <v>19.420000000000002</v>
      </c>
      <c r="E9974" s="310" t="str">
        <f t="shared" si="156"/>
        <v>SINAPI 07/2024 INSUMOS</v>
      </c>
      <c r="F9974" s="31">
        <v>19.420000000000002</v>
      </c>
    </row>
    <row r="9975" spans="1:6" ht="40.5">
      <c r="A9975" s="31">
        <v>37960</v>
      </c>
      <c r="B9975" s="537" t="s">
        <v>9965</v>
      </c>
      <c r="C9975" s="31" t="s">
        <v>7632</v>
      </c>
      <c r="D9975" s="31">
        <v>49.62</v>
      </c>
      <c r="E9975" s="310" t="str">
        <f t="shared" si="156"/>
        <v>SINAPI 07/2024 INSUMOS</v>
      </c>
      <c r="F9975" s="31">
        <v>49.62</v>
      </c>
    </row>
    <row r="9976" spans="1:6" ht="40.5">
      <c r="A9976" s="31">
        <v>37961</v>
      </c>
      <c r="B9976" s="537" t="s">
        <v>9966</v>
      </c>
      <c r="C9976" s="31" t="s">
        <v>7632</v>
      </c>
      <c r="D9976" s="31">
        <v>106.64</v>
      </c>
      <c r="E9976" s="310" t="str">
        <f t="shared" si="156"/>
        <v>SINAPI 07/2024 INSUMOS</v>
      </c>
      <c r="F9976" s="31">
        <v>106.64</v>
      </c>
    </row>
    <row r="9977" spans="1:6" ht="40.5">
      <c r="A9977" s="31">
        <v>37962</v>
      </c>
      <c r="B9977" s="537" t="s">
        <v>9967</v>
      </c>
      <c r="C9977" s="31" t="s">
        <v>7632</v>
      </c>
      <c r="D9977" s="31">
        <v>122.95</v>
      </c>
      <c r="E9977" s="310" t="str">
        <f t="shared" si="156"/>
        <v>SINAPI 07/2024 INSUMOS</v>
      </c>
      <c r="F9977" s="31">
        <v>122.95</v>
      </c>
    </row>
    <row r="9978" spans="1:6" ht="40.5">
      <c r="A9978" s="31">
        <v>3533</v>
      </c>
      <c r="B9978" s="537" t="s">
        <v>9968</v>
      </c>
      <c r="C9978" s="31" t="s">
        <v>7632</v>
      </c>
      <c r="D9978" s="31">
        <v>2.4900000000000002</v>
      </c>
      <c r="E9978" s="310" t="str">
        <f t="shared" si="156"/>
        <v>SINAPI 07/2024 INSUMOS</v>
      </c>
      <c r="F9978" s="31">
        <v>2.4900000000000002</v>
      </c>
    </row>
    <row r="9979" spans="1:6" ht="40.5">
      <c r="A9979" s="31">
        <v>3538</v>
      </c>
      <c r="B9979" s="537" t="s">
        <v>9969</v>
      </c>
      <c r="C9979" s="31" t="s">
        <v>7632</v>
      </c>
      <c r="D9979" s="31">
        <v>4.71</v>
      </c>
      <c r="E9979" s="310" t="str">
        <f t="shared" si="156"/>
        <v>SINAPI 07/2024 INSUMOS</v>
      </c>
      <c r="F9979" s="31">
        <v>4.71</v>
      </c>
    </row>
    <row r="9980" spans="1:6" ht="40.5">
      <c r="A9980" s="31">
        <v>3498</v>
      </c>
      <c r="B9980" s="537" t="s">
        <v>9970</v>
      </c>
      <c r="C9980" s="31" t="s">
        <v>7632</v>
      </c>
      <c r="D9980" s="31">
        <v>4.57</v>
      </c>
      <c r="E9980" s="310" t="str">
        <f t="shared" si="156"/>
        <v>SINAPI 07/2024 INSUMOS</v>
      </c>
      <c r="F9980" s="31">
        <v>4.57</v>
      </c>
    </row>
    <row r="9981" spans="1:6" ht="40.5">
      <c r="A9981" s="31">
        <v>3496</v>
      </c>
      <c r="B9981" s="537" t="s">
        <v>9971</v>
      </c>
      <c r="C9981" s="31" t="s">
        <v>7632</v>
      </c>
      <c r="D9981" s="31">
        <v>3.06</v>
      </c>
      <c r="E9981" s="310" t="str">
        <f t="shared" si="156"/>
        <v>SINAPI 07/2024 INSUMOS</v>
      </c>
      <c r="F9981" s="31">
        <v>3.06</v>
      </c>
    </row>
    <row r="9982" spans="1:6" ht="40.5">
      <c r="A9982" s="31">
        <v>38429</v>
      </c>
      <c r="B9982" s="537" t="s">
        <v>9972</v>
      </c>
      <c r="C9982" s="31" t="s">
        <v>7632</v>
      </c>
      <c r="D9982" s="31">
        <v>9.08</v>
      </c>
      <c r="E9982" s="310" t="str">
        <f t="shared" si="156"/>
        <v>SINAPI 07/2024 INSUMOS</v>
      </c>
      <c r="F9982" s="31">
        <v>9.08</v>
      </c>
    </row>
    <row r="9983" spans="1:6" ht="40.5">
      <c r="A9983" s="31">
        <v>38431</v>
      </c>
      <c r="B9983" s="537" t="s">
        <v>9973</v>
      </c>
      <c r="C9983" s="31" t="s">
        <v>7632</v>
      </c>
      <c r="D9983" s="31">
        <v>11.39</v>
      </c>
      <c r="E9983" s="310" t="str">
        <f t="shared" si="156"/>
        <v>SINAPI 07/2024 INSUMOS</v>
      </c>
      <c r="F9983" s="31">
        <v>11.39</v>
      </c>
    </row>
    <row r="9984" spans="1:6" ht="40.5">
      <c r="A9984" s="31">
        <v>38430</v>
      </c>
      <c r="B9984" s="537" t="s">
        <v>9974</v>
      </c>
      <c r="C9984" s="31" t="s">
        <v>7632</v>
      </c>
      <c r="D9984" s="31">
        <v>17.66</v>
      </c>
      <c r="E9984" s="310" t="str">
        <f t="shared" si="156"/>
        <v>SINAPI 07/2024 INSUMOS</v>
      </c>
      <c r="F9984" s="31">
        <v>17.66</v>
      </c>
    </row>
    <row r="9985" spans="1:6" ht="40.5">
      <c r="A9985" s="31">
        <v>36348</v>
      </c>
      <c r="B9985" s="537" t="s">
        <v>9975</v>
      </c>
      <c r="C9985" s="31" t="s">
        <v>7632</v>
      </c>
      <c r="D9985" s="31">
        <v>1.96</v>
      </c>
      <c r="E9985" s="310" t="str">
        <f t="shared" si="156"/>
        <v>SINAPI 07/2024 INSUMOS</v>
      </c>
      <c r="F9985" s="31">
        <v>1.96</v>
      </c>
    </row>
    <row r="9986" spans="1:6" ht="40.5">
      <c r="A9986" s="31">
        <v>36349</v>
      </c>
      <c r="B9986" s="537" t="s">
        <v>9976</v>
      </c>
      <c r="C9986" s="31" t="s">
        <v>7632</v>
      </c>
      <c r="D9986" s="31">
        <v>2.7</v>
      </c>
      <c r="E9986" s="310" t="str">
        <f t="shared" si="156"/>
        <v>SINAPI 07/2024 INSUMOS</v>
      </c>
      <c r="F9986" s="31">
        <v>2.7</v>
      </c>
    </row>
    <row r="9987" spans="1:6" ht="40.5">
      <c r="A9987" s="31">
        <v>38987</v>
      </c>
      <c r="B9987" s="537" t="s">
        <v>9977</v>
      </c>
      <c r="C9987" s="31" t="s">
        <v>7632</v>
      </c>
      <c r="D9987" s="31">
        <v>12.98</v>
      </c>
      <c r="E9987" s="310" t="str">
        <f t="shared" si="156"/>
        <v>SINAPI 07/2024 INSUMOS</v>
      </c>
      <c r="F9987" s="31">
        <v>12.98</v>
      </c>
    </row>
    <row r="9988" spans="1:6" ht="40.5">
      <c r="A9988" s="31">
        <v>38988</v>
      </c>
      <c r="B9988" s="537" t="s">
        <v>9978</v>
      </c>
      <c r="C9988" s="31" t="s">
        <v>7632</v>
      </c>
      <c r="D9988" s="31">
        <v>21.15</v>
      </c>
      <c r="E9988" s="310" t="str">
        <f t="shared" si="156"/>
        <v>SINAPI 07/2024 INSUMOS</v>
      </c>
      <c r="F9988" s="31">
        <v>21.15</v>
      </c>
    </row>
    <row r="9989" spans="1:6" ht="40.5">
      <c r="A9989" s="31">
        <v>38989</v>
      </c>
      <c r="B9989" s="537" t="s">
        <v>9979</v>
      </c>
      <c r="C9989" s="31" t="s">
        <v>7632</v>
      </c>
      <c r="D9989" s="31">
        <v>35.590000000000003</v>
      </c>
      <c r="E9989" s="310" t="str">
        <f t="shared" si="156"/>
        <v>SINAPI 07/2024 INSUMOS</v>
      </c>
      <c r="F9989" s="31">
        <v>35.590000000000003</v>
      </c>
    </row>
    <row r="9990" spans="1:6" ht="40.5">
      <c r="A9990" s="31">
        <v>38990</v>
      </c>
      <c r="B9990" s="537" t="s">
        <v>9980</v>
      </c>
      <c r="C9990" s="31" t="s">
        <v>7632</v>
      </c>
      <c r="D9990" s="31">
        <v>71.12</v>
      </c>
      <c r="E9990" s="310" t="str">
        <f t="shared" si="156"/>
        <v>SINAPI 07/2024 INSUMOS</v>
      </c>
      <c r="F9990" s="31">
        <v>71.12</v>
      </c>
    </row>
    <row r="9991" spans="1:6" ht="40.5">
      <c r="A9991" s="31">
        <v>38991</v>
      </c>
      <c r="B9991" s="537" t="s">
        <v>9981</v>
      </c>
      <c r="C9991" s="31" t="s">
        <v>7632</v>
      </c>
      <c r="D9991" s="31">
        <v>127.97</v>
      </c>
      <c r="E9991" s="310" t="str">
        <f t="shared" si="156"/>
        <v>SINAPI 07/2024 INSUMOS</v>
      </c>
      <c r="F9991" s="31">
        <v>127.97</v>
      </c>
    </row>
    <row r="9992" spans="1:6" ht="40.5">
      <c r="A9992" s="31">
        <v>38433</v>
      </c>
      <c r="B9992" s="537" t="s">
        <v>9982</v>
      </c>
      <c r="C9992" s="31" t="s">
        <v>7632</v>
      </c>
      <c r="D9992" s="31">
        <v>6.61</v>
      </c>
      <c r="E9992" s="310" t="str">
        <f t="shared" si="156"/>
        <v>SINAPI 07/2024 INSUMOS</v>
      </c>
      <c r="F9992" s="31">
        <v>6.61</v>
      </c>
    </row>
    <row r="9993" spans="1:6" ht="40.5">
      <c r="A9993" s="31">
        <v>38440</v>
      </c>
      <c r="B9993" s="537" t="s">
        <v>9983</v>
      </c>
      <c r="C9993" s="31" t="s">
        <v>7632</v>
      </c>
      <c r="D9993" s="31">
        <v>278.89999999999998</v>
      </c>
      <c r="E9993" s="310" t="str">
        <f t="shared" si="156"/>
        <v>SINAPI 07/2024 INSUMOS</v>
      </c>
      <c r="F9993" s="31">
        <v>278.89999999999998</v>
      </c>
    </row>
    <row r="9994" spans="1:6" ht="40.5">
      <c r="A9994" s="31">
        <v>36359</v>
      </c>
      <c r="B9994" s="537" t="s">
        <v>9984</v>
      </c>
      <c r="C9994" s="31" t="s">
        <v>7632</v>
      </c>
      <c r="D9994" s="31">
        <v>1.74</v>
      </c>
      <c r="E9994" s="310" t="str">
        <f t="shared" si="156"/>
        <v>SINAPI 07/2024 INSUMOS</v>
      </c>
      <c r="F9994" s="31">
        <v>1.74</v>
      </c>
    </row>
    <row r="9995" spans="1:6" ht="40.5">
      <c r="A9995" s="31">
        <v>36360</v>
      </c>
      <c r="B9995" s="537" t="s">
        <v>9985</v>
      </c>
      <c r="C9995" s="31" t="s">
        <v>7632</v>
      </c>
      <c r="D9995" s="31">
        <v>2.34</v>
      </c>
      <c r="E9995" s="310" t="str">
        <f t="shared" si="156"/>
        <v>SINAPI 07/2024 INSUMOS</v>
      </c>
      <c r="F9995" s="31">
        <v>2.34</v>
      </c>
    </row>
    <row r="9996" spans="1:6" ht="40.5">
      <c r="A9996" s="31">
        <v>38434</v>
      </c>
      <c r="B9996" s="537" t="s">
        <v>9986</v>
      </c>
      <c r="C9996" s="31" t="s">
        <v>7632</v>
      </c>
      <c r="D9996" s="31">
        <v>3.56</v>
      </c>
      <c r="E9996" s="310" t="str">
        <f t="shared" si="156"/>
        <v>SINAPI 07/2024 INSUMOS</v>
      </c>
      <c r="F9996" s="31">
        <v>3.56</v>
      </c>
    </row>
    <row r="9997" spans="1:6" ht="40.5">
      <c r="A9997" s="31">
        <v>38435</v>
      </c>
      <c r="B9997" s="537" t="s">
        <v>9987</v>
      </c>
      <c r="C9997" s="31" t="s">
        <v>7632</v>
      </c>
      <c r="D9997" s="31">
        <v>8.02</v>
      </c>
      <c r="E9997" s="310" t="str">
        <f t="shared" si="156"/>
        <v>SINAPI 07/2024 INSUMOS</v>
      </c>
      <c r="F9997" s="31">
        <v>8.02</v>
      </c>
    </row>
    <row r="9998" spans="1:6" ht="40.5">
      <c r="A9998" s="31">
        <v>38436</v>
      </c>
      <c r="B9998" s="537" t="s">
        <v>9988</v>
      </c>
      <c r="C9998" s="31" t="s">
        <v>7632</v>
      </c>
      <c r="D9998" s="31">
        <v>13.3</v>
      </c>
      <c r="E9998" s="310" t="str">
        <f t="shared" si="156"/>
        <v>SINAPI 07/2024 INSUMOS</v>
      </c>
      <c r="F9998" s="31">
        <v>13.3</v>
      </c>
    </row>
    <row r="9999" spans="1:6" ht="40.5">
      <c r="A9999" s="31">
        <v>38437</v>
      </c>
      <c r="B9999" s="537" t="s">
        <v>9989</v>
      </c>
      <c r="C9999" s="31" t="s">
        <v>7632</v>
      </c>
      <c r="D9999" s="31">
        <v>21.57</v>
      </c>
      <c r="E9999" s="310" t="str">
        <f t="shared" si="156"/>
        <v>SINAPI 07/2024 INSUMOS</v>
      </c>
      <c r="F9999" s="31">
        <v>21.57</v>
      </c>
    </row>
    <row r="10000" spans="1:6" ht="40.5">
      <c r="A10000" s="31">
        <v>38438</v>
      </c>
      <c r="B10000" s="537" t="s">
        <v>9990</v>
      </c>
      <c r="C10000" s="31" t="s">
        <v>7632</v>
      </c>
      <c r="D10000" s="31">
        <v>62.57</v>
      </c>
      <c r="E10000" s="310" t="str">
        <f t="shared" si="156"/>
        <v>SINAPI 07/2024 INSUMOS</v>
      </c>
      <c r="F10000" s="31">
        <v>62.57</v>
      </c>
    </row>
    <row r="10001" spans="1:6" ht="40.5">
      <c r="A10001" s="31">
        <v>38439</v>
      </c>
      <c r="B10001" s="537" t="s">
        <v>9991</v>
      </c>
      <c r="C10001" s="31" t="s">
        <v>7632</v>
      </c>
      <c r="D10001" s="31">
        <v>79.5</v>
      </c>
      <c r="E10001" s="310" t="str">
        <f t="shared" si="156"/>
        <v>SINAPI 07/2024 INSUMOS</v>
      </c>
      <c r="F10001" s="31">
        <v>79.5</v>
      </c>
    </row>
    <row r="10002" spans="1:6" ht="40.5">
      <c r="A10002" s="31">
        <v>10836</v>
      </c>
      <c r="B10002" s="537" t="s">
        <v>9992</v>
      </c>
      <c r="C10002" s="31" t="s">
        <v>7632</v>
      </c>
      <c r="D10002" s="31">
        <v>15.39</v>
      </c>
      <c r="E10002" s="310" t="str">
        <f t="shared" si="156"/>
        <v>SINAPI 07/2024 INSUMOS</v>
      </c>
      <c r="F10002" s="31">
        <v>15.39</v>
      </c>
    </row>
    <row r="10003" spans="1:6" ht="40.5">
      <c r="A10003" s="31">
        <v>10835</v>
      </c>
      <c r="B10003" s="537" t="s">
        <v>9993</v>
      </c>
      <c r="C10003" s="31" t="s">
        <v>7632</v>
      </c>
      <c r="D10003" s="31">
        <v>4.3</v>
      </c>
      <c r="E10003" s="310" t="str">
        <f t="shared" si="156"/>
        <v>SINAPI 07/2024 INSUMOS</v>
      </c>
      <c r="F10003" s="31">
        <v>4.3</v>
      </c>
    </row>
    <row r="10004" spans="1:6" ht="40.5">
      <c r="A10004" s="31">
        <v>3475</v>
      </c>
      <c r="B10004" s="537" t="s">
        <v>9994</v>
      </c>
      <c r="C10004" s="31" t="s">
        <v>7632</v>
      </c>
      <c r="D10004" s="31">
        <v>4.3600000000000003</v>
      </c>
      <c r="E10004" s="310" t="str">
        <f t="shared" si="156"/>
        <v>SINAPI 07/2024 INSUMOS</v>
      </c>
      <c r="F10004" s="31">
        <v>4.3600000000000003</v>
      </c>
    </row>
    <row r="10005" spans="1:6" ht="40.5">
      <c r="A10005" s="31">
        <v>3485</v>
      </c>
      <c r="B10005" s="537" t="s">
        <v>9995</v>
      </c>
      <c r="C10005" s="31" t="s">
        <v>7632</v>
      </c>
      <c r="D10005" s="31">
        <v>12.06</v>
      </c>
      <c r="E10005" s="310" t="str">
        <f t="shared" si="156"/>
        <v>SINAPI 07/2024 INSUMOS</v>
      </c>
      <c r="F10005" s="31">
        <v>12.06</v>
      </c>
    </row>
    <row r="10006" spans="1:6" ht="40.5">
      <c r="A10006" s="31">
        <v>3534</v>
      </c>
      <c r="B10006" s="537" t="s">
        <v>9996</v>
      </c>
      <c r="C10006" s="31" t="s">
        <v>7632</v>
      </c>
      <c r="D10006" s="31">
        <v>6.92</v>
      </c>
      <c r="E10006" s="310" t="str">
        <f t="shared" si="156"/>
        <v>SINAPI 07/2024 INSUMOS</v>
      </c>
      <c r="F10006" s="31">
        <v>6.92</v>
      </c>
    </row>
    <row r="10007" spans="1:6" ht="40.5">
      <c r="A10007" s="31">
        <v>3543</v>
      </c>
      <c r="B10007" s="537" t="s">
        <v>9997</v>
      </c>
      <c r="C10007" s="31" t="s">
        <v>7632</v>
      </c>
      <c r="D10007" s="31">
        <v>1.6</v>
      </c>
      <c r="E10007" s="310" t="str">
        <f t="shared" si="156"/>
        <v>SINAPI 07/2024 INSUMOS</v>
      </c>
      <c r="F10007" s="31">
        <v>1.6</v>
      </c>
    </row>
    <row r="10008" spans="1:6" ht="40.5">
      <c r="A10008" s="31">
        <v>3482</v>
      </c>
      <c r="B10008" s="537" t="s">
        <v>9998</v>
      </c>
      <c r="C10008" s="31" t="s">
        <v>7632</v>
      </c>
      <c r="D10008" s="31">
        <v>4.9400000000000004</v>
      </c>
      <c r="E10008" s="310" t="str">
        <f t="shared" si="156"/>
        <v>SINAPI 07/2024 INSUMOS</v>
      </c>
      <c r="F10008" s="31">
        <v>4.9400000000000004</v>
      </c>
    </row>
    <row r="10009" spans="1:6" ht="40.5">
      <c r="A10009" s="31">
        <v>3505</v>
      </c>
      <c r="B10009" s="537" t="s">
        <v>9999</v>
      </c>
      <c r="C10009" s="31" t="s">
        <v>7632</v>
      </c>
      <c r="D10009" s="31">
        <v>2.39</v>
      </c>
      <c r="E10009" s="310" t="str">
        <f t="shared" si="156"/>
        <v>SINAPI 07/2024 INSUMOS</v>
      </c>
      <c r="F10009" s="31">
        <v>2.39</v>
      </c>
    </row>
    <row r="10010" spans="1:6" ht="40.5">
      <c r="A10010" s="31">
        <v>3521</v>
      </c>
      <c r="B10010" s="537" t="s">
        <v>10000</v>
      </c>
      <c r="C10010" s="31" t="s">
        <v>7632</v>
      </c>
      <c r="D10010" s="31">
        <v>1.8</v>
      </c>
      <c r="E10010" s="310" t="str">
        <f t="shared" si="156"/>
        <v>SINAPI 07/2024 INSUMOS</v>
      </c>
      <c r="F10010" s="31">
        <v>1.8</v>
      </c>
    </row>
    <row r="10011" spans="1:6" ht="40.5">
      <c r="A10011" s="31">
        <v>3531</v>
      </c>
      <c r="B10011" s="537" t="s">
        <v>10001</v>
      </c>
      <c r="C10011" s="31" t="s">
        <v>7632</v>
      </c>
      <c r="D10011" s="31">
        <v>3.43</v>
      </c>
      <c r="E10011" s="310" t="str">
        <f t="shared" si="156"/>
        <v>SINAPI 07/2024 INSUMOS</v>
      </c>
      <c r="F10011" s="31">
        <v>3.43</v>
      </c>
    </row>
    <row r="10012" spans="1:6" ht="40.5">
      <c r="A10012" s="31">
        <v>3522</v>
      </c>
      <c r="B10012" s="537" t="s">
        <v>10002</v>
      </c>
      <c r="C10012" s="31" t="s">
        <v>7632</v>
      </c>
      <c r="D10012" s="31">
        <v>2.21</v>
      </c>
      <c r="E10012" s="310" t="str">
        <f t="shared" si="156"/>
        <v>SINAPI 07/2024 INSUMOS</v>
      </c>
      <c r="F10012" s="31">
        <v>2.21</v>
      </c>
    </row>
    <row r="10013" spans="1:6" ht="40.5">
      <c r="A10013" s="31">
        <v>3527</v>
      </c>
      <c r="B10013" s="537" t="s">
        <v>10003</v>
      </c>
      <c r="C10013" s="31" t="s">
        <v>7632</v>
      </c>
      <c r="D10013" s="31">
        <v>11.62</v>
      </c>
      <c r="E10013" s="310" t="str">
        <f t="shared" si="156"/>
        <v>SINAPI 07/2024 INSUMOS</v>
      </c>
      <c r="F10013" s="31">
        <v>11.62</v>
      </c>
    </row>
    <row r="10014" spans="1:6" ht="40.5">
      <c r="A10014" s="31">
        <v>3516</v>
      </c>
      <c r="B10014" s="537" t="s">
        <v>10004</v>
      </c>
      <c r="C10014" s="31" t="s">
        <v>7632</v>
      </c>
      <c r="D10014" s="31">
        <v>1.77</v>
      </c>
      <c r="E10014" s="310" t="str">
        <f t="shared" si="156"/>
        <v>SINAPI 07/2024 INSUMOS</v>
      </c>
      <c r="F10014" s="31">
        <v>1.77</v>
      </c>
    </row>
    <row r="10015" spans="1:6" ht="40.5">
      <c r="A10015" s="31">
        <v>3517</v>
      </c>
      <c r="B10015" s="537" t="s">
        <v>10005</v>
      </c>
      <c r="C10015" s="31" t="s">
        <v>7632</v>
      </c>
      <c r="D10015" s="31">
        <v>1.6</v>
      </c>
      <c r="E10015" s="310" t="str">
        <f t="shared" si="156"/>
        <v>SINAPI 07/2024 INSUMOS</v>
      </c>
      <c r="F10015" s="31">
        <v>1.6</v>
      </c>
    </row>
    <row r="10016" spans="1:6" ht="40.5">
      <c r="A10016" s="31">
        <v>3515</v>
      </c>
      <c r="B10016" s="537" t="s">
        <v>10006</v>
      </c>
      <c r="C10016" s="31" t="s">
        <v>7632</v>
      </c>
      <c r="D10016" s="31">
        <v>5.93</v>
      </c>
      <c r="E10016" s="310" t="str">
        <f t="shared" si="156"/>
        <v>SINAPI 07/2024 INSUMOS</v>
      </c>
      <c r="F10016" s="31">
        <v>5.93</v>
      </c>
    </row>
    <row r="10017" spans="1:6" ht="40.5">
      <c r="A10017" s="31">
        <v>20147</v>
      </c>
      <c r="B10017" s="537" t="s">
        <v>10007</v>
      </c>
      <c r="C10017" s="31" t="s">
        <v>7632</v>
      </c>
      <c r="D10017" s="31">
        <v>4.87</v>
      </c>
      <c r="E10017" s="310" t="str">
        <f t="shared" si="156"/>
        <v>SINAPI 07/2024 INSUMOS</v>
      </c>
      <c r="F10017" s="31">
        <v>4.87</v>
      </c>
    </row>
    <row r="10018" spans="1:6" ht="40.5">
      <c r="A10018" s="31">
        <v>3524</v>
      </c>
      <c r="B10018" s="537" t="s">
        <v>10008</v>
      </c>
      <c r="C10018" s="31" t="s">
        <v>7632</v>
      </c>
      <c r="D10018" s="31">
        <v>7.34</v>
      </c>
      <c r="E10018" s="310" t="str">
        <f t="shared" si="156"/>
        <v>SINAPI 07/2024 INSUMOS</v>
      </c>
      <c r="F10018" s="31">
        <v>7.34</v>
      </c>
    </row>
    <row r="10019" spans="1:6" ht="40.5">
      <c r="A10019" s="31">
        <v>3532</v>
      </c>
      <c r="B10019" s="537" t="s">
        <v>10009</v>
      </c>
      <c r="C10019" s="31" t="s">
        <v>7632</v>
      </c>
      <c r="D10019" s="31">
        <v>16.95</v>
      </c>
      <c r="E10019" s="310" t="str">
        <f t="shared" si="156"/>
        <v>SINAPI 07/2024 INSUMOS</v>
      </c>
      <c r="F10019" s="31">
        <v>16.95</v>
      </c>
    </row>
    <row r="10020" spans="1:6" ht="40.5">
      <c r="A10020" s="31">
        <v>3528</v>
      </c>
      <c r="B10020" s="537" t="s">
        <v>10010</v>
      </c>
      <c r="C10020" s="31" t="s">
        <v>7632</v>
      </c>
      <c r="D10020" s="31">
        <v>6.93</v>
      </c>
      <c r="E10020" s="310" t="str">
        <f t="shared" si="156"/>
        <v>SINAPI 07/2024 INSUMOS</v>
      </c>
      <c r="F10020" s="31">
        <v>6.93</v>
      </c>
    </row>
    <row r="10021" spans="1:6" ht="40.5">
      <c r="A10021" s="31">
        <v>37952</v>
      </c>
      <c r="B10021" s="537" t="s">
        <v>10011</v>
      </c>
      <c r="C10021" s="31" t="s">
        <v>7632</v>
      </c>
      <c r="D10021" s="31">
        <v>49.68</v>
      </c>
      <c r="E10021" s="310" t="str">
        <f t="shared" si="156"/>
        <v>SINAPI 07/2024 INSUMOS</v>
      </c>
      <c r="F10021" s="31">
        <v>49.68</v>
      </c>
    </row>
    <row r="10022" spans="1:6" ht="40.5">
      <c r="A10022" s="31">
        <v>37951</v>
      </c>
      <c r="B10022" s="537" t="s">
        <v>10012</v>
      </c>
      <c r="C10022" s="31" t="s">
        <v>7632</v>
      </c>
      <c r="D10022" s="31">
        <v>1.87</v>
      </c>
      <c r="E10022" s="310" t="str">
        <f t="shared" si="156"/>
        <v>SINAPI 07/2024 INSUMOS</v>
      </c>
      <c r="F10022" s="31">
        <v>1.87</v>
      </c>
    </row>
    <row r="10023" spans="1:6" ht="40.5">
      <c r="A10023" s="31">
        <v>3518</v>
      </c>
      <c r="B10023" s="537" t="s">
        <v>10013</v>
      </c>
      <c r="C10023" s="31" t="s">
        <v>7632</v>
      </c>
      <c r="D10023" s="31">
        <v>2.87</v>
      </c>
      <c r="E10023" s="310" t="str">
        <f t="shared" si="156"/>
        <v>SINAPI 07/2024 INSUMOS</v>
      </c>
      <c r="F10023" s="31">
        <v>2.87</v>
      </c>
    </row>
    <row r="10024" spans="1:6" ht="40.5">
      <c r="A10024" s="31">
        <v>3519</v>
      </c>
      <c r="B10024" s="537" t="s">
        <v>10014</v>
      </c>
      <c r="C10024" s="31" t="s">
        <v>7632</v>
      </c>
      <c r="D10024" s="31">
        <v>6.01</v>
      </c>
      <c r="E10024" s="310" t="str">
        <f t="shared" si="156"/>
        <v>SINAPI 07/2024 INSUMOS</v>
      </c>
      <c r="F10024" s="31">
        <v>6.01</v>
      </c>
    </row>
    <row r="10025" spans="1:6" ht="40.5">
      <c r="A10025" s="31">
        <v>3520</v>
      </c>
      <c r="B10025" s="537" t="s">
        <v>10015</v>
      </c>
      <c r="C10025" s="31" t="s">
        <v>7632</v>
      </c>
      <c r="D10025" s="31">
        <v>6.3</v>
      </c>
      <c r="E10025" s="310" t="str">
        <f t="shared" si="156"/>
        <v>SINAPI 07/2024 INSUMOS</v>
      </c>
      <c r="F10025" s="31">
        <v>6.3</v>
      </c>
    </row>
    <row r="10026" spans="1:6" ht="40.5">
      <c r="A10026" s="31">
        <v>37950</v>
      </c>
      <c r="B10026" s="537" t="s">
        <v>10016</v>
      </c>
      <c r="C10026" s="31" t="s">
        <v>7632</v>
      </c>
      <c r="D10026" s="31">
        <v>45.73</v>
      </c>
      <c r="E10026" s="310" t="str">
        <f t="shared" ref="E10026:E10089" si="157">+$G$7658</f>
        <v>SINAPI 07/2024 INSUMOS</v>
      </c>
      <c r="F10026" s="31">
        <v>45.73</v>
      </c>
    </row>
    <row r="10027" spans="1:6" ht="40.5">
      <c r="A10027" s="31">
        <v>37949</v>
      </c>
      <c r="B10027" s="537" t="s">
        <v>10017</v>
      </c>
      <c r="C10027" s="31" t="s">
        <v>7632</v>
      </c>
      <c r="D10027" s="31">
        <v>1.68</v>
      </c>
      <c r="E10027" s="310" t="str">
        <f t="shared" si="157"/>
        <v>SINAPI 07/2024 INSUMOS</v>
      </c>
      <c r="F10027" s="31">
        <v>1.68</v>
      </c>
    </row>
    <row r="10028" spans="1:6" ht="40.5">
      <c r="A10028" s="31">
        <v>3526</v>
      </c>
      <c r="B10028" s="537" t="s">
        <v>10018</v>
      </c>
      <c r="C10028" s="31" t="s">
        <v>7632</v>
      </c>
      <c r="D10028" s="31">
        <v>2.3199999999999998</v>
      </c>
      <c r="E10028" s="310" t="str">
        <f t="shared" si="157"/>
        <v>SINAPI 07/2024 INSUMOS</v>
      </c>
      <c r="F10028" s="31">
        <v>2.3199999999999998</v>
      </c>
    </row>
    <row r="10029" spans="1:6" ht="40.5">
      <c r="A10029" s="31">
        <v>3509</v>
      </c>
      <c r="B10029" s="537" t="s">
        <v>10019</v>
      </c>
      <c r="C10029" s="31" t="s">
        <v>7632</v>
      </c>
      <c r="D10029" s="31">
        <v>5.27</v>
      </c>
      <c r="E10029" s="310" t="str">
        <f t="shared" si="157"/>
        <v>SINAPI 07/2024 INSUMOS</v>
      </c>
      <c r="F10029" s="31">
        <v>5.27</v>
      </c>
    </row>
    <row r="10030" spans="1:6" ht="40.5">
      <c r="A10030" s="31">
        <v>3530</v>
      </c>
      <c r="B10030" s="537" t="s">
        <v>10020</v>
      </c>
      <c r="C10030" s="31" t="s">
        <v>7632</v>
      </c>
      <c r="D10030" s="31">
        <v>188.24</v>
      </c>
      <c r="E10030" s="310" t="str">
        <f t="shared" si="157"/>
        <v>SINAPI 07/2024 INSUMOS</v>
      </c>
      <c r="F10030" s="31">
        <v>188.24</v>
      </c>
    </row>
    <row r="10031" spans="1:6" ht="40.5">
      <c r="A10031" s="31">
        <v>3542</v>
      </c>
      <c r="B10031" s="537" t="s">
        <v>10021</v>
      </c>
      <c r="C10031" s="31" t="s">
        <v>7632</v>
      </c>
      <c r="D10031" s="31">
        <v>0.54</v>
      </c>
      <c r="E10031" s="310" t="str">
        <f t="shared" si="157"/>
        <v>SINAPI 07/2024 INSUMOS</v>
      </c>
      <c r="F10031" s="31">
        <v>0.54</v>
      </c>
    </row>
    <row r="10032" spans="1:6" ht="40.5">
      <c r="A10032" s="31">
        <v>3529</v>
      </c>
      <c r="B10032" s="537" t="s">
        <v>10022</v>
      </c>
      <c r="C10032" s="31" t="s">
        <v>7632</v>
      </c>
      <c r="D10032" s="31">
        <v>0.66</v>
      </c>
      <c r="E10032" s="310" t="str">
        <f t="shared" si="157"/>
        <v>SINAPI 07/2024 INSUMOS</v>
      </c>
      <c r="F10032" s="31">
        <v>0.66</v>
      </c>
    </row>
    <row r="10033" spans="1:6" ht="40.5">
      <c r="A10033" s="31">
        <v>3536</v>
      </c>
      <c r="B10033" s="537" t="s">
        <v>10023</v>
      </c>
      <c r="C10033" s="31" t="s">
        <v>7632</v>
      </c>
      <c r="D10033" s="31">
        <v>2.2000000000000002</v>
      </c>
      <c r="E10033" s="310" t="str">
        <f t="shared" si="157"/>
        <v>SINAPI 07/2024 INSUMOS</v>
      </c>
      <c r="F10033" s="31">
        <v>2.2000000000000002</v>
      </c>
    </row>
    <row r="10034" spans="1:6" ht="40.5">
      <c r="A10034" s="31">
        <v>3535</v>
      </c>
      <c r="B10034" s="537" t="s">
        <v>10024</v>
      </c>
      <c r="C10034" s="31" t="s">
        <v>7632</v>
      </c>
      <c r="D10034" s="31">
        <v>5.37</v>
      </c>
      <c r="E10034" s="310" t="str">
        <f t="shared" si="157"/>
        <v>SINAPI 07/2024 INSUMOS</v>
      </c>
      <c r="F10034" s="31">
        <v>5.37</v>
      </c>
    </row>
    <row r="10035" spans="1:6" ht="40.5">
      <c r="A10035" s="31">
        <v>3540</v>
      </c>
      <c r="B10035" s="537" t="s">
        <v>10025</v>
      </c>
      <c r="C10035" s="31" t="s">
        <v>7632</v>
      </c>
      <c r="D10035" s="31">
        <v>4.54</v>
      </c>
      <c r="E10035" s="310" t="str">
        <f t="shared" si="157"/>
        <v>SINAPI 07/2024 INSUMOS</v>
      </c>
      <c r="F10035" s="31">
        <v>4.54</v>
      </c>
    </row>
    <row r="10036" spans="1:6" ht="40.5">
      <c r="A10036" s="31">
        <v>3539</v>
      </c>
      <c r="B10036" s="537" t="s">
        <v>10026</v>
      </c>
      <c r="C10036" s="31" t="s">
        <v>7632</v>
      </c>
      <c r="D10036" s="31">
        <v>26.35</v>
      </c>
      <c r="E10036" s="310" t="str">
        <f t="shared" si="157"/>
        <v>SINAPI 07/2024 INSUMOS</v>
      </c>
      <c r="F10036" s="31">
        <v>26.35</v>
      </c>
    </row>
    <row r="10037" spans="1:6" ht="40.5">
      <c r="A10037" s="31">
        <v>3513</v>
      </c>
      <c r="B10037" s="537" t="s">
        <v>10027</v>
      </c>
      <c r="C10037" s="31" t="s">
        <v>7632</v>
      </c>
      <c r="D10037" s="31">
        <v>92.9</v>
      </c>
      <c r="E10037" s="310" t="str">
        <f t="shared" si="157"/>
        <v>SINAPI 07/2024 INSUMOS</v>
      </c>
      <c r="F10037" s="31">
        <v>92.9</v>
      </c>
    </row>
    <row r="10038" spans="1:6" ht="40.5">
      <c r="A10038" s="31">
        <v>3510</v>
      </c>
      <c r="B10038" s="537" t="s">
        <v>10028</v>
      </c>
      <c r="C10038" s="31" t="s">
        <v>7632</v>
      </c>
      <c r="D10038" s="31">
        <v>11.47</v>
      </c>
      <c r="E10038" s="310" t="str">
        <f t="shared" si="157"/>
        <v>SINAPI 07/2024 INSUMOS</v>
      </c>
      <c r="F10038" s="31">
        <v>11.47</v>
      </c>
    </row>
    <row r="10039" spans="1:6" ht="40.5">
      <c r="A10039" s="31">
        <v>38913</v>
      </c>
      <c r="B10039" s="537" t="s">
        <v>10029</v>
      </c>
      <c r="C10039" s="31" t="s">
        <v>7632</v>
      </c>
      <c r="D10039" s="31">
        <v>9.85</v>
      </c>
      <c r="E10039" s="310" t="str">
        <f t="shared" si="157"/>
        <v>SINAPI 07/2024 INSUMOS</v>
      </c>
      <c r="F10039" s="31">
        <v>9.85</v>
      </c>
    </row>
    <row r="10040" spans="1:6" ht="40.5">
      <c r="A10040" s="31">
        <v>38914</v>
      </c>
      <c r="B10040" s="537" t="s">
        <v>10030</v>
      </c>
      <c r="C10040" s="31" t="s">
        <v>7632</v>
      </c>
      <c r="D10040" s="31">
        <v>12.1</v>
      </c>
      <c r="E10040" s="310" t="str">
        <f t="shared" si="157"/>
        <v>SINAPI 07/2024 INSUMOS</v>
      </c>
      <c r="F10040" s="31">
        <v>12.1</v>
      </c>
    </row>
    <row r="10041" spans="1:6" ht="40.5">
      <c r="A10041" s="31">
        <v>38915</v>
      </c>
      <c r="B10041" s="537" t="s">
        <v>10031</v>
      </c>
      <c r="C10041" s="31" t="s">
        <v>7632</v>
      </c>
      <c r="D10041" s="31">
        <v>23.32</v>
      </c>
      <c r="E10041" s="310" t="str">
        <f t="shared" si="157"/>
        <v>SINAPI 07/2024 INSUMOS</v>
      </c>
      <c r="F10041" s="31">
        <v>23.32</v>
      </c>
    </row>
    <row r="10042" spans="1:6" ht="40.5">
      <c r="A10042" s="31">
        <v>38916</v>
      </c>
      <c r="B10042" s="537" t="s">
        <v>10032</v>
      </c>
      <c r="C10042" s="31" t="s">
        <v>7632</v>
      </c>
      <c r="D10042" s="31">
        <v>32.270000000000003</v>
      </c>
      <c r="E10042" s="310" t="str">
        <f t="shared" si="157"/>
        <v>SINAPI 07/2024 INSUMOS</v>
      </c>
      <c r="F10042" s="31">
        <v>32.270000000000003</v>
      </c>
    </row>
    <row r="10043" spans="1:6" ht="40.5">
      <c r="A10043" s="31">
        <v>39300</v>
      </c>
      <c r="B10043" s="537" t="s">
        <v>10033</v>
      </c>
      <c r="C10043" s="31" t="s">
        <v>7632</v>
      </c>
      <c r="D10043" s="31">
        <v>8.8000000000000007</v>
      </c>
      <c r="E10043" s="310" t="str">
        <f t="shared" si="157"/>
        <v>SINAPI 07/2024 INSUMOS</v>
      </c>
      <c r="F10043" s="31">
        <v>8.8000000000000007</v>
      </c>
    </row>
    <row r="10044" spans="1:6" ht="40.5">
      <c r="A10044" s="31">
        <v>39301</v>
      </c>
      <c r="B10044" s="537" t="s">
        <v>10034</v>
      </c>
      <c r="C10044" s="31" t="s">
        <v>7632</v>
      </c>
      <c r="D10044" s="31">
        <v>11.78</v>
      </c>
      <c r="E10044" s="310" t="str">
        <f t="shared" si="157"/>
        <v>SINAPI 07/2024 INSUMOS</v>
      </c>
      <c r="F10044" s="31">
        <v>11.78</v>
      </c>
    </row>
    <row r="10045" spans="1:6" ht="40.5">
      <c r="A10045" s="31">
        <v>39302</v>
      </c>
      <c r="B10045" s="537" t="s">
        <v>10035</v>
      </c>
      <c r="C10045" s="31" t="s">
        <v>7632</v>
      </c>
      <c r="D10045" s="31">
        <v>21.41</v>
      </c>
      <c r="E10045" s="310" t="str">
        <f t="shared" si="157"/>
        <v>SINAPI 07/2024 INSUMOS</v>
      </c>
      <c r="F10045" s="31">
        <v>21.41</v>
      </c>
    </row>
    <row r="10046" spans="1:6" ht="45">
      <c r="A10046" s="31">
        <v>38941</v>
      </c>
      <c r="B10046" s="537" t="s">
        <v>10036</v>
      </c>
      <c r="C10046" s="31" t="s">
        <v>7632</v>
      </c>
      <c r="D10046" s="31">
        <v>15.9</v>
      </c>
      <c r="E10046" s="310" t="str">
        <f t="shared" si="157"/>
        <v>SINAPI 07/2024 INSUMOS</v>
      </c>
      <c r="F10046" s="31">
        <v>15.9</v>
      </c>
    </row>
    <row r="10047" spans="1:6" ht="45">
      <c r="A10047" s="31">
        <v>38923</v>
      </c>
      <c r="B10047" s="537" t="s">
        <v>10037</v>
      </c>
      <c r="C10047" s="31" t="s">
        <v>7632</v>
      </c>
      <c r="D10047" s="31">
        <v>10.55</v>
      </c>
      <c r="E10047" s="310" t="str">
        <f t="shared" si="157"/>
        <v>SINAPI 07/2024 INSUMOS</v>
      </c>
      <c r="F10047" s="31">
        <v>10.55</v>
      </c>
    </row>
    <row r="10048" spans="1:6" ht="45">
      <c r="A10048" s="31">
        <v>38925</v>
      </c>
      <c r="B10048" s="537" t="s">
        <v>10038</v>
      </c>
      <c r="C10048" s="31" t="s">
        <v>7632</v>
      </c>
      <c r="D10048" s="31">
        <v>12.24</v>
      </c>
      <c r="E10048" s="310" t="str">
        <f t="shared" si="157"/>
        <v>SINAPI 07/2024 INSUMOS</v>
      </c>
      <c r="F10048" s="31">
        <v>12.24</v>
      </c>
    </row>
    <row r="10049" spans="1:6" ht="45">
      <c r="A10049" s="31">
        <v>38926</v>
      </c>
      <c r="B10049" s="537" t="s">
        <v>10039</v>
      </c>
      <c r="C10049" s="31" t="s">
        <v>7632</v>
      </c>
      <c r="D10049" s="31">
        <v>14.51</v>
      </c>
      <c r="E10049" s="310" t="str">
        <f t="shared" si="157"/>
        <v>SINAPI 07/2024 INSUMOS</v>
      </c>
      <c r="F10049" s="31">
        <v>14.51</v>
      </c>
    </row>
    <row r="10050" spans="1:6" ht="45">
      <c r="A10050" s="31">
        <v>38927</v>
      </c>
      <c r="B10050" s="537" t="s">
        <v>10040</v>
      </c>
      <c r="C10050" s="31" t="s">
        <v>7632</v>
      </c>
      <c r="D10050" s="31">
        <v>18.329999999999998</v>
      </c>
      <c r="E10050" s="310" t="str">
        <f t="shared" si="157"/>
        <v>SINAPI 07/2024 INSUMOS</v>
      </c>
      <c r="F10050" s="31">
        <v>18.329999999999998</v>
      </c>
    </row>
    <row r="10051" spans="1:6" ht="45">
      <c r="A10051" s="31">
        <v>39304</v>
      </c>
      <c r="B10051" s="537" t="s">
        <v>10041</v>
      </c>
      <c r="C10051" s="31" t="s">
        <v>7632</v>
      </c>
      <c r="D10051" s="31">
        <v>10.41</v>
      </c>
      <c r="E10051" s="310" t="str">
        <f t="shared" si="157"/>
        <v>SINAPI 07/2024 INSUMOS</v>
      </c>
      <c r="F10051" s="31">
        <v>10.41</v>
      </c>
    </row>
    <row r="10052" spans="1:6" ht="45">
      <c r="A10052" s="31">
        <v>39305</v>
      </c>
      <c r="B10052" s="537" t="s">
        <v>10042</v>
      </c>
      <c r="C10052" s="31" t="s">
        <v>7632</v>
      </c>
      <c r="D10052" s="31">
        <v>11.42</v>
      </c>
      <c r="E10052" s="310" t="str">
        <f t="shared" si="157"/>
        <v>SINAPI 07/2024 INSUMOS</v>
      </c>
      <c r="F10052" s="31">
        <v>11.42</v>
      </c>
    </row>
    <row r="10053" spans="1:6" ht="45">
      <c r="A10053" s="31">
        <v>39306</v>
      </c>
      <c r="B10053" s="537" t="s">
        <v>10043</v>
      </c>
      <c r="C10053" s="31" t="s">
        <v>7632</v>
      </c>
      <c r="D10053" s="31">
        <v>15.35</v>
      </c>
      <c r="E10053" s="310" t="str">
        <f t="shared" si="157"/>
        <v>SINAPI 07/2024 INSUMOS</v>
      </c>
      <c r="F10053" s="31">
        <v>15.35</v>
      </c>
    </row>
    <row r="10054" spans="1:6" ht="45">
      <c r="A10054" s="31">
        <v>38928</v>
      </c>
      <c r="B10054" s="537" t="s">
        <v>10044</v>
      </c>
      <c r="C10054" s="31" t="s">
        <v>7632</v>
      </c>
      <c r="D10054" s="31">
        <v>20.29</v>
      </c>
      <c r="E10054" s="310" t="str">
        <f t="shared" si="157"/>
        <v>SINAPI 07/2024 INSUMOS</v>
      </c>
      <c r="F10054" s="31">
        <v>20.29</v>
      </c>
    </row>
    <row r="10055" spans="1:6" ht="45">
      <c r="A10055" s="31">
        <v>38917</v>
      </c>
      <c r="B10055" s="537" t="s">
        <v>10045</v>
      </c>
      <c r="C10055" s="31" t="s">
        <v>7632</v>
      </c>
      <c r="D10055" s="31">
        <v>11.34</v>
      </c>
      <c r="E10055" s="310" t="str">
        <f t="shared" si="157"/>
        <v>SINAPI 07/2024 INSUMOS</v>
      </c>
      <c r="F10055" s="31">
        <v>11.34</v>
      </c>
    </row>
    <row r="10056" spans="1:6" ht="45">
      <c r="A10056" s="31">
        <v>38919</v>
      </c>
      <c r="B10056" s="537" t="s">
        <v>10046</v>
      </c>
      <c r="C10056" s="31" t="s">
        <v>7632</v>
      </c>
      <c r="D10056" s="31">
        <v>13.31</v>
      </c>
      <c r="E10056" s="310" t="str">
        <f t="shared" si="157"/>
        <v>SINAPI 07/2024 INSUMOS</v>
      </c>
      <c r="F10056" s="31">
        <v>13.31</v>
      </c>
    </row>
    <row r="10057" spans="1:6" ht="45">
      <c r="A10057" s="31">
        <v>38922</v>
      </c>
      <c r="B10057" s="537" t="s">
        <v>10047</v>
      </c>
      <c r="C10057" s="31" t="s">
        <v>7632</v>
      </c>
      <c r="D10057" s="31">
        <v>17.86</v>
      </c>
      <c r="E10057" s="310" t="str">
        <f t="shared" si="157"/>
        <v>SINAPI 07/2024 INSUMOS</v>
      </c>
      <c r="F10057" s="31">
        <v>17.86</v>
      </c>
    </row>
    <row r="10058" spans="1:6" ht="40.5">
      <c r="A10058" s="31">
        <v>20151</v>
      </c>
      <c r="B10058" s="537" t="s">
        <v>10048</v>
      </c>
      <c r="C10058" s="31" t="s">
        <v>7632</v>
      </c>
      <c r="D10058" s="31">
        <v>15.49</v>
      </c>
      <c r="E10058" s="310" t="str">
        <f t="shared" si="157"/>
        <v>SINAPI 07/2024 INSUMOS</v>
      </c>
      <c r="F10058" s="31">
        <v>15.49</v>
      </c>
    </row>
    <row r="10059" spans="1:6" ht="40.5">
      <c r="A10059" s="31">
        <v>20152</v>
      </c>
      <c r="B10059" s="537" t="s">
        <v>10049</v>
      </c>
      <c r="C10059" s="31" t="s">
        <v>7632</v>
      </c>
      <c r="D10059" s="31">
        <v>56.06</v>
      </c>
      <c r="E10059" s="310" t="str">
        <f t="shared" si="157"/>
        <v>SINAPI 07/2024 INSUMOS</v>
      </c>
      <c r="F10059" s="31">
        <v>56.06</v>
      </c>
    </row>
    <row r="10060" spans="1:6" ht="40.5">
      <c r="A10060" s="31">
        <v>20148</v>
      </c>
      <c r="B10060" s="537" t="s">
        <v>10050</v>
      </c>
      <c r="C10060" s="31" t="s">
        <v>7632</v>
      </c>
      <c r="D10060" s="31">
        <v>3.04</v>
      </c>
      <c r="E10060" s="310" t="str">
        <f t="shared" si="157"/>
        <v>SINAPI 07/2024 INSUMOS</v>
      </c>
      <c r="F10060" s="31">
        <v>3.04</v>
      </c>
    </row>
    <row r="10061" spans="1:6" ht="40.5">
      <c r="A10061" s="31">
        <v>20149</v>
      </c>
      <c r="B10061" s="537" t="s">
        <v>10051</v>
      </c>
      <c r="C10061" s="31" t="s">
        <v>7632</v>
      </c>
      <c r="D10061" s="31">
        <v>5.08</v>
      </c>
      <c r="E10061" s="310" t="str">
        <f t="shared" si="157"/>
        <v>SINAPI 07/2024 INSUMOS</v>
      </c>
      <c r="F10061" s="31">
        <v>5.08</v>
      </c>
    </row>
    <row r="10062" spans="1:6" ht="40.5">
      <c r="A10062" s="31">
        <v>20150</v>
      </c>
      <c r="B10062" s="537" t="s">
        <v>10052</v>
      </c>
      <c r="C10062" s="31" t="s">
        <v>7632</v>
      </c>
      <c r="D10062" s="31">
        <v>13.11</v>
      </c>
      <c r="E10062" s="310" t="str">
        <f t="shared" si="157"/>
        <v>SINAPI 07/2024 INSUMOS</v>
      </c>
      <c r="F10062" s="31">
        <v>13.11</v>
      </c>
    </row>
    <row r="10063" spans="1:6" ht="40.5">
      <c r="A10063" s="31">
        <v>20157</v>
      </c>
      <c r="B10063" s="537" t="s">
        <v>10053</v>
      </c>
      <c r="C10063" s="31" t="s">
        <v>7632</v>
      </c>
      <c r="D10063" s="31">
        <v>14.71</v>
      </c>
      <c r="E10063" s="310" t="str">
        <f t="shared" si="157"/>
        <v>SINAPI 07/2024 INSUMOS</v>
      </c>
      <c r="F10063" s="31">
        <v>14.71</v>
      </c>
    </row>
    <row r="10064" spans="1:6" ht="40.5">
      <c r="A10064" s="31">
        <v>20158</v>
      </c>
      <c r="B10064" s="537" t="s">
        <v>10054</v>
      </c>
      <c r="C10064" s="31" t="s">
        <v>7632</v>
      </c>
      <c r="D10064" s="31">
        <v>58.43</v>
      </c>
      <c r="E10064" s="310" t="str">
        <f t="shared" si="157"/>
        <v>SINAPI 07/2024 INSUMOS</v>
      </c>
      <c r="F10064" s="31">
        <v>58.43</v>
      </c>
    </row>
    <row r="10065" spans="1:6" ht="40.5">
      <c r="A10065" s="31">
        <v>20154</v>
      </c>
      <c r="B10065" s="537" t="s">
        <v>10055</v>
      </c>
      <c r="C10065" s="31" t="s">
        <v>7632</v>
      </c>
      <c r="D10065" s="31">
        <v>2.98</v>
      </c>
      <c r="E10065" s="310" t="str">
        <f t="shared" si="157"/>
        <v>SINAPI 07/2024 INSUMOS</v>
      </c>
      <c r="F10065" s="31">
        <v>2.98</v>
      </c>
    </row>
    <row r="10066" spans="1:6" ht="40.5">
      <c r="A10066" s="31">
        <v>20155</v>
      </c>
      <c r="B10066" s="537" t="s">
        <v>10056</v>
      </c>
      <c r="C10066" s="31" t="s">
        <v>7632</v>
      </c>
      <c r="D10066" s="31">
        <v>4.54</v>
      </c>
      <c r="E10066" s="310" t="str">
        <f t="shared" si="157"/>
        <v>SINAPI 07/2024 INSUMOS</v>
      </c>
      <c r="F10066" s="31">
        <v>4.54</v>
      </c>
    </row>
    <row r="10067" spans="1:6" ht="40.5">
      <c r="A10067" s="31">
        <v>20156</v>
      </c>
      <c r="B10067" s="537" t="s">
        <v>10057</v>
      </c>
      <c r="C10067" s="31" t="s">
        <v>7632</v>
      </c>
      <c r="D10067" s="31">
        <v>12.76</v>
      </c>
      <c r="E10067" s="310" t="str">
        <f t="shared" si="157"/>
        <v>SINAPI 07/2024 INSUMOS</v>
      </c>
      <c r="F10067" s="31">
        <v>12.76</v>
      </c>
    </row>
    <row r="10068" spans="1:6" ht="40.5">
      <c r="A10068" s="31">
        <v>3499</v>
      </c>
      <c r="B10068" s="537" t="s">
        <v>10058</v>
      </c>
      <c r="C10068" s="31" t="s">
        <v>7632</v>
      </c>
      <c r="D10068" s="31">
        <v>1.03</v>
      </c>
      <c r="E10068" s="310" t="str">
        <f t="shared" si="157"/>
        <v>SINAPI 07/2024 INSUMOS</v>
      </c>
      <c r="F10068" s="31">
        <v>1.03</v>
      </c>
    </row>
    <row r="10069" spans="1:6" ht="40.5">
      <c r="A10069" s="31">
        <v>3500</v>
      </c>
      <c r="B10069" s="537" t="s">
        <v>10059</v>
      </c>
      <c r="C10069" s="31" t="s">
        <v>7632</v>
      </c>
      <c r="D10069" s="31">
        <v>1.36</v>
      </c>
      <c r="E10069" s="310" t="str">
        <f t="shared" si="157"/>
        <v>SINAPI 07/2024 INSUMOS</v>
      </c>
      <c r="F10069" s="31">
        <v>1.36</v>
      </c>
    </row>
    <row r="10070" spans="1:6" ht="40.5">
      <c r="A10070" s="31">
        <v>3501</v>
      </c>
      <c r="B10070" s="537" t="s">
        <v>10060</v>
      </c>
      <c r="C10070" s="31" t="s">
        <v>7632</v>
      </c>
      <c r="D10070" s="31">
        <v>3.77</v>
      </c>
      <c r="E10070" s="310" t="str">
        <f t="shared" si="157"/>
        <v>SINAPI 07/2024 INSUMOS</v>
      </c>
      <c r="F10070" s="31">
        <v>3.77</v>
      </c>
    </row>
    <row r="10071" spans="1:6" ht="40.5">
      <c r="A10071" s="31">
        <v>3502</v>
      </c>
      <c r="B10071" s="537" t="s">
        <v>10061</v>
      </c>
      <c r="C10071" s="31" t="s">
        <v>7632</v>
      </c>
      <c r="D10071" s="31">
        <v>5.42</v>
      </c>
      <c r="E10071" s="310" t="str">
        <f t="shared" si="157"/>
        <v>SINAPI 07/2024 INSUMOS</v>
      </c>
      <c r="F10071" s="31">
        <v>5.42</v>
      </c>
    </row>
    <row r="10072" spans="1:6" ht="40.5">
      <c r="A10072" s="31">
        <v>3503</v>
      </c>
      <c r="B10072" s="537" t="s">
        <v>10062</v>
      </c>
      <c r="C10072" s="31" t="s">
        <v>7632</v>
      </c>
      <c r="D10072" s="31">
        <v>6.81</v>
      </c>
      <c r="E10072" s="310" t="str">
        <f t="shared" si="157"/>
        <v>SINAPI 07/2024 INSUMOS</v>
      </c>
      <c r="F10072" s="31">
        <v>6.81</v>
      </c>
    </row>
    <row r="10073" spans="1:6" ht="40.5">
      <c r="A10073" s="31">
        <v>3477</v>
      </c>
      <c r="B10073" s="537" t="s">
        <v>10063</v>
      </c>
      <c r="C10073" s="31" t="s">
        <v>7632</v>
      </c>
      <c r="D10073" s="31">
        <v>24.76</v>
      </c>
      <c r="E10073" s="310" t="str">
        <f t="shared" si="157"/>
        <v>SINAPI 07/2024 INSUMOS</v>
      </c>
      <c r="F10073" s="31">
        <v>24.76</v>
      </c>
    </row>
    <row r="10074" spans="1:6" ht="40.5">
      <c r="A10074" s="31">
        <v>3478</v>
      </c>
      <c r="B10074" s="537" t="s">
        <v>10064</v>
      </c>
      <c r="C10074" s="31" t="s">
        <v>7632</v>
      </c>
      <c r="D10074" s="31">
        <v>59.36</v>
      </c>
      <c r="E10074" s="310" t="str">
        <f t="shared" si="157"/>
        <v>SINAPI 07/2024 INSUMOS</v>
      </c>
      <c r="F10074" s="31">
        <v>59.36</v>
      </c>
    </row>
    <row r="10075" spans="1:6" ht="40.5">
      <c r="A10075" s="31">
        <v>3525</v>
      </c>
      <c r="B10075" s="537" t="s">
        <v>10065</v>
      </c>
      <c r="C10075" s="31" t="s">
        <v>7632</v>
      </c>
      <c r="D10075" s="31">
        <v>73.260000000000005</v>
      </c>
      <c r="E10075" s="310" t="str">
        <f t="shared" si="157"/>
        <v>SINAPI 07/2024 INSUMOS</v>
      </c>
      <c r="F10075" s="31">
        <v>73.260000000000005</v>
      </c>
    </row>
    <row r="10076" spans="1:6" ht="40.5">
      <c r="A10076" s="31">
        <v>3511</v>
      </c>
      <c r="B10076" s="537" t="s">
        <v>10066</v>
      </c>
      <c r="C10076" s="31" t="s">
        <v>7632</v>
      </c>
      <c r="D10076" s="31">
        <v>77.7</v>
      </c>
      <c r="E10076" s="310" t="str">
        <f t="shared" si="157"/>
        <v>SINAPI 07/2024 INSUMOS</v>
      </c>
      <c r="F10076" s="31">
        <v>77.7</v>
      </c>
    </row>
    <row r="10077" spans="1:6" ht="45">
      <c r="A10077" s="31">
        <v>12032</v>
      </c>
      <c r="B10077" s="537" t="s">
        <v>10067</v>
      </c>
      <c r="C10077" s="31" t="s">
        <v>8085</v>
      </c>
      <c r="D10077" s="31">
        <v>58.03</v>
      </c>
      <c r="E10077" s="310" t="str">
        <f t="shared" si="157"/>
        <v>SINAPI 07/2024 INSUMOS</v>
      </c>
      <c r="F10077" s="31">
        <v>58.03</v>
      </c>
    </row>
    <row r="10078" spans="1:6" ht="45">
      <c r="A10078" s="31">
        <v>12030</v>
      </c>
      <c r="B10078" s="537" t="s">
        <v>10068</v>
      </c>
      <c r="C10078" s="31" t="s">
        <v>8085</v>
      </c>
      <c r="D10078" s="31">
        <v>54.52</v>
      </c>
      <c r="E10078" s="310" t="str">
        <f t="shared" si="157"/>
        <v>SINAPI 07/2024 INSUMOS</v>
      </c>
      <c r="F10078" s="31">
        <v>54.52</v>
      </c>
    </row>
    <row r="10079" spans="1:6" ht="40.5">
      <c r="A10079" s="31">
        <v>10908</v>
      </c>
      <c r="B10079" s="537" t="s">
        <v>10069</v>
      </c>
      <c r="C10079" s="31" t="s">
        <v>7632</v>
      </c>
      <c r="D10079" s="31">
        <v>14.46</v>
      </c>
      <c r="E10079" s="310" t="str">
        <f t="shared" si="157"/>
        <v>SINAPI 07/2024 INSUMOS</v>
      </c>
      <c r="F10079" s="31">
        <v>14.46</v>
      </c>
    </row>
    <row r="10080" spans="1:6" ht="40.5">
      <c r="A10080" s="31">
        <v>10909</v>
      </c>
      <c r="B10080" s="537" t="s">
        <v>10070</v>
      </c>
      <c r="C10080" s="31" t="s">
        <v>7632</v>
      </c>
      <c r="D10080" s="31">
        <v>16.82</v>
      </c>
      <c r="E10080" s="310" t="str">
        <f t="shared" si="157"/>
        <v>SINAPI 07/2024 INSUMOS</v>
      </c>
      <c r="F10080" s="31">
        <v>16.82</v>
      </c>
    </row>
    <row r="10081" spans="1:6" ht="40.5">
      <c r="A10081" s="31">
        <v>3669</v>
      </c>
      <c r="B10081" s="537" t="s">
        <v>10071</v>
      </c>
      <c r="C10081" s="31" t="s">
        <v>7632</v>
      </c>
      <c r="D10081" s="31">
        <v>10.34</v>
      </c>
      <c r="E10081" s="310" t="str">
        <f t="shared" si="157"/>
        <v>SINAPI 07/2024 INSUMOS</v>
      </c>
      <c r="F10081" s="31">
        <v>10.34</v>
      </c>
    </row>
    <row r="10082" spans="1:6" ht="40.5">
      <c r="A10082" s="31">
        <v>20139</v>
      </c>
      <c r="B10082" s="537" t="s">
        <v>10072</v>
      </c>
      <c r="C10082" s="31" t="s">
        <v>7632</v>
      </c>
      <c r="D10082" s="31">
        <v>88.9</v>
      </c>
      <c r="E10082" s="310" t="str">
        <f t="shared" si="157"/>
        <v>SINAPI 07/2024 INSUMOS</v>
      </c>
      <c r="F10082" s="31">
        <v>88.9</v>
      </c>
    </row>
    <row r="10083" spans="1:6" ht="40.5">
      <c r="A10083" s="31">
        <v>3668</v>
      </c>
      <c r="B10083" s="537" t="s">
        <v>10073</v>
      </c>
      <c r="C10083" s="31" t="s">
        <v>7632</v>
      </c>
      <c r="D10083" s="31">
        <v>31.75</v>
      </c>
      <c r="E10083" s="310" t="str">
        <f t="shared" si="157"/>
        <v>SINAPI 07/2024 INSUMOS</v>
      </c>
      <c r="F10083" s="31">
        <v>31.75</v>
      </c>
    </row>
    <row r="10084" spans="1:6" ht="40.5">
      <c r="A10084" s="31">
        <v>10911</v>
      </c>
      <c r="B10084" s="537" t="s">
        <v>10074</v>
      </c>
      <c r="C10084" s="31" t="s">
        <v>7632</v>
      </c>
      <c r="D10084" s="31">
        <v>13.92</v>
      </c>
      <c r="E10084" s="310" t="str">
        <f t="shared" si="157"/>
        <v>SINAPI 07/2024 INSUMOS</v>
      </c>
      <c r="F10084" s="31">
        <v>13.92</v>
      </c>
    </row>
    <row r="10085" spans="1:6" ht="40.5">
      <c r="A10085" s="31">
        <v>3659</v>
      </c>
      <c r="B10085" s="537" t="s">
        <v>10075</v>
      </c>
      <c r="C10085" s="31" t="s">
        <v>7632</v>
      </c>
      <c r="D10085" s="31">
        <v>14.18</v>
      </c>
      <c r="E10085" s="310" t="str">
        <f t="shared" si="157"/>
        <v>SINAPI 07/2024 INSUMOS</v>
      </c>
      <c r="F10085" s="31">
        <v>14.18</v>
      </c>
    </row>
    <row r="10086" spans="1:6" ht="40.5">
      <c r="A10086" s="31">
        <v>3660</v>
      </c>
      <c r="B10086" s="537" t="s">
        <v>10076</v>
      </c>
      <c r="C10086" s="31" t="s">
        <v>7632</v>
      </c>
      <c r="D10086" s="31">
        <v>18.34</v>
      </c>
      <c r="E10086" s="310" t="str">
        <f t="shared" si="157"/>
        <v>SINAPI 07/2024 INSUMOS</v>
      </c>
      <c r="F10086" s="31">
        <v>18.34</v>
      </c>
    </row>
    <row r="10087" spans="1:6" ht="40.5">
      <c r="A10087" s="31">
        <v>20144</v>
      </c>
      <c r="B10087" s="537" t="s">
        <v>10077</v>
      </c>
      <c r="C10087" s="31" t="s">
        <v>7632</v>
      </c>
      <c r="D10087" s="31">
        <v>41.07</v>
      </c>
      <c r="E10087" s="310" t="str">
        <f t="shared" si="157"/>
        <v>SINAPI 07/2024 INSUMOS</v>
      </c>
      <c r="F10087" s="31">
        <v>41.07</v>
      </c>
    </row>
    <row r="10088" spans="1:6" ht="40.5">
      <c r="A10088" s="31">
        <v>20143</v>
      </c>
      <c r="B10088" s="537" t="s">
        <v>10078</v>
      </c>
      <c r="C10088" s="31" t="s">
        <v>7632</v>
      </c>
      <c r="D10088" s="31">
        <v>52.55</v>
      </c>
      <c r="E10088" s="310" t="str">
        <f t="shared" si="157"/>
        <v>SINAPI 07/2024 INSUMOS</v>
      </c>
      <c r="F10088" s="31">
        <v>52.55</v>
      </c>
    </row>
    <row r="10089" spans="1:6" ht="40.5">
      <c r="A10089" s="31">
        <v>20145</v>
      </c>
      <c r="B10089" s="537" t="s">
        <v>10079</v>
      </c>
      <c r="C10089" s="31" t="s">
        <v>7632</v>
      </c>
      <c r="D10089" s="31">
        <v>101.37</v>
      </c>
      <c r="E10089" s="310" t="str">
        <f t="shared" si="157"/>
        <v>SINAPI 07/2024 INSUMOS</v>
      </c>
      <c r="F10089" s="31">
        <v>101.37</v>
      </c>
    </row>
    <row r="10090" spans="1:6" ht="40.5">
      <c r="A10090" s="31">
        <v>20146</v>
      </c>
      <c r="B10090" s="537" t="s">
        <v>10080</v>
      </c>
      <c r="C10090" s="31" t="s">
        <v>7632</v>
      </c>
      <c r="D10090" s="31">
        <v>138.57</v>
      </c>
      <c r="E10090" s="310" t="str">
        <f t="shared" ref="E10090:E10153" si="158">+$G$7658</f>
        <v>SINAPI 07/2024 INSUMOS</v>
      </c>
      <c r="F10090" s="31">
        <v>138.57</v>
      </c>
    </row>
    <row r="10091" spans="1:6" ht="40.5">
      <c r="A10091" s="31">
        <v>20140</v>
      </c>
      <c r="B10091" s="537" t="s">
        <v>10081</v>
      </c>
      <c r="C10091" s="31" t="s">
        <v>7632</v>
      </c>
      <c r="D10091" s="31">
        <v>6.5</v>
      </c>
      <c r="E10091" s="310" t="str">
        <f t="shared" si="158"/>
        <v>SINAPI 07/2024 INSUMOS</v>
      </c>
      <c r="F10091" s="31">
        <v>6.5</v>
      </c>
    </row>
    <row r="10092" spans="1:6" ht="40.5">
      <c r="A10092" s="31">
        <v>20141</v>
      </c>
      <c r="B10092" s="537" t="s">
        <v>10082</v>
      </c>
      <c r="C10092" s="31" t="s">
        <v>7632</v>
      </c>
      <c r="D10092" s="31">
        <v>15.92</v>
      </c>
      <c r="E10092" s="310" t="str">
        <f t="shared" si="158"/>
        <v>SINAPI 07/2024 INSUMOS</v>
      </c>
      <c r="F10092" s="31">
        <v>15.92</v>
      </c>
    </row>
    <row r="10093" spans="1:6" ht="40.5">
      <c r="A10093" s="31">
        <v>20142</v>
      </c>
      <c r="B10093" s="537" t="s">
        <v>10083</v>
      </c>
      <c r="C10093" s="31" t="s">
        <v>7632</v>
      </c>
      <c r="D10093" s="31">
        <v>28.01</v>
      </c>
      <c r="E10093" s="310" t="str">
        <f t="shared" si="158"/>
        <v>SINAPI 07/2024 INSUMOS</v>
      </c>
      <c r="F10093" s="31">
        <v>28.01</v>
      </c>
    </row>
    <row r="10094" spans="1:6" ht="40.5">
      <c r="A10094" s="31">
        <v>3670</v>
      </c>
      <c r="B10094" s="537" t="s">
        <v>10084</v>
      </c>
      <c r="C10094" s="31" t="s">
        <v>7632</v>
      </c>
      <c r="D10094" s="31">
        <v>18.21</v>
      </c>
      <c r="E10094" s="310" t="str">
        <f t="shared" si="158"/>
        <v>SINAPI 07/2024 INSUMOS</v>
      </c>
      <c r="F10094" s="31">
        <v>18.21</v>
      </c>
    </row>
    <row r="10095" spans="1:6" ht="40.5">
      <c r="A10095" s="31">
        <v>3666</v>
      </c>
      <c r="B10095" s="537" t="s">
        <v>10085</v>
      </c>
      <c r="C10095" s="31" t="s">
        <v>7632</v>
      </c>
      <c r="D10095" s="31">
        <v>2.86</v>
      </c>
      <c r="E10095" s="310" t="str">
        <f t="shared" si="158"/>
        <v>SINAPI 07/2024 INSUMOS</v>
      </c>
      <c r="F10095" s="31">
        <v>2.86</v>
      </c>
    </row>
    <row r="10096" spans="1:6" ht="40.5">
      <c r="A10096" s="31">
        <v>3662</v>
      </c>
      <c r="B10096" s="537" t="s">
        <v>10086</v>
      </c>
      <c r="C10096" s="31" t="s">
        <v>7632</v>
      </c>
      <c r="D10096" s="31">
        <v>7.47</v>
      </c>
      <c r="E10096" s="310" t="str">
        <f t="shared" si="158"/>
        <v>SINAPI 07/2024 INSUMOS</v>
      </c>
      <c r="F10096" s="31">
        <v>7.47</v>
      </c>
    </row>
    <row r="10097" spans="1:6" ht="40.5">
      <c r="A10097" s="31">
        <v>3658</v>
      </c>
      <c r="B10097" s="537" t="s">
        <v>10087</v>
      </c>
      <c r="C10097" s="31" t="s">
        <v>7632</v>
      </c>
      <c r="D10097" s="31">
        <v>14.16</v>
      </c>
      <c r="E10097" s="310" t="str">
        <f t="shared" si="158"/>
        <v>SINAPI 07/2024 INSUMOS</v>
      </c>
      <c r="F10097" s="31">
        <v>14.16</v>
      </c>
    </row>
    <row r="10098" spans="1:6" ht="40.5">
      <c r="A10098" s="31">
        <v>14157</v>
      </c>
      <c r="B10098" s="537" t="s">
        <v>10088</v>
      </c>
      <c r="C10098" s="31" t="s">
        <v>7632</v>
      </c>
      <c r="D10098" s="31">
        <v>1.37</v>
      </c>
      <c r="E10098" s="310" t="str">
        <f t="shared" si="158"/>
        <v>SINAPI 07/2024 INSUMOS</v>
      </c>
      <c r="F10098" s="31">
        <v>1.37</v>
      </c>
    </row>
    <row r="10099" spans="1:6" ht="40.5">
      <c r="A10099" s="31">
        <v>42696</v>
      </c>
      <c r="B10099" s="537" t="s">
        <v>10089</v>
      </c>
      <c r="C10099" s="31" t="s">
        <v>7632</v>
      </c>
      <c r="D10099" s="31">
        <v>112.29</v>
      </c>
      <c r="E10099" s="310" t="str">
        <f t="shared" si="158"/>
        <v>SINAPI 07/2024 INSUMOS</v>
      </c>
      <c r="F10099" s="31">
        <v>112.29</v>
      </c>
    </row>
    <row r="10100" spans="1:6" ht="40.5">
      <c r="A10100" s="31">
        <v>39875</v>
      </c>
      <c r="B10100" s="537" t="s">
        <v>10090</v>
      </c>
      <c r="C10100" s="31" t="s">
        <v>7632</v>
      </c>
      <c r="D10100" s="31">
        <v>642.87</v>
      </c>
      <c r="E10100" s="310" t="str">
        <f t="shared" si="158"/>
        <v>SINAPI 07/2024 INSUMOS</v>
      </c>
      <c r="F10100" s="31">
        <v>642.87</v>
      </c>
    </row>
    <row r="10101" spans="1:6" ht="40.5">
      <c r="A10101" s="31">
        <v>39876</v>
      </c>
      <c r="B10101" s="537" t="s">
        <v>10091</v>
      </c>
      <c r="C10101" s="31" t="s">
        <v>7632</v>
      </c>
      <c r="D10101" s="31">
        <v>804.87</v>
      </c>
      <c r="E10101" s="310" t="str">
        <f t="shared" si="158"/>
        <v>SINAPI 07/2024 INSUMOS</v>
      </c>
      <c r="F10101" s="31">
        <v>804.87</v>
      </c>
    </row>
    <row r="10102" spans="1:6" ht="40.5">
      <c r="A10102" s="31">
        <v>39877</v>
      </c>
      <c r="B10102" s="537" t="s">
        <v>10092</v>
      </c>
      <c r="C10102" s="31" t="s">
        <v>7632</v>
      </c>
      <c r="D10102" s="118">
        <v>1116.32</v>
      </c>
      <c r="E10102" s="310" t="str">
        <f t="shared" si="158"/>
        <v>SINAPI 07/2024 INSUMOS</v>
      </c>
      <c r="F10102" s="118">
        <v>1116.32</v>
      </c>
    </row>
    <row r="10103" spans="1:6" ht="40.5">
      <c r="A10103" s="31">
        <v>39878</v>
      </c>
      <c r="B10103" s="537" t="s">
        <v>10093</v>
      </c>
      <c r="C10103" s="31" t="s">
        <v>7632</v>
      </c>
      <c r="D10103" s="118">
        <v>1474.48</v>
      </c>
      <c r="E10103" s="310" t="str">
        <f t="shared" si="158"/>
        <v>SINAPI 07/2024 INSUMOS</v>
      </c>
      <c r="F10103" s="118">
        <v>1474.48</v>
      </c>
    </row>
    <row r="10104" spans="1:6" ht="40.5">
      <c r="A10104" s="31">
        <v>39872</v>
      </c>
      <c r="B10104" s="537" t="s">
        <v>10094</v>
      </c>
      <c r="C10104" s="31" t="s">
        <v>7632</v>
      </c>
      <c r="D10104" s="31">
        <v>440.86</v>
      </c>
      <c r="E10104" s="310" t="str">
        <f t="shared" si="158"/>
        <v>SINAPI 07/2024 INSUMOS</v>
      </c>
      <c r="F10104" s="31">
        <v>440.86</v>
      </c>
    </row>
    <row r="10105" spans="1:6" ht="40.5">
      <c r="A10105" s="31">
        <v>39873</v>
      </c>
      <c r="B10105" s="537" t="s">
        <v>10095</v>
      </c>
      <c r="C10105" s="31" t="s">
        <v>7632</v>
      </c>
      <c r="D10105" s="31">
        <v>511.37</v>
      </c>
      <c r="E10105" s="310" t="str">
        <f t="shared" si="158"/>
        <v>SINAPI 07/2024 INSUMOS</v>
      </c>
      <c r="F10105" s="31">
        <v>511.37</v>
      </c>
    </row>
    <row r="10106" spans="1:6" ht="40.5">
      <c r="A10106" s="31">
        <v>39874</v>
      </c>
      <c r="B10106" s="537" t="s">
        <v>10096</v>
      </c>
      <c r="C10106" s="31" t="s">
        <v>7632</v>
      </c>
      <c r="D10106" s="31">
        <v>561.67999999999995</v>
      </c>
      <c r="E10106" s="310" t="str">
        <f t="shared" si="158"/>
        <v>SINAPI 07/2024 INSUMOS</v>
      </c>
      <c r="F10106" s="31">
        <v>561.67999999999995</v>
      </c>
    </row>
    <row r="10107" spans="1:6" ht="40.5">
      <c r="A10107" s="31">
        <v>3674</v>
      </c>
      <c r="B10107" s="537" t="s">
        <v>10097</v>
      </c>
      <c r="C10107" s="31" t="s">
        <v>7677</v>
      </c>
      <c r="D10107" s="31">
        <v>86.56</v>
      </c>
      <c r="E10107" s="310" t="str">
        <f t="shared" si="158"/>
        <v>SINAPI 07/2024 INSUMOS</v>
      </c>
      <c r="F10107" s="31">
        <v>86.56</v>
      </c>
    </row>
    <row r="10108" spans="1:6" ht="40.5">
      <c r="A10108" s="31">
        <v>3681</v>
      </c>
      <c r="B10108" s="537" t="s">
        <v>10098</v>
      </c>
      <c r="C10108" s="31" t="s">
        <v>7677</v>
      </c>
      <c r="D10108" s="31">
        <v>128.78</v>
      </c>
      <c r="E10108" s="310" t="str">
        <f t="shared" si="158"/>
        <v>SINAPI 07/2024 INSUMOS</v>
      </c>
      <c r="F10108" s="31">
        <v>128.78</v>
      </c>
    </row>
    <row r="10109" spans="1:6" ht="40.5">
      <c r="A10109" s="31">
        <v>3676</v>
      </c>
      <c r="B10109" s="537" t="s">
        <v>10099</v>
      </c>
      <c r="C10109" s="31" t="s">
        <v>7677</v>
      </c>
      <c r="D10109" s="31">
        <v>484.67</v>
      </c>
      <c r="E10109" s="310" t="str">
        <f t="shared" si="158"/>
        <v>SINAPI 07/2024 INSUMOS</v>
      </c>
      <c r="F10109" s="31">
        <v>484.67</v>
      </c>
    </row>
    <row r="10110" spans="1:6" ht="40.5">
      <c r="A10110" s="31">
        <v>3679</v>
      </c>
      <c r="B10110" s="537" t="s">
        <v>10100</v>
      </c>
      <c r="C10110" s="31" t="s">
        <v>7677</v>
      </c>
      <c r="D10110" s="31">
        <v>400.97</v>
      </c>
      <c r="E10110" s="310" t="str">
        <f t="shared" si="158"/>
        <v>SINAPI 07/2024 INSUMOS</v>
      </c>
      <c r="F10110" s="31">
        <v>400.97</v>
      </c>
    </row>
    <row r="10111" spans="1:6" ht="40.5">
      <c r="A10111" s="31">
        <v>3672</v>
      </c>
      <c r="B10111" s="537" t="s">
        <v>10101</v>
      </c>
      <c r="C10111" s="31" t="s">
        <v>7677</v>
      </c>
      <c r="D10111" s="31">
        <v>1.36</v>
      </c>
      <c r="E10111" s="310" t="str">
        <f t="shared" si="158"/>
        <v>SINAPI 07/2024 INSUMOS</v>
      </c>
      <c r="F10111" s="31">
        <v>1.36</v>
      </c>
    </row>
    <row r="10112" spans="1:6" ht="40.5">
      <c r="A10112" s="31">
        <v>3671</v>
      </c>
      <c r="B10112" s="537" t="s">
        <v>10102</v>
      </c>
      <c r="C10112" s="31" t="s">
        <v>7677</v>
      </c>
      <c r="D10112" s="31">
        <v>1.29</v>
      </c>
      <c r="E10112" s="310" t="str">
        <f t="shared" si="158"/>
        <v>SINAPI 07/2024 INSUMOS</v>
      </c>
      <c r="F10112" s="31">
        <v>1.29</v>
      </c>
    </row>
    <row r="10113" spans="1:6" ht="40.5">
      <c r="A10113" s="31">
        <v>3673</v>
      </c>
      <c r="B10113" s="537" t="s">
        <v>10103</v>
      </c>
      <c r="C10113" s="31" t="s">
        <v>7677</v>
      </c>
      <c r="D10113" s="31">
        <v>2.02</v>
      </c>
      <c r="E10113" s="310" t="str">
        <f t="shared" si="158"/>
        <v>SINAPI 07/2024 INSUMOS</v>
      </c>
      <c r="F10113" s="31">
        <v>2.02</v>
      </c>
    </row>
    <row r="10114" spans="1:6" ht="40.5">
      <c r="A10114" s="31">
        <v>38394</v>
      </c>
      <c r="B10114" s="537" t="s">
        <v>10104</v>
      </c>
      <c r="C10114" s="31" t="s">
        <v>7632</v>
      </c>
      <c r="D10114" s="31">
        <v>360</v>
      </c>
      <c r="E10114" s="310" t="str">
        <f t="shared" si="158"/>
        <v>SINAPI 07/2024 INSUMOS</v>
      </c>
      <c r="F10114" s="31">
        <v>360</v>
      </c>
    </row>
    <row r="10115" spans="1:6" ht="40.5">
      <c r="A10115" s="31">
        <v>3729</v>
      </c>
      <c r="B10115" s="537" t="s">
        <v>10105</v>
      </c>
      <c r="C10115" s="31" t="s">
        <v>7632</v>
      </c>
      <c r="D10115" s="31">
        <v>126.22</v>
      </c>
      <c r="E10115" s="310" t="str">
        <f t="shared" si="158"/>
        <v>SINAPI 07/2024 INSUMOS</v>
      </c>
      <c r="F10115" s="31">
        <v>126.22</v>
      </c>
    </row>
    <row r="10116" spans="1:6" ht="60">
      <c r="A10116" s="31">
        <v>39357</v>
      </c>
      <c r="B10116" s="537" t="s">
        <v>10106</v>
      </c>
      <c r="C10116" s="31" t="s">
        <v>7632</v>
      </c>
      <c r="D10116" s="31">
        <v>54.61</v>
      </c>
      <c r="E10116" s="310" t="str">
        <f t="shared" si="158"/>
        <v>SINAPI 07/2024 INSUMOS</v>
      </c>
      <c r="F10116" s="31">
        <v>54.61</v>
      </c>
    </row>
    <row r="10117" spans="1:6" ht="60">
      <c r="A10117" s="31">
        <v>39358</v>
      </c>
      <c r="B10117" s="537" t="s">
        <v>10107</v>
      </c>
      <c r="C10117" s="31" t="s">
        <v>7632</v>
      </c>
      <c r="D10117" s="31">
        <v>54.61</v>
      </c>
      <c r="E10117" s="310" t="str">
        <f t="shared" si="158"/>
        <v>SINAPI 07/2024 INSUMOS</v>
      </c>
      <c r="F10117" s="31">
        <v>54.61</v>
      </c>
    </row>
    <row r="10118" spans="1:6" ht="60">
      <c r="A10118" s="31">
        <v>39355</v>
      </c>
      <c r="B10118" s="537" t="s">
        <v>10108</v>
      </c>
      <c r="C10118" s="31" t="s">
        <v>7632</v>
      </c>
      <c r="D10118" s="31">
        <v>79.569999999999993</v>
      </c>
      <c r="E10118" s="310" t="str">
        <f t="shared" si="158"/>
        <v>SINAPI 07/2024 INSUMOS</v>
      </c>
      <c r="F10118" s="31">
        <v>79.569999999999993</v>
      </c>
    </row>
    <row r="10119" spans="1:6" ht="60">
      <c r="A10119" s="31">
        <v>39356</v>
      </c>
      <c r="B10119" s="537" t="s">
        <v>10109</v>
      </c>
      <c r="C10119" s="31" t="s">
        <v>7632</v>
      </c>
      <c r="D10119" s="31">
        <v>75.94</v>
      </c>
      <c r="E10119" s="310" t="str">
        <f t="shared" si="158"/>
        <v>SINAPI 07/2024 INSUMOS</v>
      </c>
      <c r="F10119" s="31">
        <v>75.94</v>
      </c>
    </row>
    <row r="10120" spans="1:6" ht="60">
      <c r="A10120" s="31">
        <v>39353</v>
      </c>
      <c r="B10120" s="537" t="s">
        <v>10110</v>
      </c>
      <c r="C10120" s="31" t="s">
        <v>7632</v>
      </c>
      <c r="D10120" s="31">
        <v>174.34</v>
      </c>
      <c r="E10120" s="310" t="str">
        <f t="shared" si="158"/>
        <v>SINAPI 07/2024 INSUMOS</v>
      </c>
      <c r="F10120" s="31">
        <v>174.34</v>
      </c>
    </row>
    <row r="10121" spans="1:6" ht="60">
      <c r="A10121" s="31">
        <v>39354</v>
      </c>
      <c r="B10121" s="537" t="s">
        <v>10111</v>
      </c>
      <c r="C10121" s="31" t="s">
        <v>7632</v>
      </c>
      <c r="D10121" s="31">
        <v>367.82</v>
      </c>
      <c r="E10121" s="310" t="str">
        <f t="shared" si="158"/>
        <v>SINAPI 07/2024 INSUMOS</v>
      </c>
      <c r="F10121" s="31">
        <v>367.82</v>
      </c>
    </row>
    <row r="10122" spans="1:6" ht="40.5">
      <c r="A10122" s="31">
        <v>39398</v>
      </c>
      <c r="B10122" s="537" t="s">
        <v>10112</v>
      </c>
      <c r="C10122" s="31" t="s">
        <v>7632</v>
      </c>
      <c r="D10122" s="31">
        <v>208.01</v>
      </c>
      <c r="E10122" s="310" t="str">
        <f t="shared" si="158"/>
        <v>SINAPI 07/2024 INSUMOS</v>
      </c>
      <c r="F10122" s="31">
        <v>208.01</v>
      </c>
    </row>
    <row r="10123" spans="1:6" ht="45">
      <c r="A10123" s="31">
        <v>13343</v>
      </c>
      <c r="B10123" s="537" t="s">
        <v>10113</v>
      </c>
      <c r="C10123" s="31" t="s">
        <v>7632</v>
      </c>
      <c r="D10123" s="31">
        <v>69.650000000000006</v>
      </c>
      <c r="E10123" s="310" t="str">
        <f t="shared" si="158"/>
        <v>SINAPI 07/2024 INSUMOS</v>
      </c>
      <c r="F10123" s="31">
        <v>69.650000000000006</v>
      </c>
    </row>
    <row r="10124" spans="1:6" ht="40.5">
      <c r="A10124" s="31">
        <v>12118</v>
      </c>
      <c r="B10124" s="537" t="s">
        <v>10114</v>
      </c>
      <c r="C10124" s="31" t="s">
        <v>7632</v>
      </c>
      <c r="D10124" s="31">
        <v>23.02</v>
      </c>
      <c r="E10124" s="310" t="str">
        <f t="shared" si="158"/>
        <v>SINAPI 07/2024 INSUMOS</v>
      </c>
      <c r="F10124" s="31">
        <v>23.02</v>
      </c>
    </row>
    <row r="10125" spans="1:6" ht="75">
      <c r="A10125" s="31">
        <v>39482</v>
      </c>
      <c r="B10125" s="537" t="s">
        <v>10115</v>
      </c>
      <c r="C10125" s="31" t="s">
        <v>7632</v>
      </c>
      <c r="D10125" s="31">
        <v>474.1</v>
      </c>
      <c r="E10125" s="310" t="str">
        <f t="shared" si="158"/>
        <v>SINAPI 07/2024 INSUMOS</v>
      </c>
      <c r="F10125" s="31">
        <v>474.1</v>
      </c>
    </row>
    <row r="10126" spans="1:6" ht="75">
      <c r="A10126" s="31">
        <v>39486</v>
      </c>
      <c r="B10126" s="537" t="s">
        <v>10116</v>
      </c>
      <c r="C10126" s="31" t="s">
        <v>7632</v>
      </c>
      <c r="D10126" s="31">
        <v>386.93</v>
      </c>
      <c r="E10126" s="310" t="str">
        <f t="shared" si="158"/>
        <v>SINAPI 07/2024 INSUMOS</v>
      </c>
      <c r="F10126" s="31">
        <v>386.93</v>
      </c>
    </row>
    <row r="10127" spans="1:6" ht="60">
      <c r="A10127" s="31">
        <v>39484</v>
      </c>
      <c r="B10127" s="537" t="s">
        <v>10117</v>
      </c>
      <c r="C10127" s="31" t="s">
        <v>7632</v>
      </c>
      <c r="D10127" s="31">
        <v>474.1</v>
      </c>
      <c r="E10127" s="310" t="str">
        <f t="shared" si="158"/>
        <v>SINAPI 07/2024 INSUMOS</v>
      </c>
      <c r="F10127" s="31">
        <v>474.1</v>
      </c>
    </row>
    <row r="10128" spans="1:6" ht="75">
      <c r="A10128" s="31">
        <v>39488</v>
      </c>
      <c r="B10128" s="537" t="s">
        <v>10118</v>
      </c>
      <c r="C10128" s="31" t="s">
        <v>7632</v>
      </c>
      <c r="D10128" s="31">
        <v>393.26</v>
      </c>
      <c r="E10128" s="310" t="str">
        <f t="shared" si="158"/>
        <v>SINAPI 07/2024 INSUMOS</v>
      </c>
      <c r="F10128" s="31">
        <v>393.26</v>
      </c>
    </row>
    <row r="10129" spans="1:6" ht="60">
      <c r="A10129" s="31">
        <v>39485</v>
      </c>
      <c r="B10129" s="537" t="s">
        <v>10119</v>
      </c>
      <c r="C10129" s="31" t="s">
        <v>7632</v>
      </c>
      <c r="D10129" s="31">
        <v>474.1</v>
      </c>
      <c r="E10129" s="310" t="str">
        <f t="shared" si="158"/>
        <v>SINAPI 07/2024 INSUMOS</v>
      </c>
      <c r="F10129" s="31">
        <v>474.1</v>
      </c>
    </row>
    <row r="10130" spans="1:6" ht="75">
      <c r="A10130" s="31">
        <v>39489</v>
      </c>
      <c r="B10130" s="537" t="s">
        <v>10120</v>
      </c>
      <c r="C10130" s="31" t="s">
        <v>7632</v>
      </c>
      <c r="D10130" s="31">
        <v>399.93</v>
      </c>
      <c r="E10130" s="310" t="str">
        <f t="shared" si="158"/>
        <v>SINAPI 07/2024 INSUMOS</v>
      </c>
      <c r="F10130" s="31">
        <v>399.93</v>
      </c>
    </row>
    <row r="10131" spans="1:6" ht="75">
      <c r="A10131" s="31">
        <v>39490</v>
      </c>
      <c r="B10131" s="537" t="s">
        <v>10121</v>
      </c>
      <c r="C10131" s="31" t="s">
        <v>7632</v>
      </c>
      <c r="D10131" s="31">
        <v>595.95000000000005</v>
      </c>
      <c r="E10131" s="310" t="str">
        <f t="shared" si="158"/>
        <v>SINAPI 07/2024 INSUMOS</v>
      </c>
      <c r="F10131" s="31">
        <v>595.95000000000005</v>
      </c>
    </row>
    <row r="10132" spans="1:6" ht="75">
      <c r="A10132" s="31">
        <v>39494</v>
      </c>
      <c r="B10132" s="537" t="s">
        <v>10122</v>
      </c>
      <c r="C10132" s="31" t="s">
        <v>7632</v>
      </c>
      <c r="D10132" s="31">
        <v>427.94</v>
      </c>
      <c r="E10132" s="310" t="str">
        <f t="shared" si="158"/>
        <v>SINAPI 07/2024 INSUMOS</v>
      </c>
      <c r="F10132" s="31">
        <v>427.94</v>
      </c>
    </row>
    <row r="10133" spans="1:6" ht="75">
      <c r="A10133" s="31">
        <v>39495</v>
      </c>
      <c r="B10133" s="537" t="s">
        <v>10123</v>
      </c>
      <c r="C10133" s="31" t="s">
        <v>7632</v>
      </c>
      <c r="D10133" s="31">
        <v>482.23</v>
      </c>
      <c r="E10133" s="310" t="str">
        <f t="shared" si="158"/>
        <v>SINAPI 07/2024 INSUMOS</v>
      </c>
      <c r="F10133" s="31">
        <v>482.23</v>
      </c>
    </row>
    <row r="10134" spans="1:6" ht="75">
      <c r="A10134" s="31">
        <v>39496</v>
      </c>
      <c r="B10134" s="537" t="s">
        <v>10124</v>
      </c>
      <c r="C10134" s="31" t="s">
        <v>7632</v>
      </c>
      <c r="D10134" s="31">
        <v>530.46</v>
      </c>
      <c r="E10134" s="310" t="str">
        <f t="shared" si="158"/>
        <v>SINAPI 07/2024 INSUMOS</v>
      </c>
      <c r="F10134" s="31">
        <v>530.46</v>
      </c>
    </row>
    <row r="10135" spans="1:6" ht="75">
      <c r="A10135" s="31">
        <v>39492</v>
      </c>
      <c r="B10135" s="537" t="s">
        <v>10125</v>
      </c>
      <c r="C10135" s="31" t="s">
        <v>7632</v>
      </c>
      <c r="D10135" s="31">
        <v>614.12</v>
      </c>
      <c r="E10135" s="310" t="str">
        <f t="shared" si="158"/>
        <v>SINAPI 07/2024 INSUMOS</v>
      </c>
      <c r="F10135" s="31">
        <v>614.12</v>
      </c>
    </row>
    <row r="10136" spans="1:6" ht="75">
      <c r="A10136" s="31">
        <v>39497</v>
      </c>
      <c r="B10136" s="537" t="s">
        <v>10126</v>
      </c>
      <c r="C10136" s="31" t="s">
        <v>7632</v>
      </c>
      <c r="D10136" s="31">
        <v>554.72</v>
      </c>
      <c r="E10136" s="310" t="str">
        <f t="shared" si="158"/>
        <v>SINAPI 07/2024 INSUMOS</v>
      </c>
      <c r="F10136" s="31">
        <v>554.72</v>
      </c>
    </row>
    <row r="10137" spans="1:6" ht="75">
      <c r="A10137" s="31">
        <v>39493</v>
      </c>
      <c r="B10137" s="537" t="s">
        <v>10127</v>
      </c>
      <c r="C10137" s="31" t="s">
        <v>7632</v>
      </c>
      <c r="D10137" s="31">
        <v>658.71</v>
      </c>
      <c r="E10137" s="310" t="str">
        <f t="shared" si="158"/>
        <v>SINAPI 07/2024 INSUMOS</v>
      </c>
      <c r="F10137" s="31">
        <v>658.71</v>
      </c>
    </row>
    <row r="10138" spans="1:6" ht="60">
      <c r="A10138" s="31">
        <v>43628</v>
      </c>
      <c r="B10138" s="537" t="s">
        <v>10128</v>
      </c>
      <c r="C10138" s="31" t="s">
        <v>7632</v>
      </c>
      <c r="D10138" s="31">
        <v>698.67</v>
      </c>
      <c r="E10138" s="310" t="str">
        <f t="shared" si="158"/>
        <v>SINAPI 07/2024 INSUMOS</v>
      </c>
      <c r="F10138" s="31">
        <v>698.67</v>
      </c>
    </row>
    <row r="10139" spans="1:6" ht="60">
      <c r="A10139" s="31">
        <v>39500</v>
      </c>
      <c r="B10139" s="537" t="s">
        <v>10129</v>
      </c>
      <c r="C10139" s="31" t="s">
        <v>7632</v>
      </c>
      <c r="D10139" s="31">
        <v>718.7</v>
      </c>
      <c r="E10139" s="310" t="str">
        <f t="shared" si="158"/>
        <v>SINAPI 07/2024 INSUMOS</v>
      </c>
      <c r="F10139" s="31">
        <v>718.7</v>
      </c>
    </row>
    <row r="10140" spans="1:6" ht="75">
      <c r="A10140" s="31">
        <v>39498</v>
      </c>
      <c r="B10140" s="537" t="s">
        <v>10130</v>
      </c>
      <c r="C10140" s="31" t="s">
        <v>7632</v>
      </c>
      <c r="D10140" s="31">
        <v>886.4</v>
      </c>
      <c r="E10140" s="310" t="str">
        <f t="shared" si="158"/>
        <v>SINAPI 07/2024 INSUMOS</v>
      </c>
      <c r="F10140" s="31">
        <v>886.4</v>
      </c>
    </row>
    <row r="10141" spans="1:6" ht="60">
      <c r="A10141" s="31">
        <v>43621</v>
      </c>
      <c r="B10141" s="537" t="s">
        <v>10131</v>
      </c>
      <c r="C10141" s="31" t="s">
        <v>7632</v>
      </c>
      <c r="D10141" s="31">
        <v>742.34</v>
      </c>
      <c r="E10141" s="310" t="str">
        <f t="shared" si="158"/>
        <v>SINAPI 07/2024 INSUMOS</v>
      </c>
      <c r="F10141" s="31">
        <v>742.34</v>
      </c>
    </row>
    <row r="10142" spans="1:6" ht="60">
      <c r="A10142" s="31">
        <v>39501</v>
      </c>
      <c r="B10142" s="537" t="s">
        <v>10132</v>
      </c>
      <c r="C10142" s="31" t="s">
        <v>7632</v>
      </c>
      <c r="D10142" s="31">
        <v>738.17</v>
      </c>
      <c r="E10142" s="310" t="str">
        <f t="shared" si="158"/>
        <v>SINAPI 07/2024 INSUMOS</v>
      </c>
      <c r="F10142" s="31">
        <v>738.17</v>
      </c>
    </row>
    <row r="10143" spans="1:6" ht="75">
      <c r="A10143" s="31">
        <v>39499</v>
      </c>
      <c r="B10143" s="537" t="s">
        <v>10133</v>
      </c>
      <c r="C10143" s="31" t="s">
        <v>7632</v>
      </c>
      <c r="D10143" s="31">
        <v>898.99</v>
      </c>
      <c r="E10143" s="310" t="str">
        <f t="shared" si="158"/>
        <v>SINAPI 07/2024 INSUMOS</v>
      </c>
      <c r="F10143" s="31">
        <v>898.99</v>
      </c>
    </row>
    <row r="10144" spans="1:6" ht="40.5">
      <c r="A10144" s="31">
        <v>3733</v>
      </c>
      <c r="B10144" s="537" t="s">
        <v>10134</v>
      </c>
      <c r="C10144" s="31" t="s">
        <v>8036</v>
      </c>
      <c r="D10144" s="31">
        <v>80.8</v>
      </c>
      <c r="E10144" s="310" t="str">
        <f t="shared" si="158"/>
        <v>SINAPI 07/2024 INSUMOS</v>
      </c>
      <c r="F10144" s="31">
        <v>80.8</v>
      </c>
    </row>
    <row r="10145" spans="1:6" ht="40.5">
      <c r="A10145" s="31">
        <v>3731</v>
      </c>
      <c r="B10145" s="537" t="s">
        <v>10135</v>
      </c>
      <c r="C10145" s="31" t="s">
        <v>8036</v>
      </c>
      <c r="D10145" s="31">
        <v>75</v>
      </c>
      <c r="E10145" s="310" t="str">
        <f t="shared" si="158"/>
        <v>SINAPI 07/2024 INSUMOS</v>
      </c>
      <c r="F10145" s="31">
        <v>75</v>
      </c>
    </row>
    <row r="10146" spans="1:6" ht="40.5">
      <c r="A10146" s="31">
        <v>38137</v>
      </c>
      <c r="B10146" s="537" t="s">
        <v>10136</v>
      </c>
      <c r="C10146" s="31" t="s">
        <v>8036</v>
      </c>
      <c r="D10146" s="31">
        <v>75.44</v>
      </c>
      <c r="E10146" s="310" t="str">
        <f t="shared" si="158"/>
        <v>SINAPI 07/2024 INSUMOS</v>
      </c>
      <c r="F10146" s="31">
        <v>75.44</v>
      </c>
    </row>
    <row r="10147" spans="1:6" ht="40.5">
      <c r="A10147" s="31">
        <v>38138</v>
      </c>
      <c r="B10147" s="537" t="s">
        <v>10137</v>
      </c>
      <c r="C10147" s="31" t="s">
        <v>8036</v>
      </c>
      <c r="D10147" s="31">
        <v>74.08</v>
      </c>
      <c r="E10147" s="310" t="str">
        <f t="shared" si="158"/>
        <v>SINAPI 07/2024 INSUMOS</v>
      </c>
      <c r="F10147" s="31">
        <v>74.08</v>
      </c>
    </row>
    <row r="10148" spans="1:6" ht="45">
      <c r="A10148" s="31">
        <v>3736</v>
      </c>
      <c r="B10148" s="537" t="s">
        <v>10138</v>
      </c>
      <c r="C10148" s="31" t="s">
        <v>8036</v>
      </c>
      <c r="D10148" s="31">
        <v>70.5</v>
      </c>
      <c r="E10148" s="310" t="str">
        <f t="shared" si="158"/>
        <v>SINAPI 07/2024 INSUMOS</v>
      </c>
      <c r="F10148" s="31">
        <v>70.5</v>
      </c>
    </row>
    <row r="10149" spans="1:6" ht="45">
      <c r="A10149" s="31">
        <v>3741</v>
      </c>
      <c r="B10149" s="537" t="s">
        <v>10139</v>
      </c>
      <c r="C10149" s="31" t="s">
        <v>8036</v>
      </c>
      <c r="D10149" s="31">
        <v>73.489999999999995</v>
      </c>
      <c r="E10149" s="310" t="str">
        <f t="shared" si="158"/>
        <v>SINAPI 07/2024 INSUMOS</v>
      </c>
      <c r="F10149" s="31">
        <v>73.489999999999995</v>
      </c>
    </row>
    <row r="10150" spans="1:6" ht="45">
      <c r="A10150" s="31">
        <v>3745</v>
      </c>
      <c r="B10150" s="537" t="s">
        <v>10140</v>
      </c>
      <c r="C10150" s="31" t="s">
        <v>8036</v>
      </c>
      <c r="D10150" s="31">
        <v>79.239999999999995</v>
      </c>
      <c r="E10150" s="310" t="str">
        <f t="shared" si="158"/>
        <v>SINAPI 07/2024 INSUMOS</v>
      </c>
      <c r="F10150" s="31">
        <v>79.239999999999995</v>
      </c>
    </row>
    <row r="10151" spans="1:6" ht="45">
      <c r="A10151" s="31">
        <v>3743</v>
      </c>
      <c r="B10151" s="537" t="s">
        <v>10141</v>
      </c>
      <c r="C10151" s="31" t="s">
        <v>8036</v>
      </c>
      <c r="D10151" s="31">
        <v>73.23</v>
      </c>
      <c r="E10151" s="310" t="str">
        <f t="shared" si="158"/>
        <v>SINAPI 07/2024 INSUMOS</v>
      </c>
      <c r="F10151" s="31">
        <v>73.23</v>
      </c>
    </row>
    <row r="10152" spans="1:6" ht="45">
      <c r="A10152" s="31">
        <v>3744</v>
      </c>
      <c r="B10152" s="537" t="s">
        <v>10142</v>
      </c>
      <c r="C10152" s="31" t="s">
        <v>8036</v>
      </c>
      <c r="D10152" s="31">
        <v>80.61</v>
      </c>
      <c r="E10152" s="310" t="str">
        <f t="shared" si="158"/>
        <v>SINAPI 07/2024 INSUMOS</v>
      </c>
      <c r="F10152" s="31">
        <v>80.61</v>
      </c>
    </row>
    <row r="10153" spans="1:6" ht="45">
      <c r="A10153" s="31">
        <v>3739</v>
      </c>
      <c r="B10153" s="537" t="s">
        <v>10143</v>
      </c>
      <c r="C10153" s="31" t="s">
        <v>8036</v>
      </c>
      <c r="D10153" s="31">
        <v>84.7</v>
      </c>
      <c r="E10153" s="310" t="str">
        <f t="shared" si="158"/>
        <v>SINAPI 07/2024 INSUMOS</v>
      </c>
      <c r="F10153" s="31">
        <v>84.7</v>
      </c>
    </row>
    <row r="10154" spans="1:6" ht="45">
      <c r="A10154" s="31">
        <v>3737</v>
      </c>
      <c r="B10154" s="537" t="s">
        <v>10144</v>
      </c>
      <c r="C10154" s="31" t="s">
        <v>8036</v>
      </c>
      <c r="D10154" s="31">
        <v>88.8</v>
      </c>
      <c r="E10154" s="310" t="str">
        <f t="shared" ref="E10154:E10217" si="159">+$G$7658</f>
        <v>SINAPI 07/2024 INSUMOS</v>
      </c>
      <c r="F10154" s="31">
        <v>88.8</v>
      </c>
    </row>
    <row r="10155" spans="1:6" ht="45">
      <c r="A10155" s="31">
        <v>3738</v>
      </c>
      <c r="B10155" s="537" t="s">
        <v>10145</v>
      </c>
      <c r="C10155" s="31" t="s">
        <v>8036</v>
      </c>
      <c r="D10155" s="31">
        <v>102.47</v>
      </c>
      <c r="E10155" s="310" t="str">
        <f t="shared" si="159"/>
        <v>SINAPI 07/2024 INSUMOS</v>
      </c>
      <c r="F10155" s="31">
        <v>102.47</v>
      </c>
    </row>
    <row r="10156" spans="1:6" ht="45">
      <c r="A10156" s="31">
        <v>3747</v>
      </c>
      <c r="B10156" s="537" t="s">
        <v>10146</v>
      </c>
      <c r="C10156" s="31" t="s">
        <v>8036</v>
      </c>
      <c r="D10156" s="31">
        <v>80.61</v>
      </c>
      <c r="E10156" s="310" t="str">
        <f t="shared" si="159"/>
        <v>SINAPI 07/2024 INSUMOS</v>
      </c>
      <c r="F10156" s="31">
        <v>80.61</v>
      </c>
    </row>
    <row r="10157" spans="1:6" ht="40.5">
      <c r="A10157" s="31">
        <v>11649</v>
      </c>
      <c r="B10157" s="537" t="s">
        <v>10147</v>
      </c>
      <c r="C10157" s="31" t="s">
        <v>7632</v>
      </c>
      <c r="D10157" s="31">
        <v>584.76</v>
      </c>
      <c r="E10157" s="310" t="str">
        <f t="shared" si="159"/>
        <v>SINAPI 07/2024 INSUMOS</v>
      </c>
      <c r="F10157" s="31">
        <v>584.76</v>
      </c>
    </row>
    <row r="10158" spans="1:6" ht="40.5">
      <c r="A10158" s="31">
        <v>11650</v>
      </c>
      <c r="B10158" s="537" t="s">
        <v>10148</v>
      </c>
      <c r="C10158" s="31" t="s">
        <v>7632</v>
      </c>
      <c r="D10158" s="31">
        <v>996.7</v>
      </c>
      <c r="E10158" s="310" t="str">
        <f t="shared" si="159"/>
        <v>SINAPI 07/2024 INSUMOS</v>
      </c>
      <c r="F10158" s="31">
        <v>996.7</v>
      </c>
    </row>
    <row r="10159" spans="1:6" ht="45">
      <c r="A10159" s="31">
        <v>3742</v>
      </c>
      <c r="B10159" s="537" t="s">
        <v>10149</v>
      </c>
      <c r="C10159" s="31" t="s">
        <v>8036</v>
      </c>
      <c r="D10159" s="31">
        <v>106.29</v>
      </c>
      <c r="E10159" s="310" t="str">
        <f t="shared" si="159"/>
        <v>SINAPI 07/2024 INSUMOS</v>
      </c>
      <c r="F10159" s="31">
        <v>106.29</v>
      </c>
    </row>
    <row r="10160" spans="1:6" ht="45">
      <c r="A10160" s="31">
        <v>3746</v>
      </c>
      <c r="B10160" s="537" t="s">
        <v>10150</v>
      </c>
      <c r="C10160" s="31" t="s">
        <v>8036</v>
      </c>
      <c r="D10160" s="31">
        <v>124.11</v>
      </c>
      <c r="E10160" s="310" t="str">
        <f t="shared" si="159"/>
        <v>SINAPI 07/2024 INSUMOS</v>
      </c>
      <c r="F10160" s="31">
        <v>124.11</v>
      </c>
    </row>
    <row r="10161" spans="1:6" ht="45">
      <c r="A10161" s="31">
        <v>21106</v>
      </c>
      <c r="B10161" s="537" t="s">
        <v>10151</v>
      </c>
      <c r="C10161" s="31" t="s">
        <v>7681</v>
      </c>
      <c r="D10161" s="31">
        <v>45.82</v>
      </c>
      <c r="E10161" s="310" t="str">
        <f t="shared" si="159"/>
        <v>SINAPI 07/2024 INSUMOS</v>
      </c>
      <c r="F10161" s="31">
        <v>45.82</v>
      </c>
    </row>
    <row r="10162" spans="1:6" ht="40.5">
      <c r="A10162" s="31">
        <v>39388</v>
      </c>
      <c r="B10162" s="537" t="s">
        <v>10152</v>
      </c>
      <c r="C10162" s="31" t="s">
        <v>7632</v>
      </c>
      <c r="D10162" s="31">
        <v>9.16</v>
      </c>
      <c r="E10162" s="310" t="str">
        <f t="shared" si="159"/>
        <v>SINAPI 07/2024 INSUMOS</v>
      </c>
      <c r="F10162" s="31">
        <v>9.16</v>
      </c>
    </row>
    <row r="10163" spans="1:6" ht="40.5">
      <c r="A10163" s="31">
        <v>39387</v>
      </c>
      <c r="B10163" s="537" t="s">
        <v>10153</v>
      </c>
      <c r="C10163" s="31" t="s">
        <v>7632</v>
      </c>
      <c r="D10163" s="31">
        <v>14.28</v>
      </c>
      <c r="E10163" s="310" t="str">
        <f t="shared" si="159"/>
        <v>SINAPI 07/2024 INSUMOS</v>
      </c>
      <c r="F10163" s="31">
        <v>14.28</v>
      </c>
    </row>
    <row r="10164" spans="1:6" ht="40.5">
      <c r="A10164" s="31">
        <v>39386</v>
      </c>
      <c r="B10164" s="537" t="s">
        <v>10154</v>
      </c>
      <c r="C10164" s="31" t="s">
        <v>7632</v>
      </c>
      <c r="D10164" s="31">
        <v>9.9600000000000009</v>
      </c>
      <c r="E10164" s="310" t="str">
        <f t="shared" si="159"/>
        <v>SINAPI 07/2024 INSUMOS</v>
      </c>
      <c r="F10164" s="31">
        <v>9.9600000000000009</v>
      </c>
    </row>
    <row r="10165" spans="1:6" ht="40.5">
      <c r="A10165" s="31">
        <v>38194</v>
      </c>
      <c r="B10165" s="537" t="s">
        <v>10155</v>
      </c>
      <c r="C10165" s="31" t="s">
        <v>7632</v>
      </c>
      <c r="D10165" s="31">
        <v>7.45</v>
      </c>
      <c r="E10165" s="310" t="str">
        <f t="shared" si="159"/>
        <v>SINAPI 07/2024 INSUMOS</v>
      </c>
      <c r="F10165" s="31">
        <v>7.45</v>
      </c>
    </row>
    <row r="10166" spans="1:6" ht="40.5">
      <c r="A10166" s="31">
        <v>38193</v>
      </c>
      <c r="B10166" s="537" t="s">
        <v>10156</v>
      </c>
      <c r="C10166" s="31" t="s">
        <v>7632</v>
      </c>
      <c r="D10166" s="31">
        <v>6.47</v>
      </c>
      <c r="E10166" s="310" t="str">
        <f t="shared" si="159"/>
        <v>SINAPI 07/2024 INSUMOS</v>
      </c>
      <c r="F10166" s="31">
        <v>6.47</v>
      </c>
    </row>
    <row r="10167" spans="1:6" ht="45">
      <c r="A10167" s="31">
        <v>746</v>
      </c>
      <c r="B10167" s="537" t="s">
        <v>10157</v>
      </c>
      <c r="C10167" s="31" t="s">
        <v>7632</v>
      </c>
      <c r="D10167" s="118">
        <v>1664.5</v>
      </c>
      <c r="E10167" s="310" t="str">
        <f t="shared" si="159"/>
        <v>SINAPI 07/2024 INSUMOS</v>
      </c>
      <c r="F10167" s="118">
        <v>1664.5</v>
      </c>
    </row>
    <row r="10168" spans="1:6" ht="40.5">
      <c r="A10168" s="31">
        <v>20269</v>
      </c>
      <c r="B10168" s="537" t="s">
        <v>10158</v>
      </c>
      <c r="C10168" s="31" t="s">
        <v>7632</v>
      </c>
      <c r="D10168" s="31">
        <v>93.62</v>
      </c>
      <c r="E10168" s="310" t="str">
        <f t="shared" si="159"/>
        <v>SINAPI 07/2024 INSUMOS</v>
      </c>
      <c r="F10168" s="31">
        <v>93.62</v>
      </c>
    </row>
    <row r="10169" spans="1:6" ht="40.5">
      <c r="A10169" s="31">
        <v>20270</v>
      </c>
      <c r="B10169" s="537" t="s">
        <v>10159</v>
      </c>
      <c r="C10169" s="31" t="s">
        <v>7632</v>
      </c>
      <c r="D10169" s="31">
        <v>103.45</v>
      </c>
      <c r="E10169" s="310" t="str">
        <f t="shared" si="159"/>
        <v>SINAPI 07/2024 INSUMOS</v>
      </c>
      <c r="F10169" s="31">
        <v>103.45</v>
      </c>
    </row>
    <row r="10170" spans="1:6" ht="40.5">
      <c r="A10170" s="31">
        <v>11696</v>
      </c>
      <c r="B10170" s="537" t="s">
        <v>10160</v>
      </c>
      <c r="C10170" s="31" t="s">
        <v>7632</v>
      </c>
      <c r="D10170" s="31">
        <v>165.59</v>
      </c>
      <c r="E10170" s="310" t="str">
        <f t="shared" si="159"/>
        <v>SINAPI 07/2024 INSUMOS</v>
      </c>
      <c r="F10170" s="31">
        <v>165.59</v>
      </c>
    </row>
    <row r="10171" spans="1:6" ht="40.5">
      <c r="A10171" s="31">
        <v>10427</v>
      </c>
      <c r="B10171" s="537" t="s">
        <v>10161</v>
      </c>
      <c r="C10171" s="31" t="s">
        <v>7632</v>
      </c>
      <c r="D10171" s="31">
        <v>463.41</v>
      </c>
      <c r="E10171" s="310" t="str">
        <f t="shared" si="159"/>
        <v>SINAPI 07/2024 INSUMOS</v>
      </c>
      <c r="F10171" s="31">
        <v>463.41</v>
      </c>
    </row>
    <row r="10172" spans="1:6" ht="40.5">
      <c r="A10172" s="31">
        <v>10428</v>
      </c>
      <c r="B10172" s="537" t="s">
        <v>10162</v>
      </c>
      <c r="C10172" s="31" t="s">
        <v>7632</v>
      </c>
      <c r="D10172" s="31">
        <v>477.45</v>
      </c>
      <c r="E10172" s="310" t="str">
        <f t="shared" si="159"/>
        <v>SINAPI 07/2024 INSUMOS</v>
      </c>
      <c r="F10172" s="31">
        <v>477.45</v>
      </c>
    </row>
    <row r="10173" spans="1:6" ht="40.5">
      <c r="A10173" s="31">
        <v>36521</v>
      </c>
      <c r="B10173" s="537" t="s">
        <v>10163</v>
      </c>
      <c r="C10173" s="31" t="s">
        <v>7632</v>
      </c>
      <c r="D10173" s="31">
        <v>148.97</v>
      </c>
      <c r="E10173" s="310" t="str">
        <f t="shared" si="159"/>
        <v>SINAPI 07/2024 INSUMOS</v>
      </c>
      <c r="F10173" s="31">
        <v>148.97</v>
      </c>
    </row>
    <row r="10174" spans="1:6" ht="40.5">
      <c r="A10174" s="31">
        <v>36794</v>
      </c>
      <c r="B10174" s="537" t="s">
        <v>10164</v>
      </c>
      <c r="C10174" s="31" t="s">
        <v>7632</v>
      </c>
      <c r="D10174" s="31">
        <v>158.59</v>
      </c>
      <c r="E10174" s="310" t="str">
        <f t="shared" si="159"/>
        <v>SINAPI 07/2024 INSUMOS</v>
      </c>
      <c r="F10174" s="31">
        <v>158.59</v>
      </c>
    </row>
    <row r="10175" spans="1:6" ht="40.5">
      <c r="A10175" s="31">
        <v>10426</v>
      </c>
      <c r="B10175" s="537" t="s">
        <v>10165</v>
      </c>
      <c r="C10175" s="31" t="s">
        <v>7632</v>
      </c>
      <c r="D10175" s="31">
        <v>177.59</v>
      </c>
      <c r="E10175" s="310" t="str">
        <f t="shared" si="159"/>
        <v>SINAPI 07/2024 INSUMOS</v>
      </c>
      <c r="F10175" s="31">
        <v>177.59</v>
      </c>
    </row>
    <row r="10176" spans="1:6" ht="40.5">
      <c r="A10176" s="31">
        <v>10425</v>
      </c>
      <c r="B10176" s="537" t="s">
        <v>10166</v>
      </c>
      <c r="C10176" s="31" t="s">
        <v>7632</v>
      </c>
      <c r="D10176" s="31">
        <v>90.09</v>
      </c>
      <c r="E10176" s="310" t="str">
        <f t="shared" si="159"/>
        <v>SINAPI 07/2024 INSUMOS</v>
      </c>
      <c r="F10176" s="31">
        <v>90.09</v>
      </c>
    </row>
    <row r="10177" spans="1:6" ht="40.5">
      <c r="A10177" s="31">
        <v>10431</v>
      </c>
      <c r="B10177" s="537" t="s">
        <v>10167</v>
      </c>
      <c r="C10177" s="31" t="s">
        <v>7632</v>
      </c>
      <c r="D10177" s="31">
        <v>308.45</v>
      </c>
      <c r="E10177" s="310" t="str">
        <f t="shared" si="159"/>
        <v>SINAPI 07/2024 INSUMOS</v>
      </c>
      <c r="F10177" s="31">
        <v>308.45</v>
      </c>
    </row>
    <row r="10178" spans="1:6" ht="40.5">
      <c r="A10178" s="31">
        <v>10429</v>
      </c>
      <c r="B10178" s="537" t="s">
        <v>10168</v>
      </c>
      <c r="C10178" s="31" t="s">
        <v>7632</v>
      </c>
      <c r="D10178" s="31">
        <v>152.16</v>
      </c>
      <c r="E10178" s="310" t="str">
        <f t="shared" si="159"/>
        <v>SINAPI 07/2024 INSUMOS</v>
      </c>
      <c r="F10178" s="31">
        <v>152.16</v>
      </c>
    </row>
    <row r="10179" spans="1:6" ht="40.5">
      <c r="A10179" s="31">
        <v>10853</v>
      </c>
      <c r="B10179" s="537" t="s">
        <v>10169</v>
      </c>
      <c r="C10179" s="31" t="s">
        <v>7632</v>
      </c>
      <c r="D10179" s="31">
        <v>92.44</v>
      </c>
      <c r="E10179" s="310" t="str">
        <f t="shared" si="159"/>
        <v>SINAPI 07/2024 INSUMOS</v>
      </c>
      <c r="F10179" s="31">
        <v>92.44</v>
      </c>
    </row>
    <row r="10180" spans="1:6" ht="40.5">
      <c r="A10180" s="31">
        <v>5093</v>
      </c>
      <c r="B10180" s="537" t="s">
        <v>10170</v>
      </c>
      <c r="C10180" s="31" t="s">
        <v>8050</v>
      </c>
      <c r="D10180" s="31">
        <v>18.440000000000001</v>
      </c>
      <c r="E10180" s="310" t="str">
        <f t="shared" si="159"/>
        <v>SINAPI 07/2024 INSUMOS</v>
      </c>
      <c r="F10180" s="31">
        <v>18.440000000000001</v>
      </c>
    </row>
    <row r="10181" spans="1:6" ht="40.5">
      <c r="A10181" s="31">
        <v>44331</v>
      </c>
      <c r="B10181" s="537" t="s">
        <v>10171</v>
      </c>
      <c r="C10181" s="31" t="s">
        <v>7683</v>
      </c>
      <c r="D10181" s="31">
        <v>77.3</v>
      </c>
      <c r="E10181" s="310" t="str">
        <f t="shared" si="159"/>
        <v>SINAPI 07/2024 INSUMOS</v>
      </c>
      <c r="F10181" s="31">
        <v>77.3</v>
      </c>
    </row>
    <row r="10182" spans="1:6" ht="45">
      <c r="A10182" s="31">
        <v>37768</v>
      </c>
      <c r="B10182" s="537" t="s">
        <v>10172</v>
      </c>
      <c r="C10182" s="31" t="s">
        <v>7632</v>
      </c>
      <c r="D10182" s="118">
        <v>295000</v>
      </c>
      <c r="E10182" s="310" t="str">
        <f t="shared" si="159"/>
        <v>SINAPI 07/2024 INSUMOS</v>
      </c>
      <c r="F10182" s="118">
        <v>295000</v>
      </c>
    </row>
    <row r="10183" spans="1:6" ht="40.5">
      <c r="A10183" s="31">
        <v>37773</v>
      </c>
      <c r="B10183" s="537" t="s">
        <v>10173</v>
      </c>
      <c r="C10183" s="31" t="s">
        <v>7632</v>
      </c>
      <c r="D10183" s="118">
        <v>250504.73</v>
      </c>
      <c r="E10183" s="310" t="str">
        <f t="shared" si="159"/>
        <v>SINAPI 07/2024 INSUMOS</v>
      </c>
      <c r="F10183" s="118">
        <v>250504.73</v>
      </c>
    </row>
    <row r="10184" spans="1:6" ht="40.5">
      <c r="A10184" s="31">
        <v>37769</v>
      </c>
      <c r="B10184" s="537" t="s">
        <v>10174</v>
      </c>
      <c r="C10184" s="31" t="s">
        <v>7632</v>
      </c>
      <c r="D10184" s="118">
        <v>419376.48</v>
      </c>
      <c r="E10184" s="310" t="str">
        <f t="shared" si="159"/>
        <v>SINAPI 07/2024 INSUMOS</v>
      </c>
      <c r="F10184" s="118">
        <v>419376.48</v>
      </c>
    </row>
    <row r="10185" spans="1:6" ht="40.5">
      <c r="A10185" s="31">
        <v>37770</v>
      </c>
      <c r="B10185" s="537" t="s">
        <v>10175</v>
      </c>
      <c r="C10185" s="31" t="s">
        <v>7632</v>
      </c>
      <c r="D10185" s="118">
        <v>711748.8</v>
      </c>
      <c r="E10185" s="310" t="str">
        <f t="shared" si="159"/>
        <v>SINAPI 07/2024 INSUMOS</v>
      </c>
      <c r="F10185" s="118">
        <v>711748.8</v>
      </c>
    </row>
    <row r="10186" spans="1:6" ht="40.5">
      <c r="A10186" s="31">
        <v>38382</v>
      </c>
      <c r="B10186" s="537" t="s">
        <v>10176</v>
      </c>
      <c r="C10186" s="31" t="s">
        <v>7632</v>
      </c>
      <c r="D10186" s="31">
        <v>13.1</v>
      </c>
      <c r="E10186" s="310" t="str">
        <f t="shared" si="159"/>
        <v>SINAPI 07/2024 INSUMOS</v>
      </c>
      <c r="F10186" s="31">
        <v>13.1</v>
      </c>
    </row>
    <row r="10187" spans="1:6" ht="40.5">
      <c r="A10187" s="31">
        <v>38383</v>
      </c>
      <c r="B10187" s="537" t="s">
        <v>10177</v>
      </c>
      <c r="C10187" s="31" t="s">
        <v>7632</v>
      </c>
      <c r="D10187" s="31">
        <v>2.4500000000000002</v>
      </c>
      <c r="E10187" s="310" t="str">
        <f t="shared" si="159"/>
        <v>SINAPI 07/2024 INSUMOS</v>
      </c>
      <c r="F10187" s="31">
        <v>2.4500000000000002</v>
      </c>
    </row>
    <row r="10188" spans="1:6" ht="40.5">
      <c r="A10188" s="31">
        <v>3768</v>
      </c>
      <c r="B10188" s="537" t="s">
        <v>10178</v>
      </c>
      <c r="C10188" s="31" t="s">
        <v>7632</v>
      </c>
      <c r="D10188" s="31">
        <v>2.2200000000000002</v>
      </c>
      <c r="E10188" s="310" t="str">
        <f t="shared" si="159"/>
        <v>SINAPI 07/2024 INSUMOS</v>
      </c>
      <c r="F10188" s="31">
        <v>2.2200000000000002</v>
      </c>
    </row>
    <row r="10189" spans="1:6" ht="40.5">
      <c r="A10189" s="31">
        <v>3767</v>
      </c>
      <c r="B10189" s="537" t="s">
        <v>10179</v>
      </c>
      <c r="C10189" s="31" t="s">
        <v>7632</v>
      </c>
      <c r="D10189" s="31">
        <v>0.74</v>
      </c>
      <c r="E10189" s="310" t="str">
        <f t="shared" si="159"/>
        <v>SINAPI 07/2024 INSUMOS</v>
      </c>
      <c r="F10189" s="31">
        <v>0.74</v>
      </c>
    </row>
    <row r="10190" spans="1:6" ht="40.5">
      <c r="A10190" s="31">
        <v>13192</v>
      </c>
      <c r="B10190" s="537" t="s">
        <v>10180</v>
      </c>
      <c r="C10190" s="31" t="s">
        <v>7632</v>
      </c>
      <c r="D10190" s="118">
        <v>5485.81</v>
      </c>
      <c r="E10190" s="310" t="str">
        <f t="shared" si="159"/>
        <v>SINAPI 07/2024 INSUMOS</v>
      </c>
      <c r="F10190" s="118">
        <v>5485.81</v>
      </c>
    </row>
    <row r="10191" spans="1:6" ht="40.5">
      <c r="A10191" s="31">
        <v>38413</v>
      </c>
      <c r="B10191" s="537" t="s">
        <v>10181</v>
      </c>
      <c r="C10191" s="31" t="s">
        <v>7632</v>
      </c>
      <c r="D10191" s="31">
        <v>907.27</v>
      </c>
      <c r="E10191" s="310" t="str">
        <f t="shared" si="159"/>
        <v>SINAPI 07/2024 INSUMOS</v>
      </c>
      <c r="F10191" s="31">
        <v>907.27</v>
      </c>
    </row>
    <row r="10192" spans="1:6" ht="60">
      <c r="A10192" s="31">
        <v>42440</v>
      </c>
      <c r="B10192" s="537" t="s">
        <v>10182</v>
      </c>
      <c r="C10192" s="31" t="s">
        <v>7632</v>
      </c>
      <c r="D10192" s="118">
        <v>1235.9100000000001</v>
      </c>
      <c r="E10192" s="310" t="str">
        <f t="shared" si="159"/>
        <v>SINAPI 07/2024 INSUMOS</v>
      </c>
      <c r="F10192" s="118">
        <v>1235.9100000000001</v>
      </c>
    </row>
    <row r="10193" spans="1:6" ht="60">
      <c r="A10193" s="31">
        <v>20193</v>
      </c>
      <c r="B10193" s="537" t="s">
        <v>10183</v>
      </c>
      <c r="C10193" s="31" t="s">
        <v>10184</v>
      </c>
      <c r="D10193" s="31">
        <v>22.5</v>
      </c>
      <c r="E10193" s="310" t="str">
        <f t="shared" si="159"/>
        <v>SINAPI 07/2024 INSUMOS</v>
      </c>
      <c r="F10193" s="31">
        <v>22.5</v>
      </c>
    </row>
    <row r="10194" spans="1:6" ht="75">
      <c r="A10194" s="31">
        <v>10527</v>
      </c>
      <c r="B10194" s="537" t="s">
        <v>10185</v>
      </c>
      <c r="C10194" s="31" t="s">
        <v>10186</v>
      </c>
      <c r="D10194" s="31">
        <v>30</v>
      </c>
      <c r="E10194" s="310" t="str">
        <f t="shared" si="159"/>
        <v>SINAPI 07/2024 INSUMOS</v>
      </c>
      <c r="F10194" s="31">
        <v>30</v>
      </c>
    </row>
    <row r="10195" spans="1:6" ht="45">
      <c r="A10195" s="31">
        <v>41805</v>
      </c>
      <c r="B10195" s="537" t="s">
        <v>10187</v>
      </c>
      <c r="C10195" s="31" t="s">
        <v>7783</v>
      </c>
      <c r="D10195" s="31">
        <v>862.5</v>
      </c>
      <c r="E10195" s="310" t="str">
        <f t="shared" si="159"/>
        <v>SINAPI 07/2024 INSUMOS</v>
      </c>
      <c r="F10195" s="31">
        <v>862.5</v>
      </c>
    </row>
    <row r="10196" spans="1:6" ht="40.5">
      <c r="A10196" s="31">
        <v>40271</v>
      </c>
      <c r="B10196" s="537" t="s">
        <v>10188</v>
      </c>
      <c r="C10196" s="31" t="s">
        <v>10189</v>
      </c>
      <c r="D10196" s="31">
        <v>22.96</v>
      </c>
      <c r="E10196" s="310" t="str">
        <f t="shared" si="159"/>
        <v>SINAPI 07/2024 INSUMOS</v>
      </c>
      <c r="F10196" s="31">
        <v>22.96</v>
      </c>
    </row>
    <row r="10197" spans="1:6" ht="40.5">
      <c r="A10197" s="31">
        <v>40287</v>
      </c>
      <c r="B10197" s="537" t="s">
        <v>10190</v>
      </c>
      <c r="C10197" s="31" t="s">
        <v>7783</v>
      </c>
      <c r="D10197" s="31">
        <v>8.84</v>
      </c>
      <c r="E10197" s="310" t="str">
        <f t="shared" si="159"/>
        <v>SINAPI 07/2024 INSUMOS</v>
      </c>
      <c r="F10197" s="31">
        <v>8.84</v>
      </c>
    </row>
    <row r="10198" spans="1:6" ht="75">
      <c r="A10198" s="31">
        <v>4084</v>
      </c>
      <c r="B10198" s="537" t="s">
        <v>10191</v>
      </c>
      <c r="C10198" s="31" t="s">
        <v>7781</v>
      </c>
      <c r="D10198" s="31">
        <v>2.12</v>
      </c>
      <c r="E10198" s="310" t="str">
        <f t="shared" si="159"/>
        <v>SINAPI 07/2024 INSUMOS</v>
      </c>
      <c r="F10198" s="31">
        <v>2.12</v>
      </c>
    </row>
    <row r="10199" spans="1:6" ht="75">
      <c r="A10199" s="31">
        <v>743</v>
      </c>
      <c r="B10199" s="537" t="s">
        <v>10192</v>
      </c>
      <c r="C10199" s="31" t="s">
        <v>7781</v>
      </c>
      <c r="D10199" s="31">
        <v>2.12</v>
      </c>
      <c r="E10199" s="310" t="str">
        <f t="shared" si="159"/>
        <v>SINAPI 07/2024 INSUMOS</v>
      </c>
      <c r="F10199" s="31">
        <v>2.12</v>
      </c>
    </row>
    <row r="10200" spans="1:6" ht="75">
      <c r="A10200" s="31">
        <v>40293</v>
      </c>
      <c r="B10200" s="537" t="s">
        <v>10193</v>
      </c>
      <c r="C10200" s="31" t="s">
        <v>7781</v>
      </c>
      <c r="D10200" s="31">
        <v>2.54</v>
      </c>
      <c r="E10200" s="310" t="str">
        <f t="shared" si="159"/>
        <v>SINAPI 07/2024 INSUMOS</v>
      </c>
      <c r="F10200" s="31">
        <v>2.54</v>
      </c>
    </row>
    <row r="10201" spans="1:6" ht="75">
      <c r="A10201" s="31">
        <v>40294</v>
      </c>
      <c r="B10201" s="537" t="s">
        <v>10194</v>
      </c>
      <c r="C10201" s="31" t="s">
        <v>7781</v>
      </c>
      <c r="D10201" s="31">
        <v>2.12</v>
      </c>
      <c r="E10201" s="310" t="str">
        <f t="shared" si="159"/>
        <v>SINAPI 07/2024 INSUMOS</v>
      </c>
      <c r="F10201" s="31">
        <v>2.12</v>
      </c>
    </row>
    <row r="10202" spans="1:6" ht="75">
      <c r="A10202" s="31">
        <v>4085</v>
      </c>
      <c r="B10202" s="537" t="s">
        <v>10195</v>
      </c>
      <c r="C10202" s="31" t="s">
        <v>7781</v>
      </c>
      <c r="D10202" s="31">
        <v>2.96</v>
      </c>
      <c r="E10202" s="310" t="str">
        <f t="shared" si="159"/>
        <v>SINAPI 07/2024 INSUMOS</v>
      </c>
      <c r="F10202" s="31">
        <v>2.96</v>
      </c>
    </row>
    <row r="10203" spans="1:6" ht="45">
      <c r="A10203" s="31">
        <v>10779</v>
      </c>
      <c r="B10203" s="537" t="s">
        <v>10196</v>
      </c>
      <c r="C10203" s="31" t="s">
        <v>7783</v>
      </c>
      <c r="D10203" s="118">
        <v>1040.6199999999999</v>
      </c>
      <c r="E10203" s="310" t="str">
        <f t="shared" si="159"/>
        <v>SINAPI 07/2024 INSUMOS</v>
      </c>
      <c r="F10203" s="118">
        <v>1040.6199999999999</v>
      </c>
    </row>
    <row r="10204" spans="1:6" ht="45">
      <c r="A10204" s="31">
        <v>10777</v>
      </c>
      <c r="B10204" s="537" t="s">
        <v>10197</v>
      </c>
      <c r="C10204" s="31" t="s">
        <v>7783</v>
      </c>
      <c r="D10204" s="31">
        <v>945.23</v>
      </c>
      <c r="E10204" s="310" t="str">
        <f t="shared" si="159"/>
        <v>SINAPI 07/2024 INSUMOS</v>
      </c>
      <c r="F10204" s="31">
        <v>945.23</v>
      </c>
    </row>
    <row r="10205" spans="1:6" ht="45">
      <c r="A10205" s="31">
        <v>10775</v>
      </c>
      <c r="B10205" s="537" t="s">
        <v>10198</v>
      </c>
      <c r="C10205" s="31" t="s">
        <v>7783</v>
      </c>
      <c r="D10205" s="31">
        <v>832.5</v>
      </c>
      <c r="E10205" s="310" t="str">
        <f t="shared" si="159"/>
        <v>SINAPI 07/2024 INSUMOS</v>
      </c>
      <c r="F10205" s="31">
        <v>832.5</v>
      </c>
    </row>
    <row r="10206" spans="1:6" ht="45">
      <c r="A10206" s="31">
        <v>10776</v>
      </c>
      <c r="B10206" s="537" t="s">
        <v>10199</v>
      </c>
      <c r="C10206" s="31" t="s">
        <v>7783</v>
      </c>
      <c r="D10206" s="31">
        <v>650.39</v>
      </c>
      <c r="E10206" s="310" t="str">
        <f t="shared" si="159"/>
        <v>SINAPI 07/2024 INSUMOS</v>
      </c>
      <c r="F10206" s="31">
        <v>650.39</v>
      </c>
    </row>
    <row r="10207" spans="1:6" ht="45">
      <c r="A10207" s="31">
        <v>10778</v>
      </c>
      <c r="B10207" s="537" t="s">
        <v>10200</v>
      </c>
      <c r="C10207" s="31" t="s">
        <v>7783</v>
      </c>
      <c r="D10207" s="118">
        <v>1040.6199999999999</v>
      </c>
      <c r="E10207" s="310" t="str">
        <f t="shared" si="159"/>
        <v>SINAPI 07/2024 INSUMOS</v>
      </c>
      <c r="F10207" s="118">
        <v>1040.6199999999999</v>
      </c>
    </row>
    <row r="10208" spans="1:6" ht="45">
      <c r="A10208" s="31">
        <v>40339</v>
      </c>
      <c r="B10208" s="537" t="s">
        <v>10201</v>
      </c>
      <c r="C10208" s="31" t="s">
        <v>10189</v>
      </c>
      <c r="D10208" s="31">
        <v>8.0500000000000007</v>
      </c>
      <c r="E10208" s="310" t="str">
        <f t="shared" si="159"/>
        <v>SINAPI 07/2024 INSUMOS</v>
      </c>
      <c r="F10208" s="31">
        <v>8.0500000000000007</v>
      </c>
    </row>
    <row r="10209" spans="1:6" ht="45">
      <c r="A10209" s="31">
        <v>10749</v>
      </c>
      <c r="B10209" s="537" t="s">
        <v>10202</v>
      </c>
      <c r="C10209" s="31" t="s">
        <v>10189</v>
      </c>
      <c r="D10209" s="31">
        <v>26.62</v>
      </c>
      <c r="E10209" s="310" t="str">
        <f t="shared" si="159"/>
        <v>SINAPI 07/2024 INSUMOS</v>
      </c>
      <c r="F10209" s="31">
        <v>26.62</v>
      </c>
    </row>
    <row r="10210" spans="1:6" ht="40.5">
      <c r="A10210" s="31">
        <v>40290</v>
      </c>
      <c r="B10210" s="537" t="s">
        <v>10203</v>
      </c>
      <c r="C10210" s="31" t="s">
        <v>10189</v>
      </c>
      <c r="D10210" s="31">
        <v>14.4</v>
      </c>
      <c r="E10210" s="310" t="str">
        <f t="shared" si="159"/>
        <v>SINAPI 07/2024 INSUMOS</v>
      </c>
      <c r="F10210" s="31">
        <v>14.4</v>
      </c>
    </row>
    <row r="10211" spans="1:6" ht="40.5">
      <c r="A10211" s="31">
        <v>3346</v>
      </c>
      <c r="B10211" s="537" t="s">
        <v>10204</v>
      </c>
      <c r="C10211" s="31" t="s">
        <v>7781</v>
      </c>
      <c r="D10211" s="31">
        <v>20.25</v>
      </c>
      <c r="E10211" s="310" t="str">
        <f t="shared" si="159"/>
        <v>SINAPI 07/2024 INSUMOS</v>
      </c>
      <c r="F10211" s="31">
        <v>20.25</v>
      </c>
    </row>
    <row r="10212" spans="1:6" ht="40.5">
      <c r="A10212" s="31">
        <v>3348</v>
      </c>
      <c r="B10212" s="537" t="s">
        <v>10205</v>
      </c>
      <c r="C10212" s="31" t="s">
        <v>7781</v>
      </c>
      <c r="D10212" s="31">
        <v>24.22</v>
      </c>
      <c r="E10212" s="310" t="str">
        <f t="shared" si="159"/>
        <v>SINAPI 07/2024 INSUMOS</v>
      </c>
      <c r="F10212" s="31">
        <v>24.22</v>
      </c>
    </row>
    <row r="10213" spans="1:6" ht="40.5">
      <c r="A10213" s="31">
        <v>39833</v>
      </c>
      <c r="B10213" s="537" t="s">
        <v>10206</v>
      </c>
      <c r="C10213" s="31" t="s">
        <v>7781</v>
      </c>
      <c r="D10213" s="31">
        <v>33.18</v>
      </c>
      <c r="E10213" s="310" t="str">
        <f t="shared" si="159"/>
        <v>SINAPI 07/2024 INSUMOS</v>
      </c>
      <c r="F10213" s="31">
        <v>33.18</v>
      </c>
    </row>
    <row r="10214" spans="1:6" ht="40.5">
      <c r="A10214" s="31">
        <v>7252</v>
      </c>
      <c r="B10214" s="537" t="s">
        <v>10207</v>
      </c>
      <c r="C10214" s="31" t="s">
        <v>7781</v>
      </c>
      <c r="D10214" s="31">
        <v>2.34</v>
      </c>
      <c r="E10214" s="310" t="str">
        <f t="shared" si="159"/>
        <v>SINAPI 07/2024 INSUMOS</v>
      </c>
      <c r="F10214" s="31">
        <v>2.34</v>
      </c>
    </row>
    <row r="10215" spans="1:6" ht="40.5">
      <c r="A10215" s="31">
        <v>7247</v>
      </c>
      <c r="B10215" s="537" t="s">
        <v>10208</v>
      </c>
      <c r="C10215" s="31" t="s">
        <v>7781</v>
      </c>
      <c r="D10215" s="31">
        <v>2.34</v>
      </c>
      <c r="E10215" s="310" t="str">
        <f t="shared" si="159"/>
        <v>SINAPI 07/2024 INSUMOS</v>
      </c>
      <c r="F10215" s="31">
        <v>2.34</v>
      </c>
    </row>
    <row r="10216" spans="1:6" ht="45">
      <c r="A10216" s="31">
        <v>40291</v>
      </c>
      <c r="B10216" s="537" t="s">
        <v>10209</v>
      </c>
      <c r="C10216" s="31" t="s">
        <v>10189</v>
      </c>
      <c r="D10216" s="31">
        <v>750</v>
      </c>
      <c r="E10216" s="310" t="str">
        <f t="shared" si="159"/>
        <v>SINAPI 07/2024 INSUMOS</v>
      </c>
      <c r="F10216" s="31">
        <v>750</v>
      </c>
    </row>
    <row r="10217" spans="1:6" ht="45">
      <c r="A10217" s="31">
        <v>40275</v>
      </c>
      <c r="B10217" s="537" t="s">
        <v>10210</v>
      </c>
      <c r="C10217" s="31" t="s">
        <v>10189</v>
      </c>
      <c r="D10217" s="31">
        <v>24</v>
      </c>
      <c r="E10217" s="310" t="str">
        <f t="shared" si="159"/>
        <v>SINAPI 07/2024 INSUMOS</v>
      </c>
      <c r="F10217" s="31">
        <v>24</v>
      </c>
    </row>
    <row r="10218" spans="1:6" ht="40.5">
      <c r="A10218" s="31">
        <v>42408</v>
      </c>
      <c r="B10218" s="537" t="s">
        <v>10211</v>
      </c>
      <c r="C10218" s="31" t="s">
        <v>8036</v>
      </c>
      <c r="D10218" s="31">
        <v>1.83</v>
      </c>
      <c r="E10218" s="310" t="str">
        <f t="shared" ref="E10218:E10281" si="160">+$G$7658</f>
        <v>SINAPI 07/2024 INSUMOS</v>
      </c>
      <c r="F10218" s="31">
        <v>1.83</v>
      </c>
    </row>
    <row r="10219" spans="1:6" ht="40.5">
      <c r="A10219" s="31">
        <v>3777</v>
      </c>
      <c r="B10219" s="537" t="s">
        <v>10212</v>
      </c>
      <c r="C10219" s="31" t="s">
        <v>8036</v>
      </c>
      <c r="D10219" s="31">
        <v>1.32</v>
      </c>
      <c r="E10219" s="310" t="str">
        <f t="shared" si="160"/>
        <v>SINAPI 07/2024 INSUMOS</v>
      </c>
      <c r="F10219" s="31">
        <v>1.32</v>
      </c>
    </row>
    <row r="10220" spans="1:6" ht="40.5">
      <c r="A10220" s="31">
        <v>44699</v>
      </c>
      <c r="B10220" s="537" t="s">
        <v>10213</v>
      </c>
      <c r="C10220" s="31" t="s">
        <v>7681</v>
      </c>
      <c r="D10220" s="31">
        <v>49.98</v>
      </c>
      <c r="E10220" s="310" t="str">
        <f t="shared" si="160"/>
        <v>SINAPI 07/2024 INSUMOS</v>
      </c>
      <c r="F10220" s="31">
        <v>49.98</v>
      </c>
    </row>
    <row r="10221" spans="1:6" ht="40.5">
      <c r="A10221" s="31">
        <v>3798</v>
      </c>
      <c r="B10221" s="537" t="s">
        <v>10214</v>
      </c>
      <c r="C10221" s="31" t="s">
        <v>7632</v>
      </c>
      <c r="D10221" s="31">
        <v>87.29</v>
      </c>
      <c r="E10221" s="310" t="str">
        <f t="shared" si="160"/>
        <v>SINAPI 07/2024 INSUMOS</v>
      </c>
      <c r="F10221" s="31">
        <v>87.29</v>
      </c>
    </row>
    <row r="10222" spans="1:6" ht="45">
      <c r="A10222" s="31">
        <v>38769</v>
      </c>
      <c r="B10222" s="537" t="s">
        <v>10215</v>
      </c>
      <c r="C10222" s="31" t="s">
        <v>7632</v>
      </c>
      <c r="D10222" s="31">
        <v>68.16</v>
      </c>
      <c r="E10222" s="310" t="str">
        <f t="shared" si="160"/>
        <v>SINAPI 07/2024 INSUMOS</v>
      </c>
      <c r="F10222" s="31">
        <v>68.16</v>
      </c>
    </row>
    <row r="10223" spans="1:6" ht="40.5">
      <c r="A10223" s="31">
        <v>38774</v>
      </c>
      <c r="B10223" s="537" t="s">
        <v>10216</v>
      </c>
      <c r="C10223" s="31" t="s">
        <v>7632</v>
      </c>
      <c r="D10223" s="31">
        <v>18.71</v>
      </c>
      <c r="E10223" s="310" t="str">
        <f t="shared" si="160"/>
        <v>SINAPI 07/2024 INSUMOS</v>
      </c>
      <c r="F10223" s="31">
        <v>18.71</v>
      </c>
    </row>
    <row r="10224" spans="1:6" ht="40.5">
      <c r="A10224" s="31">
        <v>42247</v>
      </c>
      <c r="B10224" s="537" t="s">
        <v>10217</v>
      </c>
      <c r="C10224" s="31" t="s">
        <v>7632</v>
      </c>
      <c r="D10224" s="31">
        <v>638.83000000000004</v>
      </c>
      <c r="E10224" s="310" t="str">
        <f t="shared" si="160"/>
        <v>SINAPI 07/2024 INSUMOS</v>
      </c>
      <c r="F10224" s="31">
        <v>638.83000000000004</v>
      </c>
    </row>
    <row r="10225" spans="1:6" ht="40.5">
      <c r="A10225" s="31">
        <v>42248</v>
      </c>
      <c r="B10225" s="537" t="s">
        <v>10218</v>
      </c>
      <c r="C10225" s="31" t="s">
        <v>7632</v>
      </c>
      <c r="D10225" s="31">
        <v>742.04</v>
      </c>
      <c r="E10225" s="310" t="str">
        <f t="shared" si="160"/>
        <v>SINAPI 07/2024 INSUMOS</v>
      </c>
      <c r="F10225" s="31">
        <v>742.04</v>
      </c>
    </row>
    <row r="10226" spans="1:6" ht="40.5">
      <c r="A10226" s="31">
        <v>42249</v>
      </c>
      <c r="B10226" s="537" t="s">
        <v>10219</v>
      </c>
      <c r="C10226" s="31" t="s">
        <v>7632</v>
      </c>
      <c r="D10226" s="118">
        <v>1229.31</v>
      </c>
      <c r="E10226" s="310" t="str">
        <f t="shared" si="160"/>
        <v>SINAPI 07/2024 INSUMOS</v>
      </c>
      <c r="F10226" s="118">
        <v>1229.31</v>
      </c>
    </row>
    <row r="10227" spans="1:6" ht="40.5">
      <c r="A10227" s="31">
        <v>42244</v>
      </c>
      <c r="B10227" s="537" t="s">
        <v>10220</v>
      </c>
      <c r="C10227" s="31" t="s">
        <v>7632</v>
      </c>
      <c r="D10227" s="31">
        <v>191.98</v>
      </c>
      <c r="E10227" s="310" t="str">
        <f t="shared" si="160"/>
        <v>SINAPI 07/2024 INSUMOS</v>
      </c>
      <c r="F10227" s="31">
        <v>191.98</v>
      </c>
    </row>
    <row r="10228" spans="1:6" ht="40.5">
      <c r="A10228" s="31">
        <v>42245</v>
      </c>
      <c r="B10228" s="537" t="s">
        <v>10221</v>
      </c>
      <c r="C10228" s="31" t="s">
        <v>7632</v>
      </c>
      <c r="D10228" s="31">
        <v>354.26</v>
      </c>
      <c r="E10228" s="310" t="str">
        <f t="shared" si="160"/>
        <v>SINAPI 07/2024 INSUMOS</v>
      </c>
      <c r="F10228" s="31">
        <v>354.26</v>
      </c>
    </row>
    <row r="10229" spans="1:6" ht="40.5">
      <c r="A10229" s="31">
        <v>42246</v>
      </c>
      <c r="B10229" s="537" t="s">
        <v>10222</v>
      </c>
      <c r="C10229" s="31" t="s">
        <v>7632</v>
      </c>
      <c r="D10229" s="31">
        <v>392.15</v>
      </c>
      <c r="E10229" s="310" t="str">
        <f t="shared" si="160"/>
        <v>SINAPI 07/2024 INSUMOS</v>
      </c>
      <c r="F10229" s="31">
        <v>392.15</v>
      </c>
    </row>
    <row r="10230" spans="1:6" ht="40.5">
      <c r="A10230" s="31">
        <v>42243</v>
      </c>
      <c r="B10230" s="537" t="s">
        <v>10223</v>
      </c>
      <c r="C10230" s="31" t="s">
        <v>7632</v>
      </c>
      <c r="D10230" s="31">
        <v>472.86</v>
      </c>
      <c r="E10230" s="310" t="str">
        <f t="shared" si="160"/>
        <v>SINAPI 07/2024 INSUMOS</v>
      </c>
      <c r="F10230" s="31">
        <v>472.86</v>
      </c>
    </row>
    <row r="10231" spans="1:6" ht="45">
      <c r="A10231" s="31">
        <v>38889</v>
      </c>
      <c r="B10231" s="537" t="s">
        <v>10224</v>
      </c>
      <c r="C10231" s="31" t="s">
        <v>7632</v>
      </c>
      <c r="D10231" s="31">
        <v>52.25</v>
      </c>
      <c r="E10231" s="310" t="str">
        <f t="shared" si="160"/>
        <v>SINAPI 07/2024 INSUMOS</v>
      </c>
      <c r="F10231" s="31">
        <v>52.25</v>
      </c>
    </row>
    <row r="10232" spans="1:6" ht="45">
      <c r="A10232" s="31">
        <v>38784</v>
      </c>
      <c r="B10232" s="537" t="s">
        <v>10225</v>
      </c>
      <c r="C10232" s="31" t="s">
        <v>7632</v>
      </c>
      <c r="D10232" s="31">
        <v>69.900000000000006</v>
      </c>
      <c r="E10232" s="310" t="str">
        <f t="shared" si="160"/>
        <v>SINAPI 07/2024 INSUMOS</v>
      </c>
      <c r="F10232" s="31">
        <v>69.900000000000006</v>
      </c>
    </row>
    <row r="10233" spans="1:6" ht="45">
      <c r="A10233" s="31">
        <v>3780</v>
      </c>
      <c r="B10233" s="537" t="s">
        <v>10226</v>
      </c>
      <c r="C10233" s="31" t="s">
        <v>7632</v>
      </c>
      <c r="D10233" s="31">
        <v>107.47</v>
      </c>
      <c r="E10233" s="310" t="str">
        <f t="shared" si="160"/>
        <v>SINAPI 07/2024 INSUMOS</v>
      </c>
      <c r="F10233" s="31">
        <v>107.47</v>
      </c>
    </row>
    <row r="10234" spans="1:6" ht="40.5">
      <c r="A10234" s="31">
        <v>38773</v>
      </c>
      <c r="B10234" s="537" t="s">
        <v>10227</v>
      </c>
      <c r="C10234" s="31" t="s">
        <v>7632</v>
      </c>
      <c r="D10234" s="31">
        <v>6.85</v>
      </c>
      <c r="E10234" s="310" t="str">
        <f t="shared" si="160"/>
        <v>SINAPI 07/2024 INSUMOS</v>
      </c>
      <c r="F10234" s="31">
        <v>6.85</v>
      </c>
    </row>
    <row r="10235" spans="1:6" ht="40.5">
      <c r="A10235" s="31">
        <v>12271</v>
      </c>
      <c r="B10235" s="537" t="s">
        <v>10228</v>
      </c>
      <c r="C10235" s="31" t="s">
        <v>7632</v>
      </c>
      <c r="D10235" s="31">
        <v>382.25</v>
      </c>
      <c r="E10235" s="310" t="str">
        <f t="shared" si="160"/>
        <v>SINAPI 07/2024 INSUMOS</v>
      </c>
      <c r="F10235" s="31">
        <v>382.25</v>
      </c>
    </row>
    <row r="10236" spans="1:6" ht="40.5">
      <c r="A10236" s="31">
        <v>39385</v>
      </c>
      <c r="B10236" s="537" t="s">
        <v>10229</v>
      </c>
      <c r="C10236" s="31" t="s">
        <v>7632</v>
      </c>
      <c r="D10236" s="31">
        <v>17.12</v>
      </c>
      <c r="E10236" s="310" t="str">
        <f t="shared" si="160"/>
        <v>SINAPI 07/2024 INSUMOS</v>
      </c>
      <c r="F10236" s="31">
        <v>17.12</v>
      </c>
    </row>
    <row r="10237" spans="1:6" ht="40.5">
      <c r="A10237" s="31">
        <v>39389</v>
      </c>
      <c r="B10237" s="537" t="s">
        <v>10230</v>
      </c>
      <c r="C10237" s="31" t="s">
        <v>7632</v>
      </c>
      <c r="D10237" s="31">
        <v>18.57</v>
      </c>
      <c r="E10237" s="310" t="str">
        <f t="shared" si="160"/>
        <v>SINAPI 07/2024 INSUMOS</v>
      </c>
      <c r="F10237" s="31">
        <v>18.57</v>
      </c>
    </row>
    <row r="10238" spans="1:6" ht="40.5">
      <c r="A10238" s="31">
        <v>39390</v>
      </c>
      <c r="B10238" s="537" t="s">
        <v>10231</v>
      </c>
      <c r="C10238" s="31" t="s">
        <v>7632</v>
      </c>
      <c r="D10238" s="31">
        <v>38.93</v>
      </c>
      <c r="E10238" s="310" t="str">
        <f t="shared" si="160"/>
        <v>SINAPI 07/2024 INSUMOS</v>
      </c>
      <c r="F10238" s="31">
        <v>38.93</v>
      </c>
    </row>
    <row r="10239" spans="1:6" ht="40.5">
      <c r="A10239" s="31">
        <v>39391</v>
      </c>
      <c r="B10239" s="537" t="s">
        <v>10232</v>
      </c>
      <c r="C10239" s="31" t="s">
        <v>7632</v>
      </c>
      <c r="D10239" s="31">
        <v>43.71</v>
      </c>
      <c r="E10239" s="310" t="str">
        <f t="shared" si="160"/>
        <v>SINAPI 07/2024 INSUMOS</v>
      </c>
      <c r="F10239" s="31">
        <v>43.71</v>
      </c>
    </row>
    <row r="10240" spans="1:6" ht="45">
      <c r="A10240" s="31">
        <v>3803</v>
      </c>
      <c r="B10240" s="537" t="s">
        <v>10233</v>
      </c>
      <c r="C10240" s="31" t="s">
        <v>7632</v>
      </c>
      <c r="D10240" s="31">
        <v>64.63</v>
      </c>
      <c r="E10240" s="310" t="str">
        <f t="shared" si="160"/>
        <v>SINAPI 07/2024 INSUMOS</v>
      </c>
      <c r="F10240" s="31">
        <v>64.63</v>
      </c>
    </row>
    <row r="10241" spans="1:6" ht="45">
      <c r="A10241" s="31">
        <v>38770</v>
      </c>
      <c r="B10241" s="537" t="s">
        <v>10234</v>
      </c>
      <c r="C10241" s="31" t="s">
        <v>7632</v>
      </c>
      <c r="D10241" s="31">
        <v>74.84</v>
      </c>
      <c r="E10241" s="310" t="str">
        <f t="shared" si="160"/>
        <v>SINAPI 07/2024 INSUMOS</v>
      </c>
      <c r="F10241" s="31">
        <v>74.84</v>
      </c>
    </row>
    <row r="10242" spans="1:6" ht="40.5">
      <c r="A10242" s="31">
        <v>12267</v>
      </c>
      <c r="B10242" s="537" t="s">
        <v>10235</v>
      </c>
      <c r="C10242" s="31" t="s">
        <v>7632</v>
      </c>
      <c r="D10242" s="31">
        <v>219.32</v>
      </c>
      <c r="E10242" s="310" t="str">
        <f t="shared" si="160"/>
        <v>SINAPI 07/2024 INSUMOS</v>
      </c>
      <c r="F10242" s="31">
        <v>219.32</v>
      </c>
    </row>
    <row r="10243" spans="1:6" ht="90">
      <c r="A10243" s="31">
        <v>43265</v>
      </c>
      <c r="B10243" s="537" t="s">
        <v>10236</v>
      </c>
      <c r="C10243" s="31" t="s">
        <v>7632</v>
      </c>
      <c r="D10243" s="31">
        <v>53.53</v>
      </c>
      <c r="E10243" s="310" t="str">
        <f t="shared" si="160"/>
        <v>SINAPI 07/2024 INSUMOS</v>
      </c>
      <c r="F10243" s="31">
        <v>53.53</v>
      </c>
    </row>
    <row r="10244" spans="1:6" ht="45">
      <c r="A10244" s="31">
        <v>12266</v>
      </c>
      <c r="B10244" s="537" t="s">
        <v>10237</v>
      </c>
      <c r="C10244" s="31" t="s">
        <v>7632</v>
      </c>
      <c r="D10244" s="31">
        <v>112.25</v>
      </c>
      <c r="E10244" s="310" t="str">
        <f t="shared" si="160"/>
        <v>SINAPI 07/2024 INSUMOS</v>
      </c>
      <c r="F10244" s="31">
        <v>112.25</v>
      </c>
    </row>
    <row r="10245" spans="1:6" ht="45">
      <c r="A10245" s="31">
        <v>39378</v>
      </c>
      <c r="B10245" s="537" t="s">
        <v>10238</v>
      </c>
      <c r="C10245" s="31" t="s">
        <v>7632</v>
      </c>
      <c r="D10245" s="31">
        <v>79.59</v>
      </c>
      <c r="E10245" s="310" t="str">
        <f t="shared" si="160"/>
        <v>SINAPI 07/2024 INSUMOS</v>
      </c>
      <c r="F10245" s="31">
        <v>79.59</v>
      </c>
    </row>
    <row r="10246" spans="1:6" ht="45">
      <c r="A10246" s="31">
        <v>43543</v>
      </c>
      <c r="B10246" s="537" t="s">
        <v>10239</v>
      </c>
      <c r="C10246" s="31" t="s">
        <v>7632</v>
      </c>
      <c r="D10246" s="31">
        <v>165.81</v>
      </c>
      <c r="E10246" s="310" t="str">
        <f t="shared" si="160"/>
        <v>SINAPI 07/2024 INSUMOS</v>
      </c>
      <c r="F10246" s="31">
        <v>165.81</v>
      </c>
    </row>
    <row r="10247" spans="1:6" ht="45">
      <c r="A10247" s="31">
        <v>38775</v>
      </c>
      <c r="B10247" s="537" t="s">
        <v>10240</v>
      </c>
      <c r="C10247" s="31" t="s">
        <v>7632</v>
      </c>
      <c r="D10247" s="31">
        <v>84.37</v>
      </c>
      <c r="E10247" s="310" t="str">
        <f t="shared" si="160"/>
        <v>SINAPI 07/2024 INSUMOS</v>
      </c>
      <c r="F10247" s="31">
        <v>84.37</v>
      </c>
    </row>
    <row r="10248" spans="1:6" ht="40.5">
      <c r="A10248" s="31">
        <v>44252</v>
      </c>
      <c r="B10248" s="537" t="s">
        <v>10241</v>
      </c>
      <c r="C10248" s="31" t="s">
        <v>7632</v>
      </c>
      <c r="D10248" s="31">
        <v>140.26</v>
      </c>
      <c r="E10248" s="310" t="str">
        <f t="shared" si="160"/>
        <v>SINAPI 07/2024 INSUMOS</v>
      </c>
      <c r="F10248" s="31">
        <v>140.26</v>
      </c>
    </row>
    <row r="10249" spans="1:6" ht="40.5">
      <c r="A10249" s="31">
        <v>21119</v>
      </c>
      <c r="B10249" s="537" t="s">
        <v>10242</v>
      </c>
      <c r="C10249" s="31" t="s">
        <v>7632</v>
      </c>
      <c r="D10249" s="31">
        <v>1.41</v>
      </c>
      <c r="E10249" s="310" t="str">
        <f t="shared" si="160"/>
        <v>SINAPI 07/2024 INSUMOS</v>
      </c>
      <c r="F10249" s="31">
        <v>1.41</v>
      </c>
    </row>
    <row r="10250" spans="1:6" ht="40.5">
      <c r="A10250" s="31">
        <v>37974</v>
      </c>
      <c r="B10250" s="537" t="s">
        <v>10243</v>
      </c>
      <c r="C10250" s="31" t="s">
        <v>7632</v>
      </c>
      <c r="D10250" s="31">
        <v>1.82</v>
      </c>
      <c r="E10250" s="310" t="str">
        <f t="shared" si="160"/>
        <v>SINAPI 07/2024 INSUMOS</v>
      </c>
      <c r="F10250" s="31">
        <v>1.82</v>
      </c>
    </row>
    <row r="10251" spans="1:6" ht="40.5">
      <c r="A10251" s="31">
        <v>37975</v>
      </c>
      <c r="B10251" s="537" t="s">
        <v>10244</v>
      </c>
      <c r="C10251" s="31" t="s">
        <v>7632</v>
      </c>
      <c r="D10251" s="31">
        <v>4.05</v>
      </c>
      <c r="E10251" s="310" t="str">
        <f t="shared" si="160"/>
        <v>SINAPI 07/2024 INSUMOS</v>
      </c>
      <c r="F10251" s="31">
        <v>4.05</v>
      </c>
    </row>
    <row r="10252" spans="1:6" ht="40.5">
      <c r="A10252" s="31">
        <v>37976</v>
      </c>
      <c r="B10252" s="537" t="s">
        <v>10245</v>
      </c>
      <c r="C10252" s="31" t="s">
        <v>7632</v>
      </c>
      <c r="D10252" s="31">
        <v>9.02</v>
      </c>
      <c r="E10252" s="310" t="str">
        <f t="shared" si="160"/>
        <v>SINAPI 07/2024 INSUMOS</v>
      </c>
      <c r="F10252" s="31">
        <v>9.02</v>
      </c>
    </row>
    <row r="10253" spans="1:6" ht="40.5">
      <c r="A10253" s="31">
        <v>37977</v>
      </c>
      <c r="B10253" s="537" t="s">
        <v>10246</v>
      </c>
      <c r="C10253" s="31" t="s">
        <v>7632</v>
      </c>
      <c r="D10253" s="31">
        <v>12.48</v>
      </c>
      <c r="E10253" s="310" t="str">
        <f t="shared" si="160"/>
        <v>SINAPI 07/2024 INSUMOS</v>
      </c>
      <c r="F10253" s="31">
        <v>12.48</v>
      </c>
    </row>
    <row r="10254" spans="1:6" ht="40.5">
      <c r="A10254" s="31">
        <v>37978</v>
      </c>
      <c r="B10254" s="537" t="s">
        <v>10247</v>
      </c>
      <c r="C10254" s="31" t="s">
        <v>7632</v>
      </c>
      <c r="D10254" s="31">
        <v>24.74</v>
      </c>
      <c r="E10254" s="310" t="str">
        <f t="shared" si="160"/>
        <v>SINAPI 07/2024 INSUMOS</v>
      </c>
      <c r="F10254" s="31">
        <v>24.74</v>
      </c>
    </row>
    <row r="10255" spans="1:6" ht="40.5">
      <c r="A10255" s="31">
        <v>37979</v>
      </c>
      <c r="B10255" s="537" t="s">
        <v>10248</v>
      </c>
      <c r="C10255" s="31" t="s">
        <v>7632</v>
      </c>
      <c r="D10255" s="31">
        <v>105.01</v>
      </c>
      <c r="E10255" s="310" t="str">
        <f t="shared" si="160"/>
        <v>SINAPI 07/2024 INSUMOS</v>
      </c>
      <c r="F10255" s="31">
        <v>105.01</v>
      </c>
    </row>
    <row r="10256" spans="1:6" ht="40.5">
      <c r="A10256" s="31">
        <v>37980</v>
      </c>
      <c r="B10256" s="537" t="s">
        <v>10249</v>
      </c>
      <c r="C10256" s="31" t="s">
        <v>7632</v>
      </c>
      <c r="D10256" s="31">
        <v>120.62</v>
      </c>
      <c r="E10256" s="310" t="str">
        <f t="shared" si="160"/>
        <v>SINAPI 07/2024 INSUMOS</v>
      </c>
      <c r="F10256" s="31">
        <v>120.62</v>
      </c>
    </row>
    <row r="10257" spans="1:6" ht="40.5">
      <c r="A10257" s="31">
        <v>36147</v>
      </c>
      <c r="B10257" s="537" t="s">
        <v>10250</v>
      </c>
      <c r="C10257" s="31" t="s">
        <v>8050</v>
      </c>
      <c r="D10257" s="31">
        <v>419.19</v>
      </c>
      <c r="E10257" s="310" t="str">
        <f t="shared" si="160"/>
        <v>SINAPI 07/2024 INSUMOS</v>
      </c>
      <c r="F10257" s="31">
        <v>419.19</v>
      </c>
    </row>
    <row r="10258" spans="1:6" ht="40.5">
      <c r="A10258" s="31">
        <v>12731</v>
      </c>
      <c r="B10258" s="537" t="s">
        <v>10251</v>
      </c>
      <c r="C10258" s="31" t="s">
        <v>7632</v>
      </c>
      <c r="D10258" s="31">
        <v>366.88</v>
      </c>
      <c r="E10258" s="310" t="str">
        <f t="shared" si="160"/>
        <v>SINAPI 07/2024 INSUMOS</v>
      </c>
      <c r="F10258" s="31">
        <v>366.88</v>
      </c>
    </row>
    <row r="10259" spans="1:6" ht="40.5">
      <c r="A10259" s="31">
        <v>12723</v>
      </c>
      <c r="B10259" s="537" t="s">
        <v>10252</v>
      </c>
      <c r="C10259" s="31" t="s">
        <v>7632</v>
      </c>
      <c r="D10259" s="31">
        <v>2.84</v>
      </c>
      <c r="E10259" s="310" t="str">
        <f t="shared" si="160"/>
        <v>SINAPI 07/2024 INSUMOS</v>
      </c>
      <c r="F10259" s="31">
        <v>2.84</v>
      </c>
    </row>
    <row r="10260" spans="1:6" ht="40.5">
      <c r="A10260" s="31">
        <v>12724</v>
      </c>
      <c r="B10260" s="537" t="s">
        <v>10253</v>
      </c>
      <c r="C10260" s="31" t="s">
        <v>7632</v>
      </c>
      <c r="D10260" s="31">
        <v>5.46</v>
      </c>
      <c r="E10260" s="310" t="str">
        <f t="shared" si="160"/>
        <v>SINAPI 07/2024 INSUMOS</v>
      </c>
      <c r="F10260" s="31">
        <v>5.46</v>
      </c>
    </row>
    <row r="10261" spans="1:6" ht="40.5">
      <c r="A10261" s="31">
        <v>12725</v>
      </c>
      <c r="B10261" s="537" t="s">
        <v>10254</v>
      </c>
      <c r="C10261" s="31" t="s">
        <v>7632</v>
      </c>
      <c r="D10261" s="31">
        <v>10.96</v>
      </c>
      <c r="E10261" s="310" t="str">
        <f t="shared" si="160"/>
        <v>SINAPI 07/2024 INSUMOS</v>
      </c>
      <c r="F10261" s="31">
        <v>10.96</v>
      </c>
    </row>
    <row r="10262" spans="1:6" ht="40.5">
      <c r="A10262" s="31">
        <v>12726</v>
      </c>
      <c r="B10262" s="537" t="s">
        <v>10255</v>
      </c>
      <c r="C10262" s="31" t="s">
        <v>7632</v>
      </c>
      <c r="D10262" s="31">
        <v>24.2</v>
      </c>
      <c r="E10262" s="310" t="str">
        <f t="shared" si="160"/>
        <v>SINAPI 07/2024 INSUMOS</v>
      </c>
      <c r="F10262" s="31">
        <v>24.2</v>
      </c>
    </row>
    <row r="10263" spans="1:6" ht="40.5">
      <c r="A10263" s="31">
        <v>12727</v>
      </c>
      <c r="B10263" s="537" t="s">
        <v>10256</v>
      </c>
      <c r="C10263" s="31" t="s">
        <v>7632</v>
      </c>
      <c r="D10263" s="31">
        <v>30.69</v>
      </c>
      <c r="E10263" s="310" t="str">
        <f t="shared" si="160"/>
        <v>SINAPI 07/2024 INSUMOS</v>
      </c>
      <c r="F10263" s="31">
        <v>30.69</v>
      </c>
    </row>
    <row r="10264" spans="1:6" ht="40.5">
      <c r="A10264" s="31">
        <v>12728</v>
      </c>
      <c r="B10264" s="537" t="s">
        <v>10257</v>
      </c>
      <c r="C10264" s="31" t="s">
        <v>7632</v>
      </c>
      <c r="D10264" s="31">
        <v>50.14</v>
      </c>
      <c r="E10264" s="310" t="str">
        <f t="shared" si="160"/>
        <v>SINAPI 07/2024 INSUMOS</v>
      </c>
      <c r="F10264" s="31">
        <v>50.14</v>
      </c>
    </row>
    <row r="10265" spans="1:6" ht="40.5">
      <c r="A10265" s="31">
        <v>12729</v>
      </c>
      <c r="B10265" s="537" t="s">
        <v>10258</v>
      </c>
      <c r="C10265" s="31" t="s">
        <v>7632</v>
      </c>
      <c r="D10265" s="31">
        <v>164.33</v>
      </c>
      <c r="E10265" s="310" t="str">
        <f t="shared" si="160"/>
        <v>SINAPI 07/2024 INSUMOS</v>
      </c>
      <c r="F10265" s="31">
        <v>164.33</v>
      </c>
    </row>
    <row r="10266" spans="1:6" ht="40.5">
      <c r="A10266" s="31">
        <v>12730</v>
      </c>
      <c r="B10266" s="537" t="s">
        <v>10259</v>
      </c>
      <c r="C10266" s="31" t="s">
        <v>7632</v>
      </c>
      <c r="D10266" s="31">
        <v>251.6</v>
      </c>
      <c r="E10266" s="310" t="str">
        <f t="shared" si="160"/>
        <v>SINAPI 07/2024 INSUMOS</v>
      </c>
      <c r="F10266" s="31">
        <v>251.6</v>
      </c>
    </row>
    <row r="10267" spans="1:6" ht="40.5">
      <c r="A10267" s="31">
        <v>3840</v>
      </c>
      <c r="B10267" s="537" t="s">
        <v>10260</v>
      </c>
      <c r="C10267" s="31" t="s">
        <v>7632</v>
      </c>
      <c r="D10267" s="31">
        <v>40.43</v>
      </c>
      <c r="E10267" s="310" t="str">
        <f t="shared" si="160"/>
        <v>SINAPI 07/2024 INSUMOS</v>
      </c>
      <c r="F10267" s="31">
        <v>40.43</v>
      </c>
    </row>
    <row r="10268" spans="1:6" ht="40.5">
      <c r="A10268" s="31">
        <v>3838</v>
      </c>
      <c r="B10268" s="537" t="s">
        <v>10261</v>
      </c>
      <c r="C10268" s="31" t="s">
        <v>7632</v>
      </c>
      <c r="D10268" s="31">
        <v>89.23</v>
      </c>
      <c r="E10268" s="310" t="str">
        <f t="shared" si="160"/>
        <v>SINAPI 07/2024 INSUMOS</v>
      </c>
      <c r="F10268" s="31">
        <v>89.23</v>
      </c>
    </row>
    <row r="10269" spans="1:6" ht="40.5">
      <c r="A10269" s="31">
        <v>3844</v>
      </c>
      <c r="B10269" s="537" t="s">
        <v>10262</v>
      </c>
      <c r="C10269" s="31" t="s">
        <v>7632</v>
      </c>
      <c r="D10269" s="31">
        <v>159.16</v>
      </c>
      <c r="E10269" s="310" t="str">
        <f t="shared" si="160"/>
        <v>SINAPI 07/2024 INSUMOS</v>
      </c>
      <c r="F10269" s="31">
        <v>159.16</v>
      </c>
    </row>
    <row r="10270" spans="1:6" ht="40.5">
      <c r="A10270" s="31">
        <v>3839</v>
      </c>
      <c r="B10270" s="537" t="s">
        <v>10263</v>
      </c>
      <c r="C10270" s="31" t="s">
        <v>7632</v>
      </c>
      <c r="D10270" s="31">
        <v>289.89999999999998</v>
      </c>
      <c r="E10270" s="310" t="str">
        <f t="shared" si="160"/>
        <v>SINAPI 07/2024 INSUMOS</v>
      </c>
      <c r="F10270" s="31">
        <v>289.89999999999998</v>
      </c>
    </row>
    <row r="10271" spans="1:6" ht="40.5">
      <c r="A10271" s="31">
        <v>3843</v>
      </c>
      <c r="B10271" s="537" t="s">
        <v>10264</v>
      </c>
      <c r="C10271" s="31" t="s">
        <v>7632</v>
      </c>
      <c r="D10271" s="31">
        <v>397.89</v>
      </c>
      <c r="E10271" s="310" t="str">
        <f t="shared" si="160"/>
        <v>SINAPI 07/2024 INSUMOS</v>
      </c>
      <c r="F10271" s="31">
        <v>397.89</v>
      </c>
    </row>
    <row r="10272" spans="1:6" ht="40.5">
      <c r="A10272" s="31">
        <v>3900</v>
      </c>
      <c r="B10272" s="537" t="s">
        <v>10265</v>
      </c>
      <c r="C10272" s="31" t="s">
        <v>7632</v>
      </c>
      <c r="D10272" s="31">
        <v>42.44</v>
      </c>
      <c r="E10272" s="310" t="str">
        <f t="shared" si="160"/>
        <v>SINAPI 07/2024 INSUMOS</v>
      </c>
      <c r="F10272" s="31">
        <v>42.44</v>
      </c>
    </row>
    <row r="10273" spans="1:6" ht="40.5">
      <c r="A10273" s="31">
        <v>3846</v>
      </c>
      <c r="B10273" s="537" t="s">
        <v>10266</v>
      </c>
      <c r="C10273" s="31" t="s">
        <v>7632</v>
      </c>
      <c r="D10273" s="31">
        <v>12.75</v>
      </c>
      <c r="E10273" s="310" t="str">
        <f t="shared" si="160"/>
        <v>SINAPI 07/2024 INSUMOS</v>
      </c>
      <c r="F10273" s="31">
        <v>12.75</v>
      </c>
    </row>
    <row r="10274" spans="1:6" ht="40.5">
      <c r="A10274" s="31">
        <v>3886</v>
      </c>
      <c r="B10274" s="537" t="s">
        <v>10267</v>
      </c>
      <c r="C10274" s="31" t="s">
        <v>7632</v>
      </c>
      <c r="D10274" s="31">
        <v>16.93</v>
      </c>
      <c r="E10274" s="310" t="str">
        <f t="shared" si="160"/>
        <v>SINAPI 07/2024 INSUMOS</v>
      </c>
      <c r="F10274" s="31">
        <v>16.93</v>
      </c>
    </row>
    <row r="10275" spans="1:6" ht="40.5">
      <c r="A10275" s="31">
        <v>3854</v>
      </c>
      <c r="B10275" s="537" t="s">
        <v>10268</v>
      </c>
      <c r="C10275" s="31" t="s">
        <v>7632</v>
      </c>
      <c r="D10275" s="31">
        <v>9.65</v>
      </c>
      <c r="E10275" s="310" t="str">
        <f t="shared" si="160"/>
        <v>SINAPI 07/2024 INSUMOS</v>
      </c>
      <c r="F10275" s="31">
        <v>9.65</v>
      </c>
    </row>
    <row r="10276" spans="1:6" ht="40.5">
      <c r="A10276" s="31">
        <v>3873</v>
      </c>
      <c r="B10276" s="537" t="s">
        <v>10269</v>
      </c>
      <c r="C10276" s="31" t="s">
        <v>7632</v>
      </c>
      <c r="D10276" s="31">
        <v>11.23</v>
      </c>
      <c r="E10276" s="310" t="str">
        <f t="shared" si="160"/>
        <v>SINAPI 07/2024 INSUMOS</v>
      </c>
      <c r="F10276" s="31">
        <v>11.23</v>
      </c>
    </row>
    <row r="10277" spans="1:6" ht="40.5">
      <c r="A10277" s="31">
        <v>38021</v>
      </c>
      <c r="B10277" s="537" t="s">
        <v>10270</v>
      </c>
      <c r="C10277" s="31" t="s">
        <v>7632</v>
      </c>
      <c r="D10277" s="31">
        <v>19.940000000000001</v>
      </c>
      <c r="E10277" s="310" t="str">
        <f t="shared" si="160"/>
        <v>SINAPI 07/2024 INSUMOS</v>
      </c>
      <c r="F10277" s="31">
        <v>19.940000000000001</v>
      </c>
    </row>
    <row r="10278" spans="1:6" ht="40.5">
      <c r="A10278" s="31">
        <v>43838</v>
      </c>
      <c r="B10278" s="537" t="s">
        <v>10271</v>
      </c>
      <c r="C10278" s="31" t="s">
        <v>7632</v>
      </c>
      <c r="D10278" s="31">
        <v>25.78</v>
      </c>
      <c r="E10278" s="310" t="str">
        <f t="shared" si="160"/>
        <v>SINAPI 07/2024 INSUMOS</v>
      </c>
      <c r="F10278" s="31">
        <v>25.78</v>
      </c>
    </row>
    <row r="10279" spans="1:6" ht="40.5">
      <c r="A10279" s="31">
        <v>3847</v>
      </c>
      <c r="B10279" s="537" t="s">
        <v>10272</v>
      </c>
      <c r="C10279" s="31" t="s">
        <v>7632</v>
      </c>
      <c r="D10279" s="31">
        <v>25.99</v>
      </c>
      <c r="E10279" s="310" t="str">
        <f t="shared" si="160"/>
        <v>SINAPI 07/2024 INSUMOS</v>
      </c>
      <c r="F10279" s="31">
        <v>25.99</v>
      </c>
    </row>
    <row r="10280" spans="1:6" ht="40.5">
      <c r="A10280" s="31">
        <v>38022</v>
      </c>
      <c r="B10280" s="537" t="s">
        <v>10273</v>
      </c>
      <c r="C10280" s="31" t="s">
        <v>7632</v>
      </c>
      <c r="D10280" s="31">
        <v>35.729999999999997</v>
      </c>
      <c r="E10280" s="310" t="str">
        <f t="shared" si="160"/>
        <v>SINAPI 07/2024 INSUMOS</v>
      </c>
      <c r="F10280" s="31">
        <v>35.729999999999997</v>
      </c>
    </row>
    <row r="10281" spans="1:6" ht="40.5">
      <c r="A10281" s="31">
        <v>3826</v>
      </c>
      <c r="B10281" s="537" t="s">
        <v>10274</v>
      </c>
      <c r="C10281" s="31" t="s">
        <v>7632</v>
      </c>
      <c r="D10281" s="31">
        <v>40.11</v>
      </c>
      <c r="E10281" s="310" t="str">
        <f t="shared" si="160"/>
        <v>SINAPI 07/2024 INSUMOS</v>
      </c>
      <c r="F10281" s="31">
        <v>40.11</v>
      </c>
    </row>
    <row r="10282" spans="1:6" ht="40.5">
      <c r="A10282" s="31">
        <v>3825</v>
      </c>
      <c r="B10282" s="537" t="s">
        <v>10275</v>
      </c>
      <c r="C10282" s="31" t="s">
        <v>7632</v>
      </c>
      <c r="D10282" s="31">
        <v>11.53</v>
      </c>
      <c r="E10282" s="310" t="str">
        <f t="shared" ref="E10282:E10345" si="161">+$G$7658</f>
        <v>SINAPI 07/2024 INSUMOS</v>
      </c>
      <c r="F10282" s="31">
        <v>11.53</v>
      </c>
    </row>
    <row r="10283" spans="1:6" ht="40.5">
      <c r="A10283" s="31">
        <v>3827</v>
      </c>
      <c r="B10283" s="537" t="s">
        <v>10276</v>
      </c>
      <c r="C10283" s="31" t="s">
        <v>7632</v>
      </c>
      <c r="D10283" s="31">
        <v>25.2</v>
      </c>
      <c r="E10283" s="310" t="str">
        <f t="shared" si="161"/>
        <v>SINAPI 07/2024 INSUMOS</v>
      </c>
      <c r="F10283" s="31">
        <v>25.2</v>
      </c>
    </row>
    <row r="10284" spans="1:6" ht="40.5">
      <c r="A10284" s="31">
        <v>3830</v>
      </c>
      <c r="B10284" s="537" t="s">
        <v>10277</v>
      </c>
      <c r="C10284" s="31" t="s">
        <v>7632</v>
      </c>
      <c r="D10284" s="31">
        <v>149.88</v>
      </c>
      <c r="E10284" s="310" t="str">
        <f t="shared" si="161"/>
        <v>SINAPI 07/2024 INSUMOS</v>
      </c>
      <c r="F10284" s="31">
        <v>149.88</v>
      </c>
    </row>
    <row r="10285" spans="1:6" ht="40.5">
      <c r="A10285" s="31">
        <v>37981</v>
      </c>
      <c r="B10285" s="537" t="s">
        <v>10278</v>
      </c>
      <c r="C10285" s="31" t="s">
        <v>7632</v>
      </c>
      <c r="D10285" s="31">
        <v>5.25</v>
      </c>
      <c r="E10285" s="310" t="str">
        <f t="shared" si="161"/>
        <v>SINAPI 07/2024 INSUMOS</v>
      </c>
      <c r="F10285" s="31">
        <v>5.25</v>
      </c>
    </row>
    <row r="10286" spans="1:6" ht="40.5">
      <c r="A10286" s="31">
        <v>37982</v>
      </c>
      <c r="B10286" s="537" t="s">
        <v>10279</v>
      </c>
      <c r="C10286" s="31" t="s">
        <v>7632</v>
      </c>
      <c r="D10286" s="31">
        <v>7.62</v>
      </c>
      <c r="E10286" s="310" t="str">
        <f t="shared" si="161"/>
        <v>SINAPI 07/2024 INSUMOS</v>
      </c>
      <c r="F10286" s="31">
        <v>7.62</v>
      </c>
    </row>
    <row r="10287" spans="1:6" ht="40.5">
      <c r="A10287" s="31">
        <v>37983</v>
      </c>
      <c r="B10287" s="537" t="s">
        <v>10280</v>
      </c>
      <c r="C10287" s="31" t="s">
        <v>7632</v>
      </c>
      <c r="D10287" s="31">
        <v>11.27</v>
      </c>
      <c r="E10287" s="310" t="str">
        <f t="shared" si="161"/>
        <v>SINAPI 07/2024 INSUMOS</v>
      </c>
      <c r="F10287" s="31">
        <v>11.27</v>
      </c>
    </row>
    <row r="10288" spans="1:6" ht="40.5">
      <c r="A10288" s="31">
        <v>37984</v>
      </c>
      <c r="B10288" s="537" t="s">
        <v>10281</v>
      </c>
      <c r="C10288" s="31" t="s">
        <v>7632</v>
      </c>
      <c r="D10288" s="31">
        <v>15.83</v>
      </c>
      <c r="E10288" s="310" t="str">
        <f t="shared" si="161"/>
        <v>SINAPI 07/2024 INSUMOS</v>
      </c>
      <c r="F10288" s="31">
        <v>15.83</v>
      </c>
    </row>
    <row r="10289" spans="1:6" ht="40.5">
      <c r="A10289" s="31">
        <v>37985</v>
      </c>
      <c r="B10289" s="537" t="s">
        <v>10282</v>
      </c>
      <c r="C10289" s="31" t="s">
        <v>7632</v>
      </c>
      <c r="D10289" s="31">
        <v>22.49</v>
      </c>
      <c r="E10289" s="310" t="str">
        <f t="shared" si="161"/>
        <v>SINAPI 07/2024 INSUMOS</v>
      </c>
      <c r="F10289" s="31">
        <v>22.49</v>
      </c>
    </row>
    <row r="10290" spans="1:6" ht="40.5">
      <c r="A10290" s="31">
        <v>20165</v>
      </c>
      <c r="B10290" s="537" t="s">
        <v>10283</v>
      </c>
      <c r="C10290" s="31" t="s">
        <v>7632</v>
      </c>
      <c r="D10290" s="31">
        <v>18.579999999999998</v>
      </c>
      <c r="E10290" s="310" t="str">
        <f t="shared" si="161"/>
        <v>SINAPI 07/2024 INSUMOS</v>
      </c>
      <c r="F10290" s="31">
        <v>18.579999999999998</v>
      </c>
    </row>
    <row r="10291" spans="1:6" ht="40.5">
      <c r="A10291" s="31">
        <v>20166</v>
      </c>
      <c r="B10291" s="537" t="s">
        <v>10284</v>
      </c>
      <c r="C10291" s="31" t="s">
        <v>7632</v>
      </c>
      <c r="D10291" s="31">
        <v>56.74</v>
      </c>
      <c r="E10291" s="310" t="str">
        <f t="shared" si="161"/>
        <v>SINAPI 07/2024 INSUMOS</v>
      </c>
      <c r="F10291" s="31">
        <v>56.74</v>
      </c>
    </row>
    <row r="10292" spans="1:6" ht="40.5">
      <c r="A10292" s="31">
        <v>20164</v>
      </c>
      <c r="B10292" s="537" t="s">
        <v>10285</v>
      </c>
      <c r="C10292" s="31" t="s">
        <v>7632</v>
      </c>
      <c r="D10292" s="31">
        <v>8.92</v>
      </c>
      <c r="E10292" s="310" t="str">
        <f t="shared" si="161"/>
        <v>SINAPI 07/2024 INSUMOS</v>
      </c>
      <c r="F10292" s="31">
        <v>8.92</v>
      </c>
    </row>
    <row r="10293" spans="1:6" ht="40.5">
      <c r="A10293" s="31">
        <v>3893</v>
      </c>
      <c r="B10293" s="537" t="s">
        <v>10286</v>
      </c>
      <c r="C10293" s="31" t="s">
        <v>7632</v>
      </c>
      <c r="D10293" s="31">
        <v>13.99</v>
      </c>
      <c r="E10293" s="310" t="str">
        <f t="shared" si="161"/>
        <v>SINAPI 07/2024 INSUMOS</v>
      </c>
      <c r="F10293" s="31">
        <v>13.99</v>
      </c>
    </row>
    <row r="10294" spans="1:6" ht="40.5">
      <c r="A10294" s="31">
        <v>3848</v>
      </c>
      <c r="B10294" s="537" t="s">
        <v>10287</v>
      </c>
      <c r="C10294" s="31" t="s">
        <v>7632</v>
      </c>
      <c r="D10294" s="31">
        <v>8.5299999999999994</v>
      </c>
      <c r="E10294" s="310" t="str">
        <f t="shared" si="161"/>
        <v>SINAPI 07/2024 INSUMOS</v>
      </c>
      <c r="F10294" s="31">
        <v>8.5299999999999994</v>
      </c>
    </row>
    <row r="10295" spans="1:6" ht="40.5">
      <c r="A10295" s="31">
        <v>3895</v>
      </c>
      <c r="B10295" s="537" t="s">
        <v>10288</v>
      </c>
      <c r="C10295" s="31" t="s">
        <v>7632</v>
      </c>
      <c r="D10295" s="31">
        <v>9.4700000000000006</v>
      </c>
      <c r="E10295" s="310" t="str">
        <f t="shared" si="161"/>
        <v>SINAPI 07/2024 INSUMOS</v>
      </c>
      <c r="F10295" s="31">
        <v>9.4700000000000006</v>
      </c>
    </row>
    <row r="10296" spans="1:6" ht="40.5">
      <c r="A10296" s="31">
        <v>12404</v>
      </c>
      <c r="B10296" s="537" t="s">
        <v>10289</v>
      </c>
      <c r="C10296" s="31" t="s">
        <v>7632</v>
      </c>
      <c r="D10296" s="31">
        <v>12.43</v>
      </c>
      <c r="E10296" s="310" t="str">
        <f t="shared" si="161"/>
        <v>SINAPI 07/2024 INSUMOS</v>
      </c>
      <c r="F10296" s="31">
        <v>12.43</v>
      </c>
    </row>
    <row r="10297" spans="1:6" ht="40.5">
      <c r="A10297" s="31">
        <v>3939</v>
      </c>
      <c r="B10297" s="537" t="s">
        <v>10290</v>
      </c>
      <c r="C10297" s="31" t="s">
        <v>7632</v>
      </c>
      <c r="D10297" s="31">
        <v>25.6</v>
      </c>
      <c r="E10297" s="310" t="str">
        <f t="shared" si="161"/>
        <v>SINAPI 07/2024 INSUMOS</v>
      </c>
      <c r="F10297" s="31">
        <v>25.6</v>
      </c>
    </row>
    <row r="10298" spans="1:6" ht="40.5">
      <c r="A10298" s="31">
        <v>3911</v>
      </c>
      <c r="B10298" s="537" t="s">
        <v>10291</v>
      </c>
      <c r="C10298" s="31" t="s">
        <v>7632</v>
      </c>
      <c r="D10298" s="31">
        <v>20.92</v>
      </c>
      <c r="E10298" s="310" t="str">
        <f t="shared" si="161"/>
        <v>SINAPI 07/2024 INSUMOS</v>
      </c>
      <c r="F10298" s="31">
        <v>20.92</v>
      </c>
    </row>
    <row r="10299" spans="1:6" ht="40.5">
      <c r="A10299" s="31">
        <v>3908</v>
      </c>
      <c r="B10299" s="537" t="s">
        <v>10292</v>
      </c>
      <c r="C10299" s="31" t="s">
        <v>7632</v>
      </c>
      <c r="D10299" s="31">
        <v>6.76</v>
      </c>
      <c r="E10299" s="310" t="str">
        <f t="shared" si="161"/>
        <v>SINAPI 07/2024 INSUMOS</v>
      </c>
      <c r="F10299" s="31">
        <v>6.76</v>
      </c>
    </row>
    <row r="10300" spans="1:6" ht="40.5">
      <c r="A10300" s="31">
        <v>3910</v>
      </c>
      <c r="B10300" s="537" t="s">
        <v>10293</v>
      </c>
      <c r="C10300" s="31" t="s">
        <v>7632</v>
      </c>
      <c r="D10300" s="31">
        <v>14.96</v>
      </c>
      <c r="E10300" s="310" t="str">
        <f t="shared" si="161"/>
        <v>SINAPI 07/2024 INSUMOS</v>
      </c>
      <c r="F10300" s="31">
        <v>14.96</v>
      </c>
    </row>
    <row r="10301" spans="1:6" ht="40.5">
      <c r="A10301" s="31">
        <v>3913</v>
      </c>
      <c r="B10301" s="537" t="s">
        <v>10294</v>
      </c>
      <c r="C10301" s="31" t="s">
        <v>7632</v>
      </c>
      <c r="D10301" s="31">
        <v>71.53</v>
      </c>
      <c r="E10301" s="310" t="str">
        <f t="shared" si="161"/>
        <v>SINAPI 07/2024 INSUMOS</v>
      </c>
      <c r="F10301" s="31">
        <v>71.53</v>
      </c>
    </row>
    <row r="10302" spans="1:6" ht="40.5">
      <c r="A10302" s="31">
        <v>3912</v>
      </c>
      <c r="B10302" s="537" t="s">
        <v>10295</v>
      </c>
      <c r="C10302" s="31" t="s">
        <v>7632</v>
      </c>
      <c r="D10302" s="31">
        <v>39.21</v>
      </c>
      <c r="E10302" s="310" t="str">
        <f t="shared" si="161"/>
        <v>SINAPI 07/2024 INSUMOS</v>
      </c>
      <c r="F10302" s="31">
        <v>39.21</v>
      </c>
    </row>
    <row r="10303" spans="1:6" ht="40.5">
      <c r="A10303" s="31">
        <v>3909</v>
      </c>
      <c r="B10303" s="537" t="s">
        <v>10296</v>
      </c>
      <c r="C10303" s="31" t="s">
        <v>7632</v>
      </c>
      <c r="D10303" s="31">
        <v>9.1999999999999993</v>
      </c>
      <c r="E10303" s="310" t="str">
        <f t="shared" si="161"/>
        <v>SINAPI 07/2024 INSUMOS</v>
      </c>
      <c r="F10303" s="31">
        <v>9.1999999999999993</v>
      </c>
    </row>
    <row r="10304" spans="1:6" ht="40.5">
      <c r="A10304" s="31">
        <v>3914</v>
      </c>
      <c r="B10304" s="537" t="s">
        <v>10297</v>
      </c>
      <c r="C10304" s="31" t="s">
        <v>7632</v>
      </c>
      <c r="D10304" s="31">
        <v>107.91</v>
      </c>
      <c r="E10304" s="310" t="str">
        <f t="shared" si="161"/>
        <v>SINAPI 07/2024 INSUMOS</v>
      </c>
      <c r="F10304" s="31">
        <v>107.91</v>
      </c>
    </row>
    <row r="10305" spans="1:6" ht="40.5">
      <c r="A10305" s="31">
        <v>3915</v>
      </c>
      <c r="B10305" s="537" t="s">
        <v>10298</v>
      </c>
      <c r="C10305" s="31" t="s">
        <v>7632</v>
      </c>
      <c r="D10305" s="31">
        <v>170.17</v>
      </c>
      <c r="E10305" s="310" t="str">
        <f t="shared" si="161"/>
        <v>SINAPI 07/2024 INSUMOS</v>
      </c>
      <c r="F10305" s="31">
        <v>170.17</v>
      </c>
    </row>
    <row r="10306" spans="1:6" ht="40.5">
      <c r="A10306" s="31">
        <v>3916</v>
      </c>
      <c r="B10306" s="537" t="s">
        <v>10299</v>
      </c>
      <c r="C10306" s="31" t="s">
        <v>7632</v>
      </c>
      <c r="D10306" s="31">
        <v>310.02</v>
      </c>
      <c r="E10306" s="310" t="str">
        <f t="shared" si="161"/>
        <v>SINAPI 07/2024 INSUMOS</v>
      </c>
      <c r="F10306" s="31">
        <v>310.02</v>
      </c>
    </row>
    <row r="10307" spans="1:6" ht="40.5">
      <c r="A10307" s="31">
        <v>3917</v>
      </c>
      <c r="B10307" s="537" t="s">
        <v>10300</v>
      </c>
      <c r="C10307" s="31" t="s">
        <v>7632</v>
      </c>
      <c r="D10307" s="31">
        <v>511.33</v>
      </c>
      <c r="E10307" s="310" t="str">
        <f t="shared" si="161"/>
        <v>SINAPI 07/2024 INSUMOS</v>
      </c>
      <c r="F10307" s="31">
        <v>511.33</v>
      </c>
    </row>
    <row r="10308" spans="1:6" ht="40.5">
      <c r="A10308" s="31">
        <v>1904</v>
      </c>
      <c r="B10308" s="537" t="s">
        <v>10301</v>
      </c>
      <c r="C10308" s="31" t="s">
        <v>7632</v>
      </c>
      <c r="D10308" s="31">
        <v>1.35</v>
      </c>
      <c r="E10308" s="310" t="str">
        <f t="shared" si="161"/>
        <v>SINAPI 07/2024 INSUMOS</v>
      </c>
      <c r="F10308" s="31">
        <v>1.35</v>
      </c>
    </row>
    <row r="10309" spans="1:6" ht="40.5">
      <c r="A10309" s="31">
        <v>1899</v>
      </c>
      <c r="B10309" s="537" t="s">
        <v>10302</v>
      </c>
      <c r="C10309" s="31" t="s">
        <v>7632</v>
      </c>
      <c r="D10309" s="31">
        <v>1.53</v>
      </c>
      <c r="E10309" s="310" t="str">
        <f t="shared" si="161"/>
        <v>SINAPI 07/2024 INSUMOS</v>
      </c>
      <c r="F10309" s="31">
        <v>1.53</v>
      </c>
    </row>
    <row r="10310" spans="1:6" ht="40.5">
      <c r="A10310" s="31">
        <v>1900</v>
      </c>
      <c r="B10310" s="537" t="s">
        <v>10303</v>
      </c>
      <c r="C10310" s="31" t="s">
        <v>7632</v>
      </c>
      <c r="D10310" s="31">
        <v>2.48</v>
      </c>
      <c r="E10310" s="310" t="str">
        <f t="shared" si="161"/>
        <v>SINAPI 07/2024 INSUMOS</v>
      </c>
      <c r="F10310" s="31">
        <v>2.48</v>
      </c>
    </row>
    <row r="10311" spans="1:6" ht="40.5">
      <c r="A10311" s="31">
        <v>12407</v>
      </c>
      <c r="B10311" s="537" t="s">
        <v>10304</v>
      </c>
      <c r="C10311" s="31" t="s">
        <v>7632</v>
      </c>
      <c r="D10311" s="31">
        <v>38.71</v>
      </c>
      <c r="E10311" s="310" t="str">
        <f t="shared" si="161"/>
        <v>SINAPI 07/2024 INSUMOS</v>
      </c>
      <c r="F10311" s="31">
        <v>38.71</v>
      </c>
    </row>
    <row r="10312" spans="1:6" ht="40.5">
      <c r="A10312" s="31">
        <v>12408</v>
      </c>
      <c r="B10312" s="537" t="s">
        <v>10305</v>
      </c>
      <c r="C10312" s="31" t="s">
        <v>7632</v>
      </c>
      <c r="D10312" s="31">
        <v>21.85</v>
      </c>
      <c r="E10312" s="310" t="str">
        <f t="shared" si="161"/>
        <v>SINAPI 07/2024 INSUMOS</v>
      </c>
      <c r="F10312" s="31">
        <v>21.85</v>
      </c>
    </row>
    <row r="10313" spans="1:6" ht="40.5">
      <c r="A10313" s="31">
        <v>12409</v>
      </c>
      <c r="B10313" s="537" t="s">
        <v>10306</v>
      </c>
      <c r="C10313" s="31" t="s">
        <v>7632</v>
      </c>
      <c r="D10313" s="31">
        <v>21.85</v>
      </c>
      <c r="E10313" s="310" t="str">
        <f t="shared" si="161"/>
        <v>SINAPI 07/2024 INSUMOS</v>
      </c>
      <c r="F10313" s="31">
        <v>21.85</v>
      </c>
    </row>
    <row r="10314" spans="1:6" ht="40.5">
      <c r="A10314" s="31">
        <v>12410</v>
      </c>
      <c r="B10314" s="537" t="s">
        <v>10307</v>
      </c>
      <c r="C10314" s="31" t="s">
        <v>7632</v>
      </c>
      <c r="D10314" s="31">
        <v>15.05</v>
      </c>
      <c r="E10314" s="310" t="str">
        <f t="shared" si="161"/>
        <v>SINAPI 07/2024 INSUMOS</v>
      </c>
      <c r="F10314" s="31">
        <v>15.05</v>
      </c>
    </row>
    <row r="10315" spans="1:6" ht="40.5">
      <c r="A10315" s="31">
        <v>3936</v>
      </c>
      <c r="B10315" s="537" t="s">
        <v>10308</v>
      </c>
      <c r="C10315" s="31" t="s">
        <v>7632</v>
      </c>
      <c r="D10315" s="31">
        <v>27.2</v>
      </c>
      <c r="E10315" s="310" t="str">
        <f t="shared" si="161"/>
        <v>SINAPI 07/2024 INSUMOS</v>
      </c>
      <c r="F10315" s="31">
        <v>27.2</v>
      </c>
    </row>
    <row r="10316" spans="1:6" ht="40.5">
      <c r="A10316" s="31">
        <v>3922</v>
      </c>
      <c r="B10316" s="537" t="s">
        <v>10309</v>
      </c>
      <c r="C10316" s="31" t="s">
        <v>7632</v>
      </c>
      <c r="D10316" s="31">
        <v>25.02</v>
      </c>
      <c r="E10316" s="310" t="str">
        <f t="shared" si="161"/>
        <v>SINAPI 07/2024 INSUMOS</v>
      </c>
      <c r="F10316" s="31">
        <v>25.02</v>
      </c>
    </row>
    <row r="10317" spans="1:6" ht="40.5">
      <c r="A10317" s="31">
        <v>3924</v>
      </c>
      <c r="B10317" s="537" t="s">
        <v>10310</v>
      </c>
      <c r="C10317" s="31" t="s">
        <v>7632</v>
      </c>
      <c r="D10317" s="31">
        <v>27.2</v>
      </c>
      <c r="E10317" s="310" t="str">
        <f t="shared" si="161"/>
        <v>SINAPI 07/2024 INSUMOS</v>
      </c>
      <c r="F10317" s="31">
        <v>27.2</v>
      </c>
    </row>
    <row r="10318" spans="1:6" ht="40.5">
      <c r="A10318" s="31">
        <v>3923</v>
      </c>
      <c r="B10318" s="537" t="s">
        <v>10311</v>
      </c>
      <c r="C10318" s="31" t="s">
        <v>7632</v>
      </c>
      <c r="D10318" s="31">
        <v>27.2</v>
      </c>
      <c r="E10318" s="310" t="str">
        <f t="shared" si="161"/>
        <v>SINAPI 07/2024 INSUMOS</v>
      </c>
      <c r="F10318" s="31">
        <v>27.2</v>
      </c>
    </row>
    <row r="10319" spans="1:6" ht="40.5">
      <c r="A10319" s="31">
        <v>3937</v>
      </c>
      <c r="B10319" s="537" t="s">
        <v>10312</v>
      </c>
      <c r="C10319" s="31" t="s">
        <v>7632</v>
      </c>
      <c r="D10319" s="31">
        <v>22.44</v>
      </c>
      <c r="E10319" s="310" t="str">
        <f t="shared" si="161"/>
        <v>SINAPI 07/2024 INSUMOS</v>
      </c>
      <c r="F10319" s="31">
        <v>22.44</v>
      </c>
    </row>
    <row r="10320" spans="1:6" ht="40.5">
      <c r="A10320" s="31">
        <v>3921</v>
      </c>
      <c r="B10320" s="537" t="s">
        <v>10313</v>
      </c>
      <c r="C10320" s="31" t="s">
        <v>7632</v>
      </c>
      <c r="D10320" s="31">
        <v>22.45</v>
      </c>
      <c r="E10320" s="310" t="str">
        <f t="shared" si="161"/>
        <v>SINAPI 07/2024 INSUMOS</v>
      </c>
      <c r="F10320" s="31">
        <v>22.45</v>
      </c>
    </row>
    <row r="10321" spans="1:6" ht="40.5">
      <c r="A10321" s="31">
        <v>3920</v>
      </c>
      <c r="B10321" s="537" t="s">
        <v>10314</v>
      </c>
      <c r="C10321" s="31" t="s">
        <v>7632</v>
      </c>
      <c r="D10321" s="31">
        <v>22.44</v>
      </c>
      <c r="E10321" s="310" t="str">
        <f t="shared" si="161"/>
        <v>SINAPI 07/2024 INSUMOS</v>
      </c>
      <c r="F10321" s="31">
        <v>22.44</v>
      </c>
    </row>
    <row r="10322" spans="1:6" ht="40.5">
      <c r="A10322" s="31">
        <v>3938</v>
      </c>
      <c r="B10322" s="537" t="s">
        <v>10315</v>
      </c>
      <c r="C10322" s="31" t="s">
        <v>7632</v>
      </c>
      <c r="D10322" s="31">
        <v>14.79</v>
      </c>
      <c r="E10322" s="310" t="str">
        <f t="shared" si="161"/>
        <v>SINAPI 07/2024 INSUMOS</v>
      </c>
      <c r="F10322" s="31">
        <v>14.79</v>
      </c>
    </row>
    <row r="10323" spans="1:6" ht="40.5">
      <c r="A10323" s="31">
        <v>3919</v>
      </c>
      <c r="B10323" s="537" t="s">
        <v>10316</v>
      </c>
      <c r="C10323" s="31" t="s">
        <v>7632</v>
      </c>
      <c r="D10323" s="31">
        <v>15.08</v>
      </c>
      <c r="E10323" s="310" t="str">
        <f t="shared" si="161"/>
        <v>SINAPI 07/2024 INSUMOS</v>
      </c>
      <c r="F10323" s="31">
        <v>15.08</v>
      </c>
    </row>
    <row r="10324" spans="1:6" ht="40.5">
      <c r="A10324" s="31">
        <v>3927</v>
      </c>
      <c r="B10324" s="537" t="s">
        <v>10317</v>
      </c>
      <c r="C10324" s="31" t="s">
        <v>7632</v>
      </c>
      <c r="D10324" s="31">
        <v>76.38</v>
      </c>
      <c r="E10324" s="310" t="str">
        <f t="shared" si="161"/>
        <v>SINAPI 07/2024 INSUMOS</v>
      </c>
      <c r="F10324" s="31">
        <v>76.38</v>
      </c>
    </row>
    <row r="10325" spans="1:6" ht="40.5">
      <c r="A10325" s="31">
        <v>3928</v>
      </c>
      <c r="B10325" s="537" t="s">
        <v>10318</v>
      </c>
      <c r="C10325" s="31" t="s">
        <v>7632</v>
      </c>
      <c r="D10325" s="31">
        <v>76.38</v>
      </c>
      <c r="E10325" s="310" t="str">
        <f t="shared" si="161"/>
        <v>SINAPI 07/2024 INSUMOS</v>
      </c>
      <c r="F10325" s="31">
        <v>76.38</v>
      </c>
    </row>
    <row r="10326" spans="1:6" ht="40.5">
      <c r="A10326" s="31">
        <v>3926</v>
      </c>
      <c r="B10326" s="537" t="s">
        <v>10319</v>
      </c>
      <c r="C10326" s="31" t="s">
        <v>7632</v>
      </c>
      <c r="D10326" s="31">
        <v>43.54</v>
      </c>
      <c r="E10326" s="310" t="str">
        <f t="shared" si="161"/>
        <v>SINAPI 07/2024 INSUMOS</v>
      </c>
      <c r="F10326" s="31">
        <v>43.54</v>
      </c>
    </row>
    <row r="10327" spans="1:6" ht="40.5">
      <c r="A10327" s="31">
        <v>3935</v>
      </c>
      <c r="B10327" s="537" t="s">
        <v>10320</v>
      </c>
      <c r="C10327" s="31" t="s">
        <v>7632</v>
      </c>
      <c r="D10327" s="31">
        <v>43.54</v>
      </c>
      <c r="E10327" s="310" t="str">
        <f t="shared" si="161"/>
        <v>SINAPI 07/2024 INSUMOS</v>
      </c>
      <c r="F10327" s="31">
        <v>43.54</v>
      </c>
    </row>
    <row r="10328" spans="1:6" ht="40.5">
      <c r="A10328" s="31">
        <v>3925</v>
      </c>
      <c r="B10328" s="537" t="s">
        <v>10321</v>
      </c>
      <c r="C10328" s="31" t="s">
        <v>7632</v>
      </c>
      <c r="D10328" s="31">
        <v>43.54</v>
      </c>
      <c r="E10328" s="310" t="str">
        <f t="shared" si="161"/>
        <v>SINAPI 07/2024 INSUMOS</v>
      </c>
      <c r="F10328" s="31">
        <v>43.54</v>
      </c>
    </row>
    <row r="10329" spans="1:6" ht="40.5">
      <c r="A10329" s="31">
        <v>12406</v>
      </c>
      <c r="B10329" s="537" t="s">
        <v>10322</v>
      </c>
      <c r="C10329" s="31" t="s">
        <v>7632</v>
      </c>
      <c r="D10329" s="31">
        <v>10.69</v>
      </c>
      <c r="E10329" s="310" t="str">
        <f t="shared" si="161"/>
        <v>SINAPI 07/2024 INSUMOS</v>
      </c>
      <c r="F10329" s="31">
        <v>10.69</v>
      </c>
    </row>
    <row r="10330" spans="1:6" ht="40.5">
      <c r="A10330" s="31">
        <v>3929</v>
      </c>
      <c r="B10330" s="537" t="s">
        <v>10323</v>
      </c>
      <c r="C10330" s="31" t="s">
        <v>7632</v>
      </c>
      <c r="D10330" s="31">
        <v>116.37</v>
      </c>
      <c r="E10330" s="310" t="str">
        <f t="shared" si="161"/>
        <v>SINAPI 07/2024 INSUMOS</v>
      </c>
      <c r="F10330" s="31">
        <v>116.37</v>
      </c>
    </row>
    <row r="10331" spans="1:6" ht="40.5">
      <c r="A10331" s="31">
        <v>3931</v>
      </c>
      <c r="B10331" s="537" t="s">
        <v>10324</v>
      </c>
      <c r="C10331" s="31" t="s">
        <v>7632</v>
      </c>
      <c r="D10331" s="31">
        <v>116.37</v>
      </c>
      <c r="E10331" s="310" t="str">
        <f t="shared" si="161"/>
        <v>SINAPI 07/2024 INSUMOS</v>
      </c>
      <c r="F10331" s="31">
        <v>116.37</v>
      </c>
    </row>
    <row r="10332" spans="1:6" ht="40.5">
      <c r="A10332" s="31">
        <v>3930</v>
      </c>
      <c r="B10332" s="537" t="s">
        <v>10325</v>
      </c>
      <c r="C10332" s="31" t="s">
        <v>7632</v>
      </c>
      <c r="D10332" s="31">
        <v>116.37</v>
      </c>
      <c r="E10332" s="310" t="str">
        <f t="shared" si="161"/>
        <v>SINAPI 07/2024 INSUMOS</v>
      </c>
      <c r="F10332" s="31">
        <v>116.37</v>
      </c>
    </row>
    <row r="10333" spans="1:6" ht="40.5">
      <c r="A10333" s="31">
        <v>3932</v>
      </c>
      <c r="B10333" s="537" t="s">
        <v>10326</v>
      </c>
      <c r="C10333" s="31" t="s">
        <v>7632</v>
      </c>
      <c r="D10333" s="31">
        <v>200.94</v>
      </c>
      <c r="E10333" s="310" t="str">
        <f t="shared" si="161"/>
        <v>SINAPI 07/2024 INSUMOS</v>
      </c>
      <c r="F10333" s="31">
        <v>200.94</v>
      </c>
    </row>
    <row r="10334" spans="1:6" ht="40.5">
      <c r="A10334" s="31">
        <v>3933</v>
      </c>
      <c r="B10334" s="537" t="s">
        <v>10327</v>
      </c>
      <c r="C10334" s="31" t="s">
        <v>7632</v>
      </c>
      <c r="D10334" s="31">
        <v>200.94</v>
      </c>
      <c r="E10334" s="310" t="str">
        <f t="shared" si="161"/>
        <v>SINAPI 07/2024 INSUMOS</v>
      </c>
      <c r="F10334" s="31">
        <v>200.94</v>
      </c>
    </row>
    <row r="10335" spans="1:6" ht="40.5">
      <c r="A10335" s="31">
        <v>3934</v>
      </c>
      <c r="B10335" s="537" t="s">
        <v>10328</v>
      </c>
      <c r="C10335" s="31" t="s">
        <v>7632</v>
      </c>
      <c r="D10335" s="31">
        <v>200.94</v>
      </c>
      <c r="E10335" s="310" t="str">
        <f t="shared" si="161"/>
        <v>SINAPI 07/2024 INSUMOS</v>
      </c>
      <c r="F10335" s="31">
        <v>200.94</v>
      </c>
    </row>
    <row r="10336" spans="1:6" ht="40.5">
      <c r="A10336" s="31">
        <v>40364</v>
      </c>
      <c r="B10336" s="537" t="s">
        <v>10329</v>
      </c>
      <c r="C10336" s="31" t="s">
        <v>7632</v>
      </c>
      <c r="D10336" s="31">
        <v>58.62</v>
      </c>
      <c r="E10336" s="310" t="str">
        <f t="shared" si="161"/>
        <v>SINAPI 07/2024 INSUMOS</v>
      </c>
      <c r="F10336" s="31">
        <v>58.62</v>
      </c>
    </row>
    <row r="10337" spans="1:6" ht="40.5">
      <c r="A10337" s="31">
        <v>40361</v>
      </c>
      <c r="B10337" s="537" t="s">
        <v>10330</v>
      </c>
      <c r="C10337" s="31" t="s">
        <v>7632</v>
      </c>
      <c r="D10337" s="31">
        <v>45.83</v>
      </c>
      <c r="E10337" s="310" t="str">
        <f t="shared" si="161"/>
        <v>SINAPI 07/2024 INSUMOS</v>
      </c>
      <c r="F10337" s="31">
        <v>45.83</v>
      </c>
    </row>
    <row r="10338" spans="1:6" ht="40.5">
      <c r="A10338" s="31">
        <v>40358</v>
      </c>
      <c r="B10338" s="537" t="s">
        <v>10331</v>
      </c>
      <c r="C10338" s="31" t="s">
        <v>7632</v>
      </c>
      <c r="D10338" s="31">
        <v>17.47</v>
      </c>
      <c r="E10338" s="310" t="str">
        <f t="shared" si="161"/>
        <v>SINAPI 07/2024 INSUMOS</v>
      </c>
      <c r="F10338" s="31">
        <v>17.47</v>
      </c>
    </row>
    <row r="10339" spans="1:6" ht="40.5">
      <c r="A10339" s="31">
        <v>40370</v>
      </c>
      <c r="B10339" s="537" t="s">
        <v>10332</v>
      </c>
      <c r="C10339" s="31" t="s">
        <v>7632</v>
      </c>
      <c r="D10339" s="31">
        <v>186</v>
      </c>
      <c r="E10339" s="310" t="str">
        <f t="shared" si="161"/>
        <v>SINAPI 07/2024 INSUMOS</v>
      </c>
      <c r="F10339" s="31">
        <v>186</v>
      </c>
    </row>
    <row r="10340" spans="1:6" ht="40.5">
      <c r="A10340" s="31">
        <v>40367</v>
      </c>
      <c r="B10340" s="537" t="s">
        <v>10333</v>
      </c>
      <c r="C10340" s="31" t="s">
        <v>7632</v>
      </c>
      <c r="D10340" s="31">
        <v>92.45</v>
      </c>
      <c r="E10340" s="310" t="str">
        <f t="shared" si="161"/>
        <v>SINAPI 07/2024 INSUMOS</v>
      </c>
      <c r="F10340" s="31">
        <v>92.45</v>
      </c>
    </row>
    <row r="10341" spans="1:6" ht="40.5">
      <c r="A10341" s="31">
        <v>40373</v>
      </c>
      <c r="B10341" s="537" t="s">
        <v>10334</v>
      </c>
      <c r="C10341" s="31" t="s">
        <v>7632</v>
      </c>
      <c r="D10341" s="31">
        <v>251.52</v>
      </c>
      <c r="E10341" s="310" t="str">
        <f t="shared" si="161"/>
        <v>SINAPI 07/2024 INSUMOS</v>
      </c>
      <c r="F10341" s="31">
        <v>251.52</v>
      </c>
    </row>
    <row r="10342" spans="1:6" ht="40.5">
      <c r="A10342" s="31">
        <v>40355</v>
      </c>
      <c r="B10342" s="537" t="s">
        <v>10335</v>
      </c>
      <c r="C10342" s="31" t="s">
        <v>7632</v>
      </c>
      <c r="D10342" s="31">
        <v>12.51</v>
      </c>
      <c r="E10342" s="310" t="str">
        <f t="shared" si="161"/>
        <v>SINAPI 07/2024 INSUMOS</v>
      </c>
      <c r="F10342" s="31">
        <v>12.51</v>
      </c>
    </row>
    <row r="10343" spans="1:6" ht="40.5">
      <c r="A10343" s="31">
        <v>3907</v>
      </c>
      <c r="B10343" s="537" t="s">
        <v>10336</v>
      </c>
      <c r="C10343" s="31" t="s">
        <v>7632</v>
      </c>
      <c r="D10343" s="31">
        <v>4.8899999999999997</v>
      </c>
      <c r="E10343" s="310" t="str">
        <f t="shared" si="161"/>
        <v>SINAPI 07/2024 INSUMOS</v>
      </c>
      <c r="F10343" s="31">
        <v>4.8899999999999997</v>
      </c>
    </row>
    <row r="10344" spans="1:6" ht="40.5">
      <c r="A10344" s="31">
        <v>3889</v>
      </c>
      <c r="B10344" s="537" t="s">
        <v>10337</v>
      </c>
      <c r="C10344" s="31" t="s">
        <v>7632</v>
      </c>
      <c r="D10344" s="31">
        <v>3.47</v>
      </c>
      <c r="E10344" s="310" t="str">
        <f t="shared" si="161"/>
        <v>SINAPI 07/2024 INSUMOS</v>
      </c>
      <c r="F10344" s="31">
        <v>3.47</v>
      </c>
    </row>
    <row r="10345" spans="1:6" ht="40.5">
      <c r="A10345" s="31">
        <v>3868</v>
      </c>
      <c r="B10345" s="537" t="s">
        <v>10338</v>
      </c>
      <c r="C10345" s="31" t="s">
        <v>7632</v>
      </c>
      <c r="D10345" s="31">
        <v>1.27</v>
      </c>
      <c r="E10345" s="310" t="str">
        <f t="shared" si="161"/>
        <v>SINAPI 07/2024 INSUMOS</v>
      </c>
      <c r="F10345" s="31">
        <v>1.27</v>
      </c>
    </row>
    <row r="10346" spans="1:6" ht="40.5">
      <c r="A10346" s="31">
        <v>3869</v>
      </c>
      <c r="B10346" s="537" t="s">
        <v>10339</v>
      </c>
      <c r="C10346" s="31" t="s">
        <v>7632</v>
      </c>
      <c r="D10346" s="31">
        <v>2.83</v>
      </c>
      <c r="E10346" s="310" t="str">
        <f t="shared" ref="E10346:E10409" si="162">+$G$7658</f>
        <v>SINAPI 07/2024 INSUMOS</v>
      </c>
      <c r="F10346" s="31">
        <v>2.83</v>
      </c>
    </row>
    <row r="10347" spans="1:6" ht="40.5">
      <c r="A10347" s="31">
        <v>3872</v>
      </c>
      <c r="B10347" s="537" t="s">
        <v>10340</v>
      </c>
      <c r="C10347" s="31" t="s">
        <v>7632</v>
      </c>
      <c r="D10347" s="31">
        <v>4.82</v>
      </c>
      <c r="E10347" s="310" t="str">
        <f t="shared" si="162"/>
        <v>SINAPI 07/2024 INSUMOS</v>
      </c>
      <c r="F10347" s="31">
        <v>4.82</v>
      </c>
    </row>
    <row r="10348" spans="1:6" ht="40.5">
      <c r="A10348" s="31">
        <v>3850</v>
      </c>
      <c r="B10348" s="537" t="s">
        <v>10341</v>
      </c>
      <c r="C10348" s="31" t="s">
        <v>7632</v>
      </c>
      <c r="D10348" s="31">
        <v>11.13</v>
      </c>
      <c r="E10348" s="310" t="str">
        <f t="shared" si="162"/>
        <v>SINAPI 07/2024 INSUMOS</v>
      </c>
      <c r="F10348" s="31">
        <v>11.13</v>
      </c>
    </row>
    <row r="10349" spans="1:6" ht="40.5">
      <c r="A10349" s="31">
        <v>38023</v>
      </c>
      <c r="B10349" s="537" t="s">
        <v>10342</v>
      </c>
      <c r="C10349" s="31" t="s">
        <v>7632</v>
      </c>
      <c r="D10349" s="31">
        <v>5.66</v>
      </c>
      <c r="E10349" s="310" t="str">
        <f t="shared" si="162"/>
        <v>SINAPI 07/2024 INSUMOS</v>
      </c>
      <c r="F10349" s="31">
        <v>5.66</v>
      </c>
    </row>
    <row r="10350" spans="1:6" ht="40.5">
      <c r="A10350" s="31">
        <v>37986</v>
      </c>
      <c r="B10350" s="537" t="s">
        <v>10343</v>
      </c>
      <c r="C10350" s="31" t="s">
        <v>7632</v>
      </c>
      <c r="D10350" s="31">
        <v>1.79</v>
      </c>
      <c r="E10350" s="310" t="str">
        <f t="shared" si="162"/>
        <v>SINAPI 07/2024 INSUMOS</v>
      </c>
      <c r="F10350" s="31">
        <v>1.79</v>
      </c>
    </row>
    <row r="10351" spans="1:6" ht="40.5">
      <c r="A10351" s="31">
        <v>37987</v>
      </c>
      <c r="B10351" s="537" t="s">
        <v>10344</v>
      </c>
      <c r="C10351" s="31" t="s">
        <v>7632</v>
      </c>
      <c r="D10351" s="31">
        <v>89.48</v>
      </c>
      <c r="E10351" s="310" t="str">
        <f t="shared" si="162"/>
        <v>SINAPI 07/2024 INSUMOS</v>
      </c>
      <c r="F10351" s="31">
        <v>89.48</v>
      </c>
    </row>
    <row r="10352" spans="1:6" ht="40.5">
      <c r="A10352" s="31">
        <v>37988</v>
      </c>
      <c r="B10352" s="537" t="s">
        <v>10345</v>
      </c>
      <c r="C10352" s="31" t="s">
        <v>7632</v>
      </c>
      <c r="D10352" s="31">
        <v>142.18</v>
      </c>
      <c r="E10352" s="310" t="str">
        <f t="shared" si="162"/>
        <v>SINAPI 07/2024 INSUMOS</v>
      </c>
      <c r="F10352" s="31">
        <v>142.18</v>
      </c>
    </row>
    <row r="10353" spans="1:6" ht="40.5">
      <c r="A10353" s="31">
        <v>21120</v>
      </c>
      <c r="B10353" s="537" t="s">
        <v>10346</v>
      </c>
      <c r="C10353" s="31" t="s">
        <v>7632</v>
      </c>
      <c r="D10353" s="31">
        <v>9.15</v>
      </c>
      <c r="E10353" s="310" t="str">
        <f t="shared" si="162"/>
        <v>SINAPI 07/2024 INSUMOS</v>
      </c>
      <c r="F10353" s="31">
        <v>9.15</v>
      </c>
    </row>
    <row r="10354" spans="1:6" ht="40.5">
      <c r="A10354" s="31">
        <v>39318</v>
      </c>
      <c r="B10354" s="537" t="s">
        <v>10347</v>
      </c>
      <c r="C10354" s="31" t="s">
        <v>7632</v>
      </c>
      <c r="D10354" s="31">
        <v>8.51</v>
      </c>
      <c r="E10354" s="310" t="str">
        <f t="shared" si="162"/>
        <v>SINAPI 07/2024 INSUMOS</v>
      </c>
      <c r="F10354" s="31">
        <v>8.51</v>
      </c>
    </row>
    <row r="10355" spans="1:6" ht="40.5">
      <c r="A10355" s="31">
        <v>40366</v>
      </c>
      <c r="B10355" s="537" t="s">
        <v>10348</v>
      </c>
      <c r="C10355" s="31" t="s">
        <v>7632</v>
      </c>
      <c r="D10355" s="31">
        <v>45.72</v>
      </c>
      <c r="E10355" s="310" t="str">
        <f t="shared" si="162"/>
        <v>SINAPI 07/2024 INSUMOS</v>
      </c>
      <c r="F10355" s="31">
        <v>45.72</v>
      </c>
    </row>
    <row r="10356" spans="1:6" ht="40.5">
      <c r="A10356" s="31">
        <v>40363</v>
      </c>
      <c r="B10356" s="537" t="s">
        <v>10349</v>
      </c>
      <c r="C10356" s="31" t="s">
        <v>7632</v>
      </c>
      <c r="D10356" s="31">
        <v>35.76</v>
      </c>
      <c r="E10356" s="310" t="str">
        <f t="shared" si="162"/>
        <v>SINAPI 07/2024 INSUMOS</v>
      </c>
      <c r="F10356" s="31">
        <v>35.76</v>
      </c>
    </row>
    <row r="10357" spans="1:6" ht="40.5">
      <c r="A10357" s="31">
        <v>40354</v>
      </c>
      <c r="B10357" s="537" t="s">
        <v>10350</v>
      </c>
      <c r="C10357" s="31" t="s">
        <v>7632</v>
      </c>
      <c r="D10357" s="31">
        <v>15.57</v>
      </c>
      <c r="E10357" s="310" t="str">
        <f t="shared" si="162"/>
        <v>SINAPI 07/2024 INSUMOS</v>
      </c>
      <c r="F10357" s="31">
        <v>15.57</v>
      </c>
    </row>
    <row r="10358" spans="1:6" ht="40.5">
      <c r="A10358" s="31">
        <v>40360</v>
      </c>
      <c r="B10358" s="537" t="s">
        <v>10351</v>
      </c>
      <c r="C10358" s="31" t="s">
        <v>7632</v>
      </c>
      <c r="D10358" s="31">
        <v>23.44</v>
      </c>
      <c r="E10358" s="310" t="str">
        <f t="shared" si="162"/>
        <v>SINAPI 07/2024 INSUMOS</v>
      </c>
      <c r="F10358" s="31">
        <v>23.44</v>
      </c>
    </row>
    <row r="10359" spans="1:6" ht="40.5">
      <c r="A10359" s="31">
        <v>40372</v>
      </c>
      <c r="B10359" s="537" t="s">
        <v>10352</v>
      </c>
      <c r="C10359" s="31" t="s">
        <v>7632</v>
      </c>
      <c r="D10359" s="31">
        <v>144.79</v>
      </c>
      <c r="E10359" s="310" t="str">
        <f t="shared" si="162"/>
        <v>SINAPI 07/2024 INSUMOS</v>
      </c>
      <c r="F10359" s="31">
        <v>144.79</v>
      </c>
    </row>
    <row r="10360" spans="1:6" ht="40.5">
      <c r="A10360" s="31">
        <v>40369</v>
      </c>
      <c r="B10360" s="537" t="s">
        <v>10353</v>
      </c>
      <c r="C10360" s="31" t="s">
        <v>7632</v>
      </c>
      <c r="D10360" s="31">
        <v>72.06</v>
      </c>
      <c r="E10360" s="310" t="str">
        <f t="shared" si="162"/>
        <v>SINAPI 07/2024 INSUMOS</v>
      </c>
      <c r="F10360" s="31">
        <v>72.06</v>
      </c>
    </row>
    <row r="10361" spans="1:6" ht="40.5">
      <c r="A10361" s="31">
        <v>40357</v>
      </c>
      <c r="B10361" s="537" t="s">
        <v>10354</v>
      </c>
      <c r="C10361" s="31" t="s">
        <v>7632</v>
      </c>
      <c r="D10361" s="31">
        <v>17.47</v>
      </c>
      <c r="E10361" s="310" t="str">
        <f t="shared" si="162"/>
        <v>SINAPI 07/2024 INSUMOS</v>
      </c>
      <c r="F10361" s="31">
        <v>17.47</v>
      </c>
    </row>
    <row r="10362" spans="1:6" ht="40.5">
      <c r="A10362" s="31">
        <v>40375</v>
      </c>
      <c r="B10362" s="537" t="s">
        <v>10355</v>
      </c>
      <c r="C10362" s="31" t="s">
        <v>7632</v>
      </c>
      <c r="D10362" s="31">
        <v>196</v>
      </c>
      <c r="E10362" s="310" t="str">
        <f t="shared" si="162"/>
        <v>SINAPI 07/2024 INSUMOS</v>
      </c>
      <c r="F10362" s="31">
        <v>196</v>
      </c>
    </row>
    <row r="10363" spans="1:6" ht="40.5">
      <c r="A10363" s="31">
        <v>1893</v>
      </c>
      <c r="B10363" s="537" t="s">
        <v>10356</v>
      </c>
      <c r="C10363" s="31" t="s">
        <v>7632</v>
      </c>
      <c r="D10363" s="31">
        <v>5.0999999999999996</v>
      </c>
      <c r="E10363" s="310" t="str">
        <f t="shared" si="162"/>
        <v>SINAPI 07/2024 INSUMOS</v>
      </c>
      <c r="F10363" s="31">
        <v>5.0999999999999996</v>
      </c>
    </row>
    <row r="10364" spans="1:6" ht="40.5">
      <c r="A10364" s="31">
        <v>1902</v>
      </c>
      <c r="B10364" s="537" t="s">
        <v>10357</v>
      </c>
      <c r="C10364" s="31" t="s">
        <v>7632</v>
      </c>
      <c r="D10364" s="31">
        <v>3.71</v>
      </c>
      <c r="E10364" s="310" t="str">
        <f t="shared" si="162"/>
        <v>SINAPI 07/2024 INSUMOS</v>
      </c>
      <c r="F10364" s="31">
        <v>3.71</v>
      </c>
    </row>
    <row r="10365" spans="1:6" ht="40.5">
      <c r="A10365" s="31">
        <v>1901</v>
      </c>
      <c r="B10365" s="537" t="s">
        <v>10358</v>
      </c>
      <c r="C10365" s="31" t="s">
        <v>7632</v>
      </c>
      <c r="D10365" s="31">
        <v>1.1599999999999999</v>
      </c>
      <c r="E10365" s="310" t="str">
        <f t="shared" si="162"/>
        <v>SINAPI 07/2024 INSUMOS</v>
      </c>
      <c r="F10365" s="31">
        <v>1.1599999999999999</v>
      </c>
    </row>
    <row r="10366" spans="1:6" ht="40.5">
      <c r="A10366" s="31">
        <v>1892</v>
      </c>
      <c r="B10366" s="537" t="s">
        <v>10359</v>
      </c>
      <c r="C10366" s="31" t="s">
        <v>7632</v>
      </c>
      <c r="D10366" s="31">
        <v>2.39</v>
      </c>
      <c r="E10366" s="310" t="str">
        <f t="shared" si="162"/>
        <v>SINAPI 07/2024 INSUMOS</v>
      </c>
      <c r="F10366" s="31">
        <v>2.39</v>
      </c>
    </row>
    <row r="10367" spans="1:6" ht="40.5">
      <c r="A10367" s="31">
        <v>1907</v>
      </c>
      <c r="B10367" s="537" t="s">
        <v>10360</v>
      </c>
      <c r="C10367" s="31" t="s">
        <v>7632</v>
      </c>
      <c r="D10367" s="31">
        <v>16.43</v>
      </c>
      <c r="E10367" s="310" t="str">
        <f t="shared" si="162"/>
        <v>SINAPI 07/2024 INSUMOS</v>
      </c>
      <c r="F10367" s="31">
        <v>16.43</v>
      </c>
    </row>
    <row r="10368" spans="1:6" ht="40.5">
      <c r="A10368" s="31">
        <v>1894</v>
      </c>
      <c r="B10368" s="537" t="s">
        <v>10361</v>
      </c>
      <c r="C10368" s="31" t="s">
        <v>7632</v>
      </c>
      <c r="D10368" s="31">
        <v>7.39</v>
      </c>
      <c r="E10368" s="310" t="str">
        <f t="shared" si="162"/>
        <v>SINAPI 07/2024 INSUMOS</v>
      </c>
      <c r="F10368" s="31">
        <v>7.39</v>
      </c>
    </row>
    <row r="10369" spans="1:6" ht="40.5">
      <c r="A10369" s="31">
        <v>1891</v>
      </c>
      <c r="B10369" s="537" t="s">
        <v>10362</v>
      </c>
      <c r="C10369" s="31" t="s">
        <v>7632</v>
      </c>
      <c r="D10369" s="31">
        <v>1.71</v>
      </c>
      <c r="E10369" s="310" t="str">
        <f t="shared" si="162"/>
        <v>SINAPI 07/2024 INSUMOS</v>
      </c>
      <c r="F10369" s="31">
        <v>1.71</v>
      </c>
    </row>
    <row r="10370" spans="1:6" ht="40.5">
      <c r="A10370" s="31">
        <v>1896</v>
      </c>
      <c r="B10370" s="537" t="s">
        <v>10363</v>
      </c>
      <c r="C10370" s="31" t="s">
        <v>7632</v>
      </c>
      <c r="D10370" s="31">
        <v>22.06</v>
      </c>
      <c r="E10370" s="310" t="str">
        <f t="shared" si="162"/>
        <v>SINAPI 07/2024 INSUMOS</v>
      </c>
      <c r="F10370" s="31">
        <v>22.06</v>
      </c>
    </row>
    <row r="10371" spans="1:6" ht="40.5">
      <c r="A10371" s="31">
        <v>1895</v>
      </c>
      <c r="B10371" s="537" t="s">
        <v>10364</v>
      </c>
      <c r="C10371" s="31" t="s">
        <v>7632</v>
      </c>
      <c r="D10371" s="31">
        <v>38.770000000000003</v>
      </c>
      <c r="E10371" s="310" t="str">
        <f t="shared" si="162"/>
        <v>SINAPI 07/2024 INSUMOS</v>
      </c>
      <c r="F10371" s="31">
        <v>38.770000000000003</v>
      </c>
    </row>
    <row r="10372" spans="1:6" ht="40.5">
      <c r="A10372" s="31">
        <v>2641</v>
      </c>
      <c r="B10372" s="537" t="s">
        <v>10365</v>
      </c>
      <c r="C10372" s="31" t="s">
        <v>7632</v>
      </c>
      <c r="D10372" s="31">
        <v>28.16</v>
      </c>
      <c r="E10372" s="310" t="str">
        <f t="shared" si="162"/>
        <v>SINAPI 07/2024 INSUMOS</v>
      </c>
      <c r="F10372" s="31">
        <v>28.16</v>
      </c>
    </row>
    <row r="10373" spans="1:6" ht="40.5">
      <c r="A10373" s="31">
        <v>2636</v>
      </c>
      <c r="B10373" s="537" t="s">
        <v>10366</v>
      </c>
      <c r="C10373" s="31" t="s">
        <v>7632</v>
      </c>
      <c r="D10373" s="31">
        <v>1.81</v>
      </c>
      <c r="E10373" s="310" t="str">
        <f t="shared" si="162"/>
        <v>SINAPI 07/2024 INSUMOS</v>
      </c>
      <c r="F10373" s="31">
        <v>1.81</v>
      </c>
    </row>
    <row r="10374" spans="1:6" ht="40.5">
      <c r="A10374" s="31">
        <v>2637</v>
      </c>
      <c r="B10374" s="537" t="s">
        <v>10367</v>
      </c>
      <c r="C10374" s="31" t="s">
        <v>7632</v>
      </c>
      <c r="D10374" s="31">
        <v>1.93</v>
      </c>
      <c r="E10374" s="310" t="str">
        <f t="shared" si="162"/>
        <v>SINAPI 07/2024 INSUMOS</v>
      </c>
      <c r="F10374" s="31">
        <v>1.93</v>
      </c>
    </row>
    <row r="10375" spans="1:6" ht="40.5">
      <c r="A10375" s="31">
        <v>2638</v>
      </c>
      <c r="B10375" s="537" t="s">
        <v>10368</v>
      </c>
      <c r="C10375" s="31" t="s">
        <v>7632</v>
      </c>
      <c r="D10375" s="31">
        <v>2.2400000000000002</v>
      </c>
      <c r="E10375" s="310" t="str">
        <f t="shared" si="162"/>
        <v>SINAPI 07/2024 INSUMOS</v>
      </c>
      <c r="F10375" s="31">
        <v>2.2400000000000002</v>
      </c>
    </row>
    <row r="10376" spans="1:6" ht="40.5">
      <c r="A10376" s="31">
        <v>2639</v>
      </c>
      <c r="B10376" s="537" t="s">
        <v>10369</v>
      </c>
      <c r="C10376" s="31" t="s">
        <v>7632</v>
      </c>
      <c r="D10376" s="31">
        <v>3.98</v>
      </c>
      <c r="E10376" s="310" t="str">
        <f t="shared" si="162"/>
        <v>SINAPI 07/2024 INSUMOS</v>
      </c>
      <c r="F10376" s="31">
        <v>3.98</v>
      </c>
    </row>
    <row r="10377" spans="1:6" ht="40.5">
      <c r="A10377" s="31">
        <v>2644</v>
      </c>
      <c r="B10377" s="537" t="s">
        <v>10370</v>
      </c>
      <c r="C10377" s="31" t="s">
        <v>7632</v>
      </c>
      <c r="D10377" s="31">
        <v>5.76</v>
      </c>
      <c r="E10377" s="310" t="str">
        <f t="shared" si="162"/>
        <v>SINAPI 07/2024 INSUMOS</v>
      </c>
      <c r="F10377" s="31">
        <v>5.76</v>
      </c>
    </row>
    <row r="10378" spans="1:6" ht="40.5">
      <c r="A10378" s="31">
        <v>2640</v>
      </c>
      <c r="B10378" s="537" t="s">
        <v>10371</v>
      </c>
      <c r="C10378" s="31" t="s">
        <v>7632</v>
      </c>
      <c r="D10378" s="31">
        <v>11.72</v>
      </c>
      <c r="E10378" s="310" t="str">
        <f t="shared" si="162"/>
        <v>SINAPI 07/2024 INSUMOS</v>
      </c>
      <c r="F10378" s="31">
        <v>11.72</v>
      </c>
    </row>
    <row r="10379" spans="1:6" ht="40.5">
      <c r="A10379" s="31">
        <v>2642</v>
      </c>
      <c r="B10379" s="537" t="s">
        <v>10372</v>
      </c>
      <c r="C10379" s="31" t="s">
        <v>7632</v>
      </c>
      <c r="D10379" s="31">
        <v>17.850000000000001</v>
      </c>
      <c r="E10379" s="310" t="str">
        <f t="shared" si="162"/>
        <v>SINAPI 07/2024 INSUMOS</v>
      </c>
      <c r="F10379" s="31">
        <v>17.850000000000001</v>
      </c>
    </row>
    <row r="10380" spans="1:6" ht="40.5">
      <c r="A10380" s="31">
        <v>2643</v>
      </c>
      <c r="B10380" s="537" t="s">
        <v>10373</v>
      </c>
      <c r="C10380" s="31" t="s">
        <v>7632</v>
      </c>
      <c r="D10380" s="31">
        <v>8.0299999999999994</v>
      </c>
      <c r="E10380" s="310" t="str">
        <f t="shared" si="162"/>
        <v>SINAPI 07/2024 INSUMOS</v>
      </c>
      <c r="F10380" s="31">
        <v>8.0299999999999994</v>
      </c>
    </row>
    <row r="10381" spans="1:6" ht="40.5">
      <c r="A10381" s="31">
        <v>39855</v>
      </c>
      <c r="B10381" s="537" t="s">
        <v>10374</v>
      </c>
      <c r="C10381" s="31" t="s">
        <v>7632</v>
      </c>
      <c r="D10381" s="31">
        <v>2.87</v>
      </c>
      <c r="E10381" s="310" t="str">
        <f t="shared" si="162"/>
        <v>SINAPI 07/2024 INSUMOS</v>
      </c>
      <c r="F10381" s="31">
        <v>2.87</v>
      </c>
    </row>
    <row r="10382" spans="1:6" ht="40.5">
      <c r="A10382" s="31">
        <v>39856</v>
      </c>
      <c r="B10382" s="537" t="s">
        <v>10375</v>
      </c>
      <c r="C10382" s="31" t="s">
        <v>7632</v>
      </c>
      <c r="D10382" s="31">
        <v>6.77</v>
      </c>
      <c r="E10382" s="310" t="str">
        <f t="shared" si="162"/>
        <v>SINAPI 07/2024 INSUMOS</v>
      </c>
      <c r="F10382" s="31">
        <v>6.77</v>
      </c>
    </row>
    <row r="10383" spans="1:6" ht="40.5">
      <c r="A10383" s="31">
        <v>39857</v>
      </c>
      <c r="B10383" s="537" t="s">
        <v>10376</v>
      </c>
      <c r="C10383" s="31" t="s">
        <v>7632</v>
      </c>
      <c r="D10383" s="31">
        <v>10.96</v>
      </c>
      <c r="E10383" s="310" t="str">
        <f t="shared" si="162"/>
        <v>SINAPI 07/2024 INSUMOS</v>
      </c>
      <c r="F10383" s="31">
        <v>10.96</v>
      </c>
    </row>
    <row r="10384" spans="1:6" ht="40.5">
      <c r="A10384" s="31">
        <v>39858</v>
      </c>
      <c r="B10384" s="537" t="s">
        <v>10377</v>
      </c>
      <c r="C10384" s="31" t="s">
        <v>7632</v>
      </c>
      <c r="D10384" s="31">
        <v>24.33</v>
      </c>
      <c r="E10384" s="310" t="str">
        <f t="shared" si="162"/>
        <v>SINAPI 07/2024 INSUMOS</v>
      </c>
      <c r="F10384" s="31">
        <v>24.33</v>
      </c>
    </row>
    <row r="10385" spans="1:6" ht="40.5">
      <c r="A10385" s="31">
        <v>39859</v>
      </c>
      <c r="B10385" s="537" t="s">
        <v>10378</v>
      </c>
      <c r="C10385" s="31" t="s">
        <v>7632</v>
      </c>
      <c r="D10385" s="31">
        <v>37.51</v>
      </c>
      <c r="E10385" s="310" t="str">
        <f t="shared" si="162"/>
        <v>SINAPI 07/2024 INSUMOS</v>
      </c>
      <c r="F10385" s="31">
        <v>37.51</v>
      </c>
    </row>
    <row r="10386" spans="1:6" ht="40.5">
      <c r="A10386" s="31">
        <v>39860</v>
      </c>
      <c r="B10386" s="537" t="s">
        <v>10379</v>
      </c>
      <c r="C10386" s="31" t="s">
        <v>7632</v>
      </c>
      <c r="D10386" s="31">
        <v>57.56</v>
      </c>
      <c r="E10386" s="310" t="str">
        <f t="shared" si="162"/>
        <v>SINAPI 07/2024 INSUMOS</v>
      </c>
      <c r="F10386" s="31">
        <v>57.56</v>
      </c>
    </row>
    <row r="10387" spans="1:6" ht="40.5">
      <c r="A10387" s="31">
        <v>39861</v>
      </c>
      <c r="B10387" s="537" t="s">
        <v>10380</v>
      </c>
      <c r="C10387" s="31" t="s">
        <v>7632</v>
      </c>
      <c r="D10387" s="31">
        <v>164.33</v>
      </c>
      <c r="E10387" s="310" t="str">
        <f t="shared" si="162"/>
        <v>SINAPI 07/2024 INSUMOS</v>
      </c>
      <c r="F10387" s="31">
        <v>164.33</v>
      </c>
    </row>
    <row r="10388" spans="1:6" ht="40.5">
      <c r="A10388" s="31">
        <v>3867</v>
      </c>
      <c r="B10388" s="537" t="s">
        <v>10381</v>
      </c>
      <c r="C10388" s="31" t="s">
        <v>7632</v>
      </c>
      <c r="D10388" s="31">
        <v>67.78</v>
      </c>
      <c r="E10388" s="310" t="str">
        <f t="shared" si="162"/>
        <v>SINAPI 07/2024 INSUMOS</v>
      </c>
      <c r="F10388" s="31">
        <v>67.78</v>
      </c>
    </row>
    <row r="10389" spans="1:6" ht="40.5">
      <c r="A10389" s="31">
        <v>3861</v>
      </c>
      <c r="B10389" s="537" t="s">
        <v>10382</v>
      </c>
      <c r="C10389" s="31" t="s">
        <v>7632</v>
      </c>
      <c r="D10389" s="31">
        <v>0.7</v>
      </c>
      <c r="E10389" s="310" t="str">
        <f t="shared" si="162"/>
        <v>SINAPI 07/2024 INSUMOS</v>
      </c>
      <c r="F10389" s="31">
        <v>0.7</v>
      </c>
    </row>
    <row r="10390" spans="1:6" ht="40.5">
      <c r="A10390" s="31">
        <v>3904</v>
      </c>
      <c r="B10390" s="537" t="s">
        <v>10383</v>
      </c>
      <c r="C10390" s="31" t="s">
        <v>7632</v>
      </c>
      <c r="D10390" s="31">
        <v>0.74</v>
      </c>
      <c r="E10390" s="310" t="str">
        <f t="shared" si="162"/>
        <v>SINAPI 07/2024 INSUMOS</v>
      </c>
      <c r="F10390" s="31">
        <v>0.74</v>
      </c>
    </row>
    <row r="10391" spans="1:6" ht="40.5">
      <c r="A10391" s="31">
        <v>3903</v>
      </c>
      <c r="B10391" s="537" t="s">
        <v>10384</v>
      </c>
      <c r="C10391" s="31" t="s">
        <v>7632</v>
      </c>
      <c r="D10391" s="31">
        <v>1.82</v>
      </c>
      <c r="E10391" s="310" t="str">
        <f t="shared" si="162"/>
        <v>SINAPI 07/2024 INSUMOS</v>
      </c>
      <c r="F10391" s="31">
        <v>1.82</v>
      </c>
    </row>
    <row r="10392" spans="1:6" ht="40.5">
      <c r="A10392" s="31">
        <v>3862</v>
      </c>
      <c r="B10392" s="537" t="s">
        <v>10385</v>
      </c>
      <c r="C10392" s="31" t="s">
        <v>7632</v>
      </c>
      <c r="D10392" s="31">
        <v>3.87</v>
      </c>
      <c r="E10392" s="310" t="str">
        <f t="shared" si="162"/>
        <v>SINAPI 07/2024 INSUMOS</v>
      </c>
      <c r="F10392" s="31">
        <v>3.87</v>
      </c>
    </row>
    <row r="10393" spans="1:6" ht="40.5">
      <c r="A10393" s="31">
        <v>3863</v>
      </c>
      <c r="B10393" s="537" t="s">
        <v>10386</v>
      </c>
      <c r="C10393" s="31" t="s">
        <v>7632</v>
      </c>
      <c r="D10393" s="31">
        <v>3.97</v>
      </c>
      <c r="E10393" s="310" t="str">
        <f t="shared" si="162"/>
        <v>SINAPI 07/2024 INSUMOS</v>
      </c>
      <c r="F10393" s="31">
        <v>3.97</v>
      </c>
    </row>
    <row r="10394" spans="1:6" ht="40.5">
      <c r="A10394" s="31">
        <v>3864</v>
      </c>
      <c r="B10394" s="537" t="s">
        <v>10387</v>
      </c>
      <c r="C10394" s="31" t="s">
        <v>7632</v>
      </c>
      <c r="D10394" s="31">
        <v>12.16</v>
      </c>
      <c r="E10394" s="310" t="str">
        <f t="shared" si="162"/>
        <v>SINAPI 07/2024 INSUMOS</v>
      </c>
      <c r="F10394" s="31">
        <v>12.16</v>
      </c>
    </row>
    <row r="10395" spans="1:6" ht="40.5">
      <c r="A10395" s="31">
        <v>3865</v>
      </c>
      <c r="B10395" s="537" t="s">
        <v>10388</v>
      </c>
      <c r="C10395" s="31" t="s">
        <v>7632</v>
      </c>
      <c r="D10395" s="31">
        <v>17.78</v>
      </c>
      <c r="E10395" s="310" t="str">
        <f t="shared" si="162"/>
        <v>SINAPI 07/2024 INSUMOS</v>
      </c>
      <c r="F10395" s="31">
        <v>17.78</v>
      </c>
    </row>
    <row r="10396" spans="1:6" ht="40.5">
      <c r="A10396" s="31">
        <v>3866</v>
      </c>
      <c r="B10396" s="537" t="s">
        <v>10389</v>
      </c>
      <c r="C10396" s="31" t="s">
        <v>7632</v>
      </c>
      <c r="D10396" s="31">
        <v>39.909999999999997</v>
      </c>
      <c r="E10396" s="310" t="str">
        <f t="shared" si="162"/>
        <v>SINAPI 07/2024 INSUMOS</v>
      </c>
      <c r="F10396" s="31">
        <v>39.909999999999997</v>
      </c>
    </row>
    <row r="10397" spans="1:6" ht="40.5">
      <c r="A10397" s="31">
        <v>3878</v>
      </c>
      <c r="B10397" s="537" t="s">
        <v>10390</v>
      </c>
      <c r="C10397" s="31" t="s">
        <v>7632</v>
      </c>
      <c r="D10397" s="31">
        <v>10.88</v>
      </c>
      <c r="E10397" s="310" t="str">
        <f t="shared" si="162"/>
        <v>SINAPI 07/2024 INSUMOS</v>
      </c>
      <c r="F10397" s="31">
        <v>10.88</v>
      </c>
    </row>
    <row r="10398" spans="1:6" ht="40.5">
      <c r="A10398" s="31">
        <v>3883</v>
      </c>
      <c r="B10398" s="537" t="s">
        <v>10391</v>
      </c>
      <c r="C10398" s="31" t="s">
        <v>7632</v>
      </c>
      <c r="D10398" s="31">
        <v>1.39</v>
      </c>
      <c r="E10398" s="310" t="str">
        <f t="shared" si="162"/>
        <v>SINAPI 07/2024 INSUMOS</v>
      </c>
      <c r="F10398" s="31">
        <v>1.39</v>
      </c>
    </row>
    <row r="10399" spans="1:6" ht="40.5">
      <c r="A10399" s="31">
        <v>3876</v>
      </c>
      <c r="B10399" s="537" t="s">
        <v>10392</v>
      </c>
      <c r="C10399" s="31" t="s">
        <v>7632</v>
      </c>
      <c r="D10399" s="31">
        <v>4.33</v>
      </c>
      <c r="E10399" s="310" t="str">
        <f t="shared" si="162"/>
        <v>SINAPI 07/2024 INSUMOS</v>
      </c>
      <c r="F10399" s="31">
        <v>4.33</v>
      </c>
    </row>
    <row r="10400" spans="1:6" ht="40.5">
      <c r="A10400" s="31">
        <v>3884</v>
      </c>
      <c r="B10400" s="537" t="s">
        <v>10393</v>
      </c>
      <c r="C10400" s="31" t="s">
        <v>7632</v>
      </c>
      <c r="D10400" s="31">
        <v>2.2000000000000002</v>
      </c>
      <c r="E10400" s="310" t="str">
        <f t="shared" si="162"/>
        <v>SINAPI 07/2024 INSUMOS</v>
      </c>
      <c r="F10400" s="31">
        <v>2.2000000000000002</v>
      </c>
    </row>
    <row r="10401" spans="1:6" ht="40.5">
      <c r="A10401" s="31">
        <v>12892</v>
      </c>
      <c r="B10401" s="537" t="s">
        <v>10394</v>
      </c>
      <c r="C10401" s="31" t="s">
        <v>8050</v>
      </c>
      <c r="D10401" s="31">
        <v>14.58</v>
      </c>
      <c r="E10401" s="310" t="str">
        <f t="shared" si="162"/>
        <v>SINAPI 07/2024 INSUMOS</v>
      </c>
      <c r="F10401" s="31">
        <v>14.58</v>
      </c>
    </row>
    <row r="10402" spans="1:6" ht="40.5">
      <c r="A10402" s="31">
        <v>38447</v>
      </c>
      <c r="B10402" s="537" t="s">
        <v>10395</v>
      </c>
      <c r="C10402" s="31" t="s">
        <v>7632</v>
      </c>
      <c r="D10402" s="31">
        <v>81.650000000000006</v>
      </c>
      <c r="E10402" s="310" t="str">
        <f t="shared" si="162"/>
        <v>SINAPI 07/2024 INSUMOS</v>
      </c>
      <c r="F10402" s="31">
        <v>81.650000000000006</v>
      </c>
    </row>
    <row r="10403" spans="1:6" ht="40.5">
      <c r="A10403" s="31">
        <v>36320</v>
      </c>
      <c r="B10403" s="537" t="s">
        <v>10396</v>
      </c>
      <c r="C10403" s="31" t="s">
        <v>7632</v>
      </c>
      <c r="D10403" s="31">
        <v>2.19</v>
      </c>
      <c r="E10403" s="310" t="str">
        <f t="shared" si="162"/>
        <v>SINAPI 07/2024 INSUMOS</v>
      </c>
      <c r="F10403" s="31">
        <v>2.19</v>
      </c>
    </row>
    <row r="10404" spans="1:6" ht="40.5">
      <c r="A10404" s="31">
        <v>36324</v>
      </c>
      <c r="B10404" s="537" t="s">
        <v>10397</v>
      </c>
      <c r="C10404" s="31" t="s">
        <v>7632</v>
      </c>
      <c r="D10404" s="31">
        <v>2</v>
      </c>
      <c r="E10404" s="310" t="str">
        <f t="shared" si="162"/>
        <v>SINAPI 07/2024 INSUMOS</v>
      </c>
      <c r="F10404" s="31">
        <v>2</v>
      </c>
    </row>
    <row r="10405" spans="1:6" ht="40.5">
      <c r="A10405" s="31">
        <v>38441</v>
      </c>
      <c r="B10405" s="537" t="s">
        <v>10398</v>
      </c>
      <c r="C10405" s="31" t="s">
        <v>7632</v>
      </c>
      <c r="D10405" s="31">
        <v>3.59</v>
      </c>
      <c r="E10405" s="310" t="str">
        <f t="shared" si="162"/>
        <v>SINAPI 07/2024 INSUMOS</v>
      </c>
      <c r="F10405" s="31">
        <v>3.59</v>
      </c>
    </row>
    <row r="10406" spans="1:6" ht="40.5">
      <c r="A10406" s="31">
        <v>38442</v>
      </c>
      <c r="B10406" s="537" t="s">
        <v>10399</v>
      </c>
      <c r="C10406" s="31" t="s">
        <v>7632</v>
      </c>
      <c r="D10406" s="31">
        <v>10.199999999999999</v>
      </c>
      <c r="E10406" s="310" t="str">
        <f t="shared" si="162"/>
        <v>SINAPI 07/2024 INSUMOS</v>
      </c>
      <c r="F10406" s="31">
        <v>10.199999999999999</v>
      </c>
    </row>
    <row r="10407" spans="1:6" ht="40.5">
      <c r="A10407" s="31">
        <v>38443</v>
      </c>
      <c r="B10407" s="537" t="s">
        <v>10400</v>
      </c>
      <c r="C10407" s="31" t="s">
        <v>7632</v>
      </c>
      <c r="D10407" s="31">
        <v>12.38</v>
      </c>
      <c r="E10407" s="310" t="str">
        <f t="shared" si="162"/>
        <v>SINAPI 07/2024 INSUMOS</v>
      </c>
      <c r="F10407" s="31">
        <v>12.38</v>
      </c>
    </row>
    <row r="10408" spans="1:6" ht="40.5">
      <c r="A10408" s="31">
        <v>38444</v>
      </c>
      <c r="B10408" s="537" t="s">
        <v>10401</v>
      </c>
      <c r="C10408" s="31" t="s">
        <v>7632</v>
      </c>
      <c r="D10408" s="31">
        <v>20.79</v>
      </c>
      <c r="E10408" s="310" t="str">
        <f t="shared" si="162"/>
        <v>SINAPI 07/2024 INSUMOS</v>
      </c>
      <c r="F10408" s="31">
        <v>20.79</v>
      </c>
    </row>
    <row r="10409" spans="1:6" ht="40.5">
      <c r="A10409" s="31">
        <v>38445</v>
      </c>
      <c r="B10409" s="537" t="s">
        <v>10402</v>
      </c>
      <c r="C10409" s="31" t="s">
        <v>7632</v>
      </c>
      <c r="D10409" s="31">
        <v>38.54</v>
      </c>
      <c r="E10409" s="310" t="str">
        <f t="shared" si="162"/>
        <v>SINAPI 07/2024 INSUMOS</v>
      </c>
      <c r="F10409" s="31">
        <v>38.54</v>
      </c>
    </row>
    <row r="10410" spans="1:6" ht="40.5">
      <c r="A10410" s="31">
        <v>38446</v>
      </c>
      <c r="B10410" s="537" t="s">
        <v>10403</v>
      </c>
      <c r="C10410" s="31" t="s">
        <v>7632</v>
      </c>
      <c r="D10410" s="31">
        <v>63.08</v>
      </c>
      <c r="E10410" s="310" t="str">
        <f t="shared" ref="E10410:E10473" si="163">+$G$7658</f>
        <v>SINAPI 07/2024 INSUMOS</v>
      </c>
      <c r="F10410" s="31">
        <v>63.08</v>
      </c>
    </row>
    <row r="10411" spans="1:6" ht="40.5">
      <c r="A10411" s="31">
        <v>3837</v>
      </c>
      <c r="B10411" s="537" t="s">
        <v>10404</v>
      </c>
      <c r="C10411" s="31" t="s">
        <v>7632</v>
      </c>
      <c r="D10411" s="31">
        <v>34.82</v>
      </c>
      <c r="E10411" s="310" t="str">
        <f t="shared" si="163"/>
        <v>SINAPI 07/2024 INSUMOS</v>
      </c>
      <c r="F10411" s="31">
        <v>34.82</v>
      </c>
    </row>
    <row r="10412" spans="1:6" ht="40.5">
      <c r="A10412" s="31">
        <v>3845</v>
      </c>
      <c r="B10412" s="537" t="s">
        <v>10405</v>
      </c>
      <c r="C10412" s="31" t="s">
        <v>7632</v>
      </c>
      <c r="D10412" s="31">
        <v>12.72</v>
      </c>
      <c r="E10412" s="310" t="str">
        <f t="shared" si="163"/>
        <v>SINAPI 07/2024 INSUMOS</v>
      </c>
      <c r="F10412" s="31">
        <v>12.72</v>
      </c>
    </row>
    <row r="10413" spans="1:6" ht="40.5">
      <c r="A10413" s="31">
        <v>11045</v>
      </c>
      <c r="B10413" s="537" t="s">
        <v>10406</v>
      </c>
      <c r="C10413" s="31" t="s">
        <v>7632</v>
      </c>
      <c r="D10413" s="31">
        <v>24.54</v>
      </c>
      <c r="E10413" s="310" t="str">
        <f t="shared" si="163"/>
        <v>SINAPI 07/2024 INSUMOS</v>
      </c>
      <c r="F10413" s="31">
        <v>24.54</v>
      </c>
    </row>
    <row r="10414" spans="1:6" ht="40.5">
      <c r="A10414" s="31">
        <v>20170</v>
      </c>
      <c r="B10414" s="537" t="s">
        <v>10407</v>
      </c>
      <c r="C10414" s="31" t="s">
        <v>7632</v>
      </c>
      <c r="D10414" s="31">
        <v>10.29</v>
      </c>
      <c r="E10414" s="310" t="str">
        <f t="shared" si="163"/>
        <v>SINAPI 07/2024 INSUMOS</v>
      </c>
      <c r="F10414" s="31">
        <v>10.29</v>
      </c>
    </row>
    <row r="10415" spans="1:6" ht="40.5">
      <c r="A10415" s="31">
        <v>20171</v>
      </c>
      <c r="B10415" s="537" t="s">
        <v>10408</v>
      </c>
      <c r="C10415" s="31" t="s">
        <v>7632</v>
      </c>
      <c r="D10415" s="31">
        <v>29.67</v>
      </c>
      <c r="E10415" s="310" t="str">
        <f t="shared" si="163"/>
        <v>SINAPI 07/2024 INSUMOS</v>
      </c>
      <c r="F10415" s="31">
        <v>29.67</v>
      </c>
    </row>
    <row r="10416" spans="1:6" ht="40.5">
      <c r="A10416" s="31">
        <v>20167</v>
      </c>
      <c r="B10416" s="537" t="s">
        <v>10409</v>
      </c>
      <c r="C10416" s="31" t="s">
        <v>7632</v>
      </c>
      <c r="D10416" s="31">
        <v>3.73</v>
      </c>
      <c r="E10416" s="310" t="str">
        <f t="shared" si="163"/>
        <v>SINAPI 07/2024 INSUMOS</v>
      </c>
      <c r="F10416" s="31">
        <v>3.73</v>
      </c>
    </row>
    <row r="10417" spans="1:6" ht="40.5">
      <c r="A10417" s="31">
        <v>20168</v>
      </c>
      <c r="B10417" s="537" t="s">
        <v>10410</v>
      </c>
      <c r="C10417" s="31" t="s">
        <v>7632</v>
      </c>
      <c r="D10417" s="31">
        <v>7.68</v>
      </c>
      <c r="E10417" s="310" t="str">
        <f t="shared" si="163"/>
        <v>SINAPI 07/2024 INSUMOS</v>
      </c>
      <c r="F10417" s="31">
        <v>7.68</v>
      </c>
    </row>
    <row r="10418" spans="1:6" ht="40.5">
      <c r="A10418" s="31">
        <v>20169</v>
      </c>
      <c r="B10418" s="537" t="s">
        <v>10411</v>
      </c>
      <c r="C10418" s="31" t="s">
        <v>7632</v>
      </c>
      <c r="D10418" s="31">
        <v>8.9600000000000009</v>
      </c>
      <c r="E10418" s="310" t="str">
        <f t="shared" si="163"/>
        <v>SINAPI 07/2024 INSUMOS</v>
      </c>
      <c r="F10418" s="31">
        <v>8.9600000000000009</v>
      </c>
    </row>
    <row r="10419" spans="1:6" ht="40.5">
      <c r="A10419" s="31">
        <v>3899</v>
      </c>
      <c r="B10419" s="537" t="s">
        <v>10412</v>
      </c>
      <c r="C10419" s="31" t="s">
        <v>7632</v>
      </c>
      <c r="D10419" s="31">
        <v>4.97</v>
      </c>
      <c r="E10419" s="310" t="str">
        <f t="shared" si="163"/>
        <v>SINAPI 07/2024 INSUMOS</v>
      </c>
      <c r="F10419" s="31">
        <v>4.97</v>
      </c>
    </row>
    <row r="10420" spans="1:6" ht="40.5">
      <c r="A10420" s="31">
        <v>38676</v>
      </c>
      <c r="B10420" s="537" t="s">
        <v>10413</v>
      </c>
      <c r="C10420" s="31" t="s">
        <v>7632</v>
      </c>
      <c r="D10420" s="31">
        <v>24.87</v>
      </c>
      <c r="E10420" s="310" t="str">
        <f t="shared" si="163"/>
        <v>SINAPI 07/2024 INSUMOS</v>
      </c>
      <c r="F10420" s="31">
        <v>24.87</v>
      </c>
    </row>
    <row r="10421" spans="1:6" ht="40.5">
      <c r="A10421" s="31">
        <v>3897</v>
      </c>
      <c r="B10421" s="537" t="s">
        <v>10414</v>
      </c>
      <c r="C10421" s="31" t="s">
        <v>7632</v>
      </c>
      <c r="D10421" s="31">
        <v>1.21</v>
      </c>
      <c r="E10421" s="310" t="str">
        <f t="shared" si="163"/>
        <v>SINAPI 07/2024 INSUMOS</v>
      </c>
      <c r="F10421" s="31">
        <v>1.21</v>
      </c>
    </row>
    <row r="10422" spans="1:6" ht="40.5">
      <c r="A10422" s="31">
        <v>3875</v>
      </c>
      <c r="B10422" s="537" t="s">
        <v>10415</v>
      </c>
      <c r="C10422" s="31" t="s">
        <v>7632</v>
      </c>
      <c r="D10422" s="31">
        <v>2.5</v>
      </c>
      <c r="E10422" s="310" t="str">
        <f t="shared" si="163"/>
        <v>SINAPI 07/2024 INSUMOS</v>
      </c>
      <c r="F10422" s="31">
        <v>2.5</v>
      </c>
    </row>
    <row r="10423" spans="1:6" ht="40.5">
      <c r="A10423" s="31">
        <v>3898</v>
      </c>
      <c r="B10423" s="537" t="s">
        <v>10416</v>
      </c>
      <c r="C10423" s="31" t="s">
        <v>7632</v>
      </c>
      <c r="D10423" s="31">
        <v>5.08</v>
      </c>
      <c r="E10423" s="310" t="str">
        <f t="shared" si="163"/>
        <v>SINAPI 07/2024 INSUMOS</v>
      </c>
      <c r="F10423" s="31">
        <v>5.08</v>
      </c>
    </row>
    <row r="10424" spans="1:6" ht="40.5">
      <c r="A10424" s="31">
        <v>3855</v>
      </c>
      <c r="B10424" s="537" t="s">
        <v>10417</v>
      </c>
      <c r="C10424" s="31" t="s">
        <v>7632</v>
      </c>
      <c r="D10424" s="31">
        <v>4.7</v>
      </c>
      <c r="E10424" s="310" t="str">
        <f t="shared" si="163"/>
        <v>SINAPI 07/2024 INSUMOS</v>
      </c>
      <c r="F10424" s="31">
        <v>4.7</v>
      </c>
    </row>
    <row r="10425" spans="1:6" ht="40.5">
      <c r="A10425" s="31">
        <v>3874</v>
      </c>
      <c r="B10425" s="537" t="s">
        <v>10418</v>
      </c>
      <c r="C10425" s="31" t="s">
        <v>7632</v>
      </c>
      <c r="D10425" s="31">
        <v>5.45</v>
      </c>
      <c r="E10425" s="310" t="str">
        <f t="shared" si="163"/>
        <v>SINAPI 07/2024 INSUMOS</v>
      </c>
      <c r="F10425" s="31">
        <v>5.45</v>
      </c>
    </row>
    <row r="10426" spans="1:6" ht="40.5">
      <c r="A10426" s="31">
        <v>3870</v>
      </c>
      <c r="B10426" s="537" t="s">
        <v>10419</v>
      </c>
      <c r="C10426" s="31" t="s">
        <v>7632</v>
      </c>
      <c r="D10426" s="31">
        <v>5.98</v>
      </c>
      <c r="E10426" s="310" t="str">
        <f t="shared" si="163"/>
        <v>SINAPI 07/2024 INSUMOS</v>
      </c>
      <c r="F10426" s="31">
        <v>5.98</v>
      </c>
    </row>
    <row r="10427" spans="1:6" ht="40.5">
      <c r="A10427" s="31">
        <v>38678</v>
      </c>
      <c r="B10427" s="537" t="s">
        <v>10420</v>
      </c>
      <c r="C10427" s="31" t="s">
        <v>7632</v>
      </c>
      <c r="D10427" s="31">
        <v>15.81</v>
      </c>
      <c r="E10427" s="310" t="str">
        <f t="shared" si="163"/>
        <v>SINAPI 07/2024 INSUMOS</v>
      </c>
      <c r="F10427" s="31">
        <v>15.81</v>
      </c>
    </row>
    <row r="10428" spans="1:6" ht="40.5">
      <c r="A10428" s="31">
        <v>3859</v>
      </c>
      <c r="B10428" s="537" t="s">
        <v>10421</v>
      </c>
      <c r="C10428" s="31" t="s">
        <v>7632</v>
      </c>
      <c r="D10428" s="31">
        <v>1.2</v>
      </c>
      <c r="E10428" s="310" t="str">
        <f t="shared" si="163"/>
        <v>SINAPI 07/2024 INSUMOS</v>
      </c>
      <c r="F10428" s="31">
        <v>1.2</v>
      </c>
    </row>
    <row r="10429" spans="1:6" ht="40.5">
      <c r="A10429" s="31">
        <v>3856</v>
      </c>
      <c r="B10429" s="537" t="s">
        <v>10422</v>
      </c>
      <c r="C10429" s="31" t="s">
        <v>7632</v>
      </c>
      <c r="D10429" s="31">
        <v>1.67</v>
      </c>
      <c r="E10429" s="310" t="str">
        <f t="shared" si="163"/>
        <v>SINAPI 07/2024 INSUMOS</v>
      </c>
      <c r="F10429" s="31">
        <v>1.67</v>
      </c>
    </row>
    <row r="10430" spans="1:6" ht="40.5">
      <c r="A10430" s="31">
        <v>3906</v>
      </c>
      <c r="B10430" s="537" t="s">
        <v>10423</v>
      </c>
      <c r="C10430" s="31" t="s">
        <v>7632</v>
      </c>
      <c r="D10430" s="31">
        <v>1.38</v>
      </c>
      <c r="E10430" s="310" t="str">
        <f t="shared" si="163"/>
        <v>SINAPI 07/2024 INSUMOS</v>
      </c>
      <c r="F10430" s="31">
        <v>1.38</v>
      </c>
    </row>
    <row r="10431" spans="1:6" ht="40.5">
      <c r="A10431" s="31">
        <v>3860</v>
      </c>
      <c r="B10431" s="537" t="s">
        <v>10424</v>
      </c>
      <c r="C10431" s="31" t="s">
        <v>7632</v>
      </c>
      <c r="D10431" s="31">
        <v>4.0999999999999996</v>
      </c>
      <c r="E10431" s="310" t="str">
        <f t="shared" si="163"/>
        <v>SINAPI 07/2024 INSUMOS</v>
      </c>
      <c r="F10431" s="31">
        <v>4.0999999999999996</v>
      </c>
    </row>
    <row r="10432" spans="1:6" ht="40.5">
      <c r="A10432" s="31">
        <v>3905</v>
      </c>
      <c r="B10432" s="537" t="s">
        <v>10425</v>
      </c>
      <c r="C10432" s="31" t="s">
        <v>7632</v>
      </c>
      <c r="D10432" s="31">
        <v>9.4</v>
      </c>
      <c r="E10432" s="310" t="str">
        <f t="shared" si="163"/>
        <v>SINAPI 07/2024 INSUMOS</v>
      </c>
      <c r="F10432" s="31">
        <v>9.4</v>
      </c>
    </row>
    <row r="10433" spans="1:6" ht="40.5">
      <c r="A10433" s="31">
        <v>3871</v>
      </c>
      <c r="B10433" s="537" t="s">
        <v>10426</v>
      </c>
      <c r="C10433" s="31" t="s">
        <v>7632</v>
      </c>
      <c r="D10433" s="31">
        <v>16.63</v>
      </c>
      <c r="E10433" s="310" t="str">
        <f t="shared" si="163"/>
        <v>SINAPI 07/2024 INSUMOS</v>
      </c>
      <c r="F10433" s="31">
        <v>16.63</v>
      </c>
    </row>
    <row r="10434" spans="1:6" ht="45">
      <c r="A10434" s="31">
        <v>39292</v>
      </c>
      <c r="B10434" s="537" t="s">
        <v>10427</v>
      </c>
      <c r="C10434" s="31" t="s">
        <v>7632</v>
      </c>
      <c r="D10434" s="31">
        <v>7.93</v>
      </c>
      <c r="E10434" s="310" t="str">
        <f t="shared" si="163"/>
        <v>SINAPI 07/2024 INSUMOS</v>
      </c>
      <c r="F10434" s="31">
        <v>7.93</v>
      </c>
    </row>
    <row r="10435" spans="1:6" ht="45">
      <c r="A10435" s="31">
        <v>39293</v>
      </c>
      <c r="B10435" s="537" t="s">
        <v>10428</v>
      </c>
      <c r="C10435" s="31" t="s">
        <v>7632</v>
      </c>
      <c r="D10435" s="31">
        <v>12.32</v>
      </c>
      <c r="E10435" s="310" t="str">
        <f t="shared" si="163"/>
        <v>SINAPI 07/2024 INSUMOS</v>
      </c>
      <c r="F10435" s="31">
        <v>12.32</v>
      </c>
    </row>
    <row r="10436" spans="1:6" ht="45">
      <c r="A10436" s="31">
        <v>39294</v>
      </c>
      <c r="B10436" s="537" t="s">
        <v>10429</v>
      </c>
      <c r="C10436" s="31" t="s">
        <v>7632</v>
      </c>
      <c r="D10436" s="31">
        <v>13.17</v>
      </c>
      <c r="E10436" s="310" t="str">
        <f t="shared" si="163"/>
        <v>SINAPI 07/2024 INSUMOS</v>
      </c>
      <c r="F10436" s="31">
        <v>13.17</v>
      </c>
    </row>
    <row r="10437" spans="1:6" ht="45">
      <c r="A10437" s="31">
        <v>39295</v>
      </c>
      <c r="B10437" s="537" t="s">
        <v>10430</v>
      </c>
      <c r="C10437" s="31" t="s">
        <v>7632</v>
      </c>
      <c r="D10437" s="31">
        <v>18.12</v>
      </c>
      <c r="E10437" s="310" t="str">
        <f t="shared" si="163"/>
        <v>SINAPI 07/2024 INSUMOS</v>
      </c>
      <c r="F10437" s="31">
        <v>18.12</v>
      </c>
    </row>
    <row r="10438" spans="1:6" ht="45">
      <c r="A10438" s="31">
        <v>39312</v>
      </c>
      <c r="B10438" s="537" t="s">
        <v>10431</v>
      </c>
      <c r="C10438" s="31" t="s">
        <v>7632</v>
      </c>
      <c r="D10438" s="31">
        <v>12.16</v>
      </c>
      <c r="E10438" s="310" t="str">
        <f t="shared" si="163"/>
        <v>SINAPI 07/2024 INSUMOS</v>
      </c>
      <c r="F10438" s="31">
        <v>12.16</v>
      </c>
    </row>
    <row r="10439" spans="1:6" ht="45">
      <c r="A10439" s="31">
        <v>39313</v>
      </c>
      <c r="B10439" s="537" t="s">
        <v>10432</v>
      </c>
      <c r="C10439" s="31" t="s">
        <v>7632</v>
      </c>
      <c r="D10439" s="31">
        <v>16.329999999999998</v>
      </c>
      <c r="E10439" s="310" t="str">
        <f t="shared" si="163"/>
        <v>SINAPI 07/2024 INSUMOS</v>
      </c>
      <c r="F10439" s="31">
        <v>16.329999999999998</v>
      </c>
    </row>
    <row r="10440" spans="1:6" ht="45">
      <c r="A10440" s="31">
        <v>39314</v>
      </c>
      <c r="B10440" s="537" t="s">
        <v>10433</v>
      </c>
      <c r="C10440" s="31" t="s">
        <v>7632</v>
      </c>
      <c r="D10440" s="31">
        <v>24.03</v>
      </c>
      <c r="E10440" s="310" t="str">
        <f t="shared" si="163"/>
        <v>SINAPI 07/2024 INSUMOS</v>
      </c>
      <c r="F10440" s="31">
        <v>24.03</v>
      </c>
    </row>
    <row r="10441" spans="1:6" ht="40.5">
      <c r="A10441" s="31">
        <v>39296</v>
      </c>
      <c r="B10441" s="537" t="s">
        <v>10434</v>
      </c>
      <c r="C10441" s="31" t="s">
        <v>7632</v>
      </c>
      <c r="D10441" s="31">
        <v>7.23</v>
      </c>
      <c r="E10441" s="310" t="str">
        <f t="shared" si="163"/>
        <v>SINAPI 07/2024 INSUMOS</v>
      </c>
      <c r="F10441" s="31">
        <v>7.23</v>
      </c>
    </row>
    <row r="10442" spans="1:6" ht="40.5">
      <c r="A10442" s="31">
        <v>39297</v>
      </c>
      <c r="B10442" s="537" t="s">
        <v>10435</v>
      </c>
      <c r="C10442" s="31" t="s">
        <v>7632</v>
      </c>
      <c r="D10442" s="31">
        <v>9.8000000000000007</v>
      </c>
      <c r="E10442" s="310" t="str">
        <f t="shared" si="163"/>
        <v>SINAPI 07/2024 INSUMOS</v>
      </c>
      <c r="F10442" s="31">
        <v>9.8000000000000007</v>
      </c>
    </row>
    <row r="10443" spans="1:6" ht="40.5">
      <c r="A10443" s="31">
        <v>39298</v>
      </c>
      <c r="B10443" s="537" t="s">
        <v>10436</v>
      </c>
      <c r="C10443" s="31" t="s">
        <v>7632</v>
      </c>
      <c r="D10443" s="31">
        <v>18.82</v>
      </c>
      <c r="E10443" s="310" t="str">
        <f t="shared" si="163"/>
        <v>SINAPI 07/2024 INSUMOS</v>
      </c>
      <c r="F10443" s="31">
        <v>18.82</v>
      </c>
    </row>
    <row r="10444" spans="1:6" ht="40.5">
      <c r="A10444" s="31">
        <v>39299</v>
      </c>
      <c r="B10444" s="537" t="s">
        <v>10437</v>
      </c>
      <c r="C10444" s="31" t="s">
        <v>7632</v>
      </c>
      <c r="D10444" s="31">
        <v>22.31</v>
      </c>
      <c r="E10444" s="310" t="str">
        <f t="shared" si="163"/>
        <v>SINAPI 07/2024 INSUMOS</v>
      </c>
      <c r="F10444" s="31">
        <v>22.31</v>
      </c>
    </row>
    <row r="10445" spans="1:6" ht="40.5">
      <c r="A10445" s="31">
        <v>39308</v>
      </c>
      <c r="B10445" s="537" t="s">
        <v>10438</v>
      </c>
      <c r="C10445" s="31" t="s">
        <v>7632</v>
      </c>
      <c r="D10445" s="31">
        <v>6.03</v>
      </c>
      <c r="E10445" s="310" t="str">
        <f t="shared" si="163"/>
        <v>SINAPI 07/2024 INSUMOS</v>
      </c>
      <c r="F10445" s="31">
        <v>6.03</v>
      </c>
    </row>
    <row r="10446" spans="1:6" ht="40.5">
      <c r="A10446" s="31">
        <v>39309</v>
      </c>
      <c r="B10446" s="537" t="s">
        <v>10439</v>
      </c>
      <c r="C10446" s="31" t="s">
        <v>7632</v>
      </c>
      <c r="D10446" s="31">
        <v>6.88</v>
      </c>
      <c r="E10446" s="310" t="str">
        <f t="shared" si="163"/>
        <v>SINAPI 07/2024 INSUMOS</v>
      </c>
      <c r="F10446" s="31">
        <v>6.88</v>
      </c>
    </row>
    <row r="10447" spans="1:6" ht="40.5">
      <c r="A10447" s="31">
        <v>39310</v>
      </c>
      <c r="B10447" s="537" t="s">
        <v>10440</v>
      </c>
      <c r="C10447" s="31" t="s">
        <v>7632</v>
      </c>
      <c r="D10447" s="31">
        <v>12.84</v>
      </c>
      <c r="E10447" s="310" t="str">
        <f t="shared" si="163"/>
        <v>SINAPI 07/2024 INSUMOS</v>
      </c>
      <c r="F10447" s="31">
        <v>12.84</v>
      </c>
    </row>
    <row r="10448" spans="1:6" ht="40.5">
      <c r="A10448" s="31">
        <v>39311</v>
      </c>
      <c r="B10448" s="537" t="s">
        <v>10441</v>
      </c>
      <c r="C10448" s="31" t="s">
        <v>7632</v>
      </c>
      <c r="D10448" s="31">
        <v>18.170000000000002</v>
      </c>
      <c r="E10448" s="310" t="str">
        <f t="shared" si="163"/>
        <v>SINAPI 07/2024 INSUMOS</v>
      </c>
      <c r="F10448" s="31">
        <v>18.170000000000002</v>
      </c>
    </row>
    <row r="10449" spans="1:6" ht="40.5">
      <c r="A10449" s="31">
        <v>37427</v>
      </c>
      <c r="B10449" s="537" t="s">
        <v>10442</v>
      </c>
      <c r="C10449" s="31" t="s">
        <v>7632</v>
      </c>
      <c r="D10449" s="31">
        <v>60.11</v>
      </c>
      <c r="E10449" s="310" t="str">
        <f t="shared" si="163"/>
        <v>SINAPI 07/2024 INSUMOS</v>
      </c>
      <c r="F10449" s="31">
        <v>60.11</v>
      </c>
    </row>
    <row r="10450" spans="1:6" ht="40.5">
      <c r="A10450" s="31">
        <v>37424</v>
      </c>
      <c r="B10450" s="537" t="s">
        <v>10443</v>
      </c>
      <c r="C10450" s="31" t="s">
        <v>7632</v>
      </c>
      <c r="D10450" s="31">
        <v>11.58</v>
      </c>
      <c r="E10450" s="310" t="str">
        <f t="shared" si="163"/>
        <v>SINAPI 07/2024 INSUMOS</v>
      </c>
      <c r="F10450" s="31">
        <v>11.58</v>
      </c>
    </row>
    <row r="10451" spans="1:6" ht="40.5">
      <c r="A10451" s="31">
        <v>37428</v>
      </c>
      <c r="B10451" s="537" t="s">
        <v>10444</v>
      </c>
      <c r="C10451" s="31" t="s">
        <v>7632</v>
      </c>
      <c r="D10451" s="31">
        <v>207.17</v>
      </c>
      <c r="E10451" s="310" t="str">
        <f t="shared" si="163"/>
        <v>SINAPI 07/2024 INSUMOS</v>
      </c>
      <c r="F10451" s="31">
        <v>207.17</v>
      </c>
    </row>
    <row r="10452" spans="1:6" ht="40.5">
      <c r="A10452" s="31">
        <v>37425</v>
      </c>
      <c r="B10452" s="537" t="s">
        <v>10445</v>
      </c>
      <c r="C10452" s="31" t="s">
        <v>7632</v>
      </c>
      <c r="D10452" s="31">
        <v>12.48</v>
      </c>
      <c r="E10452" s="310" t="str">
        <f t="shared" si="163"/>
        <v>SINAPI 07/2024 INSUMOS</v>
      </c>
      <c r="F10452" s="31">
        <v>12.48</v>
      </c>
    </row>
    <row r="10453" spans="1:6" ht="40.5">
      <c r="A10453" s="31">
        <v>37429</v>
      </c>
      <c r="B10453" s="537" t="s">
        <v>10446</v>
      </c>
      <c r="C10453" s="31" t="s">
        <v>7632</v>
      </c>
      <c r="D10453" s="118">
        <v>2619.8200000000002</v>
      </c>
      <c r="E10453" s="310" t="str">
        <f t="shared" si="163"/>
        <v>SINAPI 07/2024 INSUMOS</v>
      </c>
      <c r="F10453" s="118">
        <v>2619.8200000000002</v>
      </c>
    </row>
    <row r="10454" spans="1:6" ht="40.5">
      <c r="A10454" s="31">
        <v>37426</v>
      </c>
      <c r="B10454" s="537" t="s">
        <v>10447</v>
      </c>
      <c r="C10454" s="31" t="s">
        <v>7632</v>
      </c>
      <c r="D10454" s="31">
        <v>25.2</v>
      </c>
      <c r="E10454" s="310" t="str">
        <f t="shared" si="163"/>
        <v>SINAPI 07/2024 INSUMOS</v>
      </c>
      <c r="F10454" s="31">
        <v>25.2</v>
      </c>
    </row>
    <row r="10455" spans="1:6" ht="40.5">
      <c r="A10455" s="31">
        <v>11519</v>
      </c>
      <c r="B10455" s="537" t="s">
        <v>10448</v>
      </c>
      <c r="C10455" s="31" t="s">
        <v>8050</v>
      </c>
      <c r="D10455" s="31">
        <v>54.97</v>
      </c>
      <c r="E10455" s="310" t="str">
        <f t="shared" si="163"/>
        <v>SINAPI 07/2024 INSUMOS</v>
      </c>
      <c r="F10455" s="31">
        <v>54.97</v>
      </c>
    </row>
    <row r="10456" spans="1:6" ht="45">
      <c r="A10456" s="31">
        <v>11520</v>
      </c>
      <c r="B10456" s="537" t="s">
        <v>10449</v>
      </c>
      <c r="C10456" s="31" t="s">
        <v>8050</v>
      </c>
      <c r="D10456" s="31">
        <v>25.41</v>
      </c>
      <c r="E10456" s="310" t="str">
        <f t="shared" si="163"/>
        <v>SINAPI 07/2024 INSUMOS</v>
      </c>
      <c r="F10456" s="31">
        <v>25.41</v>
      </c>
    </row>
    <row r="10457" spans="1:6" ht="40.5">
      <c r="A10457" s="31">
        <v>11518</v>
      </c>
      <c r="B10457" s="537" t="s">
        <v>10450</v>
      </c>
      <c r="C10457" s="31" t="s">
        <v>8050</v>
      </c>
      <c r="D10457" s="31">
        <v>92.4</v>
      </c>
      <c r="E10457" s="310" t="str">
        <f t="shared" si="163"/>
        <v>SINAPI 07/2024 INSUMOS</v>
      </c>
      <c r="F10457" s="31">
        <v>92.4</v>
      </c>
    </row>
    <row r="10458" spans="1:6" ht="40.5">
      <c r="A10458" s="31">
        <v>38473</v>
      </c>
      <c r="B10458" s="537" t="s">
        <v>10451</v>
      </c>
      <c r="C10458" s="31" t="s">
        <v>7632</v>
      </c>
      <c r="D10458" s="31">
        <v>124.22</v>
      </c>
      <c r="E10458" s="310" t="str">
        <f t="shared" si="163"/>
        <v>SINAPI 07/2024 INSUMOS</v>
      </c>
      <c r="F10458" s="31">
        <v>124.22</v>
      </c>
    </row>
    <row r="10459" spans="1:6" ht="40.5">
      <c r="A10459" s="31">
        <v>4244</v>
      </c>
      <c r="B10459" s="537" t="s">
        <v>10452</v>
      </c>
      <c r="C10459" s="31" t="s">
        <v>7781</v>
      </c>
      <c r="D10459" s="31">
        <v>17.62</v>
      </c>
      <c r="E10459" s="310" t="str">
        <f t="shared" si="163"/>
        <v>SINAPI 07/2024 INSUMOS</v>
      </c>
      <c r="F10459" s="31">
        <v>20.45</v>
      </c>
    </row>
    <row r="10460" spans="1:6" ht="40.5">
      <c r="A10460" s="31">
        <v>40977</v>
      </c>
      <c r="B10460" s="537" t="s">
        <v>10453</v>
      </c>
      <c r="C10460" s="31" t="s">
        <v>7783</v>
      </c>
      <c r="D10460" s="118">
        <v>3080.3</v>
      </c>
      <c r="E10460" s="310" t="str">
        <f t="shared" si="163"/>
        <v>SINAPI 07/2024 INSUMOS</v>
      </c>
      <c r="F10460" s="118">
        <v>3576.61</v>
      </c>
    </row>
    <row r="10461" spans="1:6" ht="40.5">
      <c r="A10461" s="31">
        <v>4115</v>
      </c>
      <c r="B10461" s="537" t="s">
        <v>10454</v>
      </c>
      <c r="C10461" s="31" t="s">
        <v>7677</v>
      </c>
      <c r="D10461" s="31">
        <v>33.840000000000003</v>
      </c>
      <c r="E10461" s="310" t="str">
        <f t="shared" si="163"/>
        <v>SINAPI 07/2024 INSUMOS</v>
      </c>
      <c r="F10461" s="31">
        <v>33.840000000000003</v>
      </c>
    </row>
    <row r="10462" spans="1:6" ht="40.5">
      <c r="A10462" s="31">
        <v>4119</v>
      </c>
      <c r="B10462" s="537" t="s">
        <v>10455</v>
      </c>
      <c r="C10462" s="31" t="s">
        <v>7677</v>
      </c>
      <c r="D10462" s="31">
        <v>68.349999999999994</v>
      </c>
      <c r="E10462" s="310" t="str">
        <f t="shared" si="163"/>
        <v>SINAPI 07/2024 INSUMOS</v>
      </c>
      <c r="F10462" s="31">
        <v>68.349999999999994</v>
      </c>
    </row>
    <row r="10463" spans="1:6" ht="40.5">
      <c r="A10463" s="31">
        <v>2794</v>
      </c>
      <c r="B10463" s="537" t="s">
        <v>10456</v>
      </c>
      <c r="C10463" s="31" t="s">
        <v>7677</v>
      </c>
      <c r="D10463" s="31">
        <v>181.33</v>
      </c>
      <c r="E10463" s="310" t="str">
        <f t="shared" si="163"/>
        <v>SINAPI 07/2024 INSUMOS</v>
      </c>
      <c r="F10463" s="31">
        <v>181.33</v>
      </c>
    </row>
    <row r="10464" spans="1:6" ht="40.5">
      <c r="A10464" s="31">
        <v>2788</v>
      </c>
      <c r="B10464" s="537" t="s">
        <v>10457</v>
      </c>
      <c r="C10464" s="31" t="s">
        <v>7677</v>
      </c>
      <c r="D10464" s="31">
        <v>264.16000000000003</v>
      </c>
      <c r="E10464" s="310" t="str">
        <f t="shared" si="163"/>
        <v>SINAPI 07/2024 INSUMOS</v>
      </c>
      <c r="F10464" s="31">
        <v>264.16000000000003</v>
      </c>
    </row>
    <row r="10465" spans="1:6" ht="40.5">
      <c r="A10465" s="31">
        <v>4006</v>
      </c>
      <c r="B10465" s="537" t="s">
        <v>10458</v>
      </c>
      <c r="C10465" s="31" t="s">
        <v>7779</v>
      </c>
      <c r="D10465" s="118">
        <v>2330.69</v>
      </c>
      <c r="E10465" s="310" t="str">
        <f t="shared" si="163"/>
        <v>SINAPI 07/2024 INSUMOS</v>
      </c>
      <c r="F10465" s="118">
        <v>2330.69</v>
      </c>
    </row>
    <row r="10466" spans="1:6" ht="40.5">
      <c r="A10466" s="31">
        <v>36151</v>
      </c>
      <c r="B10466" s="537" t="s">
        <v>10459</v>
      </c>
      <c r="C10466" s="31" t="s">
        <v>7632</v>
      </c>
      <c r="D10466" s="31">
        <v>32.4</v>
      </c>
      <c r="E10466" s="310" t="str">
        <f t="shared" si="163"/>
        <v>SINAPI 07/2024 INSUMOS</v>
      </c>
      <c r="F10466" s="31">
        <v>32.4</v>
      </c>
    </row>
    <row r="10467" spans="1:6" ht="40.5">
      <c r="A10467" s="31">
        <v>37457</v>
      </c>
      <c r="B10467" s="537" t="s">
        <v>10460</v>
      </c>
      <c r="C10467" s="31" t="s">
        <v>7677</v>
      </c>
      <c r="D10467" s="31">
        <v>2.95</v>
      </c>
      <c r="E10467" s="310" t="str">
        <f t="shared" si="163"/>
        <v>SINAPI 07/2024 INSUMOS</v>
      </c>
      <c r="F10467" s="31">
        <v>2.95</v>
      </c>
    </row>
    <row r="10468" spans="1:6" ht="40.5">
      <c r="A10468" s="31">
        <v>37456</v>
      </c>
      <c r="B10468" s="537" t="s">
        <v>10461</v>
      </c>
      <c r="C10468" s="31" t="s">
        <v>7677</v>
      </c>
      <c r="D10468" s="31">
        <v>1.55</v>
      </c>
      <c r="E10468" s="310" t="str">
        <f t="shared" si="163"/>
        <v>SINAPI 07/2024 INSUMOS</v>
      </c>
      <c r="F10468" s="31">
        <v>1.55</v>
      </c>
    </row>
    <row r="10469" spans="1:6" ht="40.5">
      <c r="A10469" s="31">
        <v>37461</v>
      </c>
      <c r="B10469" s="537" t="s">
        <v>10462</v>
      </c>
      <c r="C10469" s="31" t="s">
        <v>7677</v>
      </c>
      <c r="D10469" s="31">
        <v>10.96</v>
      </c>
      <c r="E10469" s="310" t="str">
        <f t="shared" si="163"/>
        <v>SINAPI 07/2024 INSUMOS</v>
      </c>
      <c r="F10469" s="31">
        <v>10.96</v>
      </c>
    </row>
    <row r="10470" spans="1:6" ht="40.5">
      <c r="A10470" s="31">
        <v>37460</v>
      </c>
      <c r="B10470" s="537" t="s">
        <v>10463</v>
      </c>
      <c r="C10470" s="31" t="s">
        <v>7677</v>
      </c>
      <c r="D10470" s="31">
        <v>14.98</v>
      </c>
      <c r="E10470" s="310" t="str">
        <f t="shared" si="163"/>
        <v>SINAPI 07/2024 INSUMOS</v>
      </c>
      <c r="F10470" s="31">
        <v>14.98</v>
      </c>
    </row>
    <row r="10471" spans="1:6" ht="40.5">
      <c r="A10471" s="31">
        <v>37458</v>
      </c>
      <c r="B10471" s="537" t="s">
        <v>10464</v>
      </c>
      <c r="C10471" s="31" t="s">
        <v>7677</v>
      </c>
      <c r="D10471" s="31">
        <v>4.3899999999999997</v>
      </c>
      <c r="E10471" s="310" t="str">
        <f t="shared" si="163"/>
        <v>SINAPI 07/2024 INSUMOS</v>
      </c>
      <c r="F10471" s="31">
        <v>4.3899999999999997</v>
      </c>
    </row>
    <row r="10472" spans="1:6" ht="40.5">
      <c r="A10472" s="31">
        <v>37454</v>
      </c>
      <c r="B10472" s="537" t="s">
        <v>10465</v>
      </c>
      <c r="C10472" s="31" t="s">
        <v>7677</v>
      </c>
      <c r="D10472" s="31">
        <v>1.1499999999999999</v>
      </c>
      <c r="E10472" s="310" t="str">
        <f t="shared" si="163"/>
        <v>SINAPI 07/2024 INSUMOS</v>
      </c>
      <c r="F10472" s="31">
        <v>1.1499999999999999</v>
      </c>
    </row>
    <row r="10473" spans="1:6" ht="40.5">
      <c r="A10473" s="31">
        <v>37455</v>
      </c>
      <c r="B10473" s="537" t="s">
        <v>10466</v>
      </c>
      <c r="C10473" s="31" t="s">
        <v>7677</v>
      </c>
      <c r="D10473" s="31">
        <v>1.93</v>
      </c>
      <c r="E10473" s="310" t="str">
        <f t="shared" si="163"/>
        <v>SINAPI 07/2024 INSUMOS</v>
      </c>
      <c r="F10473" s="31">
        <v>1.93</v>
      </c>
    </row>
    <row r="10474" spans="1:6" ht="40.5">
      <c r="A10474" s="31">
        <v>37459</v>
      </c>
      <c r="B10474" s="537" t="s">
        <v>10467</v>
      </c>
      <c r="C10474" s="31" t="s">
        <v>7677</v>
      </c>
      <c r="D10474" s="31">
        <v>6.16</v>
      </c>
      <c r="E10474" s="310" t="str">
        <f t="shared" ref="E10474:E10537" si="164">+$G$7658</f>
        <v>SINAPI 07/2024 INSUMOS</v>
      </c>
      <c r="F10474" s="31">
        <v>6.16</v>
      </c>
    </row>
    <row r="10475" spans="1:6" ht="45">
      <c r="A10475" s="31">
        <v>21029</v>
      </c>
      <c r="B10475" s="537" t="s">
        <v>10468</v>
      </c>
      <c r="C10475" s="31" t="s">
        <v>7632</v>
      </c>
      <c r="D10475" s="31">
        <v>450</v>
      </c>
      <c r="E10475" s="310" t="str">
        <f t="shared" si="164"/>
        <v>SINAPI 07/2024 INSUMOS</v>
      </c>
      <c r="F10475" s="31">
        <v>450</v>
      </c>
    </row>
    <row r="10476" spans="1:6" ht="45">
      <c r="A10476" s="31">
        <v>21030</v>
      </c>
      <c r="B10476" s="537" t="s">
        <v>10469</v>
      </c>
      <c r="C10476" s="31" t="s">
        <v>7632</v>
      </c>
      <c r="D10476" s="31">
        <v>554.70000000000005</v>
      </c>
      <c r="E10476" s="310" t="str">
        <f t="shared" si="164"/>
        <v>SINAPI 07/2024 INSUMOS</v>
      </c>
      <c r="F10476" s="31">
        <v>554.70000000000005</v>
      </c>
    </row>
    <row r="10477" spans="1:6" ht="45">
      <c r="A10477" s="31">
        <v>21031</v>
      </c>
      <c r="B10477" s="537" t="s">
        <v>10470</v>
      </c>
      <c r="C10477" s="31" t="s">
        <v>7632</v>
      </c>
      <c r="D10477" s="31">
        <v>690.59</v>
      </c>
      <c r="E10477" s="310" t="str">
        <f t="shared" si="164"/>
        <v>SINAPI 07/2024 INSUMOS</v>
      </c>
      <c r="F10477" s="31">
        <v>690.59</v>
      </c>
    </row>
    <row r="10478" spans="1:6" ht="45">
      <c r="A10478" s="31">
        <v>21032</v>
      </c>
      <c r="B10478" s="537" t="s">
        <v>10471</v>
      </c>
      <c r="C10478" s="31" t="s">
        <v>7632</v>
      </c>
      <c r="D10478" s="31">
        <v>737.37</v>
      </c>
      <c r="E10478" s="310" t="str">
        <f t="shared" si="164"/>
        <v>SINAPI 07/2024 INSUMOS</v>
      </c>
      <c r="F10478" s="31">
        <v>737.37</v>
      </c>
    </row>
    <row r="10479" spans="1:6" ht="45">
      <c r="A10479" s="31">
        <v>37527</v>
      </c>
      <c r="B10479" s="537" t="s">
        <v>10472</v>
      </c>
      <c r="C10479" s="31" t="s">
        <v>7632</v>
      </c>
      <c r="D10479" s="31">
        <v>666.08</v>
      </c>
      <c r="E10479" s="310" t="str">
        <f t="shared" si="164"/>
        <v>SINAPI 07/2024 INSUMOS</v>
      </c>
      <c r="F10479" s="31">
        <v>666.08</v>
      </c>
    </row>
    <row r="10480" spans="1:6" ht="45">
      <c r="A10480" s="31">
        <v>37528</v>
      </c>
      <c r="B10480" s="537" t="s">
        <v>10473</v>
      </c>
      <c r="C10480" s="31" t="s">
        <v>7632</v>
      </c>
      <c r="D10480" s="31">
        <v>794.18</v>
      </c>
      <c r="E10480" s="310" t="str">
        <f t="shared" si="164"/>
        <v>SINAPI 07/2024 INSUMOS</v>
      </c>
      <c r="F10480" s="31">
        <v>794.18</v>
      </c>
    </row>
    <row r="10481" spans="1:6" ht="45">
      <c r="A10481" s="31">
        <v>37529</v>
      </c>
      <c r="B10481" s="537" t="s">
        <v>10474</v>
      </c>
      <c r="C10481" s="31" t="s">
        <v>7632</v>
      </c>
      <c r="D10481" s="31">
        <v>801.98</v>
      </c>
      <c r="E10481" s="310" t="str">
        <f t="shared" si="164"/>
        <v>SINAPI 07/2024 INSUMOS</v>
      </c>
      <c r="F10481" s="31">
        <v>801.98</v>
      </c>
    </row>
    <row r="10482" spans="1:6" ht="45">
      <c r="A10482" s="31">
        <v>37530</v>
      </c>
      <c r="B10482" s="537" t="s">
        <v>10475</v>
      </c>
      <c r="C10482" s="31" t="s">
        <v>7632</v>
      </c>
      <c r="D10482" s="118">
        <v>1047.02</v>
      </c>
      <c r="E10482" s="310" t="str">
        <f t="shared" si="164"/>
        <v>SINAPI 07/2024 INSUMOS</v>
      </c>
      <c r="F10482" s="118">
        <v>1047.02</v>
      </c>
    </row>
    <row r="10483" spans="1:6" ht="45">
      <c r="A10483" s="31">
        <v>21034</v>
      </c>
      <c r="B10483" s="537" t="s">
        <v>10476</v>
      </c>
      <c r="C10483" s="31" t="s">
        <v>7632</v>
      </c>
      <c r="D10483" s="31">
        <v>893.31</v>
      </c>
      <c r="E10483" s="310" t="str">
        <f t="shared" si="164"/>
        <v>SINAPI 07/2024 INSUMOS</v>
      </c>
      <c r="F10483" s="31">
        <v>893.31</v>
      </c>
    </row>
    <row r="10484" spans="1:6" ht="45">
      <c r="A10484" s="31">
        <v>37531</v>
      </c>
      <c r="B10484" s="537" t="s">
        <v>10477</v>
      </c>
      <c r="C10484" s="31" t="s">
        <v>7632</v>
      </c>
      <c r="D10484" s="118">
        <v>1125</v>
      </c>
      <c r="E10484" s="310" t="str">
        <f t="shared" si="164"/>
        <v>SINAPI 07/2024 INSUMOS</v>
      </c>
      <c r="F10484" s="118">
        <v>1125</v>
      </c>
    </row>
    <row r="10485" spans="1:6" ht="45">
      <c r="A10485" s="31">
        <v>21036</v>
      </c>
      <c r="B10485" s="537" t="s">
        <v>10478</v>
      </c>
      <c r="C10485" s="31" t="s">
        <v>7632</v>
      </c>
      <c r="D10485" s="118">
        <v>1367.82</v>
      </c>
      <c r="E10485" s="310" t="str">
        <f t="shared" si="164"/>
        <v>SINAPI 07/2024 INSUMOS</v>
      </c>
      <c r="F10485" s="118">
        <v>1367.82</v>
      </c>
    </row>
    <row r="10486" spans="1:6" ht="45">
      <c r="A10486" s="31">
        <v>21037</v>
      </c>
      <c r="B10486" s="537" t="s">
        <v>10479</v>
      </c>
      <c r="C10486" s="31" t="s">
        <v>7632</v>
      </c>
      <c r="D10486" s="118">
        <v>1559.4</v>
      </c>
      <c r="E10486" s="310" t="str">
        <f t="shared" si="164"/>
        <v>SINAPI 07/2024 INSUMOS</v>
      </c>
      <c r="F10486" s="118">
        <v>1559.4</v>
      </c>
    </row>
    <row r="10487" spans="1:6" ht="45">
      <c r="A10487" s="31">
        <v>20185</v>
      </c>
      <c r="B10487" s="537" t="s">
        <v>10480</v>
      </c>
      <c r="C10487" s="31" t="s">
        <v>7677</v>
      </c>
      <c r="D10487" s="31">
        <v>17.829999999999998</v>
      </c>
      <c r="E10487" s="310" t="str">
        <f t="shared" si="164"/>
        <v>SINAPI 07/2024 INSUMOS</v>
      </c>
      <c r="F10487" s="31">
        <v>17.829999999999998</v>
      </c>
    </row>
    <row r="10488" spans="1:6" ht="40.5">
      <c r="A10488" s="31">
        <v>20260</v>
      </c>
      <c r="B10488" s="537" t="s">
        <v>10481</v>
      </c>
      <c r="C10488" s="31" t="s">
        <v>7632</v>
      </c>
      <c r="D10488" s="31">
        <v>14.34</v>
      </c>
      <c r="E10488" s="310" t="str">
        <f t="shared" si="164"/>
        <v>SINAPI 07/2024 INSUMOS</v>
      </c>
      <c r="F10488" s="31">
        <v>14.34</v>
      </c>
    </row>
    <row r="10489" spans="1:6" ht="40.5">
      <c r="A10489" s="31">
        <v>37523</v>
      </c>
      <c r="B10489" s="537" t="s">
        <v>10482</v>
      </c>
      <c r="C10489" s="31" t="s">
        <v>7632</v>
      </c>
      <c r="D10489" s="118">
        <v>467421.31</v>
      </c>
      <c r="E10489" s="310" t="str">
        <f t="shared" si="164"/>
        <v>SINAPI 07/2024 INSUMOS</v>
      </c>
      <c r="F10489" s="118">
        <v>467421.31</v>
      </c>
    </row>
    <row r="10490" spans="1:6" ht="40.5">
      <c r="A10490" s="31">
        <v>37515</v>
      </c>
      <c r="B10490" s="537" t="s">
        <v>10483</v>
      </c>
      <c r="C10490" s="31" t="s">
        <v>7632</v>
      </c>
      <c r="D10490" s="118">
        <v>415561.45</v>
      </c>
      <c r="E10490" s="310" t="str">
        <f t="shared" si="164"/>
        <v>SINAPI 07/2024 INSUMOS</v>
      </c>
      <c r="F10490" s="118">
        <v>415561.45</v>
      </c>
    </row>
    <row r="10491" spans="1:6" ht="40.5">
      <c r="A10491" s="31">
        <v>12899</v>
      </c>
      <c r="B10491" s="537" t="s">
        <v>10484</v>
      </c>
      <c r="C10491" s="31" t="s">
        <v>7632</v>
      </c>
      <c r="D10491" s="31">
        <v>104.89</v>
      </c>
      <c r="E10491" s="310" t="str">
        <f t="shared" si="164"/>
        <v>SINAPI 07/2024 INSUMOS</v>
      </c>
      <c r="F10491" s="31">
        <v>104.89</v>
      </c>
    </row>
    <row r="10492" spans="1:6" ht="40.5">
      <c r="A10492" s="31">
        <v>12898</v>
      </c>
      <c r="B10492" s="537" t="s">
        <v>10485</v>
      </c>
      <c r="C10492" s="31" t="s">
        <v>7632</v>
      </c>
      <c r="D10492" s="31">
        <v>166.38</v>
      </c>
      <c r="E10492" s="310" t="str">
        <f t="shared" si="164"/>
        <v>SINAPI 07/2024 INSUMOS</v>
      </c>
      <c r="F10492" s="31">
        <v>166.38</v>
      </c>
    </row>
    <row r="10493" spans="1:6" ht="40.5">
      <c r="A10493" s="31">
        <v>39699</v>
      </c>
      <c r="B10493" s="537" t="s">
        <v>10486</v>
      </c>
      <c r="C10493" s="31" t="s">
        <v>8036</v>
      </c>
      <c r="D10493" s="31">
        <v>21.22</v>
      </c>
      <c r="E10493" s="310" t="str">
        <f t="shared" si="164"/>
        <v>SINAPI 07/2024 INSUMOS</v>
      </c>
      <c r="F10493" s="31">
        <v>21.22</v>
      </c>
    </row>
    <row r="10494" spans="1:6" ht="40.5">
      <c r="A10494" s="31">
        <v>42528</v>
      </c>
      <c r="B10494" s="537" t="s">
        <v>10487</v>
      </c>
      <c r="C10494" s="31" t="s">
        <v>8036</v>
      </c>
      <c r="D10494" s="31">
        <v>9.14</v>
      </c>
      <c r="E10494" s="310" t="str">
        <f t="shared" si="164"/>
        <v>SINAPI 07/2024 INSUMOS</v>
      </c>
      <c r="F10494" s="31">
        <v>9.14</v>
      </c>
    </row>
    <row r="10495" spans="1:6" ht="40.5">
      <c r="A10495" s="31">
        <v>39696</v>
      </c>
      <c r="B10495" s="537" t="s">
        <v>10488</v>
      </c>
      <c r="C10495" s="31" t="s">
        <v>8036</v>
      </c>
      <c r="D10495" s="31">
        <v>6.43</v>
      </c>
      <c r="E10495" s="310" t="str">
        <f t="shared" si="164"/>
        <v>SINAPI 07/2024 INSUMOS</v>
      </c>
      <c r="F10495" s="31">
        <v>6.43</v>
      </c>
    </row>
    <row r="10496" spans="1:6" ht="40.5">
      <c r="A10496" s="31">
        <v>39700</v>
      </c>
      <c r="B10496" s="537" t="s">
        <v>10489</v>
      </c>
      <c r="C10496" s="31" t="s">
        <v>8036</v>
      </c>
      <c r="D10496" s="31">
        <v>28.91</v>
      </c>
      <c r="E10496" s="310" t="str">
        <f t="shared" si="164"/>
        <v>SINAPI 07/2024 INSUMOS</v>
      </c>
      <c r="F10496" s="31">
        <v>28.91</v>
      </c>
    </row>
    <row r="10497" spans="1:6" ht="40.5">
      <c r="A10497" s="31">
        <v>11621</v>
      </c>
      <c r="B10497" s="537" t="s">
        <v>10490</v>
      </c>
      <c r="C10497" s="31" t="s">
        <v>8036</v>
      </c>
      <c r="D10497" s="31">
        <v>57.52</v>
      </c>
      <c r="E10497" s="310" t="str">
        <f t="shared" si="164"/>
        <v>SINAPI 07/2024 INSUMOS</v>
      </c>
      <c r="F10497" s="31">
        <v>57.52</v>
      </c>
    </row>
    <row r="10498" spans="1:6" ht="40.5">
      <c r="A10498" s="31">
        <v>4014</v>
      </c>
      <c r="B10498" s="537" t="s">
        <v>10491</v>
      </c>
      <c r="C10498" s="31" t="s">
        <v>8036</v>
      </c>
      <c r="D10498" s="31">
        <v>59.51</v>
      </c>
      <c r="E10498" s="310" t="str">
        <f t="shared" si="164"/>
        <v>SINAPI 07/2024 INSUMOS</v>
      </c>
      <c r="F10498" s="31">
        <v>59.51</v>
      </c>
    </row>
    <row r="10499" spans="1:6" ht="40.5">
      <c r="A10499" s="31">
        <v>4015</v>
      </c>
      <c r="B10499" s="537" t="s">
        <v>10492</v>
      </c>
      <c r="C10499" s="31" t="s">
        <v>8036</v>
      </c>
      <c r="D10499" s="31">
        <v>73.08</v>
      </c>
      <c r="E10499" s="310" t="str">
        <f t="shared" si="164"/>
        <v>SINAPI 07/2024 INSUMOS</v>
      </c>
      <c r="F10499" s="31">
        <v>73.08</v>
      </c>
    </row>
    <row r="10500" spans="1:6" ht="40.5">
      <c r="A10500" s="31">
        <v>4017</v>
      </c>
      <c r="B10500" s="537" t="s">
        <v>10493</v>
      </c>
      <c r="C10500" s="31" t="s">
        <v>8036</v>
      </c>
      <c r="D10500" s="31">
        <v>106.34</v>
      </c>
      <c r="E10500" s="310" t="str">
        <f t="shared" si="164"/>
        <v>SINAPI 07/2024 INSUMOS</v>
      </c>
      <c r="F10500" s="31">
        <v>106.34</v>
      </c>
    </row>
    <row r="10501" spans="1:6" ht="40.5">
      <c r="A10501" s="31">
        <v>4016</v>
      </c>
      <c r="B10501" s="537" t="s">
        <v>10494</v>
      </c>
      <c r="C10501" s="31" t="s">
        <v>8036</v>
      </c>
      <c r="D10501" s="31">
        <v>42</v>
      </c>
      <c r="E10501" s="310" t="str">
        <f t="shared" si="164"/>
        <v>SINAPI 07/2024 INSUMOS</v>
      </c>
      <c r="F10501" s="31">
        <v>42</v>
      </c>
    </row>
    <row r="10502" spans="1:6" ht="40.5">
      <c r="A10502" s="31">
        <v>38544</v>
      </c>
      <c r="B10502" s="537" t="s">
        <v>10495</v>
      </c>
      <c r="C10502" s="31" t="s">
        <v>8036</v>
      </c>
      <c r="D10502" s="31">
        <v>10.77</v>
      </c>
      <c r="E10502" s="310" t="str">
        <f t="shared" si="164"/>
        <v>SINAPI 07/2024 INSUMOS</v>
      </c>
      <c r="F10502" s="31">
        <v>10.77</v>
      </c>
    </row>
    <row r="10503" spans="1:6" ht="40.5">
      <c r="A10503" s="31">
        <v>38545</v>
      </c>
      <c r="B10503" s="537" t="s">
        <v>10496</v>
      </c>
      <c r="C10503" s="31" t="s">
        <v>8036</v>
      </c>
      <c r="D10503" s="31">
        <v>6.92</v>
      </c>
      <c r="E10503" s="310" t="str">
        <f t="shared" si="164"/>
        <v>SINAPI 07/2024 INSUMOS</v>
      </c>
      <c r="F10503" s="31">
        <v>6.92</v>
      </c>
    </row>
    <row r="10504" spans="1:6" ht="40.5">
      <c r="A10504" s="31">
        <v>42527</v>
      </c>
      <c r="B10504" s="537" t="s">
        <v>10497</v>
      </c>
      <c r="C10504" s="31" t="s">
        <v>8036</v>
      </c>
      <c r="D10504" s="31">
        <v>24.16</v>
      </c>
      <c r="E10504" s="310" t="str">
        <f t="shared" si="164"/>
        <v>SINAPI 07/2024 INSUMOS</v>
      </c>
      <c r="F10504" s="31">
        <v>24.16</v>
      </c>
    </row>
    <row r="10505" spans="1:6" ht="40.5">
      <c r="A10505" s="31">
        <v>39323</v>
      </c>
      <c r="B10505" s="537" t="s">
        <v>10498</v>
      </c>
      <c r="C10505" s="31" t="s">
        <v>8036</v>
      </c>
      <c r="D10505" s="31">
        <v>26.42</v>
      </c>
      <c r="E10505" s="310" t="str">
        <f t="shared" si="164"/>
        <v>SINAPI 07/2024 INSUMOS</v>
      </c>
      <c r="F10505" s="31">
        <v>26.42</v>
      </c>
    </row>
    <row r="10506" spans="1:6" ht="45">
      <c r="A10506" s="31">
        <v>626</v>
      </c>
      <c r="B10506" s="537" t="s">
        <v>10499</v>
      </c>
      <c r="C10506" s="31" t="s">
        <v>7681</v>
      </c>
      <c r="D10506" s="31">
        <v>20.47</v>
      </c>
      <c r="E10506" s="310" t="str">
        <f t="shared" si="164"/>
        <v>SINAPI 07/2024 INSUMOS</v>
      </c>
      <c r="F10506" s="31">
        <v>20.47</v>
      </c>
    </row>
    <row r="10507" spans="1:6" ht="40.5">
      <c r="A10507" s="31">
        <v>44504</v>
      </c>
      <c r="B10507" s="537" t="s">
        <v>10500</v>
      </c>
      <c r="C10507" s="31" t="s">
        <v>8036</v>
      </c>
      <c r="D10507" s="31">
        <v>13.22</v>
      </c>
      <c r="E10507" s="310" t="str">
        <f t="shared" si="164"/>
        <v>SINAPI 07/2024 INSUMOS</v>
      </c>
      <c r="F10507" s="31">
        <v>13.22</v>
      </c>
    </row>
    <row r="10508" spans="1:6" ht="40.5">
      <c r="A10508" s="31">
        <v>44505</v>
      </c>
      <c r="B10508" s="537" t="s">
        <v>10501</v>
      </c>
      <c r="C10508" s="31" t="s">
        <v>8036</v>
      </c>
      <c r="D10508" s="31">
        <v>19.95</v>
      </c>
      <c r="E10508" s="310" t="str">
        <f t="shared" si="164"/>
        <v>SINAPI 07/2024 INSUMOS</v>
      </c>
      <c r="F10508" s="31">
        <v>19.95</v>
      </c>
    </row>
    <row r="10509" spans="1:6" ht="40.5">
      <c r="A10509" s="31">
        <v>44506</v>
      </c>
      <c r="B10509" s="537" t="s">
        <v>10502</v>
      </c>
      <c r="C10509" s="31" t="s">
        <v>8036</v>
      </c>
      <c r="D10509" s="31">
        <v>21.17</v>
      </c>
      <c r="E10509" s="310" t="str">
        <f t="shared" si="164"/>
        <v>SINAPI 07/2024 INSUMOS</v>
      </c>
      <c r="F10509" s="31">
        <v>21.17</v>
      </c>
    </row>
    <row r="10510" spans="1:6" ht="40.5">
      <c r="A10510" s="31">
        <v>44507</v>
      </c>
      <c r="B10510" s="537" t="s">
        <v>10503</v>
      </c>
      <c r="C10510" s="31" t="s">
        <v>8036</v>
      </c>
      <c r="D10510" s="31">
        <v>26.47</v>
      </c>
      <c r="E10510" s="310" t="str">
        <f t="shared" si="164"/>
        <v>SINAPI 07/2024 INSUMOS</v>
      </c>
      <c r="F10510" s="31">
        <v>26.47</v>
      </c>
    </row>
    <row r="10511" spans="1:6" ht="40.5">
      <c r="A10511" s="31">
        <v>44508</v>
      </c>
      <c r="B10511" s="537" t="s">
        <v>10504</v>
      </c>
      <c r="C10511" s="31" t="s">
        <v>8036</v>
      </c>
      <c r="D10511" s="31">
        <v>39.700000000000003</v>
      </c>
      <c r="E10511" s="310" t="str">
        <f t="shared" si="164"/>
        <v>SINAPI 07/2024 INSUMOS</v>
      </c>
      <c r="F10511" s="31">
        <v>39.700000000000003</v>
      </c>
    </row>
    <row r="10512" spans="1:6" ht="40.5">
      <c r="A10512" s="31">
        <v>44509</v>
      </c>
      <c r="B10512" s="537" t="s">
        <v>10505</v>
      </c>
      <c r="C10512" s="31" t="s">
        <v>8036</v>
      </c>
      <c r="D10512" s="31">
        <v>53.18</v>
      </c>
      <c r="E10512" s="310" t="str">
        <f t="shared" si="164"/>
        <v>SINAPI 07/2024 INSUMOS</v>
      </c>
      <c r="F10512" s="31">
        <v>53.18</v>
      </c>
    </row>
    <row r="10513" spans="1:6" ht="40.5">
      <c r="A10513" s="31">
        <v>44510</v>
      </c>
      <c r="B10513" s="537" t="s">
        <v>10506</v>
      </c>
      <c r="C10513" s="31" t="s">
        <v>8036</v>
      </c>
      <c r="D10513" s="31">
        <v>66.03</v>
      </c>
      <c r="E10513" s="310" t="str">
        <f t="shared" si="164"/>
        <v>SINAPI 07/2024 INSUMOS</v>
      </c>
      <c r="F10513" s="31">
        <v>66.03</v>
      </c>
    </row>
    <row r="10514" spans="1:6" ht="40.5">
      <c r="A10514" s="31">
        <v>44512</v>
      </c>
      <c r="B10514" s="537" t="s">
        <v>10507</v>
      </c>
      <c r="C10514" s="31" t="s">
        <v>8036</v>
      </c>
      <c r="D10514" s="31">
        <v>14.74</v>
      </c>
      <c r="E10514" s="310" t="str">
        <f t="shared" si="164"/>
        <v>SINAPI 07/2024 INSUMOS</v>
      </c>
      <c r="F10514" s="31">
        <v>14.74</v>
      </c>
    </row>
    <row r="10515" spans="1:6" ht="40.5">
      <c r="A10515" s="31">
        <v>44513</v>
      </c>
      <c r="B10515" s="537" t="s">
        <v>10508</v>
      </c>
      <c r="C10515" s="31" t="s">
        <v>8036</v>
      </c>
      <c r="D10515" s="31">
        <v>20.8</v>
      </c>
      <c r="E10515" s="310" t="str">
        <f t="shared" si="164"/>
        <v>SINAPI 07/2024 INSUMOS</v>
      </c>
      <c r="F10515" s="31">
        <v>20.8</v>
      </c>
    </row>
    <row r="10516" spans="1:6" ht="40.5">
      <c r="A10516" s="31">
        <v>44514</v>
      </c>
      <c r="B10516" s="537" t="s">
        <v>10509</v>
      </c>
      <c r="C10516" s="31" t="s">
        <v>8036</v>
      </c>
      <c r="D10516" s="31">
        <v>23.58</v>
      </c>
      <c r="E10516" s="310" t="str">
        <f t="shared" si="164"/>
        <v>SINAPI 07/2024 INSUMOS</v>
      </c>
      <c r="F10516" s="31">
        <v>23.58</v>
      </c>
    </row>
    <row r="10517" spans="1:6" ht="40.5">
      <c r="A10517" s="31">
        <v>44515</v>
      </c>
      <c r="B10517" s="537" t="s">
        <v>10510</v>
      </c>
      <c r="C10517" s="31" t="s">
        <v>8036</v>
      </c>
      <c r="D10517" s="31">
        <v>28.96</v>
      </c>
      <c r="E10517" s="310" t="str">
        <f t="shared" si="164"/>
        <v>SINAPI 07/2024 INSUMOS</v>
      </c>
      <c r="F10517" s="31">
        <v>28.96</v>
      </c>
    </row>
    <row r="10518" spans="1:6" ht="40.5">
      <c r="A10518" s="31">
        <v>44511</v>
      </c>
      <c r="B10518" s="537" t="s">
        <v>10511</v>
      </c>
      <c r="C10518" s="31" t="s">
        <v>8036</v>
      </c>
      <c r="D10518" s="31">
        <v>42.86</v>
      </c>
      <c r="E10518" s="310" t="str">
        <f t="shared" si="164"/>
        <v>SINAPI 07/2024 INSUMOS</v>
      </c>
      <c r="F10518" s="31">
        <v>42.86</v>
      </c>
    </row>
    <row r="10519" spans="1:6" ht="40.5">
      <c r="A10519" s="31">
        <v>44516</v>
      </c>
      <c r="B10519" s="537" t="s">
        <v>10512</v>
      </c>
      <c r="C10519" s="31" t="s">
        <v>8036</v>
      </c>
      <c r="D10519" s="31">
        <v>57.93</v>
      </c>
      <c r="E10519" s="310" t="str">
        <f t="shared" si="164"/>
        <v>SINAPI 07/2024 INSUMOS</v>
      </c>
      <c r="F10519" s="31">
        <v>57.93</v>
      </c>
    </row>
    <row r="10520" spans="1:6" ht="40.5">
      <c r="A10520" s="31">
        <v>44517</v>
      </c>
      <c r="B10520" s="537" t="s">
        <v>10513</v>
      </c>
      <c r="C10520" s="31" t="s">
        <v>8036</v>
      </c>
      <c r="D10520" s="31">
        <v>72.25</v>
      </c>
      <c r="E10520" s="310" t="str">
        <f t="shared" si="164"/>
        <v>SINAPI 07/2024 INSUMOS</v>
      </c>
      <c r="F10520" s="31">
        <v>72.25</v>
      </c>
    </row>
    <row r="10521" spans="1:6" ht="40.5">
      <c r="A10521" s="31">
        <v>11479</v>
      </c>
      <c r="B10521" s="537" t="s">
        <v>10514</v>
      </c>
      <c r="C10521" s="31" t="s">
        <v>7632</v>
      </c>
      <c r="D10521" s="31">
        <v>38.6</v>
      </c>
      <c r="E10521" s="310" t="str">
        <f t="shared" si="164"/>
        <v>SINAPI 07/2024 INSUMOS</v>
      </c>
      <c r="F10521" s="31">
        <v>38.6</v>
      </c>
    </row>
    <row r="10522" spans="1:6" ht="40.5">
      <c r="A10522" s="31">
        <v>11481</v>
      </c>
      <c r="B10522" s="537" t="s">
        <v>10515</v>
      </c>
      <c r="C10522" s="31" t="s">
        <v>7632</v>
      </c>
      <c r="D10522" s="31">
        <v>34.909999999999997</v>
      </c>
      <c r="E10522" s="310" t="str">
        <f t="shared" si="164"/>
        <v>SINAPI 07/2024 INSUMOS</v>
      </c>
      <c r="F10522" s="31">
        <v>34.909999999999997</v>
      </c>
    </row>
    <row r="10523" spans="1:6" ht="40.5">
      <c r="A10523" s="31">
        <v>43609</v>
      </c>
      <c r="B10523" s="537" t="s">
        <v>10516</v>
      </c>
      <c r="C10523" s="31" t="s">
        <v>7632</v>
      </c>
      <c r="D10523" s="31">
        <v>34.909999999999997</v>
      </c>
      <c r="E10523" s="310" t="str">
        <f t="shared" si="164"/>
        <v>SINAPI 07/2024 INSUMOS</v>
      </c>
      <c r="F10523" s="31">
        <v>34.909999999999997</v>
      </c>
    </row>
    <row r="10524" spans="1:6" ht="40.5">
      <c r="A10524" s="31">
        <v>11478</v>
      </c>
      <c r="B10524" s="537" t="s">
        <v>10517</v>
      </c>
      <c r="C10524" s="31" t="s">
        <v>7632</v>
      </c>
      <c r="D10524" s="31">
        <v>66.22</v>
      </c>
      <c r="E10524" s="310" t="str">
        <f t="shared" si="164"/>
        <v>SINAPI 07/2024 INSUMOS</v>
      </c>
      <c r="F10524" s="31">
        <v>66.22</v>
      </c>
    </row>
    <row r="10525" spans="1:6" ht="40.5">
      <c r="A10525" s="31">
        <v>43608</v>
      </c>
      <c r="B10525" s="537" t="s">
        <v>10518</v>
      </c>
      <c r="C10525" s="31" t="s">
        <v>7632</v>
      </c>
      <c r="D10525" s="31">
        <v>50.53</v>
      </c>
      <c r="E10525" s="310" t="str">
        <f t="shared" si="164"/>
        <v>SINAPI 07/2024 INSUMOS</v>
      </c>
      <c r="F10525" s="31">
        <v>50.53</v>
      </c>
    </row>
    <row r="10526" spans="1:6" ht="40.5">
      <c r="A10526" s="31">
        <v>11476</v>
      </c>
      <c r="B10526" s="537" t="s">
        <v>10519</v>
      </c>
      <c r="C10526" s="31" t="s">
        <v>7632</v>
      </c>
      <c r="D10526" s="31">
        <v>50.53</v>
      </c>
      <c r="E10526" s="310" t="str">
        <f t="shared" si="164"/>
        <v>SINAPI 07/2024 INSUMOS</v>
      </c>
      <c r="F10526" s="31">
        <v>50.53</v>
      </c>
    </row>
    <row r="10527" spans="1:6" ht="40.5">
      <c r="A10527" s="31">
        <v>40637</v>
      </c>
      <c r="B10527" s="537" t="s">
        <v>10520</v>
      </c>
      <c r="C10527" s="31" t="s">
        <v>7632</v>
      </c>
      <c r="D10527" s="118">
        <v>793072.01</v>
      </c>
      <c r="E10527" s="310" t="str">
        <f t="shared" si="164"/>
        <v>SINAPI 07/2024 INSUMOS</v>
      </c>
      <c r="F10527" s="118">
        <v>793072.01</v>
      </c>
    </row>
    <row r="10528" spans="1:6" ht="40.5">
      <c r="A10528" s="31">
        <v>13836</v>
      </c>
      <c r="B10528" s="537" t="s">
        <v>10521</v>
      </c>
      <c r="C10528" s="31" t="s">
        <v>7632</v>
      </c>
      <c r="D10528" s="118">
        <v>67210.86</v>
      </c>
      <c r="E10528" s="310" t="str">
        <f t="shared" si="164"/>
        <v>SINAPI 07/2024 INSUMOS</v>
      </c>
      <c r="F10528" s="118">
        <v>67210.86</v>
      </c>
    </row>
    <row r="10529" spans="1:6" ht="45">
      <c r="A10529" s="31">
        <v>14534</v>
      </c>
      <c r="B10529" s="537" t="s">
        <v>10522</v>
      </c>
      <c r="C10529" s="31" t="s">
        <v>7632</v>
      </c>
      <c r="D10529" s="118">
        <v>28136.25</v>
      </c>
      <c r="E10529" s="310" t="str">
        <f t="shared" si="164"/>
        <v>SINAPI 07/2024 INSUMOS</v>
      </c>
      <c r="F10529" s="118">
        <v>28136.25</v>
      </c>
    </row>
    <row r="10530" spans="1:6" ht="40.5">
      <c r="A10530" s="31">
        <v>14619</v>
      </c>
      <c r="B10530" s="537" t="s">
        <v>10523</v>
      </c>
      <c r="C10530" s="31" t="s">
        <v>7632</v>
      </c>
      <c r="D10530" s="118">
        <v>15506.87</v>
      </c>
      <c r="E10530" s="310" t="str">
        <f t="shared" si="164"/>
        <v>SINAPI 07/2024 INSUMOS</v>
      </c>
      <c r="F10530" s="118">
        <v>15506.87</v>
      </c>
    </row>
    <row r="10531" spans="1:6" ht="45">
      <c r="A10531" s="31">
        <v>14535</v>
      </c>
      <c r="B10531" s="537" t="s">
        <v>10524</v>
      </c>
      <c r="C10531" s="31" t="s">
        <v>7632</v>
      </c>
      <c r="D10531" s="118">
        <v>279254.93</v>
      </c>
      <c r="E10531" s="310" t="str">
        <f t="shared" si="164"/>
        <v>SINAPI 07/2024 INSUMOS</v>
      </c>
      <c r="F10531" s="118">
        <v>279254.93</v>
      </c>
    </row>
    <row r="10532" spans="1:6" ht="75">
      <c r="A10532" s="31">
        <v>39813</v>
      </c>
      <c r="B10532" s="537" t="s">
        <v>10525</v>
      </c>
      <c r="C10532" s="31" t="s">
        <v>7632</v>
      </c>
      <c r="D10532" s="118">
        <v>39274.629999999997</v>
      </c>
      <c r="E10532" s="310" t="str">
        <f t="shared" si="164"/>
        <v>SINAPI 07/2024 INSUMOS</v>
      </c>
      <c r="F10532" s="118">
        <v>39274.629999999997</v>
      </c>
    </row>
    <row r="10533" spans="1:6" ht="60">
      <c r="A10533" s="31">
        <v>40403</v>
      </c>
      <c r="B10533" s="537" t="s">
        <v>10526</v>
      </c>
      <c r="C10533" s="31" t="s">
        <v>7632</v>
      </c>
      <c r="D10533" s="31">
        <v>383.41</v>
      </c>
      <c r="E10533" s="310" t="str">
        <f t="shared" si="164"/>
        <v>SINAPI 07/2024 INSUMOS</v>
      </c>
      <c r="F10533" s="31">
        <v>383.41</v>
      </c>
    </row>
    <row r="10534" spans="1:6" ht="40.5">
      <c r="A10534" s="31">
        <v>12868</v>
      </c>
      <c r="B10534" s="537" t="s">
        <v>10527</v>
      </c>
      <c r="C10534" s="31" t="s">
        <v>7781</v>
      </c>
      <c r="D10534" s="31">
        <v>18.079999999999998</v>
      </c>
      <c r="E10534" s="310" t="str">
        <f t="shared" si="164"/>
        <v>SINAPI 07/2024 INSUMOS</v>
      </c>
      <c r="F10534" s="31">
        <v>20.99</v>
      </c>
    </row>
    <row r="10535" spans="1:6" ht="40.5">
      <c r="A10535" s="31">
        <v>40916</v>
      </c>
      <c r="B10535" s="537" t="s">
        <v>10528</v>
      </c>
      <c r="C10535" s="31" t="s">
        <v>7783</v>
      </c>
      <c r="D10535" s="118">
        <v>3159.82</v>
      </c>
      <c r="E10535" s="310" t="str">
        <f t="shared" si="164"/>
        <v>SINAPI 07/2024 INSUMOS</v>
      </c>
      <c r="F10535" s="118">
        <v>3668.94</v>
      </c>
    </row>
    <row r="10536" spans="1:6" ht="40.5">
      <c r="A10536" s="31">
        <v>4755</v>
      </c>
      <c r="B10536" s="537" t="s">
        <v>10529</v>
      </c>
      <c r="C10536" s="31" t="s">
        <v>7781</v>
      </c>
      <c r="D10536" s="31">
        <v>18.079999999999998</v>
      </c>
      <c r="E10536" s="310" t="str">
        <f t="shared" si="164"/>
        <v>SINAPI 07/2024 INSUMOS</v>
      </c>
      <c r="F10536" s="31">
        <v>20.99</v>
      </c>
    </row>
    <row r="10537" spans="1:6" ht="40.5">
      <c r="A10537" s="31">
        <v>41067</v>
      </c>
      <c r="B10537" s="537" t="s">
        <v>10530</v>
      </c>
      <c r="C10537" s="31" t="s">
        <v>7783</v>
      </c>
      <c r="D10537" s="118">
        <v>3159.82</v>
      </c>
      <c r="E10537" s="310" t="str">
        <f t="shared" si="164"/>
        <v>SINAPI 07/2024 INSUMOS</v>
      </c>
      <c r="F10537" s="118">
        <v>3668.94</v>
      </c>
    </row>
    <row r="10538" spans="1:6" ht="40.5">
      <c r="A10538" s="31">
        <v>38463</v>
      </c>
      <c r="B10538" s="537" t="s">
        <v>10531</v>
      </c>
      <c r="C10538" s="31" t="s">
        <v>7632</v>
      </c>
      <c r="D10538" s="31">
        <v>30.18</v>
      </c>
      <c r="E10538" s="310" t="str">
        <f t="shared" ref="E10538:E10601" si="165">+$G$7658</f>
        <v>SINAPI 07/2024 INSUMOS</v>
      </c>
      <c r="F10538" s="31">
        <v>30.18</v>
      </c>
    </row>
    <row r="10539" spans="1:6" ht="45">
      <c r="A10539" s="31">
        <v>40703</v>
      </c>
      <c r="B10539" s="537" t="s">
        <v>10532</v>
      </c>
      <c r="C10539" s="31" t="s">
        <v>7632</v>
      </c>
      <c r="D10539" s="118">
        <v>11109.46</v>
      </c>
      <c r="E10539" s="310" t="str">
        <f t="shared" si="165"/>
        <v>SINAPI 07/2024 INSUMOS</v>
      </c>
      <c r="F10539" s="118">
        <v>11109.46</v>
      </c>
    </row>
    <row r="10540" spans="1:6" ht="40.5">
      <c r="A10540" s="31">
        <v>14531</v>
      </c>
      <c r="B10540" s="537" t="s">
        <v>10533</v>
      </c>
      <c r="C10540" s="31" t="s">
        <v>7632</v>
      </c>
      <c r="D10540" s="118">
        <v>20712.22</v>
      </c>
      <c r="E10540" s="310" t="str">
        <f t="shared" si="165"/>
        <v>SINAPI 07/2024 INSUMOS</v>
      </c>
      <c r="F10540" s="118">
        <v>20712.22</v>
      </c>
    </row>
    <row r="10541" spans="1:6" ht="40.5">
      <c r="A10541" s="31">
        <v>36533</v>
      </c>
      <c r="B10541" s="537" t="s">
        <v>10534</v>
      </c>
      <c r="C10541" s="31" t="s">
        <v>7632</v>
      </c>
      <c r="D10541" s="118">
        <v>23834.47</v>
      </c>
      <c r="E10541" s="310" t="str">
        <f t="shared" si="165"/>
        <v>SINAPI 07/2024 INSUMOS</v>
      </c>
      <c r="F10541" s="118">
        <v>23834.47</v>
      </c>
    </row>
    <row r="10542" spans="1:6" ht="40.5">
      <c r="A10542" s="31">
        <v>11616</v>
      </c>
      <c r="B10542" s="537" t="s">
        <v>10535</v>
      </c>
      <c r="C10542" s="31" t="s">
        <v>7632</v>
      </c>
      <c r="D10542" s="118">
        <v>22511.3</v>
      </c>
      <c r="E10542" s="310" t="str">
        <f t="shared" si="165"/>
        <v>SINAPI 07/2024 INSUMOS</v>
      </c>
      <c r="F10542" s="118">
        <v>22511.3</v>
      </c>
    </row>
    <row r="10543" spans="1:6" ht="40.5">
      <c r="A10543" s="31">
        <v>41898</v>
      </c>
      <c r="B10543" s="537" t="s">
        <v>10536</v>
      </c>
      <c r="C10543" s="31" t="s">
        <v>7632</v>
      </c>
      <c r="D10543" s="118">
        <v>25328.28</v>
      </c>
      <c r="E10543" s="310" t="str">
        <f t="shared" si="165"/>
        <v>SINAPI 07/2024 INSUMOS</v>
      </c>
      <c r="F10543" s="118">
        <v>25328.28</v>
      </c>
    </row>
    <row r="10544" spans="1:6" ht="40.5">
      <c r="A10544" s="31">
        <v>13447</v>
      </c>
      <c r="B10544" s="537" t="s">
        <v>10537</v>
      </c>
      <c r="C10544" s="31" t="s">
        <v>7632</v>
      </c>
      <c r="D10544" s="118">
        <v>46605.77</v>
      </c>
      <c r="E10544" s="310" t="str">
        <f t="shared" si="165"/>
        <v>SINAPI 07/2024 INSUMOS</v>
      </c>
      <c r="F10544" s="118">
        <v>46605.77</v>
      </c>
    </row>
    <row r="10545" spans="1:6" ht="40.5">
      <c r="A10545" s="31">
        <v>14529</v>
      </c>
      <c r="B10545" s="537" t="s">
        <v>10538</v>
      </c>
      <c r="C10545" s="31" t="s">
        <v>7632</v>
      </c>
      <c r="D10545" s="118">
        <v>26065.42</v>
      </c>
      <c r="E10545" s="310" t="str">
        <f t="shared" si="165"/>
        <v>SINAPI 07/2024 INSUMOS</v>
      </c>
      <c r="F10545" s="118">
        <v>26065.42</v>
      </c>
    </row>
    <row r="10546" spans="1:6" ht="40.5">
      <c r="A10546" s="31">
        <v>10747</v>
      </c>
      <c r="B10546" s="537" t="s">
        <v>10539</v>
      </c>
      <c r="C10546" s="31" t="s">
        <v>7632</v>
      </c>
      <c r="D10546" s="118">
        <v>25574.16</v>
      </c>
      <c r="E10546" s="310" t="str">
        <f t="shared" si="165"/>
        <v>SINAPI 07/2024 INSUMOS</v>
      </c>
      <c r="F10546" s="118">
        <v>25574.16</v>
      </c>
    </row>
    <row r="10547" spans="1:6" ht="40.5">
      <c r="A10547" s="31">
        <v>36141</v>
      </c>
      <c r="B10547" s="537" t="s">
        <v>10540</v>
      </c>
      <c r="C10547" s="31" t="s">
        <v>7632</v>
      </c>
      <c r="D10547" s="31">
        <v>43.74</v>
      </c>
      <c r="E10547" s="310" t="str">
        <f t="shared" si="165"/>
        <v>SINAPI 07/2024 INSUMOS</v>
      </c>
      <c r="F10547" s="31">
        <v>43.74</v>
      </c>
    </row>
    <row r="10548" spans="1:6" ht="40.5">
      <c r="A10548" s="31">
        <v>43651</v>
      </c>
      <c r="B10548" s="537" t="s">
        <v>10541</v>
      </c>
      <c r="C10548" s="31" t="s">
        <v>7681</v>
      </c>
      <c r="D10548" s="31">
        <v>3.95</v>
      </c>
      <c r="E10548" s="310" t="str">
        <f t="shared" si="165"/>
        <v>SINAPI 07/2024 INSUMOS</v>
      </c>
      <c r="F10548" s="31">
        <v>3.95</v>
      </c>
    </row>
    <row r="10549" spans="1:6" ht="40.5">
      <c r="A10549" s="31">
        <v>43626</v>
      </c>
      <c r="B10549" s="537" t="s">
        <v>10542</v>
      </c>
      <c r="C10549" s="31" t="s">
        <v>7681</v>
      </c>
      <c r="D10549" s="31">
        <v>2.2000000000000002</v>
      </c>
      <c r="E10549" s="310" t="str">
        <f t="shared" si="165"/>
        <v>SINAPI 07/2024 INSUMOS</v>
      </c>
      <c r="F10549" s="31">
        <v>2.2000000000000002</v>
      </c>
    </row>
    <row r="10550" spans="1:6" ht="45">
      <c r="A10550" s="31">
        <v>39434</v>
      </c>
      <c r="B10550" s="537" t="s">
        <v>10543</v>
      </c>
      <c r="C10550" s="31" t="s">
        <v>7681</v>
      </c>
      <c r="D10550" s="31">
        <v>3.29</v>
      </c>
      <c r="E10550" s="310" t="str">
        <f t="shared" si="165"/>
        <v>SINAPI 07/2024 INSUMOS</v>
      </c>
      <c r="F10550" s="31">
        <v>3.29</v>
      </c>
    </row>
    <row r="10551" spans="1:6" ht="40.5">
      <c r="A10551" s="31">
        <v>39433</v>
      </c>
      <c r="B10551" s="537" t="s">
        <v>10544</v>
      </c>
      <c r="C10551" s="31" t="s">
        <v>7681</v>
      </c>
      <c r="D10551" s="31">
        <v>2.61</v>
      </c>
      <c r="E10551" s="310" t="str">
        <f t="shared" si="165"/>
        <v>SINAPI 07/2024 INSUMOS</v>
      </c>
      <c r="F10551" s="31">
        <v>2.61</v>
      </c>
    </row>
    <row r="10552" spans="1:6" ht="40.5">
      <c r="A10552" s="31">
        <v>4049</v>
      </c>
      <c r="B10552" s="537" t="s">
        <v>10545</v>
      </c>
      <c r="C10552" s="31" t="s">
        <v>7683</v>
      </c>
      <c r="D10552" s="31">
        <v>44.15</v>
      </c>
      <c r="E10552" s="310" t="str">
        <f t="shared" si="165"/>
        <v>SINAPI 07/2024 INSUMOS</v>
      </c>
      <c r="F10552" s="31">
        <v>44.15</v>
      </c>
    </row>
    <row r="10553" spans="1:6" ht="40.5">
      <c r="A10553" s="31">
        <v>38120</v>
      </c>
      <c r="B10553" s="537" t="s">
        <v>10546</v>
      </c>
      <c r="C10553" s="31" t="s">
        <v>7681</v>
      </c>
      <c r="D10553" s="31">
        <v>145.66999999999999</v>
      </c>
      <c r="E10553" s="310" t="str">
        <f t="shared" si="165"/>
        <v>SINAPI 07/2024 INSUMOS</v>
      </c>
      <c r="F10553" s="31">
        <v>145.66999999999999</v>
      </c>
    </row>
    <row r="10554" spans="1:6" ht="40.5">
      <c r="A10554" s="31">
        <v>43652</v>
      </c>
      <c r="B10554" s="537" t="s">
        <v>10547</v>
      </c>
      <c r="C10554" s="31" t="s">
        <v>7681</v>
      </c>
      <c r="D10554" s="31">
        <v>8.86</v>
      </c>
      <c r="E10554" s="310" t="str">
        <f t="shared" si="165"/>
        <v>SINAPI 07/2024 INSUMOS</v>
      </c>
      <c r="F10554" s="31">
        <v>8.86</v>
      </c>
    </row>
    <row r="10555" spans="1:6" ht="40.5">
      <c r="A10555" s="31">
        <v>10498</v>
      </c>
      <c r="B10555" s="537" t="s">
        <v>10548</v>
      </c>
      <c r="C10555" s="31" t="s">
        <v>7681</v>
      </c>
      <c r="D10555" s="31">
        <v>7.16</v>
      </c>
      <c r="E10555" s="310" t="str">
        <f t="shared" si="165"/>
        <v>SINAPI 07/2024 INSUMOS</v>
      </c>
      <c r="F10555" s="31">
        <v>7.16</v>
      </c>
    </row>
    <row r="10556" spans="1:6" ht="40.5">
      <c r="A10556" s="31">
        <v>4823</v>
      </c>
      <c r="B10556" s="537" t="s">
        <v>10549</v>
      </c>
      <c r="C10556" s="31" t="s">
        <v>7681</v>
      </c>
      <c r="D10556" s="31">
        <v>49.87</v>
      </c>
      <c r="E10556" s="310" t="str">
        <f t="shared" si="165"/>
        <v>SINAPI 07/2024 INSUMOS</v>
      </c>
      <c r="F10556" s="31">
        <v>49.87</v>
      </c>
    </row>
    <row r="10557" spans="1:6" ht="40.5">
      <c r="A10557" s="31">
        <v>38877</v>
      </c>
      <c r="B10557" s="537" t="s">
        <v>10550</v>
      </c>
      <c r="C10557" s="31" t="s">
        <v>7681</v>
      </c>
      <c r="D10557" s="31">
        <v>7.74</v>
      </c>
      <c r="E10557" s="310" t="str">
        <f t="shared" si="165"/>
        <v>SINAPI 07/2024 INSUMOS</v>
      </c>
      <c r="F10557" s="31">
        <v>7.74</v>
      </c>
    </row>
    <row r="10558" spans="1:6" ht="40.5">
      <c r="A10558" s="31">
        <v>34546</v>
      </c>
      <c r="B10558" s="537" t="s">
        <v>10551</v>
      </c>
      <c r="C10558" s="31" t="s">
        <v>7681</v>
      </c>
      <c r="D10558" s="31">
        <v>7.96</v>
      </c>
      <c r="E10558" s="310" t="str">
        <f t="shared" si="165"/>
        <v>SINAPI 07/2024 INSUMOS</v>
      </c>
      <c r="F10558" s="31">
        <v>7.96</v>
      </c>
    </row>
    <row r="10559" spans="1:6" ht="40.5">
      <c r="A10559" s="31">
        <v>41387</v>
      </c>
      <c r="B10559" s="537" t="s">
        <v>10552</v>
      </c>
      <c r="C10559" s="31" t="s">
        <v>7677</v>
      </c>
      <c r="D10559" s="31">
        <v>54.41</v>
      </c>
      <c r="E10559" s="310" t="str">
        <f t="shared" si="165"/>
        <v>SINAPI 07/2024 INSUMOS</v>
      </c>
      <c r="F10559" s="31">
        <v>54.41</v>
      </c>
    </row>
    <row r="10560" spans="1:6" ht="40.5">
      <c r="A10560" s="31">
        <v>41388</v>
      </c>
      <c r="B10560" s="537" t="s">
        <v>10553</v>
      </c>
      <c r="C10560" s="31" t="s">
        <v>7677</v>
      </c>
      <c r="D10560" s="31">
        <v>65.28</v>
      </c>
      <c r="E10560" s="310" t="str">
        <f t="shared" si="165"/>
        <v>SINAPI 07/2024 INSUMOS</v>
      </c>
      <c r="F10560" s="31">
        <v>65.28</v>
      </c>
    </row>
    <row r="10561" spans="1:6" ht="40.5">
      <c r="A10561" s="31">
        <v>41380</v>
      </c>
      <c r="B10561" s="537" t="s">
        <v>10554</v>
      </c>
      <c r="C10561" s="31" t="s">
        <v>7632</v>
      </c>
      <c r="D10561" s="31">
        <v>434.33</v>
      </c>
      <c r="E10561" s="310" t="str">
        <f t="shared" si="165"/>
        <v>SINAPI 07/2024 INSUMOS</v>
      </c>
      <c r="F10561" s="31">
        <v>434.33</v>
      </c>
    </row>
    <row r="10562" spans="1:6" ht="40.5">
      <c r="A10562" s="31">
        <v>41381</v>
      </c>
      <c r="B10562" s="537" t="s">
        <v>10555</v>
      </c>
      <c r="C10562" s="31" t="s">
        <v>7632</v>
      </c>
      <c r="D10562" s="31">
        <v>455.01</v>
      </c>
      <c r="E10562" s="310" t="str">
        <f t="shared" si="165"/>
        <v>SINAPI 07/2024 INSUMOS</v>
      </c>
      <c r="F10562" s="31">
        <v>455.01</v>
      </c>
    </row>
    <row r="10563" spans="1:6" ht="40.5">
      <c r="A10563" s="31">
        <v>41382</v>
      </c>
      <c r="B10563" s="537" t="s">
        <v>10556</v>
      </c>
      <c r="C10563" s="31" t="s">
        <v>7632</v>
      </c>
      <c r="D10563" s="31">
        <v>440.42</v>
      </c>
      <c r="E10563" s="310" t="str">
        <f t="shared" si="165"/>
        <v>SINAPI 07/2024 INSUMOS</v>
      </c>
      <c r="F10563" s="31">
        <v>440.42</v>
      </c>
    </row>
    <row r="10564" spans="1:6" ht="40.5">
      <c r="A10564" s="31">
        <v>41383</v>
      </c>
      <c r="B10564" s="537" t="s">
        <v>10557</v>
      </c>
      <c r="C10564" s="31" t="s">
        <v>7632</v>
      </c>
      <c r="D10564" s="31">
        <v>597.79</v>
      </c>
      <c r="E10564" s="310" t="str">
        <f t="shared" si="165"/>
        <v>SINAPI 07/2024 INSUMOS</v>
      </c>
      <c r="F10564" s="31">
        <v>597.79</v>
      </c>
    </row>
    <row r="10565" spans="1:6" ht="40.5">
      <c r="A10565" s="31">
        <v>41385</v>
      </c>
      <c r="B10565" s="537" t="s">
        <v>10558</v>
      </c>
      <c r="C10565" s="31" t="s">
        <v>7632</v>
      </c>
      <c r="D10565" s="31">
        <v>743.87</v>
      </c>
      <c r="E10565" s="310" t="str">
        <f t="shared" si="165"/>
        <v>SINAPI 07/2024 INSUMOS</v>
      </c>
      <c r="F10565" s="31">
        <v>743.87</v>
      </c>
    </row>
    <row r="10566" spans="1:6" ht="40.5">
      <c r="A10566" s="31">
        <v>4058</v>
      </c>
      <c r="B10566" s="537" t="s">
        <v>10559</v>
      </c>
      <c r="C10566" s="31" t="s">
        <v>7781</v>
      </c>
      <c r="D10566" s="31">
        <v>33.18</v>
      </c>
      <c r="E10566" s="310" t="str">
        <f t="shared" si="165"/>
        <v>SINAPI 07/2024 INSUMOS</v>
      </c>
      <c r="F10566" s="31">
        <v>38.51</v>
      </c>
    </row>
    <row r="10567" spans="1:6" ht="40.5">
      <c r="A10567" s="31">
        <v>40974</v>
      </c>
      <c r="B10567" s="537" t="s">
        <v>10560</v>
      </c>
      <c r="C10567" s="31" t="s">
        <v>7783</v>
      </c>
      <c r="D10567" s="118">
        <v>5799.3</v>
      </c>
      <c r="E10567" s="310" t="str">
        <f t="shared" si="165"/>
        <v>SINAPI 07/2024 INSUMOS</v>
      </c>
      <c r="F10567" s="118">
        <v>6733.7</v>
      </c>
    </row>
    <row r="10568" spans="1:6" ht="40.5">
      <c r="A10568" s="31">
        <v>34794</v>
      </c>
      <c r="B10568" s="537" t="s">
        <v>10561</v>
      </c>
      <c r="C10568" s="31" t="s">
        <v>7781</v>
      </c>
      <c r="D10568" s="31">
        <v>18.41</v>
      </c>
      <c r="E10568" s="310" t="str">
        <f t="shared" si="165"/>
        <v>SINAPI 07/2024 INSUMOS</v>
      </c>
      <c r="F10568" s="31">
        <v>21.37</v>
      </c>
    </row>
    <row r="10569" spans="1:6" ht="40.5">
      <c r="A10569" s="31">
        <v>40925</v>
      </c>
      <c r="B10569" s="537" t="s">
        <v>10562</v>
      </c>
      <c r="C10569" s="31" t="s">
        <v>7783</v>
      </c>
      <c r="D10569" s="118">
        <v>3220.22</v>
      </c>
      <c r="E10569" s="310" t="str">
        <f t="shared" si="165"/>
        <v>SINAPI 07/2024 INSUMOS</v>
      </c>
      <c r="F10569" s="118">
        <v>3739.08</v>
      </c>
    </row>
    <row r="10570" spans="1:6" ht="40.5">
      <c r="A10570" s="31">
        <v>13741</v>
      </c>
      <c r="B10570" s="537" t="s">
        <v>10563</v>
      </c>
      <c r="C10570" s="31" t="s">
        <v>7632</v>
      </c>
      <c r="D10570" s="118">
        <v>3059.14</v>
      </c>
      <c r="E10570" s="310" t="str">
        <f t="shared" si="165"/>
        <v>SINAPI 07/2024 INSUMOS</v>
      </c>
      <c r="F10570" s="118">
        <v>3059.14</v>
      </c>
    </row>
    <row r="10571" spans="1:6" ht="40.5">
      <c r="A10571" s="31">
        <v>3288</v>
      </c>
      <c r="B10571" s="537" t="s">
        <v>10564</v>
      </c>
      <c r="C10571" s="31" t="s">
        <v>7677</v>
      </c>
      <c r="D10571" s="31">
        <v>7</v>
      </c>
      <c r="E10571" s="310" t="str">
        <f t="shared" si="165"/>
        <v>SINAPI 07/2024 INSUMOS</v>
      </c>
      <c r="F10571" s="31">
        <v>7</v>
      </c>
    </row>
    <row r="10572" spans="1:6" ht="40.5">
      <c r="A10572" s="31">
        <v>13587</v>
      </c>
      <c r="B10572" s="537" t="s">
        <v>10565</v>
      </c>
      <c r="C10572" s="31" t="s">
        <v>7677</v>
      </c>
      <c r="D10572" s="31">
        <v>4.2300000000000004</v>
      </c>
      <c r="E10572" s="310" t="str">
        <f t="shared" si="165"/>
        <v>SINAPI 07/2024 INSUMOS</v>
      </c>
      <c r="F10572" s="31">
        <v>4.2300000000000004</v>
      </c>
    </row>
    <row r="10573" spans="1:6" ht="40.5">
      <c r="A10573" s="31">
        <v>38598</v>
      </c>
      <c r="B10573" s="537" t="s">
        <v>10566</v>
      </c>
      <c r="C10573" s="31" t="s">
        <v>7632</v>
      </c>
      <c r="D10573" s="31">
        <v>3.26</v>
      </c>
      <c r="E10573" s="310" t="str">
        <f t="shared" si="165"/>
        <v>SINAPI 07/2024 INSUMOS</v>
      </c>
      <c r="F10573" s="31">
        <v>3.26</v>
      </c>
    </row>
    <row r="10574" spans="1:6" ht="40.5">
      <c r="A10574" s="31">
        <v>38595</v>
      </c>
      <c r="B10574" s="537" t="s">
        <v>10567</v>
      </c>
      <c r="C10574" s="31" t="s">
        <v>7632</v>
      </c>
      <c r="D10574" s="31">
        <v>2.76</v>
      </c>
      <c r="E10574" s="310" t="str">
        <f t="shared" si="165"/>
        <v>SINAPI 07/2024 INSUMOS</v>
      </c>
      <c r="F10574" s="31">
        <v>2.76</v>
      </c>
    </row>
    <row r="10575" spans="1:6" ht="40.5">
      <c r="A10575" s="31">
        <v>38592</v>
      </c>
      <c r="B10575" s="537" t="s">
        <v>10568</v>
      </c>
      <c r="C10575" s="31" t="s">
        <v>7632</v>
      </c>
      <c r="D10575" s="31">
        <v>2.79</v>
      </c>
      <c r="E10575" s="310" t="str">
        <f t="shared" si="165"/>
        <v>SINAPI 07/2024 INSUMOS</v>
      </c>
      <c r="F10575" s="31">
        <v>2.79</v>
      </c>
    </row>
    <row r="10576" spans="1:6" ht="40.5">
      <c r="A10576" s="31">
        <v>38588</v>
      </c>
      <c r="B10576" s="537" t="s">
        <v>10569</v>
      </c>
      <c r="C10576" s="31" t="s">
        <v>7632</v>
      </c>
      <c r="D10576" s="31">
        <v>2.23</v>
      </c>
      <c r="E10576" s="310" t="str">
        <f t="shared" si="165"/>
        <v>SINAPI 07/2024 INSUMOS</v>
      </c>
      <c r="F10576" s="31">
        <v>2.23</v>
      </c>
    </row>
    <row r="10577" spans="1:6" ht="40.5">
      <c r="A10577" s="31">
        <v>38593</v>
      </c>
      <c r="B10577" s="537" t="s">
        <v>10570</v>
      </c>
      <c r="C10577" s="31" t="s">
        <v>7632</v>
      </c>
      <c r="D10577" s="31">
        <v>3.08</v>
      </c>
      <c r="E10577" s="310" t="str">
        <f t="shared" si="165"/>
        <v>SINAPI 07/2024 INSUMOS</v>
      </c>
      <c r="F10577" s="31">
        <v>3.08</v>
      </c>
    </row>
    <row r="10578" spans="1:6" ht="40.5">
      <c r="A10578" s="31">
        <v>38589</v>
      </c>
      <c r="B10578" s="537" t="s">
        <v>10571</v>
      </c>
      <c r="C10578" s="31" t="s">
        <v>7632</v>
      </c>
      <c r="D10578" s="31">
        <v>2.34</v>
      </c>
      <c r="E10578" s="310" t="str">
        <f t="shared" si="165"/>
        <v>SINAPI 07/2024 INSUMOS</v>
      </c>
      <c r="F10578" s="31">
        <v>2.34</v>
      </c>
    </row>
    <row r="10579" spans="1:6" ht="40.5">
      <c r="A10579" s="31">
        <v>38594</v>
      </c>
      <c r="B10579" s="537" t="s">
        <v>10572</v>
      </c>
      <c r="C10579" s="31" t="s">
        <v>7632</v>
      </c>
      <c r="D10579" s="31">
        <v>4.8600000000000003</v>
      </c>
      <c r="E10579" s="310" t="str">
        <f t="shared" si="165"/>
        <v>SINAPI 07/2024 INSUMOS</v>
      </c>
      <c r="F10579" s="31">
        <v>4.8600000000000003</v>
      </c>
    </row>
    <row r="10580" spans="1:6" ht="40.5">
      <c r="A10580" s="31">
        <v>34773</v>
      </c>
      <c r="B10580" s="537" t="s">
        <v>10573</v>
      </c>
      <c r="C10580" s="31" t="s">
        <v>7632</v>
      </c>
      <c r="D10580" s="31">
        <v>2.2999999999999998</v>
      </c>
      <c r="E10580" s="310" t="str">
        <f t="shared" si="165"/>
        <v>SINAPI 07/2024 INSUMOS</v>
      </c>
      <c r="F10580" s="31">
        <v>2.2999999999999998</v>
      </c>
    </row>
    <row r="10581" spans="1:6" ht="40.5">
      <c r="A10581" s="31">
        <v>34769</v>
      </c>
      <c r="B10581" s="537" t="s">
        <v>10574</v>
      </c>
      <c r="C10581" s="31" t="s">
        <v>7632</v>
      </c>
      <c r="D10581" s="31">
        <v>2.85</v>
      </c>
      <c r="E10581" s="310" t="str">
        <f t="shared" si="165"/>
        <v>SINAPI 07/2024 INSUMOS</v>
      </c>
      <c r="F10581" s="31">
        <v>2.85</v>
      </c>
    </row>
    <row r="10582" spans="1:6" ht="40.5">
      <c r="A10582" s="31">
        <v>34763</v>
      </c>
      <c r="B10582" s="537" t="s">
        <v>10575</v>
      </c>
      <c r="C10582" s="31" t="s">
        <v>7632</v>
      </c>
      <c r="D10582" s="31">
        <v>1.75</v>
      </c>
      <c r="E10582" s="310" t="str">
        <f t="shared" si="165"/>
        <v>SINAPI 07/2024 INSUMOS</v>
      </c>
      <c r="F10582" s="31">
        <v>1.75</v>
      </c>
    </row>
    <row r="10583" spans="1:6" ht="40.5">
      <c r="A10583" s="31">
        <v>34774</v>
      </c>
      <c r="B10583" s="537" t="s">
        <v>10576</v>
      </c>
      <c r="C10583" s="31" t="s">
        <v>7632</v>
      </c>
      <c r="D10583" s="31">
        <v>2.1800000000000002</v>
      </c>
      <c r="E10583" s="310" t="str">
        <f t="shared" si="165"/>
        <v>SINAPI 07/2024 INSUMOS</v>
      </c>
      <c r="F10583" s="31">
        <v>2.1800000000000002</v>
      </c>
    </row>
    <row r="10584" spans="1:6" ht="40.5">
      <c r="A10584" s="31">
        <v>34771</v>
      </c>
      <c r="B10584" s="537" t="s">
        <v>10577</v>
      </c>
      <c r="C10584" s="31" t="s">
        <v>7632</v>
      </c>
      <c r="D10584" s="31">
        <v>2.63</v>
      </c>
      <c r="E10584" s="310" t="str">
        <f t="shared" si="165"/>
        <v>SINAPI 07/2024 INSUMOS</v>
      </c>
      <c r="F10584" s="31">
        <v>2.63</v>
      </c>
    </row>
    <row r="10585" spans="1:6" ht="40.5">
      <c r="A10585" s="31">
        <v>34764</v>
      </c>
      <c r="B10585" s="537" t="s">
        <v>10578</v>
      </c>
      <c r="C10585" s="31" t="s">
        <v>7632</v>
      </c>
      <c r="D10585" s="31">
        <v>1.72</v>
      </c>
      <c r="E10585" s="310" t="str">
        <f t="shared" si="165"/>
        <v>SINAPI 07/2024 INSUMOS</v>
      </c>
      <c r="F10585" s="31">
        <v>1.72</v>
      </c>
    </row>
    <row r="10586" spans="1:6" ht="40.5">
      <c r="A10586" s="31">
        <v>34788</v>
      </c>
      <c r="B10586" s="537" t="s">
        <v>10579</v>
      </c>
      <c r="C10586" s="31" t="s">
        <v>7632</v>
      </c>
      <c r="D10586" s="31">
        <v>1.01</v>
      </c>
      <c r="E10586" s="310" t="str">
        <f t="shared" si="165"/>
        <v>SINAPI 07/2024 INSUMOS</v>
      </c>
      <c r="F10586" s="31">
        <v>1.01</v>
      </c>
    </row>
    <row r="10587" spans="1:6" ht="40.5">
      <c r="A10587" s="31">
        <v>34781</v>
      </c>
      <c r="B10587" s="537" t="s">
        <v>10580</v>
      </c>
      <c r="C10587" s="31" t="s">
        <v>7632</v>
      </c>
      <c r="D10587" s="31">
        <v>1.1499999999999999</v>
      </c>
      <c r="E10587" s="310" t="str">
        <f t="shared" si="165"/>
        <v>SINAPI 07/2024 INSUMOS</v>
      </c>
      <c r="F10587" s="31">
        <v>1.1499999999999999</v>
      </c>
    </row>
    <row r="10588" spans="1:6" ht="40.5">
      <c r="A10588" s="31">
        <v>41682</v>
      </c>
      <c r="B10588" s="537" t="s">
        <v>10581</v>
      </c>
      <c r="C10588" s="31" t="s">
        <v>7632</v>
      </c>
      <c r="D10588" s="31">
        <v>41.63</v>
      </c>
      <c r="E10588" s="310" t="str">
        <f t="shared" si="165"/>
        <v>SINAPI 07/2024 INSUMOS</v>
      </c>
      <c r="F10588" s="31">
        <v>41.63</v>
      </c>
    </row>
    <row r="10589" spans="1:6" ht="40.5">
      <c r="A10589" s="31">
        <v>41683</v>
      </c>
      <c r="B10589" s="537" t="s">
        <v>10582</v>
      </c>
      <c r="C10589" s="31" t="s">
        <v>7632</v>
      </c>
      <c r="D10589" s="31">
        <v>30.62</v>
      </c>
      <c r="E10589" s="310" t="str">
        <f t="shared" si="165"/>
        <v>SINAPI 07/2024 INSUMOS</v>
      </c>
      <c r="F10589" s="31">
        <v>30.62</v>
      </c>
    </row>
    <row r="10590" spans="1:6" ht="40.5">
      <c r="A10590" s="31">
        <v>41680</v>
      </c>
      <c r="B10590" s="537" t="s">
        <v>10583</v>
      </c>
      <c r="C10590" s="31" t="s">
        <v>7632</v>
      </c>
      <c r="D10590" s="31">
        <v>16.489999999999998</v>
      </c>
      <c r="E10590" s="310" t="str">
        <f t="shared" si="165"/>
        <v>SINAPI 07/2024 INSUMOS</v>
      </c>
      <c r="F10590" s="31">
        <v>16.489999999999998</v>
      </c>
    </row>
    <row r="10591" spans="1:6" ht="40.5">
      <c r="A10591" s="31">
        <v>41679</v>
      </c>
      <c r="B10591" s="537" t="s">
        <v>10584</v>
      </c>
      <c r="C10591" s="31" t="s">
        <v>7632</v>
      </c>
      <c r="D10591" s="31">
        <v>37.69</v>
      </c>
      <c r="E10591" s="310" t="str">
        <f t="shared" si="165"/>
        <v>SINAPI 07/2024 INSUMOS</v>
      </c>
      <c r="F10591" s="31">
        <v>37.69</v>
      </c>
    </row>
    <row r="10592" spans="1:6" ht="40.5">
      <c r="A10592" s="31">
        <v>41681</v>
      </c>
      <c r="B10592" s="537" t="s">
        <v>10585</v>
      </c>
      <c r="C10592" s="31" t="s">
        <v>7632</v>
      </c>
      <c r="D10592" s="31">
        <v>25.79</v>
      </c>
      <c r="E10592" s="310" t="str">
        <f t="shared" si="165"/>
        <v>SINAPI 07/2024 INSUMOS</v>
      </c>
      <c r="F10592" s="31">
        <v>25.79</v>
      </c>
    </row>
    <row r="10593" spans="1:6" ht="40.5">
      <c r="A10593" s="31">
        <v>43386</v>
      </c>
      <c r="B10593" s="537" t="s">
        <v>10586</v>
      </c>
      <c r="C10593" s="31" t="s">
        <v>7632</v>
      </c>
      <c r="D10593" s="31">
        <v>58.9</v>
      </c>
      <c r="E10593" s="310" t="str">
        <f t="shared" si="165"/>
        <v>SINAPI 07/2024 INSUMOS</v>
      </c>
      <c r="F10593" s="31">
        <v>58.9</v>
      </c>
    </row>
    <row r="10594" spans="1:6" ht="40.5">
      <c r="A10594" s="31">
        <v>4059</v>
      </c>
      <c r="B10594" s="537" t="s">
        <v>10587</v>
      </c>
      <c r="C10594" s="31" t="s">
        <v>7677</v>
      </c>
      <c r="D10594" s="31">
        <v>41.63</v>
      </c>
      <c r="E10594" s="310" t="str">
        <f t="shared" si="165"/>
        <v>SINAPI 07/2024 INSUMOS</v>
      </c>
      <c r="F10594" s="31">
        <v>41.63</v>
      </c>
    </row>
    <row r="10595" spans="1:6" ht="40.5">
      <c r="A10595" s="31">
        <v>4062</v>
      </c>
      <c r="B10595" s="537" t="s">
        <v>10588</v>
      </c>
      <c r="C10595" s="31" t="s">
        <v>7632</v>
      </c>
      <c r="D10595" s="31">
        <v>41.63</v>
      </c>
      <c r="E10595" s="310" t="str">
        <f t="shared" si="165"/>
        <v>SINAPI 07/2024 INSUMOS</v>
      </c>
      <c r="F10595" s="31">
        <v>41.63</v>
      </c>
    </row>
    <row r="10596" spans="1:6" ht="40.5">
      <c r="A10596" s="31">
        <v>4061</v>
      </c>
      <c r="B10596" s="537" t="s">
        <v>10589</v>
      </c>
      <c r="C10596" s="31" t="s">
        <v>7632</v>
      </c>
      <c r="D10596" s="31">
        <v>51.83</v>
      </c>
      <c r="E10596" s="310" t="str">
        <f t="shared" si="165"/>
        <v>SINAPI 07/2024 INSUMOS</v>
      </c>
      <c r="F10596" s="31">
        <v>51.83</v>
      </c>
    </row>
    <row r="10597" spans="1:6" ht="40.5">
      <c r="A10597" s="31">
        <v>41315</v>
      </c>
      <c r="B10597" s="537" t="s">
        <v>10590</v>
      </c>
      <c r="C10597" s="31" t="s">
        <v>7681</v>
      </c>
      <c r="D10597" s="31">
        <v>99.14</v>
      </c>
      <c r="E10597" s="310" t="str">
        <f t="shared" si="165"/>
        <v>SINAPI 07/2024 INSUMOS</v>
      </c>
      <c r="F10597" s="31">
        <v>99.14</v>
      </c>
    </row>
    <row r="10598" spans="1:6" ht="40.5">
      <c r="A10598" s="31">
        <v>43148</v>
      </c>
      <c r="B10598" s="537" t="s">
        <v>10591</v>
      </c>
      <c r="C10598" s="31" t="s">
        <v>7681</v>
      </c>
      <c r="D10598" s="31">
        <v>67.290000000000006</v>
      </c>
      <c r="E10598" s="310" t="str">
        <f t="shared" si="165"/>
        <v>SINAPI 07/2024 INSUMOS</v>
      </c>
      <c r="F10598" s="31">
        <v>67.290000000000006</v>
      </c>
    </row>
    <row r="10599" spans="1:6" ht="40.5">
      <c r="A10599" s="31">
        <v>43147</v>
      </c>
      <c r="B10599" s="537" t="s">
        <v>10592</v>
      </c>
      <c r="C10599" s="31" t="s">
        <v>7681</v>
      </c>
      <c r="D10599" s="31">
        <v>26.06</v>
      </c>
      <c r="E10599" s="310" t="str">
        <f t="shared" si="165"/>
        <v>SINAPI 07/2024 INSUMOS</v>
      </c>
      <c r="F10599" s="31">
        <v>26.06</v>
      </c>
    </row>
    <row r="10600" spans="1:6" ht="40.5">
      <c r="A10600" s="31">
        <v>10608</v>
      </c>
      <c r="B10600" s="537" t="s">
        <v>10593</v>
      </c>
      <c r="C10600" s="31" t="s">
        <v>7632</v>
      </c>
      <c r="D10600" s="118">
        <v>9614.7999999999993</v>
      </c>
      <c r="E10600" s="310" t="str">
        <f t="shared" si="165"/>
        <v>SINAPI 07/2024 INSUMOS</v>
      </c>
      <c r="F10600" s="118">
        <v>9614.7999999999993</v>
      </c>
    </row>
    <row r="10601" spans="1:6" ht="40.5">
      <c r="A10601" s="31">
        <v>4069</v>
      </c>
      <c r="B10601" s="537" t="s">
        <v>10594</v>
      </c>
      <c r="C10601" s="31" t="s">
        <v>7781</v>
      </c>
      <c r="D10601" s="31">
        <v>43.89</v>
      </c>
      <c r="E10601" s="310" t="str">
        <f t="shared" si="165"/>
        <v>SINAPI 07/2024 INSUMOS</v>
      </c>
      <c r="F10601" s="31">
        <v>50.94</v>
      </c>
    </row>
    <row r="10602" spans="1:6" ht="40.5">
      <c r="A10602" s="31">
        <v>40819</v>
      </c>
      <c r="B10602" s="537" t="s">
        <v>10595</v>
      </c>
      <c r="C10602" s="31" t="s">
        <v>7783</v>
      </c>
      <c r="D10602" s="118">
        <v>7669.33</v>
      </c>
      <c r="E10602" s="310" t="str">
        <f t="shared" ref="E10602:E10665" si="166">+$G$7658</f>
        <v>SINAPI 07/2024 INSUMOS</v>
      </c>
      <c r="F10602" s="118">
        <v>8905.0400000000009</v>
      </c>
    </row>
    <row r="10603" spans="1:6" ht="40.5">
      <c r="A10603" s="31">
        <v>34361</v>
      </c>
      <c r="B10603" s="537" t="s">
        <v>10596</v>
      </c>
      <c r="C10603" s="31" t="s">
        <v>7681</v>
      </c>
      <c r="D10603" s="31">
        <v>18.97</v>
      </c>
      <c r="E10603" s="310" t="str">
        <f t="shared" si="166"/>
        <v>SINAPI 07/2024 INSUMOS</v>
      </c>
      <c r="F10603" s="31">
        <v>18.97</v>
      </c>
    </row>
    <row r="10604" spans="1:6" ht="40.5">
      <c r="A10604" s="31">
        <v>36512</v>
      </c>
      <c r="B10604" s="537" t="s">
        <v>10597</v>
      </c>
      <c r="C10604" s="31" t="s">
        <v>7632</v>
      </c>
      <c r="D10604" s="118">
        <v>19723.53</v>
      </c>
      <c r="E10604" s="310" t="str">
        <f t="shared" si="166"/>
        <v>SINAPI 07/2024 INSUMOS</v>
      </c>
      <c r="F10604" s="118">
        <v>19723.53</v>
      </c>
    </row>
    <row r="10605" spans="1:6" ht="40.5">
      <c r="A10605" s="31">
        <v>44478</v>
      </c>
      <c r="B10605" s="537" t="s">
        <v>10598</v>
      </c>
      <c r="C10605" s="31" t="s">
        <v>7681</v>
      </c>
      <c r="D10605" s="31">
        <v>9.3699999999999992</v>
      </c>
      <c r="E10605" s="310" t="str">
        <f t="shared" si="166"/>
        <v>SINAPI 07/2024 INSUMOS</v>
      </c>
      <c r="F10605" s="31">
        <v>9.3699999999999992</v>
      </c>
    </row>
    <row r="10606" spans="1:6" ht="40.5">
      <c r="A10606" s="31">
        <v>44477</v>
      </c>
      <c r="B10606" s="537" t="s">
        <v>10599</v>
      </c>
      <c r="C10606" s="31" t="s">
        <v>7681</v>
      </c>
      <c r="D10606" s="31">
        <v>9.3699999999999992</v>
      </c>
      <c r="E10606" s="310" t="str">
        <f t="shared" si="166"/>
        <v>SINAPI 07/2024 INSUMOS</v>
      </c>
      <c r="F10606" s="31">
        <v>9.3699999999999992</v>
      </c>
    </row>
    <row r="10607" spans="1:6" ht="40.5">
      <c r="A10607" s="31">
        <v>11697</v>
      </c>
      <c r="B10607" s="537" t="s">
        <v>10600</v>
      </c>
      <c r="C10607" s="31" t="s">
        <v>7632</v>
      </c>
      <c r="D10607" s="31">
        <v>632.49</v>
      </c>
      <c r="E10607" s="310" t="str">
        <f t="shared" si="166"/>
        <v>SINAPI 07/2024 INSUMOS</v>
      </c>
      <c r="F10607" s="31">
        <v>632.49</v>
      </c>
    </row>
    <row r="10608" spans="1:6" ht="40.5">
      <c r="A10608" s="31">
        <v>11698</v>
      </c>
      <c r="B10608" s="537" t="s">
        <v>10601</v>
      </c>
      <c r="C10608" s="31" t="s">
        <v>7632</v>
      </c>
      <c r="D10608" s="31">
        <v>754.52</v>
      </c>
      <c r="E10608" s="310" t="str">
        <f t="shared" si="166"/>
        <v>SINAPI 07/2024 INSUMOS</v>
      </c>
      <c r="F10608" s="31">
        <v>754.52</v>
      </c>
    </row>
    <row r="10609" spans="1:6" ht="40.5">
      <c r="A10609" s="31">
        <v>11699</v>
      </c>
      <c r="B10609" s="537" t="s">
        <v>10602</v>
      </c>
      <c r="C10609" s="31" t="s">
        <v>7632</v>
      </c>
      <c r="D10609" s="31">
        <v>833.92</v>
      </c>
      <c r="E10609" s="310" t="str">
        <f t="shared" si="166"/>
        <v>SINAPI 07/2024 INSUMOS</v>
      </c>
      <c r="F10609" s="31">
        <v>833.92</v>
      </c>
    </row>
    <row r="10610" spans="1:6" ht="40.5">
      <c r="A10610" s="31">
        <v>10432</v>
      </c>
      <c r="B10610" s="537" t="s">
        <v>10603</v>
      </c>
      <c r="C10610" s="31" t="s">
        <v>7632</v>
      </c>
      <c r="D10610" s="31">
        <v>346.47</v>
      </c>
      <c r="E10610" s="310" t="str">
        <f t="shared" si="166"/>
        <v>SINAPI 07/2024 INSUMOS</v>
      </c>
      <c r="F10610" s="31">
        <v>346.47</v>
      </c>
    </row>
    <row r="10611" spans="1:6" ht="40.5">
      <c r="A10611" s="31">
        <v>44020</v>
      </c>
      <c r="B10611" s="537" t="s">
        <v>10604</v>
      </c>
      <c r="C10611" s="31" t="s">
        <v>7632</v>
      </c>
      <c r="D10611" s="31">
        <v>854.79</v>
      </c>
      <c r="E10611" s="310" t="str">
        <f t="shared" si="166"/>
        <v>SINAPI 07/2024 INSUMOS</v>
      </c>
      <c r="F10611" s="31">
        <v>854.79</v>
      </c>
    </row>
    <row r="10612" spans="1:6" ht="40.5">
      <c r="A10612" s="31">
        <v>41419</v>
      </c>
      <c r="B10612" s="537" t="s">
        <v>10605</v>
      </c>
      <c r="C10612" s="31" t="s">
        <v>7632</v>
      </c>
      <c r="D10612" s="31">
        <v>8.14</v>
      </c>
      <c r="E10612" s="310" t="str">
        <f t="shared" si="166"/>
        <v>SINAPI 07/2024 INSUMOS</v>
      </c>
      <c r="F10612" s="31">
        <v>8.14</v>
      </c>
    </row>
    <row r="10613" spans="1:6" ht="40.5">
      <c r="A10613" s="31">
        <v>41420</v>
      </c>
      <c r="B10613" s="537" t="s">
        <v>10606</v>
      </c>
      <c r="C10613" s="31" t="s">
        <v>7632</v>
      </c>
      <c r="D10613" s="31">
        <v>11.07</v>
      </c>
      <c r="E10613" s="310" t="str">
        <f t="shared" si="166"/>
        <v>SINAPI 07/2024 INSUMOS</v>
      </c>
      <c r="F10613" s="31">
        <v>11.07</v>
      </c>
    </row>
    <row r="10614" spans="1:6" ht="40.5">
      <c r="A10614" s="31">
        <v>41421</v>
      </c>
      <c r="B10614" s="537" t="s">
        <v>10607</v>
      </c>
      <c r="C10614" s="31" t="s">
        <v>7632</v>
      </c>
      <c r="D10614" s="31">
        <v>11.04</v>
      </c>
      <c r="E10614" s="310" t="str">
        <f t="shared" si="166"/>
        <v>SINAPI 07/2024 INSUMOS</v>
      </c>
      <c r="F10614" s="31">
        <v>11.04</v>
      </c>
    </row>
    <row r="10615" spans="1:6" ht="40.5">
      <c r="A10615" s="31">
        <v>41422</v>
      </c>
      <c r="B10615" s="537" t="s">
        <v>10608</v>
      </c>
      <c r="C10615" s="31" t="s">
        <v>7632</v>
      </c>
      <c r="D10615" s="31">
        <v>15.12</v>
      </c>
      <c r="E10615" s="310" t="str">
        <f t="shared" si="166"/>
        <v>SINAPI 07/2024 INSUMOS</v>
      </c>
      <c r="F10615" s="31">
        <v>15.12</v>
      </c>
    </row>
    <row r="10616" spans="1:6" ht="40.5">
      <c r="A10616" s="31">
        <v>41425</v>
      </c>
      <c r="B10616" s="537" t="s">
        <v>10609</v>
      </c>
      <c r="C10616" s="31" t="s">
        <v>7632</v>
      </c>
      <c r="D10616" s="31">
        <v>7.74</v>
      </c>
      <c r="E10616" s="310" t="str">
        <f t="shared" si="166"/>
        <v>SINAPI 07/2024 INSUMOS</v>
      </c>
      <c r="F10616" s="31">
        <v>7.74</v>
      </c>
    </row>
    <row r="10617" spans="1:6" ht="40.5">
      <c r="A10617" s="31">
        <v>41426</v>
      </c>
      <c r="B10617" s="537" t="s">
        <v>10610</v>
      </c>
      <c r="C10617" s="31" t="s">
        <v>7632</v>
      </c>
      <c r="D10617" s="31">
        <v>13.95</v>
      </c>
      <c r="E10617" s="310" t="str">
        <f t="shared" si="166"/>
        <v>SINAPI 07/2024 INSUMOS</v>
      </c>
      <c r="F10617" s="31">
        <v>13.95</v>
      </c>
    </row>
    <row r="10618" spans="1:6" ht="40.5">
      <c r="A10618" s="31">
        <v>41414</v>
      </c>
      <c r="B10618" s="537" t="s">
        <v>10611</v>
      </c>
      <c r="C10618" s="31" t="s">
        <v>7632</v>
      </c>
      <c r="D10618" s="31">
        <v>25.61</v>
      </c>
      <c r="E10618" s="310" t="str">
        <f t="shared" si="166"/>
        <v>SINAPI 07/2024 INSUMOS</v>
      </c>
      <c r="F10618" s="31">
        <v>25.61</v>
      </c>
    </row>
    <row r="10619" spans="1:6" ht="40.5">
      <c r="A10619" s="31">
        <v>41415</v>
      </c>
      <c r="B10619" s="537" t="s">
        <v>10612</v>
      </c>
      <c r="C10619" s="31" t="s">
        <v>7632</v>
      </c>
      <c r="D10619" s="31">
        <v>29.82</v>
      </c>
      <c r="E10619" s="310" t="str">
        <f t="shared" si="166"/>
        <v>SINAPI 07/2024 INSUMOS</v>
      </c>
      <c r="F10619" s="31">
        <v>29.82</v>
      </c>
    </row>
    <row r="10620" spans="1:6" ht="40.5">
      <c r="A10620" s="31">
        <v>37514</v>
      </c>
      <c r="B10620" s="537" t="s">
        <v>10613</v>
      </c>
      <c r="C10620" s="31" t="s">
        <v>7632</v>
      </c>
      <c r="D10620" s="118">
        <v>305000</v>
      </c>
      <c r="E10620" s="310" t="str">
        <f t="shared" si="166"/>
        <v>SINAPI 07/2024 INSUMOS</v>
      </c>
      <c r="F10620" s="118">
        <v>305000</v>
      </c>
    </row>
    <row r="10621" spans="1:6" ht="40.5">
      <c r="A10621" s="31">
        <v>37519</v>
      </c>
      <c r="B10621" s="537" t="s">
        <v>10614</v>
      </c>
      <c r="C10621" s="31" t="s">
        <v>7632</v>
      </c>
      <c r="D10621" s="118">
        <v>470704.48</v>
      </c>
      <c r="E10621" s="310" t="str">
        <f t="shared" si="166"/>
        <v>SINAPI 07/2024 INSUMOS</v>
      </c>
      <c r="F10621" s="118">
        <v>470704.48</v>
      </c>
    </row>
    <row r="10622" spans="1:6" ht="40.5">
      <c r="A10622" s="31">
        <v>37520</v>
      </c>
      <c r="B10622" s="537" t="s">
        <v>10615</v>
      </c>
      <c r="C10622" s="31" t="s">
        <v>7632</v>
      </c>
      <c r="D10622" s="118">
        <v>462988.01</v>
      </c>
      <c r="E10622" s="310" t="str">
        <f t="shared" si="166"/>
        <v>SINAPI 07/2024 INSUMOS</v>
      </c>
      <c r="F10622" s="118">
        <v>462988.01</v>
      </c>
    </row>
    <row r="10623" spans="1:6" ht="40.5">
      <c r="A10623" s="31">
        <v>37521</v>
      </c>
      <c r="B10623" s="537" t="s">
        <v>10616</v>
      </c>
      <c r="C10623" s="31" t="s">
        <v>7632</v>
      </c>
      <c r="D10623" s="118">
        <v>564845.39</v>
      </c>
      <c r="E10623" s="310" t="str">
        <f t="shared" si="166"/>
        <v>SINAPI 07/2024 INSUMOS</v>
      </c>
      <c r="F10623" s="118">
        <v>564845.39</v>
      </c>
    </row>
    <row r="10624" spans="1:6" ht="40.5">
      <c r="A10624" s="31">
        <v>37522</v>
      </c>
      <c r="B10624" s="537" t="s">
        <v>10617</v>
      </c>
      <c r="C10624" s="31" t="s">
        <v>7632</v>
      </c>
      <c r="D10624" s="118">
        <v>581839.18999999994</v>
      </c>
      <c r="E10624" s="310" t="str">
        <f t="shared" si="166"/>
        <v>SINAPI 07/2024 INSUMOS</v>
      </c>
      <c r="F10624" s="118">
        <v>581839.18999999994</v>
      </c>
    </row>
    <row r="10625" spans="1:6" ht="45">
      <c r="A10625" s="31">
        <v>37546</v>
      </c>
      <c r="B10625" s="537" t="s">
        <v>10618</v>
      </c>
      <c r="C10625" s="31" t="s">
        <v>7632</v>
      </c>
      <c r="D10625" s="118">
        <v>13532.24</v>
      </c>
      <c r="E10625" s="310" t="str">
        <f t="shared" si="166"/>
        <v>SINAPI 07/2024 INSUMOS</v>
      </c>
      <c r="F10625" s="118">
        <v>13532.24</v>
      </c>
    </row>
    <row r="10626" spans="1:6" ht="45">
      <c r="A10626" s="31">
        <v>37544</v>
      </c>
      <c r="B10626" s="537" t="s">
        <v>10619</v>
      </c>
      <c r="C10626" s="31" t="s">
        <v>7632</v>
      </c>
      <c r="D10626" s="118">
        <v>14312.62</v>
      </c>
      <c r="E10626" s="310" t="str">
        <f t="shared" si="166"/>
        <v>SINAPI 07/2024 INSUMOS</v>
      </c>
      <c r="F10626" s="118">
        <v>14312.62</v>
      </c>
    </row>
    <row r="10627" spans="1:6" ht="45">
      <c r="A10627" s="31">
        <v>37545</v>
      </c>
      <c r="B10627" s="537" t="s">
        <v>10620</v>
      </c>
      <c r="C10627" s="31" t="s">
        <v>7632</v>
      </c>
      <c r="D10627" s="118">
        <v>17030.09</v>
      </c>
      <c r="E10627" s="310" t="str">
        <f t="shared" si="166"/>
        <v>SINAPI 07/2024 INSUMOS</v>
      </c>
      <c r="F10627" s="118">
        <v>17030.09</v>
      </c>
    </row>
    <row r="10628" spans="1:6" ht="40.5">
      <c r="A10628" s="31">
        <v>36793</v>
      </c>
      <c r="B10628" s="537" t="s">
        <v>10621</v>
      </c>
      <c r="C10628" s="31" t="s">
        <v>7632</v>
      </c>
      <c r="D10628" s="31">
        <v>916.03</v>
      </c>
      <c r="E10628" s="310" t="str">
        <f t="shared" si="166"/>
        <v>SINAPI 07/2024 INSUMOS</v>
      </c>
      <c r="F10628" s="31">
        <v>916.03</v>
      </c>
    </row>
    <row r="10629" spans="1:6" ht="40.5">
      <c r="A10629" s="31">
        <v>11769</v>
      </c>
      <c r="B10629" s="537" t="s">
        <v>10622</v>
      </c>
      <c r="C10629" s="31" t="s">
        <v>7632</v>
      </c>
      <c r="D10629" s="31">
        <v>404.81</v>
      </c>
      <c r="E10629" s="310" t="str">
        <f t="shared" si="166"/>
        <v>SINAPI 07/2024 INSUMOS</v>
      </c>
      <c r="F10629" s="31">
        <v>404.81</v>
      </c>
    </row>
    <row r="10630" spans="1:6" ht="40.5">
      <c r="A10630" s="31">
        <v>11771</v>
      </c>
      <c r="B10630" s="537" t="s">
        <v>10623</v>
      </c>
      <c r="C10630" s="31" t="s">
        <v>7632</v>
      </c>
      <c r="D10630" s="31">
        <v>495.84</v>
      </c>
      <c r="E10630" s="310" t="str">
        <f t="shared" si="166"/>
        <v>SINAPI 07/2024 INSUMOS</v>
      </c>
      <c r="F10630" s="31">
        <v>495.84</v>
      </c>
    </row>
    <row r="10631" spans="1:6" ht="45">
      <c r="A10631" s="31">
        <v>39919</v>
      </c>
      <c r="B10631" s="537" t="s">
        <v>10624</v>
      </c>
      <c r="C10631" s="31" t="s">
        <v>7632</v>
      </c>
      <c r="D10631" s="118">
        <v>67736.34</v>
      </c>
      <c r="E10631" s="310" t="str">
        <f t="shared" si="166"/>
        <v>SINAPI 07/2024 INSUMOS</v>
      </c>
      <c r="F10631" s="118">
        <v>67736.34</v>
      </c>
    </row>
    <row r="10632" spans="1:6" ht="40.5">
      <c r="A10632" s="31">
        <v>38385</v>
      </c>
      <c r="B10632" s="537" t="s">
        <v>10625</v>
      </c>
      <c r="C10632" s="31" t="s">
        <v>7632</v>
      </c>
      <c r="D10632" s="31">
        <v>53.69</v>
      </c>
      <c r="E10632" s="310" t="str">
        <f t="shared" si="166"/>
        <v>SINAPI 07/2024 INSUMOS</v>
      </c>
      <c r="F10632" s="31">
        <v>53.69</v>
      </c>
    </row>
    <row r="10633" spans="1:6" ht="40.5">
      <c r="A10633" s="31">
        <v>36800</v>
      </c>
      <c r="B10633" s="537" t="s">
        <v>10626</v>
      </c>
      <c r="C10633" s="31" t="s">
        <v>7632</v>
      </c>
      <c r="D10633" s="31">
        <v>243.24</v>
      </c>
      <c r="E10633" s="310" t="str">
        <f t="shared" si="166"/>
        <v>SINAPI 07/2024 INSUMOS</v>
      </c>
      <c r="F10633" s="31">
        <v>243.24</v>
      </c>
    </row>
    <row r="10634" spans="1:6" ht="40.5">
      <c r="A10634" s="31">
        <v>37587</v>
      </c>
      <c r="B10634" s="537" t="s">
        <v>10627</v>
      </c>
      <c r="C10634" s="31" t="s">
        <v>7632</v>
      </c>
      <c r="D10634" s="31">
        <v>534.41</v>
      </c>
      <c r="E10634" s="310" t="str">
        <f t="shared" si="166"/>
        <v>SINAPI 07/2024 INSUMOS</v>
      </c>
      <c r="F10634" s="31">
        <v>534.41</v>
      </c>
    </row>
    <row r="10635" spans="1:6" ht="45">
      <c r="A10635" s="31">
        <v>11561</v>
      </c>
      <c r="B10635" s="537" t="s">
        <v>10628</v>
      </c>
      <c r="C10635" s="31" t="s">
        <v>7632</v>
      </c>
      <c r="D10635" s="31">
        <v>246.07</v>
      </c>
      <c r="E10635" s="310" t="str">
        <f t="shared" si="166"/>
        <v>SINAPI 07/2024 INSUMOS</v>
      </c>
      <c r="F10635" s="31">
        <v>246.07</v>
      </c>
    </row>
    <row r="10636" spans="1:6" ht="45">
      <c r="A10636" s="31">
        <v>43604</v>
      </c>
      <c r="B10636" s="537" t="s">
        <v>10629</v>
      </c>
      <c r="C10636" s="31" t="s">
        <v>7632</v>
      </c>
      <c r="D10636" s="31">
        <v>131.18</v>
      </c>
      <c r="E10636" s="310" t="str">
        <f t="shared" si="166"/>
        <v>SINAPI 07/2024 INSUMOS</v>
      </c>
      <c r="F10636" s="31">
        <v>131.18</v>
      </c>
    </row>
    <row r="10637" spans="1:6" ht="45">
      <c r="A10637" s="31">
        <v>11560</v>
      </c>
      <c r="B10637" s="537" t="s">
        <v>10630</v>
      </c>
      <c r="C10637" s="31" t="s">
        <v>7632</v>
      </c>
      <c r="D10637" s="31">
        <v>189.92</v>
      </c>
      <c r="E10637" s="310" t="str">
        <f t="shared" si="166"/>
        <v>SINAPI 07/2024 INSUMOS</v>
      </c>
      <c r="F10637" s="31">
        <v>189.92</v>
      </c>
    </row>
    <row r="10638" spans="1:6" ht="40.5">
      <c r="A10638" s="31">
        <v>11499</v>
      </c>
      <c r="B10638" s="537" t="s">
        <v>10631</v>
      </c>
      <c r="C10638" s="31" t="s">
        <v>7632</v>
      </c>
      <c r="D10638" s="31">
        <v>912.33</v>
      </c>
      <c r="E10638" s="310" t="str">
        <f t="shared" si="166"/>
        <v>SINAPI 07/2024 INSUMOS</v>
      </c>
      <c r="F10638" s="31">
        <v>912.33</v>
      </c>
    </row>
    <row r="10639" spans="1:6" ht="40.5">
      <c r="A10639" s="31">
        <v>34761</v>
      </c>
      <c r="B10639" s="537" t="s">
        <v>10632</v>
      </c>
      <c r="C10639" s="31" t="s">
        <v>7781</v>
      </c>
      <c r="D10639" s="31">
        <v>15.55</v>
      </c>
      <c r="E10639" s="310" t="str">
        <f t="shared" si="166"/>
        <v>SINAPI 07/2024 INSUMOS</v>
      </c>
      <c r="F10639" s="31">
        <v>18.05</v>
      </c>
    </row>
    <row r="10640" spans="1:6" ht="40.5">
      <c r="A10640" s="31">
        <v>40924</v>
      </c>
      <c r="B10640" s="537" t="s">
        <v>10633</v>
      </c>
      <c r="C10640" s="31" t="s">
        <v>7783</v>
      </c>
      <c r="D10640" s="118">
        <v>2720.16</v>
      </c>
      <c r="E10640" s="310" t="str">
        <f t="shared" si="166"/>
        <v>SINAPI 07/2024 INSUMOS</v>
      </c>
      <c r="F10640" s="118">
        <v>3158.44</v>
      </c>
    </row>
    <row r="10641" spans="1:6" ht="40.5">
      <c r="A10641" s="31">
        <v>40983</v>
      </c>
      <c r="B10641" s="537" t="s">
        <v>10634</v>
      </c>
      <c r="C10641" s="31" t="s">
        <v>7783</v>
      </c>
      <c r="D10641" s="118">
        <v>3560.41</v>
      </c>
      <c r="E10641" s="310" t="str">
        <f t="shared" si="166"/>
        <v>SINAPI 07/2024 INSUMOS</v>
      </c>
      <c r="F10641" s="118">
        <v>4134.07</v>
      </c>
    </row>
    <row r="10642" spans="1:6" ht="40.5">
      <c r="A10642" s="31">
        <v>44497</v>
      </c>
      <c r="B10642" s="537" t="s">
        <v>10635</v>
      </c>
      <c r="C10642" s="31" t="s">
        <v>7781</v>
      </c>
      <c r="D10642" s="31">
        <v>20.37</v>
      </c>
      <c r="E10642" s="310" t="str">
        <f t="shared" si="166"/>
        <v>SINAPI 07/2024 INSUMOS</v>
      </c>
      <c r="F10642" s="31">
        <v>23.64</v>
      </c>
    </row>
    <row r="10643" spans="1:6" ht="40.5">
      <c r="A10643" s="31">
        <v>2437</v>
      </c>
      <c r="B10643" s="537" t="s">
        <v>10636</v>
      </c>
      <c r="C10643" s="31" t="s">
        <v>7781</v>
      </c>
      <c r="D10643" s="31">
        <v>20.94</v>
      </c>
      <c r="E10643" s="310" t="str">
        <f t="shared" si="166"/>
        <v>SINAPI 07/2024 INSUMOS</v>
      </c>
      <c r="F10643" s="31">
        <v>24.3</v>
      </c>
    </row>
    <row r="10644" spans="1:6" ht="40.5">
      <c r="A10644" s="31">
        <v>40921</v>
      </c>
      <c r="B10644" s="537" t="s">
        <v>10637</v>
      </c>
      <c r="C10644" s="31" t="s">
        <v>7783</v>
      </c>
      <c r="D10644" s="118">
        <v>3659.69</v>
      </c>
      <c r="E10644" s="310" t="str">
        <f t="shared" si="166"/>
        <v>SINAPI 07/2024 INSUMOS</v>
      </c>
      <c r="F10644" s="118">
        <v>4249.3500000000004</v>
      </c>
    </row>
    <row r="10645" spans="1:6" ht="40.5">
      <c r="A10645" s="31">
        <v>14252</v>
      </c>
      <c r="B10645" s="537" t="s">
        <v>10638</v>
      </c>
      <c r="C10645" s="31" t="s">
        <v>7632</v>
      </c>
      <c r="D10645" s="118">
        <v>2448.46</v>
      </c>
      <c r="E10645" s="310" t="str">
        <f t="shared" si="166"/>
        <v>SINAPI 07/2024 INSUMOS</v>
      </c>
      <c r="F10645" s="118">
        <v>2448.46</v>
      </c>
    </row>
    <row r="10646" spans="1:6" ht="45">
      <c r="A10646" s="31">
        <v>730</v>
      </c>
      <c r="B10646" s="537" t="s">
        <v>10639</v>
      </c>
      <c r="C10646" s="31" t="s">
        <v>7632</v>
      </c>
      <c r="D10646" s="118">
        <v>6541.83</v>
      </c>
      <c r="E10646" s="310" t="str">
        <f t="shared" si="166"/>
        <v>SINAPI 07/2024 INSUMOS</v>
      </c>
      <c r="F10646" s="118">
        <v>6541.83</v>
      </c>
    </row>
    <row r="10647" spans="1:6" ht="45">
      <c r="A10647" s="31">
        <v>723</v>
      </c>
      <c r="B10647" s="537" t="s">
        <v>10640</v>
      </c>
      <c r="C10647" s="31" t="s">
        <v>7632</v>
      </c>
      <c r="D10647" s="118">
        <v>3251.52</v>
      </c>
      <c r="E10647" s="310" t="str">
        <f t="shared" si="166"/>
        <v>SINAPI 07/2024 INSUMOS</v>
      </c>
      <c r="F10647" s="118">
        <v>3251.52</v>
      </c>
    </row>
    <row r="10648" spans="1:6" ht="45">
      <c r="A10648" s="31">
        <v>36502</v>
      </c>
      <c r="B10648" s="537" t="s">
        <v>10641</v>
      </c>
      <c r="C10648" s="31" t="s">
        <v>7632</v>
      </c>
      <c r="D10648" s="118">
        <v>3056.04</v>
      </c>
      <c r="E10648" s="310" t="str">
        <f t="shared" si="166"/>
        <v>SINAPI 07/2024 INSUMOS</v>
      </c>
      <c r="F10648" s="118">
        <v>3056.04</v>
      </c>
    </row>
    <row r="10649" spans="1:6" ht="45">
      <c r="A10649" s="31">
        <v>36503</v>
      </c>
      <c r="B10649" s="537" t="s">
        <v>10642</v>
      </c>
      <c r="C10649" s="31" t="s">
        <v>7632</v>
      </c>
      <c r="D10649" s="118">
        <v>3768.46</v>
      </c>
      <c r="E10649" s="310" t="str">
        <f t="shared" si="166"/>
        <v>SINAPI 07/2024 INSUMOS</v>
      </c>
      <c r="F10649" s="118">
        <v>3768.46</v>
      </c>
    </row>
    <row r="10650" spans="1:6" ht="40.5">
      <c r="A10650" s="31">
        <v>4090</v>
      </c>
      <c r="B10650" s="537" t="s">
        <v>10643</v>
      </c>
      <c r="C10650" s="31" t="s">
        <v>7632</v>
      </c>
      <c r="D10650" s="118">
        <v>1250000</v>
      </c>
      <c r="E10650" s="310" t="str">
        <f t="shared" si="166"/>
        <v>SINAPI 07/2024 INSUMOS</v>
      </c>
      <c r="F10650" s="118">
        <v>1250000</v>
      </c>
    </row>
    <row r="10651" spans="1:6" ht="40.5">
      <c r="A10651" s="31">
        <v>13227</v>
      </c>
      <c r="B10651" s="537" t="s">
        <v>10644</v>
      </c>
      <c r="C10651" s="31" t="s">
        <v>7632</v>
      </c>
      <c r="D10651" s="118">
        <v>1553280.87</v>
      </c>
      <c r="E10651" s="310" t="str">
        <f t="shared" si="166"/>
        <v>SINAPI 07/2024 INSUMOS</v>
      </c>
      <c r="F10651" s="118">
        <v>1553280.87</v>
      </c>
    </row>
    <row r="10652" spans="1:6" ht="40.5">
      <c r="A10652" s="31">
        <v>10597</v>
      </c>
      <c r="B10652" s="537" t="s">
        <v>10645</v>
      </c>
      <c r="C10652" s="31" t="s">
        <v>7632</v>
      </c>
      <c r="D10652" s="118">
        <v>1635028.5</v>
      </c>
      <c r="E10652" s="310" t="str">
        <f t="shared" si="166"/>
        <v>SINAPI 07/2024 INSUMOS</v>
      </c>
      <c r="F10652" s="118">
        <v>1635028.5</v>
      </c>
    </row>
    <row r="10653" spans="1:6" ht="40.5">
      <c r="A10653" s="31">
        <v>39628</v>
      </c>
      <c r="B10653" s="537" t="s">
        <v>10646</v>
      </c>
      <c r="C10653" s="31" t="s">
        <v>7632</v>
      </c>
      <c r="D10653" s="118">
        <v>3778.74</v>
      </c>
      <c r="E10653" s="310" t="str">
        <f t="shared" si="166"/>
        <v>SINAPI 07/2024 INSUMOS</v>
      </c>
      <c r="F10653" s="118">
        <v>3778.74</v>
      </c>
    </row>
    <row r="10654" spans="1:6" ht="40.5">
      <c r="A10654" s="31">
        <v>39404</v>
      </c>
      <c r="B10654" s="537" t="s">
        <v>10647</v>
      </c>
      <c r="C10654" s="31" t="s">
        <v>7632</v>
      </c>
      <c r="D10654" s="118">
        <v>1873.75</v>
      </c>
      <c r="E10654" s="310" t="str">
        <f t="shared" si="166"/>
        <v>SINAPI 07/2024 INSUMOS</v>
      </c>
      <c r="F10654" s="118">
        <v>1873.75</v>
      </c>
    </row>
    <row r="10655" spans="1:6" ht="40.5">
      <c r="A10655" s="31">
        <v>39402</v>
      </c>
      <c r="B10655" s="537" t="s">
        <v>10648</v>
      </c>
      <c r="C10655" s="31" t="s">
        <v>7632</v>
      </c>
      <c r="D10655" s="118">
        <v>1543.61</v>
      </c>
      <c r="E10655" s="310" t="str">
        <f t="shared" si="166"/>
        <v>SINAPI 07/2024 INSUMOS</v>
      </c>
      <c r="F10655" s="118">
        <v>1543.61</v>
      </c>
    </row>
    <row r="10656" spans="1:6" ht="40.5">
      <c r="A10656" s="31">
        <v>39403</v>
      </c>
      <c r="B10656" s="537" t="s">
        <v>10649</v>
      </c>
      <c r="C10656" s="31" t="s">
        <v>7632</v>
      </c>
      <c r="D10656" s="118">
        <v>1510.04</v>
      </c>
      <c r="E10656" s="310" t="str">
        <f t="shared" si="166"/>
        <v>SINAPI 07/2024 INSUMOS</v>
      </c>
      <c r="F10656" s="118">
        <v>1510.04</v>
      </c>
    </row>
    <row r="10657" spans="1:6" ht="40.5">
      <c r="A10657" s="31">
        <v>4093</v>
      </c>
      <c r="B10657" s="537" t="s">
        <v>10650</v>
      </c>
      <c r="C10657" s="31" t="s">
        <v>7781</v>
      </c>
      <c r="D10657" s="31">
        <v>18.079999999999998</v>
      </c>
      <c r="E10657" s="310" t="str">
        <f t="shared" si="166"/>
        <v>SINAPI 07/2024 INSUMOS</v>
      </c>
      <c r="F10657" s="31">
        <v>20.99</v>
      </c>
    </row>
    <row r="10658" spans="1:6" ht="40.5">
      <c r="A10658" s="31">
        <v>10512</v>
      </c>
      <c r="B10658" s="537" t="s">
        <v>10651</v>
      </c>
      <c r="C10658" s="31" t="s">
        <v>7783</v>
      </c>
      <c r="D10658" s="118">
        <v>3159.82</v>
      </c>
      <c r="E10658" s="310" t="str">
        <f t="shared" si="166"/>
        <v>SINAPI 07/2024 INSUMOS</v>
      </c>
      <c r="F10658" s="118">
        <v>3668.94</v>
      </c>
    </row>
    <row r="10659" spans="1:6" ht="40.5">
      <c r="A10659" s="31">
        <v>4243</v>
      </c>
      <c r="B10659" s="537" t="s">
        <v>10652</v>
      </c>
      <c r="C10659" s="31" t="s">
        <v>7781</v>
      </c>
      <c r="D10659" s="31">
        <v>25.55</v>
      </c>
      <c r="E10659" s="310" t="str">
        <f t="shared" si="166"/>
        <v>SINAPI 07/2024 INSUMOS</v>
      </c>
      <c r="F10659" s="31">
        <v>29.65</v>
      </c>
    </row>
    <row r="10660" spans="1:6" ht="40.5">
      <c r="A10660" s="31">
        <v>20020</v>
      </c>
      <c r="B10660" s="537" t="s">
        <v>10653</v>
      </c>
      <c r="C10660" s="31" t="s">
        <v>7781</v>
      </c>
      <c r="D10660" s="31">
        <v>18.78</v>
      </c>
      <c r="E10660" s="310" t="str">
        <f t="shared" si="166"/>
        <v>SINAPI 07/2024 INSUMOS</v>
      </c>
      <c r="F10660" s="31">
        <v>21.8</v>
      </c>
    </row>
    <row r="10661" spans="1:6" ht="40.5">
      <c r="A10661" s="31">
        <v>41038</v>
      </c>
      <c r="B10661" s="537" t="s">
        <v>10654</v>
      </c>
      <c r="C10661" s="31" t="s">
        <v>7783</v>
      </c>
      <c r="D10661" s="118">
        <v>3283.69</v>
      </c>
      <c r="E10661" s="310" t="str">
        <f t="shared" si="166"/>
        <v>SINAPI 07/2024 INSUMOS</v>
      </c>
      <c r="F10661" s="118">
        <v>3812.77</v>
      </c>
    </row>
    <row r="10662" spans="1:6" ht="40.5">
      <c r="A10662" s="31">
        <v>4094</v>
      </c>
      <c r="B10662" s="537" t="s">
        <v>10655</v>
      </c>
      <c r="C10662" s="31" t="s">
        <v>7781</v>
      </c>
      <c r="D10662" s="31">
        <v>22.49</v>
      </c>
      <c r="E10662" s="310" t="str">
        <f t="shared" si="166"/>
        <v>SINAPI 07/2024 INSUMOS</v>
      </c>
      <c r="F10662" s="31">
        <v>26.1</v>
      </c>
    </row>
    <row r="10663" spans="1:6" ht="40.5">
      <c r="A10663" s="31">
        <v>40988</v>
      </c>
      <c r="B10663" s="537" t="s">
        <v>10656</v>
      </c>
      <c r="C10663" s="31" t="s">
        <v>7783</v>
      </c>
      <c r="D10663" s="118">
        <v>3930.25</v>
      </c>
      <c r="E10663" s="310" t="str">
        <f t="shared" si="166"/>
        <v>SINAPI 07/2024 INSUMOS</v>
      </c>
      <c r="F10663" s="118">
        <v>4563.51</v>
      </c>
    </row>
    <row r="10664" spans="1:6" ht="40.5">
      <c r="A10664" s="31">
        <v>4095</v>
      </c>
      <c r="B10664" s="537" t="s">
        <v>10657</v>
      </c>
      <c r="C10664" s="31" t="s">
        <v>7781</v>
      </c>
      <c r="D10664" s="31">
        <v>15.13</v>
      </c>
      <c r="E10664" s="310" t="str">
        <f t="shared" si="166"/>
        <v>SINAPI 07/2024 INSUMOS</v>
      </c>
      <c r="F10664" s="31">
        <v>17.559999999999999</v>
      </c>
    </row>
    <row r="10665" spans="1:6" ht="40.5">
      <c r="A10665" s="31">
        <v>40990</v>
      </c>
      <c r="B10665" s="537" t="s">
        <v>10658</v>
      </c>
      <c r="C10665" s="31" t="s">
        <v>7783</v>
      </c>
      <c r="D10665" s="118">
        <v>2647.09</v>
      </c>
      <c r="E10665" s="310" t="str">
        <f t="shared" si="166"/>
        <v>SINAPI 07/2024 INSUMOS</v>
      </c>
      <c r="F10665" s="118">
        <v>3073.6</v>
      </c>
    </row>
    <row r="10666" spans="1:6" ht="40.5">
      <c r="A10666" s="31">
        <v>4096</v>
      </c>
      <c r="B10666" s="537" t="s">
        <v>10659</v>
      </c>
      <c r="C10666" s="31" t="s">
        <v>7781</v>
      </c>
      <c r="D10666" s="31">
        <v>20.27</v>
      </c>
      <c r="E10666" s="310" t="str">
        <f t="shared" ref="E10666:E10729" si="167">+$G$7658</f>
        <v>SINAPI 07/2024 INSUMOS</v>
      </c>
      <c r="F10666" s="31">
        <v>23.53</v>
      </c>
    </row>
    <row r="10667" spans="1:6" ht="40.5">
      <c r="A10667" s="31">
        <v>40992</v>
      </c>
      <c r="B10667" s="537" t="s">
        <v>10660</v>
      </c>
      <c r="C10667" s="31" t="s">
        <v>7783</v>
      </c>
      <c r="D10667" s="118">
        <v>3543.34</v>
      </c>
      <c r="E10667" s="310" t="str">
        <f t="shared" si="167"/>
        <v>SINAPI 07/2024 INSUMOS</v>
      </c>
      <c r="F10667" s="118">
        <v>4114.25</v>
      </c>
    </row>
    <row r="10668" spans="1:6" ht="40.5">
      <c r="A10668" s="31">
        <v>4114</v>
      </c>
      <c r="B10668" s="537" t="s">
        <v>10661</v>
      </c>
      <c r="C10668" s="31" t="s">
        <v>7632</v>
      </c>
      <c r="D10668" s="31">
        <v>95.42</v>
      </c>
      <c r="E10668" s="310" t="str">
        <f t="shared" si="167"/>
        <v>SINAPI 07/2024 INSUMOS</v>
      </c>
      <c r="F10668" s="31">
        <v>95.42</v>
      </c>
    </row>
    <row r="10669" spans="1:6" ht="40.5">
      <c r="A10669" s="31">
        <v>36797</v>
      </c>
      <c r="B10669" s="537" t="s">
        <v>10662</v>
      </c>
      <c r="C10669" s="31" t="s">
        <v>7632</v>
      </c>
      <c r="D10669" s="31">
        <v>84.96</v>
      </c>
      <c r="E10669" s="310" t="str">
        <f t="shared" si="167"/>
        <v>SINAPI 07/2024 INSUMOS</v>
      </c>
      <c r="F10669" s="31">
        <v>84.96</v>
      </c>
    </row>
    <row r="10670" spans="1:6" ht="40.5">
      <c r="A10670" s="31">
        <v>4107</v>
      </c>
      <c r="B10670" s="537" t="s">
        <v>10663</v>
      </c>
      <c r="C10670" s="31" t="s">
        <v>7632</v>
      </c>
      <c r="D10670" s="31">
        <v>80.099999999999994</v>
      </c>
      <c r="E10670" s="310" t="str">
        <f t="shared" si="167"/>
        <v>SINAPI 07/2024 INSUMOS</v>
      </c>
      <c r="F10670" s="31">
        <v>80.099999999999994</v>
      </c>
    </row>
    <row r="10671" spans="1:6" ht="40.5">
      <c r="A10671" s="31">
        <v>4102</v>
      </c>
      <c r="B10671" s="537" t="s">
        <v>10664</v>
      </c>
      <c r="C10671" s="31" t="s">
        <v>7632</v>
      </c>
      <c r="D10671" s="31">
        <v>97.78</v>
      </c>
      <c r="E10671" s="310" t="str">
        <f t="shared" si="167"/>
        <v>SINAPI 07/2024 INSUMOS</v>
      </c>
      <c r="F10671" s="31">
        <v>97.78</v>
      </c>
    </row>
    <row r="10672" spans="1:6" ht="40.5">
      <c r="A10672" s="31">
        <v>36799</v>
      </c>
      <c r="B10672" s="537" t="s">
        <v>10665</v>
      </c>
      <c r="C10672" s="31" t="s">
        <v>7632</v>
      </c>
      <c r="D10672" s="31">
        <v>82.46</v>
      </c>
      <c r="E10672" s="310" t="str">
        <f t="shared" si="167"/>
        <v>SINAPI 07/2024 INSUMOS</v>
      </c>
      <c r="F10672" s="31">
        <v>82.46</v>
      </c>
    </row>
    <row r="10673" spans="1:6" ht="40.5">
      <c r="A10673" s="31">
        <v>2747</v>
      </c>
      <c r="B10673" s="537" t="s">
        <v>10666</v>
      </c>
      <c r="C10673" s="31" t="s">
        <v>7677</v>
      </c>
      <c r="D10673" s="31">
        <v>38.36</v>
      </c>
      <c r="E10673" s="310" t="str">
        <f t="shared" si="167"/>
        <v>SINAPI 07/2024 INSUMOS</v>
      </c>
      <c r="F10673" s="31">
        <v>38.36</v>
      </c>
    </row>
    <row r="10674" spans="1:6" ht="40.5">
      <c r="A10674" s="31">
        <v>21138</v>
      </c>
      <c r="B10674" s="537" t="s">
        <v>10667</v>
      </c>
      <c r="C10674" s="31" t="s">
        <v>7677</v>
      </c>
      <c r="D10674" s="31">
        <v>12.16</v>
      </c>
      <c r="E10674" s="310" t="str">
        <f t="shared" si="167"/>
        <v>SINAPI 07/2024 INSUMOS</v>
      </c>
      <c r="F10674" s="31">
        <v>12.16</v>
      </c>
    </row>
    <row r="10675" spans="1:6" ht="40.5">
      <c r="A10675" s="31">
        <v>10826</v>
      </c>
      <c r="B10675" s="537" t="s">
        <v>10668</v>
      </c>
      <c r="C10675" s="31" t="s">
        <v>7632</v>
      </c>
      <c r="D10675" s="31">
        <v>114.94</v>
      </c>
      <c r="E10675" s="310" t="str">
        <f t="shared" si="167"/>
        <v>SINAPI 07/2024 INSUMOS</v>
      </c>
      <c r="F10675" s="31">
        <v>114.94</v>
      </c>
    </row>
    <row r="10676" spans="1:6" ht="40.5">
      <c r="A10676" s="31">
        <v>365</v>
      </c>
      <c r="B10676" s="537" t="s">
        <v>10669</v>
      </c>
      <c r="C10676" s="31" t="s">
        <v>7632</v>
      </c>
      <c r="D10676" s="31">
        <v>71.260000000000005</v>
      </c>
      <c r="E10676" s="310" t="str">
        <f t="shared" si="167"/>
        <v>SINAPI 07/2024 INSUMOS</v>
      </c>
      <c r="F10676" s="31">
        <v>71.260000000000005</v>
      </c>
    </row>
    <row r="10677" spans="1:6" ht="40.5">
      <c r="A10677" s="31">
        <v>38639</v>
      </c>
      <c r="B10677" s="537" t="s">
        <v>10670</v>
      </c>
      <c r="C10677" s="31" t="s">
        <v>7632</v>
      </c>
      <c r="D10677" s="31">
        <v>275.86</v>
      </c>
      <c r="E10677" s="310" t="str">
        <f t="shared" si="167"/>
        <v>SINAPI 07/2024 INSUMOS</v>
      </c>
      <c r="F10677" s="31">
        <v>275.86</v>
      </c>
    </row>
    <row r="10678" spans="1:6" ht="40.5">
      <c r="A10678" s="31">
        <v>38640</v>
      </c>
      <c r="B10678" s="537" t="s">
        <v>10671</v>
      </c>
      <c r="C10678" s="31" t="s">
        <v>7632</v>
      </c>
      <c r="D10678" s="31">
        <v>4.13</v>
      </c>
      <c r="E10678" s="310" t="str">
        <f t="shared" si="167"/>
        <v>SINAPI 07/2024 INSUMOS</v>
      </c>
      <c r="F10678" s="31">
        <v>4.13</v>
      </c>
    </row>
    <row r="10679" spans="1:6" ht="45">
      <c r="A10679" s="31">
        <v>358</v>
      </c>
      <c r="B10679" s="537" t="s">
        <v>10672</v>
      </c>
      <c r="C10679" s="31" t="s">
        <v>7632</v>
      </c>
      <c r="D10679" s="31">
        <v>85.05</v>
      </c>
      <c r="E10679" s="310" t="str">
        <f t="shared" si="167"/>
        <v>SINAPI 07/2024 INSUMOS</v>
      </c>
      <c r="F10679" s="31">
        <v>85.05</v>
      </c>
    </row>
    <row r="10680" spans="1:6" ht="45">
      <c r="A10680" s="31">
        <v>359</v>
      </c>
      <c r="B10680" s="537" t="s">
        <v>10673</v>
      </c>
      <c r="C10680" s="31" t="s">
        <v>7632</v>
      </c>
      <c r="D10680" s="31">
        <v>174.71</v>
      </c>
      <c r="E10680" s="310" t="str">
        <f t="shared" si="167"/>
        <v>SINAPI 07/2024 INSUMOS</v>
      </c>
      <c r="F10680" s="31">
        <v>174.71</v>
      </c>
    </row>
    <row r="10681" spans="1:6" ht="40.5">
      <c r="A10681" s="31">
        <v>38641</v>
      </c>
      <c r="B10681" s="537" t="s">
        <v>10674</v>
      </c>
      <c r="C10681" s="31" t="s">
        <v>7632</v>
      </c>
      <c r="D10681" s="31">
        <v>172.41</v>
      </c>
      <c r="E10681" s="310" t="str">
        <f t="shared" si="167"/>
        <v>SINAPI 07/2024 INSUMOS</v>
      </c>
      <c r="F10681" s="31">
        <v>172.41</v>
      </c>
    </row>
    <row r="10682" spans="1:6" ht="40.5">
      <c r="A10682" s="31">
        <v>360</v>
      </c>
      <c r="B10682" s="537" t="s">
        <v>10675</v>
      </c>
      <c r="C10682" s="31" t="s">
        <v>7632</v>
      </c>
      <c r="D10682" s="31">
        <v>4</v>
      </c>
      <c r="E10682" s="310" t="str">
        <f t="shared" si="167"/>
        <v>SINAPI 07/2024 INSUMOS</v>
      </c>
      <c r="F10682" s="31">
        <v>4</v>
      </c>
    </row>
    <row r="10683" spans="1:6" ht="60">
      <c r="A10683" s="31">
        <v>42430</v>
      </c>
      <c r="B10683" s="537" t="s">
        <v>10676</v>
      </c>
      <c r="C10683" s="31" t="s">
        <v>7632</v>
      </c>
      <c r="D10683" s="118">
        <v>6434.22</v>
      </c>
      <c r="E10683" s="310" t="str">
        <f t="shared" si="167"/>
        <v>SINAPI 07/2024 INSUMOS</v>
      </c>
      <c r="F10683" s="118">
        <v>6434.22</v>
      </c>
    </row>
    <row r="10684" spans="1:6" ht="40.5">
      <c r="A10684" s="31">
        <v>4209</v>
      </c>
      <c r="B10684" s="537" t="s">
        <v>10677</v>
      </c>
      <c r="C10684" s="31" t="s">
        <v>7632</v>
      </c>
      <c r="D10684" s="31">
        <v>25.23</v>
      </c>
      <c r="E10684" s="310" t="str">
        <f t="shared" si="167"/>
        <v>SINAPI 07/2024 INSUMOS</v>
      </c>
      <c r="F10684" s="31">
        <v>25.23</v>
      </c>
    </row>
    <row r="10685" spans="1:6" ht="40.5">
      <c r="A10685" s="31">
        <v>4180</v>
      </c>
      <c r="B10685" s="537" t="s">
        <v>10678</v>
      </c>
      <c r="C10685" s="31" t="s">
        <v>7632</v>
      </c>
      <c r="D10685" s="31">
        <v>18.989999999999998</v>
      </c>
      <c r="E10685" s="310" t="str">
        <f t="shared" si="167"/>
        <v>SINAPI 07/2024 INSUMOS</v>
      </c>
      <c r="F10685" s="31">
        <v>18.989999999999998</v>
      </c>
    </row>
    <row r="10686" spans="1:6" ht="40.5">
      <c r="A10686" s="31">
        <v>4177</v>
      </c>
      <c r="B10686" s="537" t="s">
        <v>10679</v>
      </c>
      <c r="C10686" s="31" t="s">
        <v>7632</v>
      </c>
      <c r="D10686" s="31">
        <v>6.3</v>
      </c>
      <c r="E10686" s="310" t="str">
        <f t="shared" si="167"/>
        <v>SINAPI 07/2024 INSUMOS</v>
      </c>
      <c r="F10686" s="31">
        <v>6.3</v>
      </c>
    </row>
    <row r="10687" spans="1:6" ht="40.5">
      <c r="A10687" s="31">
        <v>4179</v>
      </c>
      <c r="B10687" s="537" t="s">
        <v>10680</v>
      </c>
      <c r="C10687" s="31" t="s">
        <v>7632</v>
      </c>
      <c r="D10687" s="31">
        <v>12.9</v>
      </c>
      <c r="E10687" s="310" t="str">
        <f t="shared" si="167"/>
        <v>SINAPI 07/2024 INSUMOS</v>
      </c>
      <c r="F10687" s="31">
        <v>12.9</v>
      </c>
    </row>
    <row r="10688" spans="1:6" ht="40.5">
      <c r="A10688" s="31">
        <v>4208</v>
      </c>
      <c r="B10688" s="537" t="s">
        <v>10681</v>
      </c>
      <c r="C10688" s="31" t="s">
        <v>7632</v>
      </c>
      <c r="D10688" s="31">
        <v>60.06</v>
      </c>
      <c r="E10688" s="310" t="str">
        <f t="shared" si="167"/>
        <v>SINAPI 07/2024 INSUMOS</v>
      </c>
      <c r="F10688" s="31">
        <v>60.06</v>
      </c>
    </row>
    <row r="10689" spans="1:6" ht="40.5">
      <c r="A10689" s="31">
        <v>4181</v>
      </c>
      <c r="B10689" s="537" t="s">
        <v>10682</v>
      </c>
      <c r="C10689" s="31" t="s">
        <v>7632</v>
      </c>
      <c r="D10689" s="31">
        <v>39.24</v>
      </c>
      <c r="E10689" s="310" t="str">
        <f t="shared" si="167"/>
        <v>SINAPI 07/2024 INSUMOS</v>
      </c>
      <c r="F10689" s="31">
        <v>39.24</v>
      </c>
    </row>
    <row r="10690" spans="1:6" ht="40.5">
      <c r="A10690" s="31">
        <v>4178</v>
      </c>
      <c r="B10690" s="537" t="s">
        <v>10683</v>
      </c>
      <c r="C10690" s="31" t="s">
        <v>7632</v>
      </c>
      <c r="D10690" s="31">
        <v>8.74</v>
      </c>
      <c r="E10690" s="310" t="str">
        <f t="shared" si="167"/>
        <v>SINAPI 07/2024 INSUMOS</v>
      </c>
      <c r="F10690" s="31">
        <v>8.74</v>
      </c>
    </row>
    <row r="10691" spans="1:6" ht="40.5">
      <c r="A10691" s="31">
        <v>4182</v>
      </c>
      <c r="B10691" s="537" t="s">
        <v>10684</v>
      </c>
      <c r="C10691" s="31" t="s">
        <v>7632</v>
      </c>
      <c r="D10691" s="31">
        <v>97.7</v>
      </c>
      <c r="E10691" s="310" t="str">
        <f t="shared" si="167"/>
        <v>SINAPI 07/2024 INSUMOS</v>
      </c>
      <c r="F10691" s="31">
        <v>97.7</v>
      </c>
    </row>
    <row r="10692" spans="1:6" ht="40.5">
      <c r="A10692" s="31">
        <v>4183</v>
      </c>
      <c r="B10692" s="537" t="s">
        <v>10685</v>
      </c>
      <c r="C10692" s="31" t="s">
        <v>7632</v>
      </c>
      <c r="D10692" s="31">
        <v>157.29</v>
      </c>
      <c r="E10692" s="310" t="str">
        <f t="shared" si="167"/>
        <v>SINAPI 07/2024 INSUMOS</v>
      </c>
      <c r="F10692" s="31">
        <v>157.29</v>
      </c>
    </row>
    <row r="10693" spans="1:6" ht="40.5">
      <c r="A10693" s="31">
        <v>4184</v>
      </c>
      <c r="B10693" s="537" t="s">
        <v>10686</v>
      </c>
      <c r="C10693" s="31" t="s">
        <v>7632</v>
      </c>
      <c r="D10693" s="31">
        <v>347.21</v>
      </c>
      <c r="E10693" s="310" t="str">
        <f t="shared" si="167"/>
        <v>SINAPI 07/2024 INSUMOS</v>
      </c>
      <c r="F10693" s="31">
        <v>347.21</v>
      </c>
    </row>
    <row r="10694" spans="1:6" ht="40.5">
      <c r="A10694" s="31">
        <v>4185</v>
      </c>
      <c r="B10694" s="537" t="s">
        <v>10687</v>
      </c>
      <c r="C10694" s="31" t="s">
        <v>7632</v>
      </c>
      <c r="D10694" s="31">
        <v>576.91</v>
      </c>
      <c r="E10694" s="310" t="str">
        <f t="shared" si="167"/>
        <v>SINAPI 07/2024 INSUMOS</v>
      </c>
      <c r="F10694" s="31">
        <v>576.91</v>
      </c>
    </row>
    <row r="10695" spans="1:6" ht="40.5">
      <c r="A10695" s="31">
        <v>4205</v>
      </c>
      <c r="B10695" s="537" t="s">
        <v>10688</v>
      </c>
      <c r="C10695" s="31" t="s">
        <v>7632</v>
      </c>
      <c r="D10695" s="31">
        <v>33.32</v>
      </c>
      <c r="E10695" s="310" t="str">
        <f t="shared" si="167"/>
        <v>SINAPI 07/2024 INSUMOS</v>
      </c>
      <c r="F10695" s="31">
        <v>33.32</v>
      </c>
    </row>
    <row r="10696" spans="1:6" ht="40.5">
      <c r="A10696" s="31">
        <v>4192</v>
      </c>
      <c r="B10696" s="537" t="s">
        <v>10689</v>
      </c>
      <c r="C10696" s="31" t="s">
        <v>7632</v>
      </c>
      <c r="D10696" s="31">
        <v>33.32</v>
      </c>
      <c r="E10696" s="310" t="str">
        <f t="shared" si="167"/>
        <v>SINAPI 07/2024 INSUMOS</v>
      </c>
      <c r="F10696" s="31">
        <v>33.32</v>
      </c>
    </row>
    <row r="10697" spans="1:6" ht="40.5">
      <c r="A10697" s="31">
        <v>4191</v>
      </c>
      <c r="B10697" s="537" t="s">
        <v>10690</v>
      </c>
      <c r="C10697" s="31" t="s">
        <v>7632</v>
      </c>
      <c r="D10697" s="31">
        <v>33.32</v>
      </c>
      <c r="E10697" s="310" t="str">
        <f t="shared" si="167"/>
        <v>SINAPI 07/2024 INSUMOS</v>
      </c>
      <c r="F10697" s="31">
        <v>33.32</v>
      </c>
    </row>
    <row r="10698" spans="1:6" ht="40.5">
      <c r="A10698" s="31">
        <v>4207</v>
      </c>
      <c r="B10698" s="537" t="s">
        <v>10691</v>
      </c>
      <c r="C10698" s="31" t="s">
        <v>7632</v>
      </c>
      <c r="D10698" s="31">
        <v>26.81</v>
      </c>
      <c r="E10698" s="310" t="str">
        <f t="shared" si="167"/>
        <v>SINAPI 07/2024 INSUMOS</v>
      </c>
      <c r="F10698" s="31">
        <v>26.81</v>
      </c>
    </row>
    <row r="10699" spans="1:6" ht="40.5">
      <c r="A10699" s="31">
        <v>4206</v>
      </c>
      <c r="B10699" s="537" t="s">
        <v>10692</v>
      </c>
      <c r="C10699" s="31" t="s">
        <v>7632</v>
      </c>
      <c r="D10699" s="31">
        <v>26.03</v>
      </c>
      <c r="E10699" s="310" t="str">
        <f t="shared" si="167"/>
        <v>SINAPI 07/2024 INSUMOS</v>
      </c>
      <c r="F10699" s="31">
        <v>26.03</v>
      </c>
    </row>
    <row r="10700" spans="1:6" ht="40.5">
      <c r="A10700" s="31">
        <v>4190</v>
      </c>
      <c r="B10700" s="537" t="s">
        <v>10693</v>
      </c>
      <c r="C10700" s="31" t="s">
        <v>7632</v>
      </c>
      <c r="D10700" s="31">
        <v>26.03</v>
      </c>
      <c r="E10700" s="310" t="str">
        <f t="shared" si="167"/>
        <v>SINAPI 07/2024 INSUMOS</v>
      </c>
      <c r="F10700" s="31">
        <v>26.03</v>
      </c>
    </row>
    <row r="10701" spans="1:6" ht="40.5">
      <c r="A10701" s="31">
        <v>4186</v>
      </c>
      <c r="B10701" s="537" t="s">
        <v>10694</v>
      </c>
      <c r="C10701" s="31" t="s">
        <v>7632</v>
      </c>
      <c r="D10701" s="31">
        <v>7.69</v>
      </c>
      <c r="E10701" s="310" t="str">
        <f t="shared" si="167"/>
        <v>SINAPI 07/2024 INSUMOS</v>
      </c>
      <c r="F10701" s="31">
        <v>7.69</v>
      </c>
    </row>
    <row r="10702" spans="1:6" ht="40.5">
      <c r="A10702" s="31">
        <v>4188</v>
      </c>
      <c r="B10702" s="537" t="s">
        <v>10695</v>
      </c>
      <c r="C10702" s="31" t="s">
        <v>7632</v>
      </c>
      <c r="D10702" s="31">
        <v>15.71</v>
      </c>
      <c r="E10702" s="310" t="str">
        <f t="shared" si="167"/>
        <v>SINAPI 07/2024 INSUMOS</v>
      </c>
      <c r="F10702" s="31">
        <v>15.71</v>
      </c>
    </row>
    <row r="10703" spans="1:6" ht="40.5">
      <c r="A10703" s="31">
        <v>4189</v>
      </c>
      <c r="B10703" s="537" t="s">
        <v>10696</v>
      </c>
      <c r="C10703" s="31" t="s">
        <v>7632</v>
      </c>
      <c r="D10703" s="31">
        <v>15.71</v>
      </c>
      <c r="E10703" s="310" t="str">
        <f t="shared" si="167"/>
        <v>SINAPI 07/2024 INSUMOS</v>
      </c>
      <c r="F10703" s="31">
        <v>15.71</v>
      </c>
    </row>
    <row r="10704" spans="1:6" ht="40.5">
      <c r="A10704" s="31">
        <v>4197</v>
      </c>
      <c r="B10704" s="537" t="s">
        <v>10697</v>
      </c>
      <c r="C10704" s="31" t="s">
        <v>7632</v>
      </c>
      <c r="D10704" s="31">
        <v>83.19</v>
      </c>
      <c r="E10704" s="310" t="str">
        <f t="shared" si="167"/>
        <v>SINAPI 07/2024 INSUMOS</v>
      </c>
      <c r="F10704" s="31">
        <v>83.19</v>
      </c>
    </row>
    <row r="10705" spans="1:6" ht="40.5">
      <c r="A10705" s="31">
        <v>4194</v>
      </c>
      <c r="B10705" s="537" t="s">
        <v>10698</v>
      </c>
      <c r="C10705" s="31" t="s">
        <v>7632</v>
      </c>
      <c r="D10705" s="31">
        <v>50.27</v>
      </c>
      <c r="E10705" s="310" t="str">
        <f t="shared" si="167"/>
        <v>SINAPI 07/2024 INSUMOS</v>
      </c>
      <c r="F10705" s="31">
        <v>50.27</v>
      </c>
    </row>
    <row r="10706" spans="1:6" ht="40.5">
      <c r="A10706" s="31">
        <v>4193</v>
      </c>
      <c r="B10706" s="537" t="s">
        <v>10699</v>
      </c>
      <c r="C10706" s="31" t="s">
        <v>7632</v>
      </c>
      <c r="D10706" s="31">
        <v>50.27</v>
      </c>
      <c r="E10706" s="310" t="str">
        <f t="shared" si="167"/>
        <v>SINAPI 07/2024 INSUMOS</v>
      </c>
      <c r="F10706" s="31">
        <v>50.27</v>
      </c>
    </row>
    <row r="10707" spans="1:6" ht="40.5">
      <c r="A10707" s="31">
        <v>4204</v>
      </c>
      <c r="B10707" s="537" t="s">
        <v>10700</v>
      </c>
      <c r="C10707" s="31" t="s">
        <v>7632</v>
      </c>
      <c r="D10707" s="31">
        <v>50.27</v>
      </c>
      <c r="E10707" s="310" t="str">
        <f t="shared" si="167"/>
        <v>SINAPI 07/2024 INSUMOS</v>
      </c>
      <c r="F10707" s="31">
        <v>50.27</v>
      </c>
    </row>
    <row r="10708" spans="1:6" ht="40.5">
      <c r="A10708" s="31">
        <v>4187</v>
      </c>
      <c r="B10708" s="537" t="s">
        <v>10701</v>
      </c>
      <c r="C10708" s="31" t="s">
        <v>7632</v>
      </c>
      <c r="D10708" s="31">
        <v>10.02</v>
      </c>
      <c r="E10708" s="310" t="str">
        <f t="shared" si="167"/>
        <v>SINAPI 07/2024 INSUMOS</v>
      </c>
      <c r="F10708" s="31">
        <v>10.02</v>
      </c>
    </row>
    <row r="10709" spans="1:6" ht="40.5">
      <c r="A10709" s="31">
        <v>4202</v>
      </c>
      <c r="B10709" s="537" t="s">
        <v>10702</v>
      </c>
      <c r="C10709" s="31" t="s">
        <v>7632</v>
      </c>
      <c r="D10709" s="31">
        <v>151.93</v>
      </c>
      <c r="E10709" s="310" t="str">
        <f t="shared" si="167"/>
        <v>SINAPI 07/2024 INSUMOS</v>
      </c>
      <c r="F10709" s="31">
        <v>151.93</v>
      </c>
    </row>
    <row r="10710" spans="1:6" ht="40.5">
      <c r="A10710" s="31">
        <v>4203</v>
      </c>
      <c r="B10710" s="537" t="s">
        <v>10703</v>
      </c>
      <c r="C10710" s="31" t="s">
        <v>7632</v>
      </c>
      <c r="D10710" s="31">
        <v>134.18</v>
      </c>
      <c r="E10710" s="310" t="str">
        <f t="shared" si="167"/>
        <v>SINAPI 07/2024 INSUMOS</v>
      </c>
      <c r="F10710" s="31">
        <v>134.18</v>
      </c>
    </row>
    <row r="10711" spans="1:6" ht="40.5">
      <c r="A10711" s="31">
        <v>40368</v>
      </c>
      <c r="B10711" s="537" t="s">
        <v>10704</v>
      </c>
      <c r="C10711" s="31" t="s">
        <v>7632</v>
      </c>
      <c r="D10711" s="31">
        <v>56.02</v>
      </c>
      <c r="E10711" s="310" t="str">
        <f t="shared" si="167"/>
        <v>SINAPI 07/2024 INSUMOS</v>
      </c>
      <c r="F10711" s="31">
        <v>56.02</v>
      </c>
    </row>
    <row r="10712" spans="1:6" ht="40.5">
      <c r="A10712" s="31">
        <v>40365</v>
      </c>
      <c r="B10712" s="537" t="s">
        <v>10705</v>
      </c>
      <c r="C10712" s="31" t="s">
        <v>7632</v>
      </c>
      <c r="D10712" s="31">
        <v>37.79</v>
      </c>
      <c r="E10712" s="310" t="str">
        <f t="shared" si="167"/>
        <v>SINAPI 07/2024 INSUMOS</v>
      </c>
      <c r="F10712" s="31">
        <v>37.79</v>
      </c>
    </row>
    <row r="10713" spans="1:6" ht="40.5">
      <c r="A10713" s="31">
        <v>40356</v>
      </c>
      <c r="B10713" s="537" t="s">
        <v>10706</v>
      </c>
      <c r="C10713" s="31" t="s">
        <v>7632</v>
      </c>
      <c r="D10713" s="31">
        <v>12.91</v>
      </c>
      <c r="E10713" s="310" t="str">
        <f t="shared" si="167"/>
        <v>SINAPI 07/2024 INSUMOS</v>
      </c>
      <c r="F10713" s="31">
        <v>12.91</v>
      </c>
    </row>
    <row r="10714" spans="1:6" ht="40.5">
      <c r="A10714" s="31">
        <v>40362</v>
      </c>
      <c r="B10714" s="537" t="s">
        <v>10707</v>
      </c>
      <c r="C10714" s="31" t="s">
        <v>7632</v>
      </c>
      <c r="D10714" s="31">
        <v>25.03</v>
      </c>
      <c r="E10714" s="310" t="str">
        <f t="shared" si="167"/>
        <v>SINAPI 07/2024 INSUMOS</v>
      </c>
      <c r="F10714" s="31">
        <v>25.03</v>
      </c>
    </row>
    <row r="10715" spans="1:6" ht="40.5">
      <c r="A10715" s="31">
        <v>40374</v>
      </c>
      <c r="B10715" s="537" t="s">
        <v>10708</v>
      </c>
      <c r="C10715" s="31" t="s">
        <v>7632</v>
      </c>
      <c r="D10715" s="31">
        <v>146.41</v>
      </c>
      <c r="E10715" s="310" t="str">
        <f t="shared" si="167"/>
        <v>SINAPI 07/2024 INSUMOS</v>
      </c>
      <c r="F10715" s="31">
        <v>146.41</v>
      </c>
    </row>
    <row r="10716" spans="1:6" ht="40.5">
      <c r="A10716" s="31">
        <v>40371</v>
      </c>
      <c r="B10716" s="537" t="s">
        <v>10709</v>
      </c>
      <c r="C10716" s="31" t="s">
        <v>7632</v>
      </c>
      <c r="D10716" s="31">
        <v>92.16</v>
      </c>
      <c r="E10716" s="310" t="str">
        <f t="shared" si="167"/>
        <v>SINAPI 07/2024 INSUMOS</v>
      </c>
      <c r="F10716" s="31">
        <v>92.16</v>
      </c>
    </row>
    <row r="10717" spans="1:6" ht="40.5">
      <c r="A10717" s="31">
        <v>40359</v>
      </c>
      <c r="B10717" s="537" t="s">
        <v>10710</v>
      </c>
      <c r="C10717" s="31" t="s">
        <v>7632</v>
      </c>
      <c r="D10717" s="31">
        <v>16.68</v>
      </c>
      <c r="E10717" s="310" t="str">
        <f t="shared" si="167"/>
        <v>SINAPI 07/2024 INSUMOS</v>
      </c>
      <c r="F10717" s="31">
        <v>16.68</v>
      </c>
    </row>
    <row r="10718" spans="1:6" ht="40.5">
      <c r="A10718" s="31">
        <v>7595</v>
      </c>
      <c r="B10718" s="537" t="s">
        <v>10711</v>
      </c>
      <c r="C10718" s="31" t="s">
        <v>7781</v>
      </c>
      <c r="D10718" s="31">
        <v>14.43</v>
      </c>
      <c r="E10718" s="310" t="str">
        <f t="shared" si="167"/>
        <v>SINAPI 07/2024 INSUMOS</v>
      </c>
      <c r="F10718" s="31">
        <v>16.75</v>
      </c>
    </row>
    <row r="10719" spans="1:6" ht="40.5">
      <c r="A10719" s="31">
        <v>41094</v>
      </c>
      <c r="B10719" s="537" t="s">
        <v>10712</v>
      </c>
      <c r="C10719" s="31" t="s">
        <v>7783</v>
      </c>
      <c r="D10719" s="118">
        <v>2522.81</v>
      </c>
      <c r="E10719" s="310" t="str">
        <f t="shared" si="167"/>
        <v>SINAPI 07/2024 INSUMOS</v>
      </c>
      <c r="F10719" s="118">
        <v>2929.3</v>
      </c>
    </row>
    <row r="10720" spans="1:6" ht="40.5">
      <c r="A10720" s="31">
        <v>39609</v>
      </c>
      <c r="B10720" s="537" t="s">
        <v>10713</v>
      </c>
      <c r="C10720" s="31" t="s">
        <v>7632</v>
      </c>
      <c r="D10720" s="118">
        <v>64463.199999999997</v>
      </c>
      <c r="E10720" s="310" t="str">
        <f t="shared" si="167"/>
        <v>SINAPI 07/2024 INSUMOS</v>
      </c>
      <c r="F10720" s="118">
        <v>64463.199999999997</v>
      </c>
    </row>
    <row r="10721" spans="1:6" ht="40.5">
      <c r="A10721" s="31">
        <v>39610</v>
      </c>
      <c r="B10721" s="537" t="s">
        <v>10714</v>
      </c>
      <c r="C10721" s="31" t="s">
        <v>7632</v>
      </c>
      <c r="D10721" s="118">
        <v>94096.16</v>
      </c>
      <c r="E10721" s="310" t="str">
        <f t="shared" si="167"/>
        <v>SINAPI 07/2024 INSUMOS</v>
      </c>
      <c r="F10721" s="118">
        <v>94096.16</v>
      </c>
    </row>
    <row r="10722" spans="1:6" ht="40.5">
      <c r="A10722" s="31">
        <v>39611</v>
      </c>
      <c r="B10722" s="537" t="s">
        <v>10715</v>
      </c>
      <c r="C10722" s="31" t="s">
        <v>7632</v>
      </c>
      <c r="D10722" s="118">
        <v>113871.76</v>
      </c>
      <c r="E10722" s="310" t="str">
        <f t="shared" si="167"/>
        <v>SINAPI 07/2024 INSUMOS</v>
      </c>
      <c r="F10722" s="118">
        <v>113871.76</v>
      </c>
    </row>
    <row r="10723" spans="1:6" ht="40.5">
      <c r="A10723" s="31">
        <v>39612</v>
      </c>
      <c r="B10723" s="537" t="s">
        <v>10716</v>
      </c>
      <c r="C10723" s="31" t="s">
        <v>7632</v>
      </c>
      <c r="D10723" s="118">
        <v>178382.68</v>
      </c>
      <c r="E10723" s="310" t="str">
        <f t="shared" si="167"/>
        <v>SINAPI 07/2024 INSUMOS</v>
      </c>
      <c r="F10723" s="118">
        <v>178382.68</v>
      </c>
    </row>
    <row r="10724" spans="1:6" ht="40.5">
      <c r="A10724" s="31">
        <v>39608</v>
      </c>
      <c r="B10724" s="537" t="s">
        <v>10717</v>
      </c>
      <c r="C10724" s="31" t="s">
        <v>7632</v>
      </c>
      <c r="D10724" s="118">
        <v>51544.1</v>
      </c>
      <c r="E10724" s="310" t="str">
        <f t="shared" si="167"/>
        <v>SINAPI 07/2024 INSUMOS</v>
      </c>
      <c r="F10724" s="118">
        <v>51544.1</v>
      </c>
    </row>
    <row r="10725" spans="1:6" ht="40.5">
      <c r="A10725" s="31">
        <v>38175</v>
      </c>
      <c r="B10725" s="537" t="s">
        <v>10718</v>
      </c>
      <c r="C10725" s="31" t="s">
        <v>7632</v>
      </c>
      <c r="D10725" s="31">
        <v>4.93</v>
      </c>
      <c r="E10725" s="310" t="str">
        <f t="shared" si="167"/>
        <v>SINAPI 07/2024 INSUMOS</v>
      </c>
      <c r="F10725" s="31">
        <v>4.93</v>
      </c>
    </row>
    <row r="10726" spans="1:6" ht="40.5">
      <c r="A10726" s="31">
        <v>38176</v>
      </c>
      <c r="B10726" s="537" t="s">
        <v>10719</v>
      </c>
      <c r="C10726" s="31" t="s">
        <v>7632</v>
      </c>
      <c r="D10726" s="31">
        <v>14.51</v>
      </c>
      <c r="E10726" s="310" t="str">
        <f t="shared" si="167"/>
        <v>SINAPI 07/2024 INSUMOS</v>
      </c>
      <c r="F10726" s="31">
        <v>14.51</v>
      </c>
    </row>
    <row r="10727" spans="1:6" ht="40.5">
      <c r="A10727" s="31">
        <v>36152</v>
      </c>
      <c r="B10727" s="537" t="s">
        <v>10720</v>
      </c>
      <c r="C10727" s="31" t="s">
        <v>7632</v>
      </c>
      <c r="D10727" s="31">
        <v>6.31</v>
      </c>
      <c r="E10727" s="310" t="str">
        <f t="shared" si="167"/>
        <v>SINAPI 07/2024 INSUMOS</v>
      </c>
      <c r="F10727" s="31">
        <v>6.31</v>
      </c>
    </row>
    <row r="10728" spans="1:6" ht="40.5">
      <c r="A10728" s="31">
        <v>4221</v>
      </c>
      <c r="B10728" s="537" t="s">
        <v>10721</v>
      </c>
      <c r="C10728" s="31" t="s">
        <v>7683</v>
      </c>
      <c r="D10728" s="31">
        <v>6.26</v>
      </c>
      <c r="E10728" s="310" t="str">
        <f t="shared" si="167"/>
        <v>SINAPI 07/2024 INSUMOS</v>
      </c>
      <c r="F10728" s="31">
        <v>6.26</v>
      </c>
    </row>
    <row r="10729" spans="1:6" ht="40.5">
      <c r="A10729" s="31">
        <v>4227</v>
      </c>
      <c r="B10729" s="537" t="s">
        <v>10722</v>
      </c>
      <c r="C10729" s="31" t="s">
        <v>7683</v>
      </c>
      <c r="D10729" s="31">
        <v>29.19</v>
      </c>
      <c r="E10729" s="310" t="str">
        <f t="shared" si="167"/>
        <v>SINAPI 07/2024 INSUMOS</v>
      </c>
      <c r="F10729" s="31">
        <v>29.19</v>
      </c>
    </row>
    <row r="10730" spans="1:6" ht="45">
      <c r="A10730" s="31">
        <v>38170</v>
      </c>
      <c r="B10730" s="537" t="s">
        <v>10723</v>
      </c>
      <c r="C10730" s="31" t="s">
        <v>7632</v>
      </c>
      <c r="D10730" s="31">
        <v>21.56</v>
      </c>
      <c r="E10730" s="310" t="str">
        <f t="shared" ref="E10730:E10793" si="168">+$G$7658</f>
        <v>SINAPI 07/2024 INSUMOS</v>
      </c>
      <c r="F10730" s="31">
        <v>21.56</v>
      </c>
    </row>
    <row r="10731" spans="1:6" ht="40.5">
      <c r="A10731" s="31">
        <v>4252</v>
      </c>
      <c r="B10731" s="537" t="s">
        <v>10724</v>
      </c>
      <c r="C10731" s="31" t="s">
        <v>7781</v>
      </c>
      <c r="D10731" s="31">
        <v>20.7</v>
      </c>
      <c r="E10731" s="310" t="str">
        <f t="shared" si="168"/>
        <v>SINAPI 07/2024 INSUMOS</v>
      </c>
      <c r="F10731" s="31">
        <v>24.02</v>
      </c>
    </row>
    <row r="10732" spans="1:6" ht="40.5">
      <c r="A10732" s="31">
        <v>40980</v>
      </c>
      <c r="B10732" s="537" t="s">
        <v>10725</v>
      </c>
      <c r="C10732" s="31" t="s">
        <v>7783</v>
      </c>
      <c r="D10732" s="118">
        <v>3619.47</v>
      </c>
      <c r="E10732" s="310" t="str">
        <f t="shared" si="168"/>
        <v>SINAPI 07/2024 INSUMOS</v>
      </c>
      <c r="F10732" s="118">
        <v>4202.6499999999996</v>
      </c>
    </row>
    <row r="10733" spans="1:6" ht="40.5">
      <c r="A10733" s="31">
        <v>41031</v>
      </c>
      <c r="B10733" s="537" t="s">
        <v>10726</v>
      </c>
      <c r="C10733" s="31" t="s">
        <v>7783</v>
      </c>
      <c r="D10733" s="118">
        <v>4466.3599999999997</v>
      </c>
      <c r="E10733" s="310" t="str">
        <f t="shared" si="168"/>
        <v>SINAPI 07/2024 INSUMOS</v>
      </c>
      <c r="F10733" s="118">
        <v>5186</v>
      </c>
    </row>
    <row r="10734" spans="1:6" ht="40.5">
      <c r="A10734" s="31">
        <v>37666</v>
      </c>
      <c r="B10734" s="537" t="s">
        <v>10727</v>
      </c>
      <c r="C10734" s="31" t="s">
        <v>7781</v>
      </c>
      <c r="D10734" s="31">
        <v>20.66</v>
      </c>
      <c r="E10734" s="310" t="str">
        <f t="shared" si="168"/>
        <v>SINAPI 07/2024 INSUMOS</v>
      </c>
      <c r="F10734" s="31">
        <v>23.98</v>
      </c>
    </row>
    <row r="10735" spans="1:6" ht="40.5">
      <c r="A10735" s="31">
        <v>40986</v>
      </c>
      <c r="B10735" s="537" t="s">
        <v>10728</v>
      </c>
      <c r="C10735" s="31" t="s">
        <v>7783</v>
      </c>
      <c r="D10735" s="118">
        <v>3611.59</v>
      </c>
      <c r="E10735" s="310" t="str">
        <f t="shared" si="168"/>
        <v>SINAPI 07/2024 INSUMOS</v>
      </c>
      <c r="F10735" s="118">
        <v>4193.5</v>
      </c>
    </row>
    <row r="10736" spans="1:6" ht="40.5">
      <c r="A10736" s="31">
        <v>4250</v>
      </c>
      <c r="B10736" s="537" t="s">
        <v>10729</v>
      </c>
      <c r="C10736" s="31" t="s">
        <v>7781</v>
      </c>
      <c r="D10736" s="31">
        <v>19.02</v>
      </c>
      <c r="E10736" s="310" t="str">
        <f t="shared" si="168"/>
        <v>SINAPI 07/2024 INSUMOS</v>
      </c>
      <c r="F10736" s="31">
        <v>22.08</v>
      </c>
    </row>
    <row r="10737" spans="1:6" ht="40.5">
      <c r="A10737" s="31">
        <v>40978</v>
      </c>
      <c r="B10737" s="537" t="s">
        <v>10730</v>
      </c>
      <c r="C10737" s="31" t="s">
        <v>7783</v>
      </c>
      <c r="D10737" s="118">
        <v>3325.02</v>
      </c>
      <c r="E10737" s="310" t="str">
        <f t="shared" si="168"/>
        <v>SINAPI 07/2024 INSUMOS</v>
      </c>
      <c r="F10737" s="118">
        <v>3860.76</v>
      </c>
    </row>
    <row r="10738" spans="1:6" ht="40.5">
      <c r="A10738" s="31">
        <v>44501</v>
      </c>
      <c r="B10738" s="537" t="s">
        <v>10731</v>
      </c>
      <c r="C10738" s="31" t="s">
        <v>7781</v>
      </c>
      <c r="D10738" s="31">
        <v>25.55</v>
      </c>
      <c r="E10738" s="310" t="str">
        <f t="shared" si="168"/>
        <v>SINAPI 07/2024 INSUMOS</v>
      </c>
      <c r="F10738" s="31">
        <v>29.65</v>
      </c>
    </row>
    <row r="10739" spans="1:6" ht="40.5">
      <c r="A10739" s="31">
        <v>41043</v>
      </c>
      <c r="B10739" s="537" t="s">
        <v>10732</v>
      </c>
      <c r="C10739" s="31" t="s">
        <v>7783</v>
      </c>
      <c r="D10739" s="118">
        <v>4466.3599999999997</v>
      </c>
      <c r="E10739" s="310" t="str">
        <f t="shared" si="168"/>
        <v>SINAPI 07/2024 INSUMOS</v>
      </c>
      <c r="F10739" s="118">
        <v>5186</v>
      </c>
    </row>
    <row r="10740" spans="1:6" ht="40.5">
      <c r="A10740" s="31">
        <v>4234</v>
      </c>
      <c r="B10740" s="537" t="s">
        <v>10733</v>
      </c>
      <c r="C10740" s="31" t="s">
        <v>7781</v>
      </c>
      <c r="D10740" s="31">
        <v>27.72</v>
      </c>
      <c r="E10740" s="310" t="str">
        <f t="shared" si="168"/>
        <v>SINAPI 07/2024 INSUMOS</v>
      </c>
      <c r="F10740" s="31">
        <v>32.18</v>
      </c>
    </row>
    <row r="10741" spans="1:6" ht="40.5">
      <c r="A10741" s="31">
        <v>40987</v>
      </c>
      <c r="B10741" s="537" t="s">
        <v>10734</v>
      </c>
      <c r="C10741" s="31" t="s">
        <v>7783</v>
      </c>
      <c r="D10741" s="118">
        <v>4844.41</v>
      </c>
      <c r="E10741" s="310" t="str">
        <f t="shared" si="168"/>
        <v>SINAPI 07/2024 INSUMOS</v>
      </c>
      <c r="F10741" s="118">
        <v>5624.96</v>
      </c>
    </row>
    <row r="10742" spans="1:6" ht="40.5">
      <c r="A10742" s="31">
        <v>4253</v>
      </c>
      <c r="B10742" s="537" t="s">
        <v>10735</v>
      </c>
      <c r="C10742" s="31" t="s">
        <v>7781</v>
      </c>
      <c r="D10742" s="31">
        <v>20.66</v>
      </c>
      <c r="E10742" s="310" t="str">
        <f t="shared" si="168"/>
        <v>SINAPI 07/2024 INSUMOS</v>
      </c>
      <c r="F10742" s="31">
        <v>23.98</v>
      </c>
    </row>
    <row r="10743" spans="1:6" ht="40.5">
      <c r="A10743" s="31">
        <v>40981</v>
      </c>
      <c r="B10743" s="537" t="s">
        <v>10736</v>
      </c>
      <c r="C10743" s="31" t="s">
        <v>7783</v>
      </c>
      <c r="D10743" s="118">
        <v>3611.59</v>
      </c>
      <c r="E10743" s="310" t="str">
        <f t="shared" si="168"/>
        <v>SINAPI 07/2024 INSUMOS</v>
      </c>
      <c r="F10743" s="118">
        <v>4193.5</v>
      </c>
    </row>
    <row r="10744" spans="1:6" ht="40.5">
      <c r="A10744" s="31">
        <v>4254</v>
      </c>
      <c r="B10744" s="537" t="s">
        <v>10737</v>
      </c>
      <c r="C10744" s="31" t="s">
        <v>7781</v>
      </c>
      <c r="D10744" s="31">
        <v>32.96</v>
      </c>
      <c r="E10744" s="310" t="str">
        <f t="shared" si="168"/>
        <v>SINAPI 07/2024 INSUMOS</v>
      </c>
      <c r="F10744" s="31">
        <v>38.25</v>
      </c>
    </row>
    <row r="10745" spans="1:6" ht="40.5">
      <c r="A10745" s="31">
        <v>41036</v>
      </c>
      <c r="B10745" s="537" t="s">
        <v>10738</v>
      </c>
      <c r="C10745" s="31" t="s">
        <v>7783</v>
      </c>
      <c r="D10745" s="118">
        <v>5761.08</v>
      </c>
      <c r="E10745" s="310" t="str">
        <f t="shared" si="168"/>
        <v>SINAPI 07/2024 INSUMOS</v>
      </c>
      <c r="F10745" s="118">
        <v>6689.33</v>
      </c>
    </row>
    <row r="10746" spans="1:6" ht="40.5">
      <c r="A10746" s="31">
        <v>4251</v>
      </c>
      <c r="B10746" s="537" t="s">
        <v>10739</v>
      </c>
      <c r="C10746" s="31" t="s">
        <v>7781</v>
      </c>
      <c r="D10746" s="31">
        <v>22.39</v>
      </c>
      <c r="E10746" s="310" t="str">
        <f t="shared" si="168"/>
        <v>SINAPI 07/2024 INSUMOS</v>
      </c>
      <c r="F10746" s="31">
        <v>25.99</v>
      </c>
    </row>
    <row r="10747" spans="1:6" ht="40.5">
      <c r="A10747" s="31">
        <v>40979</v>
      </c>
      <c r="B10747" s="537" t="s">
        <v>10740</v>
      </c>
      <c r="C10747" s="31" t="s">
        <v>7783</v>
      </c>
      <c r="D10747" s="118">
        <v>3916.73</v>
      </c>
      <c r="E10747" s="310" t="str">
        <f t="shared" si="168"/>
        <v>SINAPI 07/2024 INSUMOS</v>
      </c>
      <c r="F10747" s="118">
        <v>4547.8</v>
      </c>
    </row>
    <row r="10748" spans="1:6" ht="40.5">
      <c r="A10748" s="31">
        <v>4230</v>
      </c>
      <c r="B10748" s="537" t="s">
        <v>10741</v>
      </c>
      <c r="C10748" s="31" t="s">
        <v>7781</v>
      </c>
      <c r="D10748" s="31">
        <v>24.31</v>
      </c>
      <c r="E10748" s="310" t="str">
        <f t="shared" si="168"/>
        <v>SINAPI 07/2024 INSUMOS</v>
      </c>
      <c r="F10748" s="31">
        <v>28.22</v>
      </c>
    </row>
    <row r="10749" spans="1:6" ht="40.5">
      <c r="A10749" s="31">
        <v>40998</v>
      </c>
      <c r="B10749" s="537" t="s">
        <v>10742</v>
      </c>
      <c r="C10749" s="31" t="s">
        <v>7783</v>
      </c>
      <c r="D10749" s="118">
        <v>4249.49</v>
      </c>
      <c r="E10749" s="310" t="str">
        <f t="shared" si="168"/>
        <v>SINAPI 07/2024 INSUMOS</v>
      </c>
      <c r="F10749" s="118">
        <v>4934.18</v>
      </c>
    </row>
    <row r="10750" spans="1:6" ht="40.5">
      <c r="A10750" s="31">
        <v>4257</v>
      </c>
      <c r="B10750" s="537" t="s">
        <v>10743</v>
      </c>
      <c r="C10750" s="31" t="s">
        <v>7781</v>
      </c>
      <c r="D10750" s="31">
        <v>20.66</v>
      </c>
      <c r="E10750" s="310" t="str">
        <f t="shared" si="168"/>
        <v>SINAPI 07/2024 INSUMOS</v>
      </c>
      <c r="F10750" s="31">
        <v>23.98</v>
      </c>
    </row>
    <row r="10751" spans="1:6" ht="40.5">
      <c r="A10751" s="31">
        <v>40982</v>
      </c>
      <c r="B10751" s="537" t="s">
        <v>10744</v>
      </c>
      <c r="C10751" s="31" t="s">
        <v>7783</v>
      </c>
      <c r="D10751" s="118">
        <v>3611.59</v>
      </c>
      <c r="E10751" s="310" t="str">
        <f t="shared" si="168"/>
        <v>SINAPI 07/2024 INSUMOS</v>
      </c>
      <c r="F10751" s="118">
        <v>4193.5</v>
      </c>
    </row>
    <row r="10752" spans="1:6" ht="40.5">
      <c r="A10752" s="31">
        <v>4240</v>
      </c>
      <c r="B10752" s="537" t="s">
        <v>10745</v>
      </c>
      <c r="C10752" s="31" t="s">
        <v>7781</v>
      </c>
      <c r="D10752" s="31">
        <v>30.62</v>
      </c>
      <c r="E10752" s="310" t="str">
        <f t="shared" si="168"/>
        <v>SINAPI 07/2024 INSUMOS</v>
      </c>
      <c r="F10752" s="31">
        <v>35.54</v>
      </c>
    </row>
    <row r="10753" spans="1:6" ht="40.5">
      <c r="A10753" s="31">
        <v>41026</v>
      </c>
      <c r="B10753" s="537" t="s">
        <v>10746</v>
      </c>
      <c r="C10753" s="31" t="s">
        <v>7783</v>
      </c>
      <c r="D10753" s="118">
        <v>5352.83</v>
      </c>
      <c r="E10753" s="310" t="str">
        <f t="shared" si="168"/>
        <v>SINAPI 07/2024 INSUMOS</v>
      </c>
      <c r="F10753" s="118">
        <v>6215.3</v>
      </c>
    </row>
    <row r="10754" spans="1:6" ht="40.5">
      <c r="A10754" s="31">
        <v>4239</v>
      </c>
      <c r="B10754" s="537" t="s">
        <v>10747</v>
      </c>
      <c r="C10754" s="31" t="s">
        <v>7781</v>
      </c>
      <c r="D10754" s="31">
        <v>30.62</v>
      </c>
      <c r="E10754" s="310" t="str">
        <f t="shared" si="168"/>
        <v>SINAPI 07/2024 INSUMOS</v>
      </c>
      <c r="F10754" s="31">
        <v>35.54</v>
      </c>
    </row>
    <row r="10755" spans="1:6" ht="40.5">
      <c r="A10755" s="31">
        <v>41024</v>
      </c>
      <c r="B10755" s="537" t="s">
        <v>10748</v>
      </c>
      <c r="C10755" s="31" t="s">
        <v>7783</v>
      </c>
      <c r="D10755" s="118">
        <v>5352.83</v>
      </c>
      <c r="E10755" s="310" t="str">
        <f t="shared" si="168"/>
        <v>SINAPI 07/2024 INSUMOS</v>
      </c>
      <c r="F10755" s="118">
        <v>6215.3</v>
      </c>
    </row>
    <row r="10756" spans="1:6" ht="40.5">
      <c r="A10756" s="31">
        <v>4248</v>
      </c>
      <c r="B10756" s="537" t="s">
        <v>10749</v>
      </c>
      <c r="C10756" s="31" t="s">
        <v>7781</v>
      </c>
      <c r="D10756" s="31">
        <v>25.55</v>
      </c>
      <c r="E10756" s="310" t="str">
        <f t="shared" si="168"/>
        <v>SINAPI 07/2024 INSUMOS</v>
      </c>
      <c r="F10756" s="31">
        <v>29.65</v>
      </c>
    </row>
    <row r="10757" spans="1:6" ht="40.5">
      <c r="A10757" s="31">
        <v>41033</v>
      </c>
      <c r="B10757" s="537" t="s">
        <v>10750</v>
      </c>
      <c r="C10757" s="31" t="s">
        <v>7783</v>
      </c>
      <c r="D10757" s="118">
        <v>4466.3599999999997</v>
      </c>
      <c r="E10757" s="310" t="str">
        <f t="shared" si="168"/>
        <v>SINAPI 07/2024 INSUMOS</v>
      </c>
      <c r="F10757" s="118">
        <v>5186</v>
      </c>
    </row>
    <row r="10758" spans="1:6" ht="40.5">
      <c r="A10758" s="31">
        <v>44500</v>
      </c>
      <c r="B10758" s="537" t="s">
        <v>10751</v>
      </c>
      <c r="C10758" s="31" t="s">
        <v>7781</v>
      </c>
      <c r="D10758" s="31">
        <v>25.55</v>
      </c>
      <c r="E10758" s="310" t="str">
        <f t="shared" si="168"/>
        <v>SINAPI 07/2024 INSUMOS</v>
      </c>
      <c r="F10758" s="31">
        <v>29.65</v>
      </c>
    </row>
    <row r="10759" spans="1:6" ht="40.5">
      <c r="A10759" s="31">
        <v>41040</v>
      </c>
      <c r="B10759" s="537" t="s">
        <v>10752</v>
      </c>
      <c r="C10759" s="31" t="s">
        <v>7783</v>
      </c>
      <c r="D10759" s="118">
        <v>4466.3599999999997</v>
      </c>
      <c r="E10759" s="310" t="str">
        <f t="shared" si="168"/>
        <v>SINAPI 07/2024 INSUMOS</v>
      </c>
      <c r="F10759" s="118">
        <v>5186</v>
      </c>
    </row>
    <row r="10760" spans="1:6" ht="40.5">
      <c r="A10760" s="31">
        <v>4238</v>
      </c>
      <c r="B10760" s="537" t="s">
        <v>10753</v>
      </c>
      <c r="C10760" s="31" t="s">
        <v>7781</v>
      </c>
      <c r="D10760" s="31">
        <v>24.61</v>
      </c>
      <c r="E10760" s="310" t="str">
        <f t="shared" si="168"/>
        <v>SINAPI 07/2024 INSUMOS</v>
      </c>
      <c r="F10760" s="31">
        <v>28.56</v>
      </c>
    </row>
    <row r="10761" spans="1:6" ht="40.5">
      <c r="A10761" s="31">
        <v>41012</v>
      </c>
      <c r="B10761" s="537" t="s">
        <v>10754</v>
      </c>
      <c r="C10761" s="31" t="s">
        <v>7783</v>
      </c>
      <c r="D10761" s="118">
        <v>4301.7</v>
      </c>
      <c r="E10761" s="310" t="str">
        <f t="shared" si="168"/>
        <v>SINAPI 07/2024 INSUMOS</v>
      </c>
      <c r="F10761" s="118">
        <v>4994.8</v>
      </c>
    </row>
    <row r="10762" spans="1:6" ht="40.5">
      <c r="A10762" s="31">
        <v>4233</v>
      </c>
      <c r="B10762" s="537" t="s">
        <v>10755</v>
      </c>
      <c r="C10762" s="31" t="s">
        <v>7781</v>
      </c>
      <c r="D10762" s="31">
        <v>30.62</v>
      </c>
      <c r="E10762" s="310" t="str">
        <f t="shared" si="168"/>
        <v>SINAPI 07/2024 INSUMOS</v>
      </c>
      <c r="F10762" s="31">
        <v>35.54</v>
      </c>
    </row>
    <row r="10763" spans="1:6" ht="40.5">
      <c r="A10763" s="31">
        <v>41001</v>
      </c>
      <c r="B10763" s="537" t="s">
        <v>10756</v>
      </c>
      <c r="C10763" s="31" t="s">
        <v>7783</v>
      </c>
      <c r="D10763" s="118">
        <v>5352.83</v>
      </c>
      <c r="E10763" s="310" t="str">
        <f t="shared" si="168"/>
        <v>SINAPI 07/2024 INSUMOS</v>
      </c>
      <c r="F10763" s="118">
        <v>6215.3</v>
      </c>
    </row>
    <row r="10764" spans="1:6" ht="40.5">
      <c r="A10764" s="31">
        <v>2</v>
      </c>
      <c r="B10764" s="537" t="s">
        <v>10757</v>
      </c>
      <c r="C10764" s="31" t="s">
        <v>7779</v>
      </c>
      <c r="D10764" s="31">
        <v>19.61</v>
      </c>
      <c r="E10764" s="310" t="str">
        <f t="shared" si="168"/>
        <v>SINAPI 07/2024 INSUMOS</v>
      </c>
      <c r="F10764" s="31">
        <v>19.61</v>
      </c>
    </row>
    <row r="10765" spans="1:6" ht="45">
      <c r="A10765" s="31">
        <v>36517</v>
      </c>
      <c r="B10765" s="537" t="s">
        <v>10758</v>
      </c>
      <c r="C10765" s="31" t="s">
        <v>7632</v>
      </c>
      <c r="D10765" s="118">
        <v>550560</v>
      </c>
      <c r="E10765" s="310" t="str">
        <f t="shared" si="168"/>
        <v>SINAPI 07/2024 INSUMOS</v>
      </c>
      <c r="F10765" s="118">
        <v>550560</v>
      </c>
    </row>
    <row r="10766" spans="1:6" ht="45">
      <c r="A10766" s="31">
        <v>4262</v>
      </c>
      <c r="B10766" s="537" t="s">
        <v>10759</v>
      </c>
      <c r="C10766" s="31" t="s">
        <v>7632</v>
      </c>
      <c r="D10766" s="118">
        <v>620000</v>
      </c>
      <c r="E10766" s="310" t="str">
        <f t="shared" si="168"/>
        <v>SINAPI 07/2024 INSUMOS</v>
      </c>
      <c r="F10766" s="118">
        <v>620000</v>
      </c>
    </row>
    <row r="10767" spans="1:6" ht="45">
      <c r="A10767" s="31">
        <v>4263</v>
      </c>
      <c r="B10767" s="537" t="s">
        <v>10760</v>
      </c>
      <c r="C10767" s="31" t="s">
        <v>7632</v>
      </c>
      <c r="D10767" s="118">
        <v>859733.29</v>
      </c>
      <c r="E10767" s="310" t="str">
        <f t="shared" si="168"/>
        <v>SINAPI 07/2024 INSUMOS</v>
      </c>
      <c r="F10767" s="118">
        <v>859733.29</v>
      </c>
    </row>
    <row r="10768" spans="1:6" ht="45">
      <c r="A10768" s="31">
        <v>36518</v>
      </c>
      <c r="B10768" s="537" t="s">
        <v>10761</v>
      </c>
      <c r="C10768" s="31" t="s">
        <v>7632</v>
      </c>
      <c r="D10768" s="118">
        <v>978773.29</v>
      </c>
      <c r="E10768" s="310" t="str">
        <f t="shared" si="168"/>
        <v>SINAPI 07/2024 INSUMOS</v>
      </c>
      <c r="F10768" s="118">
        <v>978773.29</v>
      </c>
    </row>
    <row r="10769" spans="1:6" ht="45">
      <c r="A10769" s="31">
        <v>14221</v>
      </c>
      <c r="B10769" s="537" t="s">
        <v>10762</v>
      </c>
      <c r="C10769" s="31" t="s">
        <v>7632</v>
      </c>
      <c r="D10769" s="118">
        <v>571226.64</v>
      </c>
      <c r="E10769" s="310" t="str">
        <f t="shared" si="168"/>
        <v>SINAPI 07/2024 INSUMOS</v>
      </c>
      <c r="F10769" s="118">
        <v>571226.64</v>
      </c>
    </row>
    <row r="10770" spans="1:6" ht="40.5">
      <c r="A10770" s="31">
        <v>38402</v>
      </c>
      <c r="B10770" s="537" t="s">
        <v>10763</v>
      </c>
      <c r="C10770" s="31" t="s">
        <v>7632</v>
      </c>
      <c r="D10770" s="31">
        <v>12.58</v>
      </c>
      <c r="E10770" s="310" t="str">
        <f t="shared" si="168"/>
        <v>SINAPI 07/2024 INSUMOS</v>
      </c>
      <c r="F10770" s="31">
        <v>12.58</v>
      </c>
    </row>
    <row r="10771" spans="1:6" ht="40.5">
      <c r="A10771" s="31">
        <v>3412</v>
      </c>
      <c r="B10771" s="537" t="s">
        <v>10764</v>
      </c>
      <c r="C10771" s="31" t="s">
        <v>8036</v>
      </c>
      <c r="D10771" s="31">
        <v>23.56</v>
      </c>
      <c r="E10771" s="310" t="str">
        <f t="shared" si="168"/>
        <v>SINAPI 07/2024 INSUMOS</v>
      </c>
      <c r="F10771" s="31">
        <v>23.56</v>
      </c>
    </row>
    <row r="10772" spans="1:6" ht="40.5">
      <c r="A10772" s="31">
        <v>3413</v>
      </c>
      <c r="B10772" s="537" t="s">
        <v>10765</v>
      </c>
      <c r="C10772" s="31" t="s">
        <v>8036</v>
      </c>
      <c r="D10772" s="31">
        <v>53.03</v>
      </c>
      <c r="E10772" s="310" t="str">
        <f t="shared" si="168"/>
        <v>SINAPI 07/2024 INSUMOS</v>
      </c>
      <c r="F10772" s="31">
        <v>53.03</v>
      </c>
    </row>
    <row r="10773" spans="1:6" ht="40.5">
      <c r="A10773" s="31">
        <v>39744</v>
      </c>
      <c r="B10773" s="537" t="s">
        <v>10766</v>
      </c>
      <c r="C10773" s="31" t="s">
        <v>8036</v>
      </c>
      <c r="D10773" s="31">
        <v>41.18</v>
      </c>
      <c r="E10773" s="310" t="str">
        <f t="shared" si="168"/>
        <v>SINAPI 07/2024 INSUMOS</v>
      </c>
      <c r="F10773" s="31">
        <v>41.18</v>
      </c>
    </row>
    <row r="10774" spans="1:6" ht="40.5">
      <c r="A10774" s="31">
        <v>39745</v>
      </c>
      <c r="B10774" s="537" t="s">
        <v>10767</v>
      </c>
      <c r="C10774" s="31" t="s">
        <v>8036</v>
      </c>
      <c r="D10774" s="31">
        <v>86.91</v>
      </c>
      <c r="E10774" s="310" t="str">
        <f t="shared" si="168"/>
        <v>SINAPI 07/2024 INSUMOS</v>
      </c>
      <c r="F10774" s="31">
        <v>86.91</v>
      </c>
    </row>
    <row r="10775" spans="1:6" ht="40.5">
      <c r="A10775" s="31">
        <v>39637</v>
      </c>
      <c r="B10775" s="537" t="s">
        <v>10768</v>
      </c>
      <c r="C10775" s="31" t="s">
        <v>8036</v>
      </c>
      <c r="D10775" s="31">
        <v>121.96</v>
      </c>
      <c r="E10775" s="310" t="str">
        <f t="shared" si="168"/>
        <v>SINAPI 07/2024 INSUMOS</v>
      </c>
      <c r="F10775" s="31">
        <v>121.96</v>
      </c>
    </row>
    <row r="10776" spans="1:6" ht="40.5">
      <c r="A10776" s="31">
        <v>39638</v>
      </c>
      <c r="B10776" s="537" t="s">
        <v>10769</v>
      </c>
      <c r="C10776" s="31" t="s">
        <v>8036</v>
      </c>
      <c r="D10776" s="31">
        <v>138</v>
      </c>
      <c r="E10776" s="310" t="str">
        <f t="shared" si="168"/>
        <v>SINAPI 07/2024 INSUMOS</v>
      </c>
      <c r="F10776" s="31">
        <v>138</v>
      </c>
    </row>
    <row r="10777" spans="1:6" ht="40.5">
      <c r="A10777" s="31">
        <v>39639</v>
      </c>
      <c r="B10777" s="537" t="s">
        <v>10770</v>
      </c>
      <c r="C10777" s="31" t="s">
        <v>8036</v>
      </c>
      <c r="D10777" s="31">
        <v>208.21</v>
      </c>
      <c r="E10777" s="310" t="str">
        <f t="shared" si="168"/>
        <v>SINAPI 07/2024 INSUMOS</v>
      </c>
      <c r="F10777" s="31">
        <v>208.21</v>
      </c>
    </row>
    <row r="10778" spans="1:6" ht="75">
      <c r="A10778" s="31">
        <v>39517</v>
      </c>
      <c r="B10778" s="537" t="s">
        <v>10771</v>
      </c>
      <c r="C10778" s="31" t="s">
        <v>8036</v>
      </c>
      <c r="D10778" s="31">
        <v>206.69</v>
      </c>
      <c r="E10778" s="310" t="str">
        <f t="shared" si="168"/>
        <v>SINAPI 07/2024 INSUMOS</v>
      </c>
      <c r="F10778" s="31">
        <v>206.69</v>
      </c>
    </row>
    <row r="10779" spans="1:6" ht="75">
      <c r="A10779" s="31">
        <v>39518</v>
      </c>
      <c r="B10779" s="537" t="s">
        <v>10772</v>
      </c>
      <c r="C10779" s="31" t="s">
        <v>8036</v>
      </c>
      <c r="D10779" s="31">
        <v>245.04</v>
      </c>
      <c r="E10779" s="310" t="str">
        <f t="shared" si="168"/>
        <v>SINAPI 07/2024 INSUMOS</v>
      </c>
      <c r="F10779" s="31">
        <v>245.04</v>
      </c>
    </row>
    <row r="10780" spans="1:6" ht="40.5">
      <c r="A10780" s="31">
        <v>38366</v>
      </c>
      <c r="B10780" s="537" t="s">
        <v>10773</v>
      </c>
      <c r="C10780" s="31" t="s">
        <v>8036</v>
      </c>
      <c r="D10780" s="31">
        <v>6.11</v>
      </c>
      <c r="E10780" s="310" t="str">
        <f t="shared" si="168"/>
        <v>SINAPI 07/2024 INSUMOS</v>
      </c>
      <c r="F10780" s="31">
        <v>6.11</v>
      </c>
    </row>
    <row r="10781" spans="1:6" ht="40.5">
      <c r="A10781" s="31">
        <v>11703</v>
      </c>
      <c r="B10781" s="537" t="s">
        <v>10774</v>
      </c>
      <c r="C10781" s="31" t="s">
        <v>7632</v>
      </c>
      <c r="D10781" s="31">
        <v>80.94</v>
      </c>
      <c r="E10781" s="310" t="str">
        <f t="shared" si="168"/>
        <v>SINAPI 07/2024 INSUMOS</v>
      </c>
      <c r="F10781" s="31">
        <v>80.94</v>
      </c>
    </row>
    <row r="10782" spans="1:6" ht="40.5">
      <c r="A10782" s="31">
        <v>37400</v>
      </c>
      <c r="B10782" s="537" t="s">
        <v>10775</v>
      </c>
      <c r="C10782" s="31" t="s">
        <v>7632</v>
      </c>
      <c r="D10782" s="31">
        <v>88.39</v>
      </c>
      <c r="E10782" s="310" t="str">
        <f t="shared" si="168"/>
        <v>SINAPI 07/2024 INSUMOS</v>
      </c>
      <c r="F10782" s="31">
        <v>88.39</v>
      </c>
    </row>
    <row r="10783" spans="1:6" ht="45">
      <c r="A10783" s="31">
        <v>25400</v>
      </c>
      <c r="B10783" s="537" t="s">
        <v>10776</v>
      </c>
      <c r="C10783" s="31" t="s">
        <v>7632</v>
      </c>
      <c r="D10783" s="118">
        <v>2925.53</v>
      </c>
      <c r="E10783" s="310" t="str">
        <f t="shared" si="168"/>
        <v>SINAPI 07/2024 INSUMOS</v>
      </c>
      <c r="F10783" s="118">
        <v>2925.53</v>
      </c>
    </row>
    <row r="10784" spans="1:6" ht="40.5">
      <c r="A10784" s="31">
        <v>4276</v>
      </c>
      <c r="B10784" s="537" t="s">
        <v>10777</v>
      </c>
      <c r="C10784" s="31" t="s">
        <v>7632</v>
      </c>
      <c r="D10784" s="31">
        <v>206.11</v>
      </c>
      <c r="E10784" s="310" t="str">
        <f t="shared" si="168"/>
        <v>SINAPI 07/2024 INSUMOS</v>
      </c>
      <c r="F10784" s="31">
        <v>206.11</v>
      </c>
    </row>
    <row r="10785" spans="1:6" ht="40.5">
      <c r="A10785" s="31">
        <v>4273</v>
      </c>
      <c r="B10785" s="537" t="s">
        <v>10778</v>
      </c>
      <c r="C10785" s="31" t="s">
        <v>7632</v>
      </c>
      <c r="D10785" s="31">
        <v>374.21</v>
      </c>
      <c r="E10785" s="310" t="str">
        <f t="shared" si="168"/>
        <v>SINAPI 07/2024 INSUMOS</v>
      </c>
      <c r="F10785" s="31">
        <v>374.21</v>
      </c>
    </row>
    <row r="10786" spans="1:6" ht="45">
      <c r="A10786" s="31">
        <v>4274</v>
      </c>
      <c r="B10786" s="537" t="s">
        <v>10779</v>
      </c>
      <c r="C10786" s="31" t="s">
        <v>7632</v>
      </c>
      <c r="D10786" s="31">
        <v>136.9</v>
      </c>
      <c r="E10786" s="310" t="str">
        <f t="shared" si="168"/>
        <v>SINAPI 07/2024 INSUMOS</v>
      </c>
      <c r="F10786" s="31">
        <v>136.9</v>
      </c>
    </row>
    <row r="10787" spans="1:6" ht="45">
      <c r="A10787" s="31">
        <v>39438</v>
      </c>
      <c r="B10787" s="537" t="s">
        <v>10780</v>
      </c>
      <c r="C10787" s="31" t="s">
        <v>7632</v>
      </c>
      <c r="D10787" s="31">
        <v>0.41</v>
      </c>
      <c r="E10787" s="310" t="str">
        <f t="shared" si="168"/>
        <v>SINAPI 07/2024 INSUMOS</v>
      </c>
      <c r="F10787" s="31">
        <v>0.41</v>
      </c>
    </row>
    <row r="10788" spans="1:6" ht="40.5">
      <c r="A10788" s="31">
        <v>4379</v>
      </c>
      <c r="B10788" s="537" t="s">
        <v>10781</v>
      </c>
      <c r="C10788" s="31" t="s">
        <v>7632</v>
      </c>
      <c r="D10788" s="31">
        <v>0.08</v>
      </c>
      <c r="E10788" s="310" t="str">
        <f t="shared" si="168"/>
        <v>SINAPI 07/2024 INSUMOS</v>
      </c>
      <c r="F10788" s="31">
        <v>0.08</v>
      </c>
    </row>
    <row r="10789" spans="1:6" ht="40.5">
      <c r="A10789" s="31">
        <v>4377</v>
      </c>
      <c r="B10789" s="537" t="s">
        <v>10782</v>
      </c>
      <c r="C10789" s="31" t="s">
        <v>7632</v>
      </c>
      <c r="D10789" s="31">
        <v>0.28999999999999998</v>
      </c>
      <c r="E10789" s="310" t="str">
        <f t="shared" si="168"/>
        <v>SINAPI 07/2024 INSUMOS</v>
      </c>
      <c r="F10789" s="31">
        <v>0.28999999999999998</v>
      </c>
    </row>
    <row r="10790" spans="1:6" ht="40.5">
      <c r="A10790" s="31">
        <v>4356</v>
      </c>
      <c r="B10790" s="537" t="s">
        <v>10783</v>
      </c>
      <c r="C10790" s="31" t="s">
        <v>7632</v>
      </c>
      <c r="D10790" s="31">
        <v>0.41</v>
      </c>
      <c r="E10790" s="310" t="str">
        <f t="shared" si="168"/>
        <v>SINAPI 07/2024 INSUMOS</v>
      </c>
      <c r="F10790" s="31">
        <v>0.41</v>
      </c>
    </row>
    <row r="10791" spans="1:6" ht="45">
      <c r="A10791" s="31">
        <v>13246</v>
      </c>
      <c r="B10791" s="537" t="s">
        <v>10784</v>
      </c>
      <c r="C10791" s="31" t="s">
        <v>7632</v>
      </c>
      <c r="D10791" s="31">
        <v>0.7</v>
      </c>
      <c r="E10791" s="310" t="str">
        <f t="shared" si="168"/>
        <v>SINAPI 07/2024 INSUMOS</v>
      </c>
      <c r="F10791" s="31">
        <v>0.7</v>
      </c>
    </row>
    <row r="10792" spans="1:6" ht="40.5">
      <c r="A10792" s="31">
        <v>13294</v>
      </c>
      <c r="B10792" s="537" t="s">
        <v>10785</v>
      </c>
      <c r="C10792" s="31" t="s">
        <v>7632</v>
      </c>
      <c r="D10792" s="31">
        <v>2.35</v>
      </c>
      <c r="E10792" s="310" t="str">
        <f t="shared" si="168"/>
        <v>SINAPI 07/2024 INSUMOS</v>
      </c>
      <c r="F10792" s="31">
        <v>2.35</v>
      </c>
    </row>
    <row r="10793" spans="1:6" ht="40.5">
      <c r="A10793" s="31">
        <v>11963</v>
      </c>
      <c r="B10793" s="537" t="s">
        <v>10786</v>
      </c>
      <c r="C10793" s="31" t="s">
        <v>7632</v>
      </c>
      <c r="D10793" s="31">
        <v>14.78</v>
      </c>
      <c r="E10793" s="310" t="str">
        <f t="shared" si="168"/>
        <v>SINAPI 07/2024 INSUMOS</v>
      </c>
      <c r="F10793" s="31">
        <v>14.78</v>
      </c>
    </row>
    <row r="10794" spans="1:6" ht="40.5">
      <c r="A10794" s="31">
        <v>11964</v>
      </c>
      <c r="B10794" s="537" t="s">
        <v>10787</v>
      </c>
      <c r="C10794" s="31" t="s">
        <v>7632</v>
      </c>
      <c r="D10794" s="31">
        <v>3.73</v>
      </c>
      <c r="E10794" s="310" t="str">
        <f t="shared" ref="E10794:E10857" si="169">+$G$7658</f>
        <v>SINAPI 07/2024 INSUMOS</v>
      </c>
      <c r="F10794" s="31">
        <v>3.73</v>
      </c>
    </row>
    <row r="10795" spans="1:6" ht="45">
      <c r="A10795" s="31">
        <v>4346</v>
      </c>
      <c r="B10795" s="537" t="s">
        <v>10788</v>
      </c>
      <c r="C10795" s="31" t="s">
        <v>7632</v>
      </c>
      <c r="D10795" s="31">
        <v>15.84</v>
      </c>
      <c r="E10795" s="310" t="str">
        <f t="shared" si="169"/>
        <v>SINAPI 07/2024 INSUMOS</v>
      </c>
      <c r="F10795" s="31">
        <v>15.84</v>
      </c>
    </row>
    <row r="10796" spans="1:6" ht="45">
      <c r="A10796" s="31">
        <v>11955</v>
      </c>
      <c r="B10796" s="537" t="s">
        <v>10789</v>
      </c>
      <c r="C10796" s="31" t="s">
        <v>7632</v>
      </c>
      <c r="D10796" s="31">
        <v>6.93</v>
      </c>
      <c r="E10796" s="310" t="str">
        <f t="shared" si="169"/>
        <v>SINAPI 07/2024 INSUMOS</v>
      </c>
      <c r="F10796" s="31">
        <v>6.93</v>
      </c>
    </row>
    <row r="10797" spans="1:6" ht="40.5">
      <c r="A10797" s="31">
        <v>11960</v>
      </c>
      <c r="B10797" s="537" t="s">
        <v>10790</v>
      </c>
      <c r="C10797" s="31" t="s">
        <v>7632</v>
      </c>
      <c r="D10797" s="31">
        <v>0.23</v>
      </c>
      <c r="E10797" s="310" t="str">
        <f t="shared" si="169"/>
        <v>SINAPI 07/2024 INSUMOS</v>
      </c>
      <c r="F10797" s="31">
        <v>0.23</v>
      </c>
    </row>
    <row r="10798" spans="1:6" ht="40.5">
      <c r="A10798" s="31">
        <v>4333</v>
      </c>
      <c r="B10798" s="537" t="s">
        <v>10791</v>
      </c>
      <c r="C10798" s="31" t="s">
        <v>7632</v>
      </c>
      <c r="D10798" s="31">
        <v>0.41</v>
      </c>
      <c r="E10798" s="310" t="str">
        <f t="shared" si="169"/>
        <v>SINAPI 07/2024 INSUMOS</v>
      </c>
      <c r="F10798" s="31">
        <v>0.41</v>
      </c>
    </row>
    <row r="10799" spans="1:6" ht="40.5">
      <c r="A10799" s="31">
        <v>4358</v>
      </c>
      <c r="B10799" s="537" t="s">
        <v>10792</v>
      </c>
      <c r="C10799" s="31" t="s">
        <v>7632</v>
      </c>
      <c r="D10799" s="31">
        <v>3.17</v>
      </c>
      <c r="E10799" s="310" t="str">
        <f t="shared" si="169"/>
        <v>SINAPI 07/2024 INSUMOS</v>
      </c>
      <c r="F10799" s="31">
        <v>3.17</v>
      </c>
    </row>
    <row r="10800" spans="1:6" ht="40.5">
      <c r="A10800" s="31">
        <v>39435</v>
      </c>
      <c r="B10800" s="537" t="s">
        <v>10793</v>
      </c>
      <c r="C10800" s="31" t="s">
        <v>7632</v>
      </c>
      <c r="D10800" s="31">
        <v>0.16</v>
      </c>
      <c r="E10800" s="310" t="str">
        <f t="shared" si="169"/>
        <v>SINAPI 07/2024 INSUMOS</v>
      </c>
      <c r="F10800" s="31">
        <v>0.16</v>
      </c>
    </row>
    <row r="10801" spans="1:6" ht="40.5">
      <c r="A10801" s="31">
        <v>39436</v>
      </c>
      <c r="B10801" s="537" t="s">
        <v>10794</v>
      </c>
      <c r="C10801" s="31" t="s">
        <v>7632</v>
      </c>
      <c r="D10801" s="31">
        <v>0.27</v>
      </c>
      <c r="E10801" s="310" t="str">
        <f t="shared" si="169"/>
        <v>SINAPI 07/2024 INSUMOS</v>
      </c>
      <c r="F10801" s="31">
        <v>0.27</v>
      </c>
    </row>
    <row r="10802" spans="1:6" ht="40.5">
      <c r="A10802" s="31">
        <v>39437</v>
      </c>
      <c r="B10802" s="537" t="s">
        <v>10795</v>
      </c>
      <c r="C10802" s="31" t="s">
        <v>7632</v>
      </c>
      <c r="D10802" s="31">
        <v>0.36</v>
      </c>
      <c r="E10802" s="310" t="str">
        <f t="shared" si="169"/>
        <v>SINAPI 07/2024 INSUMOS</v>
      </c>
      <c r="F10802" s="31">
        <v>0.36</v>
      </c>
    </row>
    <row r="10803" spans="1:6" ht="40.5">
      <c r="A10803" s="31">
        <v>39439</v>
      </c>
      <c r="B10803" s="537" t="s">
        <v>10796</v>
      </c>
      <c r="C10803" s="31" t="s">
        <v>7632</v>
      </c>
      <c r="D10803" s="31">
        <v>0.24</v>
      </c>
      <c r="E10803" s="310" t="str">
        <f t="shared" si="169"/>
        <v>SINAPI 07/2024 INSUMOS</v>
      </c>
      <c r="F10803" s="31">
        <v>0.24</v>
      </c>
    </row>
    <row r="10804" spans="1:6" ht="40.5">
      <c r="A10804" s="31">
        <v>39440</v>
      </c>
      <c r="B10804" s="537" t="s">
        <v>10797</v>
      </c>
      <c r="C10804" s="31" t="s">
        <v>7632</v>
      </c>
      <c r="D10804" s="31">
        <v>0.31</v>
      </c>
      <c r="E10804" s="310" t="str">
        <f t="shared" si="169"/>
        <v>SINAPI 07/2024 INSUMOS</v>
      </c>
      <c r="F10804" s="31">
        <v>0.31</v>
      </c>
    </row>
    <row r="10805" spans="1:6" ht="40.5">
      <c r="A10805" s="31">
        <v>39441</v>
      </c>
      <c r="B10805" s="537" t="s">
        <v>10798</v>
      </c>
      <c r="C10805" s="31" t="s">
        <v>7632</v>
      </c>
      <c r="D10805" s="31">
        <v>0.4</v>
      </c>
      <c r="E10805" s="310" t="str">
        <f t="shared" si="169"/>
        <v>SINAPI 07/2024 INSUMOS</v>
      </c>
      <c r="F10805" s="31">
        <v>0.4</v>
      </c>
    </row>
    <row r="10806" spans="1:6" ht="40.5">
      <c r="A10806" s="31">
        <v>39442</v>
      </c>
      <c r="B10806" s="537" t="s">
        <v>10799</v>
      </c>
      <c r="C10806" s="31" t="s">
        <v>7632</v>
      </c>
      <c r="D10806" s="31">
        <v>0.28999999999999998</v>
      </c>
      <c r="E10806" s="310" t="str">
        <f t="shared" si="169"/>
        <v>SINAPI 07/2024 INSUMOS</v>
      </c>
      <c r="F10806" s="31">
        <v>0.28999999999999998</v>
      </c>
    </row>
    <row r="10807" spans="1:6" ht="40.5">
      <c r="A10807" s="31">
        <v>39443</v>
      </c>
      <c r="B10807" s="537" t="s">
        <v>10800</v>
      </c>
      <c r="C10807" s="31" t="s">
        <v>7632</v>
      </c>
      <c r="D10807" s="31">
        <v>0.38</v>
      </c>
      <c r="E10807" s="310" t="str">
        <f t="shared" si="169"/>
        <v>SINAPI 07/2024 INSUMOS</v>
      </c>
      <c r="F10807" s="31">
        <v>0.38</v>
      </c>
    </row>
    <row r="10808" spans="1:6" ht="40.5">
      <c r="A10808" s="31">
        <v>4329</v>
      </c>
      <c r="B10808" s="537" t="s">
        <v>10801</v>
      </c>
      <c r="C10808" s="31" t="s">
        <v>7632</v>
      </c>
      <c r="D10808" s="31">
        <v>3.38</v>
      </c>
      <c r="E10808" s="310" t="str">
        <f t="shared" si="169"/>
        <v>SINAPI 07/2024 INSUMOS</v>
      </c>
      <c r="F10808" s="31">
        <v>3.38</v>
      </c>
    </row>
    <row r="10809" spans="1:6" ht="45">
      <c r="A10809" s="31">
        <v>4383</v>
      </c>
      <c r="B10809" s="537" t="s">
        <v>10802</v>
      </c>
      <c r="C10809" s="31" t="s">
        <v>7632</v>
      </c>
      <c r="D10809" s="31">
        <v>30.56</v>
      </c>
      <c r="E10809" s="310" t="str">
        <f t="shared" si="169"/>
        <v>SINAPI 07/2024 INSUMOS</v>
      </c>
      <c r="F10809" s="31">
        <v>30.56</v>
      </c>
    </row>
    <row r="10810" spans="1:6" ht="45">
      <c r="A10810" s="31">
        <v>4344</v>
      </c>
      <c r="B10810" s="537" t="s">
        <v>10803</v>
      </c>
      <c r="C10810" s="31" t="s">
        <v>7632</v>
      </c>
      <c r="D10810" s="31">
        <v>32.03</v>
      </c>
      <c r="E10810" s="310" t="str">
        <f t="shared" si="169"/>
        <v>SINAPI 07/2024 INSUMOS</v>
      </c>
      <c r="F10810" s="31">
        <v>32.03</v>
      </c>
    </row>
    <row r="10811" spans="1:6" ht="40.5">
      <c r="A10811" s="31">
        <v>436</v>
      </c>
      <c r="B10811" s="537" t="s">
        <v>10804</v>
      </c>
      <c r="C10811" s="31" t="s">
        <v>7632</v>
      </c>
      <c r="D10811" s="31">
        <v>12.13</v>
      </c>
      <c r="E10811" s="310" t="str">
        <f t="shared" si="169"/>
        <v>SINAPI 07/2024 INSUMOS</v>
      </c>
      <c r="F10811" s="31">
        <v>12.13</v>
      </c>
    </row>
    <row r="10812" spans="1:6" ht="40.5">
      <c r="A10812" s="31">
        <v>442</v>
      </c>
      <c r="B10812" s="537" t="s">
        <v>10805</v>
      </c>
      <c r="C10812" s="31" t="s">
        <v>7632</v>
      </c>
      <c r="D10812" s="31">
        <v>7.17</v>
      </c>
      <c r="E10812" s="310" t="str">
        <f t="shared" si="169"/>
        <v>SINAPI 07/2024 INSUMOS</v>
      </c>
      <c r="F10812" s="31">
        <v>7.17</v>
      </c>
    </row>
    <row r="10813" spans="1:6" ht="40.5">
      <c r="A10813" s="31">
        <v>4335</v>
      </c>
      <c r="B10813" s="537" t="s">
        <v>10806</v>
      </c>
      <c r="C10813" s="31" t="s">
        <v>7632</v>
      </c>
      <c r="D10813" s="31">
        <v>21.51</v>
      </c>
      <c r="E10813" s="310" t="str">
        <f t="shared" si="169"/>
        <v>SINAPI 07/2024 INSUMOS</v>
      </c>
      <c r="F10813" s="31">
        <v>21.51</v>
      </c>
    </row>
    <row r="10814" spans="1:6" ht="40.5">
      <c r="A10814" s="31">
        <v>4334</v>
      </c>
      <c r="B10814" s="537" t="s">
        <v>10807</v>
      </c>
      <c r="C10814" s="31" t="s">
        <v>7632</v>
      </c>
      <c r="D10814" s="31">
        <v>29.5</v>
      </c>
      <c r="E10814" s="310" t="str">
        <f t="shared" si="169"/>
        <v>SINAPI 07/2024 INSUMOS</v>
      </c>
      <c r="F10814" s="31">
        <v>29.5</v>
      </c>
    </row>
    <row r="10815" spans="1:6" ht="40.5">
      <c r="A10815" s="31">
        <v>11953</v>
      </c>
      <c r="B10815" s="537" t="s">
        <v>10808</v>
      </c>
      <c r="C10815" s="31" t="s">
        <v>7632</v>
      </c>
      <c r="D10815" s="31">
        <v>5.08</v>
      </c>
      <c r="E10815" s="310" t="str">
        <f t="shared" si="169"/>
        <v>SINAPI 07/2024 INSUMOS</v>
      </c>
      <c r="F10815" s="31">
        <v>5.08</v>
      </c>
    </row>
    <row r="10816" spans="1:6" ht="40.5">
      <c r="A10816" s="31">
        <v>4343</v>
      </c>
      <c r="B10816" s="537" t="s">
        <v>10809</v>
      </c>
      <c r="C10816" s="31" t="s">
        <v>7632</v>
      </c>
      <c r="D10816" s="31">
        <v>7.25</v>
      </c>
      <c r="E10816" s="310" t="str">
        <f t="shared" si="169"/>
        <v>SINAPI 07/2024 INSUMOS</v>
      </c>
      <c r="F10816" s="31">
        <v>7.25</v>
      </c>
    </row>
    <row r="10817" spans="1:6" ht="40.5">
      <c r="A10817" s="31">
        <v>430</v>
      </c>
      <c r="B10817" s="537" t="s">
        <v>10810</v>
      </c>
      <c r="C10817" s="31" t="s">
        <v>7632</v>
      </c>
      <c r="D10817" s="31">
        <v>10.85</v>
      </c>
      <c r="E10817" s="310" t="str">
        <f t="shared" si="169"/>
        <v>SINAPI 07/2024 INSUMOS</v>
      </c>
      <c r="F10817" s="31">
        <v>10.85</v>
      </c>
    </row>
    <row r="10818" spans="1:6" ht="40.5">
      <c r="A10818" s="31">
        <v>441</v>
      </c>
      <c r="B10818" s="537" t="s">
        <v>10811</v>
      </c>
      <c r="C10818" s="31" t="s">
        <v>7632</v>
      </c>
      <c r="D10818" s="31">
        <v>11.94</v>
      </c>
      <c r="E10818" s="310" t="str">
        <f t="shared" si="169"/>
        <v>SINAPI 07/2024 INSUMOS</v>
      </c>
      <c r="F10818" s="31">
        <v>11.94</v>
      </c>
    </row>
    <row r="10819" spans="1:6" ht="40.5">
      <c r="A10819" s="31">
        <v>431</v>
      </c>
      <c r="B10819" s="537" t="s">
        <v>10812</v>
      </c>
      <c r="C10819" s="31" t="s">
        <v>7632</v>
      </c>
      <c r="D10819" s="31">
        <v>14.42</v>
      </c>
      <c r="E10819" s="310" t="str">
        <f t="shared" si="169"/>
        <v>SINAPI 07/2024 INSUMOS</v>
      </c>
      <c r="F10819" s="31">
        <v>14.42</v>
      </c>
    </row>
    <row r="10820" spans="1:6" ht="40.5">
      <c r="A10820" s="31">
        <v>432</v>
      </c>
      <c r="B10820" s="537" t="s">
        <v>10813</v>
      </c>
      <c r="C10820" s="31" t="s">
        <v>7632</v>
      </c>
      <c r="D10820" s="31">
        <v>15.91</v>
      </c>
      <c r="E10820" s="310" t="str">
        <f t="shared" si="169"/>
        <v>SINAPI 07/2024 INSUMOS</v>
      </c>
      <c r="F10820" s="31">
        <v>15.91</v>
      </c>
    </row>
    <row r="10821" spans="1:6" ht="40.5">
      <c r="A10821" s="31">
        <v>429</v>
      </c>
      <c r="B10821" s="537" t="s">
        <v>10814</v>
      </c>
      <c r="C10821" s="31" t="s">
        <v>7632</v>
      </c>
      <c r="D10821" s="31">
        <v>21.45</v>
      </c>
      <c r="E10821" s="310" t="str">
        <f t="shared" si="169"/>
        <v>SINAPI 07/2024 INSUMOS</v>
      </c>
      <c r="F10821" s="31">
        <v>21.45</v>
      </c>
    </row>
    <row r="10822" spans="1:6" ht="40.5">
      <c r="A10822" s="31">
        <v>439</v>
      </c>
      <c r="B10822" s="537" t="s">
        <v>10815</v>
      </c>
      <c r="C10822" s="31" t="s">
        <v>7632</v>
      </c>
      <c r="D10822" s="31">
        <v>18.28</v>
      </c>
      <c r="E10822" s="310" t="str">
        <f t="shared" si="169"/>
        <v>SINAPI 07/2024 INSUMOS</v>
      </c>
      <c r="F10822" s="31">
        <v>18.28</v>
      </c>
    </row>
    <row r="10823" spans="1:6" ht="40.5">
      <c r="A10823" s="31">
        <v>433</v>
      </c>
      <c r="B10823" s="537" t="s">
        <v>10816</v>
      </c>
      <c r="C10823" s="31" t="s">
        <v>7632</v>
      </c>
      <c r="D10823" s="31">
        <v>21.34</v>
      </c>
      <c r="E10823" s="310" t="str">
        <f t="shared" si="169"/>
        <v>SINAPI 07/2024 INSUMOS</v>
      </c>
      <c r="F10823" s="31">
        <v>21.34</v>
      </c>
    </row>
    <row r="10824" spans="1:6" ht="40.5">
      <c r="A10824" s="31">
        <v>437</v>
      </c>
      <c r="B10824" s="537" t="s">
        <v>10817</v>
      </c>
      <c r="C10824" s="31" t="s">
        <v>7632</v>
      </c>
      <c r="D10824" s="31">
        <v>28.35</v>
      </c>
      <c r="E10824" s="310" t="str">
        <f t="shared" si="169"/>
        <v>SINAPI 07/2024 INSUMOS</v>
      </c>
      <c r="F10824" s="31">
        <v>28.35</v>
      </c>
    </row>
    <row r="10825" spans="1:6" ht="40.5">
      <c r="A10825" s="31">
        <v>11790</v>
      </c>
      <c r="B10825" s="537" t="s">
        <v>10818</v>
      </c>
      <c r="C10825" s="31" t="s">
        <v>7632</v>
      </c>
      <c r="D10825" s="31">
        <v>32.159999999999997</v>
      </c>
      <c r="E10825" s="310" t="str">
        <f t="shared" si="169"/>
        <v>SINAPI 07/2024 INSUMOS</v>
      </c>
      <c r="F10825" s="31">
        <v>32.159999999999997</v>
      </c>
    </row>
    <row r="10826" spans="1:6" ht="45">
      <c r="A10826" s="31">
        <v>428</v>
      </c>
      <c r="B10826" s="537" t="s">
        <v>10819</v>
      </c>
      <c r="C10826" s="31" t="s">
        <v>7632</v>
      </c>
      <c r="D10826" s="31">
        <v>34.97</v>
      </c>
      <c r="E10826" s="310" t="str">
        <f t="shared" si="169"/>
        <v>SINAPI 07/2024 INSUMOS</v>
      </c>
      <c r="F10826" s="31">
        <v>34.97</v>
      </c>
    </row>
    <row r="10827" spans="1:6" ht="45">
      <c r="A10827" s="31">
        <v>4384</v>
      </c>
      <c r="B10827" s="537" t="s">
        <v>10820</v>
      </c>
      <c r="C10827" s="31" t="s">
        <v>7632</v>
      </c>
      <c r="D10827" s="31">
        <v>35.119999999999997</v>
      </c>
      <c r="E10827" s="310" t="str">
        <f t="shared" si="169"/>
        <v>SINAPI 07/2024 INSUMOS</v>
      </c>
      <c r="F10827" s="31">
        <v>35.119999999999997</v>
      </c>
    </row>
    <row r="10828" spans="1:6" ht="45">
      <c r="A10828" s="31">
        <v>4351</v>
      </c>
      <c r="B10828" s="537" t="s">
        <v>10821</v>
      </c>
      <c r="C10828" s="31" t="s">
        <v>7632</v>
      </c>
      <c r="D10828" s="31">
        <v>26.04</v>
      </c>
      <c r="E10828" s="310" t="str">
        <f t="shared" si="169"/>
        <v>SINAPI 07/2024 INSUMOS</v>
      </c>
      <c r="F10828" s="31">
        <v>26.04</v>
      </c>
    </row>
    <row r="10829" spans="1:6" ht="40.5">
      <c r="A10829" s="31">
        <v>11054</v>
      </c>
      <c r="B10829" s="537" t="s">
        <v>10822</v>
      </c>
      <c r="C10829" s="31" t="s">
        <v>7632</v>
      </c>
      <c r="D10829" s="31">
        <v>0.04</v>
      </c>
      <c r="E10829" s="310" t="str">
        <f t="shared" si="169"/>
        <v>SINAPI 07/2024 INSUMOS</v>
      </c>
      <c r="F10829" s="31">
        <v>0.04</v>
      </c>
    </row>
    <row r="10830" spans="1:6" ht="40.5">
      <c r="A10830" s="31">
        <v>11055</v>
      </c>
      <c r="B10830" s="537" t="s">
        <v>10823</v>
      </c>
      <c r="C10830" s="31" t="s">
        <v>7632</v>
      </c>
      <c r="D10830" s="31">
        <v>0.06</v>
      </c>
      <c r="E10830" s="310" t="str">
        <f t="shared" si="169"/>
        <v>SINAPI 07/2024 INSUMOS</v>
      </c>
      <c r="F10830" s="31">
        <v>0.06</v>
      </c>
    </row>
    <row r="10831" spans="1:6" ht="40.5">
      <c r="A10831" s="31">
        <v>11056</v>
      </c>
      <c r="B10831" s="537" t="s">
        <v>10824</v>
      </c>
      <c r="C10831" s="31" t="s">
        <v>7632</v>
      </c>
      <c r="D10831" s="31">
        <v>7.0000000000000007E-2</v>
      </c>
      <c r="E10831" s="310" t="str">
        <f t="shared" si="169"/>
        <v>SINAPI 07/2024 INSUMOS</v>
      </c>
      <c r="F10831" s="31">
        <v>7.0000000000000007E-2</v>
      </c>
    </row>
    <row r="10832" spans="1:6" ht="40.5">
      <c r="A10832" s="31">
        <v>11057</v>
      </c>
      <c r="B10832" s="537" t="s">
        <v>10825</v>
      </c>
      <c r="C10832" s="31" t="s">
        <v>7632</v>
      </c>
      <c r="D10832" s="31">
        <v>0.14000000000000001</v>
      </c>
      <c r="E10832" s="310" t="str">
        <f t="shared" si="169"/>
        <v>SINAPI 07/2024 INSUMOS</v>
      </c>
      <c r="F10832" s="31">
        <v>0.14000000000000001</v>
      </c>
    </row>
    <row r="10833" spans="1:6" ht="40.5">
      <c r="A10833" s="31">
        <v>11059</v>
      </c>
      <c r="B10833" s="537" t="s">
        <v>10826</v>
      </c>
      <c r="C10833" s="31" t="s">
        <v>7632</v>
      </c>
      <c r="D10833" s="31">
        <v>0.27</v>
      </c>
      <c r="E10833" s="310" t="str">
        <f t="shared" si="169"/>
        <v>SINAPI 07/2024 INSUMOS</v>
      </c>
      <c r="F10833" s="31">
        <v>0.27</v>
      </c>
    </row>
    <row r="10834" spans="1:6" ht="40.5">
      <c r="A10834" s="31">
        <v>11058</v>
      </c>
      <c r="B10834" s="537" t="s">
        <v>10827</v>
      </c>
      <c r="C10834" s="31" t="s">
        <v>7632</v>
      </c>
      <c r="D10834" s="31">
        <v>0.35</v>
      </c>
      <c r="E10834" s="310" t="str">
        <f t="shared" si="169"/>
        <v>SINAPI 07/2024 INSUMOS</v>
      </c>
      <c r="F10834" s="31">
        <v>0.35</v>
      </c>
    </row>
    <row r="10835" spans="1:6" ht="40.5">
      <c r="A10835" s="31">
        <v>4380</v>
      </c>
      <c r="B10835" s="537" t="s">
        <v>10828</v>
      </c>
      <c r="C10835" s="31" t="s">
        <v>7632</v>
      </c>
      <c r="D10835" s="31">
        <v>1.19</v>
      </c>
      <c r="E10835" s="310" t="str">
        <f t="shared" si="169"/>
        <v>SINAPI 07/2024 INSUMOS</v>
      </c>
      <c r="F10835" s="31">
        <v>1.19</v>
      </c>
    </row>
    <row r="10836" spans="1:6" ht="40.5">
      <c r="A10836" s="31">
        <v>4299</v>
      </c>
      <c r="B10836" s="537" t="s">
        <v>10829</v>
      </c>
      <c r="C10836" s="31" t="s">
        <v>7632</v>
      </c>
      <c r="D10836" s="31">
        <v>1.1200000000000001</v>
      </c>
      <c r="E10836" s="310" t="str">
        <f t="shared" si="169"/>
        <v>SINAPI 07/2024 INSUMOS</v>
      </c>
      <c r="F10836" s="31">
        <v>1.1200000000000001</v>
      </c>
    </row>
    <row r="10837" spans="1:6" ht="40.5">
      <c r="A10837" s="31">
        <v>4304</v>
      </c>
      <c r="B10837" s="537" t="s">
        <v>10830</v>
      </c>
      <c r="C10837" s="31" t="s">
        <v>7632</v>
      </c>
      <c r="D10837" s="31">
        <v>1.52</v>
      </c>
      <c r="E10837" s="310" t="str">
        <f t="shared" si="169"/>
        <v>SINAPI 07/2024 INSUMOS</v>
      </c>
      <c r="F10837" s="31">
        <v>1.52</v>
      </c>
    </row>
    <row r="10838" spans="1:6" ht="40.5">
      <c r="A10838" s="31">
        <v>4305</v>
      </c>
      <c r="B10838" s="537" t="s">
        <v>10831</v>
      </c>
      <c r="C10838" s="31" t="s">
        <v>7632</v>
      </c>
      <c r="D10838" s="31">
        <v>1.77</v>
      </c>
      <c r="E10838" s="310" t="str">
        <f t="shared" si="169"/>
        <v>SINAPI 07/2024 INSUMOS</v>
      </c>
      <c r="F10838" s="31">
        <v>1.77</v>
      </c>
    </row>
    <row r="10839" spans="1:6" ht="40.5">
      <c r="A10839" s="31">
        <v>4306</v>
      </c>
      <c r="B10839" s="537" t="s">
        <v>10832</v>
      </c>
      <c r="C10839" s="31" t="s">
        <v>7632</v>
      </c>
      <c r="D10839" s="31">
        <v>2.06</v>
      </c>
      <c r="E10839" s="310" t="str">
        <f t="shared" si="169"/>
        <v>SINAPI 07/2024 INSUMOS</v>
      </c>
      <c r="F10839" s="31">
        <v>2.06</v>
      </c>
    </row>
    <row r="10840" spans="1:6" ht="40.5">
      <c r="A10840" s="31">
        <v>4308</v>
      </c>
      <c r="B10840" s="537" t="s">
        <v>10833</v>
      </c>
      <c r="C10840" s="31" t="s">
        <v>7632</v>
      </c>
      <c r="D10840" s="31">
        <v>4.26</v>
      </c>
      <c r="E10840" s="310" t="str">
        <f t="shared" si="169"/>
        <v>SINAPI 07/2024 INSUMOS</v>
      </c>
      <c r="F10840" s="31">
        <v>4.26</v>
      </c>
    </row>
    <row r="10841" spans="1:6" ht="40.5">
      <c r="A10841" s="31">
        <v>4302</v>
      </c>
      <c r="B10841" s="537" t="s">
        <v>10834</v>
      </c>
      <c r="C10841" s="31" t="s">
        <v>7632</v>
      </c>
      <c r="D10841" s="31">
        <v>3.2</v>
      </c>
      <c r="E10841" s="310" t="str">
        <f t="shared" si="169"/>
        <v>SINAPI 07/2024 INSUMOS</v>
      </c>
      <c r="F10841" s="31">
        <v>3.2</v>
      </c>
    </row>
    <row r="10842" spans="1:6" ht="40.5">
      <c r="A10842" s="31">
        <v>4300</v>
      </c>
      <c r="B10842" s="537" t="s">
        <v>10835</v>
      </c>
      <c r="C10842" s="31" t="s">
        <v>7632</v>
      </c>
      <c r="D10842" s="31">
        <v>0.76</v>
      </c>
      <c r="E10842" s="310" t="str">
        <f t="shared" si="169"/>
        <v>SINAPI 07/2024 INSUMOS</v>
      </c>
      <c r="F10842" s="31">
        <v>0.76</v>
      </c>
    </row>
    <row r="10843" spans="1:6" ht="40.5">
      <c r="A10843" s="31">
        <v>4301</v>
      </c>
      <c r="B10843" s="537" t="s">
        <v>10836</v>
      </c>
      <c r="C10843" s="31" t="s">
        <v>7632</v>
      </c>
      <c r="D10843" s="31">
        <v>0.93</v>
      </c>
      <c r="E10843" s="310" t="str">
        <f t="shared" si="169"/>
        <v>SINAPI 07/2024 INSUMOS</v>
      </c>
      <c r="F10843" s="31">
        <v>0.93</v>
      </c>
    </row>
    <row r="10844" spans="1:6" ht="40.5">
      <c r="A10844" s="31">
        <v>4320</v>
      </c>
      <c r="B10844" s="537" t="s">
        <v>10837</v>
      </c>
      <c r="C10844" s="31" t="s">
        <v>7632</v>
      </c>
      <c r="D10844" s="31">
        <v>2.82</v>
      </c>
      <c r="E10844" s="310" t="str">
        <f t="shared" si="169"/>
        <v>SINAPI 07/2024 INSUMOS</v>
      </c>
      <c r="F10844" s="31">
        <v>2.82</v>
      </c>
    </row>
    <row r="10845" spans="1:6" ht="40.5">
      <c r="A10845" s="31">
        <v>4318</v>
      </c>
      <c r="B10845" s="537" t="s">
        <v>10838</v>
      </c>
      <c r="C10845" s="31" t="s">
        <v>7632</v>
      </c>
      <c r="D10845" s="31">
        <v>1.37</v>
      </c>
      <c r="E10845" s="310" t="str">
        <f t="shared" si="169"/>
        <v>SINAPI 07/2024 INSUMOS</v>
      </c>
      <c r="F10845" s="31">
        <v>1.37</v>
      </c>
    </row>
    <row r="10846" spans="1:6" ht="40.5">
      <c r="A10846" s="31">
        <v>40547</v>
      </c>
      <c r="B10846" s="537" t="s">
        <v>10839</v>
      </c>
      <c r="C10846" s="31" t="s">
        <v>9684</v>
      </c>
      <c r="D10846" s="31">
        <v>42.67</v>
      </c>
      <c r="E10846" s="310" t="str">
        <f t="shared" si="169"/>
        <v>SINAPI 07/2024 INSUMOS</v>
      </c>
      <c r="F10846" s="31">
        <v>42.67</v>
      </c>
    </row>
    <row r="10847" spans="1:6" ht="40.5">
      <c r="A10847" s="31">
        <v>11962</v>
      </c>
      <c r="B10847" s="537" t="s">
        <v>10840</v>
      </c>
      <c r="C10847" s="31" t="s">
        <v>7632</v>
      </c>
      <c r="D10847" s="31">
        <v>0.35</v>
      </c>
      <c r="E10847" s="310" t="str">
        <f t="shared" si="169"/>
        <v>SINAPI 07/2024 INSUMOS</v>
      </c>
      <c r="F10847" s="31">
        <v>0.35</v>
      </c>
    </row>
    <row r="10848" spans="1:6" ht="40.5">
      <c r="A10848" s="31">
        <v>4332</v>
      </c>
      <c r="B10848" s="537" t="s">
        <v>10841</v>
      </c>
      <c r="C10848" s="31" t="s">
        <v>7632</v>
      </c>
      <c r="D10848" s="31">
        <v>1.7</v>
      </c>
      <c r="E10848" s="310" t="str">
        <f t="shared" si="169"/>
        <v>SINAPI 07/2024 INSUMOS</v>
      </c>
      <c r="F10848" s="31">
        <v>1.7</v>
      </c>
    </row>
    <row r="10849" spans="1:6" ht="40.5">
      <c r="A10849" s="31">
        <v>4331</v>
      </c>
      <c r="B10849" s="537" t="s">
        <v>10842</v>
      </c>
      <c r="C10849" s="31" t="s">
        <v>7632</v>
      </c>
      <c r="D10849" s="31">
        <v>6.4</v>
      </c>
      <c r="E10849" s="310" t="str">
        <f t="shared" si="169"/>
        <v>SINAPI 07/2024 INSUMOS</v>
      </c>
      <c r="F10849" s="31">
        <v>6.4</v>
      </c>
    </row>
    <row r="10850" spans="1:6" ht="40.5">
      <c r="A10850" s="31">
        <v>4336</v>
      </c>
      <c r="B10850" s="537" t="s">
        <v>10843</v>
      </c>
      <c r="C10850" s="31" t="s">
        <v>7632</v>
      </c>
      <c r="D10850" s="31">
        <v>8.1999999999999993</v>
      </c>
      <c r="E10850" s="310" t="str">
        <f t="shared" si="169"/>
        <v>SINAPI 07/2024 INSUMOS</v>
      </c>
      <c r="F10850" s="31">
        <v>8.1999999999999993</v>
      </c>
    </row>
    <row r="10851" spans="1:6" ht="40.5">
      <c r="A10851" s="31">
        <v>11948</v>
      </c>
      <c r="B10851" s="537" t="s">
        <v>10844</v>
      </c>
      <c r="C10851" s="31" t="s">
        <v>7632</v>
      </c>
      <c r="D10851" s="31">
        <v>1.05</v>
      </c>
      <c r="E10851" s="310" t="str">
        <f t="shared" si="169"/>
        <v>SINAPI 07/2024 INSUMOS</v>
      </c>
      <c r="F10851" s="31">
        <v>1.05</v>
      </c>
    </row>
    <row r="10852" spans="1:6" ht="40.5">
      <c r="A10852" s="31">
        <v>4382</v>
      </c>
      <c r="B10852" s="537" t="s">
        <v>10845</v>
      </c>
      <c r="C10852" s="31" t="s">
        <v>7632</v>
      </c>
      <c r="D10852" s="31">
        <v>1.76</v>
      </c>
      <c r="E10852" s="310" t="str">
        <f t="shared" si="169"/>
        <v>SINAPI 07/2024 INSUMOS</v>
      </c>
      <c r="F10852" s="31">
        <v>1.76</v>
      </c>
    </row>
    <row r="10853" spans="1:6" ht="40.5">
      <c r="A10853" s="31">
        <v>4354</v>
      </c>
      <c r="B10853" s="537" t="s">
        <v>10846</v>
      </c>
      <c r="C10853" s="31" t="s">
        <v>7632</v>
      </c>
      <c r="D10853" s="31">
        <v>73.47</v>
      </c>
      <c r="E10853" s="310" t="str">
        <f t="shared" si="169"/>
        <v>SINAPI 07/2024 INSUMOS</v>
      </c>
      <c r="F10853" s="31">
        <v>73.47</v>
      </c>
    </row>
    <row r="10854" spans="1:6" ht="40.5">
      <c r="A10854" s="31">
        <v>40839</v>
      </c>
      <c r="B10854" s="537" t="s">
        <v>10847</v>
      </c>
      <c r="C10854" s="31" t="s">
        <v>9684</v>
      </c>
      <c r="D10854" s="31">
        <v>176.8</v>
      </c>
      <c r="E10854" s="310" t="str">
        <f t="shared" si="169"/>
        <v>SINAPI 07/2024 INSUMOS</v>
      </c>
      <c r="F10854" s="31">
        <v>176.8</v>
      </c>
    </row>
    <row r="10855" spans="1:6" ht="40.5">
      <c r="A10855" s="31">
        <v>40552</v>
      </c>
      <c r="B10855" s="537" t="s">
        <v>10848</v>
      </c>
      <c r="C10855" s="31" t="s">
        <v>9684</v>
      </c>
      <c r="D10855" s="31">
        <v>73.16</v>
      </c>
      <c r="E10855" s="310" t="str">
        <f t="shared" si="169"/>
        <v>SINAPI 07/2024 INSUMOS</v>
      </c>
      <c r="F10855" s="31">
        <v>73.16</v>
      </c>
    </row>
    <row r="10856" spans="1:6" ht="40.5">
      <c r="A10856" s="31">
        <v>40549</v>
      </c>
      <c r="B10856" s="537" t="s">
        <v>10849</v>
      </c>
      <c r="C10856" s="31" t="s">
        <v>9684</v>
      </c>
      <c r="D10856" s="31">
        <v>289.58999999999997</v>
      </c>
      <c r="E10856" s="310" t="str">
        <f t="shared" si="169"/>
        <v>SINAPI 07/2024 INSUMOS</v>
      </c>
      <c r="F10856" s="31">
        <v>289.58999999999997</v>
      </c>
    </row>
    <row r="10857" spans="1:6" ht="40.5">
      <c r="A10857" s="31">
        <v>4385</v>
      </c>
      <c r="B10857" s="537" t="s">
        <v>10850</v>
      </c>
      <c r="C10857" s="31" t="s">
        <v>10851</v>
      </c>
      <c r="D10857" s="31">
        <v>974.75</v>
      </c>
      <c r="E10857" s="310" t="str">
        <f t="shared" si="169"/>
        <v>SINAPI 07/2024 INSUMOS</v>
      </c>
      <c r="F10857" s="31">
        <v>974.75</v>
      </c>
    </row>
    <row r="10858" spans="1:6" ht="40.5">
      <c r="A10858" s="31">
        <v>20078</v>
      </c>
      <c r="B10858" s="537" t="s">
        <v>10852</v>
      </c>
      <c r="C10858" s="31" t="s">
        <v>7632</v>
      </c>
      <c r="D10858" s="31">
        <v>24.61</v>
      </c>
      <c r="E10858" s="310" t="str">
        <f t="shared" ref="E10858:E10921" si="170">+$G$7658</f>
        <v>SINAPI 07/2024 INSUMOS</v>
      </c>
      <c r="F10858" s="31">
        <v>24.61</v>
      </c>
    </row>
    <row r="10859" spans="1:6" ht="40.5">
      <c r="A10859" s="31">
        <v>39897</v>
      </c>
      <c r="B10859" s="537" t="s">
        <v>10853</v>
      </c>
      <c r="C10859" s="31" t="s">
        <v>7632</v>
      </c>
      <c r="D10859" s="31">
        <v>52.76</v>
      </c>
      <c r="E10859" s="310" t="str">
        <f t="shared" si="170"/>
        <v>SINAPI 07/2024 INSUMOS</v>
      </c>
      <c r="F10859" s="31">
        <v>52.76</v>
      </c>
    </row>
    <row r="10860" spans="1:6" ht="40.5">
      <c r="A10860" s="31">
        <v>118</v>
      </c>
      <c r="B10860" s="537" t="s">
        <v>10854</v>
      </c>
      <c r="C10860" s="31" t="s">
        <v>7632</v>
      </c>
      <c r="D10860" s="31">
        <v>52.03</v>
      </c>
      <c r="E10860" s="310" t="str">
        <f t="shared" si="170"/>
        <v>SINAPI 07/2024 INSUMOS</v>
      </c>
      <c r="F10860" s="31">
        <v>52.03</v>
      </c>
    </row>
    <row r="10861" spans="1:6" ht="45">
      <c r="A10861" s="31">
        <v>4396</v>
      </c>
      <c r="B10861" s="537" t="s">
        <v>10855</v>
      </c>
      <c r="C10861" s="31" t="s">
        <v>8036</v>
      </c>
      <c r="D10861" s="31">
        <v>245.16</v>
      </c>
      <c r="E10861" s="310" t="str">
        <f t="shared" si="170"/>
        <v>SINAPI 07/2024 INSUMOS</v>
      </c>
      <c r="F10861" s="31">
        <v>245.16</v>
      </c>
    </row>
    <row r="10862" spans="1:6" ht="45">
      <c r="A10862" s="31">
        <v>36881</v>
      </c>
      <c r="B10862" s="537" t="s">
        <v>10856</v>
      </c>
      <c r="C10862" s="31" t="s">
        <v>8036</v>
      </c>
      <c r="D10862" s="31">
        <v>157.88999999999999</v>
      </c>
      <c r="E10862" s="310" t="str">
        <f t="shared" si="170"/>
        <v>SINAPI 07/2024 INSUMOS</v>
      </c>
      <c r="F10862" s="31">
        <v>157.88999999999999</v>
      </c>
    </row>
    <row r="10863" spans="1:6" ht="40.5">
      <c r="A10863" s="31">
        <v>4397</v>
      </c>
      <c r="B10863" s="537" t="s">
        <v>10857</v>
      </c>
      <c r="C10863" s="31" t="s">
        <v>8036</v>
      </c>
      <c r="D10863" s="31">
        <v>266.67</v>
      </c>
      <c r="E10863" s="310" t="str">
        <f t="shared" si="170"/>
        <v>SINAPI 07/2024 INSUMOS</v>
      </c>
      <c r="F10863" s="31">
        <v>266.67</v>
      </c>
    </row>
    <row r="10864" spans="1:6" ht="40.5">
      <c r="A10864" s="31">
        <v>36882</v>
      </c>
      <c r="B10864" s="537" t="s">
        <v>10858</v>
      </c>
      <c r="C10864" s="31" t="s">
        <v>8036</v>
      </c>
      <c r="D10864" s="31">
        <v>188.79</v>
      </c>
      <c r="E10864" s="310" t="str">
        <f t="shared" si="170"/>
        <v>SINAPI 07/2024 INSUMOS</v>
      </c>
      <c r="F10864" s="31">
        <v>188.79</v>
      </c>
    </row>
    <row r="10865" spans="1:6" ht="40.5">
      <c r="A10865" s="31">
        <v>4751</v>
      </c>
      <c r="B10865" s="537" t="s">
        <v>10859</v>
      </c>
      <c r="C10865" s="31" t="s">
        <v>7781</v>
      </c>
      <c r="D10865" s="31">
        <v>18.079999999999998</v>
      </c>
      <c r="E10865" s="310" t="str">
        <f t="shared" si="170"/>
        <v>SINAPI 07/2024 INSUMOS</v>
      </c>
      <c r="F10865" s="31">
        <v>20.99</v>
      </c>
    </row>
    <row r="10866" spans="1:6" ht="40.5">
      <c r="A10866" s="31">
        <v>41066</v>
      </c>
      <c r="B10866" s="537" t="s">
        <v>10860</v>
      </c>
      <c r="C10866" s="31" t="s">
        <v>7783</v>
      </c>
      <c r="D10866" s="118">
        <v>3159.82</v>
      </c>
      <c r="E10866" s="310" t="str">
        <f t="shared" si="170"/>
        <v>SINAPI 07/2024 INSUMOS</v>
      </c>
      <c r="F10866" s="118">
        <v>3668.94</v>
      </c>
    </row>
    <row r="10867" spans="1:6" ht="40.5">
      <c r="A10867" s="31">
        <v>39604</v>
      </c>
      <c r="B10867" s="537" t="s">
        <v>10861</v>
      </c>
      <c r="C10867" s="31" t="s">
        <v>7632</v>
      </c>
      <c r="D10867" s="31">
        <v>9.8800000000000008</v>
      </c>
      <c r="E10867" s="310" t="str">
        <f t="shared" si="170"/>
        <v>SINAPI 07/2024 INSUMOS</v>
      </c>
      <c r="F10867" s="31">
        <v>9.8800000000000008</v>
      </c>
    </row>
    <row r="10868" spans="1:6" ht="40.5">
      <c r="A10868" s="31">
        <v>39605</v>
      </c>
      <c r="B10868" s="537" t="s">
        <v>10862</v>
      </c>
      <c r="C10868" s="31" t="s">
        <v>7632</v>
      </c>
      <c r="D10868" s="31">
        <v>10.73</v>
      </c>
      <c r="E10868" s="310" t="str">
        <f t="shared" si="170"/>
        <v>SINAPI 07/2024 INSUMOS</v>
      </c>
      <c r="F10868" s="31">
        <v>10.73</v>
      </c>
    </row>
    <row r="10869" spans="1:6" ht="40.5">
      <c r="A10869" s="31">
        <v>39606</v>
      </c>
      <c r="B10869" s="537" t="s">
        <v>10863</v>
      </c>
      <c r="C10869" s="31" t="s">
        <v>7632</v>
      </c>
      <c r="D10869" s="31">
        <v>18.8</v>
      </c>
      <c r="E10869" s="310" t="str">
        <f t="shared" si="170"/>
        <v>SINAPI 07/2024 INSUMOS</v>
      </c>
      <c r="F10869" s="31">
        <v>18.8</v>
      </c>
    </row>
    <row r="10870" spans="1:6" ht="40.5">
      <c r="A10870" s="31">
        <v>39607</v>
      </c>
      <c r="B10870" s="537" t="s">
        <v>10864</v>
      </c>
      <c r="C10870" s="31" t="s">
        <v>7632</v>
      </c>
      <c r="D10870" s="31">
        <v>25.43</v>
      </c>
      <c r="E10870" s="310" t="str">
        <f t="shared" si="170"/>
        <v>SINAPI 07/2024 INSUMOS</v>
      </c>
      <c r="F10870" s="31">
        <v>25.43</v>
      </c>
    </row>
    <row r="10871" spans="1:6" ht="40.5">
      <c r="A10871" s="31">
        <v>39594</v>
      </c>
      <c r="B10871" s="537" t="s">
        <v>10865</v>
      </c>
      <c r="C10871" s="31" t="s">
        <v>7632</v>
      </c>
      <c r="D10871" s="31">
        <v>487</v>
      </c>
      <c r="E10871" s="310" t="str">
        <f t="shared" si="170"/>
        <v>SINAPI 07/2024 INSUMOS</v>
      </c>
      <c r="F10871" s="31">
        <v>487</v>
      </c>
    </row>
    <row r="10872" spans="1:6" ht="40.5">
      <c r="A10872" s="31">
        <v>39596</v>
      </c>
      <c r="B10872" s="537" t="s">
        <v>10866</v>
      </c>
      <c r="C10872" s="31" t="s">
        <v>7632</v>
      </c>
      <c r="D10872" s="118">
        <v>1304.23</v>
      </c>
      <c r="E10872" s="310" t="str">
        <f t="shared" si="170"/>
        <v>SINAPI 07/2024 INSUMOS</v>
      </c>
      <c r="F10872" s="118">
        <v>1304.23</v>
      </c>
    </row>
    <row r="10873" spans="1:6" ht="40.5">
      <c r="A10873" s="31">
        <v>39595</v>
      </c>
      <c r="B10873" s="537" t="s">
        <v>10867</v>
      </c>
      <c r="C10873" s="31" t="s">
        <v>7632</v>
      </c>
      <c r="D10873" s="118">
        <v>2930.41</v>
      </c>
      <c r="E10873" s="310" t="str">
        <f t="shared" si="170"/>
        <v>SINAPI 07/2024 INSUMOS</v>
      </c>
      <c r="F10873" s="118">
        <v>2930.41</v>
      </c>
    </row>
    <row r="10874" spans="1:6" ht="40.5">
      <c r="A10874" s="31">
        <v>39597</v>
      </c>
      <c r="B10874" s="537" t="s">
        <v>10868</v>
      </c>
      <c r="C10874" s="31" t="s">
        <v>7632</v>
      </c>
      <c r="D10874" s="118">
        <v>4596.75</v>
      </c>
      <c r="E10874" s="310" t="str">
        <f t="shared" si="170"/>
        <v>SINAPI 07/2024 INSUMOS</v>
      </c>
      <c r="F10874" s="118">
        <v>4596.75</v>
      </c>
    </row>
    <row r="10875" spans="1:6" ht="40.5">
      <c r="A10875" s="31">
        <v>10731</v>
      </c>
      <c r="B10875" s="537" t="s">
        <v>10869</v>
      </c>
      <c r="C10875" s="31" t="s">
        <v>8036</v>
      </c>
      <c r="D10875" s="31">
        <v>45</v>
      </c>
      <c r="E10875" s="310" t="str">
        <f t="shared" si="170"/>
        <v>SINAPI 07/2024 INSUMOS</v>
      </c>
      <c r="F10875" s="31">
        <v>45</v>
      </c>
    </row>
    <row r="10876" spans="1:6" ht="40.5">
      <c r="A10876" s="31">
        <v>4704</v>
      </c>
      <c r="B10876" s="537" t="s">
        <v>10870</v>
      </c>
      <c r="C10876" s="31" t="s">
        <v>8036</v>
      </c>
      <c r="D10876" s="31">
        <v>40.61</v>
      </c>
      <c r="E10876" s="310" t="str">
        <f t="shared" si="170"/>
        <v>SINAPI 07/2024 INSUMOS</v>
      </c>
      <c r="F10876" s="31">
        <v>40.61</v>
      </c>
    </row>
    <row r="10877" spans="1:6" ht="40.5">
      <c r="A10877" s="31">
        <v>10730</v>
      </c>
      <c r="B10877" s="537" t="s">
        <v>10871</v>
      </c>
      <c r="C10877" s="31" t="s">
        <v>8036</v>
      </c>
      <c r="D10877" s="31">
        <v>43.51</v>
      </c>
      <c r="E10877" s="310" t="str">
        <f t="shared" si="170"/>
        <v>SINAPI 07/2024 INSUMOS</v>
      </c>
      <c r="F10877" s="31">
        <v>43.51</v>
      </c>
    </row>
    <row r="10878" spans="1:6" ht="40.5">
      <c r="A10878" s="31">
        <v>4720</v>
      </c>
      <c r="B10878" s="537" t="s">
        <v>10872</v>
      </c>
      <c r="C10878" s="31" t="s">
        <v>7779</v>
      </c>
      <c r="D10878" s="31">
        <v>120.62</v>
      </c>
      <c r="E10878" s="310" t="str">
        <f t="shared" si="170"/>
        <v>SINAPI 07/2024 INSUMOS</v>
      </c>
      <c r="F10878" s="31">
        <v>120.62</v>
      </c>
    </row>
    <row r="10879" spans="1:6" ht="40.5">
      <c r="A10879" s="31">
        <v>4721</v>
      </c>
      <c r="B10879" s="537" t="s">
        <v>10873</v>
      </c>
      <c r="C10879" s="31" t="s">
        <v>7779</v>
      </c>
      <c r="D10879" s="31">
        <v>104.48</v>
      </c>
      <c r="E10879" s="310" t="str">
        <f t="shared" si="170"/>
        <v>SINAPI 07/2024 INSUMOS</v>
      </c>
      <c r="F10879" s="31">
        <v>104.48</v>
      </c>
    </row>
    <row r="10880" spans="1:6" ht="40.5">
      <c r="A10880" s="31">
        <v>4718</v>
      </c>
      <c r="B10880" s="537" t="s">
        <v>10874</v>
      </c>
      <c r="C10880" s="31" t="s">
        <v>7779</v>
      </c>
      <c r="D10880" s="31">
        <v>105.03</v>
      </c>
      <c r="E10880" s="310" t="str">
        <f t="shared" si="170"/>
        <v>SINAPI 07/2024 INSUMOS</v>
      </c>
      <c r="F10880" s="31">
        <v>105.03</v>
      </c>
    </row>
    <row r="10881" spans="1:6" ht="40.5">
      <c r="A10881" s="31">
        <v>4722</v>
      </c>
      <c r="B10881" s="537" t="s">
        <v>10875</v>
      </c>
      <c r="C10881" s="31" t="s">
        <v>7779</v>
      </c>
      <c r="D10881" s="31">
        <v>98.69</v>
      </c>
      <c r="E10881" s="310" t="str">
        <f t="shared" si="170"/>
        <v>SINAPI 07/2024 INSUMOS</v>
      </c>
      <c r="F10881" s="31">
        <v>98.69</v>
      </c>
    </row>
    <row r="10882" spans="1:6" ht="40.5">
      <c r="A10882" s="31">
        <v>4730</v>
      </c>
      <c r="B10882" s="537" t="s">
        <v>10876</v>
      </c>
      <c r="C10882" s="31" t="s">
        <v>7779</v>
      </c>
      <c r="D10882" s="31">
        <v>98.2</v>
      </c>
      <c r="E10882" s="310" t="str">
        <f t="shared" si="170"/>
        <v>SINAPI 07/2024 INSUMOS</v>
      </c>
      <c r="F10882" s="31">
        <v>98.2</v>
      </c>
    </row>
    <row r="10883" spans="1:6" ht="60">
      <c r="A10883" s="31">
        <v>13186</v>
      </c>
      <c r="B10883" s="537" t="s">
        <v>10877</v>
      </c>
      <c r="C10883" s="31" t="s">
        <v>7779</v>
      </c>
      <c r="D10883" s="31">
        <v>113.31</v>
      </c>
      <c r="E10883" s="310" t="str">
        <f t="shared" si="170"/>
        <v>SINAPI 07/2024 INSUMOS</v>
      </c>
      <c r="F10883" s="31">
        <v>113.31</v>
      </c>
    </row>
    <row r="10884" spans="1:6" ht="45">
      <c r="A10884" s="31">
        <v>10737</v>
      </c>
      <c r="B10884" s="537" t="s">
        <v>10878</v>
      </c>
      <c r="C10884" s="31" t="s">
        <v>8036</v>
      </c>
      <c r="D10884" s="31">
        <v>141.41</v>
      </c>
      <c r="E10884" s="310" t="str">
        <f t="shared" si="170"/>
        <v>SINAPI 07/2024 INSUMOS</v>
      </c>
      <c r="F10884" s="31">
        <v>141.41</v>
      </c>
    </row>
    <row r="10885" spans="1:6" ht="45">
      <c r="A10885" s="31">
        <v>10734</v>
      </c>
      <c r="B10885" s="537" t="s">
        <v>10879</v>
      </c>
      <c r="C10885" s="31" t="s">
        <v>8036</v>
      </c>
      <c r="D10885" s="31">
        <v>84.12</v>
      </c>
      <c r="E10885" s="310" t="str">
        <f t="shared" si="170"/>
        <v>SINAPI 07/2024 INSUMOS</v>
      </c>
      <c r="F10885" s="31">
        <v>84.12</v>
      </c>
    </row>
    <row r="10886" spans="1:6" ht="40.5">
      <c r="A10886" s="31">
        <v>4708</v>
      </c>
      <c r="B10886" s="537" t="s">
        <v>10880</v>
      </c>
      <c r="C10886" s="31" t="s">
        <v>8036</v>
      </c>
      <c r="D10886" s="31">
        <v>163.16999999999999</v>
      </c>
      <c r="E10886" s="310" t="str">
        <f t="shared" si="170"/>
        <v>SINAPI 07/2024 INSUMOS</v>
      </c>
      <c r="F10886" s="31">
        <v>163.16999999999999</v>
      </c>
    </row>
    <row r="10887" spans="1:6" ht="45">
      <c r="A10887" s="31">
        <v>4712</v>
      </c>
      <c r="B10887" s="537" t="s">
        <v>10881</v>
      </c>
      <c r="C10887" s="31" t="s">
        <v>8036</v>
      </c>
      <c r="D10887" s="31">
        <v>79.77</v>
      </c>
      <c r="E10887" s="310" t="str">
        <f t="shared" si="170"/>
        <v>SINAPI 07/2024 INSUMOS</v>
      </c>
      <c r="F10887" s="31">
        <v>79.77</v>
      </c>
    </row>
    <row r="10888" spans="1:6" ht="45">
      <c r="A10888" s="31">
        <v>4710</v>
      </c>
      <c r="B10888" s="537" t="s">
        <v>10882</v>
      </c>
      <c r="C10888" s="31" t="s">
        <v>8036</v>
      </c>
      <c r="D10888" s="31">
        <v>255.82</v>
      </c>
      <c r="E10888" s="310" t="str">
        <f t="shared" si="170"/>
        <v>SINAPI 07/2024 INSUMOS</v>
      </c>
      <c r="F10888" s="31">
        <v>255.82</v>
      </c>
    </row>
    <row r="10889" spans="1:6" ht="40.5">
      <c r="A10889" s="31">
        <v>4750</v>
      </c>
      <c r="B10889" s="537" t="s">
        <v>10883</v>
      </c>
      <c r="C10889" s="31" t="s">
        <v>7781</v>
      </c>
      <c r="D10889" s="31">
        <v>18.079999999999998</v>
      </c>
      <c r="E10889" s="310" t="str">
        <f t="shared" si="170"/>
        <v>SINAPI 07/2024 INSUMOS</v>
      </c>
      <c r="F10889" s="31">
        <v>20.99</v>
      </c>
    </row>
    <row r="10890" spans="1:6" ht="40.5">
      <c r="A10890" s="31">
        <v>41065</v>
      </c>
      <c r="B10890" s="537" t="s">
        <v>10884</v>
      </c>
      <c r="C10890" s="31" t="s">
        <v>7783</v>
      </c>
      <c r="D10890" s="118">
        <v>3159.82</v>
      </c>
      <c r="E10890" s="310" t="str">
        <f t="shared" si="170"/>
        <v>SINAPI 07/2024 INSUMOS</v>
      </c>
      <c r="F10890" s="118">
        <v>3668.94</v>
      </c>
    </row>
    <row r="10891" spans="1:6" ht="40.5">
      <c r="A10891" s="31">
        <v>34747</v>
      </c>
      <c r="B10891" s="537" t="s">
        <v>10885</v>
      </c>
      <c r="C10891" s="31" t="s">
        <v>7677</v>
      </c>
      <c r="D10891" s="31">
        <v>106.27</v>
      </c>
      <c r="E10891" s="310" t="str">
        <f t="shared" si="170"/>
        <v>SINAPI 07/2024 INSUMOS</v>
      </c>
      <c r="F10891" s="31">
        <v>106.27</v>
      </c>
    </row>
    <row r="10892" spans="1:6" ht="40.5">
      <c r="A10892" s="31">
        <v>4826</v>
      </c>
      <c r="B10892" s="537" t="s">
        <v>10886</v>
      </c>
      <c r="C10892" s="31" t="s">
        <v>7677</v>
      </c>
      <c r="D10892" s="31">
        <v>114.26</v>
      </c>
      <c r="E10892" s="310" t="str">
        <f t="shared" si="170"/>
        <v>SINAPI 07/2024 INSUMOS</v>
      </c>
      <c r="F10892" s="31">
        <v>114.26</v>
      </c>
    </row>
    <row r="10893" spans="1:6" ht="40.5">
      <c r="A10893" s="31">
        <v>41975</v>
      </c>
      <c r="B10893" s="537" t="s">
        <v>10887</v>
      </c>
      <c r="C10893" s="31" t="s">
        <v>8036</v>
      </c>
      <c r="D10893" s="31">
        <v>104.34</v>
      </c>
      <c r="E10893" s="310" t="str">
        <f t="shared" si="170"/>
        <v>SINAPI 07/2024 INSUMOS</v>
      </c>
      <c r="F10893" s="31">
        <v>104.34</v>
      </c>
    </row>
    <row r="10894" spans="1:6" ht="40.5">
      <c r="A10894" s="31">
        <v>4825</v>
      </c>
      <c r="B10894" s="537" t="s">
        <v>10888</v>
      </c>
      <c r="C10894" s="31" t="s">
        <v>7677</v>
      </c>
      <c r="D10894" s="31">
        <v>158.16</v>
      </c>
      <c r="E10894" s="310" t="str">
        <f t="shared" si="170"/>
        <v>SINAPI 07/2024 INSUMOS</v>
      </c>
      <c r="F10894" s="31">
        <v>158.16</v>
      </c>
    </row>
    <row r="10895" spans="1:6" ht="40.5">
      <c r="A10895" s="31">
        <v>34744</v>
      </c>
      <c r="B10895" s="537" t="s">
        <v>10889</v>
      </c>
      <c r="C10895" s="31" t="s">
        <v>8036</v>
      </c>
      <c r="D10895" s="31">
        <v>23.25</v>
      </c>
      <c r="E10895" s="310" t="str">
        <f t="shared" si="170"/>
        <v>SINAPI 07/2024 INSUMOS</v>
      </c>
      <c r="F10895" s="31">
        <v>23.25</v>
      </c>
    </row>
    <row r="10896" spans="1:6" ht="45">
      <c r="A10896" s="31">
        <v>39430</v>
      </c>
      <c r="B10896" s="537" t="s">
        <v>10890</v>
      </c>
      <c r="C10896" s="31" t="s">
        <v>7632</v>
      </c>
      <c r="D10896" s="31">
        <v>1.79</v>
      </c>
      <c r="E10896" s="310" t="str">
        <f t="shared" si="170"/>
        <v>SINAPI 07/2024 INSUMOS</v>
      </c>
      <c r="F10896" s="31">
        <v>1.79</v>
      </c>
    </row>
    <row r="10897" spans="1:6" ht="40.5">
      <c r="A10897" s="31">
        <v>39573</v>
      </c>
      <c r="B10897" s="537" t="s">
        <v>10891</v>
      </c>
      <c r="C10897" s="31" t="s">
        <v>7632</v>
      </c>
      <c r="D10897" s="31">
        <v>1.77</v>
      </c>
      <c r="E10897" s="310" t="str">
        <f t="shared" si="170"/>
        <v>SINAPI 07/2024 INSUMOS</v>
      </c>
      <c r="F10897" s="31">
        <v>1.77</v>
      </c>
    </row>
    <row r="10898" spans="1:6" ht="40.5">
      <c r="A10898" s="31">
        <v>38410</v>
      </c>
      <c r="B10898" s="537" t="s">
        <v>10892</v>
      </c>
      <c r="C10898" s="31" t="s">
        <v>7632</v>
      </c>
      <c r="D10898" s="118">
        <v>15846.06</v>
      </c>
      <c r="E10898" s="310" t="str">
        <f t="shared" si="170"/>
        <v>SINAPI 07/2024 INSUMOS</v>
      </c>
      <c r="F10898" s="118">
        <v>15846.06</v>
      </c>
    </row>
    <row r="10899" spans="1:6" ht="40.5">
      <c r="A10899" s="31">
        <v>43082</v>
      </c>
      <c r="B10899" s="537" t="s">
        <v>10893</v>
      </c>
      <c r="C10899" s="31" t="s">
        <v>7681</v>
      </c>
      <c r="D10899" s="31">
        <v>10</v>
      </c>
      <c r="E10899" s="310" t="str">
        <f t="shared" si="170"/>
        <v>SINAPI 07/2024 INSUMOS</v>
      </c>
      <c r="F10899" s="31">
        <v>10</v>
      </c>
    </row>
    <row r="10900" spans="1:6" ht="40.5">
      <c r="A10900" s="31">
        <v>43083</v>
      </c>
      <c r="B10900" s="537" t="s">
        <v>10894</v>
      </c>
      <c r="C10900" s="31" t="s">
        <v>7681</v>
      </c>
      <c r="D10900" s="31">
        <v>8.66</v>
      </c>
      <c r="E10900" s="310" t="str">
        <f t="shared" si="170"/>
        <v>SINAPI 07/2024 INSUMOS</v>
      </c>
      <c r="F10900" s="31">
        <v>8.66</v>
      </c>
    </row>
    <row r="10901" spans="1:6" ht="40.5">
      <c r="A10901" s="31">
        <v>40535</v>
      </c>
      <c r="B10901" s="537" t="s">
        <v>10895</v>
      </c>
      <c r="C10901" s="31" t="s">
        <v>7681</v>
      </c>
      <c r="D10901" s="31">
        <v>8.66</v>
      </c>
      <c r="E10901" s="310" t="str">
        <f t="shared" si="170"/>
        <v>SINAPI 07/2024 INSUMOS</v>
      </c>
      <c r="F10901" s="31">
        <v>8.66</v>
      </c>
    </row>
    <row r="10902" spans="1:6" ht="40.5">
      <c r="A10902" s="31">
        <v>40598</v>
      </c>
      <c r="B10902" s="537" t="s">
        <v>10896</v>
      </c>
      <c r="C10902" s="31" t="s">
        <v>7681</v>
      </c>
      <c r="D10902" s="31">
        <v>8.4499999999999993</v>
      </c>
      <c r="E10902" s="310" t="str">
        <f t="shared" si="170"/>
        <v>SINAPI 07/2024 INSUMOS</v>
      </c>
      <c r="F10902" s="31">
        <v>8.4499999999999993</v>
      </c>
    </row>
    <row r="10903" spans="1:6" ht="40.5">
      <c r="A10903" s="31">
        <v>43692</v>
      </c>
      <c r="B10903" s="537" t="s">
        <v>10897</v>
      </c>
      <c r="C10903" s="31" t="s">
        <v>7681</v>
      </c>
      <c r="D10903" s="31">
        <v>9.1199999999999992</v>
      </c>
      <c r="E10903" s="310" t="str">
        <f t="shared" si="170"/>
        <v>SINAPI 07/2024 INSUMOS</v>
      </c>
      <c r="F10903" s="31">
        <v>9.1199999999999992</v>
      </c>
    </row>
    <row r="10904" spans="1:6" ht="40.5">
      <c r="A10904" s="31">
        <v>43665</v>
      </c>
      <c r="B10904" s="537" t="s">
        <v>10898</v>
      </c>
      <c r="C10904" s="31" t="s">
        <v>7681</v>
      </c>
      <c r="D10904" s="31">
        <v>8.59</v>
      </c>
      <c r="E10904" s="310" t="str">
        <f t="shared" si="170"/>
        <v>SINAPI 07/2024 INSUMOS</v>
      </c>
      <c r="F10904" s="31">
        <v>8.59</v>
      </c>
    </row>
    <row r="10905" spans="1:6" ht="40.5">
      <c r="A10905" s="31">
        <v>10966</v>
      </c>
      <c r="B10905" s="537" t="s">
        <v>10899</v>
      </c>
      <c r="C10905" s="31" t="s">
        <v>7681</v>
      </c>
      <c r="D10905" s="31">
        <v>9.1199999999999992</v>
      </c>
      <c r="E10905" s="310" t="str">
        <f t="shared" si="170"/>
        <v>SINAPI 07/2024 INSUMOS</v>
      </c>
      <c r="F10905" s="31">
        <v>9.1199999999999992</v>
      </c>
    </row>
    <row r="10906" spans="1:6" ht="40.5">
      <c r="A10906" s="31">
        <v>39427</v>
      </c>
      <c r="B10906" s="537" t="s">
        <v>10900</v>
      </c>
      <c r="C10906" s="31" t="s">
        <v>7677</v>
      </c>
      <c r="D10906" s="31">
        <v>4.76</v>
      </c>
      <c r="E10906" s="310" t="str">
        <f t="shared" si="170"/>
        <v>SINAPI 07/2024 INSUMOS</v>
      </c>
      <c r="F10906" s="31">
        <v>4.76</v>
      </c>
    </row>
    <row r="10907" spans="1:6" ht="40.5">
      <c r="A10907" s="31">
        <v>39424</v>
      </c>
      <c r="B10907" s="537" t="s">
        <v>10901</v>
      </c>
      <c r="C10907" s="31" t="s">
        <v>7677</v>
      </c>
      <c r="D10907" s="31">
        <v>2.83</v>
      </c>
      <c r="E10907" s="310" t="str">
        <f t="shared" si="170"/>
        <v>SINAPI 07/2024 INSUMOS</v>
      </c>
      <c r="F10907" s="31">
        <v>2.83</v>
      </c>
    </row>
    <row r="10908" spans="1:6" ht="40.5">
      <c r="A10908" s="31">
        <v>39425</v>
      </c>
      <c r="B10908" s="537" t="s">
        <v>10902</v>
      </c>
      <c r="C10908" s="31" t="s">
        <v>7677</v>
      </c>
      <c r="D10908" s="31">
        <v>2.8</v>
      </c>
      <c r="E10908" s="310" t="str">
        <f t="shared" si="170"/>
        <v>SINAPI 07/2024 INSUMOS</v>
      </c>
      <c r="F10908" s="31">
        <v>2.8</v>
      </c>
    </row>
    <row r="10909" spans="1:6" ht="40.5">
      <c r="A10909" s="31">
        <v>40664</v>
      </c>
      <c r="B10909" s="537" t="s">
        <v>10903</v>
      </c>
      <c r="C10909" s="31" t="s">
        <v>7681</v>
      </c>
      <c r="D10909" s="31">
        <v>17.77</v>
      </c>
      <c r="E10909" s="310" t="str">
        <f t="shared" si="170"/>
        <v>SINAPI 07/2024 INSUMOS</v>
      </c>
      <c r="F10909" s="31">
        <v>17.77</v>
      </c>
    </row>
    <row r="10910" spans="1:6" ht="40.5">
      <c r="A10910" s="31">
        <v>34360</v>
      </c>
      <c r="B10910" s="537" t="s">
        <v>10904</v>
      </c>
      <c r="C10910" s="31" t="s">
        <v>7681</v>
      </c>
      <c r="D10910" s="31">
        <v>41.57</v>
      </c>
      <c r="E10910" s="310" t="str">
        <f t="shared" si="170"/>
        <v>SINAPI 07/2024 INSUMOS</v>
      </c>
      <c r="F10910" s="31">
        <v>41.57</v>
      </c>
    </row>
    <row r="10911" spans="1:6" ht="40.5">
      <c r="A10911" s="31">
        <v>20259</v>
      </c>
      <c r="B10911" s="537" t="s">
        <v>10905</v>
      </c>
      <c r="C10911" s="31" t="s">
        <v>7677</v>
      </c>
      <c r="D10911" s="31">
        <v>12.9</v>
      </c>
      <c r="E10911" s="310" t="str">
        <f t="shared" si="170"/>
        <v>SINAPI 07/2024 INSUMOS</v>
      </c>
      <c r="F10911" s="31">
        <v>12.9</v>
      </c>
    </row>
    <row r="10912" spans="1:6" ht="45">
      <c r="A10912" s="31">
        <v>14077</v>
      </c>
      <c r="B10912" s="537" t="s">
        <v>10906</v>
      </c>
      <c r="C10912" s="31" t="s">
        <v>7677</v>
      </c>
      <c r="D10912" s="31">
        <v>197.44</v>
      </c>
      <c r="E10912" s="310" t="str">
        <f t="shared" si="170"/>
        <v>SINAPI 07/2024 INSUMOS</v>
      </c>
      <c r="F10912" s="31">
        <v>197.44</v>
      </c>
    </row>
    <row r="10913" spans="1:6" ht="45">
      <c r="A10913" s="31">
        <v>3678</v>
      </c>
      <c r="B10913" s="537" t="s">
        <v>10907</v>
      </c>
      <c r="C10913" s="31" t="s">
        <v>7677</v>
      </c>
      <c r="D10913" s="31">
        <v>89.24</v>
      </c>
      <c r="E10913" s="310" t="str">
        <f t="shared" si="170"/>
        <v>SINAPI 07/2024 INSUMOS</v>
      </c>
      <c r="F10913" s="31">
        <v>89.24</v>
      </c>
    </row>
    <row r="10914" spans="1:6" ht="45">
      <c r="A10914" s="31">
        <v>11552</v>
      </c>
      <c r="B10914" s="537" t="s">
        <v>10908</v>
      </c>
      <c r="C10914" s="31" t="s">
        <v>7677</v>
      </c>
      <c r="D10914" s="31">
        <v>7.61</v>
      </c>
      <c r="E10914" s="310" t="str">
        <f t="shared" si="170"/>
        <v>SINAPI 07/2024 INSUMOS</v>
      </c>
      <c r="F10914" s="31">
        <v>7.61</v>
      </c>
    </row>
    <row r="10915" spans="1:6" ht="45">
      <c r="A10915" s="31">
        <v>585</v>
      </c>
      <c r="B10915" s="537" t="s">
        <v>10909</v>
      </c>
      <c r="C10915" s="31" t="s">
        <v>7681</v>
      </c>
      <c r="D10915" s="31">
        <v>33.26</v>
      </c>
      <c r="E10915" s="310" t="str">
        <f t="shared" si="170"/>
        <v>SINAPI 07/2024 INSUMOS</v>
      </c>
      <c r="F10915" s="31">
        <v>33.26</v>
      </c>
    </row>
    <row r="10916" spans="1:6" ht="40.5">
      <c r="A10916" s="31">
        <v>39418</v>
      </c>
      <c r="B10916" s="537" t="s">
        <v>10910</v>
      </c>
      <c r="C10916" s="31" t="s">
        <v>7677</v>
      </c>
      <c r="D10916" s="31">
        <v>5.31</v>
      </c>
      <c r="E10916" s="310" t="str">
        <f t="shared" si="170"/>
        <v>SINAPI 07/2024 INSUMOS</v>
      </c>
      <c r="F10916" s="31">
        <v>5.31</v>
      </c>
    </row>
    <row r="10917" spans="1:6" ht="40.5">
      <c r="A10917" s="31">
        <v>39419</v>
      </c>
      <c r="B10917" s="537" t="s">
        <v>10911</v>
      </c>
      <c r="C10917" s="31" t="s">
        <v>7677</v>
      </c>
      <c r="D10917" s="31">
        <v>6.48</v>
      </c>
      <c r="E10917" s="310" t="str">
        <f t="shared" si="170"/>
        <v>SINAPI 07/2024 INSUMOS</v>
      </c>
      <c r="F10917" s="31">
        <v>6.48</v>
      </c>
    </row>
    <row r="10918" spans="1:6" ht="40.5">
      <c r="A10918" s="31">
        <v>39420</v>
      </c>
      <c r="B10918" s="537" t="s">
        <v>10912</v>
      </c>
      <c r="C10918" s="31" t="s">
        <v>7677</v>
      </c>
      <c r="D10918" s="31">
        <v>7.15</v>
      </c>
      <c r="E10918" s="310" t="str">
        <f t="shared" si="170"/>
        <v>SINAPI 07/2024 INSUMOS</v>
      </c>
      <c r="F10918" s="31">
        <v>7.15</v>
      </c>
    </row>
    <row r="10919" spans="1:6" ht="45">
      <c r="A10919" s="31">
        <v>39571</v>
      </c>
      <c r="B10919" s="537" t="s">
        <v>10913</v>
      </c>
      <c r="C10919" s="31" t="s">
        <v>7677</v>
      </c>
      <c r="D10919" s="31">
        <v>4.32</v>
      </c>
      <c r="E10919" s="310" t="str">
        <f t="shared" si="170"/>
        <v>SINAPI 07/2024 INSUMOS</v>
      </c>
      <c r="F10919" s="31">
        <v>4.32</v>
      </c>
    </row>
    <row r="10920" spans="1:6" ht="40.5">
      <c r="A10920" s="31">
        <v>39421</v>
      </c>
      <c r="B10920" s="537" t="s">
        <v>10914</v>
      </c>
      <c r="C10920" s="31" t="s">
        <v>7677</v>
      </c>
      <c r="D10920" s="31">
        <v>6.29</v>
      </c>
      <c r="E10920" s="310" t="str">
        <f t="shared" si="170"/>
        <v>SINAPI 07/2024 INSUMOS</v>
      </c>
      <c r="F10920" s="31">
        <v>6.29</v>
      </c>
    </row>
    <row r="10921" spans="1:6" ht="40.5">
      <c r="A10921" s="31">
        <v>39422</v>
      </c>
      <c r="B10921" s="537" t="s">
        <v>10915</v>
      </c>
      <c r="C10921" s="31" t="s">
        <v>7677</v>
      </c>
      <c r="D10921" s="31">
        <v>7.35</v>
      </c>
      <c r="E10921" s="310" t="str">
        <f t="shared" si="170"/>
        <v>SINAPI 07/2024 INSUMOS</v>
      </c>
      <c r="F10921" s="31">
        <v>7.35</v>
      </c>
    </row>
    <row r="10922" spans="1:6" ht="40.5">
      <c r="A10922" s="31">
        <v>39423</v>
      </c>
      <c r="B10922" s="537" t="s">
        <v>10916</v>
      </c>
      <c r="C10922" s="31" t="s">
        <v>7677</v>
      </c>
      <c r="D10922" s="31">
        <v>8.5299999999999994</v>
      </c>
      <c r="E10922" s="310" t="str">
        <f t="shared" ref="E10922:E10985" si="171">+$G$7658</f>
        <v>SINAPI 07/2024 INSUMOS</v>
      </c>
      <c r="F10922" s="31">
        <v>8.5299999999999994</v>
      </c>
    </row>
    <row r="10923" spans="1:6" ht="45">
      <c r="A10923" s="31">
        <v>39426</v>
      </c>
      <c r="B10923" s="537" t="s">
        <v>10917</v>
      </c>
      <c r="C10923" s="31" t="s">
        <v>7677</v>
      </c>
      <c r="D10923" s="31">
        <v>19.18</v>
      </c>
      <c r="E10923" s="310" t="str">
        <f t="shared" si="171"/>
        <v>SINAPI 07/2024 INSUMOS</v>
      </c>
      <c r="F10923" s="31">
        <v>19.18</v>
      </c>
    </row>
    <row r="10924" spans="1:6" ht="45">
      <c r="A10924" s="31">
        <v>39429</v>
      </c>
      <c r="B10924" s="537" t="s">
        <v>10918</v>
      </c>
      <c r="C10924" s="31" t="s">
        <v>7677</v>
      </c>
      <c r="D10924" s="31">
        <v>6.05</v>
      </c>
      <c r="E10924" s="310" t="str">
        <f t="shared" si="171"/>
        <v>SINAPI 07/2024 INSUMOS</v>
      </c>
      <c r="F10924" s="31">
        <v>6.05</v>
      </c>
    </row>
    <row r="10925" spans="1:6" ht="45">
      <c r="A10925" s="31">
        <v>39428</v>
      </c>
      <c r="B10925" s="537" t="s">
        <v>10919</v>
      </c>
      <c r="C10925" s="31" t="s">
        <v>7677</v>
      </c>
      <c r="D10925" s="31">
        <v>4.62</v>
      </c>
      <c r="E10925" s="310" t="str">
        <f t="shared" si="171"/>
        <v>SINAPI 07/2024 INSUMOS</v>
      </c>
      <c r="F10925" s="31">
        <v>4.62</v>
      </c>
    </row>
    <row r="10926" spans="1:6" ht="40.5">
      <c r="A10926" s="31">
        <v>39572</v>
      </c>
      <c r="B10926" s="537" t="s">
        <v>10920</v>
      </c>
      <c r="C10926" s="31" t="s">
        <v>7677</v>
      </c>
      <c r="D10926" s="31">
        <v>4</v>
      </c>
      <c r="E10926" s="310" t="str">
        <f t="shared" si="171"/>
        <v>SINAPI 07/2024 INSUMOS</v>
      </c>
      <c r="F10926" s="31">
        <v>4</v>
      </c>
    </row>
    <row r="10927" spans="1:6" ht="40.5">
      <c r="A10927" s="31">
        <v>39570</v>
      </c>
      <c r="B10927" s="537" t="s">
        <v>10921</v>
      </c>
      <c r="C10927" s="31" t="s">
        <v>7677</v>
      </c>
      <c r="D10927" s="31">
        <v>4.24</v>
      </c>
      <c r="E10927" s="310" t="str">
        <f t="shared" si="171"/>
        <v>SINAPI 07/2024 INSUMOS</v>
      </c>
      <c r="F10927" s="31">
        <v>4.24</v>
      </c>
    </row>
    <row r="10928" spans="1:6" ht="40.5">
      <c r="A10928" s="31">
        <v>39569</v>
      </c>
      <c r="B10928" s="537" t="s">
        <v>10922</v>
      </c>
      <c r="C10928" s="31" t="s">
        <v>7677</v>
      </c>
      <c r="D10928" s="31">
        <v>4.1900000000000004</v>
      </c>
      <c r="E10928" s="310" t="str">
        <f t="shared" si="171"/>
        <v>SINAPI 07/2024 INSUMOS</v>
      </c>
      <c r="F10928" s="31">
        <v>4.1900000000000004</v>
      </c>
    </row>
    <row r="10929" spans="1:6" ht="40.5">
      <c r="A10929" s="31">
        <v>39029</v>
      </c>
      <c r="B10929" s="537" t="s">
        <v>10923</v>
      </c>
      <c r="C10929" s="31" t="s">
        <v>7677</v>
      </c>
      <c r="D10929" s="31">
        <v>13.54</v>
      </c>
      <c r="E10929" s="310" t="str">
        <f t="shared" si="171"/>
        <v>SINAPI 07/2024 INSUMOS</v>
      </c>
      <c r="F10929" s="31">
        <v>13.54</v>
      </c>
    </row>
    <row r="10930" spans="1:6" ht="40.5">
      <c r="A10930" s="31">
        <v>39028</v>
      </c>
      <c r="B10930" s="537" t="s">
        <v>10924</v>
      </c>
      <c r="C10930" s="31" t="s">
        <v>7677</v>
      </c>
      <c r="D10930" s="31">
        <v>7.88</v>
      </c>
      <c r="E10930" s="310" t="str">
        <f t="shared" si="171"/>
        <v>SINAPI 07/2024 INSUMOS</v>
      </c>
      <c r="F10930" s="31">
        <v>7.88</v>
      </c>
    </row>
    <row r="10931" spans="1:6" ht="40.5">
      <c r="A10931" s="31">
        <v>39328</v>
      </c>
      <c r="B10931" s="537" t="s">
        <v>10925</v>
      </c>
      <c r="C10931" s="31" t="s">
        <v>7677</v>
      </c>
      <c r="D10931" s="31">
        <v>4.33</v>
      </c>
      <c r="E10931" s="310" t="str">
        <f t="shared" si="171"/>
        <v>SINAPI 07/2024 INSUMOS</v>
      </c>
      <c r="F10931" s="31">
        <v>4.33</v>
      </c>
    </row>
    <row r="10932" spans="1:6" ht="60">
      <c r="A10932" s="31">
        <v>38541</v>
      </c>
      <c r="B10932" s="537" t="s">
        <v>10926</v>
      </c>
      <c r="C10932" s="31" t="s">
        <v>7632</v>
      </c>
      <c r="D10932" s="118">
        <v>4049013.12</v>
      </c>
      <c r="E10932" s="310" t="str">
        <f t="shared" si="171"/>
        <v>SINAPI 07/2024 INSUMOS</v>
      </c>
      <c r="F10932" s="118">
        <v>4049013.12</v>
      </c>
    </row>
    <row r="10933" spans="1:6" ht="60">
      <c r="A10933" s="31">
        <v>38542</v>
      </c>
      <c r="B10933" s="537" t="s">
        <v>10927</v>
      </c>
      <c r="C10933" s="31" t="s">
        <v>7632</v>
      </c>
      <c r="D10933" s="118">
        <v>6296052.5899999999</v>
      </c>
      <c r="E10933" s="310" t="str">
        <f t="shared" si="171"/>
        <v>SINAPI 07/2024 INSUMOS</v>
      </c>
      <c r="F10933" s="118">
        <v>6296052.5899999999</v>
      </c>
    </row>
    <row r="10934" spans="1:6" ht="60">
      <c r="A10934" s="31">
        <v>38543</v>
      </c>
      <c r="B10934" s="537" t="s">
        <v>10928</v>
      </c>
      <c r="C10934" s="31" t="s">
        <v>7632</v>
      </c>
      <c r="D10934" s="118">
        <v>1541447.4</v>
      </c>
      <c r="E10934" s="310" t="str">
        <f t="shared" si="171"/>
        <v>SINAPI 07/2024 INSUMOS</v>
      </c>
      <c r="F10934" s="118">
        <v>1541447.4</v>
      </c>
    </row>
    <row r="10935" spans="1:6" ht="40.5">
      <c r="A10935" s="31">
        <v>40406</v>
      </c>
      <c r="B10935" s="537" t="s">
        <v>10929</v>
      </c>
      <c r="C10935" s="31" t="s">
        <v>7632</v>
      </c>
      <c r="D10935" s="118">
        <v>74813.7</v>
      </c>
      <c r="E10935" s="310" t="str">
        <f t="shared" si="171"/>
        <v>SINAPI 07/2024 INSUMOS</v>
      </c>
      <c r="F10935" s="118">
        <v>74813.7</v>
      </c>
    </row>
    <row r="10936" spans="1:6" ht="40.5">
      <c r="A10936" s="31">
        <v>40789</v>
      </c>
      <c r="B10936" s="537" t="s">
        <v>10930</v>
      </c>
      <c r="C10936" s="31" t="s">
        <v>7632</v>
      </c>
      <c r="D10936" s="118">
        <v>10781.42</v>
      </c>
      <c r="E10936" s="310" t="str">
        <f t="shared" si="171"/>
        <v>SINAPI 07/2024 INSUMOS</v>
      </c>
      <c r="F10936" s="118">
        <v>10781.42</v>
      </c>
    </row>
    <row r="10937" spans="1:6" ht="45">
      <c r="A10937" s="31">
        <v>40791</v>
      </c>
      <c r="B10937" s="537" t="s">
        <v>10931</v>
      </c>
      <c r="C10937" s="31" t="s">
        <v>7632</v>
      </c>
      <c r="D10937" s="118">
        <v>33750.54</v>
      </c>
      <c r="E10937" s="310" t="str">
        <f t="shared" si="171"/>
        <v>SINAPI 07/2024 INSUMOS</v>
      </c>
      <c r="F10937" s="118">
        <v>33750.54</v>
      </c>
    </row>
    <row r="10938" spans="1:6" ht="40.5">
      <c r="A10938" s="31">
        <v>11651</v>
      </c>
      <c r="B10938" s="537" t="s">
        <v>10932</v>
      </c>
      <c r="C10938" s="31" t="s">
        <v>7632</v>
      </c>
      <c r="D10938" s="118">
        <v>18458.650000000001</v>
      </c>
      <c r="E10938" s="310" t="str">
        <f t="shared" si="171"/>
        <v>SINAPI 07/2024 INSUMOS</v>
      </c>
      <c r="F10938" s="118">
        <v>18458.650000000001</v>
      </c>
    </row>
    <row r="10939" spans="1:6" ht="40.5">
      <c r="A10939" s="31">
        <v>40435</v>
      </c>
      <c r="B10939" s="537" t="s">
        <v>10933</v>
      </c>
      <c r="C10939" s="31" t="s">
        <v>7632</v>
      </c>
      <c r="D10939" s="118">
        <v>845625</v>
      </c>
      <c r="E10939" s="310" t="str">
        <f t="shared" si="171"/>
        <v>SINAPI 07/2024 INSUMOS</v>
      </c>
      <c r="F10939" s="118">
        <v>845625</v>
      </c>
    </row>
    <row r="10940" spans="1:6" ht="40.5">
      <c r="A10940" s="31">
        <v>39012</v>
      </c>
      <c r="B10940" s="537" t="s">
        <v>10934</v>
      </c>
      <c r="C10940" s="31" t="s">
        <v>7632</v>
      </c>
      <c r="D10940" s="118">
        <v>882292.78</v>
      </c>
      <c r="E10940" s="310" t="str">
        <f t="shared" si="171"/>
        <v>SINAPI 07/2024 INSUMOS</v>
      </c>
      <c r="F10940" s="118">
        <v>882292.78</v>
      </c>
    </row>
    <row r="10941" spans="1:6" ht="40.5">
      <c r="A10941" s="31">
        <v>13617</v>
      </c>
      <c r="B10941" s="537" t="s">
        <v>10935</v>
      </c>
      <c r="C10941" s="31" t="s">
        <v>7632</v>
      </c>
      <c r="D10941" s="118">
        <v>101737.93</v>
      </c>
      <c r="E10941" s="310" t="str">
        <f t="shared" si="171"/>
        <v>SINAPI 07/2024 INSUMOS</v>
      </c>
      <c r="F10941" s="118">
        <v>101737.93</v>
      </c>
    </row>
    <row r="10942" spans="1:6" ht="45">
      <c r="A10942" s="31">
        <v>35274</v>
      </c>
      <c r="B10942" s="537" t="s">
        <v>10936</v>
      </c>
      <c r="C10942" s="31" t="s">
        <v>7677</v>
      </c>
      <c r="D10942" s="31">
        <v>51.95</v>
      </c>
      <c r="E10942" s="310" t="str">
        <f t="shared" si="171"/>
        <v>SINAPI 07/2024 INSUMOS</v>
      </c>
      <c r="F10942" s="31">
        <v>51.95</v>
      </c>
    </row>
    <row r="10943" spans="1:6" ht="45">
      <c r="A10943" s="31">
        <v>35275</v>
      </c>
      <c r="B10943" s="537" t="s">
        <v>10937</v>
      </c>
      <c r="C10943" s="31" t="s">
        <v>7677</v>
      </c>
      <c r="D10943" s="31">
        <v>110.27</v>
      </c>
      <c r="E10943" s="310" t="str">
        <f t="shared" si="171"/>
        <v>SINAPI 07/2024 INSUMOS</v>
      </c>
      <c r="F10943" s="31">
        <v>110.27</v>
      </c>
    </row>
    <row r="10944" spans="1:6" ht="45">
      <c r="A10944" s="31">
        <v>35276</v>
      </c>
      <c r="B10944" s="537" t="s">
        <v>10938</v>
      </c>
      <c r="C10944" s="31" t="s">
        <v>7677</v>
      </c>
      <c r="D10944" s="31">
        <v>191.87</v>
      </c>
      <c r="E10944" s="310" t="str">
        <f t="shared" si="171"/>
        <v>SINAPI 07/2024 INSUMOS</v>
      </c>
      <c r="F10944" s="31">
        <v>191.87</v>
      </c>
    </row>
    <row r="10945" spans="1:6" ht="40.5">
      <c r="A10945" s="31">
        <v>38386</v>
      </c>
      <c r="B10945" s="537" t="s">
        <v>10939</v>
      </c>
      <c r="C10945" s="31" t="s">
        <v>7632</v>
      </c>
      <c r="D10945" s="31">
        <v>5.76</v>
      </c>
      <c r="E10945" s="310" t="str">
        <f t="shared" si="171"/>
        <v>SINAPI 07/2024 INSUMOS</v>
      </c>
      <c r="F10945" s="31">
        <v>5.76</v>
      </c>
    </row>
    <row r="10946" spans="1:6" ht="40.5">
      <c r="A10946" s="31">
        <v>11091</v>
      </c>
      <c r="B10946" s="537" t="s">
        <v>10940</v>
      </c>
      <c r="C10946" s="31" t="s">
        <v>7632</v>
      </c>
      <c r="D10946" s="31">
        <v>1.36</v>
      </c>
      <c r="E10946" s="310" t="str">
        <f t="shared" si="171"/>
        <v>SINAPI 07/2024 INSUMOS</v>
      </c>
      <c r="F10946" s="31">
        <v>1.36</v>
      </c>
    </row>
    <row r="10947" spans="1:6" ht="40.5">
      <c r="A10947" s="31">
        <v>37586</v>
      </c>
      <c r="B10947" s="537" t="s">
        <v>10941</v>
      </c>
      <c r="C10947" s="31" t="s">
        <v>9684</v>
      </c>
      <c r="D10947" s="31">
        <v>50.76</v>
      </c>
      <c r="E10947" s="310" t="str">
        <f t="shared" si="171"/>
        <v>SINAPI 07/2024 INSUMOS</v>
      </c>
      <c r="F10947" s="31">
        <v>50.76</v>
      </c>
    </row>
    <row r="10948" spans="1:6" ht="40.5">
      <c r="A10948" s="31">
        <v>37395</v>
      </c>
      <c r="B10948" s="537" t="s">
        <v>10942</v>
      </c>
      <c r="C10948" s="31" t="s">
        <v>9684</v>
      </c>
      <c r="D10948" s="31">
        <v>43.65</v>
      </c>
      <c r="E10948" s="310" t="str">
        <f t="shared" si="171"/>
        <v>SINAPI 07/2024 INSUMOS</v>
      </c>
      <c r="F10948" s="31">
        <v>43.65</v>
      </c>
    </row>
    <row r="10949" spans="1:6" ht="40.5">
      <c r="A10949" s="31">
        <v>14147</v>
      </c>
      <c r="B10949" s="537" t="s">
        <v>10943</v>
      </c>
      <c r="C10949" s="31" t="s">
        <v>9684</v>
      </c>
      <c r="D10949" s="31">
        <v>57.9</v>
      </c>
      <c r="E10949" s="310" t="str">
        <f t="shared" si="171"/>
        <v>SINAPI 07/2024 INSUMOS</v>
      </c>
      <c r="F10949" s="31">
        <v>57.9</v>
      </c>
    </row>
    <row r="10950" spans="1:6" ht="40.5">
      <c r="A10950" s="31">
        <v>37396</v>
      </c>
      <c r="B10950" s="537" t="s">
        <v>10944</v>
      </c>
      <c r="C10950" s="31" t="s">
        <v>9684</v>
      </c>
      <c r="D10950" s="31">
        <v>35.71</v>
      </c>
      <c r="E10950" s="310" t="str">
        <f t="shared" si="171"/>
        <v>SINAPI 07/2024 INSUMOS</v>
      </c>
      <c r="F10950" s="31">
        <v>35.71</v>
      </c>
    </row>
    <row r="10951" spans="1:6" ht="40.5">
      <c r="A10951" s="31">
        <v>37397</v>
      </c>
      <c r="B10951" s="537" t="s">
        <v>10945</v>
      </c>
      <c r="C10951" s="31" t="s">
        <v>9684</v>
      </c>
      <c r="D10951" s="31">
        <v>37.409999999999997</v>
      </c>
      <c r="E10951" s="310" t="str">
        <f t="shared" si="171"/>
        <v>SINAPI 07/2024 INSUMOS</v>
      </c>
      <c r="F10951" s="31">
        <v>37.409999999999997</v>
      </c>
    </row>
    <row r="10952" spans="1:6" ht="40.5">
      <c r="A10952" s="31">
        <v>43606</v>
      </c>
      <c r="B10952" s="537" t="s">
        <v>10946</v>
      </c>
      <c r="C10952" s="31" t="s">
        <v>7632</v>
      </c>
      <c r="D10952" s="31">
        <v>9.1199999999999992</v>
      </c>
      <c r="E10952" s="310" t="str">
        <f t="shared" si="171"/>
        <v>SINAPI 07/2024 INSUMOS</v>
      </c>
      <c r="F10952" s="31">
        <v>9.1199999999999992</v>
      </c>
    </row>
    <row r="10953" spans="1:6" ht="40.5">
      <c r="A10953" s="31">
        <v>444</v>
      </c>
      <c r="B10953" s="537" t="s">
        <v>10947</v>
      </c>
      <c r="C10953" s="31" t="s">
        <v>7632</v>
      </c>
      <c r="D10953" s="31">
        <v>24</v>
      </c>
      <c r="E10953" s="310" t="str">
        <f t="shared" si="171"/>
        <v>SINAPI 07/2024 INSUMOS</v>
      </c>
      <c r="F10953" s="31">
        <v>24</v>
      </c>
    </row>
    <row r="10954" spans="1:6" ht="40.5">
      <c r="A10954" s="31">
        <v>445</v>
      </c>
      <c r="B10954" s="537" t="s">
        <v>10948</v>
      </c>
      <c r="C10954" s="31" t="s">
        <v>7632</v>
      </c>
      <c r="D10954" s="31">
        <v>32.85</v>
      </c>
      <c r="E10954" s="310" t="str">
        <f t="shared" si="171"/>
        <v>SINAPI 07/2024 INSUMOS</v>
      </c>
      <c r="F10954" s="31">
        <v>32.85</v>
      </c>
    </row>
    <row r="10955" spans="1:6" ht="40.5">
      <c r="A10955" s="31">
        <v>4783</v>
      </c>
      <c r="B10955" s="537" t="s">
        <v>10949</v>
      </c>
      <c r="C10955" s="31" t="s">
        <v>7781</v>
      </c>
      <c r="D10955" s="31">
        <v>18.079999999999998</v>
      </c>
      <c r="E10955" s="310" t="str">
        <f t="shared" si="171"/>
        <v>SINAPI 07/2024 INSUMOS</v>
      </c>
      <c r="F10955" s="31">
        <v>20.99</v>
      </c>
    </row>
    <row r="10956" spans="1:6" ht="40.5">
      <c r="A10956" s="31">
        <v>41079</v>
      </c>
      <c r="B10956" s="537" t="s">
        <v>10950</v>
      </c>
      <c r="C10956" s="31" t="s">
        <v>7783</v>
      </c>
      <c r="D10956" s="118">
        <v>3159.82</v>
      </c>
      <c r="E10956" s="310" t="str">
        <f t="shared" si="171"/>
        <v>SINAPI 07/2024 INSUMOS</v>
      </c>
      <c r="F10956" s="118">
        <v>3668.94</v>
      </c>
    </row>
    <row r="10957" spans="1:6" ht="40.5">
      <c r="A10957" s="31">
        <v>12874</v>
      </c>
      <c r="B10957" s="537" t="s">
        <v>10951</v>
      </c>
      <c r="C10957" s="31" t="s">
        <v>7781</v>
      </c>
      <c r="D10957" s="31">
        <v>17.55</v>
      </c>
      <c r="E10957" s="310" t="str">
        <f t="shared" si="171"/>
        <v>SINAPI 07/2024 INSUMOS</v>
      </c>
      <c r="F10957" s="31">
        <v>20.37</v>
      </c>
    </row>
    <row r="10958" spans="1:6" ht="40.5">
      <c r="A10958" s="31">
        <v>41082</v>
      </c>
      <c r="B10958" s="537" t="s">
        <v>10952</v>
      </c>
      <c r="C10958" s="31" t="s">
        <v>7783</v>
      </c>
      <c r="D10958" s="118">
        <v>3068.4</v>
      </c>
      <c r="E10958" s="310" t="str">
        <f t="shared" si="171"/>
        <v>SINAPI 07/2024 INSUMOS</v>
      </c>
      <c r="F10958" s="118">
        <v>3562.79</v>
      </c>
    </row>
    <row r="10959" spans="1:6" ht="40.5">
      <c r="A10959" s="31">
        <v>4785</v>
      </c>
      <c r="B10959" s="537" t="s">
        <v>10953</v>
      </c>
      <c r="C10959" s="31" t="s">
        <v>7781</v>
      </c>
      <c r="D10959" s="31">
        <v>18.079999999999998</v>
      </c>
      <c r="E10959" s="310" t="str">
        <f t="shared" si="171"/>
        <v>SINAPI 07/2024 INSUMOS</v>
      </c>
      <c r="F10959" s="31">
        <v>20.99</v>
      </c>
    </row>
    <row r="10960" spans="1:6" ht="40.5">
      <c r="A10960" s="31">
        <v>41081</v>
      </c>
      <c r="B10960" s="537" t="s">
        <v>10954</v>
      </c>
      <c r="C10960" s="31" t="s">
        <v>7783</v>
      </c>
      <c r="D10960" s="118">
        <v>3159.82</v>
      </c>
      <c r="E10960" s="310" t="str">
        <f t="shared" si="171"/>
        <v>SINAPI 07/2024 INSUMOS</v>
      </c>
      <c r="F10960" s="118">
        <v>3668.94</v>
      </c>
    </row>
    <row r="10961" spans="1:6" ht="40.5">
      <c r="A10961" s="31">
        <v>4801</v>
      </c>
      <c r="B10961" s="537" t="s">
        <v>10955</v>
      </c>
      <c r="C10961" s="31" t="s">
        <v>8036</v>
      </c>
      <c r="D10961" s="31">
        <v>101.13</v>
      </c>
      <c r="E10961" s="310" t="str">
        <f t="shared" si="171"/>
        <v>SINAPI 07/2024 INSUMOS</v>
      </c>
      <c r="F10961" s="31">
        <v>101.13</v>
      </c>
    </row>
    <row r="10962" spans="1:6" ht="40.5">
      <c r="A10962" s="31">
        <v>4794</v>
      </c>
      <c r="B10962" s="537" t="s">
        <v>10956</v>
      </c>
      <c r="C10962" s="31" t="s">
        <v>8036</v>
      </c>
      <c r="D10962" s="31">
        <v>460.59</v>
      </c>
      <c r="E10962" s="310" t="str">
        <f t="shared" si="171"/>
        <v>SINAPI 07/2024 INSUMOS</v>
      </c>
      <c r="F10962" s="31">
        <v>460.59</v>
      </c>
    </row>
    <row r="10963" spans="1:6" ht="40.5">
      <c r="A10963" s="31">
        <v>4796</v>
      </c>
      <c r="B10963" s="537" t="s">
        <v>10957</v>
      </c>
      <c r="C10963" s="31" t="s">
        <v>8036</v>
      </c>
      <c r="D10963" s="31">
        <v>279.76</v>
      </c>
      <c r="E10963" s="310" t="str">
        <f t="shared" si="171"/>
        <v>SINAPI 07/2024 INSUMOS</v>
      </c>
      <c r="F10963" s="31">
        <v>279.76</v>
      </c>
    </row>
    <row r="10964" spans="1:6" ht="40.5">
      <c r="A10964" s="31">
        <v>4800</v>
      </c>
      <c r="B10964" s="537" t="s">
        <v>10958</v>
      </c>
      <c r="C10964" s="31" t="s">
        <v>8036</v>
      </c>
      <c r="D10964" s="31">
        <v>76.930000000000007</v>
      </c>
      <c r="E10964" s="310" t="str">
        <f t="shared" si="171"/>
        <v>SINAPI 07/2024 INSUMOS</v>
      </c>
      <c r="F10964" s="31">
        <v>76.930000000000007</v>
      </c>
    </row>
    <row r="10965" spans="1:6" ht="40.5">
      <c r="A10965" s="31">
        <v>4795</v>
      </c>
      <c r="B10965" s="537" t="s">
        <v>10959</v>
      </c>
      <c r="C10965" s="31" t="s">
        <v>8036</v>
      </c>
      <c r="D10965" s="31">
        <v>448.36</v>
      </c>
      <c r="E10965" s="310" t="str">
        <f t="shared" si="171"/>
        <v>SINAPI 07/2024 INSUMOS</v>
      </c>
      <c r="F10965" s="31">
        <v>448.36</v>
      </c>
    </row>
    <row r="10966" spans="1:6" ht="60">
      <c r="A10966" s="31">
        <v>39694</v>
      </c>
      <c r="B10966" s="537" t="s">
        <v>10960</v>
      </c>
      <c r="C10966" s="31" t="s">
        <v>8036</v>
      </c>
      <c r="D10966" s="31">
        <v>389.37</v>
      </c>
      <c r="E10966" s="310" t="str">
        <f t="shared" si="171"/>
        <v>SINAPI 07/2024 INSUMOS</v>
      </c>
      <c r="F10966" s="31">
        <v>389.37</v>
      </c>
    </row>
    <row r="10967" spans="1:6" ht="40.5">
      <c r="A10967" s="31">
        <v>1292</v>
      </c>
      <c r="B10967" s="537" t="s">
        <v>10961</v>
      </c>
      <c r="C10967" s="31" t="s">
        <v>8036</v>
      </c>
      <c r="D10967" s="31">
        <v>74.06</v>
      </c>
      <c r="E10967" s="310" t="str">
        <f t="shared" si="171"/>
        <v>SINAPI 07/2024 INSUMOS</v>
      </c>
      <c r="F10967" s="31">
        <v>74.06</v>
      </c>
    </row>
    <row r="10968" spans="1:6" ht="40.5">
      <c r="A10968" s="31">
        <v>1287</v>
      </c>
      <c r="B10968" s="537" t="s">
        <v>10962</v>
      </c>
      <c r="C10968" s="31" t="s">
        <v>8036</v>
      </c>
      <c r="D10968" s="31">
        <v>36.33</v>
      </c>
      <c r="E10968" s="310" t="str">
        <f t="shared" si="171"/>
        <v>SINAPI 07/2024 INSUMOS</v>
      </c>
      <c r="F10968" s="31">
        <v>36.33</v>
      </c>
    </row>
    <row r="10969" spans="1:6" ht="40.5">
      <c r="A10969" s="31">
        <v>4786</v>
      </c>
      <c r="B10969" s="537" t="s">
        <v>10963</v>
      </c>
      <c r="C10969" s="31" t="s">
        <v>8036</v>
      </c>
      <c r="D10969" s="31">
        <v>120</v>
      </c>
      <c r="E10969" s="310" t="str">
        <f t="shared" si="171"/>
        <v>SINAPI 07/2024 INSUMOS</v>
      </c>
      <c r="F10969" s="31">
        <v>120</v>
      </c>
    </row>
    <row r="10970" spans="1:6" ht="45">
      <c r="A10970" s="31">
        <v>10840</v>
      </c>
      <c r="B10970" s="537" t="s">
        <v>10964</v>
      </c>
      <c r="C10970" s="31" t="s">
        <v>8036</v>
      </c>
      <c r="D10970" s="31">
        <v>480</v>
      </c>
      <c r="E10970" s="310" t="str">
        <f t="shared" si="171"/>
        <v>SINAPI 07/2024 INSUMOS</v>
      </c>
      <c r="F10970" s="31">
        <v>480</v>
      </c>
    </row>
    <row r="10971" spans="1:6" ht="45">
      <c r="A10971" s="31">
        <v>10841</v>
      </c>
      <c r="B10971" s="537" t="s">
        <v>10965</v>
      </c>
      <c r="C10971" s="31" t="s">
        <v>8036</v>
      </c>
      <c r="D10971" s="31">
        <v>362.26</v>
      </c>
      <c r="E10971" s="310" t="str">
        <f t="shared" si="171"/>
        <v>SINAPI 07/2024 INSUMOS</v>
      </c>
      <c r="F10971" s="31">
        <v>362.26</v>
      </c>
    </row>
    <row r="10972" spans="1:6" ht="45">
      <c r="A10972" s="31">
        <v>44540</v>
      </c>
      <c r="B10972" s="537" t="s">
        <v>10966</v>
      </c>
      <c r="C10972" s="31" t="s">
        <v>8036</v>
      </c>
      <c r="D10972" s="31">
        <v>462.89</v>
      </c>
      <c r="E10972" s="310" t="str">
        <f t="shared" si="171"/>
        <v>SINAPI 07/2024 INSUMOS</v>
      </c>
      <c r="F10972" s="31">
        <v>462.89</v>
      </c>
    </row>
    <row r="10973" spans="1:6" ht="45">
      <c r="A10973" s="31">
        <v>10842</v>
      </c>
      <c r="B10973" s="537" t="s">
        <v>10967</v>
      </c>
      <c r="C10973" s="31" t="s">
        <v>8036</v>
      </c>
      <c r="D10973" s="31">
        <v>523.27</v>
      </c>
      <c r="E10973" s="310" t="str">
        <f t="shared" si="171"/>
        <v>SINAPI 07/2024 INSUMOS</v>
      </c>
      <c r="F10973" s="31">
        <v>523.27</v>
      </c>
    </row>
    <row r="10974" spans="1:6" ht="40.5">
      <c r="A10974" s="31">
        <v>21108</v>
      </c>
      <c r="B10974" s="537" t="s">
        <v>10968</v>
      </c>
      <c r="C10974" s="31" t="s">
        <v>8036</v>
      </c>
      <c r="D10974" s="31">
        <v>72.849999999999994</v>
      </c>
      <c r="E10974" s="310" t="str">
        <f t="shared" si="171"/>
        <v>SINAPI 07/2024 INSUMOS</v>
      </c>
      <c r="F10974" s="31">
        <v>72.849999999999994</v>
      </c>
    </row>
    <row r="10975" spans="1:6" ht="40.5">
      <c r="A10975" s="31">
        <v>38195</v>
      </c>
      <c r="B10975" s="537" t="s">
        <v>10969</v>
      </c>
      <c r="C10975" s="31" t="s">
        <v>8036</v>
      </c>
      <c r="D10975" s="31">
        <v>116.58</v>
      </c>
      <c r="E10975" s="310" t="str">
        <f t="shared" si="171"/>
        <v>SINAPI 07/2024 INSUMOS</v>
      </c>
      <c r="F10975" s="31">
        <v>116.58</v>
      </c>
    </row>
    <row r="10976" spans="1:6" ht="40.5">
      <c r="A10976" s="31">
        <v>38180</v>
      </c>
      <c r="B10976" s="537" t="s">
        <v>10970</v>
      </c>
      <c r="C10976" s="31" t="s">
        <v>8036</v>
      </c>
      <c r="D10976" s="31">
        <v>225.24</v>
      </c>
      <c r="E10976" s="310" t="str">
        <f t="shared" si="171"/>
        <v>SINAPI 07/2024 INSUMOS</v>
      </c>
      <c r="F10976" s="31">
        <v>225.24</v>
      </c>
    </row>
    <row r="10977" spans="1:6" ht="40.5">
      <c r="A10977" s="31">
        <v>40648</v>
      </c>
      <c r="B10977" s="537" t="s">
        <v>10971</v>
      </c>
      <c r="C10977" s="31" t="s">
        <v>8036</v>
      </c>
      <c r="D10977" s="31">
        <v>230.4</v>
      </c>
      <c r="E10977" s="310" t="str">
        <f t="shared" si="171"/>
        <v>SINAPI 07/2024 INSUMOS</v>
      </c>
      <c r="F10977" s="31">
        <v>230.4</v>
      </c>
    </row>
    <row r="10978" spans="1:6" ht="40.5">
      <c r="A10978" s="31">
        <v>40649</v>
      </c>
      <c r="B10978" s="537" t="s">
        <v>10972</v>
      </c>
      <c r="C10978" s="31" t="s">
        <v>8036</v>
      </c>
      <c r="D10978" s="31">
        <v>134.19999999999999</v>
      </c>
      <c r="E10978" s="310" t="str">
        <f t="shared" si="171"/>
        <v>SINAPI 07/2024 INSUMOS</v>
      </c>
      <c r="F10978" s="31">
        <v>134.19999999999999</v>
      </c>
    </row>
    <row r="10979" spans="1:6" ht="40.5">
      <c r="A10979" s="31">
        <v>40650</v>
      </c>
      <c r="B10979" s="537" t="s">
        <v>10973</v>
      </c>
      <c r="C10979" s="31" t="s">
        <v>8036</v>
      </c>
      <c r="D10979" s="31">
        <v>172.8</v>
      </c>
      <c r="E10979" s="310" t="str">
        <f t="shared" si="171"/>
        <v>SINAPI 07/2024 INSUMOS</v>
      </c>
      <c r="F10979" s="31">
        <v>172.8</v>
      </c>
    </row>
    <row r="10980" spans="1:6" ht="40.5">
      <c r="A10980" s="31">
        <v>40651</v>
      </c>
      <c r="B10980" s="537" t="s">
        <v>10974</v>
      </c>
      <c r="C10980" s="31" t="s">
        <v>8036</v>
      </c>
      <c r="D10980" s="31">
        <v>318.72000000000003</v>
      </c>
      <c r="E10980" s="310" t="str">
        <f t="shared" si="171"/>
        <v>SINAPI 07/2024 INSUMOS</v>
      </c>
      <c r="F10980" s="31">
        <v>318.72000000000003</v>
      </c>
    </row>
    <row r="10981" spans="1:6" ht="40.5">
      <c r="A10981" s="31">
        <v>40652</v>
      </c>
      <c r="B10981" s="537" t="s">
        <v>10975</v>
      </c>
      <c r="C10981" s="31" t="s">
        <v>8036</v>
      </c>
      <c r="D10981" s="31">
        <v>170.88</v>
      </c>
      <c r="E10981" s="310" t="str">
        <f t="shared" si="171"/>
        <v>SINAPI 07/2024 INSUMOS</v>
      </c>
      <c r="F10981" s="31">
        <v>170.88</v>
      </c>
    </row>
    <row r="10982" spans="1:6" ht="40.5">
      <c r="A10982" s="31">
        <v>40647</v>
      </c>
      <c r="B10982" s="537" t="s">
        <v>10976</v>
      </c>
      <c r="C10982" s="31" t="s">
        <v>8036</v>
      </c>
      <c r="D10982" s="31">
        <v>188.16</v>
      </c>
      <c r="E10982" s="310" t="str">
        <f t="shared" si="171"/>
        <v>SINAPI 07/2024 INSUMOS</v>
      </c>
      <c r="F10982" s="31">
        <v>188.16</v>
      </c>
    </row>
    <row r="10983" spans="1:6" ht="40.5">
      <c r="A10983" s="31">
        <v>40653</v>
      </c>
      <c r="B10983" s="537" t="s">
        <v>10977</v>
      </c>
      <c r="C10983" s="31" t="s">
        <v>8036</v>
      </c>
      <c r="D10983" s="31">
        <v>144</v>
      </c>
      <c r="E10983" s="310" t="str">
        <f t="shared" si="171"/>
        <v>SINAPI 07/2024 INSUMOS</v>
      </c>
      <c r="F10983" s="31">
        <v>144</v>
      </c>
    </row>
    <row r="10984" spans="1:6" ht="45">
      <c r="A10984" s="31">
        <v>38135</v>
      </c>
      <c r="B10984" s="537" t="s">
        <v>10978</v>
      </c>
      <c r="C10984" s="31" t="s">
        <v>8036</v>
      </c>
      <c r="D10984" s="31">
        <v>95.63</v>
      </c>
      <c r="E10984" s="310" t="str">
        <f t="shared" si="171"/>
        <v>SINAPI 07/2024 INSUMOS</v>
      </c>
      <c r="F10984" s="31">
        <v>95.63</v>
      </c>
    </row>
    <row r="10985" spans="1:6" ht="40.5">
      <c r="A10985" s="31">
        <v>36178</v>
      </c>
      <c r="B10985" s="537" t="s">
        <v>10979</v>
      </c>
      <c r="C10985" s="31" t="s">
        <v>7632</v>
      </c>
      <c r="D10985" s="31">
        <v>12.44</v>
      </c>
      <c r="E10985" s="310" t="str">
        <f t="shared" si="171"/>
        <v>SINAPI 07/2024 INSUMOS</v>
      </c>
      <c r="F10985" s="31">
        <v>12.44</v>
      </c>
    </row>
    <row r="10986" spans="1:6" ht="40.5">
      <c r="A10986" s="31">
        <v>38181</v>
      </c>
      <c r="B10986" s="537" t="s">
        <v>10980</v>
      </c>
      <c r="C10986" s="31" t="s">
        <v>8036</v>
      </c>
      <c r="D10986" s="31">
        <v>307.48</v>
      </c>
      <c r="E10986" s="310" t="str">
        <f t="shared" ref="E10986:E11049" si="172">+$G$7658</f>
        <v>SINAPI 07/2024 INSUMOS</v>
      </c>
      <c r="F10986" s="31">
        <v>307.48</v>
      </c>
    </row>
    <row r="10987" spans="1:6" ht="40.5">
      <c r="A10987" s="31">
        <v>38182</v>
      </c>
      <c r="B10987" s="537" t="s">
        <v>10981</v>
      </c>
      <c r="C10987" s="31" t="s">
        <v>8036</v>
      </c>
      <c r="D10987" s="31">
        <v>292.89</v>
      </c>
      <c r="E10987" s="310" t="str">
        <f t="shared" si="172"/>
        <v>SINAPI 07/2024 INSUMOS</v>
      </c>
      <c r="F10987" s="31">
        <v>292.89</v>
      </c>
    </row>
    <row r="10988" spans="1:6" ht="40.5">
      <c r="A10988" s="31">
        <v>38186</v>
      </c>
      <c r="B10988" s="537" t="s">
        <v>10982</v>
      </c>
      <c r="C10988" s="31" t="s">
        <v>8036</v>
      </c>
      <c r="D10988" s="31">
        <v>761.33</v>
      </c>
      <c r="E10988" s="310" t="str">
        <f t="shared" si="172"/>
        <v>SINAPI 07/2024 INSUMOS</v>
      </c>
      <c r="F10988" s="31">
        <v>761.33</v>
      </c>
    </row>
    <row r="10989" spans="1:6" ht="40.5">
      <c r="A10989" s="31">
        <v>38185</v>
      </c>
      <c r="B10989" s="537" t="s">
        <v>10983</v>
      </c>
      <c r="C10989" s="31" t="s">
        <v>8036</v>
      </c>
      <c r="D10989" s="31">
        <v>677.85</v>
      </c>
      <c r="E10989" s="310" t="str">
        <f t="shared" si="172"/>
        <v>SINAPI 07/2024 INSUMOS</v>
      </c>
      <c r="F10989" s="31">
        <v>677.85</v>
      </c>
    </row>
    <row r="10990" spans="1:6" ht="40.5">
      <c r="A10990" s="31">
        <v>40654</v>
      </c>
      <c r="B10990" s="537" t="s">
        <v>10984</v>
      </c>
      <c r="C10990" s="31" t="s">
        <v>8036</v>
      </c>
      <c r="D10990" s="31">
        <v>223.68</v>
      </c>
      <c r="E10990" s="310" t="str">
        <f t="shared" si="172"/>
        <v>SINAPI 07/2024 INSUMOS</v>
      </c>
      <c r="F10990" s="31">
        <v>223.68</v>
      </c>
    </row>
    <row r="10991" spans="1:6" ht="45">
      <c r="A10991" s="31">
        <v>44541</v>
      </c>
      <c r="B10991" s="537" t="s">
        <v>10985</v>
      </c>
      <c r="C10991" s="31" t="s">
        <v>8036</v>
      </c>
      <c r="D10991" s="31">
        <v>382.38</v>
      </c>
      <c r="E10991" s="310" t="str">
        <f t="shared" si="172"/>
        <v>SINAPI 07/2024 INSUMOS</v>
      </c>
      <c r="F10991" s="31">
        <v>382.38</v>
      </c>
    </row>
    <row r="10992" spans="1:6" ht="40.5">
      <c r="A10992" s="31">
        <v>4822</v>
      </c>
      <c r="B10992" s="537" t="s">
        <v>10986</v>
      </c>
      <c r="C10992" s="31" t="s">
        <v>8036</v>
      </c>
      <c r="D10992" s="31">
        <v>437.8</v>
      </c>
      <c r="E10992" s="310" t="str">
        <f t="shared" si="172"/>
        <v>SINAPI 07/2024 INSUMOS</v>
      </c>
      <c r="F10992" s="31">
        <v>437.8</v>
      </c>
    </row>
    <row r="10993" spans="1:6" ht="40.5">
      <c r="A10993" s="31">
        <v>4818</v>
      </c>
      <c r="B10993" s="537" t="s">
        <v>10987</v>
      </c>
      <c r="C10993" s="31" t="s">
        <v>8036</v>
      </c>
      <c r="D10993" s="31">
        <v>450</v>
      </c>
      <c r="E10993" s="310" t="str">
        <f t="shared" si="172"/>
        <v>SINAPI 07/2024 INSUMOS</v>
      </c>
      <c r="F10993" s="31">
        <v>450</v>
      </c>
    </row>
    <row r="10994" spans="1:6" ht="45">
      <c r="A10994" s="31">
        <v>39567</v>
      </c>
      <c r="B10994" s="537" t="s">
        <v>10988</v>
      </c>
      <c r="C10994" s="31" t="s">
        <v>8036</v>
      </c>
      <c r="D10994" s="31">
        <v>39.81</v>
      </c>
      <c r="E10994" s="310" t="str">
        <f t="shared" si="172"/>
        <v>SINAPI 07/2024 INSUMOS</v>
      </c>
      <c r="F10994" s="31">
        <v>39.81</v>
      </c>
    </row>
    <row r="10995" spans="1:6" ht="45">
      <c r="A10995" s="31">
        <v>39566</v>
      </c>
      <c r="B10995" s="537" t="s">
        <v>10989</v>
      </c>
      <c r="C10995" s="31" t="s">
        <v>8036</v>
      </c>
      <c r="D10995" s="31">
        <v>42.14</v>
      </c>
      <c r="E10995" s="310" t="str">
        <f t="shared" si="172"/>
        <v>SINAPI 07/2024 INSUMOS</v>
      </c>
      <c r="F10995" s="31">
        <v>42.14</v>
      </c>
    </row>
    <row r="10996" spans="1:6" ht="40.5">
      <c r="A10996" s="31">
        <v>39416</v>
      </c>
      <c r="B10996" s="537" t="s">
        <v>10990</v>
      </c>
      <c r="C10996" s="31" t="s">
        <v>8036</v>
      </c>
      <c r="D10996" s="31">
        <v>25.68</v>
      </c>
      <c r="E10996" s="310" t="str">
        <f t="shared" si="172"/>
        <v>SINAPI 07/2024 INSUMOS</v>
      </c>
      <c r="F10996" s="31">
        <v>25.68</v>
      </c>
    </row>
    <row r="10997" spans="1:6" ht="40.5">
      <c r="A10997" s="31">
        <v>39417</v>
      </c>
      <c r="B10997" s="537" t="s">
        <v>10991</v>
      </c>
      <c r="C10997" s="31" t="s">
        <v>8036</v>
      </c>
      <c r="D10997" s="31">
        <v>25.05</v>
      </c>
      <c r="E10997" s="310" t="str">
        <f t="shared" si="172"/>
        <v>SINAPI 07/2024 INSUMOS</v>
      </c>
      <c r="F10997" s="31">
        <v>25.05</v>
      </c>
    </row>
    <row r="10998" spans="1:6" ht="40.5">
      <c r="A10998" s="31">
        <v>43742</v>
      </c>
      <c r="B10998" s="537" t="s">
        <v>10992</v>
      </c>
      <c r="C10998" s="31" t="s">
        <v>8036</v>
      </c>
      <c r="D10998" s="31">
        <v>27.02</v>
      </c>
      <c r="E10998" s="310" t="str">
        <f t="shared" si="172"/>
        <v>SINAPI 07/2024 INSUMOS</v>
      </c>
      <c r="F10998" s="31">
        <v>27.02</v>
      </c>
    </row>
    <row r="10999" spans="1:6" ht="40.5">
      <c r="A10999" s="31">
        <v>39414</v>
      </c>
      <c r="B10999" s="537" t="s">
        <v>10993</v>
      </c>
      <c r="C10999" s="31" t="s">
        <v>8036</v>
      </c>
      <c r="D10999" s="31">
        <v>24.32</v>
      </c>
      <c r="E10999" s="310" t="str">
        <f t="shared" si="172"/>
        <v>SINAPI 07/2024 INSUMOS</v>
      </c>
      <c r="F10999" s="31">
        <v>24.32</v>
      </c>
    </row>
    <row r="11000" spans="1:6" ht="40.5">
      <c r="A11000" s="31">
        <v>39415</v>
      </c>
      <c r="B11000" s="537" t="s">
        <v>10994</v>
      </c>
      <c r="C11000" s="31" t="s">
        <v>8036</v>
      </c>
      <c r="D11000" s="31">
        <v>20.96</v>
      </c>
      <c r="E11000" s="310" t="str">
        <f t="shared" si="172"/>
        <v>SINAPI 07/2024 INSUMOS</v>
      </c>
      <c r="F11000" s="31">
        <v>20.96</v>
      </c>
    </row>
    <row r="11001" spans="1:6" ht="40.5">
      <c r="A11001" s="31">
        <v>43740</v>
      </c>
      <c r="B11001" s="537" t="s">
        <v>10995</v>
      </c>
      <c r="C11001" s="31" t="s">
        <v>8036</v>
      </c>
      <c r="D11001" s="31">
        <v>25.6</v>
      </c>
      <c r="E11001" s="310" t="str">
        <f t="shared" si="172"/>
        <v>SINAPI 07/2024 INSUMOS</v>
      </c>
      <c r="F11001" s="31">
        <v>25.6</v>
      </c>
    </row>
    <row r="11002" spans="1:6" ht="40.5">
      <c r="A11002" s="31">
        <v>39412</v>
      </c>
      <c r="B11002" s="537" t="s">
        <v>10996</v>
      </c>
      <c r="C11002" s="31" t="s">
        <v>8036</v>
      </c>
      <c r="D11002" s="31">
        <v>17.559999999999999</v>
      </c>
      <c r="E11002" s="310" t="str">
        <f t="shared" si="172"/>
        <v>SINAPI 07/2024 INSUMOS</v>
      </c>
      <c r="F11002" s="31">
        <v>17.559999999999999</v>
      </c>
    </row>
    <row r="11003" spans="1:6" ht="40.5">
      <c r="A11003" s="31">
        <v>39413</v>
      </c>
      <c r="B11003" s="537" t="s">
        <v>10997</v>
      </c>
      <c r="C11003" s="31" t="s">
        <v>8036</v>
      </c>
      <c r="D11003" s="31">
        <v>18.989999999999998</v>
      </c>
      <c r="E11003" s="310" t="str">
        <f t="shared" si="172"/>
        <v>SINAPI 07/2024 INSUMOS</v>
      </c>
      <c r="F11003" s="31">
        <v>18.989999999999998</v>
      </c>
    </row>
    <row r="11004" spans="1:6" ht="40.5">
      <c r="A11004" s="31">
        <v>43741</v>
      </c>
      <c r="B11004" s="537" t="s">
        <v>10998</v>
      </c>
      <c r="C11004" s="31" t="s">
        <v>8036</v>
      </c>
      <c r="D11004" s="31">
        <v>20.239999999999998</v>
      </c>
      <c r="E11004" s="310" t="str">
        <f t="shared" si="172"/>
        <v>SINAPI 07/2024 INSUMOS</v>
      </c>
      <c r="F11004" s="31">
        <v>20.239999999999998</v>
      </c>
    </row>
    <row r="11005" spans="1:6" ht="40.5">
      <c r="A11005" s="31">
        <v>11062</v>
      </c>
      <c r="B11005" s="537" t="s">
        <v>10999</v>
      </c>
      <c r="C11005" s="31" t="s">
        <v>8036</v>
      </c>
      <c r="D11005" s="31">
        <v>63.47</v>
      </c>
      <c r="E11005" s="310" t="str">
        <f t="shared" si="172"/>
        <v>SINAPI 07/2024 INSUMOS</v>
      </c>
      <c r="F11005" s="31">
        <v>63.47</v>
      </c>
    </row>
    <row r="11006" spans="1:6" ht="40.5">
      <c r="A11006" s="31">
        <v>11063</v>
      </c>
      <c r="B11006" s="537" t="s">
        <v>11000</v>
      </c>
      <c r="C11006" s="31" t="s">
        <v>8036</v>
      </c>
      <c r="D11006" s="31">
        <v>38.85</v>
      </c>
      <c r="E11006" s="310" t="str">
        <f t="shared" si="172"/>
        <v>SINAPI 07/2024 INSUMOS</v>
      </c>
      <c r="F11006" s="31">
        <v>38.85</v>
      </c>
    </row>
    <row r="11007" spans="1:6" ht="40.5">
      <c r="A11007" s="31">
        <v>13521</v>
      </c>
      <c r="B11007" s="537" t="s">
        <v>11001</v>
      </c>
      <c r="C11007" s="31" t="s">
        <v>7632</v>
      </c>
      <c r="D11007" s="31">
        <v>82.5</v>
      </c>
      <c r="E11007" s="310" t="str">
        <f t="shared" si="172"/>
        <v>SINAPI 07/2024 INSUMOS</v>
      </c>
      <c r="F11007" s="31">
        <v>82.5</v>
      </c>
    </row>
    <row r="11008" spans="1:6" ht="45">
      <c r="A11008" s="31">
        <v>10851</v>
      </c>
      <c r="B11008" s="537" t="s">
        <v>11002</v>
      </c>
      <c r="C11008" s="31" t="s">
        <v>7632</v>
      </c>
      <c r="D11008" s="31">
        <v>82.56</v>
      </c>
      <c r="E11008" s="310" t="str">
        <f t="shared" si="172"/>
        <v>SINAPI 07/2024 INSUMOS</v>
      </c>
      <c r="F11008" s="31">
        <v>82.56</v>
      </c>
    </row>
    <row r="11009" spans="1:6" ht="40.5">
      <c r="A11009" s="31">
        <v>39515</v>
      </c>
      <c r="B11009" s="537" t="s">
        <v>11003</v>
      </c>
      <c r="C11009" s="31" t="s">
        <v>7632</v>
      </c>
      <c r="D11009" s="31">
        <v>39.979999999999997</v>
      </c>
      <c r="E11009" s="310" t="str">
        <f t="shared" si="172"/>
        <v>SINAPI 07/2024 INSUMOS</v>
      </c>
      <c r="F11009" s="31">
        <v>39.979999999999997</v>
      </c>
    </row>
    <row r="11010" spans="1:6" ht="45">
      <c r="A11010" s="31">
        <v>39516</v>
      </c>
      <c r="B11010" s="537" t="s">
        <v>11004</v>
      </c>
      <c r="C11010" s="31" t="s">
        <v>7632</v>
      </c>
      <c r="D11010" s="31">
        <v>33.700000000000003</v>
      </c>
      <c r="E11010" s="310" t="str">
        <f t="shared" si="172"/>
        <v>SINAPI 07/2024 INSUMOS</v>
      </c>
      <c r="F11010" s="31">
        <v>33.700000000000003</v>
      </c>
    </row>
    <row r="11011" spans="1:6" ht="40.5">
      <c r="A11011" s="31">
        <v>39514</v>
      </c>
      <c r="B11011" s="537" t="s">
        <v>11005</v>
      </c>
      <c r="C11011" s="31" t="s">
        <v>7632</v>
      </c>
      <c r="D11011" s="31">
        <v>20.97</v>
      </c>
      <c r="E11011" s="310" t="str">
        <f t="shared" si="172"/>
        <v>SINAPI 07/2024 INSUMOS</v>
      </c>
      <c r="F11011" s="31">
        <v>20.97</v>
      </c>
    </row>
    <row r="11012" spans="1:6" ht="40.5">
      <c r="A11012" s="31">
        <v>4812</v>
      </c>
      <c r="B11012" s="537" t="s">
        <v>11006</v>
      </c>
      <c r="C11012" s="31" t="s">
        <v>8036</v>
      </c>
      <c r="D11012" s="31">
        <v>10.53</v>
      </c>
      <c r="E11012" s="310" t="str">
        <f t="shared" si="172"/>
        <v>SINAPI 07/2024 INSUMOS</v>
      </c>
      <c r="F11012" s="31">
        <v>10.53</v>
      </c>
    </row>
    <row r="11013" spans="1:6" ht="40.5">
      <c r="A11013" s="31">
        <v>10849</v>
      </c>
      <c r="B11013" s="537" t="s">
        <v>11007</v>
      </c>
      <c r="C11013" s="31" t="s">
        <v>7632</v>
      </c>
      <c r="D11013" s="118">
        <v>1200.01</v>
      </c>
      <c r="E11013" s="310" t="str">
        <f t="shared" si="172"/>
        <v>SINAPI 07/2024 INSUMOS</v>
      </c>
      <c r="F11013" s="118">
        <v>1200.01</v>
      </c>
    </row>
    <row r="11014" spans="1:6" ht="40.5">
      <c r="A11014" s="31">
        <v>10848</v>
      </c>
      <c r="B11014" s="537" t="s">
        <v>11008</v>
      </c>
      <c r="C11014" s="31" t="s">
        <v>7632</v>
      </c>
      <c r="D11014" s="31">
        <v>753.75</v>
      </c>
      <c r="E11014" s="310" t="str">
        <f t="shared" si="172"/>
        <v>SINAPI 07/2024 INSUMOS</v>
      </c>
      <c r="F11014" s="31">
        <v>753.75</v>
      </c>
    </row>
    <row r="11015" spans="1:6" ht="40.5">
      <c r="A11015" s="31">
        <v>4813</v>
      </c>
      <c r="B11015" s="537" t="s">
        <v>11009</v>
      </c>
      <c r="C11015" s="31" t="s">
        <v>8036</v>
      </c>
      <c r="D11015" s="31">
        <v>250</v>
      </c>
      <c r="E11015" s="310" t="str">
        <f t="shared" si="172"/>
        <v>SINAPI 07/2024 INSUMOS</v>
      </c>
      <c r="F11015" s="31">
        <v>250</v>
      </c>
    </row>
    <row r="11016" spans="1:6" ht="45">
      <c r="A11016" s="31">
        <v>37560</v>
      </c>
      <c r="B11016" s="537" t="s">
        <v>11010</v>
      </c>
      <c r="C11016" s="31" t="s">
        <v>7632</v>
      </c>
      <c r="D11016" s="31">
        <v>88.59</v>
      </c>
      <c r="E11016" s="310" t="str">
        <f t="shared" si="172"/>
        <v>SINAPI 07/2024 INSUMOS</v>
      </c>
      <c r="F11016" s="31">
        <v>88.59</v>
      </c>
    </row>
    <row r="11017" spans="1:6" ht="45">
      <c r="A11017" s="31">
        <v>37557</v>
      </c>
      <c r="B11017" s="537" t="s">
        <v>11011</v>
      </c>
      <c r="C11017" s="31" t="s">
        <v>7632</v>
      </c>
      <c r="D11017" s="31">
        <v>26.9</v>
      </c>
      <c r="E11017" s="310" t="str">
        <f t="shared" si="172"/>
        <v>SINAPI 07/2024 INSUMOS</v>
      </c>
      <c r="F11017" s="31">
        <v>26.9</v>
      </c>
    </row>
    <row r="11018" spans="1:6" ht="45">
      <c r="A11018" s="31">
        <v>37556</v>
      </c>
      <c r="B11018" s="537" t="s">
        <v>11012</v>
      </c>
      <c r="C11018" s="31" t="s">
        <v>7632</v>
      </c>
      <c r="D11018" s="31">
        <v>52.05</v>
      </c>
      <c r="E11018" s="310" t="str">
        <f t="shared" si="172"/>
        <v>SINAPI 07/2024 INSUMOS</v>
      </c>
      <c r="F11018" s="31">
        <v>52.05</v>
      </c>
    </row>
    <row r="11019" spans="1:6" ht="60">
      <c r="A11019" s="31">
        <v>37559</v>
      </c>
      <c r="B11019" s="537" t="s">
        <v>11013</v>
      </c>
      <c r="C11019" s="31" t="s">
        <v>7632</v>
      </c>
      <c r="D11019" s="31">
        <v>63.85</v>
      </c>
      <c r="E11019" s="310" t="str">
        <f t="shared" si="172"/>
        <v>SINAPI 07/2024 INSUMOS</v>
      </c>
      <c r="F11019" s="31">
        <v>63.85</v>
      </c>
    </row>
    <row r="11020" spans="1:6" ht="60">
      <c r="A11020" s="31">
        <v>37539</v>
      </c>
      <c r="B11020" s="537" t="s">
        <v>11014</v>
      </c>
      <c r="C11020" s="31" t="s">
        <v>7632</v>
      </c>
      <c r="D11020" s="31">
        <v>45</v>
      </c>
      <c r="E11020" s="310" t="str">
        <f t="shared" si="172"/>
        <v>SINAPI 07/2024 INSUMOS</v>
      </c>
      <c r="F11020" s="31">
        <v>45</v>
      </c>
    </row>
    <row r="11021" spans="1:6" ht="60">
      <c r="A11021" s="31">
        <v>37558</v>
      </c>
      <c r="B11021" s="537" t="s">
        <v>11015</v>
      </c>
      <c r="C11021" s="31" t="s">
        <v>7632</v>
      </c>
      <c r="D11021" s="31">
        <v>83.9</v>
      </c>
      <c r="E11021" s="310" t="str">
        <f t="shared" si="172"/>
        <v>SINAPI 07/2024 INSUMOS</v>
      </c>
      <c r="F11021" s="31">
        <v>83.9</v>
      </c>
    </row>
    <row r="11022" spans="1:6" ht="40.5">
      <c r="A11022" s="31">
        <v>34723</v>
      </c>
      <c r="B11022" s="537" t="s">
        <v>11016</v>
      </c>
      <c r="C11022" s="31" t="s">
        <v>8036</v>
      </c>
      <c r="D11022" s="31">
        <v>577.5</v>
      </c>
      <c r="E11022" s="310" t="str">
        <f t="shared" si="172"/>
        <v>SINAPI 07/2024 INSUMOS</v>
      </c>
      <c r="F11022" s="31">
        <v>577.5</v>
      </c>
    </row>
    <row r="11023" spans="1:6" ht="40.5">
      <c r="A11023" s="31">
        <v>34721</v>
      </c>
      <c r="B11023" s="537" t="s">
        <v>11017</v>
      </c>
      <c r="C11023" s="31" t="s">
        <v>8036</v>
      </c>
      <c r="D11023" s="31">
        <v>720</v>
      </c>
      <c r="E11023" s="310" t="str">
        <f t="shared" si="172"/>
        <v>SINAPI 07/2024 INSUMOS</v>
      </c>
      <c r="F11023" s="31">
        <v>720</v>
      </c>
    </row>
    <row r="11024" spans="1:6" ht="40.5">
      <c r="A11024" s="31">
        <v>4309</v>
      </c>
      <c r="B11024" s="537" t="s">
        <v>11018</v>
      </c>
      <c r="C11024" s="31" t="s">
        <v>7632</v>
      </c>
      <c r="D11024" s="31">
        <v>6.13</v>
      </c>
      <c r="E11024" s="310" t="str">
        <f t="shared" si="172"/>
        <v>SINAPI 07/2024 INSUMOS</v>
      </c>
      <c r="F11024" s="31">
        <v>6.13</v>
      </c>
    </row>
    <row r="11025" spans="1:6" ht="40.5">
      <c r="A11025" s="31">
        <v>4307</v>
      </c>
      <c r="B11025" s="537" t="s">
        <v>11019</v>
      </c>
      <c r="C11025" s="31" t="s">
        <v>7632</v>
      </c>
      <c r="D11025" s="31">
        <v>10.48</v>
      </c>
      <c r="E11025" s="310" t="str">
        <f t="shared" si="172"/>
        <v>SINAPI 07/2024 INSUMOS</v>
      </c>
      <c r="F11025" s="31">
        <v>10.48</v>
      </c>
    </row>
    <row r="11026" spans="1:6" ht="40.5">
      <c r="A11026" s="31">
        <v>10850</v>
      </c>
      <c r="B11026" s="537" t="s">
        <v>11020</v>
      </c>
      <c r="C11026" s="31" t="s">
        <v>7632</v>
      </c>
      <c r="D11026" s="31">
        <v>37.5</v>
      </c>
      <c r="E11026" s="310" t="str">
        <f t="shared" si="172"/>
        <v>SINAPI 07/2024 INSUMOS</v>
      </c>
      <c r="F11026" s="31">
        <v>37.5</v>
      </c>
    </row>
    <row r="11027" spans="1:6" ht="75">
      <c r="A11027" s="31">
        <v>42438</v>
      </c>
      <c r="B11027" s="537" t="s">
        <v>11021</v>
      </c>
      <c r="C11027" s="31" t="s">
        <v>7632</v>
      </c>
      <c r="D11027" s="118">
        <v>2090.75</v>
      </c>
      <c r="E11027" s="310" t="str">
        <f t="shared" si="172"/>
        <v>SINAPI 07/2024 INSUMOS</v>
      </c>
      <c r="F11027" s="118">
        <v>2090.75</v>
      </c>
    </row>
    <row r="11028" spans="1:6" ht="40.5">
      <c r="A11028" s="31">
        <v>4792</v>
      </c>
      <c r="B11028" s="537" t="s">
        <v>11022</v>
      </c>
      <c r="C11028" s="31" t="s">
        <v>8036</v>
      </c>
      <c r="D11028" s="31">
        <v>216.22</v>
      </c>
      <c r="E11028" s="310" t="str">
        <f t="shared" si="172"/>
        <v>SINAPI 07/2024 INSUMOS</v>
      </c>
      <c r="F11028" s="31">
        <v>216.22</v>
      </c>
    </row>
    <row r="11029" spans="1:6" ht="40.5">
      <c r="A11029" s="31">
        <v>4790</v>
      </c>
      <c r="B11029" s="537" t="s">
        <v>11023</v>
      </c>
      <c r="C11029" s="31" t="s">
        <v>8036</v>
      </c>
      <c r="D11029" s="31">
        <v>130</v>
      </c>
      <c r="E11029" s="310" t="str">
        <f t="shared" si="172"/>
        <v>SINAPI 07/2024 INSUMOS</v>
      </c>
      <c r="F11029" s="31">
        <v>130</v>
      </c>
    </row>
    <row r="11030" spans="1:6" ht="40.5">
      <c r="A11030" s="31">
        <v>40671</v>
      </c>
      <c r="B11030" s="537" t="s">
        <v>11024</v>
      </c>
      <c r="C11030" s="31" t="s">
        <v>8036</v>
      </c>
      <c r="D11030" s="31">
        <v>81.650000000000006</v>
      </c>
      <c r="E11030" s="310" t="str">
        <f t="shared" si="172"/>
        <v>SINAPI 07/2024 INSUMOS</v>
      </c>
      <c r="F11030" s="31">
        <v>81.650000000000006</v>
      </c>
    </row>
    <row r="11031" spans="1:6" ht="40.5">
      <c r="A11031" s="31">
        <v>7552</v>
      </c>
      <c r="B11031" s="537" t="s">
        <v>11025</v>
      </c>
      <c r="C11031" s="31" t="s">
        <v>7632</v>
      </c>
      <c r="D11031" s="31">
        <v>26.2</v>
      </c>
      <c r="E11031" s="310" t="str">
        <f t="shared" si="172"/>
        <v>SINAPI 07/2024 INSUMOS</v>
      </c>
      <c r="F11031" s="31">
        <v>26.2</v>
      </c>
    </row>
    <row r="11032" spans="1:6" ht="40.5">
      <c r="A11032" s="31">
        <v>4893</v>
      </c>
      <c r="B11032" s="537" t="s">
        <v>11026</v>
      </c>
      <c r="C11032" s="31" t="s">
        <v>7632</v>
      </c>
      <c r="D11032" s="31">
        <v>15.74</v>
      </c>
      <c r="E11032" s="310" t="str">
        <f t="shared" si="172"/>
        <v>SINAPI 07/2024 INSUMOS</v>
      </c>
      <c r="F11032" s="31">
        <v>15.74</v>
      </c>
    </row>
    <row r="11033" spans="1:6" ht="40.5">
      <c r="A11033" s="31">
        <v>4894</v>
      </c>
      <c r="B11033" s="537" t="s">
        <v>11027</v>
      </c>
      <c r="C11033" s="31" t="s">
        <v>7632</v>
      </c>
      <c r="D11033" s="31">
        <v>13.5</v>
      </c>
      <c r="E11033" s="310" t="str">
        <f t="shared" si="172"/>
        <v>SINAPI 07/2024 INSUMOS</v>
      </c>
      <c r="F11033" s="31">
        <v>13.5</v>
      </c>
    </row>
    <row r="11034" spans="1:6" ht="40.5">
      <c r="A11034" s="31">
        <v>4888</v>
      </c>
      <c r="B11034" s="537" t="s">
        <v>11028</v>
      </c>
      <c r="C11034" s="31" t="s">
        <v>7632</v>
      </c>
      <c r="D11034" s="31">
        <v>4.5999999999999996</v>
      </c>
      <c r="E11034" s="310" t="str">
        <f t="shared" si="172"/>
        <v>SINAPI 07/2024 INSUMOS</v>
      </c>
      <c r="F11034" s="31">
        <v>4.5999999999999996</v>
      </c>
    </row>
    <row r="11035" spans="1:6" ht="40.5">
      <c r="A11035" s="31">
        <v>4890</v>
      </c>
      <c r="B11035" s="537" t="s">
        <v>11029</v>
      </c>
      <c r="C11035" s="31" t="s">
        <v>7632</v>
      </c>
      <c r="D11035" s="31">
        <v>8.64</v>
      </c>
      <c r="E11035" s="310" t="str">
        <f t="shared" si="172"/>
        <v>SINAPI 07/2024 INSUMOS</v>
      </c>
      <c r="F11035" s="31">
        <v>8.64</v>
      </c>
    </row>
    <row r="11036" spans="1:6" ht="40.5">
      <c r="A11036" s="31">
        <v>12411</v>
      </c>
      <c r="B11036" s="537" t="s">
        <v>11030</v>
      </c>
      <c r="C11036" s="31" t="s">
        <v>7632</v>
      </c>
      <c r="D11036" s="31">
        <v>46.54</v>
      </c>
      <c r="E11036" s="310" t="str">
        <f t="shared" si="172"/>
        <v>SINAPI 07/2024 INSUMOS</v>
      </c>
      <c r="F11036" s="31">
        <v>46.54</v>
      </c>
    </row>
    <row r="11037" spans="1:6" ht="40.5">
      <c r="A11037" s="31">
        <v>4891</v>
      </c>
      <c r="B11037" s="537" t="s">
        <v>11031</v>
      </c>
      <c r="C11037" s="31" t="s">
        <v>7632</v>
      </c>
      <c r="D11037" s="31">
        <v>23.27</v>
      </c>
      <c r="E11037" s="310" t="str">
        <f t="shared" si="172"/>
        <v>SINAPI 07/2024 INSUMOS</v>
      </c>
      <c r="F11037" s="31">
        <v>23.27</v>
      </c>
    </row>
    <row r="11038" spans="1:6" ht="40.5">
      <c r="A11038" s="31">
        <v>4889</v>
      </c>
      <c r="B11038" s="537" t="s">
        <v>11032</v>
      </c>
      <c r="C11038" s="31" t="s">
        <v>7632</v>
      </c>
      <c r="D11038" s="31">
        <v>6.22</v>
      </c>
      <c r="E11038" s="310" t="str">
        <f t="shared" si="172"/>
        <v>SINAPI 07/2024 INSUMOS</v>
      </c>
      <c r="F11038" s="31">
        <v>6.22</v>
      </c>
    </row>
    <row r="11039" spans="1:6" ht="40.5">
      <c r="A11039" s="31">
        <v>4892</v>
      </c>
      <c r="B11039" s="537" t="s">
        <v>11033</v>
      </c>
      <c r="C11039" s="31" t="s">
        <v>7632</v>
      </c>
      <c r="D11039" s="31">
        <v>65.17</v>
      </c>
      <c r="E11039" s="310" t="str">
        <f t="shared" si="172"/>
        <v>SINAPI 07/2024 INSUMOS</v>
      </c>
      <c r="F11039" s="31">
        <v>65.17</v>
      </c>
    </row>
    <row r="11040" spans="1:6" ht="40.5">
      <c r="A11040" s="31">
        <v>12412</v>
      </c>
      <c r="B11040" s="537" t="s">
        <v>11034</v>
      </c>
      <c r="C11040" s="31" t="s">
        <v>7632</v>
      </c>
      <c r="D11040" s="31">
        <v>121.12</v>
      </c>
      <c r="E11040" s="310" t="str">
        <f t="shared" si="172"/>
        <v>SINAPI 07/2024 INSUMOS</v>
      </c>
      <c r="F11040" s="31">
        <v>121.12</v>
      </c>
    </row>
    <row r="11041" spans="1:6" ht="40.5">
      <c r="A11041" s="31">
        <v>4907</v>
      </c>
      <c r="B11041" s="537" t="s">
        <v>11035</v>
      </c>
      <c r="C11041" s="31" t="s">
        <v>7632</v>
      </c>
      <c r="D11041" s="31">
        <v>16.149999999999999</v>
      </c>
      <c r="E11041" s="310" t="str">
        <f t="shared" si="172"/>
        <v>SINAPI 07/2024 INSUMOS</v>
      </c>
      <c r="F11041" s="31">
        <v>16.149999999999999</v>
      </c>
    </row>
    <row r="11042" spans="1:6" ht="40.5">
      <c r="A11042" s="31">
        <v>4902</v>
      </c>
      <c r="B11042" s="537" t="s">
        <v>11036</v>
      </c>
      <c r="C11042" s="31" t="s">
        <v>7632</v>
      </c>
      <c r="D11042" s="31">
        <v>41.9</v>
      </c>
      <c r="E11042" s="310" t="str">
        <f t="shared" si="172"/>
        <v>SINAPI 07/2024 INSUMOS</v>
      </c>
      <c r="F11042" s="31">
        <v>41.9</v>
      </c>
    </row>
    <row r="11043" spans="1:6" ht="40.5">
      <c r="A11043" s="31">
        <v>4741</v>
      </c>
      <c r="B11043" s="537" t="s">
        <v>11037</v>
      </c>
      <c r="C11043" s="31" t="s">
        <v>7779</v>
      </c>
      <c r="D11043" s="31">
        <v>98.69</v>
      </c>
      <c r="E11043" s="310" t="str">
        <f t="shared" si="172"/>
        <v>SINAPI 07/2024 INSUMOS</v>
      </c>
      <c r="F11043" s="31">
        <v>98.69</v>
      </c>
    </row>
    <row r="11044" spans="1:6" ht="40.5">
      <c r="A11044" s="31">
        <v>4752</v>
      </c>
      <c r="B11044" s="537" t="s">
        <v>11038</v>
      </c>
      <c r="C11044" s="31" t="s">
        <v>7781</v>
      </c>
      <c r="D11044" s="31">
        <v>15.61</v>
      </c>
      <c r="E11044" s="310" t="str">
        <f t="shared" si="172"/>
        <v>SINAPI 07/2024 INSUMOS</v>
      </c>
      <c r="F11044" s="31">
        <v>18.12</v>
      </c>
    </row>
    <row r="11045" spans="1:6" ht="40.5">
      <c r="A11045" s="31">
        <v>41091</v>
      </c>
      <c r="B11045" s="537" t="s">
        <v>11039</v>
      </c>
      <c r="C11045" s="31" t="s">
        <v>7783</v>
      </c>
      <c r="D11045" s="118">
        <v>2731.27</v>
      </c>
      <c r="E11045" s="310" t="str">
        <f t="shared" si="172"/>
        <v>SINAPI 07/2024 INSUMOS</v>
      </c>
      <c r="F11045" s="118">
        <v>3171.35</v>
      </c>
    </row>
    <row r="11046" spans="1:6" ht="40.5">
      <c r="A11046" s="31">
        <v>13954</v>
      </c>
      <c r="B11046" s="537" t="s">
        <v>11040</v>
      </c>
      <c r="C11046" s="31" t="s">
        <v>7632</v>
      </c>
      <c r="D11046" s="118">
        <v>6630.79</v>
      </c>
      <c r="E11046" s="310" t="str">
        <f t="shared" si="172"/>
        <v>SINAPI 07/2024 INSUMOS</v>
      </c>
      <c r="F11046" s="118">
        <v>6630.79</v>
      </c>
    </row>
    <row r="11047" spans="1:6" ht="40.5">
      <c r="A11047" s="31">
        <v>3411</v>
      </c>
      <c r="B11047" s="537" t="s">
        <v>11041</v>
      </c>
      <c r="C11047" s="31" t="s">
        <v>7681</v>
      </c>
      <c r="D11047" s="31">
        <v>66.13</v>
      </c>
      <c r="E11047" s="310" t="str">
        <f t="shared" si="172"/>
        <v>SINAPI 07/2024 INSUMOS</v>
      </c>
      <c r="F11047" s="31">
        <v>66.13</v>
      </c>
    </row>
    <row r="11048" spans="1:6" ht="40.5">
      <c r="A11048" s="31">
        <v>39995</v>
      </c>
      <c r="B11048" s="537" t="s">
        <v>11042</v>
      </c>
      <c r="C11048" s="31" t="s">
        <v>7779</v>
      </c>
      <c r="D11048" s="31">
        <v>508.73</v>
      </c>
      <c r="E11048" s="310" t="str">
        <f t="shared" si="172"/>
        <v>SINAPI 07/2024 INSUMOS</v>
      </c>
      <c r="F11048" s="31">
        <v>508.73</v>
      </c>
    </row>
    <row r="11049" spans="1:6" ht="40.5">
      <c r="A11049" s="31">
        <v>11615</v>
      </c>
      <c r="B11049" s="537" t="s">
        <v>11043</v>
      </c>
      <c r="C11049" s="31" t="s">
        <v>8036</v>
      </c>
      <c r="D11049" s="31">
        <v>4.3099999999999996</v>
      </c>
      <c r="E11049" s="310" t="str">
        <f t="shared" si="172"/>
        <v>SINAPI 07/2024 INSUMOS</v>
      </c>
      <c r="F11049" s="31">
        <v>4.3099999999999996</v>
      </c>
    </row>
    <row r="11050" spans="1:6" ht="40.5">
      <c r="A11050" s="31">
        <v>3408</v>
      </c>
      <c r="B11050" s="537" t="s">
        <v>11044</v>
      </c>
      <c r="C11050" s="31" t="s">
        <v>8036</v>
      </c>
      <c r="D11050" s="31">
        <v>11.46</v>
      </c>
      <c r="E11050" s="310" t="str">
        <f t="shared" ref="E11050:E11113" si="173">+$G$7658</f>
        <v>SINAPI 07/2024 INSUMOS</v>
      </c>
      <c r="F11050" s="31">
        <v>11.46</v>
      </c>
    </row>
    <row r="11051" spans="1:6" ht="40.5">
      <c r="A11051" s="31">
        <v>3409</v>
      </c>
      <c r="B11051" s="537" t="s">
        <v>11045</v>
      </c>
      <c r="C11051" s="31" t="s">
        <v>8036</v>
      </c>
      <c r="D11051" s="31">
        <v>28.65</v>
      </c>
      <c r="E11051" s="310" t="str">
        <f t="shared" si="173"/>
        <v>SINAPI 07/2024 INSUMOS</v>
      </c>
      <c r="F11051" s="31">
        <v>28.65</v>
      </c>
    </row>
    <row r="11052" spans="1:6" ht="40.5">
      <c r="A11052" s="31">
        <v>11427</v>
      </c>
      <c r="B11052" s="537" t="s">
        <v>11046</v>
      </c>
      <c r="C11052" s="31" t="s">
        <v>7681</v>
      </c>
      <c r="D11052" s="31">
        <v>88.19</v>
      </c>
      <c r="E11052" s="310" t="str">
        <f t="shared" si="173"/>
        <v>SINAPI 07/2024 INSUMOS</v>
      </c>
      <c r="F11052" s="31">
        <v>88.19</v>
      </c>
    </row>
    <row r="11053" spans="1:6" ht="40.5">
      <c r="A11053" s="31">
        <v>4491</v>
      </c>
      <c r="B11053" s="537" t="s">
        <v>11047</v>
      </c>
      <c r="C11053" s="31" t="s">
        <v>7677</v>
      </c>
      <c r="D11053" s="31">
        <v>10.35</v>
      </c>
      <c r="E11053" s="310" t="str">
        <f t="shared" si="173"/>
        <v>SINAPI 07/2024 INSUMOS</v>
      </c>
      <c r="F11053" s="31">
        <v>10.35</v>
      </c>
    </row>
    <row r="11054" spans="1:6" ht="45">
      <c r="A11054" s="31">
        <v>2745</v>
      </c>
      <c r="B11054" s="537" t="s">
        <v>11048</v>
      </c>
      <c r="C11054" s="31" t="s">
        <v>7677</v>
      </c>
      <c r="D11054" s="31">
        <v>4.47</v>
      </c>
      <c r="E11054" s="310" t="str">
        <f t="shared" si="173"/>
        <v>SINAPI 07/2024 INSUMOS</v>
      </c>
      <c r="F11054" s="31">
        <v>4.47</v>
      </c>
    </row>
    <row r="11055" spans="1:6" ht="45">
      <c r="A11055" s="31">
        <v>14439</v>
      </c>
      <c r="B11055" s="537" t="s">
        <v>11049</v>
      </c>
      <c r="C11055" s="31" t="s">
        <v>7677</v>
      </c>
      <c r="D11055" s="31">
        <v>5.55</v>
      </c>
      <c r="E11055" s="310" t="str">
        <f t="shared" si="173"/>
        <v>SINAPI 07/2024 INSUMOS</v>
      </c>
      <c r="F11055" s="31">
        <v>5.55</v>
      </c>
    </row>
    <row r="11056" spans="1:6" ht="40.5">
      <c r="A11056" s="31">
        <v>44496</v>
      </c>
      <c r="B11056" s="537" t="s">
        <v>11050</v>
      </c>
      <c r="C11056" s="31" t="s">
        <v>7632</v>
      </c>
      <c r="D11056" s="31">
        <v>133</v>
      </c>
      <c r="E11056" s="310" t="str">
        <f t="shared" si="173"/>
        <v>SINAPI 07/2024 INSUMOS</v>
      </c>
      <c r="F11056" s="31">
        <v>133</v>
      </c>
    </row>
    <row r="11057" spans="1:6" ht="40.5">
      <c r="A11057" s="31">
        <v>12362</v>
      </c>
      <c r="B11057" s="537" t="s">
        <v>11051</v>
      </c>
      <c r="C11057" s="31" t="s">
        <v>7632</v>
      </c>
      <c r="D11057" s="31">
        <v>13.04</v>
      </c>
      <c r="E11057" s="310" t="str">
        <f t="shared" si="173"/>
        <v>SINAPI 07/2024 INSUMOS</v>
      </c>
      <c r="F11057" s="31">
        <v>13.04</v>
      </c>
    </row>
    <row r="11058" spans="1:6" ht="40.5">
      <c r="A11058" s="31">
        <v>421</v>
      </c>
      <c r="B11058" s="537" t="s">
        <v>11052</v>
      </c>
      <c r="C11058" s="31" t="s">
        <v>7632</v>
      </c>
      <c r="D11058" s="31">
        <v>21.12</v>
      </c>
      <c r="E11058" s="310" t="str">
        <f t="shared" si="173"/>
        <v>SINAPI 07/2024 INSUMOS</v>
      </c>
      <c r="F11058" s="31">
        <v>21.12</v>
      </c>
    </row>
    <row r="11059" spans="1:6" ht="40.5">
      <c r="A11059" s="31">
        <v>14148</v>
      </c>
      <c r="B11059" s="537" t="s">
        <v>11053</v>
      </c>
      <c r="C11059" s="31" t="s">
        <v>7632</v>
      </c>
      <c r="D11059" s="31">
        <v>0.98</v>
      </c>
      <c r="E11059" s="310" t="str">
        <f t="shared" si="173"/>
        <v>SINAPI 07/2024 INSUMOS</v>
      </c>
      <c r="F11059" s="31">
        <v>0.98</v>
      </c>
    </row>
    <row r="11060" spans="1:6" ht="40.5">
      <c r="A11060" s="31">
        <v>4341</v>
      </c>
      <c r="B11060" s="537" t="s">
        <v>11054</v>
      </c>
      <c r="C11060" s="31" t="s">
        <v>7632</v>
      </c>
      <c r="D11060" s="31">
        <v>1.58</v>
      </c>
      <c r="E11060" s="310" t="str">
        <f t="shared" si="173"/>
        <v>SINAPI 07/2024 INSUMOS</v>
      </c>
      <c r="F11060" s="31">
        <v>1.58</v>
      </c>
    </row>
    <row r="11061" spans="1:6" ht="40.5">
      <c r="A11061" s="31">
        <v>4337</v>
      </c>
      <c r="B11061" s="537" t="s">
        <v>11055</v>
      </c>
      <c r="C11061" s="31" t="s">
        <v>7632</v>
      </c>
      <c r="D11061" s="31">
        <v>3.99</v>
      </c>
      <c r="E11061" s="310" t="str">
        <f t="shared" si="173"/>
        <v>SINAPI 07/2024 INSUMOS</v>
      </c>
      <c r="F11061" s="31">
        <v>3.99</v>
      </c>
    </row>
    <row r="11062" spans="1:6" ht="40.5">
      <c r="A11062" s="31">
        <v>4339</v>
      </c>
      <c r="B11062" s="537" t="s">
        <v>11056</v>
      </c>
      <c r="C11062" s="31" t="s">
        <v>7632</v>
      </c>
      <c r="D11062" s="31">
        <v>0.85</v>
      </c>
      <c r="E11062" s="310" t="str">
        <f t="shared" si="173"/>
        <v>SINAPI 07/2024 INSUMOS</v>
      </c>
      <c r="F11062" s="31">
        <v>0.85</v>
      </c>
    </row>
    <row r="11063" spans="1:6" ht="40.5">
      <c r="A11063" s="31">
        <v>39997</v>
      </c>
      <c r="B11063" s="537" t="s">
        <v>11057</v>
      </c>
      <c r="C11063" s="31" t="s">
        <v>7632</v>
      </c>
      <c r="D11063" s="31">
        <v>0.47</v>
      </c>
      <c r="E11063" s="310" t="str">
        <f t="shared" si="173"/>
        <v>SINAPI 07/2024 INSUMOS</v>
      </c>
      <c r="F11063" s="31">
        <v>0.47</v>
      </c>
    </row>
    <row r="11064" spans="1:6" ht="40.5">
      <c r="A11064" s="31">
        <v>11971</v>
      </c>
      <c r="B11064" s="537" t="s">
        <v>11058</v>
      </c>
      <c r="C11064" s="31" t="s">
        <v>7632</v>
      </c>
      <c r="D11064" s="31">
        <v>6.61</v>
      </c>
      <c r="E11064" s="310" t="str">
        <f t="shared" si="173"/>
        <v>SINAPI 07/2024 INSUMOS</v>
      </c>
      <c r="F11064" s="31">
        <v>6.61</v>
      </c>
    </row>
    <row r="11065" spans="1:6" ht="40.5">
      <c r="A11065" s="31">
        <v>4342</v>
      </c>
      <c r="B11065" s="537" t="s">
        <v>11059</v>
      </c>
      <c r="C11065" s="31" t="s">
        <v>7632</v>
      </c>
      <c r="D11065" s="31">
        <v>0.35</v>
      </c>
      <c r="E11065" s="310" t="str">
        <f t="shared" si="173"/>
        <v>SINAPI 07/2024 INSUMOS</v>
      </c>
      <c r="F11065" s="31">
        <v>0.35</v>
      </c>
    </row>
    <row r="11066" spans="1:6" ht="40.5">
      <c r="A11066" s="31">
        <v>4330</v>
      </c>
      <c r="B11066" s="537" t="s">
        <v>11060</v>
      </c>
      <c r="C11066" s="31" t="s">
        <v>7632</v>
      </c>
      <c r="D11066" s="31">
        <v>0.23</v>
      </c>
      <c r="E11066" s="310" t="str">
        <f t="shared" si="173"/>
        <v>SINAPI 07/2024 INSUMOS</v>
      </c>
      <c r="F11066" s="31">
        <v>0.23</v>
      </c>
    </row>
    <row r="11067" spans="1:6" ht="40.5">
      <c r="A11067" s="31">
        <v>4340</v>
      </c>
      <c r="B11067" s="537" t="s">
        <v>11061</v>
      </c>
      <c r="C11067" s="31" t="s">
        <v>7632</v>
      </c>
      <c r="D11067" s="31">
        <v>1.85</v>
      </c>
      <c r="E11067" s="310" t="str">
        <f t="shared" si="173"/>
        <v>SINAPI 07/2024 INSUMOS</v>
      </c>
      <c r="F11067" s="31">
        <v>1.85</v>
      </c>
    </row>
    <row r="11068" spans="1:6" ht="40.5">
      <c r="A11068" s="31">
        <v>5088</v>
      </c>
      <c r="B11068" s="537" t="s">
        <v>11062</v>
      </c>
      <c r="C11068" s="31" t="s">
        <v>7632</v>
      </c>
      <c r="D11068" s="31">
        <v>7.12</v>
      </c>
      <c r="E11068" s="310" t="str">
        <f t="shared" si="173"/>
        <v>SINAPI 07/2024 INSUMOS</v>
      </c>
      <c r="F11068" s="31">
        <v>7.12</v>
      </c>
    </row>
    <row r="11069" spans="1:6" ht="60">
      <c r="A11069" s="31">
        <v>11154</v>
      </c>
      <c r="B11069" s="537" t="s">
        <v>11063</v>
      </c>
      <c r="C11069" s="31" t="s">
        <v>7632</v>
      </c>
      <c r="D11069" s="118">
        <v>1270.21</v>
      </c>
      <c r="E11069" s="310" t="str">
        <f t="shared" si="173"/>
        <v>SINAPI 07/2024 INSUMOS</v>
      </c>
      <c r="F11069" s="118">
        <v>1270.21</v>
      </c>
    </row>
    <row r="11070" spans="1:6" ht="60">
      <c r="A11070" s="31">
        <v>4989</v>
      </c>
      <c r="B11070" s="537" t="s">
        <v>11064</v>
      </c>
      <c r="C11070" s="31" t="s">
        <v>7632</v>
      </c>
      <c r="D11070" s="31">
        <v>250.56</v>
      </c>
      <c r="E11070" s="310" t="str">
        <f t="shared" si="173"/>
        <v>SINAPI 07/2024 INSUMOS</v>
      </c>
      <c r="F11070" s="31">
        <v>250.56</v>
      </c>
    </row>
    <row r="11071" spans="1:6" ht="60">
      <c r="A11071" s="31">
        <v>4982</v>
      </c>
      <c r="B11071" s="537" t="s">
        <v>11065</v>
      </c>
      <c r="C11071" s="31" t="s">
        <v>7632</v>
      </c>
      <c r="D11071" s="31">
        <v>235.02</v>
      </c>
      <c r="E11071" s="310" t="str">
        <f t="shared" si="173"/>
        <v>SINAPI 07/2024 INSUMOS</v>
      </c>
      <c r="F11071" s="31">
        <v>235.02</v>
      </c>
    </row>
    <row r="11072" spans="1:6" ht="60">
      <c r="A11072" s="31">
        <v>4962</v>
      </c>
      <c r="B11072" s="537" t="s">
        <v>11066</v>
      </c>
      <c r="C11072" s="31" t="s">
        <v>7632</v>
      </c>
      <c r="D11072" s="31">
        <v>185.34</v>
      </c>
      <c r="E11072" s="310" t="str">
        <f t="shared" si="173"/>
        <v>SINAPI 07/2024 INSUMOS</v>
      </c>
      <c r="F11072" s="31">
        <v>185.34</v>
      </c>
    </row>
    <row r="11073" spans="1:6" ht="60">
      <c r="A11073" s="31">
        <v>4981</v>
      </c>
      <c r="B11073" s="537" t="s">
        <v>11067</v>
      </c>
      <c r="C11073" s="31" t="s">
        <v>7632</v>
      </c>
      <c r="D11073" s="31">
        <v>165</v>
      </c>
      <c r="E11073" s="310" t="str">
        <f t="shared" si="173"/>
        <v>SINAPI 07/2024 INSUMOS</v>
      </c>
      <c r="F11073" s="31">
        <v>165</v>
      </c>
    </row>
    <row r="11074" spans="1:6" ht="60">
      <c r="A11074" s="31">
        <v>4964</v>
      </c>
      <c r="B11074" s="537" t="s">
        <v>11068</v>
      </c>
      <c r="C11074" s="31" t="s">
        <v>7632</v>
      </c>
      <c r="D11074" s="31">
        <v>209.32</v>
      </c>
      <c r="E11074" s="310" t="str">
        <f t="shared" si="173"/>
        <v>SINAPI 07/2024 INSUMOS</v>
      </c>
      <c r="F11074" s="31">
        <v>209.32</v>
      </c>
    </row>
    <row r="11075" spans="1:6" ht="60">
      <c r="A11075" s="31">
        <v>4992</v>
      </c>
      <c r="B11075" s="537" t="s">
        <v>11069</v>
      </c>
      <c r="C11075" s="31" t="s">
        <v>7632</v>
      </c>
      <c r="D11075" s="31">
        <v>204.47</v>
      </c>
      <c r="E11075" s="310" t="str">
        <f t="shared" si="173"/>
        <v>SINAPI 07/2024 INSUMOS</v>
      </c>
      <c r="F11075" s="31">
        <v>204.47</v>
      </c>
    </row>
    <row r="11076" spans="1:6" ht="60">
      <c r="A11076" s="31">
        <v>4987</v>
      </c>
      <c r="B11076" s="537" t="s">
        <v>11070</v>
      </c>
      <c r="C11076" s="31" t="s">
        <v>7632</v>
      </c>
      <c r="D11076" s="31">
        <v>233.93</v>
      </c>
      <c r="E11076" s="310" t="str">
        <f t="shared" si="173"/>
        <v>SINAPI 07/2024 INSUMOS</v>
      </c>
      <c r="F11076" s="31">
        <v>233.93</v>
      </c>
    </row>
    <row r="11077" spans="1:6" ht="45">
      <c r="A11077" s="31">
        <v>4930</v>
      </c>
      <c r="B11077" s="537" t="s">
        <v>11071</v>
      </c>
      <c r="C11077" s="31" t="s">
        <v>8036</v>
      </c>
      <c r="D11077" s="31">
        <v>538.02</v>
      </c>
      <c r="E11077" s="310" t="str">
        <f t="shared" si="173"/>
        <v>SINAPI 07/2024 INSUMOS</v>
      </c>
      <c r="F11077" s="31">
        <v>538.02</v>
      </c>
    </row>
    <row r="11078" spans="1:6" ht="60">
      <c r="A11078" s="31">
        <v>4998</v>
      </c>
      <c r="B11078" s="537" t="s">
        <v>11072</v>
      </c>
      <c r="C11078" s="31" t="s">
        <v>8036</v>
      </c>
      <c r="D11078" s="31">
        <v>893.33</v>
      </c>
      <c r="E11078" s="310" t="str">
        <f t="shared" si="173"/>
        <v>SINAPI 07/2024 INSUMOS</v>
      </c>
      <c r="F11078" s="31">
        <v>893.33</v>
      </c>
    </row>
    <row r="11079" spans="1:6" ht="60">
      <c r="A11079" s="31">
        <v>39021</v>
      </c>
      <c r="B11079" s="537" t="s">
        <v>11073</v>
      </c>
      <c r="C11079" s="31" t="s">
        <v>7632</v>
      </c>
      <c r="D11079" s="31">
        <v>572.04999999999995</v>
      </c>
      <c r="E11079" s="310" t="str">
        <f t="shared" si="173"/>
        <v>SINAPI 07/2024 INSUMOS</v>
      </c>
      <c r="F11079" s="31">
        <v>572.04999999999995</v>
      </c>
    </row>
    <row r="11080" spans="1:6" ht="45">
      <c r="A11080" s="31">
        <v>39022</v>
      </c>
      <c r="B11080" s="537" t="s">
        <v>11074</v>
      </c>
      <c r="C11080" s="31" t="s">
        <v>7632</v>
      </c>
      <c r="D11080" s="31">
        <v>512.4</v>
      </c>
      <c r="E11080" s="310" t="str">
        <f t="shared" si="173"/>
        <v>SINAPI 07/2024 INSUMOS</v>
      </c>
      <c r="F11080" s="31">
        <v>512.4</v>
      </c>
    </row>
    <row r="11081" spans="1:6" ht="45">
      <c r="A11081" s="31">
        <v>39024</v>
      </c>
      <c r="B11081" s="537" t="s">
        <v>11075</v>
      </c>
      <c r="C11081" s="31" t="s">
        <v>7632</v>
      </c>
      <c r="D11081" s="31">
        <v>496.01</v>
      </c>
      <c r="E11081" s="310" t="str">
        <f t="shared" si="173"/>
        <v>SINAPI 07/2024 INSUMOS</v>
      </c>
      <c r="F11081" s="31">
        <v>496.01</v>
      </c>
    </row>
    <row r="11082" spans="1:6" ht="40.5">
      <c r="A11082" s="31">
        <v>4914</v>
      </c>
      <c r="B11082" s="537" t="s">
        <v>11076</v>
      </c>
      <c r="C11082" s="31" t="s">
        <v>8036</v>
      </c>
      <c r="D11082" s="31">
        <v>402.18</v>
      </c>
      <c r="E11082" s="310" t="str">
        <f t="shared" si="173"/>
        <v>SINAPI 07/2024 INSUMOS</v>
      </c>
      <c r="F11082" s="31">
        <v>402.18</v>
      </c>
    </row>
    <row r="11083" spans="1:6" ht="40.5">
      <c r="A11083" s="31">
        <v>4917</v>
      </c>
      <c r="B11083" s="537" t="s">
        <v>11077</v>
      </c>
      <c r="C11083" s="31" t="s">
        <v>8036</v>
      </c>
      <c r="D11083" s="31">
        <v>277.75</v>
      </c>
      <c r="E11083" s="310" t="str">
        <f t="shared" si="173"/>
        <v>SINAPI 07/2024 INSUMOS</v>
      </c>
      <c r="F11083" s="31">
        <v>277.75</v>
      </c>
    </row>
    <row r="11084" spans="1:6" ht="45">
      <c r="A11084" s="31">
        <v>39025</v>
      </c>
      <c r="B11084" s="537" t="s">
        <v>11078</v>
      </c>
      <c r="C11084" s="31" t="s">
        <v>7632</v>
      </c>
      <c r="D11084" s="31">
        <v>508.61</v>
      </c>
      <c r="E11084" s="310" t="str">
        <f t="shared" si="173"/>
        <v>SINAPI 07/2024 INSUMOS</v>
      </c>
      <c r="F11084" s="31">
        <v>508.61</v>
      </c>
    </row>
    <row r="11085" spans="1:6" ht="45">
      <c r="A11085" s="31">
        <v>4922</v>
      </c>
      <c r="B11085" s="537" t="s">
        <v>11079</v>
      </c>
      <c r="C11085" s="31" t="s">
        <v>8036</v>
      </c>
      <c r="D11085" s="31">
        <v>257.64</v>
      </c>
      <c r="E11085" s="310" t="str">
        <f t="shared" si="173"/>
        <v>SINAPI 07/2024 INSUMOS</v>
      </c>
      <c r="F11085" s="31">
        <v>257.64</v>
      </c>
    </row>
    <row r="11086" spans="1:6" ht="45">
      <c r="A11086" s="31">
        <v>4911</v>
      </c>
      <c r="B11086" s="537" t="s">
        <v>11080</v>
      </c>
      <c r="C11086" s="31" t="s">
        <v>8036</v>
      </c>
      <c r="D11086" s="31">
        <v>319.2</v>
      </c>
      <c r="E11086" s="310" t="str">
        <f t="shared" si="173"/>
        <v>SINAPI 07/2024 INSUMOS</v>
      </c>
      <c r="F11086" s="31">
        <v>319.2</v>
      </c>
    </row>
    <row r="11087" spans="1:6" ht="45">
      <c r="A11087" s="31">
        <v>37518</v>
      </c>
      <c r="B11087" s="537" t="s">
        <v>11081</v>
      </c>
      <c r="C11087" s="31" t="s">
        <v>8036</v>
      </c>
      <c r="D11087" s="31">
        <v>518.70000000000005</v>
      </c>
      <c r="E11087" s="310" t="str">
        <f t="shared" si="173"/>
        <v>SINAPI 07/2024 INSUMOS</v>
      </c>
      <c r="F11087" s="31">
        <v>518.70000000000005</v>
      </c>
    </row>
    <row r="11088" spans="1:6" ht="40.5">
      <c r="A11088" s="31">
        <v>4910</v>
      </c>
      <c r="B11088" s="537" t="s">
        <v>11082</v>
      </c>
      <c r="C11088" s="31" t="s">
        <v>8036</v>
      </c>
      <c r="D11088" s="31">
        <v>437.27</v>
      </c>
      <c r="E11088" s="310" t="str">
        <f t="shared" si="173"/>
        <v>SINAPI 07/2024 INSUMOS</v>
      </c>
      <c r="F11088" s="31">
        <v>437.27</v>
      </c>
    </row>
    <row r="11089" spans="1:6" ht="45">
      <c r="A11089" s="31">
        <v>4943</v>
      </c>
      <c r="B11089" s="537" t="s">
        <v>11083</v>
      </c>
      <c r="C11089" s="31" t="s">
        <v>8036</v>
      </c>
      <c r="D11089" s="31">
        <v>651.41999999999996</v>
      </c>
      <c r="E11089" s="310" t="str">
        <f t="shared" si="173"/>
        <v>SINAPI 07/2024 INSUMOS</v>
      </c>
      <c r="F11089" s="31">
        <v>651.41999999999996</v>
      </c>
    </row>
    <row r="11090" spans="1:6" ht="40.5">
      <c r="A11090" s="31">
        <v>5002</v>
      </c>
      <c r="B11090" s="537" t="s">
        <v>11084</v>
      </c>
      <c r="C11090" s="31" t="s">
        <v>8036</v>
      </c>
      <c r="D11090" s="31">
        <v>651.22</v>
      </c>
      <c r="E11090" s="310" t="str">
        <f t="shared" si="173"/>
        <v>SINAPI 07/2024 INSUMOS</v>
      </c>
      <c r="F11090" s="31">
        <v>651.22</v>
      </c>
    </row>
    <row r="11091" spans="1:6" ht="40.5">
      <c r="A11091" s="31">
        <v>4977</v>
      </c>
      <c r="B11091" s="537" t="s">
        <v>11085</v>
      </c>
      <c r="C11091" s="31" t="s">
        <v>8036</v>
      </c>
      <c r="D11091" s="31">
        <v>439.59</v>
      </c>
      <c r="E11091" s="310" t="str">
        <f t="shared" si="173"/>
        <v>SINAPI 07/2024 INSUMOS</v>
      </c>
      <c r="F11091" s="31">
        <v>439.59</v>
      </c>
    </row>
    <row r="11092" spans="1:6" ht="40.5">
      <c r="A11092" s="31">
        <v>5028</v>
      </c>
      <c r="B11092" s="537" t="s">
        <v>11086</v>
      </c>
      <c r="C11092" s="31" t="s">
        <v>8036</v>
      </c>
      <c r="D11092" s="118">
        <v>1075.6199999999999</v>
      </c>
      <c r="E11092" s="310" t="str">
        <f t="shared" si="173"/>
        <v>SINAPI 07/2024 INSUMOS</v>
      </c>
      <c r="F11092" s="118">
        <v>1075.6199999999999</v>
      </c>
    </row>
    <row r="11093" spans="1:6" ht="40.5">
      <c r="A11093" s="31">
        <v>4969</v>
      </c>
      <c r="B11093" s="537" t="s">
        <v>11087</v>
      </c>
      <c r="C11093" s="31" t="s">
        <v>8036</v>
      </c>
      <c r="D11093" s="31">
        <v>621.72</v>
      </c>
      <c r="E11093" s="310" t="str">
        <f t="shared" si="173"/>
        <v>SINAPI 07/2024 INSUMOS</v>
      </c>
      <c r="F11093" s="31">
        <v>621.72</v>
      </c>
    </row>
    <row r="11094" spans="1:6" ht="45">
      <c r="A11094" s="31">
        <v>11364</v>
      </c>
      <c r="B11094" s="537" t="s">
        <v>11088</v>
      </c>
      <c r="C11094" s="31" t="s">
        <v>7632</v>
      </c>
      <c r="D11094" s="31">
        <v>141.75</v>
      </c>
      <c r="E11094" s="310" t="str">
        <f t="shared" si="173"/>
        <v>SINAPI 07/2024 INSUMOS</v>
      </c>
      <c r="F11094" s="31">
        <v>141.75</v>
      </c>
    </row>
    <row r="11095" spans="1:6" ht="45">
      <c r="A11095" s="31">
        <v>11365</v>
      </c>
      <c r="B11095" s="537" t="s">
        <v>11089</v>
      </c>
      <c r="C11095" s="31" t="s">
        <v>7632</v>
      </c>
      <c r="D11095" s="31">
        <v>147.1</v>
      </c>
      <c r="E11095" s="310" t="str">
        <f t="shared" si="173"/>
        <v>SINAPI 07/2024 INSUMOS</v>
      </c>
      <c r="F11095" s="31">
        <v>147.1</v>
      </c>
    </row>
    <row r="11096" spans="1:6" ht="45">
      <c r="A11096" s="31">
        <v>11366</v>
      </c>
      <c r="B11096" s="537" t="s">
        <v>11090</v>
      </c>
      <c r="C11096" s="31" t="s">
        <v>7632</v>
      </c>
      <c r="D11096" s="31">
        <v>156.37</v>
      </c>
      <c r="E11096" s="310" t="str">
        <f t="shared" si="173"/>
        <v>SINAPI 07/2024 INSUMOS</v>
      </c>
      <c r="F11096" s="31">
        <v>156.37</v>
      </c>
    </row>
    <row r="11097" spans="1:6" ht="45">
      <c r="A11097" s="31">
        <v>43777</v>
      </c>
      <c r="B11097" s="537" t="s">
        <v>11091</v>
      </c>
      <c r="C11097" s="31" t="s">
        <v>7632</v>
      </c>
      <c r="D11097" s="31">
        <v>183.67</v>
      </c>
      <c r="E11097" s="310" t="str">
        <f t="shared" si="173"/>
        <v>SINAPI 07/2024 INSUMOS</v>
      </c>
      <c r="F11097" s="31">
        <v>183.67</v>
      </c>
    </row>
    <row r="11098" spans="1:6" ht="60">
      <c r="A11098" s="31">
        <v>20322</v>
      </c>
      <c r="B11098" s="537" t="s">
        <v>11092</v>
      </c>
      <c r="C11098" s="31" t="s">
        <v>7632</v>
      </c>
      <c r="D11098" s="31">
        <v>170.51</v>
      </c>
      <c r="E11098" s="310" t="str">
        <f t="shared" si="173"/>
        <v>SINAPI 07/2024 INSUMOS</v>
      </c>
      <c r="F11098" s="31">
        <v>170.51</v>
      </c>
    </row>
    <row r="11099" spans="1:6" ht="45">
      <c r="A11099" s="31">
        <v>10553</v>
      </c>
      <c r="B11099" s="537" t="s">
        <v>11093</v>
      </c>
      <c r="C11099" s="31" t="s">
        <v>7632</v>
      </c>
      <c r="D11099" s="31">
        <v>154.82</v>
      </c>
      <c r="E11099" s="310" t="str">
        <f t="shared" si="173"/>
        <v>SINAPI 07/2024 INSUMOS</v>
      </c>
      <c r="F11099" s="31">
        <v>154.82</v>
      </c>
    </row>
    <row r="11100" spans="1:6" ht="45">
      <c r="A11100" s="31">
        <v>5020</v>
      </c>
      <c r="B11100" s="537" t="s">
        <v>11094</v>
      </c>
      <c r="C11100" s="31" t="s">
        <v>7632</v>
      </c>
      <c r="D11100" s="31">
        <v>163.22999999999999</v>
      </c>
      <c r="E11100" s="310" t="str">
        <f t="shared" si="173"/>
        <v>SINAPI 07/2024 INSUMOS</v>
      </c>
      <c r="F11100" s="31">
        <v>163.22999999999999</v>
      </c>
    </row>
    <row r="11101" spans="1:6" ht="45">
      <c r="A11101" s="31">
        <v>10554</v>
      </c>
      <c r="B11101" s="537" t="s">
        <v>11095</v>
      </c>
      <c r="C11101" s="31" t="s">
        <v>7632</v>
      </c>
      <c r="D11101" s="31">
        <v>156.19</v>
      </c>
      <c r="E11101" s="310" t="str">
        <f t="shared" si="173"/>
        <v>SINAPI 07/2024 INSUMOS</v>
      </c>
      <c r="F11101" s="31">
        <v>156.19</v>
      </c>
    </row>
    <row r="11102" spans="1:6" ht="45">
      <c r="A11102" s="31">
        <v>10555</v>
      </c>
      <c r="B11102" s="537" t="s">
        <v>11096</v>
      </c>
      <c r="C11102" s="31" t="s">
        <v>7632</v>
      </c>
      <c r="D11102" s="31">
        <v>170.33</v>
      </c>
      <c r="E11102" s="310" t="str">
        <f t="shared" si="173"/>
        <v>SINAPI 07/2024 INSUMOS</v>
      </c>
      <c r="F11102" s="31">
        <v>170.33</v>
      </c>
    </row>
    <row r="11103" spans="1:6" ht="45">
      <c r="A11103" s="31">
        <v>10556</v>
      </c>
      <c r="B11103" s="537" t="s">
        <v>11097</v>
      </c>
      <c r="C11103" s="31" t="s">
        <v>7632</v>
      </c>
      <c r="D11103" s="31">
        <v>226.48</v>
      </c>
      <c r="E11103" s="310" t="str">
        <f t="shared" si="173"/>
        <v>SINAPI 07/2024 INSUMOS</v>
      </c>
      <c r="F11103" s="31">
        <v>226.48</v>
      </c>
    </row>
    <row r="11104" spans="1:6" ht="45">
      <c r="A11104" s="31">
        <v>39502</v>
      </c>
      <c r="B11104" s="537" t="s">
        <v>11098</v>
      </c>
      <c r="C11104" s="31" t="s">
        <v>7632</v>
      </c>
      <c r="D11104" s="31">
        <v>318.02</v>
      </c>
      <c r="E11104" s="310" t="str">
        <f t="shared" si="173"/>
        <v>SINAPI 07/2024 INSUMOS</v>
      </c>
      <c r="F11104" s="31">
        <v>318.02</v>
      </c>
    </row>
    <row r="11105" spans="1:6" ht="45">
      <c r="A11105" s="31">
        <v>39504</v>
      </c>
      <c r="B11105" s="537" t="s">
        <v>11099</v>
      </c>
      <c r="C11105" s="31" t="s">
        <v>7632</v>
      </c>
      <c r="D11105" s="31">
        <v>351.68</v>
      </c>
      <c r="E11105" s="310" t="str">
        <f t="shared" si="173"/>
        <v>SINAPI 07/2024 INSUMOS</v>
      </c>
      <c r="F11105" s="31">
        <v>351.68</v>
      </c>
    </row>
    <row r="11106" spans="1:6" ht="45">
      <c r="A11106" s="31">
        <v>39503</v>
      </c>
      <c r="B11106" s="537" t="s">
        <v>11100</v>
      </c>
      <c r="C11106" s="31" t="s">
        <v>7632</v>
      </c>
      <c r="D11106" s="31">
        <v>370.13</v>
      </c>
      <c r="E11106" s="310" t="str">
        <f t="shared" si="173"/>
        <v>SINAPI 07/2024 INSUMOS</v>
      </c>
      <c r="F11106" s="31">
        <v>370.13</v>
      </c>
    </row>
    <row r="11107" spans="1:6" ht="45">
      <c r="A11107" s="31">
        <v>39505</v>
      </c>
      <c r="B11107" s="537" t="s">
        <v>11101</v>
      </c>
      <c r="C11107" s="31" t="s">
        <v>7632</v>
      </c>
      <c r="D11107" s="31">
        <v>398.86</v>
      </c>
      <c r="E11107" s="310" t="str">
        <f t="shared" si="173"/>
        <v>SINAPI 07/2024 INSUMOS</v>
      </c>
      <c r="F11107" s="31">
        <v>398.86</v>
      </c>
    </row>
    <row r="11108" spans="1:6" ht="40.5">
      <c r="A11108" s="31">
        <v>44471</v>
      </c>
      <c r="B11108" s="537" t="s">
        <v>11102</v>
      </c>
      <c r="C11108" s="31" t="s">
        <v>7632</v>
      </c>
      <c r="D11108" s="31">
        <v>506.58</v>
      </c>
      <c r="E11108" s="310" t="str">
        <f t="shared" si="173"/>
        <v>SINAPI 07/2024 INSUMOS</v>
      </c>
      <c r="F11108" s="31">
        <v>506.58</v>
      </c>
    </row>
    <row r="11109" spans="1:6" ht="40.5">
      <c r="A11109" s="31">
        <v>4944</v>
      </c>
      <c r="B11109" s="537" t="s">
        <v>11103</v>
      </c>
      <c r="C11109" s="31" t="s">
        <v>8036</v>
      </c>
      <c r="D11109" s="31">
        <v>973.88</v>
      </c>
      <c r="E11109" s="310" t="str">
        <f t="shared" si="173"/>
        <v>SINAPI 07/2024 INSUMOS</v>
      </c>
      <c r="F11109" s="31">
        <v>973.88</v>
      </c>
    </row>
    <row r="11110" spans="1:6" ht="40.5">
      <c r="A11110" s="31">
        <v>21102</v>
      </c>
      <c r="B11110" s="537" t="s">
        <v>11104</v>
      </c>
      <c r="C11110" s="31" t="s">
        <v>7632</v>
      </c>
      <c r="D11110" s="31">
        <v>96.29</v>
      </c>
      <c r="E11110" s="310" t="str">
        <f t="shared" si="173"/>
        <v>SINAPI 07/2024 INSUMOS</v>
      </c>
      <c r="F11110" s="31">
        <v>96.29</v>
      </c>
    </row>
    <row r="11111" spans="1:6" ht="40.5">
      <c r="A11111" s="31">
        <v>21101</v>
      </c>
      <c r="B11111" s="537" t="s">
        <v>11105</v>
      </c>
      <c r="C11111" s="31" t="s">
        <v>7632</v>
      </c>
      <c r="D11111" s="31">
        <v>61.83</v>
      </c>
      <c r="E11111" s="310" t="str">
        <f t="shared" si="173"/>
        <v>SINAPI 07/2024 INSUMOS</v>
      </c>
      <c r="F11111" s="31">
        <v>61.83</v>
      </c>
    </row>
    <row r="11112" spans="1:6" ht="40.5">
      <c r="A11112" s="31">
        <v>34713</v>
      </c>
      <c r="B11112" s="537" t="s">
        <v>11106</v>
      </c>
      <c r="C11112" s="31" t="s">
        <v>8036</v>
      </c>
      <c r="D11112" s="31">
        <v>398.15</v>
      </c>
      <c r="E11112" s="310" t="str">
        <f t="shared" si="173"/>
        <v>SINAPI 07/2024 INSUMOS</v>
      </c>
      <c r="F11112" s="31">
        <v>398.15</v>
      </c>
    </row>
    <row r="11113" spans="1:6" ht="40.5">
      <c r="A11113" s="31">
        <v>37563</v>
      </c>
      <c r="B11113" s="537" t="s">
        <v>11107</v>
      </c>
      <c r="C11113" s="31" t="s">
        <v>8036</v>
      </c>
      <c r="D11113" s="31">
        <v>592.01</v>
      </c>
      <c r="E11113" s="310" t="str">
        <f t="shared" si="173"/>
        <v>SINAPI 07/2024 INSUMOS</v>
      </c>
      <c r="F11113" s="31">
        <v>592.01</v>
      </c>
    </row>
    <row r="11114" spans="1:6" ht="40.5">
      <c r="A11114" s="31">
        <v>4948</v>
      </c>
      <c r="B11114" s="537" t="s">
        <v>11108</v>
      </c>
      <c r="C11114" s="31" t="s">
        <v>8036</v>
      </c>
      <c r="D11114" s="31">
        <v>515.05999999999995</v>
      </c>
      <c r="E11114" s="310" t="str">
        <f t="shared" ref="E11114:E11177" si="174">+$G$7658</f>
        <v>SINAPI 07/2024 INSUMOS</v>
      </c>
      <c r="F11114" s="31">
        <v>515.05999999999995</v>
      </c>
    </row>
    <row r="11115" spans="1:6" ht="45">
      <c r="A11115" s="31">
        <v>37561</v>
      </c>
      <c r="B11115" s="537" t="s">
        <v>11109</v>
      </c>
      <c r="C11115" s="31" t="s">
        <v>8036</v>
      </c>
      <c r="D11115" s="31">
        <v>480.37</v>
      </c>
      <c r="E11115" s="310" t="str">
        <f t="shared" si="174"/>
        <v>SINAPI 07/2024 INSUMOS</v>
      </c>
      <c r="F11115" s="31">
        <v>480.37</v>
      </c>
    </row>
    <row r="11116" spans="1:6" ht="45">
      <c r="A11116" s="31">
        <v>37562</v>
      </c>
      <c r="B11116" s="537" t="s">
        <v>11110</v>
      </c>
      <c r="C11116" s="31" t="s">
        <v>8036</v>
      </c>
      <c r="D11116" s="31">
        <v>629.82000000000005</v>
      </c>
      <c r="E11116" s="310" t="str">
        <f t="shared" si="174"/>
        <v>SINAPI 07/2024 INSUMOS</v>
      </c>
      <c r="F11116" s="31">
        <v>629.82000000000005</v>
      </c>
    </row>
    <row r="11117" spans="1:6" ht="40.5">
      <c r="A11117" s="31">
        <v>14164</v>
      </c>
      <c r="B11117" s="537" t="s">
        <v>11111</v>
      </c>
      <c r="C11117" s="31" t="s">
        <v>7632</v>
      </c>
      <c r="D11117" s="118">
        <v>1596.78</v>
      </c>
      <c r="E11117" s="310" t="str">
        <f t="shared" si="174"/>
        <v>SINAPI 07/2024 INSUMOS</v>
      </c>
      <c r="F11117" s="118">
        <v>1596.78</v>
      </c>
    </row>
    <row r="11118" spans="1:6" ht="40.5">
      <c r="A11118" s="31">
        <v>14163</v>
      </c>
      <c r="B11118" s="537" t="s">
        <v>11112</v>
      </c>
      <c r="C11118" s="31" t="s">
        <v>7632</v>
      </c>
      <c r="D11118" s="118">
        <v>1814.85</v>
      </c>
      <c r="E11118" s="310" t="str">
        <f t="shared" si="174"/>
        <v>SINAPI 07/2024 INSUMOS</v>
      </c>
      <c r="F11118" s="118">
        <v>1814.85</v>
      </c>
    </row>
    <row r="11119" spans="1:6" ht="40.5">
      <c r="A11119" s="31">
        <v>5051</v>
      </c>
      <c r="B11119" s="537" t="s">
        <v>11113</v>
      </c>
      <c r="C11119" s="31" t="s">
        <v>7632</v>
      </c>
      <c r="D11119" s="118">
        <v>1543.5</v>
      </c>
      <c r="E11119" s="310" t="str">
        <f t="shared" si="174"/>
        <v>SINAPI 07/2024 INSUMOS</v>
      </c>
      <c r="F11119" s="118">
        <v>1543.5</v>
      </c>
    </row>
    <row r="11120" spans="1:6" ht="40.5">
      <c r="A11120" s="31">
        <v>5052</v>
      </c>
      <c r="B11120" s="537" t="s">
        <v>11114</v>
      </c>
      <c r="C11120" s="31" t="s">
        <v>7632</v>
      </c>
      <c r="D11120" s="118">
        <v>1150</v>
      </c>
      <c r="E11120" s="310" t="str">
        <f t="shared" si="174"/>
        <v>SINAPI 07/2024 INSUMOS</v>
      </c>
      <c r="F11120" s="118">
        <v>1150</v>
      </c>
    </row>
    <row r="11121" spans="1:6" ht="40.5">
      <c r="A11121" s="31">
        <v>14162</v>
      </c>
      <c r="B11121" s="537" t="s">
        <v>11115</v>
      </c>
      <c r="C11121" s="31" t="s">
        <v>7632</v>
      </c>
      <c r="D11121" s="118">
        <v>1541.26</v>
      </c>
      <c r="E11121" s="310" t="str">
        <f t="shared" si="174"/>
        <v>SINAPI 07/2024 INSUMOS</v>
      </c>
      <c r="F11121" s="118">
        <v>1541.26</v>
      </c>
    </row>
    <row r="11122" spans="1:6" ht="40.5">
      <c r="A11122" s="31">
        <v>14166</v>
      </c>
      <c r="B11122" s="537" t="s">
        <v>11116</v>
      </c>
      <c r="C11122" s="31" t="s">
        <v>7632</v>
      </c>
      <c r="D11122" s="118">
        <v>1164.5999999999999</v>
      </c>
      <c r="E11122" s="310" t="str">
        <f t="shared" si="174"/>
        <v>SINAPI 07/2024 INSUMOS</v>
      </c>
      <c r="F11122" s="118">
        <v>1164.5999999999999</v>
      </c>
    </row>
    <row r="11123" spans="1:6" ht="40.5">
      <c r="A11123" s="31">
        <v>14165</v>
      </c>
      <c r="B11123" s="537" t="s">
        <v>11117</v>
      </c>
      <c r="C11123" s="31" t="s">
        <v>7632</v>
      </c>
      <c r="D11123" s="118">
        <v>1613.39</v>
      </c>
      <c r="E11123" s="310" t="str">
        <f t="shared" si="174"/>
        <v>SINAPI 07/2024 INSUMOS</v>
      </c>
      <c r="F11123" s="118">
        <v>1613.39</v>
      </c>
    </row>
    <row r="11124" spans="1:6" ht="40.5">
      <c r="A11124" s="31">
        <v>5050</v>
      </c>
      <c r="B11124" s="537" t="s">
        <v>11118</v>
      </c>
      <c r="C11124" s="31" t="s">
        <v>7632</v>
      </c>
      <c r="D11124" s="31">
        <v>397.09</v>
      </c>
      <c r="E11124" s="310" t="str">
        <f t="shared" si="174"/>
        <v>SINAPI 07/2024 INSUMOS</v>
      </c>
      <c r="F11124" s="31">
        <v>397.09</v>
      </c>
    </row>
    <row r="11125" spans="1:6" ht="40.5">
      <c r="A11125" s="31">
        <v>12366</v>
      </c>
      <c r="B11125" s="537" t="s">
        <v>11119</v>
      </c>
      <c r="C11125" s="31" t="s">
        <v>7632</v>
      </c>
      <c r="D11125" s="118">
        <v>1036.1500000000001</v>
      </c>
      <c r="E11125" s="310" t="str">
        <f t="shared" si="174"/>
        <v>SINAPI 07/2024 INSUMOS</v>
      </c>
      <c r="F11125" s="118">
        <v>1036.1500000000001</v>
      </c>
    </row>
    <row r="11126" spans="1:6" ht="40.5">
      <c r="A11126" s="31">
        <v>5045</v>
      </c>
      <c r="B11126" s="537" t="s">
        <v>11120</v>
      </c>
      <c r="C11126" s="31" t="s">
        <v>7632</v>
      </c>
      <c r="D11126" s="118">
        <v>1431.39</v>
      </c>
      <c r="E11126" s="310" t="str">
        <f t="shared" si="174"/>
        <v>SINAPI 07/2024 INSUMOS</v>
      </c>
      <c r="F11126" s="118">
        <v>1431.39</v>
      </c>
    </row>
    <row r="11127" spans="1:6" ht="40.5">
      <c r="A11127" s="31">
        <v>5035</v>
      </c>
      <c r="B11127" s="537" t="s">
        <v>11121</v>
      </c>
      <c r="C11127" s="31" t="s">
        <v>7632</v>
      </c>
      <c r="D11127" s="118">
        <v>1645.75</v>
      </c>
      <c r="E11127" s="310" t="str">
        <f t="shared" si="174"/>
        <v>SINAPI 07/2024 INSUMOS</v>
      </c>
      <c r="F11127" s="118">
        <v>1645.75</v>
      </c>
    </row>
    <row r="11128" spans="1:6" ht="40.5">
      <c r="A11128" s="31">
        <v>41180</v>
      </c>
      <c r="B11128" s="537" t="s">
        <v>11122</v>
      </c>
      <c r="C11128" s="31" t="s">
        <v>7632</v>
      </c>
      <c r="D11128" s="118">
        <v>3699.63</v>
      </c>
      <c r="E11128" s="310" t="str">
        <f t="shared" si="174"/>
        <v>SINAPI 07/2024 INSUMOS</v>
      </c>
      <c r="F11128" s="118">
        <v>3699.63</v>
      </c>
    </row>
    <row r="11129" spans="1:6" ht="40.5">
      <c r="A11129" s="31">
        <v>41181</v>
      </c>
      <c r="B11129" s="537" t="s">
        <v>11123</v>
      </c>
      <c r="C11129" s="31" t="s">
        <v>7632</v>
      </c>
      <c r="D11129" s="118">
        <v>4898.1899999999996</v>
      </c>
      <c r="E11129" s="310" t="str">
        <f t="shared" si="174"/>
        <v>SINAPI 07/2024 INSUMOS</v>
      </c>
      <c r="F11129" s="118">
        <v>4898.1899999999996</v>
      </c>
    </row>
    <row r="11130" spans="1:6" ht="40.5">
      <c r="A11130" s="31">
        <v>41182</v>
      </c>
      <c r="B11130" s="537" t="s">
        <v>11124</v>
      </c>
      <c r="C11130" s="31" t="s">
        <v>7632</v>
      </c>
      <c r="D11130" s="118">
        <v>7026.87</v>
      </c>
      <c r="E11130" s="310" t="str">
        <f t="shared" si="174"/>
        <v>SINAPI 07/2024 INSUMOS</v>
      </c>
      <c r="F11130" s="118">
        <v>7026.87</v>
      </c>
    </row>
    <row r="11131" spans="1:6" ht="40.5">
      <c r="A11131" s="31">
        <v>41183</v>
      </c>
      <c r="B11131" s="537" t="s">
        <v>11125</v>
      </c>
      <c r="C11131" s="31" t="s">
        <v>7632</v>
      </c>
      <c r="D11131" s="118">
        <v>8773.19</v>
      </c>
      <c r="E11131" s="310" t="str">
        <f t="shared" si="174"/>
        <v>SINAPI 07/2024 INSUMOS</v>
      </c>
      <c r="F11131" s="118">
        <v>8773.19</v>
      </c>
    </row>
    <row r="11132" spans="1:6" ht="40.5">
      <c r="A11132" s="31">
        <v>41184</v>
      </c>
      <c r="B11132" s="537" t="s">
        <v>11126</v>
      </c>
      <c r="C11132" s="31" t="s">
        <v>7632</v>
      </c>
      <c r="D11132" s="118">
        <v>13357.71</v>
      </c>
      <c r="E11132" s="310" t="str">
        <f t="shared" si="174"/>
        <v>SINAPI 07/2024 INSUMOS</v>
      </c>
      <c r="F11132" s="118">
        <v>13357.71</v>
      </c>
    </row>
    <row r="11133" spans="1:6" ht="40.5">
      <c r="A11133" s="31">
        <v>41185</v>
      </c>
      <c r="B11133" s="537" t="s">
        <v>11127</v>
      </c>
      <c r="C11133" s="31" t="s">
        <v>7632</v>
      </c>
      <c r="D11133" s="118">
        <v>4953.6400000000003</v>
      </c>
      <c r="E11133" s="310" t="str">
        <f t="shared" si="174"/>
        <v>SINAPI 07/2024 INSUMOS</v>
      </c>
      <c r="F11133" s="118">
        <v>4953.6400000000003</v>
      </c>
    </row>
    <row r="11134" spans="1:6" ht="40.5">
      <c r="A11134" s="31">
        <v>41186</v>
      </c>
      <c r="B11134" s="537" t="s">
        <v>11128</v>
      </c>
      <c r="C11134" s="31" t="s">
        <v>7632</v>
      </c>
      <c r="D11134" s="118">
        <v>6941.95</v>
      </c>
      <c r="E11134" s="310" t="str">
        <f t="shared" si="174"/>
        <v>SINAPI 07/2024 INSUMOS</v>
      </c>
      <c r="F11134" s="118">
        <v>6941.95</v>
      </c>
    </row>
    <row r="11135" spans="1:6" ht="40.5">
      <c r="A11135" s="31">
        <v>41187</v>
      </c>
      <c r="B11135" s="537" t="s">
        <v>11129</v>
      </c>
      <c r="C11135" s="31" t="s">
        <v>7632</v>
      </c>
      <c r="D11135" s="118">
        <v>9309.74</v>
      </c>
      <c r="E11135" s="310" t="str">
        <f t="shared" si="174"/>
        <v>SINAPI 07/2024 INSUMOS</v>
      </c>
      <c r="F11135" s="118">
        <v>9309.74</v>
      </c>
    </row>
    <row r="11136" spans="1:6" ht="40.5">
      <c r="A11136" s="31">
        <v>41188</v>
      </c>
      <c r="B11136" s="537" t="s">
        <v>11130</v>
      </c>
      <c r="C11136" s="31" t="s">
        <v>7632</v>
      </c>
      <c r="D11136" s="118">
        <v>11905.08</v>
      </c>
      <c r="E11136" s="310" t="str">
        <f t="shared" si="174"/>
        <v>SINAPI 07/2024 INSUMOS</v>
      </c>
      <c r="F11136" s="118">
        <v>11905.08</v>
      </c>
    </row>
    <row r="11137" spans="1:6" ht="40.5">
      <c r="A11137" s="31">
        <v>5036</v>
      </c>
      <c r="B11137" s="537" t="s">
        <v>11131</v>
      </c>
      <c r="C11137" s="31" t="s">
        <v>7632</v>
      </c>
      <c r="D11137" s="118">
        <v>2524.88</v>
      </c>
      <c r="E11137" s="310" t="str">
        <f t="shared" si="174"/>
        <v>SINAPI 07/2024 INSUMOS</v>
      </c>
      <c r="F11137" s="118">
        <v>2524.88</v>
      </c>
    </row>
    <row r="11138" spans="1:6" ht="40.5">
      <c r="A11138" s="31">
        <v>41189</v>
      </c>
      <c r="B11138" s="537" t="s">
        <v>11132</v>
      </c>
      <c r="C11138" s="31" t="s">
        <v>7632</v>
      </c>
      <c r="D11138" s="118">
        <v>15305.22</v>
      </c>
      <c r="E11138" s="310" t="str">
        <f t="shared" si="174"/>
        <v>SINAPI 07/2024 INSUMOS</v>
      </c>
      <c r="F11138" s="118">
        <v>15305.22</v>
      </c>
    </row>
    <row r="11139" spans="1:6" ht="40.5">
      <c r="A11139" s="31">
        <v>41190</v>
      </c>
      <c r="B11139" s="537" t="s">
        <v>11133</v>
      </c>
      <c r="C11139" s="31" t="s">
        <v>7632</v>
      </c>
      <c r="D11139" s="118">
        <v>5322.62</v>
      </c>
      <c r="E11139" s="310" t="str">
        <f t="shared" si="174"/>
        <v>SINAPI 07/2024 INSUMOS</v>
      </c>
      <c r="F11139" s="118">
        <v>5322.62</v>
      </c>
    </row>
    <row r="11140" spans="1:6" ht="40.5">
      <c r="A11140" s="31">
        <v>41191</v>
      </c>
      <c r="B11140" s="537" t="s">
        <v>11134</v>
      </c>
      <c r="C11140" s="31" t="s">
        <v>7632</v>
      </c>
      <c r="D11140" s="118">
        <v>8162.04</v>
      </c>
      <c r="E11140" s="310" t="str">
        <f t="shared" si="174"/>
        <v>SINAPI 07/2024 INSUMOS</v>
      </c>
      <c r="F11140" s="118">
        <v>8162.04</v>
      </c>
    </row>
    <row r="11141" spans="1:6" ht="40.5">
      <c r="A11141" s="31">
        <v>41192</v>
      </c>
      <c r="B11141" s="537" t="s">
        <v>11135</v>
      </c>
      <c r="C11141" s="31" t="s">
        <v>7632</v>
      </c>
      <c r="D11141" s="118">
        <v>8508.86</v>
      </c>
      <c r="E11141" s="310" t="str">
        <f t="shared" si="174"/>
        <v>SINAPI 07/2024 INSUMOS</v>
      </c>
      <c r="F11141" s="118">
        <v>8508.86</v>
      </c>
    </row>
    <row r="11142" spans="1:6" ht="40.5">
      <c r="A11142" s="31">
        <v>41193</v>
      </c>
      <c r="B11142" s="537" t="s">
        <v>11136</v>
      </c>
      <c r="C11142" s="31" t="s">
        <v>7632</v>
      </c>
      <c r="D11142" s="118">
        <v>13903.2</v>
      </c>
      <c r="E11142" s="310" t="str">
        <f t="shared" si="174"/>
        <v>SINAPI 07/2024 INSUMOS</v>
      </c>
      <c r="F11142" s="118">
        <v>13903.2</v>
      </c>
    </row>
    <row r="11143" spans="1:6" ht="40.5">
      <c r="A11143" s="31">
        <v>41194</v>
      </c>
      <c r="B11143" s="537" t="s">
        <v>11137</v>
      </c>
      <c r="C11143" s="31" t="s">
        <v>7632</v>
      </c>
      <c r="D11143" s="118">
        <v>16589.669999999998</v>
      </c>
      <c r="E11143" s="310" t="str">
        <f t="shared" si="174"/>
        <v>SINAPI 07/2024 INSUMOS</v>
      </c>
      <c r="F11143" s="118">
        <v>16589.669999999998</v>
      </c>
    </row>
    <row r="11144" spans="1:6" ht="40.5">
      <c r="A11144" s="31">
        <v>5044</v>
      </c>
      <c r="B11144" s="537" t="s">
        <v>11138</v>
      </c>
      <c r="C11144" s="31" t="s">
        <v>7632</v>
      </c>
      <c r="D11144" s="31">
        <v>892.69</v>
      </c>
      <c r="E11144" s="310" t="str">
        <f t="shared" si="174"/>
        <v>SINAPI 07/2024 INSUMOS</v>
      </c>
      <c r="F11144" s="31">
        <v>892.69</v>
      </c>
    </row>
    <row r="11145" spans="1:6" ht="40.5">
      <c r="A11145" s="31">
        <v>5059</v>
      </c>
      <c r="B11145" s="537" t="s">
        <v>11139</v>
      </c>
      <c r="C11145" s="31" t="s">
        <v>7632</v>
      </c>
      <c r="D11145" s="118">
        <v>1067.55</v>
      </c>
      <c r="E11145" s="310" t="str">
        <f t="shared" si="174"/>
        <v>SINAPI 07/2024 INSUMOS</v>
      </c>
      <c r="F11145" s="118">
        <v>1067.55</v>
      </c>
    </row>
    <row r="11146" spans="1:6" ht="40.5">
      <c r="A11146" s="31">
        <v>41201</v>
      </c>
      <c r="B11146" s="537" t="s">
        <v>11140</v>
      </c>
      <c r="C11146" s="31" t="s">
        <v>7632</v>
      </c>
      <c r="D11146" s="118">
        <v>2166.5100000000002</v>
      </c>
      <c r="E11146" s="310" t="str">
        <f t="shared" si="174"/>
        <v>SINAPI 07/2024 INSUMOS</v>
      </c>
      <c r="F11146" s="118">
        <v>2166.5100000000002</v>
      </c>
    </row>
    <row r="11147" spans="1:6" ht="40.5">
      <c r="A11147" s="31">
        <v>41199</v>
      </c>
      <c r="B11147" s="537" t="s">
        <v>11141</v>
      </c>
      <c r="C11147" s="31" t="s">
        <v>7632</v>
      </c>
      <c r="D11147" s="31">
        <v>696.18</v>
      </c>
      <c r="E11147" s="310" t="str">
        <f t="shared" si="174"/>
        <v>SINAPI 07/2024 INSUMOS</v>
      </c>
      <c r="F11147" s="31">
        <v>696.18</v>
      </c>
    </row>
    <row r="11148" spans="1:6" ht="40.5">
      <c r="A11148" s="31">
        <v>5057</v>
      </c>
      <c r="B11148" s="537" t="s">
        <v>11142</v>
      </c>
      <c r="C11148" s="31" t="s">
        <v>7632</v>
      </c>
      <c r="D11148" s="31">
        <v>942.5</v>
      </c>
      <c r="E11148" s="310" t="str">
        <f t="shared" si="174"/>
        <v>SINAPI 07/2024 INSUMOS</v>
      </c>
      <c r="F11148" s="31">
        <v>942.5</v>
      </c>
    </row>
    <row r="11149" spans="1:6" ht="40.5">
      <c r="A11149" s="31">
        <v>41200</v>
      </c>
      <c r="B11149" s="537" t="s">
        <v>11143</v>
      </c>
      <c r="C11149" s="31" t="s">
        <v>7632</v>
      </c>
      <c r="D11149" s="118">
        <v>1355.01</v>
      </c>
      <c r="E11149" s="310" t="str">
        <f t="shared" si="174"/>
        <v>SINAPI 07/2024 INSUMOS</v>
      </c>
      <c r="F11149" s="118">
        <v>1355.01</v>
      </c>
    </row>
    <row r="11150" spans="1:6" ht="40.5">
      <c r="A11150" s="31">
        <v>41205</v>
      </c>
      <c r="B11150" s="537" t="s">
        <v>11144</v>
      </c>
      <c r="C11150" s="31" t="s">
        <v>7632</v>
      </c>
      <c r="D11150" s="118">
        <v>2510.81</v>
      </c>
      <c r="E11150" s="310" t="str">
        <f t="shared" si="174"/>
        <v>SINAPI 07/2024 INSUMOS</v>
      </c>
      <c r="F11150" s="118">
        <v>2510.81</v>
      </c>
    </row>
    <row r="11151" spans="1:6" ht="40.5">
      <c r="A11151" s="31">
        <v>41202</v>
      </c>
      <c r="B11151" s="537" t="s">
        <v>11145</v>
      </c>
      <c r="C11151" s="31" t="s">
        <v>7632</v>
      </c>
      <c r="D11151" s="31">
        <v>732.67</v>
      </c>
      <c r="E11151" s="310" t="str">
        <f t="shared" si="174"/>
        <v>SINAPI 07/2024 INSUMOS</v>
      </c>
      <c r="F11151" s="31">
        <v>732.67</v>
      </c>
    </row>
    <row r="11152" spans="1:6" ht="40.5">
      <c r="A11152" s="31">
        <v>41206</v>
      </c>
      <c r="B11152" s="537" t="s">
        <v>11146</v>
      </c>
      <c r="C11152" s="31" t="s">
        <v>7632</v>
      </c>
      <c r="D11152" s="118">
        <v>3310.39</v>
      </c>
      <c r="E11152" s="310" t="str">
        <f t="shared" si="174"/>
        <v>SINAPI 07/2024 INSUMOS</v>
      </c>
      <c r="F11152" s="118">
        <v>3310.39</v>
      </c>
    </row>
    <row r="11153" spans="1:6" ht="40.5">
      <c r="A11153" s="31">
        <v>12372</v>
      </c>
      <c r="B11153" s="537" t="s">
        <v>11147</v>
      </c>
      <c r="C11153" s="31" t="s">
        <v>7632</v>
      </c>
      <c r="D11153" s="31">
        <v>769.31</v>
      </c>
      <c r="E11153" s="310" t="str">
        <f t="shared" si="174"/>
        <v>SINAPI 07/2024 INSUMOS</v>
      </c>
      <c r="F11153" s="31">
        <v>769.31</v>
      </c>
    </row>
    <row r="11154" spans="1:6" ht="40.5">
      <c r="A11154" s="31">
        <v>41207</v>
      </c>
      <c r="B11154" s="537" t="s">
        <v>11148</v>
      </c>
      <c r="C11154" s="31" t="s">
        <v>7632</v>
      </c>
      <c r="D11154" s="118">
        <v>4456.45</v>
      </c>
      <c r="E11154" s="310" t="str">
        <f t="shared" si="174"/>
        <v>SINAPI 07/2024 INSUMOS</v>
      </c>
      <c r="F11154" s="118">
        <v>4456.45</v>
      </c>
    </row>
    <row r="11155" spans="1:6" ht="40.5">
      <c r="A11155" s="31">
        <v>41203</v>
      </c>
      <c r="B11155" s="537" t="s">
        <v>11149</v>
      </c>
      <c r="C11155" s="31" t="s">
        <v>7632</v>
      </c>
      <c r="D11155" s="118">
        <v>1173.6600000000001</v>
      </c>
      <c r="E11155" s="310" t="str">
        <f t="shared" si="174"/>
        <v>SINAPI 07/2024 INSUMOS</v>
      </c>
      <c r="F11155" s="118">
        <v>1173.6600000000001</v>
      </c>
    </row>
    <row r="11156" spans="1:6" ht="40.5">
      <c r="A11156" s="31">
        <v>41204</v>
      </c>
      <c r="B11156" s="537" t="s">
        <v>11150</v>
      </c>
      <c r="C11156" s="31" t="s">
        <v>7632</v>
      </c>
      <c r="D11156" s="118">
        <v>1659.25</v>
      </c>
      <c r="E11156" s="310" t="str">
        <f t="shared" si="174"/>
        <v>SINAPI 07/2024 INSUMOS</v>
      </c>
      <c r="F11156" s="118">
        <v>1659.25</v>
      </c>
    </row>
    <row r="11157" spans="1:6" ht="40.5">
      <c r="A11157" s="31">
        <v>41210</v>
      </c>
      <c r="B11157" s="537" t="s">
        <v>11151</v>
      </c>
      <c r="C11157" s="31" t="s">
        <v>7632</v>
      </c>
      <c r="D11157" s="118">
        <v>2771.74</v>
      </c>
      <c r="E11157" s="310" t="str">
        <f t="shared" si="174"/>
        <v>SINAPI 07/2024 INSUMOS</v>
      </c>
      <c r="F11157" s="118">
        <v>2771.74</v>
      </c>
    </row>
    <row r="11158" spans="1:6" ht="40.5">
      <c r="A11158" s="31">
        <v>41208</v>
      </c>
      <c r="B11158" s="537" t="s">
        <v>11152</v>
      </c>
      <c r="C11158" s="31" t="s">
        <v>7632</v>
      </c>
      <c r="D11158" s="31">
        <v>970.27</v>
      </c>
      <c r="E11158" s="310" t="str">
        <f t="shared" si="174"/>
        <v>SINAPI 07/2024 INSUMOS</v>
      </c>
      <c r="F11158" s="31">
        <v>970.27</v>
      </c>
    </row>
    <row r="11159" spans="1:6" ht="40.5">
      <c r="A11159" s="31">
        <v>41211</v>
      </c>
      <c r="B11159" s="537" t="s">
        <v>11153</v>
      </c>
      <c r="C11159" s="31" t="s">
        <v>7632</v>
      </c>
      <c r="D11159" s="118">
        <v>3905.35</v>
      </c>
      <c r="E11159" s="310" t="str">
        <f t="shared" si="174"/>
        <v>SINAPI 07/2024 INSUMOS</v>
      </c>
      <c r="F11159" s="118">
        <v>3905.35</v>
      </c>
    </row>
    <row r="11160" spans="1:6" ht="40.5">
      <c r="A11160" s="31">
        <v>13339</v>
      </c>
      <c r="B11160" s="537" t="s">
        <v>11154</v>
      </c>
      <c r="C11160" s="31" t="s">
        <v>7632</v>
      </c>
      <c r="D11160" s="118">
        <v>1314.95</v>
      </c>
      <c r="E11160" s="310" t="str">
        <f t="shared" si="174"/>
        <v>SINAPI 07/2024 INSUMOS</v>
      </c>
      <c r="F11160" s="118">
        <v>1314.95</v>
      </c>
    </row>
    <row r="11161" spans="1:6" ht="40.5">
      <c r="A11161" s="31">
        <v>41213</v>
      </c>
      <c r="B11161" s="537" t="s">
        <v>11155</v>
      </c>
      <c r="C11161" s="31" t="s">
        <v>7632</v>
      </c>
      <c r="D11161" s="118">
        <v>8094.83</v>
      </c>
      <c r="E11161" s="310" t="str">
        <f t="shared" si="174"/>
        <v>SINAPI 07/2024 INSUMOS</v>
      </c>
      <c r="F11161" s="118">
        <v>8094.83</v>
      </c>
    </row>
    <row r="11162" spans="1:6" ht="40.5">
      <c r="A11162" s="31">
        <v>41209</v>
      </c>
      <c r="B11162" s="537" t="s">
        <v>11156</v>
      </c>
      <c r="C11162" s="31" t="s">
        <v>7632</v>
      </c>
      <c r="D11162" s="118">
        <v>1809.21</v>
      </c>
      <c r="E11162" s="310" t="str">
        <f t="shared" si="174"/>
        <v>SINAPI 07/2024 INSUMOS</v>
      </c>
      <c r="F11162" s="118">
        <v>1809.21</v>
      </c>
    </row>
    <row r="11163" spans="1:6" ht="40.5">
      <c r="A11163" s="31">
        <v>41216</v>
      </c>
      <c r="B11163" s="537" t="s">
        <v>11157</v>
      </c>
      <c r="C11163" s="31" t="s">
        <v>7632</v>
      </c>
      <c r="D11163" s="118">
        <v>3388.89</v>
      </c>
      <c r="E11163" s="310" t="str">
        <f t="shared" si="174"/>
        <v>SINAPI 07/2024 INSUMOS</v>
      </c>
      <c r="F11163" s="118">
        <v>3388.89</v>
      </c>
    </row>
    <row r="11164" spans="1:6" ht="40.5">
      <c r="A11164" s="31">
        <v>41217</v>
      </c>
      <c r="B11164" s="537" t="s">
        <v>11158</v>
      </c>
      <c r="C11164" s="31" t="s">
        <v>7632</v>
      </c>
      <c r="D11164" s="118">
        <v>5433.6</v>
      </c>
      <c r="E11164" s="310" t="str">
        <f t="shared" si="174"/>
        <v>SINAPI 07/2024 INSUMOS</v>
      </c>
      <c r="F11164" s="118">
        <v>5433.6</v>
      </c>
    </row>
    <row r="11165" spans="1:6" ht="40.5">
      <c r="A11165" s="31">
        <v>41218</v>
      </c>
      <c r="B11165" s="537" t="s">
        <v>11159</v>
      </c>
      <c r="C11165" s="31" t="s">
        <v>7632</v>
      </c>
      <c r="D11165" s="118">
        <v>7286.62</v>
      </c>
      <c r="E11165" s="310" t="str">
        <f t="shared" si="174"/>
        <v>SINAPI 07/2024 INSUMOS</v>
      </c>
      <c r="F11165" s="118">
        <v>7286.62</v>
      </c>
    </row>
    <row r="11166" spans="1:6" ht="40.5">
      <c r="A11166" s="31">
        <v>41214</v>
      </c>
      <c r="B11166" s="537" t="s">
        <v>11160</v>
      </c>
      <c r="C11166" s="31" t="s">
        <v>7632</v>
      </c>
      <c r="D11166" s="118">
        <v>1536.37</v>
      </c>
      <c r="E11166" s="310" t="str">
        <f t="shared" si="174"/>
        <v>SINAPI 07/2024 INSUMOS</v>
      </c>
      <c r="F11166" s="118">
        <v>1536.37</v>
      </c>
    </row>
    <row r="11167" spans="1:6" ht="40.5">
      <c r="A11167" s="31">
        <v>41215</v>
      </c>
      <c r="B11167" s="537" t="s">
        <v>11161</v>
      </c>
      <c r="C11167" s="31" t="s">
        <v>7632</v>
      </c>
      <c r="D11167" s="118">
        <v>2313.21</v>
      </c>
      <c r="E11167" s="310" t="str">
        <f t="shared" si="174"/>
        <v>SINAPI 07/2024 INSUMOS</v>
      </c>
      <c r="F11167" s="118">
        <v>2313.21</v>
      </c>
    </row>
    <row r="11168" spans="1:6" ht="40.5">
      <c r="A11168" s="31">
        <v>41221</v>
      </c>
      <c r="B11168" s="537" t="s">
        <v>11162</v>
      </c>
      <c r="C11168" s="31" t="s">
        <v>7632</v>
      </c>
      <c r="D11168" s="118">
        <v>6697.95</v>
      </c>
      <c r="E11168" s="310" t="str">
        <f t="shared" si="174"/>
        <v>SINAPI 07/2024 INSUMOS</v>
      </c>
      <c r="F11168" s="118">
        <v>6697.95</v>
      </c>
    </row>
    <row r="11169" spans="1:6" ht="40.5">
      <c r="A11169" s="31">
        <v>41222</v>
      </c>
      <c r="B11169" s="537" t="s">
        <v>11163</v>
      </c>
      <c r="C11169" s="31" t="s">
        <v>7632</v>
      </c>
      <c r="D11169" s="118">
        <v>9584.84</v>
      </c>
      <c r="E11169" s="310" t="str">
        <f t="shared" si="174"/>
        <v>SINAPI 07/2024 INSUMOS</v>
      </c>
      <c r="F11169" s="118">
        <v>9584.84</v>
      </c>
    </row>
    <row r="11170" spans="1:6" ht="40.5">
      <c r="A11170" s="31">
        <v>41195</v>
      </c>
      <c r="B11170" s="537" t="s">
        <v>11164</v>
      </c>
      <c r="C11170" s="31" t="s">
        <v>7632</v>
      </c>
      <c r="D11170" s="31">
        <v>492.63</v>
      </c>
      <c r="E11170" s="310" t="str">
        <f t="shared" si="174"/>
        <v>SINAPI 07/2024 INSUMOS</v>
      </c>
      <c r="F11170" s="31">
        <v>492.63</v>
      </c>
    </row>
    <row r="11171" spans="1:6" ht="40.5">
      <c r="A11171" s="31">
        <v>41198</v>
      </c>
      <c r="B11171" s="537" t="s">
        <v>11165</v>
      </c>
      <c r="C11171" s="31" t="s">
        <v>7632</v>
      </c>
      <c r="D11171" s="118">
        <v>1925.09</v>
      </c>
      <c r="E11171" s="310" t="str">
        <f t="shared" si="174"/>
        <v>SINAPI 07/2024 INSUMOS</v>
      </c>
      <c r="F11171" s="118">
        <v>1925.09</v>
      </c>
    </row>
    <row r="11172" spans="1:6" ht="40.5">
      <c r="A11172" s="31">
        <v>41196</v>
      </c>
      <c r="B11172" s="537" t="s">
        <v>11166</v>
      </c>
      <c r="C11172" s="31" t="s">
        <v>7632</v>
      </c>
      <c r="D11172" s="31">
        <v>610.65</v>
      </c>
      <c r="E11172" s="310" t="str">
        <f t="shared" si="174"/>
        <v>SINAPI 07/2024 INSUMOS</v>
      </c>
      <c r="F11172" s="31">
        <v>610.65</v>
      </c>
    </row>
    <row r="11173" spans="1:6" ht="40.5">
      <c r="A11173" s="31">
        <v>5033</v>
      </c>
      <c r="B11173" s="537" t="s">
        <v>11167</v>
      </c>
      <c r="C11173" s="31" t="s">
        <v>7632</v>
      </c>
      <c r="D11173" s="31">
        <v>801.75</v>
      </c>
      <c r="E11173" s="310" t="str">
        <f t="shared" si="174"/>
        <v>SINAPI 07/2024 INSUMOS</v>
      </c>
      <c r="F11173" s="31">
        <v>801.75</v>
      </c>
    </row>
    <row r="11174" spans="1:6" ht="40.5">
      <c r="A11174" s="31">
        <v>41197</v>
      </c>
      <c r="B11174" s="537" t="s">
        <v>11168</v>
      </c>
      <c r="C11174" s="31" t="s">
        <v>7632</v>
      </c>
      <c r="D11174" s="118">
        <v>1190.8900000000001</v>
      </c>
      <c r="E11174" s="310" t="str">
        <f t="shared" si="174"/>
        <v>SINAPI 07/2024 INSUMOS</v>
      </c>
      <c r="F11174" s="118">
        <v>1190.8900000000001</v>
      </c>
    </row>
    <row r="11175" spans="1:6" ht="40.5">
      <c r="A11175" s="31">
        <v>12388</v>
      </c>
      <c r="B11175" s="537" t="s">
        <v>11169</v>
      </c>
      <c r="C11175" s="31" t="s">
        <v>7632</v>
      </c>
      <c r="D11175" s="31">
        <v>235.05</v>
      </c>
      <c r="E11175" s="310" t="str">
        <f t="shared" si="174"/>
        <v>SINAPI 07/2024 INSUMOS</v>
      </c>
      <c r="F11175" s="31">
        <v>235.05</v>
      </c>
    </row>
    <row r="11176" spans="1:6" ht="40.5">
      <c r="A11176" s="31">
        <v>2731</v>
      </c>
      <c r="B11176" s="537" t="s">
        <v>11170</v>
      </c>
      <c r="C11176" s="31" t="s">
        <v>7677</v>
      </c>
      <c r="D11176" s="31">
        <v>127.78</v>
      </c>
      <c r="E11176" s="310" t="str">
        <f t="shared" si="174"/>
        <v>SINAPI 07/2024 INSUMOS</v>
      </c>
      <c r="F11176" s="31">
        <v>127.78</v>
      </c>
    </row>
    <row r="11177" spans="1:6" ht="40.5">
      <c r="A11177" s="31">
        <v>41457</v>
      </c>
      <c r="B11177" s="537" t="s">
        <v>11171</v>
      </c>
      <c r="C11177" s="31" t="s">
        <v>7632</v>
      </c>
      <c r="D11177" s="118">
        <v>1614.2</v>
      </c>
      <c r="E11177" s="310" t="str">
        <f t="shared" si="174"/>
        <v>SINAPI 07/2024 INSUMOS</v>
      </c>
      <c r="F11177" s="118">
        <v>1614.2</v>
      </c>
    </row>
    <row r="11178" spans="1:6" ht="40.5">
      <c r="A11178" s="31">
        <v>41458</v>
      </c>
      <c r="B11178" s="537" t="s">
        <v>11172</v>
      </c>
      <c r="C11178" s="31" t="s">
        <v>7632</v>
      </c>
      <c r="D11178" s="118">
        <v>2253.5100000000002</v>
      </c>
      <c r="E11178" s="310" t="str">
        <f t="shared" ref="E11178:E11241" si="175">+$G$7658</f>
        <v>SINAPI 07/2024 INSUMOS</v>
      </c>
      <c r="F11178" s="118">
        <v>2253.5100000000002</v>
      </c>
    </row>
    <row r="11179" spans="1:6" ht="40.5">
      <c r="A11179" s="31">
        <v>41459</v>
      </c>
      <c r="B11179" s="537" t="s">
        <v>11173</v>
      </c>
      <c r="C11179" s="31" t="s">
        <v>7632</v>
      </c>
      <c r="D11179" s="118">
        <v>3143.47</v>
      </c>
      <c r="E11179" s="310" t="str">
        <f t="shared" si="175"/>
        <v>SINAPI 07/2024 INSUMOS</v>
      </c>
      <c r="F11179" s="118">
        <v>3143.47</v>
      </c>
    </row>
    <row r="11180" spans="1:6" ht="40.5">
      <c r="A11180" s="31">
        <v>41461</v>
      </c>
      <c r="B11180" s="537" t="s">
        <v>11174</v>
      </c>
      <c r="C11180" s="31" t="s">
        <v>7632</v>
      </c>
      <c r="D11180" s="118">
        <v>4285.96</v>
      </c>
      <c r="E11180" s="310" t="str">
        <f t="shared" si="175"/>
        <v>SINAPI 07/2024 INSUMOS</v>
      </c>
      <c r="F11180" s="118">
        <v>4285.96</v>
      </c>
    </row>
    <row r="11181" spans="1:6" ht="40.5">
      <c r="A11181" s="31">
        <v>44537</v>
      </c>
      <c r="B11181" s="537" t="s">
        <v>11175</v>
      </c>
      <c r="C11181" s="31" t="s">
        <v>8828</v>
      </c>
      <c r="D11181" s="31">
        <v>393.99</v>
      </c>
      <c r="E11181" s="310" t="str">
        <f t="shared" si="175"/>
        <v>SINAPI 07/2024 INSUMOS</v>
      </c>
      <c r="F11181" s="31">
        <v>393.99</v>
      </c>
    </row>
    <row r="11182" spans="1:6" ht="45">
      <c r="A11182" s="31">
        <v>11844</v>
      </c>
      <c r="B11182" s="537" t="s">
        <v>11176</v>
      </c>
      <c r="C11182" s="31" t="s">
        <v>7677</v>
      </c>
      <c r="D11182" s="31">
        <v>54.4</v>
      </c>
      <c r="E11182" s="310" t="str">
        <f t="shared" si="175"/>
        <v>SINAPI 07/2024 INSUMOS</v>
      </c>
      <c r="F11182" s="31">
        <v>54.4</v>
      </c>
    </row>
    <row r="11183" spans="1:6" ht="45">
      <c r="A11183" s="31">
        <v>4465</v>
      </c>
      <c r="B11183" s="537" t="s">
        <v>11177</v>
      </c>
      <c r="C11183" s="31" t="s">
        <v>7677</v>
      </c>
      <c r="D11183" s="31">
        <v>45.21</v>
      </c>
      <c r="E11183" s="310" t="str">
        <f t="shared" si="175"/>
        <v>SINAPI 07/2024 INSUMOS</v>
      </c>
      <c r="F11183" s="31">
        <v>45.21</v>
      </c>
    </row>
    <row r="11184" spans="1:6" ht="45">
      <c r="A11184" s="31">
        <v>35273</v>
      </c>
      <c r="B11184" s="537" t="s">
        <v>11178</v>
      </c>
      <c r="C11184" s="31" t="s">
        <v>7677</v>
      </c>
      <c r="D11184" s="31">
        <v>54.22</v>
      </c>
      <c r="E11184" s="310" t="str">
        <f t="shared" si="175"/>
        <v>SINAPI 07/2024 INSUMOS</v>
      </c>
      <c r="F11184" s="31">
        <v>54.22</v>
      </c>
    </row>
    <row r="11185" spans="1:6" ht="45">
      <c r="A11185" s="31">
        <v>4470</v>
      </c>
      <c r="B11185" s="537" t="s">
        <v>11179</v>
      </c>
      <c r="C11185" s="31" t="s">
        <v>7677</v>
      </c>
      <c r="D11185" s="31">
        <v>125.13</v>
      </c>
      <c r="E11185" s="310" t="str">
        <f t="shared" si="175"/>
        <v>SINAPI 07/2024 INSUMOS</v>
      </c>
      <c r="F11185" s="31">
        <v>125.13</v>
      </c>
    </row>
    <row r="11186" spans="1:6" ht="45">
      <c r="A11186" s="31">
        <v>20204</v>
      </c>
      <c r="B11186" s="537" t="s">
        <v>11180</v>
      </c>
      <c r="C11186" s="31" t="s">
        <v>7677</v>
      </c>
      <c r="D11186" s="31">
        <v>83.42</v>
      </c>
      <c r="E11186" s="310" t="str">
        <f t="shared" si="175"/>
        <v>SINAPI 07/2024 INSUMOS</v>
      </c>
      <c r="F11186" s="31">
        <v>83.42</v>
      </c>
    </row>
    <row r="11187" spans="1:6" ht="45">
      <c r="A11187" s="31">
        <v>20208</v>
      </c>
      <c r="B11187" s="537" t="s">
        <v>11181</v>
      </c>
      <c r="C11187" s="31" t="s">
        <v>7677</v>
      </c>
      <c r="D11187" s="31">
        <v>112.62</v>
      </c>
      <c r="E11187" s="310" t="str">
        <f t="shared" si="175"/>
        <v>SINAPI 07/2024 INSUMOS</v>
      </c>
      <c r="F11187" s="31">
        <v>112.62</v>
      </c>
    </row>
    <row r="11188" spans="1:6" ht="45">
      <c r="A11188" s="31">
        <v>4437</v>
      </c>
      <c r="B11188" s="537" t="s">
        <v>11182</v>
      </c>
      <c r="C11188" s="31" t="s">
        <v>7677</v>
      </c>
      <c r="D11188" s="31">
        <v>93.85</v>
      </c>
      <c r="E11188" s="310" t="str">
        <f t="shared" si="175"/>
        <v>SINAPI 07/2024 INSUMOS</v>
      </c>
      <c r="F11188" s="31">
        <v>93.85</v>
      </c>
    </row>
    <row r="11189" spans="1:6" ht="45">
      <c r="A11189" s="31">
        <v>14580</v>
      </c>
      <c r="B11189" s="537" t="s">
        <v>11183</v>
      </c>
      <c r="C11189" s="31" t="s">
        <v>7677</v>
      </c>
      <c r="D11189" s="31">
        <v>93.85</v>
      </c>
      <c r="E11189" s="310" t="str">
        <f t="shared" si="175"/>
        <v>SINAPI 07/2024 INSUMOS</v>
      </c>
      <c r="F11189" s="31">
        <v>93.85</v>
      </c>
    </row>
    <row r="11190" spans="1:6" ht="40.5">
      <c r="A11190" s="31">
        <v>40304</v>
      </c>
      <c r="B11190" s="537" t="s">
        <v>11184</v>
      </c>
      <c r="C11190" s="31" t="s">
        <v>7681</v>
      </c>
      <c r="D11190" s="31">
        <v>19.46</v>
      </c>
      <c r="E11190" s="310" t="str">
        <f t="shared" si="175"/>
        <v>SINAPI 07/2024 INSUMOS</v>
      </c>
      <c r="F11190" s="31">
        <v>19.46</v>
      </c>
    </row>
    <row r="11191" spans="1:6" ht="40.5">
      <c r="A11191" s="31">
        <v>5065</v>
      </c>
      <c r="B11191" s="537" t="s">
        <v>11185</v>
      </c>
      <c r="C11191" s="31" t="s">
        <v>7681</v>
      </c>
      <c r="D11191" s="31">
        <v>29.99</v>
      </c>
      <c r="E11191" s="310" t="str">
        <f t="shared" si="175"/>
        <v>SINAPI 07/2024 INSUMOS</v>
      </c>
      <c r="F11191" s="31">
        <v>29.99</v>
      </c>
    </row>
    <row r="11192" spans="1:6" ht="40.5">
      <c r="A11192" s="31">
        <v>5072</v>
      </c>
      <c r="B11192" s="537" t="s">
        <v>11186</v>
      </c>
      <c r="C11192" s="31" t="s">
        <v>7681</v>
      </c>
      <c r="D11192" s="31">
        <v>27.74</v>
      </c>
      <c r="E11192" s="310" t="str">
        <f t="shared" si="175"/>
        <v>SINAPI 07/2024 INSUMOS</v>
      </c>
      <c r="F11192" s="31">
        <v>27.74</v>
      </c>
    </row>
    <row r="11193" spans="1:6" ht="40.5">
      <c r="A11193" s="31">
        <v>5066</v>
      </c>
      <c r="B11193" s="537" t="s">
        <v>11187</v>
      </c>
      <c r="C11193" s="31" t="s">
        <v>7681</v>
      </c>
      <c r="D11193" s="31">
        <v>20.77</v>
      </c>
      <c r="E11193" s="310" t="str">
        <f t="shared" si="175"/>
        <v>SINAPI 07/2024 INSUMOS</v>
      </c>
      <c r="F11193" s="31">
        <v>20.77</v>
      </c>
    </row>
    <row r="11194" spans="1:6" ht="40.5">
      <c r="A11194" s="31">
        <v>5063</v>
      </c>
      <c r="B11194" s="537" t="s">
        <v>11188</v>
      </c>
      <c r="C11194" s="31" t="s">
        <v>7681</v>
      </c>
      <c r="D11194" s="31">
        <v>18.809999999999999</v>
      </c>
      <c r="E11194" s="310" t="str">
        <f t="shared" si="175"/>
        <v>SINAPI 07/2024 INSUMOS</v>
      </c>
      <c r="F11194" s="31">
        <v>18.809999999999999</v>
      </c>
    </row>
    <row r="11195" spans="1:6" ht="40.5">
      <c r="A11195" s="31">
        <v>20247</v>
      </c>
      <c r="B11195" s="537" t="s">
        <v>11189</v>
      </c>
      <c r="C11195" s="31" t="s">
        <v>7681</v>
      </c>
      <c r="D11195" s="31">
        <v>17.46</v>
      </c>
      <c r="E11195" s="310" t="str">
        <f t="shared" si="175"/>
        <v>SINAPI 07/2024 INSUMOS</v>
      </c>
      <c r="F11195" s="31">
        <v>17.46</v>
      </c>
    </row>
    <row r="11196" spans="1:6" ht="40.5">
      <c r="A11196" s="31">
        <v>5074</v>
      </c>
      <c r="B11196" s="537" t="s">
        <v>11190</v>
      </c>
      <c r="C11196" s="31" t="s">
        <v>7681</v>
      </c>
      <c r="D11196" s="31">
        <v>17.66</v>
      </c>
      <c r="E11196" s="310" t="str">
        <f t="shared" si="175"/>
        <v>SINAPI 07/2024 INSUMOS</v>
      </c>
      <c r="F11196" s="31">
        <v>17.66</v>
      </c>
    </row>
    <row r="11197" spans="1:6" ht="40.5">
      <c r="A11197" s="31">
        <v>5067</v>
      </c>
      <c r="B11197" s="537" t="s">
        <v>11191</v>
      </c>
      <c r="C11197" s="31" t="s">
        <v>7681</v>
      </c>
      <c r="D11197" s="31">
        <v>16.8</v>
      </c>
      <c r="E11197" s="310" t="str">
        <f t="shared" si="175"/>
        <v>SINAPI 07/2024 INSUMOS</v>
      </c>
      <c r="F11197" s="31">
        <v>16.8</v>
      </c>
    </row>
    <row r="11198" spans="1:6" ht="40.5">
      <c r="A11198" s="31">
        <v>5078</v>
      </c>
      <c r="B11198" s="537" t="s">
        <v>11192</v>
      </c>
      <c r="C11198" s="31" t="s">
        <v>7681</v>
      </c>
      <c r="D11198" s="31">
        <v>16.61</v>
      </c>
      <c r="E11198" s="310" t="str">
        <f t="shared" si="175"/>
        <v>SINAPI 07/2024 INSUMOS</v>
      </c>
      <c r="F11198" s="31">
        <v>16.61</v>
      </c>
    </row>
    <row r="11199" spans="1:6" ht="40.5">
      <c r="A11199" s="31">
        <v>5068</v>
      </c>
      <c r="B11199" s="537" t="s">
        <v>11193</v>
      </c>
      <c r="C11199" s="31" t="s">
        <v>7681</v>
      </c>
      <c r="D11199" s="31">
        <v>15.77</v>
      </c>
      <c r="E11199" s="310" t="str">
        <f t="shared" si="175"/>
        <v>SINAPI 07/2024 INSUMOS</v>
      </c>
      <c r="F11199" s="31">
        <v>15.77</v>
      </c>
    </row>
    <row r="11200" spans="1:6" ht="40.5">
      <c r="A11200" s="31">
        <v>5073</v>
      </c>
      <c r="B11200" s="537" t="s">
        <v>11194</v>
      </c>
      <c r="C11200" s="31" t="s">
        <v>7681</v>
      </c>
      <c r="D11200" s="31">
        <v>16.07</v>
      </c>
      <c r="E11200" s="310" t="str">
        <f t="shared" si="175"/>
        <v>SINAPI 07/2024 INSUMOS</v>
      </c>
      <c r="F11200" s="31">
        <v>16.07</v>
      </c>
    </row>
    <row r="11201" spans="1:6" ht="40.5">
      <c r="A11201" s="31">
        <v>5069</v>
      </c>
      <c r="B11201" s="537" t="s">
        <v>11195</v>
      </c>
      <c r="C11201" s="31" t="s">
        <v>7681</v>
      </c>
      <c r="D11201" s="31">
        <v>16.07</v>
      </c>
      <c r="E11201" s="310" t="str">
        <f t="shared" si="175"/>
        <v>SINAPI 07/2024 INSUMOS</v>
      </c>
      <c r="F11201" s="31">
        <v>16.07</v>
      </c>
    </row>
    <row r="11202" spans="1:6" ht="40.5">
      <c r="A11202" s="31">
        <v>5070</v>
      </c>
      <c r="B11202" s="537" t="s">
        <v>11196</v>
      </c>
      <c r="C11202" s="31" t="s">
        <v>7681</v>
      </c>
      <c r="D11202" s="31">
        <v>16.239999999999998</v>
      </c>
      <c r="E11202" s="310" t="str">
        <f t="shared" si="175"/>
        <v>SINAPI 07/2024 INSUMOS</v>
      </c>
      <c r="F11202" s="31">
        <v>16.239999999999998</v>
      </c>
    </row>
    <row r="11203" spans="1:6" ht="40.5">
      <c r="A11203" s="31">
        <v>5071</v>
      </c>
      <c r="B11203" s="537" t="s">
        <v>11197</v>
      </c>
      <c r="C11203" s="31" t="s">
        <v>7681</v>
      </c>
      <c r="D11203" s="31">
        <v>15.77</v>
      </c>
      <c r="E11203" s="310" t="str">
        <f t="shared" si="175"/>
        <v>SINAPI 07/2024 INSUMOS</v>
      </c>
      <c r="F11203" s="31">
        <v>15.77</v>
      </c>
    </row>
    <row r="11204" spans="1:6" ht="40.5">
      <c r="A11204" s="31">
        <v>5061</v>
      </c>
      <c r="B11204" s="537" t="s">
        <v>11198</v>
      </c>
      <c r="C11204" s="31" t="s">
        <v>7681</v>
      </c>
      <c r="D11204" s="31">
        <v>15.5</v>
      </c>
      <c r="E11204" s="310" t="str">
        <f t="shared" si="175"/>
        <v>SINAPI 07/2024 INSUMOS</v>
      </c>
      <c r="F11204" s="31">
        <v>15.5</v>
      </c>
    </row>
    <row r="11205" spans="1:6" ht="40.5">
      <c r="A11205" s="31">
        <v>5075</v>
      </c>
      <c r="B11205" s="537" t="s">
        <v>11199</v>
      </c>
      <c r="C11205" s="31" t="s">
        <v>7681</v>
      </c>
      <c r="D11205" s="31">
        <v>15.77</v>
      </c>
      <c r="E11205" s="310" t="str">
        <f t="shared" si="175"/>
        <v>SINAPI 07/2024 INSUMOS</v>
      </c>
      <c r="F11205" s="31">
        <v>15.77</v>
      </c>
    </row>
    <row r="11206" spans="1:6" ht="40.5">
      <c r="A11206" s="31">
        <v>39027</v>
      </c>
      <c r="B11206" s="537" t="s">
        <v>11200</v>
      </c>
      <c r="C11206" s="31" t="s">
        <v>7681</v>
      </c>
      <c r="D11206" s="31">
        <v>15.75</v>
      </c>
      <c r="E11206" s="310" t="str">
        <f t="shared" si="175"/>
        <v>SINAPI 07/2024 INSUMOS</v>
      </c>
      <c r="F11206" s="31">
        <v>15.75</v>
      </c>
    </row>
    <row r="11207" spans="1:6" ht="40.5">
      <c r="A11207" s="31">
        <v>5062</v>
      </c>
      <c r="B11207" s="537" t="s">
        <v>11201</v>
      </c>
      <c r="C11207" s="31" t="s">
        <v>7681</v>
      </c>
      <c r="D11207" s="31">
        <v>15.97</v>
      </c>
      <c r="E11207" s="310" t="str">
        <f t="shared" si="175"/>
        <v>SINAPI 07/2024 INSUMOS</v>
      </c>
      <c r="F11207" s="31">
        <v>15.97</v>
      </c>
    </row>
    <row r="11208" spans="1:6" ht="40.5">
      <c r="A11208" s="31">
        <v>40568</v>
      </c>
      <c r="B11208" s="537" t="s">
        <v>11202</v>
      </c>
      <c r="C11208" s="31" t="s">
        <v>7681</v>
      </c>
      <c r="D11208" s="31">
        <v>15.88</v>
      </c>
      <c r="E11208" s="310" t="str">
        <f t="shared" si="175"/>
        <v>SINAPI 07/2024 INSUMOS</v>
      </c>
      <c r="F11208" s="31">
        <v>15.88</v>
      </c>
    </row>
    <row r="11209" spans="1:6" ht="40.5">
      <c r="A11209" s="31">
        <v>39026</v>
      </c>
      <c r="B11209" s="537" t="s">
        <v>11203</v>
      </c>
      <c r="C11209" s="31" t="s">
        <v>7681</v>
      </c>
      <c r="D11209" s="31">
        <v>17.73</v>
      </c>
      <c r="E11209" s="310" t="str">
        <f t="shared" si="175"/>
        <v>SINAPI 07/2024 INSUMOS</v>
      </c>
      <c r="F11209" s="31">
        <v>17.73</v>
      </c>
    </row>
    <row r="11210" spans="1:6" ht="45">
      <c r="A11210" s="31">
        <v>42431</v>
      </c>
      <c r="B11210" s="537" t="s">
        <v>11204</v>
      </c>
      <c r="C11210" s="31" t="s">
        <v>7632</v>
      </c>
      <c r="D11210" s="118">
        <v>3957.85</v>
      </c>
      <c r="E11210" s="310" t="str">
        <f t="shared" si="175"/>
        <v>SINAPI 07/2024 INSUMOS</v>
      </c>
      <c r="F11210" s="118">
        <v>3957.85</v>
      </c>
    </row>
    <row r="11211" spans="1:6" ht="40.5">
      <c r="A11211" s="31">
        <v>44074</v>
      </c>
      <c r="B11211" s="537" t="s">
        <v>11205</v>
      </c>
      <c r="C11211" s="31" t="s">
        <v>7683</v>
      </c>
      <c r="D11211" s="31">
        <v>629.32000000000005</v>
      </c>
      <c r="E11211" s="310" t="str">
        <f t="shared" si="175"/>
        <v>SINAPI 07/2024 INSUMOS</v>
      </c>
      <c r="F11211" s="31">
        <v>629.32000000000005</v>
      </c>
    </row>
    <row r="11212" spans="1:6" ht="40.5">
      <c r="A11212" s="31">
        <v>44072</v>
      </c>
      <c r="B11212" s="537" t="s">
        <v>11206</v>
      </c>
      <c r="C11212" s="31" t="s">
        <v>7683</v>
      </c>
      <c r="D11212" s="31">
        <v>134.54</v>
      </c>
      <c r="E11212" s="310" t="str">
        <f t="shared" si="175"/>
        <v>SINAPI 07/2024 INSUMOS</v>
      </c>
      <c r="F11212" s="31">
        <v>134.54</v>
      </c>
    </row>
    <row r="11213" spans="1:6" ht="40.5">
      <c r="A11213" s="31">
        <v>511</v>
      </c>
      <c r="B11213" s="537" t="s">
        <v>11207</v>
      </c>
      <c r="C11213" s="31" t="s">
        <v>7683</v>
      </c>
      <c r="D11213" s="31">
        <v>23.58</v>
      </c>
      <c r="E11213" s="310" t="str">
        <f t="shared" si="175"/>
        <v>SINAPI 07/2024 INSUMOS</v>
      </c>
      <c r="F11213" s="31">
        <v>23.58</v>
      </c>
    </row>
    <row r="11214" spans="1:6" ht="40.5">
      <c r="A11214" s="31">
        <v>37540</v>
      </c>
      <c r="B11214" s="537" t="s">
        <v>11208</v>
      </c>
      <c r="C11214" s="31" t="s">
        <v>7632</v>
      </c>
      <c r="D11214" s="118">
        <v>88048.83</v>
      </c>
      <c r="E11214" s="310" t="str">
        <f t="shared" si="175"/>
        <v>SINAPI 07/2024 INSUMOS</v>
      </c>
      <c r="F11214" s="118">
        <v>88048.83</v>
      </c>
    </row>
    <row r="11215" spans="1:6" ht="40.5">
      <c r="A11215" s="31">
        <v>37548</v>
      </c>
      <c r="B11215" s="537" t="s">
        <v>11209</v>
      </c>
      <c r="C11215" s="31" t="s">
        <v>7632</v>
      </c>
      <c r="D11215" s="118">
        <v>116708.28</v>
      </c>
      <c r="E11215" s="310" t="str">
        <f t="shared" si="175"/>
        <v>SINAPI 07/2024 INSUMOS</v>
      </c>
      <c r="F11215" s="118">
        <v>116708.28</v>
      </c>
    </row>
    <row r="11216" spans="1:6" ht="45">
      <c r="A11216" s="31">
        <v>39828</v>
      </c>
      <c r="B11216" s="537" t="s">
        <v>11210</v>
      </c>
      <c r="C11216" s="31" t="s">
        <v>7632</v>
      </c>
      <c r="D11216" s="31">
        <v>700.13</v>
      </c>
      <c r="E11216" s="310" t="str">
        <f t="shared" si="175"/>
        <v>SINAPI 07/2024 INSUMOS</v>
      </c>
      <c r="F11216" s="31">
        <v>700.13</v>
      </c>
    </row>
    <row r="11217" spans="1:6" ht="40.5">
      <c r="A11217" s="31">
        <v>38392</v>
      </c>
      <c r="B11217" s="537" t="s">
        <v>11211</v>
      </c>
      <c r="C11217" s="31" t="s">
        <v>7632</v>
      </c>
      <c r="D11217" s="31">
        <v>63.55</v>
      </c>
      <c r="E11217" s="310" t="str">
        <f t="shared" si="175"/>
        <v>SINAPI 07/2024 INSUMOS</v>
      </c>
      <c r="F11217" s="31">
        <v>63.55</v>
      </c>
    </row>
    <row r="11218" spans="1:6" ht="40.5">
      <c r="A11218" s="31">
        <v>11735</v>
      </c>
      <c r="B11218" s="537" t="s">
        <v>11212</v>
      </c>
      <c r="C11218" s="31" t="s">
        <v>7632</v>
      </c>
      <c r="D11218" s="31">
        <v>8.1999999999999993</v>
      </c>
      <c r="E11218" s="310" t="str">
        <f t="shared" si="175"/>
        <v>SINAPI 07/2024 INSUMOS</v>
      </c>
      <c r="F11218" s="31">
        <v>8.1999999999999993</v>
      </c>
    </row>
    <row r="11219" spans="1:6" ht="40.5">
      <c r="A11219" s="31">
        <v>11737</v>
      </c>
      <c r="B11219" s="537" t="s">
        <v>11213</v>
      </c>
      <c r="C11219" s="31" t="s">
        <v>7632</v>
      </c>
      <c r="D11219" s="31">
        <v>11.62</v>
      </c>
      <c r="E11219" s="310" t="str">
        <f t="shared" si="175"/>
        <v>SINAPI 07/2024 INSUMOS</v>
      </c>
      <c r="F11219" s="31">
        <v>11.62</v>
      </c>
    </row>
    <row r="11220" spans="1:6" ht="40.5">
      <c r="A11220" s="31">
        <v>11738</v>
      </c>
      <c r="B11220" s="537" t="s">
        <v>11214</v>
      </c>
      <c r="C11220" s="31" t="s">
        <v>7632</v>
      </c>
      <c r="D11220" s="31">
        <v>14.66</v>
      </c>
      <c r="E11220" s="310" t="str">
        <f t="shared" si="175"/>
        <v>SINAPI 07/2024 INSUMOS</v>
      </c>
      <c r="F11220" s="31">
        <v>14.66</v>
      </c>
    </row>
    <row r="11221" spans="1:6" ht="40.5">
      <c r="A11221" s="31">
        <v>36143</v>
      </c>
      <c r="B11221" s="537" t="s">
        <v>11215</v>
      </c>
      <c r="C11221" s="31" t="s">
        <v>7632</v>
      </c>
      <c r="D11221" s="31">
        <v>33.21</v>
      </c>
      <c r="E11221" s="310" t="str">
        <f t="shared" si="175"/>
        <v>SINAPI 07/2024 INSUMOS</v>
      </c>
      <c r="F11221" s="31">
        <v>33.21</v>
      </c>
    </row>
    <row r="11222" spans="1:6" ht="40.5">
      <c r="A11222" s="31">
        <v>36142</v>
      </c>
      <c r="B11222" s="537" t="s">
        <v>11216</v>
      </c>
      <c r="C11222" s="31" t="s">
        <v>7632</v>
      </c>
      <c r="D11222" s="31">
        <v>2.4300000000000002</v>
      </c>
      <c r="E11222" s="310" t="str">
        <f t="shared" si="175"/>
        <v>SINAPI 07/2024 INSUMOS</v>
      </c>
      <c r="F11222" s="31">
        <v>2.4300000000000002</v>
      </c>
    </row>
    <row r="11223" spans="1:6" ht="40.5">
      <c r="A11223" s="31">
        <v>36146</v>
      </c>
      <c r="B11223" s="537" t="s">
        <v>11217</v>
      </c>
      <c r="C11223" s="31" t="s">
        <v>7632</v>
      </c>
      <c r="D11223" s="31">
        <v>275.39999999999998</v>
      </c>
      <c r="E11223" s="310" t="str">
        <f t="shared" si="175"/>
        <v>SINAPI 07/2024 INSUMOS</v>
      </c>
      <c r="F11223" s="31">
        <v>275.39999999999998</v>
      </c>
    </row>
    <row r="11224" spans="1:6" ht="40.5">
      <c r="A11224" s="31">
        <v>39015</v>
      </c>
      <c r="B11224" s="537" t="s">
        <v>11218</v>
      </c>
      <c r="C11224" s="31" t="s">
        <v>7632</v>
      </c>
      <c r="D11224" s="31">
        <v>0.8</v>
      </c>
      <c r="E11224" s="310" t="str">
        <f t="shared" si="175"/>
        <v>SINAPI 07/2024 INSUMOS</v>
      </c>
      <c r="F11224" s="31">
        <v>0.8</v>
      </c>
    </row>
    <row r="11225" spans="1:6" ht="40.5">
      <c r="A11225" s="31">
        <v>38377</v>
      </c>
      <c r="B11225" s="537" t="s">
        <v>11219</v>
      </c>
      <c r="C11225" s="31" t="s">
        <v>7632</v>
      </c>
      <c r="D11225" s="31">
        <v>38.17</v>
      </c>
      <c r="E11225" s="310" t="str">
        <f t="shared" si="175"/>
        <v>SINAPI 07/2024 INSUMOS</v>
      </c>
      <c r="F11225" s="31">
        <v>38.17</v>
      </c>
    </row>
    <row r="11226" spans="1:6" ht="40.5">
      <c r="A11226" s="31">
        <v>38376</v>
      </c>
      <c r="B11226" s="537" t="s">
        <v>11220</v>
      </c>
      <c r="C11226" s="31" t="s">
        <v>7632</v>
      </c>
      <c r="D11226" s="31">
        <v>43.53</v>
      </c>
      <c r="E11226" s="310" t="str">
        <f t="shared" si="175"/>
        <v>SINAPI 07/2024 INSUMOS</v>
      </c>
      <c r="F11226" s="31">
        <v>43.53</v>
      </c>
    </row>
    <row r="11227" spans="1:6" ht="40.5">
      <c r="A11227" s="31">
        <v>38116</v>
      </c>
      <c r="B11227" s="537" t="s">
        <v>11221</v>
      </c>
      <c r="C11227" s="31" t="s">
        <v>7632</v>
      </c>
      <c r="D11227" s="31">
        <v>5.86</v>
      </c>
      <c r="E11227" s="310" t="str">
        <f t="shared" si="175"/>
        <v>SINAPI 07/2024 INSUMOS</v>
      </c>
      <c r="F11227" s="31">
        <v>5.86</v>
      </c>
    </row>
    <row r="11228" spans="1:6" ht="40.5">
      <c r="A11228" s="31">
        <v>38066</v>
      </c>
      <c r="B11228" s="537" t="s">
        <v>11222</v>
      </c>
      <c r="C11228" s="31" t="s">
        <v>7632</v>
      </c>
      <c r="D11228" s="31">
        <v>9.67</v>
      </c>
      <c r="E11228" s="310" t="str">
        <f t="shared" si="175"/>
        <v>SINAPI 07/2024 INSUMOS</v>
      </c>
      <c r="F11228" s="31">
        <v>9.67</v>
      </c>
    </row>
    <row r="11229" spans="1:6" ht="40.5">
      <c r="A11229" s="31">
        <v>38117</v>
      </c>
      <c r="B11229" s="537" t="s">
        <v>11223</v>
      </c>
      <c r="C11229" s="31" t="s">
        <v>7632</v>
      </c>
      <c r="D11229" s="31">
        <v>9.9700000000000006</v>
      </c>
      <c r="E11229" s="310" t="str">
        <f t="shared" si="175"/>
        <v>SINAPI 07/2024 INSUMOS</v>
      </c>
      <c r="F11229" s="31">
        <v>9.9700000000000006</v>
      </c>
    </row>
    <row r="11230" spans="1:6" ht="40.5">
      <c r="A11230" s="31">
        <v>38067</v>
      </c>
      <c r="B11230" s="537" t="s">
        <v>11224</v>
      </c>
      <c r="C11230" s="31" t="s">
        <v>7632</v>
      </c>
      <c r="D11230" s="31">
        <v>13.61</v>
      </c>
      <c r="E11230" s="310" t="str">
        <f t="shared" si="175"/>
        <v>SINAPI 07/2024 INSUMOS</v>
      </c>
      <c r="F11230" s="31">
        <v>13.61</v>
      </c>
    </row>
    <row r="11231" spans="1:6" ht="45">
      <c r="A11231" s="31">
        <v>11522</v>
      </c>
      <c r="B11231" s="537" t="s">
        <v>11225</v>
      </c>
      <c r="C11231" s="31" t="s">
        <v>7632</v>
      </c>
      <c r="D11231" s="31">
        <v>13.79</v>
      </c>
      <c r="E11231" s="310" t="str">
        <f t="shared" si="175"/>
        <v>SINAPI 07/2024 INSUMOS</v>
      </c>
      <c r="F11231" s="31">
        <v>13.79</v>
      </c>
    </row>
    <row r="11232" spans="1:6" ht="45">
      <c r="A11232" s="31">
        <v>43600</v>
      </c>
      <c r="B11232" s="537" t="s">
        <v>11226</v>
      </c>
      <c r="C11232" s="31" t="s">
        <v>7632</v>
      </c>
      <c r="D11232" s="31">
        <v>55.27</v>
      </c>
      <c r="E11232" s="310" t="str">
        <f t="shared" si="175"/>
        <v>SINAPI 07/2024 INSUMOS</v>
      </c>
      <c r="F11232" s="31">
        <v>55.27</v>
      </c>
    </row>
    <row r="11233" spans="1:6" ht="45">
      <c r="A11233" s="31">
        <v>5080</v>
      </c>
      <c r="B11233" s="537" t="s">
        <v>11227</v>
      </c>
      <c r="C11233" s="31" t="s">
        <v>7632</v>
      </c>
      <c r="D11233" s="31">
        <v>21.55</v>
      </c>
      <c r="E11233" s="310" t="str">
        <f t="shared" si="175"/>
        <v>SINAPI 07/2024 INSUMOS</v>
      </c>
      <c r="F11233" s="31">
        <v>21.55</v>
      </c>
    </row>
    <row r="11234" spans="1:6" ht="40.5">
      <c r="A11234" s="31">
        <v>38168</v>
      </c>
      <c r="B11234" s="537" t="s">
        <v>11228</v>
      </c>
      <c r="C11234" s="31" t="s">
        <v>7632</v>
      </c>
      <c r="D11234" s="31">
        <v>150.47</v>
      </c>
      <c r="E11234" s="310" t="str">
        <f t="shared" si="175"/>
        <v>SINAPI 07/2024 INSUMOS</v>
      </c>
      <c r="F11234" s="31">
        <v>150.47</v>
      </c>
    </row>
    <row r="11235" spans="1:6" ht="40.5">
      <c r="A11235" s="31">
        <v>43601</v>
      </c>
      <c r="B11235" s="537" t="s">
        <v>11229</v>
      </c>
      <c r="C11235" s="31" t="s">
        <v>7632</v>
      </c>
      <c r="D11235" s="31">
        <v>75.23</v>
      </c>
      <c r="E11235" s="310" t="str">
        <f t="shared" si="175"/>
        <v>SINAPI 07/2024 INSUMOS</v>
      </c>
      <c r="F11235" s="31">
        <v>75.23</v>
      </c>
    </row>
    <row r="11236" spans="1:6" ht="45">
      <c r="A11236" s="31">
        <v>13393</v>
      </c>
      <c r="B11236" s="537" t="s">
        <v>11230</v>
      </c>
      <c r="C11236" s="31" t="s">
        <v>7632</v>
      </c>
      <c r="D11236" s="31">
        <v>331.2</v>
      </c>
      <c r="E11236" s="310" t="str">
        <f t="shared" si="175"/>
        <v>SINAPI 07/2024 INSUMOS</v>
      </c>
      <c r="F11236" s="31">
        <v>331.2</v>
      </c>
    </row>
    <row r="11237" spans="1:6" ht="45">
      <c r="A11237" s="31">
        <v>13395</v>
      </c>
      <c r="B11237" s="537" t="s">
        <v>11231</v>
      </c>
      <c r="C11237" s="31" t="s">
        <v>7632</v>
      </c>
      <c r="D11237" s="31">
        <v>464.14</v>
      </c>
      <c r="E11237" s="310" t="str">
        <f t="shared" si="175"/>
        <v>SINAPI 07/2024 INSUMOS</v>
      </c>
      <c r="F11237" s="31">
        <v>464.14</v>
      </c>
    </row>
    <row r="11238" spans="1:6" ht="45">
      <c r="A11238" s="31">
        <v>12039</v>
      </c>
      <c r="B11238" s="537" t="s">
        <v>11232</v>
      </c>
      <c r="C11238" s="31" t="s">
        <v>7632</v>
      </c>
      <c r="D11238" s="31">
        <v>487.76</v>
      </c>
      <c r="E11238" s="310" t="str">
        <f t="shared" si="175"/>
        <v>SINAPI 07/2024 INSUMOS</v>
      </c>
      <c r="F11238" s="31">
        <v>487.76</v>
      </c>
    </row>
    <row r="11239" spans="1:6" ht="45">
      <c r="A11239" s="31">
        <v>13396</v>
      </c>
      <c r="B11239" s="537" t="s">
        <v>11233</v>
      </c>
      <c r="C11239" s="31" t="s">
        <v>7632</v>
      </c>
      <c r="D11239" s="31">
        <v>685.03</v>
      </c>
      <c r="E11239" s="310" t="str">
        <f t="shared" si="175"/>
        <v>SINAPI 07/2024 INSUMOS</v>
      </c>
      <c r="F11239" s="31">
        <v>685.03</v>
      </c>
    </row>
    <row r="11240" spans="1:6" ht="45">
      <c r="A11240" s="31">
        <v>12041</v>
      </c>
      <c r="B11240" s="537" t="s">
        <v>11234</v>
      </c>
      <c r="C11240" s="31" t="s">
        <v>7632</v>
      </c>
      <c r="D11240" s="31">
        <v>559.37</v>
      </c>
      <c r="E11240" s="310" t="str">
        <f t="shared" si="175"/>
        <v>SINAPI 07/2024 INSUMOS</v>
      </c>
      <c r="F11240" s="31">
        <v>559.37</v>
      </c>
    </row>
    <row r="11241" spans="1:6" ht="45">
      <c r="A11241" s="31">
        <v>12043</v>
      </c>
      <c r="B11241" s="537" t="s">
        <v>11235</v>
      </c>
      <c r="C11241" s="31" t="s">
        <v>7632</v>
      </c>
      <c r="D11241" s="118">
        <v>1181.02</v>
      </c>
      <c r="E11241" s="310" t="str">
        <f t="shared" si="175"/>
        <v>SINAPI 07/2024 INSUMOS</v>
      </c>
      <c r="F11241" s="118">
        <v>1181.02</v>
      </c>
    </row>
    <row r="11242" spans="1:6" ht="45">
      <c r="A11242" s="31">
        <v>39762</v>
      </c>
      <c r="B11242" s="537" t="s">
        <v>11236</v>
      </c>
      <c r="C11242" s="31" t="s">
        <v>7632</v>
      </c>
      <c r="D11242" s="31">
        <v>562.19000000000005</v>
      </c>
      <c r="E11242" s="310" t="str">
        <f t="shared" ref="E11242:E11305" si="176">+$G$7658</f>
        <v>SINAPI 07/2024 INSUMOS</v>
      </c>
      <c r="F11242" s="31">
        <v>562.19000000000005</v>
      </c>
    </row>
    <row r="11243" spans="1:6" ht="45">
      <c r="A11243" s="31">
        <v>12042</v>
      </c>
      <c r="B11243" s="537" t="s">
        <v>11237</v>
      </c>
      <c r="C11243" s="31" t="s">
        <v>7632</v>
      </c>
      <c r="D11243" s="31">
        <v>820.79</v>
      </c>
      <c r="E11243" s="310" t="str">
        <f t="shared" si="176"/>
        <v>SINAPI 07/2024 INSUMOS</v>
      </c>
      <c r="F11243" s="31">
        <v>820.79</v>
      </c>
    </row>
    <row r="11244" spans="1:6" ht="45">
      <c r="A11244" s="31">
        <v>39763</v>
      </c>
      <c r="B11244" s="537" t="s">
        <v>11238</v>
      </c>
      <c r="C11244" s="31" t="s">
        <v>7632</v>
      </c>
      <c r="D11244" s="31">
        <v>960.62</v>
      </c>
      <c r="E11244" s="310" t="str">
        <f t="shared" si="176"/>
        <v>SINAPI 07/2024 INSUMOS</v>
      </c>
      <c r="F11244" s="31">
        <v>960.62</v>
      </c>
    </row>
    <row r="11245" spans="1:6" ht="45">
      <c r="A11245" s="31">
        <v>39760</v>
      </c>
      <c r="B11245" s="537" t="s">
        <v>11239</v>
      </c>
      <c r="C11245" s="31" t="s">
        <v>7632</v>
      </c>
      <c r="D11245" s="31">
        <v>957.46</v>
      </c>
      <c r="E11245" s="310" t="str">
        <f t="shared" si="176"/>
        <v>SINAPI 07/2024 INSUMOS</v>
      </c>
      <c r="F11245" s="31">
        <v>957.46</v>
      </c>
    </row>
    <row r="11246" spans="1:6" ht="45">
      <c r="A11246" s="31">
        <v>39756</v>
      </c>
      <c r="B11246" s="537" t="s">
        <v>11240</v>
      </c>
      <c r="C11246" s="31" t="s">
        <v>7632</v>
      </c>
      <c r="D11246" s="31">
        <v>343.79</v>
      </c>
      <c r="E11246" s="310" t="str">
        <f t="shared" si="176"/>
        <v>SINAPI 07/2024 INSUMOS</v>
      </c>
      <c r="F11246" s="31">
        <v>343.79</v>
      </c>
    </row>
    <row r="11247" spans="1:6" ht="45">
      <c r="A11247" s="31">
        <v>12038</v>
      </c>
      <c r="B11247" s="537" t="s">
        <v>11241</v>
      </c>
      <c r="C11247" s="31" t="s">
        <v>7632</v>
      </c>
      <c r="D11247" s="31">
        <v>429.57</v>
      </c>
      <c r="E11247" s="310" t="str">
        <f t="shared" si="176"/>
        <v>SINAPI 07/2024 INSUMOS</v>
      </c>
      <c r="F11247" s="31">
        <v>429.57</v>
      </c>
    </row>
    <row r="11248" spans="1:6" ht="45">
      <c r="A11248" s="31">
        <v>39757</v>
      </c>
      <c r="B11248" s="537" t="s">
        <v>11242</v>
      </c>
      <c r="C11248" s="31" t="s">
        <v>7632</v>
      </c>
      <c r="D11248" s="31">
        <v>397.22</v>
      </c>
      <c r="E11248" s="310" t="str">
        <f t="shared" si="176"/>
        <v>SINAPI 07/2024 INSUMOS</v>
      </c>
      <c r="F11248" s="31">
        <v>397.22</v>
      </c>
    </row>
    <row r="11249" spans="1:6" ht="45">
      <c r="A11249" s="31">
        <v>39758</v>
      </c>
      <c r="B11249" s="537" t="s">
        <v>11243</v>
      </c>
      <c r="C11249" s="31" t="s">
        <v>7632</v>
      </c>
      <c r="D11249" s="31">
        <v>578.9</v>
      </c>
      <c r="E11249" s="310" t="str">
        <f t="shared" si="176"/>
        <v>SINAPI 07/2024 INSUMOS</v>
      </c>
      <c r="F11249" s="31">
        <v>578.9</v>
      </c>
    </row>
    <row r="11250" spans="1:6" ht="45">
      <c r="A11250" s="31">
        <v>39759</v>
      </c>
      <c r="B11250" s="537" t="s">
        <v>11244</v>
      </c>
      <c r="C11250" s="31" t="s">
        <v>7632</v>
      </c>
      <c r="D11250" s="31">
        <v>714.94</v>
      </c>
      <c r="E11250" s="310" t="str">
        <f t="shared" si="176"/>
        <v>SINAPI 07/2024 INSUMOS</v>
      </c>
      <c r="F11250" s="31">
        <v>714.94</v>
      </c>
    </row>
    <row r="11251" spans="1:6" ht="45">
      <c r="A11251" s="31">
        <v>39761</v>
      </c>
      <c r="B11251" s="537" t="s">
        <v>11245</v>
      </c>
      <c r="C11251" s="31" t="s">
        <v>7632</v>
      </c>
      <c r="D11251" s="31">
        <v>859.38</v>
      </c>
      <c r="E11251" s="310" t="str">
        <f t="shared" si="176"/>
        <v>SINAPI 07/2024 INSUMOS</v>
      </c>
      <c r="F11251" s="31">
        <v>859.38</v>
      </c>
    </row>
    <row r="11252" spans="1:6" ht="45">
      <c r="A11252" s="31">
        <v>39805</v>
      </c>
      <c r="B11252" s="537" t="s">
        <v>11246</v>
      </c>
      <c r="C11252" s="31" t="s">
        <v>7632</v>
      </c>
      <c r="D11252" s="31">
        <v>213.57</v>
      </c>
      <c r="E11252" s="310" t="str">
        <f t="shared" si="176"/>
        <v>SINAPI 07/2024 INSUMOS</v>
      </c>
      <c r="F11252" s="31">
        <v>213.57</v>
      </c>
    </row>
    <row r="11253" spans="1:6" ht="45">
      <c r="A11253" s="31">
        <v>39806</v>
      </c>
      <c r="B11253" s="537" t="s">
        <v>11247</v>
      </c>
      <c r="C11253" s="31" t="s">
        <v>7632</v>
      </c>
      <c r="D11253" s="31">
        <v>395.68</v>
      </c>
      <c r="E11253" s="310" t="str">
        <f t="shared" si="176"/>
        <v>SINAPI 07/2024 INSUMOS</v>
      </c>
      <c r="F11253" s="31">
        <v>395.68</v>
      </c>
    </row>
    <row r="11254" spans="1:6" ht="45">
      <c r="A11254" s="31">
        <v>39807</v>
      </c>
      <c r="B11254" s="537" t="s">
        <v>11248</v>
      </c>
      <c r="C11254" s="31" t="s">
        <v>7632</v>
      </c>
      <c r="D11254" s="31">
        <v>857.54</v>
      </c>
      <c r="E11254" s="310" t="str">
        <f t="shared" si="176"/>
        <v>SINAPI 07/2024 INSUMOS</v>
      </c>
      <c r="F11254" s="31">
        <v>857.54</v>
      </c>
    </row>
    <row r="11255" spans="1:6" ht="40.5">
      <c r="A11255" s="31">
        <v>43100</v>
      </c>
      <c r="B11255" s="537" t="s">
        <v>11249</v>
      </c>
      <c r="C11255" s="31" t="s">
        <v>7632</v>
      </c>
      <c r="D11255" s="31">
        <v>670.41</v>
      </c>
      <c r="E11255" s="310" t="str">
        <f t="shared" si="176"/>
        <v>SINAPI 07/2024 INSUMOS</v>
      </c>
      <c r="F11255" s="31">
        <v>670.41</v>
      </c>
    </row>
    <row r="11256" spans="1:6" ht="40.5">
      <c r="A11256" s="31">
        <v>39804</v>
      </c>
      <c r="B11256" s="537" t="s">
        <v>11250</v>
      </c>
      <c r="C11256" s="31" t="s">
        <v>7632</v>
      </c>
      <c r="D11256" s="31">
        <v>125.41</v>
      </c>
      <c r="E11256" s="310" t="str">
        <f t="shared" si="176"/>
        <v>SINAPI 07/2024 INSUMOS</v>
      </c>
      <c r="F11256" s="31">
        <v>125.41</v>
      </c>
    </row>
    <row r="11257" spans="1:6" ht="40.5">
      <c r="A11257" s="31">
        <v>39796</v>
      </c>
      <c r="B11257" s="537" t="s">
        <v>11251</v>
      </c>
      <c r="C11257" s="31" t="s">
        <v>7632</v>
      </c>
      <c r="D11257" s="31">
        <v>129.88999999999999</v>
      </c>
      <c r="E11257" s="310" t="str">
        <f t="shared" si="176"/>
        <v>SINAPI 07/2024 INSUMOS</v>
      </c>
      <c r="F11257" s="31">
        <v>129.88999999999999</v>
      </c>
    </row>
    <row r="11258" spans="1:6" ht="40.5">
      <c r="A11258" s="31">
        <v>39797</v>
      </c>
      <c r="B11258" s="537" t="s">
        <v>11252</v>
      </c>
      <c r="C11258" s="31" t="s">
        <v>7632</v>
      </c>
      <c r="D11258" s="31">
        <v>203.9</v>
      </c>
      <c r="E11258" s="310" t="str">
        <f t="shared" si="176"/>
        <v>SINAPI 07/2024 INSUMOS</v>
      </c>
      <c r="F11258" s="31">
        <v>203.9</v>
      </c>
    </row>
    <row r="11259" spans="1:6" ht="40.5">
      <c r="A11259" s="31">
        <v>39798</v>
      </c>
      <c r="B11259" s="537" t="s">
        <v>11253</v>
      </c>
      <c r="C11259" s="31" t="s">
        <v>7632</v>
      </c>
      <c r="D11259" s="31">
        <v>349.75</v>
      </c>
      <c r="E11259" s="310" t="str">
        <f t="shared" si="176"/>
        <v>SINAPI 07/2024 INSUMOS</v>
      </c>
      <c r="F11259" s="31">
        <v>349.75</v>
      </c>
    </row>
    <row r="11260" spans="1:6" ht="40.5">
      <c r="A11260" s="31">
        <v>39794</v>
      </c>
      <c r="B11260" s="537" t="s">
        <v>11254</v>
      </c>
      <c r="C11260" s="31" t="s">
        <v>7632</v>
      </c>
      <c r="D11260" s="31">
        <v>55.13</v>
      </c>
      <c r="E11260" s="310" t="str">
        <f t="shared" si="176"/>
        <v>SINAPI 07/2024 INSUMOS</v>
      </c>
      <c r="F11260" s="31">
        <v>55.13</v>
      </c>
    </row>
    <row r="11261" spans="1:6" ht="40.5">
      <c r="A11261" s="31">
        <v>39795</v>
      </c>
      <c r="B11261" s="537" t="s">
        <v>11255</v>
      </c>
      <c r="C11261" s="31" t="s">
        <v>7632</v>
      </c>
      <c r="D11261" s="31">
        <v>87.1</v>
      </c>
      <c r="E11261" s="310" t="str">
        <f t="shared" si="176"/>
        <v>SINAPI 07/2024 INSUMOS</v>
      </c>
      <c r="F11261" s="31">
        <v>87.1</v>
      </c>
    </row>
    <row r="11262" spans="1:6" ht="40.5">
      <c r="A11262" s="31">
        <v>39801</v>
      </c>
      <c r="B11262" s="537" t="s">
        <v>11256</v>
      </c>
      <c r="C11262" s="31" t="s">
        <v>7632</v>
      </c>
      <c r="D11262" s="31">
        <v>183.93</v>
      </c>
      <c r="E11262" s="310" t="str">
        <f t="shared" si="176"/>
        <v>SINAPI 07/2024 INSUMOS</v>
      </c>
      <c r="F11262" s="31">
        <v>183.93</v>
      </c>
    </row>
    <row r="11263" spans="1:6" ht="40.5">
      <c r="A11263" s="31">
        <v>39802</v>
      </c>
      <c r="B11263" s="537" t="s">
        <v>11257</v>
      </c>
      <c r="C11263" s="31" t="s">
        <v>7632</v>
      </c>
      <c r="D11263" s="31">
        <v>269.61</v>
      </c>
      <c r="E11263" s="310" t="str">
        <f t="shared" si="176"/>
        <v>SINAPI 07/2024 INSUMOS</v>
      </c>
      <c r="F11263" s="31">
        <v>269.61</v>
      </c>
    </row>
    <row r="11264" spans="1:6" ht="40.5">
      <c r="A11264" s="31">
        <v>39803</v>
      </c>
      <c r="B11264" s="537" t="s">
        <v>11258</v>
      </c>
      <c r="C11264" s="31" t="s">
        <v>7632</v>
      </c>
      <c r="D11264" s="31">
        <v>376.11</v>
      </c>
      <c r="E11264" s="310" t="str">
        <f t="shared" si="176"/>
        <v>SINAPI 07/2024 INSUMOS</v>
      </c>
      <c r="F11264" s="31">
        <v>376.11</v>
      </c>
    </row>
    <row r="11265" spans="1:6" ht="40.5">
      <c r="A11265" s="31">
        <v>39799</v>
      </c>
      <c r="B11265" s="537" t="s">
        <v>11259</v>
      </c>
      <c r="C11265" s="31" t="s">
        <v>7632</v>
      </c>
      <c r="D11265" s="31">
        <v>64.27</v>
      </c>
      <c r="E11265" s="310" t="str">
        <f t="shared" si="176"/>
        <v>SINAPI 07/2024 INSUMOS</v>
      </c>
      <c r="F11265" s="31">
        <v>64.27</v>
      </c>
    </row>
    <row r="11266" spans="1:6" ht="40.5">
      <c r="A11266" s="31">
        <v>39800</v>
      </c>
      <c r="B11266" s="537" t="s">
        <v>11260</v>
      </c>
      <c r="C11266" s="31" t="s">
        <v>7632</v>
      </c>
      <c r="D11266" s="31">
        <v>109.47</v>
      </c>
      <c r="E11266" s="310" t="str">
        <f t="shared" si="176"/>
        <v>SINAPI 07/2024 INSUMOS</v>
      </c>
      <c r="F11266" s="31">
        <v>109.47</v>
      </c>
    </row>
    <row r="11267" spans="1:6" ht="40.5">
      <c r="A11267" s="31">
        <v>43837</v>
      </c>
      <c r="B11267" s="537" t="s">
        <v>11261</v>
      </c>
      <c r="C11267" s="31" t="s">
        <v>7632</v>
      </c>
      <c r="D11267" s="118">
        <v>1947.65</v>
      </c>
      <c r="E11267" s="310" t="str">
        <f t="shared" si="176"/>
        <v>SINAPI 07/2024 INSUMOS</v>
      </c>
      <c r="F11267" s="118">
        <v>1947.65</v>
      </c>
    </row>
    <row r="11268" spans="1:6" ht="40.5">
      <c r="A11268" s="31">
        <v>43836</v>
      </c>
      <c r="B11268" s="537" t="s">
        <v>11262</v>
      </c>
      <c r="C11268" s="31" t="s">
        <v>7632</v>
      </c>
      <c r="D11268" s="118">
        <v>3963.12</v>
      </c>
      <c r="E11268" s="310" t="str">
        <f t="shared" si="176"/>
        <v>SINAPI 07/2024 INSUMOS</v>
      </c>
      <c r="F11268" s="118">
        <v>3963.12</v>
      </c>
    </row>
    <row r="11269" spans="1:6" ht="40.5">
      <c r="A11269" s="31">
        <v>21059</v>
      </c>
      <c r="B11269" s="537" t="s">
        <v>11263</v>
      </c>
      <c r="C11269" s="31" t="s">
        <v>7632</v>
      </c>
      <c r="D11269" s="31">
        <v>62.04</v>
      </c>
      <c r="E11269" s="310" t="str">
        <f t="shared" si="176"/>
        <v>SINAPI 07/2024 INSUMOS</v>
      </c>
      <c r="F11269" s="31">
        <v>62.04</v>
      </c>
    </row>
    <row r="11270" spans="1:6" ht="40.5">
      <c r="A11270" s="31">
        <v>11234</v>
      </c>
      <c r="B11270" s="537" t="s">
        <v>11264</v>
      </c>
      <c r="C11270" s="31" t="s">
        <v>7632</v>
      </c>
      <c r="D11270" s="31">
        <v>93.51</v>
      </c>
      <c r="E11270" s="310" t="str">
        <f t="shared" si="176"/>
        <v>SINAPI 07/2024 INSUMOS</v>
      </c>
      <c r="F11270" s="31">
        <v>93.51</v>
      </c>
    </row>
    <row r="11271" spans="1:6" ht="40.5">
      <c r="A11271" s="31">
        <v>21060</v>
      </c>
      <c r="B11271" s="537" t="s">
        <v>11265</v>
      </c>
      <c r="C11271" s="31" t="s">
        <v>7632</v>
      </c>
      <c r="D11271" s="31">
        <v>115.1</v>
      </c>
      <c r="E11271" s="310" t="str">
        <f t="shared" si="176"/>
        <v>SINAPI 07/2024 INSUMOS</v>
      </c>
      <c r="F11271" s="31">
        <v>115.1</v>
      </c>
    </row>
    <row r="11272" spans="1:6" ht="40.5">
      <c r="A11272" s="31">
        <v>21061</v>
      </c>
      <c r="B11272" s="537" t="s">
        <v>11266</v>
      </c>
      <c r="C11272" s="31" t="s">
        <v>7632</v>
      </c>
      <c r="D11272" s="31">
        <v>143.87</v>
      </c>
      <c r="E11272" s="310" t="str">
        <f t="shared" si="176"/>
        <v>SINAPI 07/2024 INSUMOS</v>
      </c>
      <c r="F11272" s="31">
        <v>143.87</v>
      </c>
    </row>
    <row r="11273" spans="1:6" ht="40.5">
      <c r="A11273" s="31">
        <v>21062</v>
      </c>
      <c r="B11273" s="537" t="s">
        <v>11267</v>
      </c>
      <c r="C11273" s="31" t="s">
        <v>7632</v>
      </c>
      <c r="D11273" s="31">
        <v>226.6</v>
      </c>
      <c r="E11273" s="310" t="str">
        <f t="shared" si="176"/>
        <v>SINAPI 07/2024 INSUMOS</v>
      </c>
      <c r="F11273" s="31">
        <v>226.6</v>
      </c>
    </row>
    <row r="11274" spans="1:6" ht="40.5">
      <c r="A11274" s="31">
        <v>11708</v>
      </c>
      <c r="B11274" s="537" t="s">
        <v>11268</v>
      </c>
      <c r="C11274" s="31" t="s">
        <v>7632</v>
      </c>
      <c r="D11274" s="31">
        <v>24.72</v>
      </c>
      <c r="E11274" s="310" t="str">
        <f t="shared" si="176"/>
        <v>SINAPI 07/2024 INSUMOS</v>
      </c>
      <c r="F11274" s="31">
        <v>24.72</v>
      </c>
    </row>
    <row r="11275" spans="1:6" ht="40.5">
      <c r="A11275" s="31">
        <v>11709</v>
      </c>
      <c r="B11275" s="537" t="s">
        <v>11269</v>
      </c>
      <c r="C11275" s="31" t="s">
        <v>7632</v>
      </c>
      <c r="D11275" s="31">
        <v>58.08</v>
      </c>
      <c r="E11275" s="310" t="str">
        <f t="shared" si="176"/>
        <v>SINAPI 07/2024 INSUMOS</v>
      </c>
      <c r="F11275" s="31">
        <v>58.08</v>
      </c>
    </row>
    <row r="11276" spans="1:6" ht="40.5">
      <c r="A11276" s="31">
        <v>11710</v>
      </c>
      <c r="B11276" s="537" t="s">
        <v>11270</v>
      </c>
      <c r="C11276" s="31" t="s">
        <v>7632</v>
      </c>
      <c r="D11276" s="31">
        <v>133.53</v>
      </c>
      <c r="E11276" s="310" t="str">
        <f t="shared" si="176"/>
        <v>SINAPI 07/2024 INSUMOS</v>
      </c>
      <c r="F11276" s="31">
        <v>133.53</v>
      </c>
    </row>
    <row r="11277" spans="1:6" ht="40.5">
      <c r="A11277" s="31">
        <v>11707</v>
      </c>
      <c r="B11277" s="537" t="s">
        <v>11271</v>
      </c>
      <c r="C11277" s="31" t="s">
        <v>7632</v>
      </c>
      <c r="D11277" s="31">
        <v>18.52</v>
      </c>
      <c r="E11277" s="310" t="str">
        <f t="shared" si="176"/>
        <v>SINAPI 07/2024 INSUMOS</v>
      </c>
      <c r="F11277" s="31">
        <v>18.52</v>
      </c>
    </row>
    <row r="11278" spans="1:6" ht="40.5">
      <c r="A11278" s="31">
        <v>5102</v>
      </c>
      <c r="B11278" s="537" t="s">
        <v>11272</v>
      </c>
      <c r="C11278" s="31" t="s">
        <v>7632</v>
      </c>
      <c r="D11278" s="31">
        <v>11.52</v>
      </c>
      <c r="E11278" s="310" t="str">
        <f t="shared" si="176"/>
        <v>SINAPI 07/2024 INSUMOS</v>
      </c>
      <c r="F11278" s="31">
        <v>11.52</v>
      </c>
    </row>
    <row r="11279" spans="1:6" ht="40.5">
      <c r="A11279" s="31">
        <v>11711</v>
      </c>
      <c r="B11279" s="537" t="s">
        <v>11273</v>
      </c>
      <c r="C11279" s="31" t="s">
        <v>7632</v>
      </c>
      <c r="D11279" s="31">
        <v>9.6</v>
      </c>
      <c r="E11279" s="310" t="str">
        <f t="shared" si="176"/>
        <v>SINAPI 07/2024 INSUMOS</v>
      </c>
      <c r="F11279" s="31">
        <v>9.6</v>
      </c>
    </row>
    <row r="11280" spans="1:6" ht="40.5">
      <c r="A11280" s="31">
        <v>11739</v>
      </c>
      <c r="B11280" s="537" t="s">
        <v>11274</v>
      </c>
      <c r="C11280" s="31" t="s">
        <v>7632</v>
      </c>
      <c r="D11280" s="31">
        <v>8.2100000000000009</v>
      </c>
      <c r="E11280" s="310" t="str">
        <f t="shared" si="176"/>
        <v>SINAPI 07/2024 INSUMOS</v>
      </c>
      <c r="F11280" s="31">
        <v>8.2100000000000009</v>
      </c>
    </row>
    <row r="11281" spans="1:6" ht="40.5">
      <c r="A11281" s="31">
        <v>11741</v>
      </c>
      <c r="B11281" s="537" t="s">
        <v>11275</v>
      </c>
      <c r="C11281" s="31" t="s">
        <v>7632</v>
      </c>
      <c r="D11281" s="31">
        <v>10.45</v>
      </c>
      <c r="E11281" s="310" t="str">
        <f t="shared" si="176"/>
        <v>SINAPI 07/2024 INSUMOS</v>
      </c>
      <c r="F11281" s="31">
        <v>10.45</v>
      </c>
    </row>
    <row r="11282" spans="1:6" ht="40.5">
      <c r="A11282" s="31">
        <v>11745</v>
      </c>
      <c r="B11282" s="537" t="s">
        <v>11276</v>
      </c>
      <c r="C11282" s="31" t="s">
        <v>7632</v>
      </c>
      <c r="D11282" s="31">
        <v>13.77</v>
      </c>
      <c r="E11282" s="310" t="str">
        <f t="shared" si="176"/>
        <v>SINAPI 07/2024 INSUMOS</v>
      </c>
      <c r="F11282" s="31">
        <v>13.77</v>
      </c>
    </row>
    <row r="11283" spans="1:6" ht="40.5">
      <c r="A11283" s="31">
        <v>11743</v>
      </c>
      <c r="B11283" s="537" t="s">
        <v>11277</v>
      </c>
      <c r="C11283" s="31" t="s">
        <v>7632</v>
      </c>
      <c r="D11283" s="31">
        <v>8.77</v>
      </c>
      <c r="E11283" s="310" t="str">
        <f t="shared" si="176"/>
        <v>SINAPI 07/2024 INSUMOS</v>
      </c>
      <c r="F11283" s="31">
        <v>8.77</v>
      </c>
    </row>
    <row r="11284" spans="1:6" ht="40.5">
      <c r="A11284" s="31">
        <v>5104</v>
      </c>
      <c r="B11284" s="537" t="s">
        <v>11278</v>
      </c>
      <c r="C11284" s="31" t="s">
        <v>7681</v>
      </c>
      <c r="D11284" s="31">
        <v>67.78</v>
      </c>
      <c r="E11284" s="310" t="str">
        <f t="shared" si="176"/>
        <v>SINAPI 07/2024 INSUMOS</v>
      </c>
      <c r="F11284" s="31">
        <v>67.78</v>
      </c>
    </row>
    <row r="11285" spans="1:6" ht="40.5">
      <c r="A11285" s="31">
        <v>44530</v>
      </c>
      <c r="B11285" s="537" t="s">
        <v>11279</v>
      </c>
      <c r="C11285" s="31" t="s">
        <v>7632</v>
      </c>
      <c r="D11285" s="31">
        <v>47.24</v>
      </c>
      <c r="E11285" s="310" t="str">
        <f t="shared" si="176"/>
        <v>SINAPI 07/2024 INSUMOS</v>
      </c>
      <c r="F11285" s="31">
        <v>47.24</v>
      </c>
    </row>
    <row r="11286" spans="1:6" ht="40.5">
      <c r="A11286" s="31">
        <v>2710</v>
      </c>
      <c r="B11286" s="537" t="s">
        <v>11280</v>
      </c>
      <c r="C11286" s="31" t="s">
        <v>7632</v>
      </c>
      <c r="D11286" s="31">
        <v>37.729999999999997</v>
      </c>
      <c r="E11286" s="310" t="str">
        <f t="shared" si="176"/>
        <v>SINAPI 07/2024 INSUMOS</v>
      </c>
      <c r="F11286" s="31">
        <v>37.729999999999997</v>
      </c>
    </row>
    <row r="11287" spans="1:6" ht="40.5">
      <c r="A11287" s="31">
        <v>14575</v>
      </c>
      <c r="B11287" s="537" t="s">
        <v>11281</v>
      </c>
      <c r="C11287" s="31" t="s">
        <v>7632</v>
      </c>
      <c r="D11287" s="118">
        <v>5116883.2699999996</v>
      </c>
      <c r="E11287" s="310" t="str">
        <f t="shared" si="176"/>
        <v>SINAPI 07/2024 INSUMOS</v>
      </c>
      <c r="F11287" s="118">
        <v>5116883.2699999996</v>
      </c>
    </row>
    <row r="11288" spans="1:6" ht="40.5">
      <c r="A11288" s="31">
        <v>20043</v>
      </c>
      <c r="B11288" s="537" t="s">
        <v>11282</v>
      </c>
      <c r="C11288" s="31" t="s">
        <v>7632</v>
      </c>
      <c r="D11288" s="31">
        <v>6.8</v>
      </c>
      <c r="E11288" s="310" t="str">
        <f t="shared" si="176"/>
        <v>SINAPI 07/2024 INSUMOS</v>
      </c>
      <c r="F11288" s="31">
        <v>6.8</v>
      </c>
    </row>
    <row r="11289" spans="1:6" ht="40.5">
      <c r="A11289" s="31">
        <v>20044</v>
      </c>
      <c r="B11289" s="537" t="s">
        <v>11283</v>
      </c>
      <c r="C11289" s="31" t="s">
        <v>7632</v>
      </c>
      <c r="D11289" s="31">
        <v>7.89</v>
      </c>
      <c r="E11289" s="310" t="str">
        <f t="shared" si="176"/>
        <v>SINAPI 07/2024 INSUMOS</v>
      </c>
      <c r="F11289" s="31">
        <v>7.89</v>
      </c>
    </row>
    <row r="11290" spans="1:6" ht="40.5">
      <c r="A11290" s="31">
        <v>20042</v>
      </c>
      <c r="B11290" s="537" t="s">
        <v>11284</v>
      </c>
      <c r="C11290" s="31" t="s">
        <v>7632</v>
      </c>
      <c r="D11290" s="31">
        <v>5.9</v>
      </c>
      <c r="E11290" s="310" t="str">
        <f t="shared" si="176"/>
        <v>SINAPI 07/2024 INSUMOS</v>
      </c>
      <c r="F11290" s="31">
        <v>5.9</v>
      </c>
    </row>
    <row r="11291" spans="1:6" ht="40.5">
      <c r="A11291" s="31">
        <v>20046</v>
      </c>
      <c r="B11291" s="537" t="s">
        <v>11285</v>
      </c>
      <c r="C11291" s="31" t="s">
        <v>7632</v>
      </c>
      <c r="D11291" s="31">
        <v>13.97</v>
      </c>
      <c r="E11291" s="310" t="str">
        <f t="shared" si="176"/>
        <v>SINAPI 07/2024 INSUMOS</v>
      </c>
      <c r="F11291" s="31">
        <v>13.97</v>
      </c>
    </row>
    <row r="11292" spans="1:6" ht="40.5">
      <c r="A11292" s="31">
        <v>20047</v>
      </c>
      <c r="B11292" s="537" t="s">
        <v>11286</v>
      </c>
      <c r="C11292" s="31" t="s">
        <v>7632</v>
      </c>
      <c r="D11292" s="31">
        <v>41.89</v>
      </c>
      <c r="E11292" s="310" t="str">
        <f t="shared" si="176"/>
        <v>SINAPI 07/2024 INSUMOS</v>
      </c>
      <c r="F11292" s="31">
        <v>41.89</v>
      </c>
    </row>
    <row r="11293" spans="1:6" ht="40.5">
      <c r="A11293" s="31">
        <v>20045</v>
      </c>
      <c r="B11293" s="537" t="s">
        <v>11287</v>
      </c>
      <c r="C11293" s="31" t="s">
        <v>7632</v>
      </c>
      <c r="D11293" s="31">
        <v>7.07</v>
      </c>
      <c r="E11293" s="310" t="str">
        <f t="shared" si="176"/>
        <v>SINAPI 07/2024 INSUMOS</v>
      </c>
      <c r="F11293" s="31">
        <v>7.07</v>
      </c>
    </row>
    <row r="11294" spans="1:6" ht="40.5">
      <c r="A11294" s="31">
        <v>20972</v>
      </c>
      <c r="B11294" s="537" t="s">
        <v>11288</v>
      </c>
      <c r="C11294" s="31" t="s">
        <v>7632</v>
      </c>
      <c r="D11294" s="31">
        <v>178.57</v>
      </c>
      <c r="E11294" s="310" t="str">
        <f t="shared" si="176"/>
        <v>SINAPI 07/2024 INSUMOS</v>
      </c>
      <c r="F11294" s="31">
        <v>178.57</v>
      </c>
    </row>
    <row r="11295" spans="1:6" ht="40.5">
      <c r="A11295" s="31">
        <v>11321</v>
      </c>
      <c r="B11295" s="537" t="s">
        <v>11289</v>
      </c>
      <c r="C11295" s="31" t="s">
        <v>7632</v>
      </c>
      <c r="D11295" s="31">
        <v>22.63</v>
      </c>
      <c r="E11295" s="310" t="str">
        <f t="shared" si="176"/>
        <v>SINAPI 07/2024 INSUMOS</v>
      </c>
      <c r="F11295" s="31">
        <v>22.63</v>
      </c>
    </row>
    <row r="11296" spans="1:6" ht="40.5">
      <c r="A11296" s="31">
        <v>11323</v>
      </c>
      <c r="B11296" s="537" t="s">
        <v>11290</v>
      </c>
      <c r="C11296" s="31" t="s">
        <v>7632</v>
      </c>
      <c r="D11296" s="31">
        <v>26.03</v>
      </c>
      <c r="E11296" s="310" t="str">
        <f t="shared" si="176"/>
        <v>SINAPI 07/2024 INSUMOS</v>
      </c>
      <c r="F11296" s="31">
        <v>26.03</v>
      </c>
    </row>
    <row r="11297" spans="1:6" ht="40.5">
      <c r="A11297" s="31">
        <v>20327</v>
      </c>
      <c r="B11297" s="537" t="s">
        <v>11291</v>
      </c>
      <c r="C11297" s="31" t="s">
        <v>7632</v>
      </c>
      <c r="D11297" s="31">
        <v>14.77</v>
      </c>
      <c r="E11297" s="310" t="str">
        <f t="shared" si="176"/>
        <v>SINAPI 07/2024 INSUMOS</v>
      </c>
      <c r="F11297" s="31">
        <v>14.77</v>
      </c>
    </row>
    <row r="11298" spans="1:6" ht="40.5">
      <c r="A11298" s="31">
        <v>6034</v>
      </c>
      <c r="B11298" s="537" t="s">
        <v>11292</v>
      </c>
      <c r="C11298" s="31" t="s">
        <v>7632</v>
      </c>
      <c r="D11298" s="31">
        <v>12.13</v>
      </c>
      <c r="E11298" s="310" t="str">
        <f t="shared" si="176"/>
        <v>SINAPI 07/2024 INSUMOS</v>
      </c>
      <c r="F11298" s="31">
        <v>12.13</v>
      </c>
    </row>
    <row r="11299" spans="1:6" ht="40.5">
      <c r="A11299" s="31">
        <v>6036</v>
      </c>
      <c r="B11299" s="537" t="s">
        <v>11293</v>
      </c>
      <c r="C11299" s="31" t="s">
        <v>7632</v>
      </c>
      <c r="D11299" s="31">
        <v>16.52</v>
      </c>
      <c r="E11299" s="310" t="str">
        <f t="shared" si="176"/>
        <v>SINAPI 07/2024 INSUMOS</v>
      </c>
      <c r="F11299" s="31">
        <v>16.52</v>
      </c>
    </row>
    <row r="11300" spans="1:6" ht="40.5">
      <c r="A11300" s="31">
        <v>6031</v>
      </c>
      <c r="B11300" s="537" t="s">
        <v>11294</v>
      </c>
      <c r="C11300" s="31" t="s">
        <v>7632</v>
      </c>
      <c r="D11300" s="31">
        <v>19.41</v>
      </c>
      <c r="E11300" s="310" t="str">
        <f t="shared" si="176"/>
        <v>SINAPI 07/2024 INSUMOS</v>
      </c>
      <c r="F11300" s="31">
        <v>19.41</v>
      </c>
    </row>
    <row r="11301" spans="1:6" ht="40.5">
      <c r="A11301" s="31">
        <v>6029</v>
      </c>
      <c r="B11301" s="537" t="s">
        <v>11295</v>
      </c>
      <c r="C11301" s="31" t="s">
        <v>7632</v>
      </c>
      <c r="D11301" s="31">
        <v>19.61</v>
      </c>
      <c r="E11301" s="310" t="str">
        <f t="shared" si="176"/>
        <v>SINAPI 07/2024 INSUMOS</v>
      </c>
      <c r="F11301" s="31">
        <v>19.61</v>
      </c>
    </row>
    <row r="11302" spans="1:6" ht="40.5">
      <c r="A11302" s="31">
        <v>6033</v>
      </c>
      <c r="B11302" s="537" t="s">
        <v>11296</v>
      </c>
      <c r="C11302" s="31" t="s">
        <v>7632</v>
      </c>
      <c r="D11302" s="31">
        <v>25.85</v>
      </c>
      <c r="E11302" s="310" t="str">
        <f t="shared" si="176"/>
        <v>SINAPI 07/2024 INSUMOS</v>
      </c>
      <c r="F11302" s="31">
        <v>25.85</v>
      </c>
    </row>
    <row r="11303" spans="1:6" ht="40.5">
      <c r="A11303" s="31">
        <v>11672</v>
      </c>
      <c r="B11303" s="537" t="s">
        <v>11297</v>
      </c>
      <c r="C11303" s="31" t="s">
        <v>7632</v>
      </c>
      <c r="D11303" s="31">
        <v>56.24</v>
      </c>
      <c r="E11303" s="310" t="str">
        <f t="shared" si="176"/>
        <v>SINAPI 07/2024 INSUMOS</v>
      </c>
      <c r="F11303" s="31">
        <v>56.24</v>
      </c>
    </row>
    <row r="11304" spans="1:6" ht="40.5">
      <c r="A11304" s="31">
        <v>11669</v>
      </c>
      <c r="B11304" s="537" t="s">
        <v>11298</v>
      </c>
      <c r="C11304" s="31" t="s">
        <v>7632</v>
      </c>
      <c r="D11304" s="31">
        <v>53.56</v>
      </c>
      <c r="E11304" s="310" t="str">
        <f t="shared" si="176"/>
        <v>SINAPI 07/2024 INSUMOS</v>
      </c>
      <c r="F11304" s="31">
        <v>53.56</v>
      </c>
    </row>
    <row r="11305" spans="1:6" ht="40.5">
      <c r="A11305" s="31">
        <v>11670</v>
      </c>
      <c r="B11305" s="537" t="s">
        <v>11299</v>
      </c>
      <c r="C11305" s="31" t="s">
        <v>7632</v>
      </c>
      <c r="D11305" s="31">
        <v>20.51</v>
      </c>
      <c r="E11305" s="310" t="str">
        <f t="shared" si="176"/>
        <v>SINAPI 07/2024 INSUMOS</v>
      </c>
      <c r="F11305" s="31">
        <v>20.51</v>
      </c>
    </row>
    <row r="11306" spans="1:6" ht="40.5">
      <c r="A11306" s="31">
        <v>20055</v>
      </c>
      <c r="B11306" s="537" t="s">
        <v>11300</v>
      </c>
      <c r="C11306" s="31" t="s">
        <v>7632</v>
      </c>
      <c r="D11306" s="31">
        <v>40.11</v>
      </c>
      <c r="E11306" s="310" t="str">
        <f t="shared" ref="E11306:E11369" si="177">+$G$7658</f>
        <v>SINAPI 07/2024 INSUMOS</v>
      </c>
      <c r="F11306" s="31">
        <v>40.11</v>
      </c>
    </row>
    <row r="11307" spans="1:6" ht="40.5">
      <c r="A11307" s="31">
        <v>11671</v>
      </c>
      <c r="B11307" s="537" t="s">
        <v>11301</v>
      </c>
      <c r="C11307" s="31" t="s">
        <v>7632</v>
      </c>
      <c r="D11307" s="31">
        <v>86.07</v>
      </c>
      <c r="E11307" s="310" t="str">
        <f t="shared" si="177"/>
        <v>SINAPI 07/2024 INSUMOS</v>
      </c>
      <c r="F11307" s="31">
        <v>86.07</v>
      </c>
    </row>
    <row r="11308" spans="1:6" ht="40.5">
      <c r="A11308" s="31">
        <v>6032</v>
      </c>
      <c r="B11308" s="537" t="s">
        <v>11302</v>
      </c>
      <c r="C11308" s="31" t="s">
        <v>7632</v>
      </c>
      <c r="D11308" s="31">
        <v>24.58</v>
      </c>
      <c r="E11308" s="310" t="str">
        <f t="shared" si="177"/>
        <v>SINAPI 07/2024 INSUMOS</v>
      </c>
      <c r="F11308" s="31">
        <v>24.58</v>
      </c>
    </row>
    <row r="11309" spans="1:6" ht="40.5">
      <c r="A11309" s="31">
        <v>11673</v>
      </c>
      <c r="B11309" s="537" t="s">
        <v>11303</v>
      </c>
      <c r="C11309" s="31" t="s">
        <v>7632</v>
      </c>
      <c r="D11309" s="31">
        <v>19.36</v>
      </c>
      <c r="E11309" s="310" t="str">
        <f t="shared" si="177"/>
        <v>SINAPI 07/2024 INSUMOS</v>
      </c>
      <c r="F11309" s="31">
        <v>19.36</v>
      </c>
    </row>
    <row r="11310" spans="1:6" ht="40.5">
      <c r="A11310" s="31">
        <v>11674</v>
      </c>
      <c r="B11310" s="537" t="s">
        <v>11304</v>
      </c>
      <c r="C11310" s="31" t="s">
        <v>7632</v>
      </c>
      <c r="D11310" s="31">
        <v>24.93</v>
      </c>
      <c r="E11310" s="310" t="str">
        <f t="shared" si="177"/>
        <v>SINAPI 07/2024 INSUMOS</v>
      </c>
      <c r="F11310" s="31">
        <v>24.93</v>
      </c>
    </row>
    <row r="11311" spans="1:6" ht="40.5">
      <c r="A11311" s="31">
        <v>11675</v>
      </c>
      <c r="B11311" s="537" t="s">
        <v>11305</v>
      </c>
      <c r="C11311" s="31" t="s">
        <v>7632</v>
      </c>
      <c r="D11311" s="31">
        <v>39.58</v>
      </c>
      <c r="E11311" s="310" t="str">
        <f t="shared" si="177"/>
        <v>SINAPI 07/2024 INSUMOS</v>
      </c>
      <c r="F11311" s="31">
        <v>39.58</v>
      </c>
    </row>
    <row r="11312" spans="1:6" ht="40.5">
      <c r="A11312" s="31">
        <v>11676</v>
      </c>
      <c r="B11312" s="537" t="s">
        <v>11306</v>
      </c>
      <c r="C11312" s="31" t="s">
        <v>7632</v>
      </c>
      <c r="D11312" s="31">
        <v>52.93</v>
      </c>
      <c r="E11312" s="310" t="str">
        <f t="shared" si="177"/>
        <v>SINAPI 07/2024 INSUMOS</v>
      </c>
      <c r="F11312" s="31">
        <v>52.93</v>
      </c>
    </row>
    <row r="11313" spans="1:6" ht="40.5">
      <c r="A11313" s="31">
        <v>11677</v>
      </c>
      <c r="B11313" s="537" t="s">
        <v>11307</v>
      </c>
      <c r="C11313" s="31" t="s">
        <v>7632</v>
      </c>
      <c r="D11313" s="31">
        <v>54.67</v>
      </c>
      <c r="E11313" s="310" t="str">
        <f t="shared" si="177"/>
        <v>SINAPI 07/2024 INSUMOS</v>
      </c>
      <c r="F11313" s="31">
        <v>54.67</v>
      </c>
    </row>
    <row r="11314" spans="1:6" ht="40.5">
      <c r="A11314" s="31">
        <v>11678</v>
      </c>
      <c r="B11314" s="537" t="s">
        <v>11308</v>
      </c>
      <c r="C11314" s="31" t="s">
        <v>7632</v>
      </c>
      <c r="D11314" s="31">
        <v>100.12</v>
      </c>
      <c r="E11314" s="310" t="str">
        <f t="shared" si="177"/>
        <v>SINAPI 07/2024 INSUMOS</v>
      </c>
      <c r="F11314" s="31">
        <v>100.12</v>
      </c>
    </row>
    <row r="11315" spans="1:6" ht="40.5">
      <c r="A11315" s="31">
        <v>6038</v>
      </c>
      <c r="B11315" s="537" t="s">
        <v>11309</v>
      </c>
      <c r="C11315" s="31" t="s">
        <v>7632</v>
      </c>
      <c r="D11315" s="31">
        <v>6.35</v>
      </c>
      <c r="E11315" s="310" t="str">
        <f t="shared" si="177"/>
        <v>SINAPI 07/2024 INSUMOS</v>
      </c>
      <c r="F11315" s="31">
        <v>6.35</v>
      </c>
    </row>
    <row r="11316" spans="1:6" ht="40.5">
      <c r="A11316" s="31">
        <v>11718</v>
      </c>
      <c r="B11316" s="537" t="s">
        <v>11310</v>
      </c>
      <c r="C11316" s="31" t="s">
        <v>7632</v>
      </c>
      <c r="D11316" s="31">
        <v>18.11</v>
      </c>
      <c r="E11316" s="310" t="str">
        <f t="shared" si="177"/>
        <v>SINAPI 07/2024 INSUMOS</v>
      </c>
      <c r="F11316" s="31">
        <v>18.11</v>
      </c>
    </row>
    <row r="11317" spans="1:6" ht="40.5">
      <c r="A11317" s="31">
        <v>6037</v>
      </c>
      <c r="B11317" s="537" t="s">
        <v>11311</v>
      </c>
      <c r="C11317" s="31" t="s">
        <v>7632</v>
      </c>
      <c r="D11317" s="31">
        <v>13.21</v>
      </c>
      <c r="E11317" s="310" t="str">
        <f t="shared" si="177"/>
        <v>SINAPI 07/2024 INSUMOS</v>
      </c>
      <c r="F11317" s="31">
        <v>13.21</v>
      </c>
    </row>
    <row r="11318" spans="1:6" ht="40.5">
      <c r="A11318" s="31">
        <v>11719</v>
      </c>
      <c r="B11318" s="537" t="s">
        <v>11312</v>
      </c>
      <c r="C11318" s="31" t="s">
        <v>7632</v>
      </c>
      <c r="D11318" s="31">
        <v>14.69</v>
      </c>
      <c r="E11318" s="310" t="str">
        <f t="shared" si="177"/>
        <v>SINAPI 07/2024 INSUMOS</v>
      </c>
      <c r="F11318" s="31">
        <v>14.69</v>
      </c>
    </row>
    <row r="11319" spans="1:6" ht="40.5">
      <c r="A11319" s="31">
        <v>6010</v>
      </c>
      <c r="B11319" s="537" t="s">
        <v>11313</v>
      </c>
      <c r="C11319" s="31" t="s">
        <v>7632</v>
      </c>
      <c r="D11319" s="31">
        <v>94.57</v>
      </c>
      <c r="E11319" s="310" t="str">
        <f t="shared" si="177"/>
        <v>SINAPI 07/2024 INSUMOS</v>
      </c>
      <c r="F11319" s="31">
        <v>94.57</v>
      </c>
    </row>
    <row r="11320" spans="1:6" ht="40.5">
      <c r="A11320" s="31">
        <v>6017</v>
      </c>
      <c r="B11320" s="537" t="s">
        <v>11314</v>
      </c>
      <c r="C11320" s="31" t="s">
        <v>7632</v>
      </c>
      <c r="D11320" s="31">
        <v>74.91</v>
      </c>
      <c r="E11320" s="310" t="str">
        <f t="shared" si="177"/>
        <v>SINAPI 07/2024 INSUMOS</v>
      </c>
      <c r="F11320" s="31">
        <v>74.91</v>
      </c>
    </row>
    <row r="11321" spans="1:6" ht="40.5">
      <c r="A11321" s="31">
        <v>6020</v>
      </c>
      <c r="B11321" s="537" t="s">
        <v>11315</v>
      </c>
      <c r="C11321" s="31" t="s">
        <v>7632</v>
      </c>
      <c r="D11321" s="31">
        <v>33.01</v>
      </c>
      <c r="E11321" s="310" t="str">
        <f t="shared" si="177"/>
        <v>SINAPI 07/2024 INSUMOS</v>
      </c>
      <c r="F11321" s="31">
        <v>33.01</v>
      </c>
    </row>
    <row r="11322" spans="1:6" ht="40.5">
      <c r="A11322" s="31">
        <v>6019</v>
      </c>
      <c r="B11322" s="537" t="s">
        <v>11316</v>
      </c>
      <c r="C11322" s="31" t="s">
        <v>7632</v>
      </c>
      <c r="D11322" s="31">
        <v>54.96</v>
      </c>
      <c r="E11322" s="310" t="str">
        <f t="shared" si="177"/>
        <v>SINAPI 07/2024 INSUMOS</v>
      </c>
      <c r="F11322" s="31">
        <v>54.96</v>
      </c>
    </row>
    <row r="11323" spans="1:6" ht="40.5">
      <c r="A11323" s="31">
        <v>6011</v>
      </c>
      <c r="B11323" s="537" t="s">
        <v>11317</v>
      </c>
      <c r="C11323" s="31" t="s">
        <v>7632</v>
      </c>
      <c r="D11323" s="31">
        <v>273.19</v>
      </c>
      <c r="E11323" s="310" t="str">
        <f t="shared" si="177"/>
        <v>SINAPI 07/2024 INSUMOS</v>
      </c>
      <c r="F11323" s="31">
        <v>273.19</v>
      </c>
    </row>
    <row r="11324" spans="1:6" ht="40.5">
      <c r="A11324" s="31">
        <v>6028</v>
      </c>
      <c r="B11324" s="537" t="s">
        <v>11318</v>
      </c>
      <c r="C11324" s="31" t="s">
        <v>7632</v>
      </c>
      <c r="D11324" s="31">
        <v>131.72</v>
      </c>
      <c r="E11324" s="310" t="str">
        <f t="shared" si="177"/>
        <v>SINAPI 07/2024 INSUMOS</v>
      </c>
      <c r="F11324" s="31">
        <v>131.72</v>
      </c>
    </row>
    <row r="11325" spans="1:6" ht="40.5">
      <c r="A11325" s="31">
        <v>6016</v>
      </c>
      <c r="B11325" s="537" t="s">
        <v>11319</v>
      </c>
      <c r="C11325" s="31" t="s">
        <v>7632</v>
      </c>
      <c r="D11325" s="31">
        <v>34.82</v>
      </c>
      <c r="E11325" s="310" t="str">
        <f t="shared" si="177"/>
        <v>SINAPI 07/2024 INSUMOS</v>
      </c>
      <c r="F11325" s="31">
        <v>34.82</v>
      </c>
    </row>
    <row r="11326" spans="1:6" ht="40.5">
      <c r="A11326" s="31">
        <v>6012</v>
      </c>
      <c r="B11326" s="537" t="s">
        <v>11320</v>
      </c>
      <c r="C11326" s="31" t="s">
        <v>7632</v>
      </c>
      <c r="D11326" s="31">
        <v>330.74</v>
      </c>
      <c r="E11326" s="310" t="str">
        <f t="shared" si="177"/>
        <v>SINAPI 07/2024 INSUMOS</v>
      </c>
      <c r="F11326" s="31">
        <v>330.74</v>
      </c>
    </row>
    <row r="11327" spans="1:6" ht="40.5">
      <c r="A11327" s="31">
        <v>6027</v>
      </c>
      <c r="B11327" s="537" t="s">
        <v>11321</v>
      </c>
      <c r="C11327" s="31" t="s">
        <v>7632</v>
      </c>
      <c r="D11327" s="31">
        <v>689.15</v>
      </c>
      <c r="E11327" s="310" t="str">
        <f t="shared" si="177"/>
        <v>SINAPI 07/2024 INSUMOS</v>
      </c>
      <c r="F11327" s="31">
        <v>689.15</v>
      </c>
    </row>
    <row r="11328" spans="1:6" ht="40.5">
      <c r="A11328" s="31">
        <v>6015</v>
      </c>
      <c r="B11328" s="537" t="s">
        <v>11322</v>
      </c>
      <c r="C11328" s="31" t="s">
        <v>7632</v>
      </c>
      <c r="D11328" s="31">
        <v>151.22</v>
      </c>
      <c r="E11328" s="310" t="str">
        <f t="shared" si="177"/>
        <v>SINAPI 07/2024 INSUMOS</v>
      </c>
      <c r="F11328" s="31">
        <v>151.22</v>
      </c>
    </row>
    <row r="11329" spans="1:6" ht="40.5">
      <c r="A11329" s="31">
        <v>6014</v>
      </c>
      <c r="B11329" s="537" t="s">
        <v>11323</v>
      </c>
      <c r="C11329" s="31" t="s">
        <v>7632</v>
      </c>
      <c r="D11329" s="31">
        <v>144.58000000000001</v>
      </c>
      <c r="E11329" s="310" t="str">
        <f t="shared" si="177"/>
        <v>SINAPI 07/2024 INSUMOS</v>
      </c>
      <c r="F11329" s="31">
        <v>144.58000000000001</v>
      </c>
    </row>
    <row r="11330" spans="1:6" ht="40.5">
      <c r="A11330" s="31">
        <v>6006</v>
      </c>
      <c r="B11330" s="537" t="s">
        <v>11324</v>
      </c>
      <c r="C11330" s="31" t="s">
        <v>7632</v>
      </c>
      <c r="D11330" s="31">
        <v>75.3</v>
      </c>
      <c r="E11330" s="310" t="str">
        <f t="shared" si="177"/>
        <v>SINAPI 07/2024 INSUMOS</v>
      </c>
      <c r="F11330" s="31">
        <v>75.3</v>
      </c>
    </row>
    <row r="11331" spans="1:6" ht="40.5">
      <c r="A11331" s="31">
        <v>6013</v>
      </c>
      <c r="B11331" s="537" t="s">
        <v>11325</v>
      </c>
      <c r="C11331" s="31" t="s">
        <v>7632</v>
      </c>
      <c r="D11331" s="31">
        <v>103.99</v>
      </c>
      <c r="E11331" s="310" t="str">
        <f t="shared" si="177"/>
        <v>SINAPI 07/2024 INSUMOS</v>
      </c>
      <c r="F11331" s="31">
        <v>103.99</v>
      </c>
    </row>
    <row r="11332" spans="1:6" ht="40.5">
      <c r="A11332" s="31">
        <v>6005</v>
      </c>
      <c r="B11332" s="537" t="s">
        <v>11326</v>
      </c>
      <c r="C11332" s="31" t="s">
        <v>7632</v>
      </c>
      <c r="D11332" s="31">
        <v>84.95</v>
      </c>
      <c r="E11332" s="310" t="str">
        <f t="shared" si="177"/>
        <v>SINAPI 07/2024 INSUMOS</v>
      </c>
      <c r="F11332" s="31">
        <v>84.95</v>
      </c>
    </row>
    <row r="11333" spans="1:6" ht="40.5">
      <c r="A11333" s="31">
        <v>11756</v>
      </c>
      <c r="B11333" s="537" t="s">
        <v>11327</v>
      </c>
      <c r="C11333" s="31" t="s">
        <v>7632</v>
      </c>
      <c r="D11333" s="31">
        <v>40.57</v>
      </c>
      <c r="E11333" s="310" t="str">
        <f t="shared" si="177"/>
        <v>SINAPI 07/2024 INSUMOS</v>
      </c>
      <c r="F11333" s="31">
        <v>40.57</v>
      </c>
    </row>
    <row r="11334" spans="1:6" ht="45">
      <c r="A11334" s="31">
        <v>10904</v>
      </c>
      <c r="B11334" s="537" t="s">
        <v>11328</v>
      </c>
      <c r="C11334" s="31" t="s">
        <v>7632</v>
      </c>
      <c r="D11334" s="31">
        <v>250</v>
      </c>
      <c r="E11334" s="310" t="str">
        <f t="shared" si="177"/>
        <v>SINAPI 07/2024 INSUMOS</v>
      </c>
      <c r="F11334" s="31">
        <v>250</v>
      </c>
    </row>
    <row r="11335" spans="1:6" ht="40.5">
      <c r="A11335" s="31">
        <v>11752</v>
      </c>
      <c r="B11335" s="537" t="s">
        <v>11329</v>
      </c>
      <c r="C11335" s="31" t="s">
        <v>7632</v>
      </c>
      <c r="D11335" s="31">
        <v>23.39</v>
      </c>
      <c r="E11335" s="310" t="str">
        <f t="shared" si="177"/>
        <v>SINAPI 07/2024 INSUMOS</v>
      </c>
      <c r="F11335" s="31">
        <v>23.39</v>
      </c>
    </row>
    <row r="11336" spans="1:6" ht="40.5">
      <c r="A11336" s="31">
        <v>11753</v>
      </c>
      <c r="B11336" s="537" t="s">
        <v>11330</v>
      </c>
      <c r="C11336" s="31" t="s">
        <v>7632</v>
      </c>
      <c r="D11336" s="31">
        <v>27.93</v>
      </c>
      <c r="E11336" s="310" t="str">
        <f t="shared" si="177"/>
        <v>SINAPI 07/2024 INSUMOS</v>
      </c>
      <c r="F11336" s="31">
        <v>27.93</v>
      </c>
    </row>
    <row r="11337" spans="1:6" ht="40.5">
      <c r="A11337" s="31">
        <v>6021</v>
      </c>
      <c r="B11337" s="537" t="s">
        <v>11331</v>
      </c>
      <c r="C11337" s="31" t="s">
        <v>7632</v>
      </c>
      <c r="D11337" s="31">
        <v>77.510000000000005</v>
      </c>
      <c r="E11337" s="310" t="str">
        <f t="shared" si="177"/>
        <v>SINAPI 07/2024 INSUMOS</v>
      </c>
      <c r="F11337" s="31">
        <v>77.510000000000005</v>
      </c>
    </row>
    <row r="11338" spans="1:6" ht="40.5">
      <c r="A11338" s="31">
        <v>6024</v>
      </c>
      <c r="B11338" s="537" t="s">
        <v>11332</v>
      </c>
      <c r="C11338" s="31" t="s">
        <v>7632</v>
      </c>
      <c r="D11338" s="31">
        <v>80.12</v>
      </c>
      <c r="E11338" s="310" t="str">
        <f t="shared" si="177"/>
        <v>SINAPI 07/2024 INSUMOS</v>
      </c>
      <c r="F11338" s="31">
        <v>80.12</v>
      </c>
    </row>
    <row r="11339" spans="1:6" ht="40.5">
      <c r="A11339" s="31">
        <v>38379</v>
      </c>
      <c r="B11339" s="537" t="s">
        <v>11333</v>
      </c>
      <c r="C11339" s="31" t="s">
        <v>7677</v>
      </c>
      <c r="D11339" s="31">
        <v>51.07</v>
      </c>
      <c r="E11339" s="310" t="str">
        <f t="shared" si="177"/>
        <v>SINAPI 07/2024 INSUMOS</v>
      </c>
      <c r="F11339" s="31">
        <v>51.07</v>
      </c>
    </row>
    <row r="11340" spans="1:6" ht="40.5">
      <c r="A11340" s="31">
        <v>13897</v>
      </c>
      <c r="B11340" s="537" t="s">
        <v>11334</v>
      </c>
      <c r="C11340" s="31" t="s">
        <v>7632</v>
      </c>
      <c r="D11340" s="118">
        <v>6047.28</v>
      </c>
      <c r="E11340" s="310" t="str">
        <f t="shared" si="177"/>
        <v>SINAPI 07/2024 INSUMOS</v>
      </c>
      <c r="F11340" s="118">
        <v>6047.28</v>
      </c>
    </row>
    <row r="11341" spans="1:6" ht="40.5">
      <c r="A11341" s="31">
        <v>10640</v>
      </c>
      <c r="B11341" s="537" t="s">
        <v>11335</v>
      </c>
      <c r="C11341" s="31" t="s">
        <v>7632</v>
      </c>
      <c r="D11341" s="118">
        <v>13097.14</v>
      </c>
      <c r="E11341" s="310" t="str">
        <f t="shared" si="177"/>
        <v>SINAPI 07/2024 INSUMOS</v>
      </c>
      <c r="F11341" s="118">
        <v>13097.14</v>
      </c>
    </row>
    <row r="11342" spans="1:6" ht="40.5">
      <c r="A11342" s="31">
        <v>34357</v>
      </c>
      <c r="B11342" s="537" t="s">
        <v>11336</v>
      </c>
      <c r="C11342" s="31" t="s">
        <v>7681</v>
      </c>
      <c r="D11342" s="31">
        <v>5.57</v>
      </c>
      <c r="E11342" s="310" t="str">
        <f t="shared" si="177"/>
        <v>SINAPI 07/2024 INSUMOS</v>
      </c>
      <c r="F11342" s="31">
        <v>5.57</v>
      </c>
    </row>
    <row r="11343" spans="1:6" ht="40.5">
      <c r="A11343" s="31">
        <v>37329</v>
      </c>
      <c r="B11343" s="537" t="s">
        <v>11337</v>
      </c>
      <c r="C11343" s="31" t="s">
        <v>7681</v>
      </c>
      <c r="D11343" s="31">
        <v>117.49</v>
      </c>
      <c r="E11343" s="310" t="str">
        <f t="shared" si="177"/>
        <v>SINAPI 07/2024 INSUMOS</v>
      </c>
      <c r="F11343" s="31">
        <v>117.49</v>
      </c>
    </row>
    <row r="11344" spans="1:6" ht="40.5">
      <c r="A11344" s="31">
        <v>2510</v>
      </c>
      <c r="B11344" s="537" t="s">
        <v>11338</v>
      </c>
      <c r="C11344" s="31" t="s">
        <v>7632</v>
      </c>
      <c r="D11344" s="31">
        <v>37.04</v>
      </c>
      <c r="E11344" s="310" t="str">
        <f t="shared" si="177"/>
        <v>SINAPI 07/2024 INSUMOS</v>
      </c>
      <c r="F11344" s="31">
        <v>37.04</v>
      </c>
    </row>
    <row r="11345" spans="1:6" ht="40.5">
      <c r="A11345" s="31">
        <v>12359</v>
      </c>
      <c r="B11345" s="537" t="s">
        <v>11339</v>
      </c>
      <c r="C11345" s="31" t="s">
        <v>7632</v>
      </c>
      <c r="D11345" s="31">
        <v>154.56</v>
      </c>
      <c r="E11345" s="310" t="str">
        <f t="shared" si="177"/>
        <v>SINAPI 07/2024 INSUMOS</v>
      </c>
      <c r="F11345" s="31">
        <v>154.56</v>
      </c>
    </row>
    <row r="11346" spans="1:6" ht="40.5">
      <c r="A11346" s="31">
        <v>7353</v>
      </c>
      <c r="B11346" s="537" t="s">
        <v>11340</v>
      </c>
      <c r="C11346" s="31" t="s">
        <v>7683</v>
      </c>
      <c r="D11346" s="31">
        <v>35.96</v>
      </c>
      <c r="E11346" s="310" t="str">
        <f t="shared" si="177"/>
        <v>SINAPI 07/2024 INSUMOS</v>
      </c>
      <c r="F11346" s="31">
        <v>35.96</v>
      </c>
    </row>
    <row r="11347" spans="1:6" ht="40.5">
      <c r="A11347" s="31">
        <v>36144</v>
      </c>
      <c r="B11347" s="537" t="s">
        <v>11341</v>
      </c>
      <c r="C11347" s="31" t="s">
        <v>7632</v>
      </c>
      <c r="D11347" s="31">
        <v>1.81</v>
      </c>
      <c r="E11347" s="310" t="str">
        <f t="shared" si="177"/>
        <v>SINAPI 07/2024 INSUMOS</v>
      </c>
      <c r="F11347" s="31">
        <v>1.81</v>
      </c>
    </row>
    <row r="11348" spans="1:6" ht="40.5">
      <c r="A11348" s="31">
        <v>10518</v>
      </c>
      <c r="B11348" s="537" t="s">
        <v>11342</v>
      </c>
      <c r="C11348" s="31" t="s">
        <v>7632</v>
      </c>
      <c r="D11348" s="31">
        <v>115.39</v>
      </c>
      <c r="E11348" s="310" t="str">
        <f t="shared" si="177"/>
        <v>SINAPI 07/2024 INSUMOS</v>
      </c>
      <c r="F11348" s="31">
        <v>115.39</v>
      </c>
    </row>
    <row r="11349" spans="1:6" ht="75">
      <c r="A11349" s="31">
        <v>36530</v>
      </c>
      <c r="B11349" s="537" t="s">
        <v>11343</v>
      </c>
      <c r="C11349" s="31" t="s">
        <v>7632</v>
      </c>
      <c r="D11349" s="118">
        <v>424097.55</v>
      </c>
      <c r="E11349" s="310" t="str">
        <f t="shared" si="177"/>
        <v>SINAPI 07/2024 INSUMOS</v>
      </c>
      <c r="F11349" s="118">
        <v>424097.55</v>
      </c>
    </row>
    <row r="11350" spans="1:6" ht="75">
      <c r="A11350" s="31">
        <v>6046</v>
      </c>
      <c r="B11350" s="537" t="s">
        <v>11344</v>
      </c>
      <c r="C11350" s="31" t="s">
        <v>7632</v>
      </c>
      <c r="D11350" s="118">
        <v>460000</v>
      </c>
      <c r="E11350" s="310" t="str">
        <f t="shared" si="177"/>
        <v>SINAPI 07/2024 INSUMOS</v>
      </c>
      <c r="F11350" s="118">
        <v>460000</v>
      </c>
    </row>
    <row r="11351" spans="1:6" ht="75">
      <c r="A11351" s="31">
        <v>36531</v>
      </c>
      <c r="B11351" s="537" t="s">
        <v>11345</v>
      </c>
      <c r="C11351" s="31" t="s">
        <v>7632</v>
      </c>
      <c r="D11351" s="118">
        <v>476829.23</v>
      </c>
      <c r="E11351" s="310" t="str">
        <f t="shared" si="177"/>
        <v>SINAPI 07/2024 INSUMOS</v>
      </c>
      <c r="F11351" s="118">
        <v>476829.23</v>
      </c>
    </row>
    <row r="11352" spans="1:6" ht="40.5">
      <c r="A11352" s="31">
        <v>34684</v>
      </c>
      <c r="B11352" s="537" t="s">
        <v>11346</v>
      </c>
      <c r="C11352" s="31" t="s">
        <v>8036</v>
      </c>
      <c r="D11352" s="31">
        <v>283.82</v>
      </c>
      <c r="E11352" s="310" t="str">
        <f t="shared" si="177"/>
        <v>SINAPI 07/2024 INSUMOS</v>
      </c>
      <c r="F11352" s="31">
        <v>283.82</v>
      </c>
    </row>
    <row r="11353" spans="1:6" ht="40.5">
      <c r="A11353" s="31">
        <v>34683</v>
      </c>
      <c r="B11353" s="537" t="s">
        <v>11347</v>
      </c>
      <c r="C11353" s="31" t="s">
        <v>8036</v>
      </c>
      <c r="D11353" s="31">
        <v>177.39</v>
      </c>
      <c r="E11353" s="310" t="str">
        <f t="shared" si="177"/>
        <v>SINAPI 07/2024 INSUMOS</v>
      </c>
      <c r="F11353" s="31">
        <v>177.39</v>
      </c>
    </row>
    <row r="11354" spans="1:6" ht="40.5">
      <c r="A11354" s="31">
        <v>10515</v>
      </c>
      <c r="B11354" s="537" t="s">
        <v>11348</v>
      </c>
      <c r="C11354" s="31" t="s">
        <v>8036</v>
      </c>
      <c r="D11354" s="31">
        <v>55.15</v>
      </c>
      <c r="E11354" s="310" t="str">
        <f t="shared" si="177"/>
        <v>SINAPI 07/2024 INSUMOS</v>
      </c>
      <c r="F11354" s="31">
        <v>55.15</v>
      </c>
    </row>
    <row r="11355" spans="1:6" ht="40.5">
      <c r="A11355" s="31">
        <v>536</v>
      </c>
      <c r="B11355" s="537" t="s">
        <v>11349</v>
      </c>
      <c r="C11355" s="31" t="s">
        <v>8036</v>
      </c>
      <c r="D11355" s="31">
        <v>39.9</v>
      </c>
      <c r="E11355" s="310" t="str">
        <f t="shared" si="177"/>
        <v>SINAPI 07/2024 INSUMOS</v>
      </c>
      <c r="F11355" s="31">
        <v>39.9</v>
      </c>
    </row>
    <row r="11356" spans="1:6" ht="40.5">
      <c r="A11356" s="31">
        <v>153</v>
      </c>
      <c r="B11356" s="537" t="s">
        <v>11350</v>
      </c>
      <c r="C11356" s="31" t="s">
        <v>7683</v>
      </c>
      <c r="D11356" s="31">
        <v>109.12</v>
      </c>
      <c r="E11356" s="310" t="str">
        <f t="shared" si="177"/>
        <v>SINAPI 07/2024 INSUMOS</v>
      </c>
      <c r="F11356" s="31">
        <v>109.12</v>
      </c>
    </row>
    <row r="11357" spans="1:6" ht="40.5">
      <c r="A11357" s="31">
        <v>34682</v>
      </c>
      <c r="B11357" s="537" t="s">
        <v>11351</v>
      </c>
      <c r="C11357" s="31" t="s">
        <v>8036</v>
      </c>
      <c r="D11357" s="31">
        <v>135.65</v>
      </c>
      <c r="E11357" s="310" t="str">
        <f t="shared" si="177"/>
        <v>SINAPI 07/2024 INSUMOS</v>
      </c>
      <c r="F11357" s="31">
        <v>135.65</v>
      </c>
    </row>
    <row r="11358" spans="1:6" ht="45">
      <c r="A11358" s="31">
        <v>20205</v>
      </c>
      <c r="B11358" s="537" t="s">
        <v>11352</v>
      </c>
      <c r="C11358" s="31" t="s">
        <v>7677</v>
      </c>
      <c r="D11358" s="31">
        <v>3.47</v>
      </c>
      <c r="E11358" s="310" t="str">
        <f t="shared" si="177"/>
        <v>SINAPI 07/2024 INSUMOS</v>
      </c>
      <c r="F11358" s="31">
        <v>3.47</v>
      </c>
    </row>
    <row r="11359" spans="1:6" ht="45">
      <c r="A11359" s="31">
        <v>4412</v>
      </c>
      <c r="B11359" s="537" t="s">
        <v>11353</v>
      </c>
      <c r="C11359" s="31" t="s">
        <v>7677</v>
      </c>
      <c r="D11359" s="31">
        <v>2.08</v>
      </c>
      <c r="E11359" s="310" t="str">
        <f t="shared" si="177"/>
        <v>SINAPI 07/2024 INSUMOS</v>
      </c>
      <c r="F11359" s="31">
        <v>2.08</v>
      </c>
    </row>
    <row r="11360" spans="1:6" ht="45">
      <c r="A11360" s="31">
        <v>4408</v>
      </c>
      <c r="B11360" s="537" t="s">
        <v>11354</v>
      </c>
      <c r="C11360" s="31" t="s">
        <v>7677</v>
      </c>
      <c r="D11360" s="31">
        <v>2.6</v>
      </c>
      <c r="E11360" s="310" t="str">
        <f t="shared" si="177"/>
        <v>SINAPI 07/2024 INSUMOS</v>
      </c>
      <c r="F11360" s="31">
        <v>2.6</v>
      </c>
    </row>
    <row r="11361" spans="1:6" ht="40.5">
      <c r="A11361" s="31">
        <v>36250</v>
      </c>
      <c r="B11361" s="537" t="s">
        <v>11355</v>
      </c>
      <c r="C11361" s="31" t="s">
        <v>7677</v>
      </c>
      <c r="D11361" s="31">
        <v>4.6100000000000003</v>
      </c>
      <c r="E11361" s="310" t="str">
        <f t="shared" si="177"/>
        <v>SINAPI 07/2024 INSUMOS</v>
      </c>
      <c r="F11361" s="31">
        <v>4.6100000000000003</v>
      </c>
    </row>
    <row r="11362" spans="1:6" ht="40.5">
      <c r="A11362" s="31">
        <v>10857</v>
      </c>
      <c r="B11362" s="537" t="s">
        <v>11356</v>
      </c>
      <c r="C11362" s="31" t="s">
        <v>7677</v>
      </c>
      <c r="D11362" s="31">
        <v>17.53</v>
      </c>
      <c r="E11362" s="310" t="str">
        <f t="shared" si="177"/>
        <v>SINAPI 07/2024 INSUMOS</v>
      </c>
      <c r="F11362" s="31">
        <v>17.53</v>
      </c>
    </row>
    <row r="11363" spans="1:6" ht="40.5">
      <c r="A11363" s="31">
        <v>4803</v>
      </c>
      <c r="B11363" s="537" t="s">
        <v>11357</v>
      </c>
      <c r="C11363" s="31" t="s">
        <v>7677</v>
      </c>
      <c r="D11363" s="31">
        <v>41.12</v>
      </c>
      <c r="E11363" s="310" t="str">
        <f t="shared" si="177"/>
        <v>SINAPI 07/2024 INSUMOS</v>
      </c>
      <c r="F11363" s="31">
        <v>41.12</v>
      </c>
    </row>
    <row r="11364" spans="1:6" ht="40.5">
      <c r="A11364" s="31">
        <v>6186</v>
      </c>
      <c r="B11364" s="537" t="s">
        <v>11358</v>
      </c>
      <c r="C11364" s="31" t="s">
        <v>7677</v>
      </c>
      <c r="D11364" s="31">
        <v>20.25</v>
      </c>
      <c r="E11364" s="310" t="str">
        <f t="shared" si="177"/>
        <v>SINAPI 07/2024 INSUMOS</v>
      </c>
      <c r="F11364" s="31">
        <v>20.25</v>
      </c>
    </row>
    <row r="11365" spans="1:6" ht="40.5">
      <c r="A11365" s="31">
        <v>4829</v>
      </c>
      <c r="B11365" s="537" t="s">
        <v>11359</v>
      </c>
      <c r="C11365" s="31" t="s">
        <v>7677</v>
      </c>
      <c r="D11365" s="31">
        <v>53.57</v>
      </c>
      <c r="E11365" s="310" t="str">
        <f t="shared" si="177"/>
        <v>SINAPI 07/2024 INSUMOS</v>
      </c>
      <c r="F11365" s="31">
        <v>53.57</v>
      </c>
    </row>
    <row r="11366" spans="1:6" ht="40.5">
      <c r="A11366" s="31">
        <v>39829</v>
      </c>
      <c r="B11366" s="537" t="s">
        <v>11360</v>
      </c>
      <c r="C11366" s="31" t="s">
        <v>7677</v>
      </c>
      <c r="D11366" s="31">
        <v>35.369999999999997</v>
      </c>
      <c r="E11366" s="310" t="str">
        <f t="shared" si="177"/>
        <v>SINAPI 07/2024 INSUMOS</v>
      </c>
      <c r="F11366" s="31">
        <v>35.369999999999997</v>
      </c>
    </row>
    <row r="11367" spans="1:6" ht="45">
      <c r="A11367" s="31">
        <v>20231</v>
      </c>
      <c r="B11367" s="537" t="s">
        <v>11361</v>
      </c>
      <c r="C11367" s="31" t="s">
        <v>7677</v>
      </c>
      <c r="D11367" s="31">
        <v>71.44</v>
      </c>
      <c r="E11367" s="310" t="str">
        <f t="shared" si="177"/>
        <v>SINAPI 07/2024 INSUMOS</v>
      </c>
      <c r="F11367" s="31">
        <v>71.44</v>
      </c>
    </row>
    <row r="11368" spans="1:6" ht="40.5">
      <c r="A11368" s="31">
        <v>4804</v>
      </c>
      <c r="B11368" s="537" t="s">
        <v>11362</v>
      </c>
      <c r="C11368" s="31" t="s">
        <v>7677</v>
      </c>
      <c r="D11368" s="31">
        <v>31.57</v>
      </c>
      <c r="E11368" s="310" t="str">
        <f t="shared" si="177"/>
        <v>SINAPI 07/2024 INSUMOS</v>
      </c>
      <c r="F11368" s="31">
        <v>31.57</v>
      </c>
    </row>
    <row r="11369" spans="1:6" ht="40.5">
      <c r="A11369" s="31">
        <v>34680</v>
      </c>
      <c r="B11369" s="537" t="s">
        <v>11363</v>
      </c>
      <c r="C11369" s="31" t="s">
        <v>7677</v>
      </c>
      <c r="D11369" s="31">
        <v>41.73</v>
      </c>
      <c r="E11369" s="310" t="str">
        <f t="shared" si="177"/>
        <v>SINAPI 07/2024 INSUMOS</v>
      </c>
      <c r="F11369" s="31">
        <v>41.73</v>
      </c>
    </row>
    <row r="11370" spans="1:6" ht="40.5">
      <c r="A11370" s="31">
        <v>11573</v>
      </c>
      <c r="B11370" s="537" t="s">
        <v>11364</v>
      </c>
      <c r="C11370" s="31" t="s">
        <v>7632</v>
      </c>
      <c r="D11370" s="31">
        <v>6.17</v>
      </c>
      <c r="E11370" s="310" t="str">
        <f t="shared" ref="E11370:E11433" si="178">+$G$7658</f>
        <v>SINAPI 07/2024 INSUMOS</v>
      </c>
      <c r="F11370" s="31">
        <v>6.17</v>
      </c>
    </row>
    <row r="11371" spans="1:6" ht="40.5">
      <c r="A11371" s="31">
        <v>38401</v>
      </c>
      <c r="B11371" s="537" t="s">
        <v>11365</v>
      </c>
      <c r="C11371" s="31" t="s">
        <v>7632</v>
      </c>
      <c r="D11371" s="31">
        <v>14.98</v>
      </c>
      <c r="E11371" s="310" t="str">
        <f t="shared" si="178"/>
        <v>SINAPI 07/2024 INSUMOS</v>
      </c>
      <c r="F11371" s="31">
        <v>14.98</v>
      </c>
    </row>
    <row r="11372" spans="1:6" ht="40.5">
      <c r="A11372" s="31">
        <v>11575</v>
      </c>
      <c r="B11372" s="537" t="s">
        <v>11366</v>
      </c>
      <c r="C11372" s="31" t="s">
        <v>7632</v>
      </c>
      <c r="D11372" s="31">
        <v>59.52</v>
      </c>
      <c r="E11372" s="310" t="str">
        <f t="shared" si="178"/>
        <v>SINAPI 07/2024 INSUMOS</v>
      </c>
      <c r="F11372" s="31">
        <v>59.52</v>
      </c>
    </row>
    <row r="11373" spans="1:6" ht="45">
      <c r="A11373" s="31">
        <v>38179</v>
      </c>
      <c r="B11373" s="537" t="s">
        <v>11367</v>
      </c>
      <c r="C11373" s="31" t="s">
        <v>7632</v>
      </c>
      <c r="D11373" s="31">
        <v>49.21</v>
      </c>
      <c r="E11373" s="310" t="str">
        <f t="shared" si="178"/>
        <v>SINAPI 07/2024 INSUMOS</v>
      </c>
      <c r="F11373" s="31">
        <v>49.21</v>
      </c>
    </row>
    <row r="11374" spans="1:6" ht="40.5">
      <c r="A11374" s="31">
        <v>20256</v>
      </c>
      <c r="B11374" s="537" t="s">
        <v>11368</v>
      </c>
      <c r="C11374" s="31" t="s">
        <v>7632</v>
      </c>
      <c r="D11374" s="31">
        <v>0.44</v>
      </c>
      <c r="E11374" s="310" t="str">
        <f t="shared" si="178"/>
        <v>SINAPI 07/2024 INSUMOS</v>
      </c>
      <c r="F11374" s="31">
        <v>0.44</v>
      </c>
    </row>
    <row r="11375" spans="1:6" ht="45">
      <c r="A11375" s="31">
        <v>14511</v>
      </c>
      <c r="B11375" s="537" t="s">
        <v>11369</v>
      </c>
      <c r="C11375" s="31" t="s">
        <v>7632</v>
      </c>
      <c r="D11375" s="118">
        <v>987210.25</v>
      </c>
      <c r="E11375" s="310" t="str">
        <f t="shared" si="178"/>
        <v>SINAPI 07/2024 INSUMOS</v>
      </c>
      <c r="F11375" s="118">
        <v>987210.25</v>
      </c>
    </row>
    <row r="11376" spans="1:6" ht="45">
      <c r="A11376" s="31">
        <v>10642</v>
      </c>
      <c r="B11376" s="537" t="s">
        <v>11370</v>
      </c>
      <c r="C11376" s="31" t="s">
        <v>7632</v>
      </c>
      <c r="D11376" s="118">
        <v>930000</v>
      </c>
      <c r="E11376" s="310" t="str">
        <f t="shared" si="178"/>
        <v>SINAPI 07/2024 INSUMOS</v>
      </c>
      <c r="F11376" s="118">
        <v>930000</v>
      </c>
    </row>
    <row r="11377" spans="1:6" ht="45">
      <c r="A11377" s="31">
        <v>14489</v>
      </c>
      <c r="B11377" s="537" t="s">
        <v>11371</v>
      </c>
      <c r="C11377" s="31" t="s">
        <v>7632</v>
      </c>
      <c r="D11377" s="118">
        <v>824892.7</v>
      </c>
      <c r="E11377" s="310" t="str">
        <f t="shared" si="178"/>
        <v>SINAPI 07/2024 INSUMOS</v>
      </c>
      <c r="F11377" s="118">
        <v>824892.7</v>
      </c>
    </row>
    <row r="11378" spans="1:6" ht="45">
      <c r="A11378" s="31">
        <v>14513</v>
      </c>
      <c r="B11378" s="537" t="s">
        <v>11372</v>
      </c>
      <c r="C11378" s="31" t="s">
        <v>7632</v>
      </c>
      <c r="D11378" s="118">
        <v>618689.1</v>
      </c>
      <c r="E11378" s="310" t="str">
        <f t="shared" si="178"/>
        <v>SINAPI 07/2024 INSUMOS</v>
      </c>
      <c r="F11378" s="118">
        <v>618689.1</v>
      </c>
    </row>
    <row r="11379" spans="1:6" ht="45">
      <c r="A11379" s="31">
        <v>13600</v>
      </c>
      <c r="B11379" s="537" t="s">
        <v>11373</v>
      </c>
      <c r="C11379" s="31" t="s">
        <v>7632</v>
      </c>
      <c r="D11379" s="118">
        <v>798283.17</v>
      </c>
      <c r="E11379" s="310" t="str">
        <f t="shared" si="178"/>
        <v>SINAPI 07/2024 INSUMOS</v>
      </c>
      <c r="F11379" s="118">
        <v>798283.17</v>
      </c>
    </row>
    <row r="11380" spans="1:6" ht="45">
      <c r="A11380" s="31">
        <v>10646</v>
      </c>
      <c r="B11380" s="537" t="s">
        <v>11374</v>
      </c>
      <c r="C11380" s="31" t="s">
        <v>7632</v>
      </c>
      <c r="D11380" s="118">
        <v>595066.91</v>
      </c>
      <c r="E11380" s="310" t="str">
        <f t="shared" si="178"/>
        <v>SINAPI 07/2024 INSUMOS</v>
      </c>
      <c r="F11380" s="118">
        <v>595066.91</v>
      </c>
    </row>
    <row r="11381" spans="1:6" ht="45">
      <c r="A11381" s="31">
        <v>6070</v>
      </c>
      <c r="B11381" s="537" t="s">
        <v>11375</v>
      </c>
      <c r="C11381" s="31" t="s">
        <v>7632</v>
      </c>
      <c r="D11381" s="118">
        <v>813085.7</v>
      </c>
      <c r="E11381" s="310" t="str">
        <f t="shared" si="178"/>
        <v>SINAPI 07/2024 INSUMOS</v>
      </c>
      <c r="F11381" s="118">
        <v>813085.7</v>
      </c>
    </row>
    <row r="11382" spans="1:6" ht="45">
      <c r="A11382" s="31">
        <v>6069</v>
      </c>
      <c r="B11382" s="537" t="s">
        <v>11376</v>
      </c>
      <c r="C11382" s="31" t="s">
        <v>7632</v>
      </c>
      <c r="D11382" s="118">
        <v>179622.89</v>
      </c>
      <c r="E11382" s="310" t="str">
        <f t="shared" si="178"/>
        <v>SINAPI 07/2024 INSUMOS</v>
      </c>
      <c r="F11382" s="118">
        <v>179622.89</v>
      </c>
    </row>
    <row r="11383" spans="1:6" ht="45">
      <c r="A11383" s="31">
        <v>14626</v>
      </c>
      <c r="B11383" s="537" t="s">
        <v>11377</v>
      </c>
      <c r="C11383" s="31" t="s">
        <v>7632</v>
      </c>
      <c r="D11383" s="118">
        <v>890142.89</v>
      </c>
      <c r="E11383" s="310" t="str">
        <f t="shared" si="178"/>
        <v>SINAPI 07/2024 INSUMOS</v>
      </c>
      <c r="F11383" s="118">
        <v>890142.89</v>
      </c>
    </row>
    <row r="11384" spans="1:6" ht="40.5">
      <c r="A11384" s="31">
        <v>6067</v>
      </c>
      <c r="B11384" s="537" t="s">
        <v>11378</v>
      </c>
      <c r="C11384" s="31" t="s">
        <v>7632</v>
      </c>
      <c r="D11384" s="118">
        <v>730714.29</v>
      </c>
      <c r="E11384" s="310" t="str">
        <f t="shared" si="178"/>
        <v>SINAPI 07/2024 INSUMOS</v>
      </c>
      <c r="F11384" s="118">
        <v>730714.29</v>
      </c>
    </row>
    <row r="11385" spans="1:6" ht="40.5">
      <c r="A11385" s="31">
        <v>38393</v>
      </c>
      <c r="B11385" s="537" t="s">
        <v>11379</v>
      </c>
      <c r="C11385" s="31" t="s">
        <v>7632</v>
      </c>
      <c r="D11385" s="31">
        <v>17.8</v>
      </c>
      <c r="E11385" s="310" t="str">
        <f t="shared" si="178"/>
        <v>SINAPI 07/2024 INSUMOS</v>
      </c>
      <c r="F11385" s="31">
        <v>17.8</v>
      </c>
    </row>
    <row r="11386" spans="1:6" ht="40.5">
      <c r="A11386" s="31">
        <v>38390</v>
      </c>
      <c r="B11386" s="537" t="s">
        <v>11380</v>
      </c>
      <c r="C11386" s="31" t="s">
        <v>7632</v>
      </c>
      <c r="D11386" s="31">
        <v>39.479999999999997</v>
      </c>
      <c r="E11386" s="310" t="str">
        <f t="shared" si="178"/>
        <v>SINAPI 07/2024 INSUMOS</v>
      </c>
      <c r="F11386" s="31">
        <v>39.479999999999997</v>
      </c>
    </row>
    <row r="11387" spans="1:6" ht="40.5">
      <c r="A11387" s="31">
        <v>36532</v>
      </c>
      <c r="B11387" s="537" t="s">
        <v>11381</v>
      </c>
      <c r="C11387" s="31" t="s">
        <v>7632</v>
      </c>
      <c r="D11387" s="118">
        <v>28866.43</v>
      </c>
      <c r="E11387" s="310" t="str">
        <f t="shared" si="178"/>
        <v>SINAPI 07/2024 INSUMOS</v>
      </c>
      <c r="F11387" s="118">
        <v>28866.43</v>
      </c>
    </row>
    <row r="11388" spans="1:6" ht="45">
      <c r="A11388" s="31">
        <v>11578</v>
      </c>
      <c r="B11388" s="537" t="s">
        <v>11382</v>
      </c>
      <c r="C11388" s="31" t="s">
        <v>7632</v>
      </c>
      <c r="D11388" s="31">
        <v>12.85</v>
      </c>
      <c r="E11388" s="310" t="str">
        <f t="shared" si="178"/>
        <v>SINAPI 07/2024 INSUMOS</v>
      </c>
      <c r="F11388" s="31">
        <v>12.85</v>
      </c>
    </row>
    <row r="11389" spans="1:6" ht="45">
      <c r="A11389" s="31">
        <v>11577</v>
      </c>
      <c r="B11389" s="537" t="s">
        <v>11383</v>
      </c>
      <c r="C11389" s="31" t="s">
        <v>7632</v>
      </c>
      <c r="D11389" s="31">
        <v>12.26</v>
      </c>
      <c r="E11389" s="310" t="str">
        <f t="shared" si="178"/>
        <v>SINAPI 07/2024 INSUMOS</v>
      </c>
      <c r="F11389" s="31">
        <v>12.26</v>
      </c>
    </row>
    <row r="11390" spans="1:6" ht="60">
      <c r="A11390" s="31">
        <v>42432</v>
      </c>
      <c r="B11390" s="537" t="s">
        <v>11384</v>
      </c>
      <c r="C11390" s="31" t="s">
        <v>7632</v>
      </c>
      <c r="D11390" s="118">
        <v>2424.64</v>
      </c>
      <c r="E11390" s="310" t="str">
        <f t="shared" si="178"/>
        <v>SINAPI 07/2024 INSUMOS</v>
      </c>
      <c r="F11390" s="118">
        <v>2424.64</v>
      </c>
    </row>
    <row r="11391" spans="1:6" ht="45">
      <c r="A11391" s="31">
        <v>42437</v>
      </c>
      <c r="B11391" s="537" t="s">
        <v>11385</v>
      </c>
      <c r="C11391" s="31" t="s">
        <v>7632</v>
      </c>
      <c r="D11391" s="118">
        <v>1843.37</v>
      </c>
      <c r="E11391" s="310" t="str">
        <f t="shared" si="178"/>
        <v>SINAPI 07/2024 INSUMOS</v>
      </c>
      <c r="F11391" s="118">
        <v>1843.37</v>
      </c>
    </row>
    <row r="11392" spans="1:6" ht="40.5">
      <c r="A11392" s="31">
        <v>1116</v>
      </c>
      <c r="B11392" s="537" t="s">
        <v>11386</v>
      </c>
      <c r="C11392" s="31" t="s">
        <v>7677</v>
      </c>
      <c r="D11392" s="31">
        <v>19.03</v>
      </c>
      <c r="E11392" s="310" t="str">
        <f t="shared" si="178"/>
        <v>SINAPI 07/2024 INSUMOS</v>
      </c>
      <c r="F11392" s="31">
        <v>19.03</v>
      </c>
    </row>
    <row r="11393" spans="1:6" ht="40.5">
      <c r="A11393" s="31">
        <v>1115</v>
      </c>
      <c r="B11393" s="537" t="s">
        <v>11387</v>
      </c>
      <c r="C11393" s="31" t="s">
        <v>7677</v>
      </c>
      <c r="D11393" s="31">
        <v>22.8</v>
      </c>
      <c r="E11393" s="310" t="str">
        <f t="shared" si="178"/>
        <v>SINAPI 07/2024 INSUMOS</v>
      </c>
      <c r="F11393" s="31">
        <v>22.8</v>
      </c>
    </row>
    <row r="11394" spans="1:6" ht="40.5">
      <c r="A11394" s="31">
        <v>1113</v>
      </c>
      <c r="B11394" s="537" t="s">
        <v>11388</v>
      </c>
      <c r="C11394" s="31" t="s">
        <v>7677</v>
      </c>
      <c r="D11394" s="31">
        <v>26.66</v>
      </c>
      <c r="E11394" s="310" t="str">
        <f t="shared" si="178"/>
        <v>SINAPI 07/2024 INSUMOS</v>
      </c>
      <c r="F11394" s="31">
        <v>26.66</v>
      </c>
    </row>
    <row r="11395" spans="1:6" ht="40.5">
      <c r="A11395" s="31">
        <v>1114</v>
      </c>
      <c r="B11395" s="537" t="s">
        <v>11389</v>
      </c>
      <c r="C11395" s="31" t="s">
        <v>7677</v>
      </c>
      <c r="D11395" s="31">
        <v>31.75</v>
      </c>
      <c r="E11395" s="310" t="str">
        <f t="shared" si="178"/>
        <v>SINAPI 07/2024 INSUMOS</v>
      </c>
      <c r="F11395" s="31">
        <v>31.75</v>
      </c>
    </row>
    <row r="11396" spans="1:6" ht="40.5">
      <c r="A11396" s="31">
        <v>40873</v>
      </c>
      <c r="B11396" s="537" t="s">
        <v>11390</v>
      </c>
      <c r="C11396" s="31" t="s">
        <v>7677</v>
      </c>
      <c r="D11396" s="31">
        <v>24.85</v>
      </c>
      <c r="E11396" s="310" t="str">
        <f t="shared" si="178"/>
        <v>SINAPI 07/2024 INSUMOS</v>
      </c>
      <c r="F11396" s="31">
        <v>24.85</v>
      </c>
    </row>
    <row r="11397" spans="1:6" ht="40.5">
      <c r="A11397" s="31">
        <v>20214</v>
      </c>
      <c r="B11397" s="537" t="s">
        <v>11391</v>
      </c>
      <c r="C11397" s="31" t="s">
        <v>7632</v>
      </c>
      <c r="D11397" s="31">
        <v>71.19</v>
      </c>
      <c r="E11397" s="310" t="str">
        <f t="shared" si="178"/>
        <v>SINAPI 07/2024 INSUMOS</v>
      </c>
      <c r="F11397" s="31">
        <v>71.19</v>
      </c>
    </row>
    <row r="11398" spans="1:6" ht="40.5">
      <c r="A11398" s="31">
        <v>7237</v>
      </c>
      <c r="B11398" s="537" t="s">
        <v>11392</v>
      </c>
      <c r="C11398" s="31" t="s">
        <v>7632</v>
      </c>
      <c r="D11398" s="31">
        <v>69.7</v>
      </c>
      <c r="E11398" s="310" t="str">
        <f t="shared" si="178"/>
        <v>SINAPI 07/2024 INSUMOS</v>
      </c>
      <c r="F11398" s="31">
        <v>69.7</v>
      </c>
    </row>
    <row r="11399" spans="1:6" ht="40.5">
      <c r="A11399" s="31">
        <v>11757</v>
      </c>
      <c r="B11399" s="537" t="s">
        <v>11393</v>
      </c>
      <c r="C11399" s="31" t="s">
        <v>7632</v>
      </c>
      <c r="D11399" s="31">
        <v>78.900000000000006</v>
      </c>
      <c r="E11399" s="310" t="str">
        <f t="shared" si="178"/>
        <v>SINAPI 07/2024 INSUMOS</v>
      </c>
      <c r="F11399" s="31">
        <v>78.900000000000006</v>
      </c>
    </row>
    <row r="11400" spans="1:6" ht="40.5">
      <c r="A11400" s="31">
        <v>11758</v>
      </c>
      <c r="B11400" s="537" t="s">
        <v>11394</v>
      </c>
      <c r="C11400" s="31" t="s">
        <v>7632</v>
      </c>
      <c r="D11400" s="31">
        <v>84.9</v>
      </c>
      <c r="E11400" s="310" t="str">
        <f t="shared" si="178"/>
        <v>SINAPI 07/2024 INSUMOS</v>
      </c>
      <c r="F11400" s="31">
        <v>84.9</v>
      </c>
    </row>
    <row r="11401" spans="1:6" ht="40.5">
      <c r="A11401" s="31">
        <v>37526</v>
      </c>
      <c r="B11401" s="537" t="s">
        <v>11395</v>
      </c>
      <c r="C11401" s="31" t="s">
        <v>7632</v>
      </c>
      <c r="D11401" s="31">
        <v>2.66</v>
      </c>
      <c r="E11401" s="310" t="str">
        <f t="shared" si="178"/>
        <v>SINAPI 07/2024 INSUMOS</v>
      </c>
      <c r="F11401" s="31">
        <v>2.66</v>
      </c>
    </row>
    <row r="11402" spans="1:6" ht="40.5">
      <c r="A11402" s="31">
        <v>6076</v>
      </c>
      <c r="B11402" s="537" t="s">
        <v>11396</v>
      </c>
      <c r="C11402" s="31" t="s">
        <v>7779</v>
      </c>
      <c r="D11402" s="31">
        <v>66.5</v>
      </c>
      <c r="E11402" s="310" t="str">
        <f t="shared" si="178"/>
        <v>SINAPI 07/2024 INSUMOS</v>
      </c>
      <c r="F11402" s="31">
        <v>66.5</v>
      </c>
    </row>
    <row r="11403" spans="1:6" ht="40.5">
      <c r="A11403" s="31">
        <v>13109</v>
      </c>
      <c r="B11403" s="537" t="s">
        <v>11397</v>
      </c>
      <c r="C11403" s="31" t="s">
        <v>7632</v>
      </c>
      <c r="D11403" s="31">
        <v>271.39</v>
      </c>
      <c r="E11403" s="310" t="str">
        <f t="shared" si="178"/>
        <v>SINAPI 07/2024 INSUMOS</v>
      </c>
      <c r="F11403" s="31">
        <v>271.39</v>
      </c>
    </row>
    <row r="11404" spans="1:6" ht="40.5">
      <c r="A11404" s="31">
        <v>13110</v>
      </c>
      <c r="B11404" s="537" t="s">
        <v>11398</v>
      </c>
      <c r="C11404" s="31" t="s">
        <v>7632</v>
      </c>
      <c r="D11404" s="31">
        <v>357.16</v>
      </c>
      <c r="E11404" s="310" t="str">
        <f t="shared" si="178"/>
        <v>SINAPI 07/2024 INSUMOS</v>
      </c>
      <c r="F11404" s="31">
        <v>357.16</v>
      </c>
    </row>
    <row r="11405" spans="1:6" ht="40.5">
      <c r="A11405" s="31">
        <v>7581</v>
      </c>
      <c r="B11405" s="537" t="s">
        <v>11399</v>
      </c>
      <c r="C11405" s="31" t="s">
        <v>7632</v>
      </c>
      <c r="D11405" s="31">
        <v>3.44</v>
      </c>
      <c r="E11405" s="310" t="str">
        <f t="shared" si="178"/>
        <v>SINAPI 07/2024 INSUMOS</v>
      </c>
      <c r="F11405" s="31">
        <v>3.44</v>
      </c>
    </row>
    <row r="11406" spans="1:6" ht="40.5">
      <c r="A11406" s="31">
        <v>4509</v>
      </c>
      <c r="B11406" s="537" t="s">
        <v>11400</v>
      </c>
      <c r="C11406" s="31" t="s">
        <v>7677</v>
      </c>
      <c r="D11406" s="31">
        <v>5.25</v>
      </c>
      <c r="E11406" s="310" t="str">
        <f t="shared" si="178"/>
        <v>SINAPI 07/2024 INSUMOS</v>
      </c>
      <c r="F11406" s="31">
        <v>5.25</v>
      </c>
    </row>
    <row r="11407" spans="1:6" ht="40.5">
      <c r="A11407" s="31">
        <v>4512</v>
      </c>
      <c r="B11407" s="537" t="s">
        <v>11401</v>
      </c>
      <c r="C11407" s="31" t="s">
        <v>7677</v>
      </c>
      <c r="D11407" s="31">
        <v>2.5099999999999998</v>
      </c>
      <c r="E11407" s="310" t="str">
        <f t="shared" si="178"/>
        <v>SINAPI 07/2024 INSUMOS</v>
      </c>
      <c r="F11407" s="31">
        <v>2.5099999999999998</v>
      </c>
    </row>
    <row r="11408" spans="1:6" ht="40.5">
      <c r="A11408" s="31">
        <v>4517</v>
      </c>
      <c r="B11408" s="537" t="s">
        <v>11402</v>
      </c>
      <c r="C11408" s="31" t="s">
        <v>7677</v>
      </c>
      <c r="D11408" s="31">
        <v>3.62</v>
      </c>
      <c r="E11408" s="310" t="str">
        <f t="shared" si="178"/>
        <v>SINAPI 07/2024 INSUMOS</v>
      </c>
      <c r="F11408" s="31">
        <v>3.62</v>
      </c>
    </row>
    <row r="11409" spans="1:6" ht="45">
      <c r="A11409" s="31">
        <v>20206</v>
      </c>
      <c r="B11409" s="537" t="s">
        <v>11403</v>
      </c>
      <c r="C11409" s="31" t="s">
        <v>7677</v>
      </c>
      <c r="D11409" s="31">
        <v>9.3800000000000008</v>
      </c>
      <c r="E11409" s="310" t="str">
        <f t="shared" si="178"/>
        <v>SINAPI 07/2024 INSUMOS</v>
      </c>
      <c r="F11409" s="31">
        <v>9.3800000000000008</v>
      </c>
    </row>
    <row r="11410" spans="1:6" ht="45">
      <c r="A11410" s="31">
        <v>4460</v>
      </c>
      <c r="B11410" s="537" t="s">
        <v>11404</v>
      </c>
      <c r="C11410" s="31" t="s">
        <v>7677</v>
      </c>
      <c r="D11410" s="31">
        <v>9.6300000000000008</v>
      </c>
      <c r="E11410" s="310" t="str">
        <f t="shared" si="178"/>
        <v>SINAPI 07/2024 INSUMOS</v>
      </c>
      <c r="F11410" s="31">
        <v>9.6300000000000008</v>
      </c>
    </row>
    <row r="11411" spans="1:6" ht="45">
      <c r="A11411" s="31">
        <v>4415</v>
      </c>
      <c r="B11411" s="537" t="s">
        <v>11405</v>
      </c>
      <c r="C11411" s="31" t="s">
        <v>7677</v>
      </c>
      <c r="D11411" s="31">
        <v>5.16</v>
      </c>
      <c r="E11411" s="310" t="str">
        <f t="shared" si="178"/>
        <v>SINAPI 07/2024 INSUMOS</v>
      </c>
      <c r="F11411" s="31">
        <v>5.16</v>
      </c>
    </row>
    <row r="11412" spans="1:6" ht="45">
      <c r="A11412" s="31">
        <v>4417</v>
      </c>
      <c r="B11412" s="537" t="s">
        <v>11406</v>
      </c>
      <c r="C11412" s="31" t="s">
        <v>7677</v>
      </c>
      <c r="D11412" s="31">
        <v>7.42</v>
      </c>
      <c r="E11412" s="310" t="str">
        <f t="shared" si="178"/>
        <v>SINAPI 07/2024 INSUMOS</v>
      </c>
      <c r="F11412" s="31">
        <v>7.42</v>
      </c>
    </row>
    <row r="11413" spans="1:6" ht="40.5">
      <c r="A11413" s="31">
        <v>37373</v>
      </c>
      <c r="B11413" s="537" t="s">
        <v>11407</v>
      </c>
      <c r="C11413" s="31" t="s">
        <v>7781</v>
      </c>
      <c r="D11413" s="31">
        <v>0.01</v>
      </c>
      <c r="E11413" s="310" t="str">
        <f t="shared" si="178"/>
        <v>SINAPI 07/2024 INSUMOS</v>
      </c>
      <c r="F11413" s="31">
        <v>0.01</v>
      </c>
    </row>
    <row r="11414" spans="1:6" ht="40.5">
      <c r="A11414" s="31">
        <v>40864</v>
      </c>
      <c r="B11414" s="537" t="s">
        <v>11408</v>
      </c>
      <c r="C11414" s="31" t="s">
        <v>7783</v>
      </c>
      <c r="D11414" s="31">
        <v>0.01</v>
      </c>
      <c r="E11414" s="310" t="str">
        <f t="shared" si="178"/>
        <v>SINAPI 07/2024 INSUMOS</v>
      </c>
      <c r="F11414" s="31">
        <v>0.01</v>
      </c>
    </row>
    <row r="11415" spans="1:6" ht="40.5">
      <c r="A11415" s="31">
        <v>4734</v>
      </c>
      <c r="B11415" s="537" t="s">
        <v>11409</v>
      </c>
      <c r="C11415" s="31" t="s">
        <v>7779</v>
      </c>
      <c r="D11415" s="31">
        <v>343.45</v>
      </c>
      <c r="E11415" s="310" t="str">
        <f t="shared" si="178"/>
        <v>SINAPI 07/2024 INSUMOS</v>
      </c>
      <c r="F11415" s="31">
        <v>343.45</v>
      </c>
    </row>
    <row r="11416" spans="1:6" ht="40.5">
      <c r="A11416" s="31">
        <v>6085</v>
      </c>
      <c r="B11416" s="537" t="s">
        <v>11410</v>
      </c>
      <c r="C11416" s="31" t="s">
        <v>7683</v>
      </c>
      <c r="D11416" s="31">
        <v>12.76</v>
      </c>
      <c r="E11416" s="310" t="str">
        <f t="shared" si="178"/>
        <v>SINAPI 07/2024 INSUMOS</v>
      </c>
      <c r="F11416" s="31">
        <v>12.76</v>
      </c>
    </row>
    <row r="11417" spans="1:6" ht="40.5">
      <c r="A11417" s="31">
        <v>38396</v>
      </c>
      <c r="B11417" s="537" t="s">
        <v>11411</v>
      </c>
      <c r="C11417" s="31" t="s">
        <v>7632</v>
      </c>
      <c r="D11417" s="31">
        <v>509.54</v>
      </c>
      <c r="E11417" s="310" t="str">
        <f t="shared" si="178"/>
        <v>SINAPI 07/2024 INSUMOS</v>
      </c>
      <c r="F11417" s="31">
        <v>509.54</v>
      </c>
    </row>
    <row r="11418" spans="1:6" ht="40.5">
      <c r="A11418" s="31">
        <v>11622</v>
      </c>
      <c r="B11418" s="537" t="s">
        <v>11412</v>
      </c>
      <c r="C11418" s="31" t="s">
        <v>7681</v>
      </c>
      <c r="D11418" s="31">
        <v>82.22</v>
      </c>
      <c r="E11418" s="310" t="str">
        <f t="shared" si="178"/>
        <v>SINAPI 07/2024 INSUMOS</v>
      </c>
      <c r="F11418" s="31">
        <v>82.22</v>
      </c>
    </row>
    <row r="11419" spans="1:6" ht="40.5">
      <c r="A11419" s="31">
        <v>43143</v>
      </c>
      <c r="B11419" s="537" t="s">
        <v>11413</v>
      </c>
      <c r="C11419" s="31" t="s">
        <v>7683</v>
      </c>
      <c r="D11419" s="31">
        <v>31.05</v>
      </c>
      <c r="E11419" s="310" t="str">
        <f t="shared" si="178"/>
        <v>SINAPI 07/2024 INSUMOS</v>
      </c>
      <c r="F11419" s="31">
        <v>31.05</v>
      </c>
    </row>
    <row r="11420" spans="1:6" ht="40.5">
      <c r="A11420" s="31">
        <v>7317</v>
      </c>
      <c r="B11420" s="537" t="s">
        <v>11414</v>
      </c>
      <c r="C11420" s="31" t="s">
        <v>7681</v>
      </c>
      <c r="D11420" s="31">
        <v>43.14</v>
      </c>
      <c r="E11420" s="310" t="str">
        <f t="shared" si="178"/>
        <v>SINAPI 07/2024 INSUMOS</v>
      </c>
      <c r="F11420" s="31">
        <v>43.14</v>
      </c>
    </row>
    <row r="11421" spans="1:6" ht="40.5">
      <c r="A11421" s="31">
        <v>142</v>
      </c>
      <c r="B11421" s="537" t="s">
        <v>11415</v>
      </c>
      <c r="C11421" s="31" t="s">
        <v>11416</v>
      </c>
      <c r="D11421" s="31">
        <v>38.799999999999997</v>
      </c>
      <c r="E11421" s="310" t="str">
        <f t="shared" si="178"/>
        <v>SINAPI 07/2024 INSUMOS</v>
      </c>
      <c r="F11421" s="31">
        <v>38.799999999999997</v>
      </c>
    </row>
    <row r="11422" spans="1:6" ht="40.5">
      <c r="A11422" s="31">
        <v>43142</v>
      </c>
      <c r="B11422" s="537" t="s">
        <v>11417</v>
      </c>
      <c r="C11422" s="31" t="s">
        <v>7683</v>
      </c>
      <c r="D11422" s="31">
        <v>176.23</v>
      </c>
      <c r="E11422" s="310" t="str">
        <f t="shared" si="178"/>
        <v>SINAPI 07/2024 INSUMOS</v>
      </c>
      <c r="F11422" s="31">
        <v>176.23</v>
      </c>
    </row>
    <row r="11423" spans="1:6" ht="40.5">
      <c r="A11423" s="31">
        <v>38123</v>
      </c>
      <c r="B11423" s="537" t="s">
        <v>11418</v>
      </c>
      <c r="C11423" s="31" t="s">
        <v>7681</v>
      </c>
      <c r="D11423" s="31">
        <v>80.67</v>
      </c>
      <c r="E11423" s="310" t="str">
        <f t="shared" si="178"/>
        <v>SINAPI 07/2024 INSUMOS</v>
      </c>
      <c r="F11423" s="31">
        <v>80.67</v>
      </c>
    </row>
    <row r="11424" spans="1:6" ht="40.5">
      <c r="A11424" s="31">
        <v>42699</v>
      </c>
      <c r="B11424" s="537" t="s">
        <v>11419</v>
      </c>
      <c r="C11424" s="31" t="s">
        <v>7632</v>
      </c>
      <c r="D11424" s="31">
        <v>24.48</v>
      </c>
      <c r="E11424" s="310" t="str">
        <f t="shared" si="178"/>
        <v>SINAPI 07/2024 INSUMOS</v>
      </c>
      <c r="F11424" s="31">
        <v>24.48</v>
      </c>
    </row>
    <row r="11425" spans="1:6" ht="45">
      <c r="A11425" s="31">
        <v>37743</v>
      </c>
      <c r="B11425" s="537" t="s">
        <v>11420</v>
      </c>
      <c r="C11425" s="31" t="s">
        <v>7632</v>
      </c>
      <c r="D11425" s="118">
        <v>233298.06</v>
      </c>
      <c r="E11425" s="310" t="str">
        <f t="shared" si="178"/>
        <v>SINAPI 07/2024 INSUMOS</v>
      </c>
      <c r="F11425" s="118">
        <v>233298.06</v>
      </c>
    </row>
    <row r="11426" spans="1:6" ht="45">
      <c r="A11426" s="31">
        <v>37744</v>
      </c>
      <c r="B11426" s="537" t="s">
        <v>11421</v>
      </c>
      <c r="C11426" s="31" t="s">
        <v>7632</v>
      </c>
      <c r="D11426" s="118">
        <v>274314.62</v>
      </c>
      <c r="E11426" s="310" t="str">
        <f t="shared" si="178"/>
        <v>SINAPI 07/2024 INSUMOS</v>
      </c>
      <c r="F11426" s="118">
        <v>274314.62</v>
      </c>
    </row>
    <row r="11427" spans="1:6" ht="45">
      <c r="A11427" s="31">
        <v>37741</v>
      </c>
      <c r="B11427" s="537" t="s">
        <v>11422</v>
      </c>
      <c r="C11427" s="31" t="s">
        <v>7632</v>
      </c>
      <c r="D11427" s="118">
        <v>212136.64</v>
      </c>
      <c r="E11427" s="310" t="str">
        <f t="shared" si="178"/>
        <v>SINAPI 07/2024 INSUMOS</v>
      </c>
      <c r="F11427" s="118">
        <v>212136.64</v>
      </c>
    </row>
    <row r="11428" spans="1:6" ht="40.5">
      <c r="A11428" s="31">
        <v>39396</v>
      </c>
      <c r="B11428" s="537" t="s">
        <v>11423</v>
      </c>
      <c r="C11428" s="31" t="s">
        <v>7632</v>
      </c>
      <c r="D11428" s="31">
        <v>72.53</v>
      </c>
      <c r="E11428" s="310" t="str">
        <f t="shared" si="178"/>
        <v>SINAPI 07/2024 INSUMOS</v>
      </c>
      <c r="F11428" s="31">
        <v>72.53</v>
      </c>
    </row>
    <row r="11429" spans="1:6" ht="45">
      <c r="A11429" s="31">
        <v>39392</v>
      </c>
      <c r="B11429" s="537" t="s">
        <v>11424</v>
      </c>
      <c r="C11429" s="31" t="s">
        <v>7632</v>
      </c>
      <c r="D11429" s="31">
        <v>81.81</v>
      </c>
      <c r="E11429" s="310" t="str">
        <f t="shared" si="178"/>
        <v>SINAPI 07/2024 INSUMOS</v>
      </c>
      <c r="F11429" s="31">
        <v>81.81</v>
      </c>
    </row>
    <row r="11430" spans="1:6" ht="45">
      <c r="A11430" s="31">
        <v>39393</v>
      </c>
      <c r="B11430" s="537" t="s">
        <v>11425</v>
      </c>
      <c r="C11430" s="31" t="s">
        <v>7632</v>
      </c>
      <c r="D11430" s="31">
        <v>50.59</v>
      </c>
      <c r="E11430" s="310" t="str">
        <f t="shared" si="178"/>
        <v>SINAPI 07/2024 INSUMOS</v>
      </c>
      <c r="F11430" s="31">
        <v>50.59</v>
      </c>
    </row>
    <row r="11431" spans="1:6" ht="45">
      <c r="A11431" s="31">
        <v>39394</v>
      </c>
      <c r="B11431" s="537" t="s">
        <v>11426</v>
      </c>
      <c r="C11431" s="31" t="s">
        <v>7632</v>
      </c>
      <c r="D11431" s="31">
        <v>56.95</v>
      </c>
      <c r="E11431" s="310" t="str">
        <f t="shared" si="178"/>
        <v>SINAPI 07/2024 INSUMOS</v>
      </c>
      <c r="F11431" s="31">
        <v>56.95</v>
      </c>
    </row>
    <row r="11432" spans="1:6" ht="45">
      <c r="A11432" s="31">
        <v>39395</v>
      </c>
      <c r="B11432" s="537" t="s">
        <v>11427</v>
      </c>
      <c r="C11432" s="31" t="s">
        <v>7632</v>
      </c>
      <c r="D11432" s="31">
        <v>52.95</v>
      </c>
      <c r="E11432" s="310" t="str">
        <f t="shared" si="178"/>
        <v>SINAPI 07/2024 INSUMOS</v>
      </c>
      <c r="F11432" s="31">
        <v>52.95</v>
      </c>
    </row>
    <row r="11433" spans="1:6" ht="40.5">
      <c r="A11433" s="31">
        <v>14618</v>
      </c>
      <c r="B11433" s="537" t="s">
        <v>11428</v>
      </c>
      <c r="C11433" s="31" t="s">
        <v>7632</v>
      </c>
      <c r="D11433" s="118">
        <v>1324.16</v>
      </c>
      <c r="E11433" s="310" t="str">
        <f t="shared" si="178"/>
        <v>SINAPI 07/2024 INSUMOS</v>
      </c>
      <c r="F11433" s="118">
        <v>1324.16</v>
      </c>
    </row>
    <row r="11434" spans="1:6" ht="45">
      <c r="A11434" s="31">
        <v>40269</v>
      </c>
      <c r="B11434" s="537" t="s">
        <v>11429</v>
      </c>
      <c r="C11434" s="31" t="s">
        <v>7632</v>
      </c>
      <c r="D11434" s="118">
        <v>5334.94</v>
      </c>
      <c r="E11434" s="310" t="str">
        <f t="shared" ref="E11434:E11497" si="179">+$G$7658</f>
        <v>SINAPI 07/2024 INSUMOS</v>
      </c>
      <c r="F11434" s="118">
        <v>5334.94</v>
      </c>
    </row>
    <row r="11435" spans="1:6" ht="40.5">
      <c r="A11435" s="31">
        <v>6110</v>
      </c>
      <c r="B11435" s="537" t="s">
        <v>11430</v>
      </c>
      <c r="C11435" s="31" t="s">
        <v>7781</v>
      </c>
      <c r="D11435" s="31">
        <v>18.079999999999998</v>
      </c>
      <c r="E11435" s="310" t="str">
        <f t="shared" si="179"/>
        <v>SINAPI 07/2024 INSUMOS</v>
      </c>
      <c r="F11435" s="31">
        <v>20.99</v>
      </c>
    </row>
    <row r="11436" spans="1:6" ht="40.5">
      <c r="A11436" s="31">
        <v>40910</v>
      </c>
      <c r="B11436" s="537" t="s">
        <v>11431</v>
      </c>
      <c r="C11436" s="31" t="s">
        <v>7783</v>
      </c>
      <c r="D11436" s="118">
        <v>3159.82</v>
      </c>
      <c r="E11436" s="310" t="str">
        <f t="shared" si="179"/>
        <v>SINAPI 07/2024 INSUMOS</v>
      </c>
      <c r="F11436" s="118">
        <v>3668.94</v>
      </c>
    </row>
    <row r="11437" spans="1:6" ht="40.5">
      <c r="A11437" s="31">
        <v>6111</v>
      </c>
      <c r="B11437" s="537" t="s">
        <v>11432</v>
      </c>
      <c r="C11437" s="31" t="s">
        <v>7781</v>
      </c>
      <c r="D11437" s="31">
        <v>13.6</v>
      </c>
      <c r="E11437" s="310" t="str">
        <f t="shared" si="179"/>
        <v>SINAPI 07/2024 INSUMOS</v>
      </c>
      <c r="F11437" s="31">
        <v>15.79</v>
      </c>
    </row>
    <row r="11438" spans="1:6" ht="40.5">
      <c r="A11438" s="31">
        <v>41084</v>
      </c>
      <c r="B11438" s="537" t="s">
        <v>11433</v>
      </c>
      <c r="C11438" s="31" t="s">
        <v>7783</v>
      </c>
      <c r="D11438" s="118">
        <v>2377.11</v>
      </c>
      <c r="E11438" s="310" t="str">
        <f t="shared" si="179"/>
        <v>SINAPI 07/2024 INSUMOS</v>
      </c>
      <c r="F11438" s="118">
        <v>2760.12</v>
      </c>
    </row>
    <row r="11439" spans="1:6" ht="40.5">
      <c r="A11439" s="31">
        <v>44535</v>
      </c>
      <c r="B11439" s="537" t="s">
        <v>11434</v>
      </c>
      <c r="C11439" s="31" t="s">
        <v>7779</v>
      </c>
      <c r="D11439" s="31">
        <v>46.26</v>
      </c>
      <c r="E11439" s="310" t="str">
        <f t="shared" si="179"/>
        <v>SINAPI 07/2024 INSUMOS</v>
      </c>
      <c r="F11439" s="31">
        <v>46.26</v>
      </c>
    </row>
    <row r="11440" spans="1:6" ht="40.5">
      <c r="A11440" s="31">
        <v>44945</v>
      </c>
      <c r="B11440" s="537" t="s">
        <v>11435</v>
      </c>
      <c r="C11440" s="31" t="s">
        <v>7632</v>
      </c>
      <c r="D11440" s="31">
        <v>9.4</v>
      </c>
      <c r="E11440" s="310" t="str">
        <f t="shared" si="179"/>
        <v>SINAPI 07/2024 INSUMOS</v>
      </c>
      <c r="F11440" s="31">
        <v>9.4</v>
      </c>
    </row>
    <row r="11441" spans="1:6" ht="40.5">
      <c r="A11441" s="31">
        <v>38637</v>
      </c>
      <c r="B11441" s="537" t="s">
        <v>11436</v>
      </c>
      <c r="C11441" s="31" t="s">
        <v>7632</v>
      </c>
      <c r="D11441" s="31">
        <v>351.78</v>
      </c>
      <c r="E11441" s="310" t="str">
        <f t="shared" si="179"/>
        <v>SINAPI 07/2024 INSUMOS</v>
      </c>
      <c r="F11441" s="31">
        <v>351.78</v>
      </c>
    </row>
    <row r="11442" spans="1:6" ht="40.5">
      <c r="A11442" s="31">
        <v>6150</v>
      </c>
      <c r="B11442" s="537" t="s">
        <v>11437</v>
      </c>
      <c r="C11442" s="31" t="s">
        <v>7632</v>
      </c>
      <c r="D11442" s="31">
        <v>356.08</v>
      </c>
      <c r="E11442" s="310" t="str">
        <f t="shared" si="179"/>
        <v>SINAPI 07/2024 INSUMOS</v>
      </c>
      <c r="F11442" s="31">
        <v>356.08</v>
      </c>
    </row>
    <row r="11443" spans="1:6" ht="40.5">
      <c r="A11443" s="31">
        <v>6136</v>
      </c>
      <c r="B11443" s="537" t="s">
        <v>11438</v>
      </c>
      <c r="C11443" s="31" t="s">
        <v>7632</v>
      </c>
      <c r="D11443" s="31">
        <v>279.89999999999998</v>
      </c>
      <c r="E11443" s="310" t="str">
        <f t="shared" si="179"/>
        <v>SINAPI 07/2024 INSUMOS</v>
      </c>
      <c r="F11443" s="31">
        <v>279.89999999999998</v>
      </c>
    </row>
    <row r="11444" spans="1:6" ht="40.5">
      <c r="A11444" s="31">
        <v>38638</v>
      </c>
      <c r="B11444" s="537" t="s">
        <v>11439</v>
      </c>
      <c r="C11444" s="31" t="s">
        <v>7632</v>
      </c>
      <c r="D11444" s="31">
        <v>296.43</v>
      </c>
      <c r="E11444" s="310" t="str">
        <f t="shared" si="179"/>
        <v>SINAPI 07/2024 INSUMOS</v>
      </c>
      <c r="F11444" s="31">
        <v>296.43</v>
      </c>
    </row>
    <row r="11445" spans="1:6" ht="40.5">
      <c r="A11445" s="31">
        <v>20262</v>
      </c>
      <c r="B11445" s="537" t="s">
        <v>11440</v>
      </c>
      <c r="C11445" s="31" t="s">
        <v>7632</v>
      </c>
      <c r="D11445" s="31">
        <v>17.21</v>
      </c>
      <c r="E11445" s="310" t="str">
        <f t="shared" si="179"/>
        <v>SINAPI 07/2024 INSUMOS</v>
      </c>
      <c r="F11445" s="31">
        <v>17.21</v>
      </c>
    </row>
    <row r="11446" spans="1:6" ht="40.5">
      <c r="A11446" s="31">
        <v>6145</v>
      </c>
      <c r="B11446" s="537" t="s">
        <v>11441</v>
      </c>
      <c r="C11446" s="31" t="s">
        <v>7632</v>
      </c>
      <c r="D11446" s="31">
        <v>19.02</v>
      </c>
      <c r="E11446" s="310" t="str">
        <f t="shared" si="179"/>
        <v>SINAPI 07/2024 INSUMOS</v>
      </c>
      <c r="F11446" s="31">
        <v>19.02</v>
      </c>
    </row>
    <row r="11447" spans="1:6" ht="40.5">
      <c r="A11447" s="31">
        <v>6149</v>
      </c>
      <c r="B11447" s="537" t="s">
        <v>11442</v>
      </c>
      <c r="C11447" s="31" t="s">
        <v>7632</v>
      </c>
      <c r="D11447" s="31">
        <v>12.57</v>
      </c>
      <c r="E11447" s="310" t="str">
        <f t="shared" si="179"/>
        <v>SINAPI 07/2024 INSUMOS</v>
      </c>
      <c r="F11447" s="31">
        <v>12.57</v>
      </c>
    </row>
    <row r="11448" spans="1:6" ht="40.5">
      <c r="A11448" s="31">
        <v>6146</v>
      </c>
      <c r="B11448" s="537" t="s">
        <v>11443</v>
      </c>
      <c r="C11448" s="31" t="s">
        <v>7632</v>
      </c>
      <c r="D11448" s="31">
        <v>18.07</v>
      </c>
      <c r="E11448" s="310" t="str">
        <f t="shared" si="179"/>
        <v>SINAPI 07/2024 INSUMOS</v>
      </c>
      <c r="F11448" s="31">
        <v>18.07</v>
      </c>
    </row>
    <row r="11449" spans="1:6" ht="40.5">
      <c r="A11449" s="31">
        <v>44536</v>
      </c>
      <c r="B11449" s="537" t="s">
        <v>11444</v>
      </c>
      <c r="C11449" s="31" t="s">
        <v>7681</v>
      </c>
      <c r="D11449" s="31">
        <v>3.26</v>
      </c>
      <c r="E11449" s="310" t="str">
        <f t="shared" si="179"/>
        <v>SINAPI 07/2024 INSUMOS</v>
      </c>
      <c r="F11449" s="31">
        <v>3.26</v>
      </c>
    </row>
    <row r="11450" spans="1:6" ht="40.5">
      <c r="A11450" s="31">
        <v>39961</v>
      </c>
      <c r="B11450" s="537" t="s">
        <v>11445</v>
      </c>
      <c r="C11450" s="31" t="s">
        <v>7632</v>
      </c>
      <c r="D11450" s="31">
        <v>25.63</v>
      </c>
      <c r="E11450" s="310" t="str">
        <f t="shared" si="179"/>
        <v>SINAPI 07/2024 INSUMOS</v>
      </c>
      <c r="F11450" s="31">
        <v>25.63</v>
      </c>
    </row>
    <row r="11451" spans="1:6" ht="60">
      <c r="A11451" s="31">
        <v>42433</v>
      </c>
      <c r="B11451" s="537" t="s">
        <v>11446</v>
      </c>
      <c r="C11451" s="31" t="s">
        <v>7632</v>
      </c>
      <c r="D11451" s="118">
        <v>4789.18</v>
      </c>
      <c r="E11451" s="310" t="str">
        <f t="shared" si="179"/>
        <v>SINAPI 07/2024 INSUMOS</v>
      </c>
      <c r="F11451" s="118">
        <v>4789.18</v>
      </c>
    </row>
    <row r="11452" spans="1:6" ht="60">
      <c r="A11452" s="31">
        <v>42434</v>
      </c>
      <c r="B11452" s="537" t="s">
        <v>11447</v>
      </c>
      <c r="C11452" s="31" t="s">
        <v>7632</v>
      </c>
      <c r="D11452" s="118">
        <v>5175.3999999999996</v>
      </c>
      <c r="E11452" s="310" t="str">
        <f t="shared" si="179"/>
        <v>SINAPI 07/2024 INSUMOS</v>
      </c>
      <c r="F11452" s="118">
        <v>5175.3999999999996</v>
      </c>
    </row>
    <row r="11453" spans="1:6" ht="60">
      <c r="A11453" s="31">
        <v>42435</v>
      </c>
      <c r="B11453" s="537" t="s">
        <v>11448</v>
      </c>
      <c r="C11453" s="31" t="s">
        <v>7632</v>
      </c>
      <c r="D11453" s="118">
        <v>2580.7800000000002</v>
      </c>
      <c r="E11453" s="310" t="str">
        <f t="shared" si="179"/>
        <v>SINAPI 07/2024 INSUMOS</v>
      </c>
      <c r="F11453" s="118">
        <v>2580.7800000000002</v>
      </c>
    </row>
    <row r="11454" spans="1:6" ht="40.5">
      <c r="A11454" s="31">
        <v>38061</v>
      </c>
      <c r="B11454" s="537" t="s">
        <v>11449</v>
      </c>
      <c r="C11454" s="31" t="s">
        <v>7632</v>
      </c>
      <c r="D11454" s="31">
        <v>48.81</v>
      </c>
      <c r="E11454" s="310" t="str">
        <f t="shared" si="179"/>
        <v>SINAPI 07/2024 INSUMOS</v>
      </c>
      <c r="F11454" s="31">
        <v>48.81</v>
      </c>
    </row>
    <row r="11455" spans="1:6" ht="40.5">
      <c r="A11455" s="31">
        <v>20250</v>
      </c>
      <c r="B11455" s="537" t="s">
        <v>11450</v>
      </c>
      <c r="C11455" s="31" t="s">
        <v>7681</v>
      </c>
      <c r="D11455" s="31">
        <v>12</v>
      </c>
      <c r="E11455" s="310" t="str">
        <f t="shared" si="179"/>
        <v>SINAPI 07/2024 INSUMOS</v>
      </c>
      <c r="F11455" s="31">
        <v>12</v>
      </c>
    </row>
    <row r="11456" spans="1:6" ht="40.5">
      <c r="A11456" s="31">
        <v>13388</v>
      </c>
      <c r="B11456" s="537" t="s">
        <v>11451</v>
      </c>
      <c r="C11456" s="31" t="s">
        <v>7681</v>
      </c>
      <c r="D11456" s="31">
        <v>126.96</v>
      </c>
      <c r="E11456" s="310" t="str">
        <f t="shared" si="179"/>
        <v>SINAPI 07/2024 INSUMOS</v>
      </c>
      <c r="F11456" s="31">
        <v>126.96</v>
      </c>
    </row>
    <row r="11457" spans="1:6" ht="40.5">
      <c r="A11457" s="31">
        <v>39914</v>
      </c>
      <c r="B11457" s="537" t="s">
        <v>11452</v>
      </c>
      <c r="C11457" s="31" t="s">
        <v>7681</v>
      </c>
      <c r="D11457" s="31">
        <v>249.42</v>
      </c>
      <c r="E11457" s="310" t="str">
        <f t="shared" si="179"/>
        <v>SINAPI 07/2024 INSUMOS</v>
      </c>
      <c r="F11457" s="31">
        <v>249.42</v>
      </c>
    </row>
    <row r="11458" spans="1:6" ht="40.5">
      <c r="A11458" s="31">
        <v>12732</v>
      </c>
      <c r="B11458" s="537" t="s">
        <v>11453</v>
      </c>
      <c r="C11458" s="31" t="s">
        <v>7632</v>
      </c>
      <c r="D11458" s="31">
        <v>287.8</v>
      </c>
      <c r="E11458" s="310" t="str">
        <f t="shared" si="179"/>
        <v>SINAPI 07/2024 INSUMOS</v>
      </c>
      <c r="F11458" s="31">
        <v>287.8</v>
      </c>
    </row>
    <row r="11459" spans="1:6" ht="40.5">
      <c r="A11459" s="31">
        <v>6160</v>
      </c>
      <c r="B11459" s="537" t="s">
        <v>11454</v>
      </c>
      <c r="C11459" s="31" t="s">
        <v>7781</v>
      </c>
      <c r="D11459" s="31">
        <v>18.079999999999998</v>
      </c>
      <c r="E11459" s="310" t="str">
        <f t="shared" si="179"/>
        <v>SINAPI 07/2024 INSUMOS</v>
      </c>
      <c r="F11459" s="31">
        <v>20.99</v>
      </c>
    </row>
    <row r="11460" spans="1:6" ht="40.5">
      <c r="A11460" s="31">
        <v>41087</v>
      </c>
      <c r="B11460" s="537" t="s">
        <v>11455</v>
      </c>
      <c r="C11460" s="31" t="s">
        <v>7783</v>
      </c>
      <c r="D11460" s="118">
        <v>3159.82</v>
      </c>
      <c r="E11460" s="310" t="str">
        <f t="shared" si="179"/>
        <v>SINAPI 07/2024 INSUMOS</v>
      </c>
      <c r="F11460" s="118">
        <v>3668.94</v>
      </c>
    </row>
    <row r="11461" spans="1:6" ht="40.5">
      <c r="A11461" s="31">
        <v>6166</v>
      </c>
      <c r="B11461" s="537" t="s">
        <v>11456</v>
      </c>
      <c r="C11461" s="31" t="s">
        <v>7781</v>
      </c>
      <c r="D11461" s="31">
        <v>21.23</v>
      </c>
      <c r="E11461" s="310" t="str">
        <f t="shared" si="179"/>
        <v>SINAPI 07/2024 INSUMOS</v>
      </c>
      <c r="F11461" s="31">
        <v>24.65</v>
      </c>
    </row>
    <row r="11462" spans="1:6" ht="40.5">
      <c r="A11462" s="31">
        <v>41088</v>
      </c>
      <c r="B11462" s="537" t="s">
        <v>11457</v>
      </c>
      <c r="C11462" s="31" t="s">
        <v>7783</v>
      </c>
      <c r="D11462" s="118">
        <v>3713.19</v>
      </c>
      <c r="E11462" s="310" t="str">
        <f t="shared" si="179"/>
        <v>SINAPI 07/2024 INSUMOS</v>
      </c>
      <c r="F11462" s="118">
        <v>4311.47</v>
      </c>
    </row>
    <row r="11463" spans="1:6" ht="45">
      <c r="A11463" s="31">
        <v>20232</v>
      </c>
      <c r="B11463" s="537" t="s">
        <v>11458</v>
      </c>
      <c r="C11463" s="31" t="s">
        <v>7677</v>
      </c>
      <c r="D11463" s="31">
        <v>101.13</v>
      </c>
      <c r="E11463" s="310" t="str">
        <f t="shared" si="179"/>
        <v>SINAPI 07/2024 INSUMOS</v>
      </c>
      <c r="F11463" s="31">
        <v>101.13</v>
      </c>
    </row>
    <row r="11464" spans="1:6" ht="40.5">
      <c r="A11464" s="31">
        <v>10856</v>
      </c>
      <c r="B11464" s="537" t="s">
        <v>11459</v>
      </c>
      <c r="C11464" s="31" t="s">
        <v>7677</v>
      </c>
      <c r="D11464" s="31">
        <v>114.78</v>
      </c>
      <c r="E11464" s="310" t="str">
        <f t="shared" si="179"/>
        <v>SINAPI 07/2024 INSUMOS</v>
      </c>
      <c r="F11464" s="31">
        <v>114.78</v>
      </c>
    </row>
    <row r="11465" spans="1:6" ht="40.5">
      <c r="A11465" s="31">
        <v>4828</v>
      </c>
      <c r="B11465" s="537" t="s">
        <v>11460</v>
      </c>
      <c r="C11465" s="31" t="s">
        <v>7677</v>
      </c>
      <c r="D11465" s="31">
        <v>79.959999999999994</v>
      </c>
      <c r="E11465" s="310" t="str">
        <f t="shared" si="179"/>
        <v>SINAPI 07/2024 INSUMOS</v>
      </c>
      <c r="F11465" s="31">
        <v>79.959999999999994</v>
      </c>
    </row>
    <row r="11466" spans="1:6" ht="40.5">
      <c r="A11466" s="31">
        <v>20249</v>
      </c>
      <c r="B11466" s="537" t="s">
        <v>11461</v>
      </c>
      <c r="C11466" s="31" t="s">
        <v>7677</v>
      </c>
      <c r="D11466" s="31">
        <v>43.78</v>
      </c>
      <c r="E11466" s="310" t="str">
        <f t="shared" si="179"/>
        <v>SINAPI 07/2024 INSUMOS</v>
      </c>
      <c r="F11466" s="31">
        <v>43.78</v>
      </c>
    </row>
    <row r="11467" spans="1:6" ht="40.5">
      <c r="A11467" s="31">
        <v>11609</v>
      </c>
      <c r="B11467" s="537" t="s">
        <v>11462</v>
      </c>
      <c r="C11467" s="31" t="s">
        <v>7683</v>
      </c>
      <c r="D11467" s="31">
        <v>13.66</v>
      </c>
      <c r="E11467" s="310" t="str">
        <f t="shared" si="179"/>
        <v>SINAPI 07/2024 INSUMOS</v>
      </c>
      <c r="F11467" s="31">
        <v>13.66</v>
      </c>
    </row>
    <row r="11468" spans="1:6" ht="40.5">
      <c r="A11468" s="31">
        <v>20083</v>
      </c>
      <c r="B11468" s="537" t="s">
        <v>11463</v>
      </c>
      <c r="C11468" s="31" t="s">
        <v>7632</v>
      </c>
      <c r="D11468" s="31">
        <v>67.56</v>
      </c>
      <c r="E11468" s="310" t="str">
        <f t="shared" si="179"/>
        <v>SINAPI 07/2024 INSUMOS</v>
      </c>
      <c r="F11468" s="31">
        <v>67.56</v>
      </c>
    </row>
    <row r="11469" spans="1:6" ht="40.5">
      <c r="A11469" s="31">
        <v>10691</v>
      </c>
      <c r="B11469" s="537" t="s">
        <v>11464</v>
      </c>
      <c r="C11469" s="31" t="s">
        <v>7683</v>
      </c>
      <c r="D11469" s="31">
        <v>52.72</v>
      </c>
      <c r="E11469" s="310" t="str">
        <f t="shared" si="179"/>
        <v>SINAPI 07/2024 INSUMOS</v>
      </c>
      <c r="F11469" s="31">
        <v>52.72</v>
      </c>
    </row>
    <row r="11470" spans="1:6" ht="40.5">
      <c r="A11470" s="31">
        <v>12295</v>
      </c>
      <c r="B11470" s="537" t="s">
        <v>11465</v>
      </c>
      <c r="C11470" s="31" t="s">
        <v>7632</v>
      </c>
      <c r="D11470" s="31">
        <v>3.76</v>
      </c>
      <c r="E11470" s="310" t="str">
        <f t="shared" si="179"/>
        <v>SINAPI 07/2024 INSUMOS</v>
      </c>
      <c r="F11470" s="31">
        <v>3.76</v>
      </c>
    </row>
    <row r="11471" spans="1:6" ht="40.5">
      <c r="A11471" s="31">
        <v>12296</v>
      </c>
      <c r="B11471" s="537" t="s">
        <v>11466</v>
      </c>
      <c r="C11471" s="31" t="s">
        <v>7632</v>
      </c>
      <c r="D11471" s="31">
        <v>4.87</v>
      </c>
      <c r="E11471" s="310" t="str">
        <f t="shared" si="179"/>
        <v>SINAPI 07/2024 INSUMOS</v>
      </c>
      <c r="F11471" s="31">
        <v>4.87</v>
      </c>
    </row>
    <row r="11472" spans="1:6" ht="40.5">
      <c r="A11472" s="31">
        <v>12294</v>
      </c>
      <c r="B11472" s="537" t="s">
        <v>11467</v>
      </c>
      <c r="C11472" s="31" t="s">
        <v>7632</v>
      </c>
      <c r="D11472" s="31">
        <v>11.69</v>
      </c>
      <c r="E11472" s="310" t="str">
        <f t="shared" si="179"/>
        <v>SINAPI 07/2024 INSUMOS</v>
      </c>
      <c r="F11472" s="31">
        <v>11.69</v>
      </c>
    </row>
    <row r="11473" spans="1:6" ht="40.5">
      <c r="A11473" s="31">
        <v>14543</v>
      </c>
      <c r="B11473" s="537" t="s">
        <v>11468</v>
      </c>
      <c r="C11473" s="31" t="s">
        <v>7632</v>
      </c>
      <c r="D11473" s="31">
        <v>8.35</v>
      </c>
      <c r="E11473" s="310" t="str">
        <f t="shared" si="179"/>
        <v>SINAPI 07/2024 INSUMOS</v>
      </c>
      <c r="F11473" s="31">
        <v>8.35</v>
      </c>
    </row>
    <row r="11474" spans="1:6" ht="40.5">
      <c r="A11474" s="31">
        <v>13329</v>
      </c>
      <c r="B11474" s="537" t="s">
        <v>11469</v>
      </c>
      <c r="C11474" s="31" t="s">
        <v>7632</v>
      </c>
      <c r="D11474" s="31">
        <v>4.9000000000000004</v>
      </c>
      <c r="E11474" s="310" t="str">
        <f t="shared" si="179"/>
        <v>SINAPI 07/2024 INSUMOS</v>
      </c>
      <c r="F11474" s="31">
        <v>4.9000000000000004</v>
      </c>
    </row>
    <row r="11475" spans="1:6" ht="40.5">
      <c r="A11475" s="31">
        <v>21047</v>
      </c>
      <c r="B11475" s="537" t="s">
        <v>11470</v>
      </c>
      <c r="C11475" s="31" t="s">
        <v>7632</v>
      </c>
      <c r="D11475" s="31">
        <v>43.21</v>
      </c>
      <c r="E11475" s="310" t="str">
        <f t="shared" si="179"/>
        <v>SINAPI 07/2024 INSUMOS</v>
      </c>
      <c r="F11475" s="31">
        <v>43.21</v>
      </c>
    </row>
    <row r="11476" spans="1:6" ht="45">
      <c r="A11476" s="31">
        <v>21042</v>
      </c>
      <c r="B11476" s="537" t="s">
        <v>11471</v>
      </c>
      <c r="C11476" s="31" t="s">
        <v>7632</v>
      </c>
      <c r="D11476" s="31">
        <v>33.299999999999997</v>
      </c>
      <c r="E11476" s="310" t="str">
        <f t="shared" si="179"/>
        <v>SINAPI 07/2024 INSUMOS</v>
      </c>
      <c r="F11476" s="31">
        <v>33.299999999999997</v>
      </c>
    </row>
    <row r="11477" spans="1:6" ht="40.5">
      <c r="A11477" s="31">
        <v>21043</v>
      </c>
      <c r="B11477" s="537" t="s">
        <v>11472</v>
      </c>
      <c r="C11477" s="31" t="s">
        <v>7632</v>
      </c>
      <c r="D11477" s="31">
        <v>42.07</v>
      </c>
      <c r="E11477" s="310" t="str">
        <f t="shared" si="179"/>
        <v>SINAPI 07/2024 INSUMOS</v>
      </c>
      <c r="F11477" s="31">
        <v>42.07</v>
      </c>
    </row>
    <row r="11478" spans="1:6" ht="40.5">
      <c r="A11478" s="31">
        <v>21044</v>
      </c>
      <c r="B11478" s="537" t="s">
        <v>11473</v>
      </c>
      <c r="C11478" s="31" t="s">
        <v>7632</v>
      </c>
      <c r="D11478" s="31">
        <v>29.31</v>
      </c>
      <c r="E11478" s="310" t="str">
        <f t="shared" si="179"/>
        <v>SINAPI 07/2024 INSUMOS</v>
      </c>
      <c r="F11478" s="31">
        <v>29.31</v>
      </c>
    </row>
    <row r="11479" spans="1:6" ht="40.5">
      <c r="A11479" s="31">
        <v>21045</v>
      </c>
      <c r="B11479" s="537" t="s">
        <v>11474</v>
      </c>
      <c r="C11479" s="31" t="s">
        <v>7632</v>
      </c>
      <c r="D11479" s="31">
        <v>40.14</v>
      </c>
      <c r="E11479" s="310" t="str">
        <f t="shared" si="179"/>
        <v>SINAPI 07/2024 INSUMOS</v>
      </c>
      <c r="F11479" s="31">
        <v>40.14</v>
      </c>
    </row>
    <row r="11480" spans="1:6" ht="40.5">
      <c r="A11480" s="31">
        <v>21041</v>
      </c>
      <c r="B11480" s="537" t="s">
        <v>11475</v>
      </c>
      <c r="C11480" s="31" t="s">
        <v>7632</v>
      </c>
      <c r="D11480" s="31">
        <v>34.619999999999997</v>
      </c>
      <c r="E11480" s="310" t="str">
        <f t="shared" si="179"/>
        <v>SINAPI 07/2024 INSUMOS</v>
      </c>
      <c r="F11480" s="31">
        <v>34.619999999999997</v>
      </c>
    </row>
    <row r="11481" spans="1:6" ht="40.5">
      <c r="A11481" s="31">
        <v>21040</v>
      </c>
      <c r="B11481" s="537" t="s">
        <v>11476</v>
      </c>
      <c r="C11481" s="31" t="s">
        <v>7632</v>
      </c>
      <c r="D11481" s="31">
        <v>28.68</v>
      </c>
      <c r="E11481" s="310" t="str">
        <f t="shared" si="179"/>
        <v>SINAPI 07/2024 INSUMOS</v>
      </c>
      <c r="F11481" s="31">
        <v>28.68</v>
      </c>
    </row>
    <row r="11482" spans="1:6" ht="40.5">
      <c r="A11482" s="31">
        <v>14149</v>
      </c>
      <c r="B11482" s="537" t="s">
        <v>11477</v>
      </c>
      <c r="C11482" s="31" t="s">
        <v>9684</v>
      </c>
      <c r="D11482" s="31">
        <v>206.04</v>
      </c>
      <c r="E11482" s="310" t="str">
        <f t="shared" si="179"/>
        <v>SINAPI 07/2024 INSUMOS</v>
      </c>
      <c r="F11482" s="31">
        <v>206.04</v>
      </c>
    </row>
    <row r="11483" spans="1:6" ht="45">
      <c r="A11483" s="31">
        <v>38099</v>
      </c>
      <c r="B11483" s="537" t="s">
        <v>11478</v>
      </c>
      <c r="C11483" s="31" t="s">
        <v>7632</v>
      </c>
      <c r="D11483" s="31">
        <v>1.54</v>
      </c>
      <c r="E11483" s="310" t="str">
        <f t="shared" si="179"/>
        <v>SINAPI 07/2024 INSUMOS</v>
      </c>
      <c r="F11483" s="31">
        <v>1.54</v>
      </c>
    </row>
    <row r="11484" spans="1:6" ht="45">
      <c r="A11484" s="31">
        <v>38100</v>
      </c>
      <c r="B11484" s="537" t="s">
        <v>11479</v>
      </c>
      <c r="C11484" s="31" t="s">
        <v>7632</v>
      </c>
      <c r="D11484" s="31">
        <v>2.5099999999999998</v>
      </c>
      <c r="E11484" s="310" t="str">
        <f t="shared" si="179"/>
        <v>SINAPI 07/2024 INSUMOS</v>
      </c>
      <c r="F11484" s="31">
        <v>2.5099999999999998</v>
      </c>
    </row>
    <row r="11485" spans="1:6" ht="40.5">
      <c r="A11485" s="31">
        <v>7576</v>
      </c>
      <c r="B11485" s="537" t="s">
        <v>11480</v>
      </c>
      <c r="C11485" s="31" t="s">
        <v>7632</v>
      </c>
      <c r="D11485" s="31">
        <v>141.30000000000001</v>
      </c>
      <c r="E11485" s="310" t="str">
        <f t="shared" si="179"/>
        <v>SINAPI 07/2024 INSUMOS</v>
      </c>
      <c r="F11485" s="31">
        <v>141.30000000000001</v>
      </c>
    </row>
    <row r="11486" spans="1:6" ht="40.5">
      <c r="A11486" s="31">
        <v>3384</v>
      </c>
      <c r="B11486" s="537" t="s">
        <v>11481</v>
      </c>
      <c r="C11486" s="31" t="s">
        <v>7632</v>
      </c>
      <c r="D11486" s="31">
        <v>14.15</v>
      </c>
      <c r="E11486" s="310" t="str">
        <f t="shared" si="179"/>
        <v>SINAPI 07/2024 INSUMOS</v>
      </c>
      <c r="F11486" s="31">
        <v>14.15</v>
      </c>
    </row>
    <row r="11487" spans="1:6" ht="40.5">
      <c r="A11487" s="31">
        <v>7572</v>
      </c>
      <c r="B11487" s="537" t="s">
        <v>11482</v>
      </c>
      <c r="C11487" s="31" t="s">
        <v>7632</v>
      </c>
      <c r="D11487" s="31">
        <v>7.98</v>
      </c>
      <c r="E11487" s="310" t="str">
        <f t="shared" si="179"/>
        <v>SINAPI 07/2024 INSUMOS</v>
      </c>
      <c r="F11487" s="31">
        <v>7.98</v>
      </c>
    </row>
    <row r="11488" spans="1:6" ht="40.5">
      <c r="A11488" s="31">
        <v>3396</v>
      </c>
      <c r="B11488" s="537" t="s">
        <v>11483</v>
      </c>
      <c r="C11488" s="31" t="s">
        <v>7632</v>
      </c>
      <c r="D11488" s="31">
        <v>5.39</v>
      </c>
      <c r="E11488" s="310" t="str">
        <f t="shared" si="179"/>
        <v>SINAPI 07/2024 INSUMOS</v>
      </c>
      <c r="F11488" s="31">
        <v>5.39</v>
      </c>
    </row>
    <row r="11489" spans="1:6" ht="40.5">
      <c r="A11489" s="31">
        <v>37590</v>
      </c>
      <c r="B11489" s="537" t="s">
        <v>11484</v>
      </c>
      <c r="C11489" s="31" t="s">
        <v>7632</v>
      </c>
      <c r="D11489" s="31">
        <v>16.86</v>
      </c>
      <c r="E11489" s="310" t="str">
        <f t="shared" si="179"/>
        <v>SINAPI 07/2024 INSUMOS</v>
      </c>
      <c r="F11489" s="31">
        <v>16.86</v>
      </c>
    </row>
    <row r="11490" spans="1:6" ht="40.5">
      <c r="A11490" s="31">
        <v>37591</v>
      </c>
      <c r="B11490" s="537" t="s">
        <v>11485</v>
      </c>
      <c r="C11490" s="31" t="s">
        <v>7632</v>
      </c>
      <c r="D11490" s="31">
        <v>20.27</v>
      </c>
      <c r="E11490" s="310" t="str">
        <f t="shared" si="179"/>
        <v>SINAPI 07/2024 INSUMOS</v>
      </c>
      <c r="F11490" s="31">
        <v>20.27</v>
      </c>
    </row>
    <row r="11491" spans="1:6" ht="40.5">
      <c r="A11491" s="31">
        <v>12626</v>
      </c>
      <c r="B11491" s="537" t="s">
        <v>11486</v>
      </c>
      <c r="C11491" s="31" t="s">
        <v>7632</v>
      </c>
      <c r="D11491" s="31">
        <v>30.96</v>
      </c>
      <c r="E11491" s="310" t="str">
        <f t="shared" si="179"/>
        <v>SINAPI 07/2024 INSUMOS</v>
      </c>
      <c r="F11491" s="31">
        <v>30.96</v>
      </c>
    </row>
    <row r="11492" spans="1:6" ht="40.5">
      <c r="A11492" s="31">
        <v>11033</v>
      </c>
      <c r="B11492" s="537" t="s">
        <v>11487</v>
      </c>
      <c r="C11492" s="31" t="s">
        <v>7632</v>
      </c>
      <c r="D11492" s="31">
        <v>5.86</v>
      </c>
      <c r="E11492" s="310" t="str">
        <f t="shared" si="179"/>
        <v>SINAPI 07/2024 INSUMOS</v>
      </c>
      <c r="F11492" s="31">
        <v>5.86</v>
      </c>
    </row>
    <row r="11493" spans="1:6" ht="40.5">
      <c r="A11493" s="31">
        <v>390</v>
      </c>
      <c r="B11493" s="537" t="s">
        <v>11488</v>
      </c>
      <c r="C11493" s="31" t="s">
        <v>7632</v>
      </c>
      <c r="D11493" s="31">
        <v>9.76</v>
      </c>
      <c r="E11493" s="310" t="str">
        <f t="shared" si="179"/>
        <v>SINAPI 07/2024 INSUMOS</v>
      </c>
      <c r="F11493" s="31">
        <v>9.76</v>
      </c>
    </row>
    <row r="11494" spans="1:6" ht="45">
      <c r="A11494" s="31">
        <v>42436</v>
      </c>
      <c r="B11494" s="537" t="s">
        <v>11489</v>
      </c>
      <c r="C11494" s="31" t="s">
        <v>7632</v>
      </c>
      <c r="D11494" s="118">
        <v>2701.34</v>
      </c>
      <c r="E11494" s="310" t="str">
        <f t="shared" si="179"/>
        <v>SINAPI 07/2024 INSUMOS</v>
      </c>
      <c r="F11494" s="118">
        <v>2701.34</v>
      </c>
    </row>
    <row r="11495" spans="1:6" ht="40.5">
      <c r="A11495" s="31">
        <v>6194</v>
      </c>
      <c r="B11495" s="537" t="s">
        <v>11490</v>
      </c>
      <c r="C11495" s="31" t="s">
        <v>7677</v>
      </c>
      <c r="D11495" s="31">
        <v>7.39</v>
      </c>
      <c r="E11495" s="310" t="str">
        <f t="shared" si="179"/>
        <v>SINAPI 07/2024 INSUMOS</v>
      </c>
      <c r="F11495" s="31">
        <v>7.39</v>
      </c>
    </row>
    <row r="11496" spans="1:6" ht="40.5">
      <c r="A11496" s="31">
        <v>10567</v>
      </c>
      <c r="B11496" s="537" t="s">
        <v>11491</v>
      </c>
      <c r="C11496" s="31" t="s">
        <v>7677</v>
      </c>
      <c r="D11496" s="31">
        <v>11.7</v>
      </c>
      <c r="E11496" s="310" t="str">
        <f t="shared" si="179"/>
        <v>SINAPI 07/2024 INSUMOS</v>
      </c>
      <c r="F11496" s="31">
        <v>11.7</v>
      </c>
    </row>
    <row r="11497" spans="1:6" ht="40.5">
      <c r="A11497" s="31">
        <v>6212</v>
      </c>
      <c r="B11497" s="537" t="s">
        <v>11492</v>
      </c>
      <c r="C11497" s="31" t="s">
        <v>7677</v>
      </c>
      <c r="D11497" s="31">
        <v>17.170000000000002</v>
      </c>
      <c r="E11497" s="310" t="str">
        <f t="shared" si="179"/>
        <v>SINAPI 07/2024 INSUMOS</v>
      </c>
      <c r="F11497" s="31">
        <v>17.170000000000002</v>
      </c>
    </row>
    <row r="11498" spans="1:6" ht="45">
      <c r="A11498" s="31">
        <v>3993</v>
      </c>
      <c r="B11498" s="537" t="s">
        <v>11493</v>
      </c>
      <c r="C11498" s="31" t="s">
        <v>8036</v>
      </c>
      <c r="D11498" s="31">
        <v>124.68</v>
      </c>
      <c r="E11498" s="310" t="str">
        <f t="shared" ref="E11498:E11561" si="180">+$G$7658</f>
        <v>SINAPI 07/2024 INSUMOS</v>
      </c>
      <c r="F11498" s="31">
        <v>124.68</v>
      </c>
    </row>
    <row r="11499" spans="1:6" ht="45">
      <c r="A11499" s="31">
        <v>3990</v>
      </c>
      <c r="B11499" s="537" t="s">
        <v>11494</v>
      </c>
      <c r="C11499" s="31" t="s">
        <v>7677</v>
      </c>
      <c r="D11499" s="31">
        <v>23.46</v>
      </c>
      <c r="E11499" s="310" t="str">
        <f t="shared" si="180"/>
        <v>SINAPI 07/2024 INSUMOS</v>
      </c>
      <c r="F11499" s="31">
        <v>23.46</v>
      </c>
    </row>
    <row r="11500" spans="1:6" ht="45">
      <c r="A11500" s="31">
        <v>3992</v>
      </c>
      <c r="B11500" s="537" t="s">
        <v>11495</v>
      </c>
      <c r="C11500" s="31" t="s">
        <v>7677</v>
      </c>
      <c r="D11500" s="31">
        <v>31.67</v>
      </c>
      <c r="E11500" s="310" t="str">
        <f t="shared" si="180"/>
        <v>SINAPI 07/2024 INSUMOS</v>
      </c>
      <c r="F11500" s="31">
        <v>31.67</v>
      </c>
    </row>
    <row r="11501" spans="1:6" ht="40.5">
      <c r="A11501" s="31">
        <v>6178</v>
      </c>
      <c r="B11501" s="537" t="s">
        <v>11496</v>
      </c>
      <c r="C11501" s="31" t="s">
        <v>8036</v>
      </c>
      <c r="D11501" s="31">
        <v>337.87</v>
      </c>
      <c r="E11501" s="310" t="str">
        <f t="shared" si="180"/>
        <v>SINAPI 07/2024 INSUMOS</v>
      </c>
      <c r="F11501" s="31">
        <v>337.87</v>
      </c>
    </row>
    <row r="11502" spans="1:6" ht="40.5">
      <c r="A11502" s="31">
        <v>6180</v>
      </c>
      <c r="B11502" s="537" t="s">
        <v>11497</v>
      </c>
      <c r="C11502" s="31" t="s">
        <v>8036</v>
      </c>
      <c r="D11502" s="31">
        <v>364.65</v>
      </c>
      <c r="E11502" s="310" t="str">
        <f t="shared" si="180"/>
        <v>SINAPI 07/2024 INSUMOS</v>
      </c>
      <c r="F11502" s="31">
        <v>364.65</v>
      </c>
    </row>
    <row r="11503" spans="1:6" ht="40.5">
      <c r="A11503" s="31">
        <v>6182</v>
      </c>
      <c r="B11503" s="537" t="s">
        <v>11498</v>
      </c>
      <c r="C11503" s="31" t="s">
        <v>8036</v>
      </c>
      <c r="D11503" s="31">
        <v>452.62</v>
      </c>
      <c r="E11503" s="310" t="str">
        <f t="shared" si="180"/>
        <v>SINAPI 07/2024 INSUMOS</v>
      </c>
      <c r="F11503" s="31">
        <v>452.62</v>
      </c>
    </row>
    <row r="11504" spans="1:6" ht="45">
      <c r="A11504" s="31">
        <v>43614</v>
      </c>
      <c r="B11504" s="537" t="s">
        <v>11499</v>
      </c>
      <c r="C11504" s="31" t="s">
        <v>7677</v>
      </c>
      <c r="D11504" s="31">
        <v>15.85</v>
      </c>
      <c r="E11504" s="310" t="str">
        <f t="shared" si="180"/>
        <v>SINAPI 07/2024 INSUMOS</v>
      </c>
      <c r="F11504" s="31">
        <v>15.85</v>
      </c>
    </row>
    <row r="11505" spans="1:6" ht="45">
      <c r="A11505" s="31">
        <v>6193</v>
      </c>
      <c r="B11505" s="537" t="s">
        <v>11500</v>
      </c>
      <c r="C11505" s="31" t="s">
        <v>7677</v>
      </c>
      <c r="D11505" s="31">
        <v>19.29</v>
      </c>
      <c r="E11505" s="310" t="str">
        <f t="shared" si="180"/>
        <v>SINAPI 07/2024 INSUMOS</v>
      </c>
      <c r="F11505" s="31">
        <v>19.29</v>
      </c>
    </row>
    <row r="11506" spans="1:6" ht="45">
      <c r="A11506" s="31">
        <v>6189</v>
      </c>
      <c r="B11506" s="537" t="s">
        <v>11501</v>
      </c>
      <c r="C11506" s="31" t="s">
        <v>7677</v>
      </c>
      <c r="D11506" s="31">
        <v>28.15</v>
      </c>
      <c r="E11506" s="310" t="str">
        <f t="shared" si="180"/>
        <v>SINAPI 07/2024 INSUMOS</v>
      </c>
      <c r="F11506" s="31">
        <v>28.15</v>
      </c>
    </row>
    <row r="11507" spans="1:6" ht="40.5">
      <c r="A11507" s="31">
        <v>6214</v>
      </c>
      <c r="B11507" s="537" t="s">
        <v>11502</v>
      </c>
      <c r="C11507" s="31" t="s">
        <v>8036</v>
      </c>
      <c r="D11507" s="31">
        <v>211.65</v>
      </c>
      <c r="E11507" s="310" t="str">
        <f t="shared" si="180"/>
        <v>SINAPI 07/2024 INSUMOS</v>
      </c>
      <c r="F11507" s="31">
        <v>211.65</v>
      </c>
    </row>
    <row r="11508" spans="1:6" ht="40.5">
      <c r="A11508" s="31">
        <v>36153</v>
      </c>
      <c r="B11508" s="537" t="s">
        <v>11503</v>
      </c>
      <c r="C11508" s="31" t="s">
        <v>7632</v>
      </c>
      <c r="D11508" s="31">
        <v>216.67</v>
      </c>
      <c r="E11508" s="310" t="str">
        <f t="shared" si="180"/>
        <v>SINAPI 07/2024 INSUMOS</v>
      </c>
      <c r="F11508" s="31">
        <v>216.67</v>
      </c>
    </row>
    <row r="11509" spans="1:6" ht="40.5">
      <c r="A11509" s="31">
        <v>10740</v>
      </c>
      <c r="B11509" s="537" t="s">
        <v>11504</v>
      </c>
      <c r="C11509" s="31" t="s">
        <v>7632</v>
      </c>
      <c r="D11509" s="118">
        <v>13560.26</v>
      </c>
      <c r="E11509" s="310" t="str">
        <f t="shared" si="180"/>
        <v>SINAPI 07/2024 INSUMOS</v>
      </c>
      <c r="F11509" s="118">
        <v>13560.26</v>
      </c>
    </row>
    <row r="11510" spans="1:6" ht="40.5">
      <c r="A11510" s="31">
        <v>13914</v>
      </c>
      <c r="B11510" s="537" t="s">
        <v>11505</v>
      </c>
      <c r="C11510" s="31" t="s">
        <v>7632</v>
      </c>
      <c r="D11510" s="31">
        <v>981.14</v>
      </c>
      <c r="E11510" s="310" t="str">
        <f t="shared" si="180"/>
        <v>SINAPI 07/2024 INSUMOS</v>
      </c>
      <c r="F11510" s="31">
        <v>981.14</v>
      </c>
    </row>
    <row r="11511" spans="1:6" ht="40.5">
      <c r="A11511" s="31">
        <v>10742</v>
      </c>
      <c r="B11511" s="537" t="s">
        <v>11506</v>
      </c>
      <c r="C11511" s="31" t="s">
        <v>7632</v>
      </c>
      <c r="D11511" s="118">
        <v>1431</v>
      </c>
      <c r="E11511" s="310" t="str">
        <f t="shared" si="180"/>
        <v>SINAPI 07/2024 INSUMOS</v>
      </c>
      <c r="F11511" s="118">
        <v>1431</v>
      </c>
    </row>
    <row r="11512" spans="1:6" ht="40.5">
      <c r="A11512" s="31">
        <v>38465</v>
      </c>
      <c r="B11512" s="537" t="s">
        <v>11507</v>
      </c>
      <c r="C11512" s="31" t="s">
        <v>7632</v>
      </c>
      <c r="D11512" s="31">
        <v>30.77</v>
      </c>
      <c r="E11512" s="310" t="str">
        <f t="shared" si="180"/>
        <v>SINAPI 07/2024 INSUMOS</v>
      </c>
      <c r="F11512" s="31">
        <v>30.77</v>
      </c>
    </row>
    <row r="11513" spans="1:6" ht="40.5">
      <c r="A11513" s="31">
        <v>7543</v>
      </c>
      <c r="B11513" s="537" t="s">
        <v>11508</v>
      </c>
      <c r="C11513" s="31" t="s">
        <v>7632</v>
      </c>
      <c r="D11513" s="31">
        <v>7.68</v>
      </c>
      <c r="E11513" s="310" t="str">
        <f t="shared" si="180"/>
        <v>SINAPI 07/2024 INSUMOS</v>
      </c>
      <c r="F11513" s="31">
        <v>7.68</v>
      </c>
    </row>
    <row r="11514" spans="1:6" ht="40.5">
      <c r="A11514" s="31">
        <v>43427</v>
      </c>
      <c r="B11514" s="537" t="s">
        <v>11509</v>
      </c>
      <c r="C11514" s="31" t="s">
        <v>7632</v>
      </c>
      <c r="D11514" s="118">
        <v>1499.43</v>
      </c>
      <c r="E11514" s="310" t="str">
        <f t="shared" si="180"/>
        <v>SINAPI 07/2024 INSUMOS</v>
      </c>
      <c r="F11514" s="118">
        <v>1499.43</v>
      </c>
    </row>
    <row r="11515" spans="1:6" ht="40.5">
      <c r="A11515" s="31">
        <v>41613</v>
      </c>
      <c r="B11515" s="537" t="s">
        <v>11510</v>
      </c>
      <c r="C11515" s="31" t="s">
        <v>7632</v>
      </c>
      <c r="D11515" s="31">
        <v>96.38</v>
      </c>
      <c r="E11515" s="310" t="str">
        <f t="shared" si="180"/>
        <v>SINAPI 07/2024 INSUMOS</v>
      </c>
      <c r="F11515" s="31">
        <v>96.38</v>
      </c>
    </row>
    <row r="11516" spans="1:6" ht="40.5">
      <c r="A11516" s="31">
        <v>41614</v>
      </c>
      <c r="B11516" s="537" t="s">
        <v>11511</v>
      </c>
      <c r="C11516" s="31" t="s">
        <v>7632</v>
      </c>
      <c r="D11516" s="31">
        <v>122.81</v>
      </c>
      <c r="E11516" s="310" t="str">
        <f t="shared" si="180"/>
        <v>SINAPI 07/2024 INSUMOS</v>
      </c>
      <c r="F11516" s="31">
        <v>122.81</v>
      </c>
    </row>
    <row r="11517" spans="1:6" ht="40.5">
      <c r="A11517" s="31">
        <v>41615</v>
      </c>
      <c r="B11517" s="537" t="s">
        <v>11512</v>
      </c>
      <c r="C11517" s="31" t="s">
        <v>7632</v>
      </c>
      <c r="D11517" s="31">
        <v>189.81</v>
      </c>
      <c r="E11517" s="310" t="str">
        <f t="shared" si="180"/>
        <v>SINAPI 07/2024 INSUMOS</v>
      </c>
      <c r="F11517" s="31">
        <v>189.81</v>
      </c>
    </row>
    <row r="11518" spans="1:6" ht="40.5">
      <c r="A11518" s="31">
        <v>41616</v>
      </c>
      <c r="B11518" s="537" t="s">
        <v>11513</v>
      </c>
      <c r="C11518" s="31" t="s">
        <v>7632</v>
      </c>
      <c r="D11518" s="31">
        <v>283.61</v>
      </c>
      <c r="E11518" s="310" t="str">
        <f t="shared" si="180"/>
        <v>SINAPI 07/2024 INSUMOS</v>
      </c>
      <c r="F11518" s="31">
        <v>283.61</v>
      </c>
    </row>
    <row r="11519" spans="1:6" ht="40.5">
      <c r="A11519" s="31">
        <v>41617</v>
      </c>
      <c r="B11519" s="537" t="s">
        <v>11514</v>
      </c>
      <c r="C11519" s="31" t="s">
        <v>7632</v>
      </c>
      <c r="D11519" s="31">
        <v>563.92999999999995</v>
      </c>
      <c r="E11519" s="310" t="str">
        <f t="shared" si="180"/>
        <v>SINAPI 07/2024 INSUMOS</v>
      </c>
      <c r="F11519" s="31">
        <v>563.92999999999995</v>
      </c>
    </row>
    <row r="11520" spans="1:6" ht="40.5">
      <c r="A11520" s="31">
        <v>41618</v>
      </c>
      <c r="B11520" s="537" t="s">
        <v>11515</v>
      </c>
      <c r="C11520" s="31" t="s">
        <v>7632</v>
      </c>
      <c r="D11520" s="118">
        <v>1038.17</v>
      </c>
      <c r="E11520" s="310" t="str">
        <f t="shared" si="180"/>
        <v>SINAPI 07/2024 INSUMOS</v>
      </c>
      <c r="F11520" s="118">
        <v>1038.17</v>
      </c>
    </row>
    <row r="11521" spans="1:6" ht="45">
      <c r="A11521" s="31">
        <v>43428</v>
      </c>
      <c r="B11521" s="537" t="s">
        <v>11516</v>
      </c>
      <c r="C11521" s="31" t="s">
        <v>7632</v>
      </c>
      <c r="D11521" s="118">
        <v>1823.57</v>
      </c>
      <c r="E11521" s="310" t="str">
        <f t="shared" si="180"/>
        <v>SINAPI 07/2024 INSUMOS</v>
      </c>
      <c r="F11521" s="118">
        <v>1823.57</v>
      </c>
    </row>
    <row r="11522" spans="1:6" ht="40.5">
      <c r="A11522" s="31">
        <v>41619</v>
      </c>
      <c r="B11522" s="537" t="s">
        <v>11517</v>
      </c>
      <c r="C11522" s="31" t="s">
        <v>7632</v>
      </c>
      <c r="D11522" s="31">
        <v>118.15</v>
      </c>
      <c r="E11522" s="310" t="str">
        <f t="shared" si="180"/>
        <v>SINAPI 07/2024 INSUMOS</v>
      </c>
      <c r="F11522" s="31">
        <v>118.15</v>
      </c>
    </row>
    <row r="11523" spans="1:6" ht="40.5">
      <c r="A11523" s="31">
        <v>41620</v>
      </c>
      <c r="B11523" s="537" t="s">
        <v>11518</v>
      </c>
      <c r="C11523" s="31" t="s">
        <v>7632</v>
      </c>
      <c r="D11523" s="31">
        <v>149.24</v>
      </c>
      <c r="E11523" s="310" t="str">
        <f t="shared" si="180"/>
        <v>SINAPI 07/2024 INSUMOS</v>
      </c>
      <c r="F11523" s="31">
        <v>149.24</v>
      </c>
    </row>
    <row r="11524" spans="1:6" ht="40.5">
      <c r="A11524" s="31">
        <v>41622</v>
      </c>
      <c r="B11524" s="537" t="s">
        <v>11519</v>
      </c>
      <c r="C11524" s="31" t="s">
        <v>7632</v>
      </c>
      <c r="D11524" s="31">
        <v>258.83999999999997</v>
      </c>
      <c r="E11524" s="310" t="str">
        <f t="shared" si="180"/>
        <v>SINAPI 07/2024 INSUMOS</v>
      </c>
      <c r="F11524" s="31">
        <v>258.83999999999997</v>
      </c>
    </row>
    <row r="11525" spans="1:6" ht="40.5">
      <c r="A11525" s="31">
        <v>41623</v>
      </c>
      <c r="B11525" s="537" t="s">
        <v>11520</v>
      </c>
      <c r="C11525" s="31" t="s">
        <v>7632</v>
      </c>
      <c r="D11525" s="31">
        <v>397.98</v>
      </c>
      <c r="E11525" s="310" t="str">
        <f t="shared" si="180"/>
        <v>SINAPI 07/2024 INSUMOS</v>
      </c>
      <c r="F11525" s="31">
        <v>397.98</v>
      </c>
    </row>
    <row r="11526" spans="1:6" ht="40.5">
      <c r="A11526" s="31">
        <v>41624</v>
      </c>
      <c r="B11526" s="537" t="s">
        <v>11521</v>
      </c>
      <c r="C11526" s="31" t="s">
        <v>7632</v>
      </c>
      <c r="D11526" s="31">
        <v>746.21</v>
      </c>
      <c r="E11526" s="310" t="str">
        <f t="shared" si="180"/>
        <v>SINAPI 07/2024 INSUMOS</v>
      </c>
      <c r="F11526" s="31">
        <v>746.21</v>
      </c>
    </row>
    <row r="11527" spans="1:6" ht="40.5">
      <c r="A11527" s="31">
        <v>41625</v>
      </c>
      <c r="B11527" s="537" t="s">
        <v>11522</v>
      </c>
      <c r="C11527" s="31" t="s">
        <v>7632</v>
      </c>
      <c r="D11527" s="118">
        <v>1148.08</v>
      </c>
      <c r="E11527" s="310" t="str">
        <f t="shared" si="180"/>
        <v>SINAPI 07/2024 INSUMOS</v>
      </c>
      <c r="F11527" s="118">
        <v>1148.08</v>
      </c>
    </row>
    <row r="11528" spans="1:6" ht="40.5">
      <c r="A11528" s="31">
        <v>39352</v>
      </c>
      <c r="B11528" s="537" t="s">
        <v>11523</v>
      </c>
      <c r="C11528" s="31" t="s">
        <v>7632</v>
      </c>
      <c r="D11528" s="31">
        <v>4.74</v>
      </c>
      <c r="E11528" s="310" t="str">
        <f t="shared" si="180"/>
        <v>SINAPI 07/2024 INSUMOS</v>
      </c>
      <c r="F11528" s="31">
        <v>4.74</v>
      </c>
    </row>
    <row r="11529" spans="1:6" ht="40.5">
      <c r="A11529" s="31">
        <v>39346</v>
      </c>
      <c r="B11529" s="537" t="s">
        <v>11524</v>
      </c>
      <c r="C11529" s="31" t="s">
        <v>7632</v>
      </c>
      <c r="D11529" s="31">
        <v>4.74</v>
      </c>
      <c r="E11529" s="310" t="str">
        <f t="shared" si="180"/>
        <v>SINAPI 07/2024 INSUMOS</v>
      </c>
      <c r="F11529" s="31">
        <v>4.74</v>
      </c>
    </row>
    <row r="11530" spans="1:6" ht="40.5">
      <c r="A11530" s="31">
        <v>39350</v>
      </c>
      <c r="B11530" s="537" t="s">
        <v>11525</v>
      </c>
      <c r="C11530" s="31" t="s">
        <v>7632</v>
      </c>
      <c r="D11530" s="31">
        <v>5.0999999999999996</v>
      </c>
      <c r="E11530" s="310" t="str">
        <f t="shared" si="180"/>
        <v>SINAPI 07/2024 INSUMOS</v>
      </c>
      <c r="F11530" s="31">
        <v>5.0999999999999996</v>
      </c>
    </row>
    <row r="11531" spans="1:6" ht="40.5">
      <c r="A11531" s="31">
        <v>39351</v>
      </c>
      <c r="B11531" s="537" t="s">
        <v>11526</v>
      </c>
      <c r="C11531" s="31" t="s">
        <v>7632</v>
      </c>
      <c r="D11531" s="31">
        <v>5.91</v>
      </c>
      <c r="E11531" s="310" t="str">
        <f t="shared" si="180"/>
        <v>SINAPI 07/2024 INSUMOS</v>
      </c>
      <c r="F11531" s="31">
        <v>5.91</v>
      </c>
    </row>
    <row r="11532" spans="1:6" ht="40.5">
      <c r="A11532" s="31">
        <v>38837</v>
      </c>
      <c r="B11532" s="537" t="s">
        <v>11527</v>
      </c>
      <c r="C11532" s="31" t="s">
        <v>7632</v>
      </c>
      <c r="D11532" s="31">
        <v>7.88</v>
      </c>
      <c r="E11532" s="310" t="str">
        <f t="shared" si="180"/>
        <v>SINAPI 07/2024 INSUMOS</v>
      </c>
      <c r="F11532" s="31">
        <v>7.88</v>
      </c>
    </row>
    <row r="11533" spans="1:6" ht="40.5">
      <c r="A11533" s="31">
        <v>38836</v>
      </c>
      <c r="B11533" s="537" t="s">
        <v>11528</v>
      </c>
      <c r="C11533" s="31" t="s">
        <v>7632</v>
      </c>
      <c r="D11533" s="31">
        <v>5.5</v>
      </c>
      <c r="E11533" s="310" t="str">
        <f t="shared" si="180"/>
        <v>SINAPI 07/2024 INSUMOS</v>
      </c>
      <c r="F11533" s="31">
        <v>5.5</v>
      </c>
    </row>
    <row r="11534" spans="1:6" ht="40.5">
      <c r="A11534" s="31">
        <v>2666</v>
      </c>
      <c r="B11534" s="537" t="s">
        <v>11529</v>
      </c>
      <c r="C11534" s="31" t="s">
        <v>7632</v>
      </c>
      <c r="D11534" s="31">
        <v>7.03</v>
      </c>
      <c r="E11534" s="310" t="str">
        <f t="shared" si="180"/>
        <v>SINAPI 07/2024 INSUMOS</v>
      </c>
      <c r="F11534" s="31">
        <v>7.03</v>
      </c>
    </row>
    <row r="11535" spans="1:6" ht="40.5">
      <c r="A11535" s="31">
        <v>2668</v>
      </c>
      <c r="B11535" s="537" t="s">
        <v>11530</v>
      </c>
      <c r="C11535" s="31" t="s">
        <v>7632</v>
      </c>
      <c r="D11535" s="31">
        <v>8.0299999999999994</v>
      </c>
      <c r="E11535" s="310" t="str">
        <f t="shared" si="180"/>
        <v>SINAPI 07/2024 INSUMOS</v>
      </c>
      <c r="F11535" s="31">
        <v>8.0299999999999994</v>
      </c>
    </row>
    <row r="11536" spans="1:6" ht="40.5">
      <c r="A11536" s="31">
        <v>2664</v>
      </c>
      <c r="B11536" s="537" t="s">
        <v>11531</v>
      </c>
      <c r="C11536" s="31" t="s">
        <v>7632</v>
      </c>
      <c r="D11536" s="31">
        <v>11.85</v>
      </c>
      <c r="E11536" s="310" t="str">
        <f t="shared" si="180"/>
        <v>SINAPI 07/2024 INSUMOS</v>
      </c>
      <c r="F11536" s="31">
        <v>11.85</v>
      </c>
    </row>
    <row r="11537" spans="1:6" ht="40.5">
      <c r="A11537" s="31">
        <v>2662</v>
      </c>
      <c r="B11537" s="537" t="s">
        <v>11532</v>
      </c>
      <c r="C11537" s="31" t="s">
        <v>7632</v>
      </c>
      <c r="D11537" s="31">
        <v>14.53</v>
      </c>
      <c r="E11537" s="310" t="str">
        <f t="shared" si="180"/>
        <v>SINAPI 07/2024 INSUMOS</v>
      </c>
      <c r="F11537" s="31">
        <v>14.53</v>
      </c>
    </row>
    <row r="11538" spans="1:6" ht="40.5">
      <c r="A11538" s="31">
        <v>20964</v>
      </c>
      <c r="B11538" s="537" t="s">
        <v>11533</v>
      </c>
      <c r="C11538" s="31" t="s">
        <v>7632</v>
      </c>
      <c r="D11538" s="31">
        <v>97.61</v>
      </c>
      <c r="E11538" s="310" t="str">
        <f t="shared" si="180"/>
        <v>SINAPI 07/2024 INSUMOS</v>
      </c>
      <c r="F11538" s="31">
        <v>97.61</v>
      </c>
    </row>
    <row r="11539" spans="1:6" ht="40.5">
      <c r="A11539" s="31">
        <v>10905</v>
      </c>
      <c r="B11539" s="537" t="s">
        <v>11534</v>
      </c>
      <c r="C11539" s="31" t="s">
        <v>7632</v>
      </c>
      <c r="D11539" s="31">
        <v>130.94999999999999</v>
      </c>
      <c r="E11539" s="310" t="str">
        <f t="shared" si="180"/>
        <v>SINAPI 07/2024 INSUMOS</v>
      </c>
      <c r="F11539" s="31">
        <v>130.94999999999999</v>
      </c>
    </row>
    <row r="11540" spans="1:6" ht="45">
      <c r="A11540" s="31">
        <v>11289</v>
      </c>
      <c r="B11540" s="537" t="s">
        <v>11535</v>
      </c>
      <c r="C11540" s="31" t="s">
        <v>7632</v>
      </c>
      <c r="D11540" s="31">
        <v>100.71</v>
      </c>
      <c r="E11540" s="310" t="str">
        <f t="shared" si="180"/>
        <v>SINAPI 07/2024 INSUMOS</v>
      </c>
      <c r="F11540" s="31">
        <v>100.71</v>
      </c>
    </row>
    <row r="11541" spans="1:6" ht="45">
      <c r="A11541" s="31">
        <v>11241</v>
      </c>
      <c r="B11541" s="537" t="s">
        <v>11536</v>
      </c>
      <c r="C11541" s="31" t="s">
        <v>7632</v>
      </c>
      <c r="D11541" s="31">
        <v>251.78</v>
      </c>
      <c r="E11541" s="310" t="str">
        <f t="shared" si="180"/>
        <v>SINAPI 07/2024 INSUMOS</v>
      </c>
      <c r="F11541" s="31">
        <v>251.78</v>
      </c>
    </row>
    <row r="11542" spans="1:6" ht="45">
      <c r="A11542" s="31">
        <v>11301</v>
      </c>
      <c r="B11542" s="537" t="s">
        <v>11537</v>
      </c>
      <c r="C11542" s="31" t="s">
        <v>7632</v>
      </c>
      <c r="D11542" s="31">
        <v>638.44000000000005</v>
      </c>
      <c r="E11542" s="310" t="str">
        <f t="shared" si="180"/>
        <v>SINAPI 07/2024 INSUMOS</v>
      </c>
      <c r="F11542" s="31">
        <v>638.44000000000005</v>
      </c>
    </row>
    <row r="11543" spans="1:6" ht="45">
      <c r="A11543" s="31">
        <v>21090</v>
      </c>
      <c r="B11543" s="537" t="s">
        <v>11538</v>
      </c>
      <c r="C11543" s="31" t="s">
        <v>7632</v>
      </c>
      <c r="D11543" s="31">
        <v>782.32</v>
      </c>
      <c r="E11543" s="310" t="str">
        <f t="shared" si="180"/>
        <v>SINAPI 07/2024 INSUMOS</v>
      </c>
      <c r="F11543" s="31">
        <v>782.32</v>
      </c>
    </row>
    <row r="11544" spans="1:6" ht="45">
      <c r="A11544" s="31">
        <v>11315</v>
      </c>
      <c r="B11544" s="537" t="s">
        <v>11539</v>
      </c>
      <c r="C11544" s="31" t="s">
        <v>7632</v>
      </c>
      <c r="D11544" s="31">
        <v>152.86000000000001</v>
      </c>
      <c r="E11544" s="310" t="str">
        <f t="shared" si="180"/>
        <v>SINAPI 07/2024 INSUMOS</v>
      </c>
      <c r="F11544" s="31">
        <v>152.86000000000001</v>
      </c>
    </row>
    <row r="11545" spans="1:6" ht="45">
      <c r="A11545" s="31">
        <v>21071</v>
      </c>
      <c r="B11545" s="537" t="s">
        <v>11540</v>
      </c>
      <c r="C11545" s="31" t="s">
        <v>7632</v>
      </c>
      <c r="D11545" s="31">
        <v>233.79</v>
      </c>
      <c r="E11545" s="310" t="str">
        <f t="shared" si="180"/>
        <v>SINAPI 07/2024 INSUMOS</v>
      </c>
      <c r="F11545" s="31">
        <v>233.79</v>
      </c>
    </row>
    <row r="11546" spans="1:6" ht="45">
      <c r="A11546" s="31">
        <v>14112</v>
      </c>
      <c r="B11546" s="537" t="s">
        <v>11541</v>
      </c>
      <c r="C11546" s="31" t="s">
        <v>7632</v>
      </c>
      <c r="D11546" s="31">
        <v>326.41000000000003</v>
      </c>
      <c r="E11546" s="310" t="str">
        <f t="shared" si="180"/>
        <v>SINAPI 07/2024 INSUMOS</v>
      </c>
      <c r="F11546" s="31">
        <v>326.41000000000003</v>
      </c>
    </row>
    <row r="11547" spans="1:6" ht="45">
      <c r="A11547" s="31">
        <v>11316</v>
      </c>
      <c r="B11547" s="537" t="s">
        <v>11542</v>
      </c>
      <c r="C11547" s="31" t="s">
        <v>7632</v>
      </c>
      <c r="D11547" s="31">
        <v>503.56</v>
      </c>
      <c r="E11547" s="310" t="str">
        <f t="shared" si="180"/>
        <v>SINAPI 07/2024 INSUMOS</v>
      </c>
      <c r="F11547" s="31">
        <v>503.56</v>
      </c>
    </row>
    <row r="11548" spans="1:6" ht="45">
      <c r="A11548" s="31">
        <v>6243</v>
      </c>
      <c r="B11548" s="537" t="s">
        <v>11543</v>
      </c>
      <c r="C11548" s="31" t="s">
        <v>7632</v>
      </c>
      <c r="D11548" s="31">
        <v>580</v>
      </c>
      <c r="E11548" s="310" t="str">
        <f t="shared" si="180"/>
        <v>SINAPI 07/2024 INSUMOS</v>
      </c>
      <c r="F11548" s="31">
        <v>580</v>
      </c>
    </row>
    <row r="11549" spans="1:6" ht="45">
      <c r="A11549" s="31">
        <v>6240</v>
      </c>
      <c r="B11549" s="537" t="s">
        <v>11544</v>
      </c>
      <c r="C11549" s="31" t="s">
        <v>7632</v>
      </c>
      <c r="D11549" s="31">
        <v>767.93</v>
      </c>
      <c r="E11549" s="310" t="str">
        <f t="shared" si="180"/>
        <v>SINAPI 07/2024 INSUMOS</v>
      </c>
      <c r="F11549" s="31">
        <v>767.93</v>
      </c>
    </row>
    <row r="11550" spans="1:6" ht="45">
      <c r="A11550" s="31">
        <v>11296</v>
      </c>
      <c r="B11550" s="537" t="s">
        <v>11545</v>
      </c>
      <c r="C11550" s="31" t="s">
        <v>7632</v>
      </c>
      <c r="D11550" s="118">
        <v>2446.79</v>
      </c>
      <c r="E11550" s="310" t="str">
        <f t="shared" si="180"/>
        <v>SINAPI 07/2024 INSUMOS</v>
      </c>
      <c r="F11550" s="118">
        <v>2446.79</v>
      </c>
    </row>
    <row r="11551" spans="1:6" ht="45">
      <c r="A11551" s="31">
        <v>11299</v>
      </c>
      <c r="B11551" s="537" t="s">
        <v>11546</v>
      </c>
      <c r="C11551" s="31" t="s">
        <v>7632</v>
      </c>
      <c r="D11551" s="31">
        <v>828.18</v>
      </c>
      <c r="E11551" s="310" t="str">
        <f t="shared" si="180"/>
        <v>SINAPI 07/2024 INSUMOS</v>
      </c>
      <c r="F11551" s="31">
        <v>828.18</v>
      </c>
    </row>
    <row r="11552" spans="1:6" ht="40.5">
      <c r="A11552" s="31">
        <v>11688</v>
      </c>
      <c r="B11552" s="537" t="s">
        <v>11547</v>
      </c>
      <c r="C11552" s="31" t="s">
        <v>7632</v>
      </c>
      <c r="D11552" s="31">
        <v>452.86</v>
      </c>
      <c r="E11552" s="310" t="str">
        <f t="shared" si="180"/>
        <v>SINAPI 07/2024 INSUMOS</v>
      </c>
      <c r="F11552" s="31">
        <v>452.86</v>
      </c>
    </row>
    <row r="11553" spans="1:6" ht="60">
      <c r="A11553" s="31">
        <v>37736</v>
      </c>
      <c r="B11553" s="537" t="s">
        <v>11548</v>
      </c>
      <c r="C11553" s="31" t="s">
        <v>7632</v>
      </c>
      <c r="D11553" s="118">
        <v>85950</v>
      </c>
      <c r="E11553" s="310" t="str">
        <f t="shared" si="180"/>
        <v>SINAPI 07/2024 INSUMOS</v>
      </c>
      <c r="F11553" s="118">
        <v>85950</v>
      </c>
    </row>
    <row r="11554" spans="1:6" ht="40.5">
      <c r="A11554" s="31">
        <v>37739</v>
      </c>
      <c r="B11554" s="537" t="s">
        <v>11549</v>
      </c>
      <c r="C11554" s="31" t="s">
        <v>7632</v>
      </c>
      <c r="D11554" s="118">
        <v>105784.61</v>
      </c>
      <c r="E11554" s="310" t="str">
        <f t="shared" si="180"/>
        <v>SINAPI 07/2024 INSUMOS</v>
      </c>
      <c r="F11554" s="118">
        <v>105784.61</v>
      </c>
    </row>
    <row r="11555" spans="1:6" ht="40.5">
      <c r="A11555" s="31">
        <v>37740</v>
      </c>
      <c r="B11555" s="537" t="s">
        <v>11550</v>
      </c>
      <c r="C11555" s="31" t="s">
        <v>7632</v>
      </c>
      <c r="D11555" s="118">
        <v>60366.21</v>
      </c>
      <c r="E11555" s="310" t="str">
        <f t="shared" si="180"/>
        <v>SINAPI 07/2024 INSUMOS</v>
      </c>
      <c r="F11555" s="118">
        <v>60366.21</v>
      </c>
    </row>
    <row r="11556" spans="1:6" ht="40.5">
      <c r="A11556" s="31">
        <v>37738</v>
      </c>
      <c r="B11556" s="537" t="s">
        <v>11551</v>
      </c>
      <c r="C11556" s="31" t="s">
        <v>7632</v>
      </c>
      <c r="D11556" s="118">
        <v>71720.820000000007</v>
      </c>
      <c r="E11556" s="310" t="str">
        <f t="shared" si="180"/>
        <v>SINAPI 07/2024 INSUMOS</v>
      </c>
      <c r="F11556" s="118">
        <v>71720.820000000007</v>
      </c>
    </row>
    <row r="11557" spans="1:6" ht="40.5">
      <c r="A11557" s="31">
        <v>37737</v>
      </c>
      <c r="B11557" s="537" t="s">
        <v>11552</v>
      </c>
      <c r="C11557" s="31" t="s">
        <v>7632</v>
      </c>
      <c r="D11557" s="118">
        <v>57060.45</v>
      </c>
      <c r="E11557" s="310" t="str">
        <f t="shared" si="180"/>
        <v>SINAPI 07/2024 INSUMOS</v>
      </c>
      <c r="F11557" s="118">
        <v>57060.45</v>
      </c>
    </row>
    <row r="11558" spans="1:6" ht="40.5">
      <c r="A11558" s="31">
        <v>25014</v>
      </c>
      <c r="B11558" s="537" t="s">
        <v>11553</v>
      </c>
      <c r="C11558" s="31" t="s">
        <v>7632</v>
      </c>
      <c r="D11558" s="118">
        <v>119510.74</v>
      </c>
      <c r="E11558" s="310" t="str">
        <f t="shared" si="180"/>
        <v>SINAPI 07/2024 INSUMOS</v>
      </c>
      <c r="F11558" s="118">
        <v>119510.74</v>
      </c>
    </row>
    <row r="11559" spans="1:6" ht="40.5">
      <c r="A11559" s="31">
        <v>25013</v>
      </c>
      <c r="B11559" s="537" t="s">
        <v>11554</v>
      </c>
      <c r="C11559" s="31" t="s">
        <v>7632</v>
      </c>
      <c r="D11559" s="118">
        <v>125259.91</v>
      </c>
      <c r="E11559" s="310" t="str">
        <f t="shared" si="180"/>
        <v>SINAPI 07/2024 INSUMOS</v>
      </c>
      <c r="F11559" s="118">
        <v>125259.91</v>
      </c>
    </row>
    <row r="11560" spans="1:6" ht="40.5">
      <c r="A11560" s="31">
        <v>14405</v>
      </c>
      <c r="B11560" s="537" t="s">
        <v>11555</v>
      </c>
      <c r="C11560" s="31" t="s">
        <v>7632</v>
      </c>
      <c r="D11560" s="118">
        <v>147034.85999999999</v>
      </c>
      <c r="E11560" s="310" t="str">
        <f t="shared" si="180"/>
        <v>SINAPI 07/2024 INSUMOS</v>
      </c>
      <c r="F11560" s="118">
        <v>147034.85999999999</v>
      </c>
    </row>
    <row r="11561" spans="1:6" ht="40.5">
      <c r="A11561" s="31">
        <v>20271</v>
      </c>
      <c r="B11561" s="537" t="s">
        <v>11556</v>
      </c>
      <c r="C11561" s="31" t="s">
        <v>7632</v>
      </c>
      <c r="D11561" s="31">
        <v>519.11</v>
      </c>
      <c r="E11561" s="310" t="str">
        <f t="shared" si="180"/>
        <v>SINAPI 07/2024 INSUMOS</v>
      </c>
      <c r="F11561" s="31">
        <v>519.11</v>
      </c>
    </row>
    <row r="11562" spans="1:6" ht="40.5">
      <c r="A11562" s="31">
        <v>10423</v>
      </c>
      <c r="B11562" s="537" t="s">
        <v>11557</v>
      </c>
      <c r="C11562" s="31" t="s">
        <v>7632</v>
      </c>
      <c r="D11562" s="31">
        <v>381.15</v>
      </c>
      <c r="E11562" s="310" t="str">
        <f t="shared" ref="E11562:E11625" si="181">+$G$7658</f>
        <v>SINAPI 07/2024 INSUMOS</v>
      </c>
      <c r="F11562" s="31">
        <v>381.15</v>
      </c>
    </row>
    <row r="11563" spans="1:6" ht="40.5">
      <c r="A11563" s="31">
        <v>36790</v>
      </c>
      <c r="B11563" s="537" t="s">
        <v>11558</v>
      </c>
      <c r="C11563" s="31" t="s">
        <v>7632</v>
      </c>
      <c r="D11563" s="31">
        <v>340.27</v>
      </c>
      <c r="E11563" s="310" t="str">
        <f t="shared" si="181"/>
        <v>SINAPI 07/2024 INSUMOS</v>
      </c>
      <c r="F11563" s="31">
        <v>340.27</v>
      </c>
    </row>
    <row r="11564" spans="1:6" ht="40.5">
      <c r="A11564" s="31">
        <v>37589</v>
      </c>
      <c r="B11564" s="537" t="s">
        <v>11559</v>
      </c>
      <c r="C11564" s="31" t="s">
        <v>7632</v>
      </c>
      <c r="D11564" s="31">
        <v>416.92</v>
      </c>
      <c r="E11564" s="310" t="str">
        <f t="shared" si="181"/>
        <v>SINAPI 07/2024 INSUMOS</v>
      </c>
      <c r="F11564" s="31">
        <v>416.92</v>
      </c>
    </row>
    <row r="11565" spans="1:6" ht="40.5">
      <c r="A11565" s="31">
        <v>11690</v>
      </c>
      <c r="B11565" s="537" t="s">
        <v>11560</v>
      </c>
      <c r="C11565" s="31" t="s">
        <v>7632</v>
      </c>
      <c r="D11565" s="31">
        <v>221.48</v>
      </c>
      <c r="E11565" s="310" t="str">
        <f t="shared" si="181"/>
        <v>SINAPI 07/2024 INSUMOS</v>
      </c>
      <c r="F11565" s="31">
        <v>221.48</v>
      </c>
    </row>
    <row r="11566" spans="1:6" ht="40.5">
      <c r="A11566" s="31">
        <v>20234</v>
      </c>
      <c r="B11566" s="537" t="s">
        <v>11561</v>
      </c>
      <c r="C11566" s="31" t="s">
        <v>7632</v>
      </c>
      <c r="D11566" s="31">
        <v>280.27999999999997</v>
      </c>
      <c r="E11566" s="310" t="str">
        <f t="shared" si="181"/>
        <v>SINAPI 07/2024 INSUMOS</v>
      </c>
      <c r="F11566" s="31">
        <v>280.27999999999997</v>
      </c>
    </row>
    <row r="11567" spans="1:6" ht="40.5">
      <c r="A11567" s="31">
        <v>44480</v>
      </c>
      <c r="B11567" s="537" t="s">
        <v>11562</v>
      </c>
      <c r="C11567" s="31" t="s">
        <v>7779</v>
      </c>
      <c r="D11567" s="31">
        <v>18.54</v>
      </c>
      <c r="E11567" s="310" t="str">
        <f t="shared" si="181"/>
        <v>SINAPI 07/2024 INSUMOS</v>
      </c>
      <c r="F11567" s="31">
        <v>18.54</v>
      </c>
    </row>
    <row r="11568" spans="1:6" ht="40.5">
      <c r="A11568" s="31">
        <v>11457</v>
      </c>
      <c r="B11568" s="537" t="s">
        <v>11563</v>
      </c>
      <c r="C11568" s="31" t="s">
        <v>7632</v>
      </c>
      <c r="D11568" s="31">
        <v>48.66</v>
      </c>
      <c r="E11568" s="310" t="str">
        <f t="shared" si="181"/>
        <v>SINAPI 07/2024 INSUMOS</v>
      </c>
      <c r="F11568" s="31">
        <v>48.66</v>
      </c>
    </row>
    <row r="11569" spans="1:6" ht="40.5">
      <c r="A11569" s="31">
        <v>44073</v>
      </c>
      <c r="B11569" s="537" t="s">
        <v>11564</v>
      </c>
      <c r="C11569" s="31" t="s">
        <v>7677</v>
      </c>
      <c r="D11569" s="31">
        <v>1.1000000000000001</v>
      </c>
      <c r="E11569" s="310" t="str">
        <f t="shared" si="181"/>
        <v>SINAPI 07/2024 INSUMOS</v>
      </c>
      <c r="F11569" s="31">
        <v>1.1000000000000001</v>
      </c>
    </row>
    <row r="11570" spans="1:6" ht="40.5">
      <c r="A11570" s="31">
        <v>44253</v>
      </c>
      <c r="B11570" s="537" t="s">
        <v>11565</v>
      </c>
      <c r="C11570" s="31" t="s">
        <v>7632</v>
      </c>
      <c r="D11570" s="31">
        <v>207.2</v>
      </c>
      <c r="E11570" s="310" t="str">
        <f t="shared" si="181"/>
        <v>SINAPI 07/2024 INSUMOS</v>
      </c>
      <c r="F11570" s="31">
        <v>207.2</v>
      </c>
    </row>
    <row r="11571" spans="1:6" ht="40.5">
      <c r="A11571" s="31">
        <v>21121</v>
      </c>
      <c r="B11571" s="537" t="s">
        <v>11566</v>
      </c>
      <c r="C11571" s="31" t="s">
        <v>7632</v>
      </c>
      <c r="D11571" s="31">
        <v>2.97</v>
      </c>
      <c r="E11571" s="310" t="str">
        <f t="shared" si="181"/>
        <v>SINAPI 07/2024 INSUMOS</v>
      </c>
      <c r="F11571" s="31">
        <v>2.97</v>
      </c>
    </row>
    <row r="11572" spans="1:6" ht="40.5">
      <c r="A11572" s="31">
        <v>38010</v>
      </c>
      <c r="B11572" s="537" t="s">
        <v>11567</v>
      </c>
      <c r="C11572" s="31" t="s">
        <v>7632</v>
      </c>
      <c r="D11572" s="31">
        <v>3.7</v>
      </c>
      <c r="E11572" s="310" t="str">
        <f t="shared" si="181"/>
        <v>SINAPI 07/2024 INSUMOS</v>
      </c>
      <c r="F11572" s="31">
        <v>3.7</v>
      </c>
    </row>
    <row r="11573" spans="1:6" ht="40.5">
      <c r="A11573" s="31">
        <v>38011</v>
      </c>
      <c r="B11573" s="537" t="s">
        <v>11568</v>
      </c>
      <c r="C11573" s="31" t="s">
        <v>7632</v>
      </c>
      <c r="D11573" s="31">
        <v>7.42</v>
      </c>
      <c r="E11573" s="310" t="str">
        <f t="shared" si="181"/>
        <v>SINAPI 07/2024 INSUMOS</v>
      </c>
      <c r="F11573" s="31">
        <v>7.42</v>
      </c>
    </row>
    <row r="11574" spans="1:6" ht="40.5">
      <c r="A11574" s="31">
        <v>38012</v>
      </c>
      <c r="B11574" s="537" t="s">
        <v>11569</v>
      </c>
      <c r="C11574" s="31" t="s">
        <v>7632</v>
      </c>
      <c r="D11574" s="31">
        <v>28.28</v>
      </c>
      <c r="E11574" s="310" t="str">
        <f t="shared" si="181"/>
        <v>SINAPI 07/2024 INSUMOS</v>
      </c>
      <c r="F11574" s="31">
        <v>28.28</v>
      </c>
    </row>
    <row r="11575" spans="1:6" ht="40.5">
      <c r="A11575" s="31">
        <v>38013</v>
      </c>
      <c r="B11575" s="537" t="s">
        <v>11570</v>
      </c>
      <c r="C11575" s="31" t="s">
        <v>7632</v>
      </c>
      <c r="D11575" s="31">
        <v>36.33</v>
      </c>
      <c r="E11575" s="310" t="str">
        <f t="shared" si="181"/>
        <v>SINAPI 07/2024 INSUMOS</v>
      </c>
      <c r="F11575" s="31">
        <v>36.33</v>
      </c>
    </row>
    <row r="11576" spans="1:6" ht="40.5">
      <c r="A11576" s="31">
        <v>38014</v>
      </c>
      <c r="B11576" s="537" t="s">
        <v>11571</v>
      </c>
      <c r="C11576" s="31" t="s">
        <v>7632</v>
      </c>
      <c r="D11576" s="31">
        <v>60.68</v>
      </c>
      <c r="E11576" s="310" t="str">
        <f t="shared" si="181"/>
        <v>SINAPI 07/2024 INSUMOS</v>
      </c>
      <c r="F11576" s="31">
        <v>60.68</v>
      </c>
    </row>
    <row r="11577" spans="1:6" ht="40.5">
      <c r="A11577" s="31">
        <v>38015</v>
      </c>
      <c r="B11577" s="537" t="s">
        <v>11572</v>
      </c>
      <c r="C11577" s="31" t="s">
        <v>7632</v>
      </c>
      <c r="D11577" s="31">
        <v>142.65</v>
      </c>
      <c r="E11577" s="310" t="str">
        <f t="shared" si="181"/>
        <v>SINAPI 07/2024 INSUMOS</v>
      </c>
      <c r="F11577" s="31">
        <v>142.65</v>
      </c>
    </row>
    <row r="11578" spans="1:6" ht="40.5">
      <c r="A11578" s="31">
        <v>38016</v>
      </c>
      <c r="B11578" s="537" t="s">
        <v>11573</v>
      </c>
      <c r="C11578" s="31" t="s">
        <v>7632</v>
      </c>
      <c r="D11578" s="31">
        <v>165.89</v>
      </c>
      <c r="E11578" s="310" t="str">
        <f t="shared" si="181"/>
        <v>SINAPI 07/2024 INSUMOS</v>
      </c>
      <c r="F11578" s="31">
        <v>165.89</v>
      </c>
    </row>
    <row r="11579" spans="1:6" ht="40.5">
      <c r="A11579" s="31">
        <v>12741</v>
      </c>
      <c r="B11579" s="537" t="s">
        <v>11574</v>
      </c>
      <c r="C11579" s="31" t="s">
        <v>7632</v>
      </c>
      <c r="D11579" s="118">
        <v>1381.93</v>
      </c>
      <c r="E11579" s="310" t="str">
        <f t="shared" si="181"/>
        <v>SINAPI 07/2024 INSUMOS</v>
      </c>
      <c r="F11579" s="118">
        <v>1381.93</v>
      </c>
    </row>
    <row r="11580" spans="1:6" ht="40.5">
      <c r="A11580" s="31">
        <v>12733</v>
      </c>
      <c r="B11580" s="537" t="s">
        <v>11575</v>
      </c>
      <c r="C11580" s="31" t="s">
        <v>7632</v>
      </c>
      <c r="D11580" s="31">
        <v>6.95</v>
      </c>
      <c r="E11580" s="310" t="str">
        <f t="shared" si="181"/>
        <v>SINAPI 07/2024 INSUMOS</v>
      </c>
      <c r="F11580" s="31">
        <v>6.95</v>
      </c>
    </row>
    <row r="11581" spans="1:6" ht="40.5">
      <c r="A11581" s="31">
        <v>12734</v>
      </c>
      <c r="B11581" s="537" t="s">
        <v>11576</v>
      </c>
      <c r="C11581" s="31" t="s">
        <v>7632</v>
      </c>
      <c r="D11581" s="31">
        <v>14.82</v>
      </c>
      <c r="E11581" s="310" t="str">
        <f t="shared" si="181"/>
        <v>SINAPI 07/2024 INSUMOS</v>
      </c>
      <c r="F11581" s="31">
        <v>14.82</v>
      </c>
    </row>
    <row r="11582" spans="1:6" ht="40.5">
      <c r="A11582" s="31">
        <v>12735</v>
      </c>
      <c r="B11582" s="537" t="s">
        <v>11577</v>
      </c>
      <c r="C11582" s="31" t="s">
        <v>7632</v>
      </c>
      <c r="D11582" s="31">
        <v>24.38</v>
      </c>
      <c r="E11582" s="310" t="str">
        <f t="shared" si="181"/>
        <v>SINAPI 07/2024 INSUMOS</v>
      </c>
      <c r="F11582" s="31">
        <v>24.38</v>
      </c>
    </row>
    <row r="11583" spans="1:6" ht="40.5">
      <c r="A11583" s="31">
        <v>12736</v>
      </c>
      <c r="B11583" s="537" t="s">
        <v>11578</v>
      </c>
      <c r="C11583" s="31" t="s">
        <v>7632</v>
      </c>
      <c r="D11583" s="31">
        <v>55.73</v>
      </c>
      <c r="E11583" s="310" t="str">
        <f t="shared" si="181"/>
        <v>SINAPI 07/2024 INSUMOS</v>
      </c>
      <c r="F11583" s="31">
        <v>55.73</v>
      </c>
    </row>
    <row r="11584" spans="1:6" ht="40.5">
      <c r="A11584" s="31">
        <v>12737</v>
      </c>
      <c r="B11584" s="537" t="s">
        <v>11579</v>
      </c>
      <c r="C11584" s="31" t="s">
        <v>7632</v>
      </c>
      <c r="D11584" s="31">
        <v>71.8</v>
      </c>
      <c r="E11584" s="310" t="str">
        <f t="shared" si="181"/>
        <v>SINAPI 07/2024 INSUMOS</v>
      </c>
      <c r="F11584" s="31">
        <v>71.8</v>
      </c>
    </row>
    <row r="11585" spans="1:6" ht="40.5">
      <c r="A11585" s="31">
        <v>12738</v>
      </c>
      <c r="B11585" s="537" t="s">
        <v>11580</v>
      </c>
      <c r="C11585" s="31" t="s">
        <v>7632</v>
      </c>
      <c r="D11585" s="31">
        <v>141.91</v>
      </c>
      <c r="E11585" s="310" t="str">
        <f t="shared" si="181"/>
        <v>SINAPI 07/2024 INSUMOS</v>
      </c>
      <c r="F11585" s="31">
        <v>141.91</v>
      </c>
    </row>
    <row r="11586" spans="1:6" ht="40.5">
      <c r="A11586" s="31">
        <v>12739</v>
      </c>
      <c r="B11586" s="537" t="s">
        <v>11581</v>
      </c>
      <c r="C11586" s="31" t="s">
        <v>7632</v>
      </c>
      <c r="D11586" s="31">
        <v>403.97</v>
      </c>
      <c r="E11586" s="310" t="str">
        <f t="shared" si="181"/>
        <v>SINAPI 07/2024 INSUMOS</v>
      </c>
      <c r="F11586" s="31">
        <v>403.97</v>
      </c>
    </row>
    <row r="11587" spans="1:6" ht="40.5">
      <c r="A11587" s="31">
        <v>12740</v>
      </c>
      <c r="B11587" s="537" t="s">
        <v>11582</v>
      </c>
      <c r="C11587" s="31" t="s">
        <v>7632</v>
      </c>
      <c r="D11587" s="31">
        <v>632.04</v>
      </c>
      <c r="E11587" s="310" t="str">
        <f t="shared" si="181"/>
        <v>SINAPI 07/2024 INSUMOS</v>
      </c>
      <c r="F11587" s="31">
        <v>632.04</v>
      </c>
    </row>
    <row r="11588" spans="1:6" ht="40.5">
      <c r="A11588" s="31">
        <v>6297</v>
      </c>
      <c r="B11588" s="537" t="s">
        <v>11583</v>
      </c>
      <c r="C11588" s="31" t="s">
        <v>7632</v>
      </c>
      <c r="D11588" s="31">
        <v>46.75</v>
      </c>
      <c r="E11588" s="310" t="str">
        <f t="shared" si="181"/>
        <v>SINAPI 07/2024 INSUMOS</v>
      </c>
      <c r="F11588" s="31">
        <v>46.75</v>
      </c>
    </row>
    <row r="11589" spans="1:6" ht="40.5">
      <c r="A11589" s="31">
        <v>6296</v>
      </c>
      <c r="B11589" s="537" t="s">
        <v>11584</v>
      </c>
      <c r="C11589" s="31" t="s">
        <v>7632</v>
      </c>
      <c r="D11589" s="31">
        <v>36.9</v>
      </c>
      <c r="E11589" s="310" t="str">
        <f t="shared" si="181"/>
        <v>SINAPI 07/2024 INSUMOS</v>
      </c>
      <c r="F11589" s="31">
        <v>36.9</v>
      </c>
    </row>
    <row r="11590" spans="1:6" ht="40.5">
      <c r="A11590" s="31">
        <v>6294</v>
      </c>
      <c r="B11590" s="537" t="s">
        <v>11585</v>
      </c>
      <c r="C11590" s="31" t="s">
        <v>7632</v>
      </c>
      <c r="D11590" s="31">
        <v>10.52</v>
      </c>
      <c r="E11590" s="310" t="str">
        <f t="shared" si="181"/>
        <v>SINAPI 07/2024 INSUMOS</v>
      </c>
      <c r="F11590" s="31">
        <v>10.52</v>
      </c>
    </row>
    <row r="11591" spans="1:6" ht="40.5">
      <c r="A11591" s="31">
        <v>6323</v>
      </c>
      <c r="B11591" s="537" t="s">
        <v>11586</v>
      </c>
      <c r="C11591" s="31" t="s">
        <v>7632</v>
      </c>
      <c r="D11591" s="31">
        <v>24.11</v>
      </c>
      <c r="E11591" s="310" t="str">
        <f t="shared" si="181"/>
        <v>SINAPI 07/2024 INSUMOS</v>
      </c>
      <c r="F11591" s="31">
        <v>24.11</v>
      </c>
    </row>
    <row r="11592" spans="1:6" ht="40.5">
      <c r="A11592" s="31">
        <v>6299</v>
      </c>
      <c r="B11592" s="537" t="s">
        <v>11587</v>
      </c>
      <c r="C11592" s="31" t="s">
        <v>7632</v>
      </c>
      <c r="D11592" s="31">
        <v>140.62</v>
      </c>
      <c r="E11592" s="310" t="str">
        <f t="shared" si="181"/>
        <v>SINAPI 07/2024 INSUMOS</v>
      </c>
      <c r="F11592" s="31">
        <v>140.62</v>
      </c>
    </row>
    <row r="11593" spans="1:6" ht="40.5">
      <c r="A11593" s="31">
        <v>6298</v>
      </c>
      <c r="B11593" s="537" t="s">
        <v>11588</v>
      </c>
      <c r="C11593" s="31" t="s">
        <v>7632</v>
      </c>
      <c r="D11593" s="31">
        <v>74.06</v>
      </c>
      <c r="E11593" s="310" t="str">
        <f t="shared" si="181"/>
        <v>SINAPI 07/2024 INSUMOS</v>
      </c>
      <c r="F11593" s="31">
        <v>74.06</v>
      </c>
    </row>
    <row r="11594" spans="1:6" ht="40.5">
      <c r="A11594" s="31">
        <v>6295</v>
      </c>
      <c r="B11594" s="537" t="s">
        <v>11589</v>
      </c>
      <c r="C11594" s="31" t="s">
        <v>7632</v>
      </c>
      <c r="D11594" s="31">
        <v>14.98</v>
      </c>
      <c r="E11594" s="310" t="str">
        <f t="shared" si="181"/>
        <v>SINAPI 07/2024 INSUMOS</v>
      </c>
      <c r="F11594" s="31">
        <v>14.98</v>
      </c>
    </row>
    <row r="11595" spans="1:6" ht="40.5">
      <c r="A11595" s="31">
        <v>6322</v>
      </c>
      <c r="B11595" s="537" t="s">
        <v>11590</v>
      </c>
      <c r="C11595" s="31" t="s">
        <v>7632</v>
      </c>
      <c r="D11595" s="31">
        <v>188.34</v>
      </c>
      <c r="E11595" s="310" t="str">
        <f t="shared" si="181"/>
        <v>SINAPI 07/2024 INSUMOS</v>
      </c>
      <c r="F11595" s="31">
        <v>188.34</v>
      </c>
    </row>
    <row r="11596" spans="1:6" ht="40.5">
      <c r="A11596" s="31">
        <v>6300</v>
      </c>
      <c r="B11596" s="537" t="s">
        <v>11591</v>
      </c>
      <c r="C11596" s="31" t="s">
        <v>7632</v>
      </c>
      <c r="D11596" s="31">
        <v>347.23</v>
      </c>
      <c r="E11596" s="310" t="str">
        <f t="shared" si="181"/>
        <v>SINAPI 07/2024 INSUMOS</v>
      </c>
      <c r="F11596" s="31">
        <v>347.23</v>
      </c>
    </row>
    <row r="11597" spans="1:6" ht="40.5">
      <c r="A11597" s="31">
        <v>6321</v>
      </c>
      <c r="B11597" s="537" t="s">
        <v>11592</v>
      </c>
      <c r="C11597" s="31" t="s">
        <v>7632</v>
      </c>
      <c r="D11597" s="31">
        <v>495.99</v>
      </c>
      <c r="E11597" s="310" t="str">
        <f t="shared" si="181"/>
        <v>SINAPI 07/2024 INSUMOS</v>
      </c>
      <c r="F11597" s="31">
        <v>495.99</v>
      </c>
    </row>
    <row r="11598" spans="1:6" ht="40.5">
      <c r="A11598" s="31">
        <v>6301</v>
      </c>
      <c r="B11598" s="537" t="s">
        <v>11593</v>
      </c>
      <c r="C11598" s="31" t="s">
        <v>7632</v>
      </c>
      <c r="D11598" s="118">
        <v>1162.55</v>
      </c>
      <c r="E11598" s="310" t="str">
        <f t="shared" si="181"/>
        <v>SINAPI 07/2024 INSUMOS</v>
      </c>
      <c r="F11598" s="118">
        <v>1162.55</v>
      </c>
    </row>
    <row r="11599" spans="1:6" ht="40.5">
      <c r="A11599" s="31">
        <v>20183</v>
      </c>
      <c r="B11599" s="537" t="s">
        <v>11594</v>
      </c>
      <c r="C11599" s="31" t="s">
        <v>7632</v>
      </c>
      <c r="D11599" s="31">
        <v>38.33</v>
      </c>
      <c r="E11599" s="310" t="str">
        <f t="shared" si="181"/>
        <v>SINAPI 07/2024 INSUMOS</v>
      </c>
      <c r="F11599" s="31">
        <v>38.33</v>
      </c>
    </row>
    <row r="11600" spans="1:6" ht="40.5">
      <c r="A11600" s="31">
        <v>38448</v>
      </c>
      <c r="B11600" s="537" t="s">
        <v>11595</v>
      </c>
      <c r="C11600" s="31" t="s">
        <v>7632</v>
      </c>
      <c r="D11600" s="31">
        <v>173.96</v>
      </c>
      <c r="E11600" s="310" t="str">
        <f t="shared" si="181"/>
        <v>SINAPI 07/2024 INSUMOS</v>
      </c>
      <c r="F11600" s="31">
        <v>173.96</v>
      </c>
    </row>
    <row r="11601" spans="1:6" ht="40.5">
      <c r="A11601" s="31">
        <v>20182</v>
      </c>
      <c r="B11601" s="537" t="s">
        <v>11596</v>
      </c>
      <c r="C11601" s="31" t="s">
        <v>7632</v>
      </c>
      <c r="D11601" s="31">
        <v>22.29</v>
      </c>
      <c r="E11601" s="310" t="str">
        <f t="shared" si="181"/>
        <v>SINAPI 07/2024 INSUMOS</v>
      </c>
      <c r="F11601" s="31">
        <v>22.29</v>
      </c>
    </row>
    <row r="11602" spans="1:6" ht="40.5">
      <c r="A11602" s="31">
        <v>7105</v>
      </c>
      <c r="B11602" s="537" t="s">
        <v>11597</v>
      </c>
      <c r="C11602" s="31" t="s">
        <v>7632</v>
      </c>
      <c r="D11602" s="31">
        <v>31.11</v>
      </c>
      <c r="E11602" s="310" t="str">
        <f t="shared" si="181"/>
        <v>SINAPI 07/2024 INSUMOS</v>
      </c>
      <c r="F11602" s="31">
        <v>31.11</v>
      </c>
    </row>
    <row r="11603" spans="1:6" ht="40.5">
      <c r="A11603" s="31">
        <v>7119</v>
      </c>
      <c r="B11603" s="537" t="s">
        <v>11598</v>
      </c>
      <c r="C11603" s="31" t="s">
        <v>7632</v>
      </c>
      <c r="D11603" s="31">
        <v>10.26</v>
      </c>
      <c r="E11603" s="310" t="str">
        <f t="shared" si="181"/>
        <v>SINAPI 07/2024 INSUMOS</v>
      </c>
      <c r="F11603" s="31">
        <v>10.26</v>
      </c>
    </row>
    <row r="11604" spans="1:6" ht="40.5">
      <c r="A11604" s="31">
        <v>7126</v>
      </c>
      <c r="B11604" s="537" t="s">
        <v>11599</v>
      </c>
      <c r="C11604" s="31" t="s">
        <v>7632</v>
      </c>
      <c r="D11604" s="31">
        <v>20.94</v>
      </c>
      <c r="E11604" s="310" t="str">
        <f t="shared" si="181"/>
        <v>SINAPI 07/2024 INSUMOS</v>
      </c>
      <c r="F11604" s="31">
        <v>20.94</v>
      </c>
    </row>
    <row r="11605" spans="1:6" ht="40.5">
      <c r="A11605" s="31">
        <v>7120</v>
      </c>
      <c r="B11605" s="537" t="s">
        <v>11600</v>
      </c>
      <c r="C11605" s="31" t="s">
        <v>7632</v>
      </c>
      <c r="D11605" s="31">
        <v>7.87</v>
      </c>
      <c r="E11605" s="310" t="str">
        <f t="shared" si="181"/>
        <v>SINAPI 07/2024 INSUMOS</v>
      </c>
      <c r="F11605" s="31">
        <v>7.87</v>
      </c>
    </row>
    <row r="11606" spans="1:6" ht="40.5">
      <c r="A11606" s="31">
        <v>6319</v>
      </c>
      <c r="B11606" s="537" t="s">
        <v>11601</v>
      </c>
      <c r="C11606" s="31" t="s">
        <v>7632</v>
      </c>
      <c r="D11606" s="31">
        <v>54.93</v>
      </c>
      <c r="E11606" s="310" t="str">
        <f t="shared" si="181"/>
        <v>SINAPI 07/2024 INSUMOS</v>
      </c>
      <c r="F11606" s="31">
        <v>54.93</v>
      </c>
    </row>
    <row r="11607" spans="1:6" ht="40.5">
      <c r="A11607" s="31">
        <v>6304</v>
      </c>
      <c r="B11607" s="537" t="s">
        <v>11602</v>
      </c>
      <c r="C11607" s="31" t="s">
        <v>7632</v>
      </c>
      <c r="D11607" s="31">
        <v>54.93</v>
      </c>
      <c r="E11607" s="310" t="str">
        <f t="shared" si="181"/>
        <v>SINAPI 07/2024 INSUMOS</v>
      </c>
      <c r="F11607" s="31">
        <v>54.93</v>
      </c>
    </row>
    <row r="11608" spans="1:6" ht="40.5">
      <c r="A11608" s="31">
        <v>21116</v>
      </c>
      <c r="B11608" s="537" t="s">
        <v>11603</v>
      </c>
      <c r="C11608" s="31" t="s">
        <v>7632</v>
      </c>
      <c r="D11608" s="31">
        <v>41.59</v>
      </c>
      <c r="E11608" s="310" t="str">
        <f t="shared" si="181"/>
        <v>SINAPI 07/2024 INSUMOS</v>
      </c>
      <c r="F11608" s="31">
        <v>41.59</v>
      </c>
    </row>
    <row r="11609" spans="1:6" ht="40.5">
      <c r="A11609" s="31">
        <v>6320</v>
      </c>
      <c r="B11609" s="537" t="s">
        <v>11604</v>
      </c>
      <c r="C11609" s="31" t="s">
        <v>7632</v>
      </c>
      <c r="D11609" s="31">
        <v>28.29</v>
      </c>
      <c r="E11609" s="310" t="str">
        <f t="shared" si="181"/>
        <v>SINAPI 07/2024 INSUMOS</v>
      </c>
      <c r="F11609" s="31">
        <v>28.29</v>
      </c>
    </row>
    <row r="11610" spans="1:6" ht="40.5">
      <c r="A11610" s="31">
        <v>6303</v>
      </c>
      <c r="B11610" s="537" t="s">
        <v>11605</v>
      </c>
      <c r="C11610" s="31" t="s">
        <v>7632</v>
      </c>
      <c r="D11610" s="31">
        <v>28.29</v>
      </c>
      <c r="E11610" s="310" t="str">
        <f t="shared" si="181"/>
        <v>SINAPI 07/2024 INSUMOS</v>
      </c>
      <c r="F11610" s="31">
        <v>28.29</v>
      </c>
    </row>
    <row r="11611" spans="1:6" ht="40.5">
      <c r="A11611" s="31">
        <v>6308</v>
      </c>
      <c r="B11611" s="537" t="s">
        <v>11606</v>
      </c>
      <c r="C11611" s="31" t="s">
        <v>7632</v>
      </c>
      <c r="D11611" s="31">
        <v>151.99</v>
      </c>
      <c r="E11611" s="310" t="str">
        <f t="shared" si="181"/>
        <v>SINAPI 07/2024 INSUMOS</v>
      </c>
      <c r="F11611" s="31">
        <v>151.99</v>
      </c>
    </row>
    <row r="11612" spans="1:6" ht="40.5">
      <c r="A11612" s="31">
        <v>6317</v>
      </c>
      <c r="B11612" s="537" t="s">
        <v>11607</v>
      </c>
      <c r="C11612" s="31" t="s">
        <v>7632</v>
      </c>
      <c r="D11612" s="31">
        <v>151.99</v>
      </c>
      <c r="E11612" s="310" t="str">
        <f t="shared" si="181"/>
        <v>SINAPI 07/2024 INSUMOS</v>
      </c>
      <c r="F11612" s="31">
        <v>151.99</v>
      </c>
    </row>
    <row r="11613" spans="1:6" ht="40.5">
      <c r="A11613" s="31">
        <v>6307</v>
      </c>
      <c r="B11613" s="537" t="s">
        <v>11608</v>
      </c>
      <c r="C11613" s="31" t="s">
        <v>7632</v>
      </c>
      <c r="D11613" s="31">
        <v>151.99</v>
      </c>
      <c r="E11613" s="310" t="str">
        <f t="shared" si="181"/>
        <v>SINAPI 07/2024 INSUMOS</v>
      </c>
      <c r="F11613" s="31">
        <v>151.99</v>
      </c>
    </row>
    <row r="11614" spans="1:6" ht="40.5">
      <c r="A11614" s="31">
        <v>6309</v>
      </c>
      <c r="B11614" s="537" t="s">
        <v>11609</v>
      </c>
      <c r="C11614" s="31" t="s">
        <v>7632</v>
      </c>
      <c r="D11614" s="31">
        <v>156.4</v>
      </c>
      <c r="E11614" s="310" t="str">
        <f t="shared" si="181"/>
        <v>SINAPI 07/2024 INSUMOS</v>
      </c>
      <c r="F11614" s="31">
        <v>156.4</v>
      </c>
    </row>
    <row r="11615" spans="1:6" ht="40.5">
      <c r="A11615" s="31">
        <v>6318</v>
      </c>
      <c r="B11615" s="537" t="s">
        <v>11610</v>
      </c>
      <c r="C11615" s="31" t="s">
        <v>7632</v>
      </c>
      <c r="D11615" s="31">
        <v>81.98</v>
      </c>
      <c r="E11615" s="310" t="str">
        <f t="shared" si="181"/>
        <v>SINAPI 07/2024 INSUMOS</v>
      </c>
      <c r="F11615" s="31">
        <v>81.98</v>
      </c>
    </row>
    <row r="11616" spans="1:6" ht="40.5">
      <c r="A11616" s="31">
        <v>6306</v>
      </c>
      <c r="B11616" s="537" t="s">
        <v>11611</v>
      </c>
      <c r="C11616" s="31" t="s">
        <v>7632</v>
      </c>
      <c r="D11616" s="31">
        <v>81.98</v>
      </c>
      <c r="E11616" s="310" t="str">
        <f t="shared" si="181"/>
        <v>SINAPI 07/2024 INSUMOS</v>
      </c>
      <c r="F11616" s="31">
        <v>81.98</v>
      </c>
    </row>
    <row r="11617" spans="1:6" ht="40.5">
      <c r="A11617" s="31">
        <v>6305</v>
      </c>
      <c r="B11617" s="537" t="s">
        <v>11612</v>
      </c>
      <c r="C11617" s="31" t="s">
        <v>7632</v>
      </c>
      <c r="D11617" s="31">
        <v>81.98</v>
      </c>
      <c r="E11617" s="310" t="str">
        <f t="shared" si="181"/>
        <v>SINAPI 07/2024 INSUMOS</v>
      </c>
      <c r="F11617" s="31">
        <v>81.98</v>
      </c>
    </row>
    <row r="11618" spans="1:6" ht="40.5">
      <c r="A11618" s="31">
        <v>6302</v>
      </c>
      <c r="B11618" s="537" t="s">
        <v>11613</v>
      </c>
      <c r="C11618" s="31" t="s">
        <v>7632</v>
      </c>
      <c r="D11618" s="31">
        <v>17.39</v>
      </c>
      <c r="E11618" s="310" t="str">
        <f t="shared" si="181"/>
        <v>SINAPI 07/2024 INSUMOS</v>
      </c>
      <c r="F11618" s="31">
        <v>17.39</v>
      </c>
    </row>
    <row r="11619" spans="1:6" ht="40.5">
      <c r="A11619" s="31">
        <v>6312</v>
      </c>
      <c r="B11619" s="537" t="s">
        <v>11614</v>
      </c>
      <c r="C11619" s="31" t="s">
        <v>7632</v>
      </c>
      <c r="D11619" s="31">
        <v>218.62</v>
      </c>
      <c r="E11619" s="310" t="str">
        <f t="shared" si="181"/>
        <v>SINAPI 07/2024 INSUMOS</v>
      </c>
      <c r="F11619" s="31">
        <v>218.62</v>
      </c>
    </row>
    <row r="11620" spans="1:6" ht="40.5">
      <c r="A11620" s="31">
        <v>6311</v>
      </c>
      <c r="B11620" s="537" t="s">
        <v>11615</v>
      </c>
      <c r="C11620" s="31" t="s">
        <v>7632</v>
      </c>
      <c r="D11620" s="31">
        <v>218.62</v>
      </c>
      <c r="E11620" s="310" t="str">
        <f t="shared" si="181"/>
        <v>SINAPI 07/2024 INSUMOS</v>
      </c>
      <c r="F11620" s="31">
        <v>218.62</v>
      </c>
    </row>
    <row r="11621" spans="1:6" ht="40.5">
      <c r="A11621" s="31">
        <v>6310</v>
      </c>
      <c r="B11621" s="537" t="s">
        <v>11616</v>
      </c>
      <c r="C11621" s="31" t="s">
        <v>7632</v>
      </c>
      <c r="D11621" s="31">
        <v>218.62</v>
      </c>
      <c r="E11621" s="310" t="str">
        <f t="shared" si="181"/>
        <v>SINAPI 07/2024 INSUMOS</v>
      </c>
      <c r="F11621" s="31">
        <v>218.62</v>
      </c>
    </row>
    <row r="11622" spans="1:6" ht="40.5">
      <c r="A11622" s="31">
        <v>6314</v>
      </c>
      <c r="B11622" s="537" t="s">
        <v>11617</v>
      </c>
      <c r="C11622" s="31" t="s">
        <v>7632</v>
      </c>
      <c r="D11622" s="31">
        <v>218.62</v>
      </c>
      <c r="E11622" s="310" t="str">
        <f t="shared" si="181"/>
        <v>SINAPI 07/2024 INSUMOS</v>
      </c>
      <c r="F11622" s="31">
        <v>218.62</v>
      </c>
    </row>
    <row r="11623" spans="1:6" ht="40.5">
      <c r="A11623" s="31">
        <v>6313</v>
      </c>
      <c r="B11623" s="537" t="s">
        <v>11618</v>
      </c>
      <c r="C11623" s="31" t="s">
        <v>7632</v>
      </c>
      <c r="D11623" s="31">
        <v>218.62</v>
      </c>
      <c r="E11623" s="310" t="str">
        <f t="shared" si="181"/>
        <v>SINAPI 07/2024 INSUMOS</v>
      </c>
      <c r="F11623" s="31">
        <v>218.62</v>
      </c>
    </row>
    <row r="11624" spans="1:6" ht="40.5">
      <c r="A11624" s="31">
        <v>6315</v>
      </c>
      <c r="B11624" s="537" t="s">
        <v>11619</v>
      </c>
      <c r="C11624" s="31" t="s">
        <v>7632</v>
      </c>
      <c r="D11624" s="31">
        <v>413.94</v>
      </c>
      <c r="E11624" s="310" t="str">
        <f t="shared" si="181"/>
        <v>SINAPI 07/2024 INSUMOS</v>
      </c>
      <c r="F11624" s="31">
        <v>413.94</v>
      </c>
    </row>
    <row r="11625" spans="1:6" ht="40.5">
      <c r="A11625" s="31">
        <v>6316</v>
      </c>
      <c r="B11625" s="537" t="s">
        <v>11620</v>
      </c>
      <c r="C11625" s="31" t="s">
        <v>7632</v>
      </c>
      <c r="D11625" s="31">
        <v>413.94</v>
      </c>
      <c r="E11625" s="310" t="str">
        <f t="shared" si="181"/>
        <v>SINAPI 07/2024 INSUMOS</v>
      </c>
      <c r="F11625" s="31">
        <v>413.94</v>
      </c>
    </row>
    <row r="11626" spans="1:6" ht="40.5">
      <c r="A11626" s="31">
        <v>39324</v>
      </c>
      <c r="B11626" s="537" t="s">
        <v>11621</v>
      </c>
      <c r="C11626" s="31" t="s">
        <v>7632</v>
      </c>
      <c r="D11626" s="31">
        <v>3.87</v>
      </c>
      <c r="E11626" s="310" t="str">
        <f t="shared" ref="E11626:E11689" si="182">+$G$7658</f>
        <v>SINAPI 07/2024 INSUMOS</v>
      </c>
      <c r="F11626" s="31">
        <v>3.87</v>
      </c>
    </row>
    <row r="11627" spans="1:6" ht="40.5">
      <c r="A11627" s="31">
        <v>39325</v>
      </c>
      <c r="B11627" s="537" t="s">
        <v>11622</v>
      </c>
      <c r="C11627" s="31" t="s">
        <v>7632</v>
      </c>
      <c r="D11627" s="31">
        <v>5.83</v>
      </c>
      <c r="E11627" s="310" t="str">
        <f t="shared" si="182"/>
        <v>SINAPI 07/2024 INSUMOS</v>
      </c>
      <c r="F11627" s="31">
        <v>5.83</v>
      </c>
    </row>
    <row r="11628" spans="1:6" ht="40.5">
      <c r="A11628" s="31">
        <v>39326</v>
      </c>
      <c r="B11628" s="537" t="s">
        <v>11623</v>
      </c>
      <c r="C11628" s="31" t="s">
        <v>7632</v>
      </c>
      <c r="D11628" s="31">
        <v>20.91</v>
      </c>
      <c r="E11628" s="310" t="str">
        <f t="shared" si="182"/>
        <v>SINAPI 07/2024 INSUMOS</v>
      </c>
      <c r="F11628" s="31">
        <v>20.91</v>
      </c>
    </row>
    <row r="11629" spans="1:6" ht="40.5">
      <c r="A11629" s="31">
        <v>39327</v>
      </c>
      <c r="B11629" s="537" t="s">
        <v>11624</v>
      </c>
      <c r="C11629" s="31" t="s">
        <v>7632</v>
      </c>
      <c r="D11629" s="31">
        <v>31.56</v>
      </c>
      <c r="E11629" s="310" t="str">
        <f t="shared" si="182"/>
        <v>SINAPI 07/2024 INSUMOS</v>
      </c>
      <c r="F11629" s="31">
        <v>31.56</v>
      </c>
    </row>
    <row r="11630" spans="1:6" ht="40.5">
      <c r="A11630" s="31">
        <v>11378</v>
      </c>
      <c r="B11630" s="537" t="s">
        <v>11625</v>
      </c>
      <c r="C11630" s="31" t="s">
        <v>7632</v>
      </c>
      <c r="D11630" s="31">
        <v>70.8</v>
      </c>
      <c r="E11630" s="310" t="str">
        <f t="shared" si="182"/>
        <v>SINAPI 07/2024 INSUMOS</v>
      </c>
      <c r="F11630" s="31">
        <v>70.8</v>
      </c>
    </row>
    <row r="11631" spans="1:6" ht="40.5">
      <c r="A11631" s="31">
        <v>11379</v>
      </c>
      <c r="B11631" s="537" t="s">
        <v>11626</v>
      </c>
      <c r="C11631" s="31" t="s">
        <v>7632</v>
      </c>
      <c r="D11631" s="31">
        <v>59.82</v>
      </c>
      <c r="E11631" s="310" t="str">
        <f t="shared" si="182"/>
        <v>SINAPI 07/2024 INSUMOS</v>
      </c>
      <c r="F11631" s="31">
        <v>59.82</v>
      </c>
    </row>
    <row r="11632" spans="1:6" ht="40.5">
      <c r="A11632" s="31">
        <v>11493</v>
      </c>
      <c r="B11632" s="537" t="s">
        <v>11627</v>
      </c>
      <c r="C11632" s="31" t="s">
        <v>7632</v>
      </c>
      <c r="D11632" s="31">
        <v>34.5</v>
      </c>
      <c r="E11632" s="310" t="str">
        <f t="shared" si="182"/>
        <v>SINAPI 07/2024 INSUMOS</v>
      </c>
      <c r="F11632" s="31">
        <v>34.5</v>
      </c>
    </row>
    <row r="11633" spans="1:6" ht="40.5">
      <c r="A11633" s="31">
        <v>7106</v>
      </c>
      <c r="B11633" s="537" t="s">
        <v>11628</v>
      </c>
      <c r="C11633" s="31" t="s">
        <v>7632</v>
      </c>
      <c r="D11633" s="31">
        <v>129.6</v>
      </c>
      <c r="E11633" s="310" t="str">
        <f t="shared" si="182"/>
        <v>SINAPI 07/2024 INSUMOS</v>
      </c>
      <c r="F11633" s="31">
        <v>129.6</v>
      </c>
    </row>
    <row r="11634" spans="1:6" ht="40.5">
      <c r="A11634" s="31">
        <v>7104</v>
      </c>
      <c r="B11634" s="537" t="s">
        <v>11629</v>
      </c>
      <c r="C11634" s="31" t="s">
        <v>7632</v>
      </c>
      <c r="D11634" s="31">
        <v>3.49</v>
      </c>
      <c r="E11634" s="310" t="str">
        <f t="shared" si="182"/>
        <v>SINAPI 07/2024 INSUMOS</v>
      </c>
      <c r="F11634" s="31">
        <v>3.49</v>
      </c>
    </row>
    <row r="11635" spans="1:6" ht="40.5">
      <c r="A11635" s="31">
        <v>7136</v>
      </c>
      <c r="B11635" s="537" t="s">
        <v>11630</v>
      </c>
      <c r="C11635" s="31" t="s">
        <v>7632</v>
      </c>
      <c r="D11635" s="31">
        <v>6.08</v>
      </c>
      <c r="E11635" s="310" t="str">
        <f t="shared" si="182"/>
        <v>SINAPI 07/2024 INSUMOS</v>
      </c>
      <c r="F11635" s="31">
        <v>6.08</v>
      </c>
    </row>
    <row r="11636" spans="1:6" ht="40.5">
      <c r="A11636" s="31">
        <v>7128</v>
      </c>
      <c r="B11636" s="537" t="s">
        <v>11631</v>
      </c>
      <c r="C11636" s="31" t="s">
        <v>7632</v>
      </c>
      <c r="D11636" s="31">
        <v>7.89</v>
      </c>
      <c r="E11636" s="310" t="str">
        <f t="shared" si="182"/>
        <v>SINAPI 07/2024 INSUMOS</v>
      </c>
      <c r="F11636" s="31">
        <v>7.89</v>
      </c>
    </row>
    <row r="11637" spans="1:6" ht="40.5">
      <c r="A11637" s="31">
        <v>7108</v>
      </c>
      <c r="B11637" s="537" t="s">
        <v>11632</v>
      </c>
      <c r="C11637" s="31" t="s">
        <v>7632</v>
      </c>
      <c r="D11637" s="31">
        <v>7.87</v>
      </c>
      <c r="E11637" s="310" t="str">
        <f t="shared" si="182"/>
        <v>SINAPI 07/2024 INSUMOS</v>
      </c>
      <c r="F11637" s="31">
        <v>7.87</v>
      </c>
    </row>
    <row r="11638" spans="1:6" ht="40.5">
      <c r="A11638" s="31">
        <v>7129</v>
      </c>
      <c r="B11638" s="537" t="s">
        <v>11633</v>
      </c>
      <c r="C11638" s="31" t="s">
        <v>7632</v>
      </c>
      <c r="D11638" s="31">
        <v>9.26</v>
      </c>
      <c r="E11638" s="310" t="str">
        <f t="shared" si="182"/>
        <v>SINAPI 07/2024 INSUMOS</v>
      </c>
      <c r="F11638" s="31">
        <v>9.26</v>
      </c>
    </row>
    <row r="11639" spans="1:6" ht="40.5">
      <c r="A11639" s="31">
        <v>7130</v>
      </c>
      <c r="B11639" s="537" t="s">
        <v>11634</v>
      </c>
      <c r="C11639" s="31" t="s">
        <v>7632</v>
      </c>
      <c r="D11639" s="31">
        <v>13.46</v>
      </c>
      <c r="E11639" s="310" t="str">
        <f t="shared" si="182"/>
        <v>SINAPI 07/2024 INSUMOS</v>
      </c>
      <c r="F11639" s="31">
        <v>13.46</v>
      </c>
    </row>
    <row r="11640" spans="1:6" ht="40.5">
      <c r="A11640" s="31">
        <v>7131</v>
      </c>
      <c r="B11640" s="537" t="s">
        <v>11635</v>
      </c>
      <c r="C11640" s="31" t="s">
        <v>7632</v>
      </c>
      <c r="D11640" s="31">
        <v>16.46</v>
      </c>
      <c r="E11640" s="310" t="str">
        <f t="shared" si="182"/>
        <v>SINAPI 07/2024 INSUMOS</v>
      </c>
      <c r="F11640" s="31">
        <v>16.46</v>
      </c>
    </row>
    <row r="11641" spans="1:6" ht="40.5">
      <c r="A11641" s="31">
        <v>7132</v>
      </c>
      <c r="B11641" s="537" t="s">
        <v>11636</v>
      </c>
      <c r="C11641" s="31" t="s">
        <v>7632</v>
      </c>
      <c r="D11641" s="31">
        <v>38.76</v>
      </c>
      <c r="E11641" s="310" t="str">
        <f t="shared" si="182"/>
        <v>SINAPI 07/2024 INSUMOS</v>
      </c>
      <c r="F11641" s="31">
        <v>38.76</v>
      </c>
    </row>
    <row r="11642" spans="1:6" ht="40.5">
      <c r="A11642" s="31">
        <v>7133</v>
      </c>
      <c r="B11642" s="537" t="s">
        <v>11637</v>
      </c>
      <c r="C11642" s="31" t="s">
        <v>7632</v>
      </c>
      <c r="D11642" s="31">
        <v>89.58</v>
      </c>
      <c r="E11642" s="310" t="str">
        <f t="shared" si="182"/>
        <v>SINAPI 07/2024 INSUMOS</v>
      </c>
      <c r="F11642" s="31">
        <v>89.58</v>
      </c>
    </row>
    <row r="11643" spans="1:6" ht="40.5">
      <c r="A11643" s="31">
        <v>37420</v>
      </c>
      <c r="B11643" s="537" t="s">
        <v>11638</v>
      </c>
      <c r="C11643" s="31" t="s">
        <v>7632</v>
      </c>
      <c r="D11643" s="31">
        <v>40.04</v>
      </c>
      <c r="E11643" s="310" t="str">
        <f t="shared" si="182"/>
        <v>SINAPI 07/2024 INSUMOS</v>
      </c>
      <c r="F11643" s="31">
        <v>40.04</v>
      </c>
    </row>
    <row r="11644" spans="1:6" ht="40.5">
      <c r="A11644" s="31">
        <v>37421</v>
      </c>
      <c r="B11644" s="537" t="s">
        <v>11639</v>
      </c>
      <c r="C11644" s="31" t="s">
        <v>7632</v>
      </c>
      <c r="D11644" s="31">
        <v>54.73</v>
      </c>
      <c r="E11644" s="310" t="str">
        <f t="shared" si="182"/>
        <v>SINAPI 07/2024 INSUMOS</v>
      </c>
      <c r="F11644" s="31">
        <v>54.73</v>
      </c>
    </row>
    <row r="11645" spans="1:6" ht="40.5">
      <c r="A11645" s="31">
        <v>37422</v>
      </c>
      <c r="B11645" s="537" t="s">
        <v>11640</v>
      </c>
      <c r="C11645" s="31" t="s">
        <v>7632</v>
      </c>
      <c r="D11645" s="31">
        <v>51.23</v>
      </c>
      <c r="E11645" s="310" t="str">
        <f t="shared" si="182"/>
        <v>SINAPI 07/2024 INSUMOS</v>
      </c>
      <c r="F11645" s="31">
        <v>51.23</v>
      </c>
    </row>
    <row r="11646" spans="1:6" ht="40.5">
      <c r="A11646" s="31">
        <v>37443</v>
      </c>
      <c r="B11646" s="537" t="s">
        <v>11641</v>
      </c>
      <c r="C11646" s="31" t="s">
        <v>7632</v>
      </c>
      <c r="D11646" s="31">
        <v>188.09</v>
      </c>
      <c r="E11646" s="310" t="str">
        <f t="shared" si="182"/>
        <v>SINAPI 07/2024 INSUMOS</v>
      </c>
      <c r="F11646" s="31">
        <v>188.09</v>
      </c>
    </row>
    <row r="11647" spans="1:6" ht="40.5">
      <c r="A11647" s="31">
        <v>37444</v>
      </c>
      <c r="B11647" s="537" t="s">
        <v>11642</v>
      </c>
      <c r="C11647" s="31" t="s">
        <v>7632</v>
      </c>
      <c r="D11647" s="31">
        <v>191.28</v>
      </c>
      <c r="E11647" s="310" t="str">
        <f t="shared" si="182"/>
        <v>SINAPI 07/2024 INSUMOS</v>
      </c>
      <c r="F11647" s="31">
        <v>191.28</v>
      </c>
    </row>
    <row r="11648" spans="1:6" ht="40.5">
      <c r="A11648" s="31">
        <v>37445</v>
      </c>
      <c r="B11648" s="537" t="s">
        <v>11643</v>
      </c>
      <c r="C11648" s="31" t="s">
        <v>7632</v>
      </c>
      <c r="D11648" s="31">
        <v>289.94</v>
      </c>
      <c r="E11648" s="310" t="str">
        <f t="shared" si="182"/>
        <v>SINAPI 07/2024 INSUMOS</v>
      </c>
      <c r="F11648" s="31">
        <v>289.94</v>
      </c>
    </row>
    <row r="11649" spans="1:6" ht="40.5">
      <c r="A11649" s="31">
        <v>37446</v>
      </c>
      <c r="B11649" s="537" t="s">
        <v>11644</v>
      </c>
      <c r="C11649" s="31" t="s">
        <v>7632</v>
      </c>
      <c r="D11649" s="31">
        <v>316.08</v>
      </c>
      <c r="E11649" s="310" t="str">
        <f t="shared" si="182"/>
        <v>SINAPI 07/2024 INSUMOS</v>
      </c>
      <c r="F11649" s="31">
        <v>316.08</v>
      </c>
    </row>
    <row r="11650" spans="1:6" ht="40.5">
      <c r="A11650" s="31">
        <v>37447</v>
      </c>
      <c r="B11650" s="537" t="s">
        <v>11645</v>
      </c>
      <c r="C11650" s="31" t="s">
        <v>7632</v>
      </c>
      <c r="D11650" s="31">
        <v>321.02</v>
      </c>
      <c r="E11650" s="310" t="str">
        <f t="shared" si="182"/>
        <v>SINAPI 07/2024 INSUMOS</v>
      </c>
      <c r="F11650" s="31">
        <v>321.02</v>
      </c>
    </row>
    <row r="11651" spans="1:6" ht="40.5">
      <c r="A11651" s="31">
        <v>37448</v>
      </c>
      <c r="B11651" s="537" t="s">
        <v>11646</v>
      </c>
      <c r="C11651" s="31" t="s">
        <v>7632</v>
      </c>
      <c r="D11651" s="31">
        <v>440.33</v>
      </c>
      <c r="E11651" s="310" t="str">
        <f t="shared" si="182"/>
        <v>SINAPI 07/2024 INSUMOS</v>
      </c>
      <c r="F11651" s="31">
        <v>440.33</v>
      </c>
    </row>
    <row r="11652" spans="1:6" ht="40.5">
      <c r="A11652" s="31">
        <v>37440</v>
      </c>
      <c r="B11652" s="537" t="s">
        <v>11647</v>
      </c>
      <c r="C11652" s="31" t="s">
        <v>7632</v>
      </c>
      <c r="D11652" s="31">
        <v>149.29</v>
      </c>
      <c r="E11652" s="310" t="str">
        <f t="shared" si="182"/>
        <v>SINAPI 07/2024 INSUMOS</v>
      </c>
      <c r="F11652" s="31">
        <v>149.29</v>
      </c>
    </row>
    <row r="11653" spans="1:6" ht="40.5">
      <c r="A11653" s="31">
        <v>37441</v>
      </c>
      <c r="B11653" s="537" t="s">
        <v>11648</v>
      </c>
      <c r="C11653" s="31" t="s">
        <v>7632</v>
      </c>
      <c r="D11653" s="31">
        <v>149.29</v>
      </c>
      <c r="E11653" s="310" t="str">
        <f t="shared" si="182"/>
        <v>SINAPI 07/2024 INSUMOS</v>
      </c>
      <c r="F11653" s="31">
        <v>149.29</v>
      </c>
    </row>
    <row r="11654" spans="1:6" ht="40.5">
      <c r="A11654" s="31">
        <v>37442</v>
      </c>
      <c r="B11654" s="537" t="s">
        <v>11649</v>
      </c>
      <c r="C11654" s="31" t="s">
        <v>7632</v>
      </c>
      <c r="D11654" s="31">
        <v>179.82</v>
      </c>
      <c r="E11654" s="310" t="str">
        <f t="shared" si="182"/>
        <v>SINAPI 07/2024 INSUMOS</v>
      </c>
      <c r="F11654" s="31">
        <v>179.82</v>
      </c>
    </row>
    <row r="11655" spans="1:6" ht="40.5">
      <c r="A11655" s="31">
        <v>38017</v>
      </c>
      <c r="B11655" s="537" t="s">
        <v>11650</v>
      </c>
      <c r="C11655" s="31" t="s">
        <v>7632</v>
      </c>
      <c r="D11655" s="31">
        <v>7.91</v>
      </c>
      <c r="E11655" s="310" t="str">
        <f t="shared" si="182"/>
        <v>SINAPI 07/2024 INSUMOS</v>
      </c>
      <c r="F11655" s="31">
        <v>7.91</v>
      </c>
    </row>
    <row r="11656" spans="1:6" ht="40.5">
      <c r="A11656" s="31">
        <v>38018</v>
      </c>
      <c r="B11656" s="537" t="s">
        <v>11651</v>
      </c>
      <c r="C11656" s="31" t="s">
        <v>7632</v>
      </c>
      <c r="D11656" s="31">
        <v>8.89</v>
      </c>
      <c r="E11656" s="310" t="str">
        <f t="shared" si="182"/>
        <v>SINAPI 07/2024 INSUMOS</v>
      </c>
      <c r="F11656" s="31">
        <v>8.89</v>
      </c>
    </row>
    <row r="11657" spans="1:6" ht="40.5">
      <c r="A11657" s="31">
        <v>39895</v>
      </c>
      <c r="B11657" s="537" t="s">
        <v>11652</v>
      </c>
      <c r="C11657" s="31" t="s">
        <v>7632</v>
      </c>
      <c r="D11657" s="31">
        <v>50.2</v>
      </c>
      <c r="E11657" s="310" t="str">
        <f t="shared" si="182"/>
        <v>SINAPI 07/2024 INSUMOS</v>
      </c>
      <c r="F11657" s="31">
        <v>50.2</v>
      </c>
    </row>
    <row r="11658" spans="1:6" ht="40.5">
      <c r="A11658" s="31">
        <v>39896</v>
      </c>
      <c r="B11658" s="537" t="s">
        <v>11653</v>
      </c>
      <c r="C11658" s="31" t="s">
        <v>7632</v>
      </c>
      <c r="D11658" s="31">
        <v>73.58</v>
      </c>
      <c r="E11658" s="310" t="str">
        <f t="shared" si="182"/>
        <v>SINAPI 07/2024 INSUMOS</v>
      </c>
      <c r="F11658" s="31">
        <v>73.58</v>
      </c>
    </row>
    <row r="11659" spans="1:6" ht="40.5">
      <c r="A11659" s="31">
        <v>38873</v>
      </c>
      <c r="B11659" s="537" t="s">
        <v>11654</v>
      </c>
      <c r="C11659" s="31" t="s">
        <v>7632</v>
      </c>
      <c r="D11659" s="31">
        <v>15.01</v>
      </c>
      <c r="E11659" s="310" t="str">
        <f t="shared" si="182"/>
        <v>SINAPI 07/2024 INSUMOS</v>
      </c>
      <c r="F11659" s="31">
        <v>15.01</v>
      </c>
    </row>
    <row r="11660" spans="1:6" ht="40.5">
      <c r="A11660" s="31">
        <v>38874</v>
      </c>
      <c r="B11660" s="537" t="s">
        <v>11655</v>
      </c>
      <c r="C11660" s="31" t="s">
        <v>7632</v>
      </c>
      <c r="D11660" s="31">
        <v>19</v>
      </c>
      <c r="E11660" s="310" t="str">
        <f t="shared" si="182"/>
        <v>SINAPI 07/2024 INSUMOS</v>
      </c>
      <c r="F11660" s="31">
        <v>19</v>
      </c>
    </row>
    <row r="11661" spans="1:6" ht="40.5">
      <c r="A11661" s="31">
        <v>38875</v>
      </c>
      <c r="B11661" s="537" t="s">
        <v>11656</v>
      </c>
      <c r="C11661" s="31" t="s">
        <v>7632</v>
      </c>
      <c r="D11661" s="31">
        <v>30.12</v>
      </c>
      <c r="E11661" s="310" t="str">
        <f t="shared" si="182"/>
        <v>SINAPI 07/2024 INSUMOS</v>
      </c>
      <c r="F11661" s="31">
        <v>30.12</v>
      </c>
    </row>
    <row r="11662" spans="1:6" ht="40.5">
      <c r="A11662" s="31">
        <v>38876</v>
      </c>
      <c r="B11662" s="537" t="s">
        <v>11657</v>
      </c>
      <c r="C11662" s="31" t="s">
        <v>7632</v>
      </c>
      <c r="D11662" s="31">
        <v>40.479999999999997</v>
      </c>
      <c r="E11662" s="310" t="str">
        <f t="shared" si="182"/>
        <v>SINAPI 07/2024 INSUMOS</v>
      </c>
      <c r="F11662" s="31">
        <v>40.479999999999997</v>
      </c>
    </row>
    <row r="11663" spans="1:6" ht="40.5">
      <c r="A11663" s="31">
        <v>39000</v>
      </c>
      <c r="B11663" s="537" t="s">
        <v>11658</v>
      </c>
      <c r="C11663" s="31" t="s">
        <v>7632</v>
      </c>
      <c r="D11663" s="31">
        <v>29.79</v>
      </c>
      <c r="E11663" s="310" t="str">
        <f t="shared" si="182"/>
        <v>SINAPI 07/2024 INSUMOS</v>
      </c>
      <c r="F11663" s="31">
        <v>29.79</v>
      </c>
    </row>
    <row r="11664" spans="1:6" ht="40.5">
      <c r="A11664" s="31">
        <v>38674</v>
      </c>
      <c r="B11664" s="537" t="s">
        <v>11659</v>
      </c>
      <c r="C11664" s="31" t="s">
        <v>7632</v>
      </c>
      <c r="D11664" s="31">
        <v>26.61</v>
      </c>
      <c r="E11664" s="310" t="str">
        <f t="shared" si="182"/>
        <v>SINAPI 07/2024 INSUMOS</v>
      </c>
      <c r="F11664" s="31">
        <v>26.61</v>
      </c>
    </row>
    <row r="11665" spans="1:6" ht="40.5">
      <c r="A11665" s="31">
        <v>38019</v>
      </c>
      <c r="B11665" s="537" t="s">
        <v>11660</v>
      </c>
      <c r="C11665" s="31" t="s">
        <v>7632</v>
      </c>
      <c r="D11665" s="31">
        <v>5.63</v>
      </c>
      <c r="E11665" s="310" t="str">
        <f t="shared" si="182"/>
        <v>SINAPI 07/2024 INSUMOS</v>
      </c>
      <c r="F11665" s="31">
        <v>5.63</v>
      </c>
    </row>
    <row r="11666" spans="1:6" ht="40.5">
      <c r="A11666" s="31">
        <v>38020</v>
      </c>
      <c r="B11666" s="537" t="s">
        <v>11661</v>
      </c>
      <c r="C11666" s="31" t="s">
        <v>7632</v>
      </c>
      <c r="D11666" s="31">
        <v>6.93</v>
      </c>
      <c r="E11666" s="310" t="str">
        <f t="shared" si="182"/>
        <v>SINAPI 07/2024 INSUMOS</v>
      </c>
      <c r="F11666" s="31">
        <v>6.93</v>
      </c>
    </row>
    <row r="11667" spans="1:6" ht="40.5">
      <c r="A11667" s="31">
        <v>38454</v>
      </c>
      <c r="B11667" s="537" t="s">
        <v>11662</v>
      </c>
      <c r="C11667" s="31" t="s">
        <v>7632</v>
      </c>
      <c r="D11667" s="31">
        <v>11.17</v>
      </c>
      <c r="E11667" s="310" t="str">
        <f t="shared" si="182"/>
        <v>SINAPI 07/2024 INSUMOS</v>
      </c>
      <c r="F11667" s="31">
        <v>11.17</v>
      </c>
    </row>
    <row r="11668" spans="1:6" ht="40.5">
      <c r="A11668" s="31">
        <v>38455</v>
      </c>
      <c r="B11668" s="537" t="s">
        <v>11663</v>
      </c>
      <c r="C11668" s="31" t="s">
        <v>7632</v>
      </c>
      <c r="D11668" s="31">
        <v>14.95</v>
      </c>
      <c r="E11668" s="310" t="str">
        <f t="shared" si="182"/>
        <v>SINAPI 07/2024 INSUMOS</v>
      </c>
      <c r="F11668" s="31">
        <v>14.95</v>
      </c>
    </row>
    <row r="11669" spans="1:6" ht="40.5">
      <c r="A11669" s="31">
        <v>38462</v>
      </c>
      <c r="B11669" s="537" t="s">
        <v>11664</v>
      </c>
      <c r="C11669" s="31" t="s">
        <v>7632</v>
      </c>
      <c r="D11669" s="31">
        <v>241.08</v>
      </c>
      <c r="E11669" s="310" t="str">
        <f t="shared" si="182"/>
        <v>SINAPI 07/2024 INSUMOS</v>
      </c>
      <c r="F11669" s="31">
        <v>241.08</v>
      </c>
    </row>
    <row r="11670" spans="1:6" ht="40.5">
      <c r="A11670" s="31">
        <v>36362</v>
      </c>
      <c r="B11670" s="537" t="s">
        <v>11665</v>
      </c>
      <c r="C11670" s="31" t="s">
        <v>7632</v>
      </c>
      <c r="D11670" s="31">
        <v>3.33</v>
      </c>
      <c r="E11670" s="310" t="str">
        <f t="shared" si="182"/>
        <v>SINAPI 07/2024 INSUMOS</v>
      </c>
      <c r="F11670" s="31">
        <v>3.33</v>
      </c>
    </row>
    <row r="11671" spans="1:6" ht="40.5">
      <c r="A11671" s="31">
        <v>36298</v>
      </c>
      <c r="B11671" s="537" t="s">
        <v>11666</v>
      </c>
      <c r="C11671" s="31" t="s">
        <v>7632</v>
      </c>
      <c r="D11671" s="31">
        <v>2.86</v>
      </c>
      <c r="E11671" s="310" t="str">
        <f t="shared" si="182"/>
        <v>SINAPI 07/2024 INSUMOS</v>
      </c>
      <c r="F11671" s="31">
        <v>2.86</v>
      </c>
    </row>
    <row r="11672" spans="1:6" ht="40.5">
      <c r="A11672" s="31">
        <v>38456</v>
      </c>
      <c r="B11672" s="537" t="s">
        <v>11667</v>
      </c>
      <c r="C11672" s="31" t="s">
        <v>7632</v>
      </c>
      <c r="D11672" s="31">
        <v>7.13</v>
      </c>
      <c r="E11672" s="310" t="str">
        <f t="shared" si="182"/>
        <v>SINAPI 07/2024 INSUMOS</v>
      </c>
      <c r="F11672" s="31">
        <v>7.13</v>
      </c>
    </row>
    <row r="11673" spans="1:6" ht="40.5">
      <c r="A11673" s="31">
        <v>38457</v>
      </c>
      <c r="B11673" s="537" t="s">
        <v>11668</v>
      </c>
      <c r="C11673" s="31" t="s">
        <v>7632</v>
      </c>
      <c r="D11673" s="31">
        <v>12.99</v>
      </c>
      <c r="E11673" s="310" t="str">
        <f t="shared" si="182"/>
        <v>SINAPI 07/2024 INSUMOS</v>
      </c>
      <c r="F11673" s="31">
        <v>12.99</v>
      </c>
    </row>
    <row r="11674" spans="1:6" ht="40.5">
      <c r="A11674" s="31">
        <v>38458</v>
      </c>
      <c r="B11674" s="537" t="s">
        <v>11669</v>
      </c>
      <c r="C11674" s="31" t="s">
        <v>7632</v>
      </c>
      <c r="D11674" s="31">
        <v>25.02</v>
      </c>
      <c r="E11674" s="310" t="str">
        <f t="shared" si="182"/>
        <v>SINAPI 07/2024 INSUMOS</v>
      </c>
      <c r="F11674" s="31">
        <v>25.02</v>
      </c>
    </row>
    <row r="11675" spans="1:6" ht="40.5">
      <c r="A11675" s="31">
        <v>38459</v>
      </c>
      <c r="B11675" s="537" t="s">
        <v>11670</v>
      </c>
      <c r="C11675" s="31" t="s">
        <v>7632</v>
      </c>
      <c r="D11675" s="31">
        <v>39.340000000000003</v>
      </c>
      <c r="E11675" s="310" t="str">
        <f t="shared" si="182"/>
        <v>SINAPI 07/2024 INSUMOS</v>
      </c>
      <c r="F11675" s="31">
        <v>39.340000000000003</v>
      </c>
    </row>
    <row r="11676" spans="1:6" ht="40.5">
      <c r="A11676" s="31">
        <v>38460</v>
      </c>
      <c r="B11676" s="537" t="s">
        <v>11671</v>
      </c>
      <c r="C11676" s="31" t="s">
        <v>7632</v>
      </c>
      <c r="D11676" s="31">
        <v>84.39</v>
      </c>
      <c r="E11676" s="310" t="str">
        <f t="shared" si="182"/>
        <v>SINAPI 07/2024 INSUMOS</v>
      </c>
      <c r="F11676" s="31">
        <v>84.39</v>
      </c>
    </row>
    <row r="11677" spans="1:6" ht="40.5">
      <c r="A11677" s="31">
        <v>38461</v>
      </c>
      <c r="B11677" s="537" t="s">
        <v>11672</v>
      </c>
      <c r="C11677" s="31" t="s">
        <v>7632</v>
      </c>
      <c r="D11677" s="31">
        <v>113.25</v>
      </c>
      <c r="E11677" s="310" t="str">
        <f t="shared" si="182"/>
        <v>SINAPI 07/2024 INSUMOS</v>
      </c>
      <c r="F11677" s="31">
        <v>113.25</v>
      </c>
    </row>
    <row r="11678" spans="1:6" ht="40.5">
      <c r="A11678" s="31">
        <v>7094</v>
      </c>
      <c r="B11678" s="537" t="s">
        <v>11673</v>
      </c>
      <c r="C11678" s="31" t="s">
        <v>7632</v>
      </c>
      <c r="D11678" s="31">
        <v>11.4</v>
      </c>
      <c r="E11678" s="310" t="str">
        <f t="shared" si="182"/>
        <v>SINAPI 07/2024 INSUMOS</v>
      </c>
      <c r="F11678" s="31">
        <v>11.4</v>
      </c>
    </row>
    <row r="11679" spans="1:6" ht="40.5">
      <c r="A11679" s="31">
        <v>7116</v>
      </c>
      <c r="B11679" s="537" t="s">
        <v>11674</v>
      </c>
      <c r="C11679" s="31" t="s">
        <v>7632</v>
      </c>
      <c r="D11679" s="31">
        <v>2.79</v>
      </c>
      <c r="E11679" s="310" t="str">
        <f t="shared" si="182"/>
        <v>SINAPI 07/2024 INSUMOS</v>
      </c>
      <c r="F11679" s="31">
        <v>2.79</v>
      </c>
    </row>
    <row r="11680" spans="1:6" ht="40.5">
      <c r="A11680" s="31">
        <v>7118</v>
      </c>
      <c r="B11680" s="537" t="s">
        <v>11675</v>
      </c>
      <c r="C11680" s="31" t="s">
        <v>7632</v>
      </c>
      <c r="D11680" s="31">
        <v>23.45</v>
      </c>
      <c r="E11680" s="310" t="str">
        <f t="shared" si="182"/>
        <v>SINAPI 07/2024 INSUMOS</v>
      </c>
      <c r="F11680" s="31">
        <v>23.45</v>
      </c>
    </row>
    <row r="11681" spans="1:6" ht="40.5">
      <c r="A11681" s="31">
        <v>7098</v>
      </c>
      <c r="B11681" s="537" t="s">
        <v>11676</v>
      </c>
      <c r="C11681" s="31" t="s">
        <v>7632</v>
      </c>
      <c r="D11681" s="31">
        <v>3.48</v>
      </c>
      <c r="E11681" s="310" t="str">
        <f t="shared" si="182"/>
        <v>SINAPI 07/2024 INSUMOS</v>
      </c>
      <c r="F11681" s="31">
        <v>3.48</v>
      </c>
    </row>
    <row r="11682" spans="1:6" ht="40.5">
      <c r="A11682" s="31">
        <v>7110</v>
      </c>
      <c r="B11682" s="537" t="s">
        <v>11677</v>
      </c>
      <c r="C11682" s="31" t="s">
        <v>7632</v>
      </c>
      <c r="D11682" s="31">
        <v>44.59</v>
      </c>
      <c r="E11682" s="310" t="str">
        <f t="shared" si="182"/>
        <v>SINAPI 07/2024 INSUMOS</v>
      </c>
      <c r="F11682" s="31">
        <v>44.59</v>
      </c>
    </row>
    <row r="11683" spans="1:6" ht="40.5">
      <c r="A11683" s="31">
        <v>7123</v>
      </c>
      <c r="B11683" s="537" t="s">
        <v>11678</v>
      </c>
      <c r="C11683" s="31" t="s">
        <v>7632</v>
      </c>
      <c r="D11683" s="31">
        <v>4.21</v>
      </c>
      <c r="E11683" s="310" t="str">
        <f t="shared" si="182"/>
        <v>SINAPI 07/2024 INSUMOS</v>
      </c>
      <c r="F11683" s="31">
        <v>4.21</v>
      </c>
    </row>
    <row r="11684" spans="1:6" ht="40.5">
      <c r="A11684" s="31">
        <v>7121</v>
      </c>
      <c r="B11684" s="537" t="s">
        <v>11679</v>
      </c>
      <c r="C11684" s="31" t="s">
        <v>7632</v>
      </c>
      <c r="D11684" s="31">
        <v>8.34</v>
      </c>
      <c r="E11684" s="310" t="str">
        <f t="shared" si="182"/>
        <v>SINAPI 07/2024 INSUMOS</v>
      </c>
      <c r="F11684" s="31">
        <v>8.34</v>
      </c>
    </row>
    <row r="11685" spans="1:6" ht="40.5">
      <c r="A11685" s="31">
        <v>7137</v>
      </c>
      <c r="B11685" s="537" t="s">
        <v>11680</v>
      </c>
      <c r="C11685" s="31" t="s">
        <v>7632</v>
      </c>
      <c r="D11685" s="31">
        <v>9.11</v>
      </c>
      <c r="E11685" s="310" t="str">
        <f t="shared" si="182"/>
        <v>SINAPI 07/2024 INSUMOS</v>
      </c>
      <c r="F11685" s="31">
        <v>9.11</v>
      </c>
    </row>
    <row r="11686" spans="1:6" ht="40.5">
      <c r="A11686" s="31">
        <v>7122</v>
      </c>
      <c r="B11686" s="537" t="s">
        <v>11681</v>
      </c>
      <c r="C11686" s="31" t="s">
        <v>7632</v>
      </c>
      <c r="D11686" s="31">
        <v>10.02</v>
      </c>
      <c r="E11686" s="310" t="str">
        <f t="shared" si="182"/>
        <v>SINAPI 07/2024 INSUMOS</v>
      </c>
      <c r="F11686" s="31">
        <v>10.02</v>
      </c>
    </row>
    <row r="11687" spans="1:6" ht="40.5">
      <c r="A11687" s="31">
        <v>7114</v>
      </c>
      <c r="B11687" s="537" t="s">
        <v>11682</v>
      </c>
      <c r="C11687" s="31" t="s">
        <v>7632</v>
      </c>
      <c r="D11687" s="31">
        <v>11.66</v>
      </c>
      <c r="E11687" s="310" t="str">
        <f t="shared" si="182"/>
        <v>SINAPI 07/2024 INSUMOS</v>
      </c>
      <c r="F11687" s="31">
        <v>11.66</v>
      </c>
    </row>
    <row r="11688" spans="1:6" ht="40.5">
      <c r="A11688" s="31">
        <v>7109</v>
      </c>
      <c r="B11688" s="537" t="s">
        <v>11683</v>
      </c>
      <c r="C11688" s="31" t="s">
        <v>7632</v>
      </c>
      <c r="D11688" s="31">
        <v>2.31</v>
      </c>
      <c r="E11688" s="310" t="str">
        <f t="shared" si="182"/>
        <v>SINAPI 07/2024 INSUMOS</v>
      </c>
      <c r="F11688" s="31">
        <v>2.31</v>
      </c>
    </row>
    <row r="11689" spans="1:6" ht="40.5">
      <c r="A11689" s="31">
        <v>7135</v>
      </c>
      <c r="B11689" s="537" t="s">
        <v>11684</v>
      </c>
      <c r="C11689" s="31" t="s">
        <v>7632</v>
      </c>
      <c r="D11689" s="31">
        <v>4.7300000000000004</v>
      </c>
      <c r="E11689" s="310" t="str">
        <f t="shared" si="182"/>
        <v>SINAPI 07/2024 INSUMOS</v>
      </c>
      <c r="F11689" s="31">
        <v>4.7300000000000004</v>
      </c>
    </row>
    <row r="11690" spans="1:6" ht="40.5">
      <c r="A11690" s="31">
        <v>37947</v>
      </c>
      <c r="B11690" s="537" t="s">
        <v>11685</v>
      </c>
      <c r="C11690" s="31" t="s">
        <v>7632</v>
      </c>
      <c r="D11690" s="31">
        <v>3.85</v>
      </c>
      <c r="E11690" s="310" t="str">
        <f t="shared" ref="E11690:E11753" si="183">+$G$7658</f>
        <v>SINAPI 07/2024 INSUMOS</v>
      </c>
      <c r="F11690" s="31">
        <v>3.85</v>
      </c>
    </row>
    <row r="11691" spans="1:6" ht="40.5">
      <c r="A11691" s="31">
        <v>7103</v>
      </c>
      <c r="B11691" s="537" t="s">
        <v>11686</v>
      </c>
      <c r="C11691" s="31" t="s">
        <v>7632</v>
      </c>
      <c r="D11691" s="31">
        <v>12.54</v>
      </c>
      <c r="E11691" s="310" t="str">
        <f t="shared" si="183"/>
        <v>SINAPI 07/2024 INSUMOS</v>
      </c>
      <c r="F11691" s="31">
        <v>12.54</v>
      </c>
    </row>
    <row r="11692" spans="1:6" ht="40.5">
      <c r="A11692" s="31">
        <v>40419</v>
      </c>
      <c r="B11692" s="537" t="s">
        <v>11687</v>
      </c>
      <c r="C11692" s="31" t="s">
        <v>7632</v>
      </c>
      <c r="D11692" s="31">
        <v>29.59</v>
      </c>
      <c r="E11692" s="310" t="str">
        <f t="shared" si="183"/>
        <v>SINAPI 07/2024 INSUMOS</v>
      </c>
      <c r="F11692" s="31">
        <v>29.59</v>
      </c>
    </row>
    <row r="11693" spans="1:6" ht="40.5">
      <c r="A11693" s="31">
        <v>40420</v>
      </c>
      <c r="B11693" s="537" t="s">
        <v>11688</v>
      </c>
      <c r="C11693" s="31" t="s">
        <v>7632</v>
      </c>
      <c r="D11693" s="31">
        <v>43.18</v>
      </c>
      <c r="E11693" s="310" t="str">
        <f t="shared" si="183"/>
        <v>SINAPI 07/2024 INSUMOS</v>
      </c>
      <c r="F11693" s="31">
        <v>43.18</v>
      </c>
    </row>
    <row r="11694" spans="1:6" ht="40.5">
      <c r="A11694" s="31">
        <v>40421</v>
      </c>
      <c r="B11694" s="537" t="s">
        <v>11689</v>
      </c>
      <c r="C11694" s="31" t="s">
        <v>7632</v>
      </c>
      <c r="D11694" s="31">
        <v>45.97</v>
      </c>
      <c r="E11694" s="310" t="str">
        <f t="shared" si="183"/>
        <v>SINAPI 07/2024 INSUMOS</v>
      </c>
      <c r="F11694" s="31">
        <v>45.97</v>
      </c>
    </row>
    <row r="11695" spans="1:6" ht="40.5">
      <c r="A11695" s="31">
        <v>38905</v>
      </c>
      <c r="B11695" s="537" t="s">
        <v>11690</v>
      </c>
      <c r="C11695" s="31" t="s">
        <v>7632</v>
      </c>
      <c r="D11695" s="31">
        <v>19.420000000000002</v>
      </c>
      <c r="E11695" s="310" t="str">
        <f t="shared" si="183"/>
        <v>SINAPI 07/2024 INSUMOS</v>
      </c>
      <c r="F11695" s="31">
        <v>19.420000000000002</v>
      </c>
    </row>
    <row r="11696" spans="1:6" ht="40.5">
      <c r="A11696" s="31">
        <v>38907</v>
      </c>
      <c r="B11696" s="537" t="s">
        <v>11691</v>
      </c>
      <c r="C11696" s="31" t="s">
        <v>7632</v>
      </c>
      <c r="D11696" s="31">
        <v>18.72</v>
      </c>
      <c r="E11696" s="310" t="str">
        <f t="shared" si="183"/>
        <v>SINAPI 07/2024 INSUMOS</v>
      </c>
      <c r="F11696" s="31">
        <v>18.72</v>
      </c>
    </row>
    <row r="11697" spans="1:6" ht="40.5">
      <c r="A11697" s="31">
        <v>38910</v>
      </c>
      <c r="B11697" s="537" t="s">
        <v>11692</v>
      </c>
      <c r="C11697" s="31" t="s">
        <v>7632</v>
      </c>
      <c r="D11697" s="31">
        <v>21.9</v>
      </c>
      <c r="E11697" s="310" t="str">
        <f t="shared" si="183"/>
        <v>SINAPI 07/2024 INSUMOS</v>
      </c>
      <c r="F11697" s="31">
        <v>21.9</v>
      </c>
    </row>
    <row r="11698" spans="1:6" ht="40.5">
      <c r="A11698" s="31">
        <v>11655</v>
      </c>
      <c r="B11698" s="537" t="s">
        <v>11693</v>
      </c>
      <c r="C11698" s="31" t="s">
        <v>7632</v>
      </c>
      <c r="D11698" s="31">
        <v>12.89</v>
      </c>
      <c r="E11698" s="310" t="str">
        <f t="shared" si="183"/>
        <v>SINAPI 07/2024 INSUMOS</v>
      </c>
      <c r="F11698" s="31">
        <v>12.89</v>
      </c>
    </row>
    <row r="11699" spans="1:6" ht="40.5">
      <c r="A11699" s="31">
        <v>11656</v>
      </c>
      <c r="B11699" s="537" t="s">
        <v>11694</v>
      </c>
      <c r="C11699" s="31" t="s">
        <v>7632</v>
      </c>
      <c r="D11699" s="31">
        <v>14.8</v>
      </c>
      <c r="E11699" s="310" t="str">
        <f t="shared" si="183"/>
        <v>SINAPI 07/2024 INSUMOS</v>
      </c>
      <c r="F11699" s="31">
        <v>14.8</v>
      </c>
    </row>
    <row r="11700" spans="1:6" ht="40.5">
      <c r="A11700" s="31">
        <v>7091</v>
      </c>
      <c r="B11700" s="537" t="s">
        <v>11695</v>
      </c>
      <c r="C11700" s="31" t="s">
        <v>7632</v>
      </c>
      <c r="D11700" s="31">
        <v>12.13</v>
      </c>
      <c r="E11700" s="310" t="str">
        <f t="shared" si="183"/>
        <v>SINAPI 07/2024 INSUMOS</v>
      </c>
      <c r="F11700" s="31">
        <v>12.13</v>
      </c>
    </row>
    <row r="11701" spans="1:6" ht="40.5">
      <c r="A11701" s="31">
        <v>37948</v>
      </c>
      <c r="B11701" s="537" t="s">
        <v>11696</v>
      </c>
      <c r="C11701" s="31" t="s">
        <v>7632</v>
      </c>
      <c r="D11701" s="31">
        <v>2.81</v>
      </c>
      <c r="E11701" s="310" t="str">
        <f t="shared" si="183"/>
        <v>SINAPI 07/2024 INSUMOS</v>
      </c>
      <c r="F11701" s="31">
        <v>2.81</v>
      </c>
    </row>
    <row r="11702" spans="1:6" ht="40.5">
      <c r="A11702" s="31">
        <v>7097</v>
      </c>
      <c r="B11702" s="537" t="s">
        <v>11697</v>
      </c>
      <c r="C11702" s="31" t="s">
        <v>7632</v>
      </c>
      <c r="D11702" s="31">
        <v>5.69</v>
      </c>
      <c r="E11702" s="310" t="str">
        <f t="shared" si="183"/>
        <v>SINAPI 07/2024 INSUMOS</v>
      </c>
      <c r="F11702" s="31">
        <v>5.69</v>
      </c>
    </row>
    <row r="11703" spans="1:6" ht="40.5">
      <c r="A11703" s="31">
        <v>11658</v>
      </c>
      <c r="B11703" s="537" t="s">
        <v>11698</v>
      </c>
      <c r="C11703" s="31" t="s">
        <v>7632</v>
      </c>
      <c r="D11703" s="31">
        <v>12.59</v>
      </c>
      <c r="E11703" s="310" t="str">
        <f t="shared" si="183"/>
        <v>SINAPI 07/2024 INSUMOS</v>
      </c>
      <c r="F11703" s="31">
        <v>12.59</v>
      </c>
    </row>
    <row r="11704" spans="1:6" ht="40.5">
      <c r="A11704" s="31">
        <v>7146</v>
      </c>
      <c r="B11704" s="537" t="s">
        <v>11699</v>
      </c>
      <c r="C11704" s="31" t="s">
        <v>7632</v>
      </c>
      <c r="D11704" s="31">
        <v>152.61000000000001</v>
      </c>
      <c r="E11704" s="310" t="str">
        <f t="shared" si="183"/>
        <v>SINAPI 07/2024 INSUMOS</v>
      </c>
      <c r="F11704" s="31">
        <v>152.61000000000001</v>
      </c>
    </row>
    <row r="11705" spans="1:6" ht="40.5">
      <c r="A11705" s="31">
        <v>7138</v>
      </c>
      <c r="B11705" s="537" t="s">
        <v>11700</v>
      </c>
      <c r="C11705" s="31" t="s">
        <v>7632</v>
      </c>
      <c r="D11705" s="31">
        <v>0.96</v>
      </c>
      <c r="E11705" s="310" t="str">
        <f t="shared" si="183"/>
        <v>SINAPI 07/2024 INSUMOS</v>
      </c>
      <c r="F11705" s="31">
        <v>0.96</v>
      </c>
    </row>
    <row r="11706" spans="1:6" ht="40.5">
      <c r="A11706" s="31">
        <v>7139</v>
      </c>
      <c r="B11706" s="537" t="s">
        <v>11701</v>
      </c>
      <c r="C11706" s="31" t="s">
        <v>7632</v>
      </c>
      <c r="D11706" s="31">
        <v>1.0900000000000001</v>
      </c>
      <c r="E11706" s="310" t="str">
        <f t="shared" si="183"/>
        <v>SINAPI 07/2024 INSUMOS</v>
      </c>
      <c r="F11706" s="31">
        <v>1.0900000000000001</v>
      </c>
    </row>
    <row r="11707" spans="1:6" ht="40.5">
      <c r="A11707" s="31">
        <v>7140</v>
      </c>
      <c r="B11707" s="537" t="s">
        <v>11702</v>
      </c>
      <c r="C11707" s="31" t="s">
        <v>7632</v>
      </c>
      <c r="D11707" s="31">
        <v>3.43</v>
      </c>
      <c r="E11707" s="310" t="str">
        <f t="shared" si="183"/>
        <v>SINAPI 07/2024 INSUMOS</v>
      </c>
      <c r="F11707" s="31">
        <v>3.43</v>
      </c>
    </row>
    <row r="11708" spans="1:6" ht="40.5">
      <c r="A11708" s="31">
        <v>7141</v>
      </c>
      <c r="B11708" s="537" t="s">
        <v>11703</v>
      </c>
      <c r="C11708" s="31" t="s">
        <v>7632</v>
      </c>
      <c r="D11708" s="31">
        <v>8.39</v>
      </c>
      <c r="E11708" s="310" t="str">
        <f t="shared" si="183"/>
        <v>SINAPI 07/2024 INSUMOS</v>
      </c>
      <c r="F11708" s="31">
        <v>8.39</v>
      </c>
    </row>
    <row r="11709" spans="1:6" ht="40.5">
      <c r="A11709" s="31">
        <v>7143</v>
      </c>
      <c r="B11709" s="537" t="s">
        <v>11704</v>
      </c>
      <c r="C11709" s="31" t="s">
        <v>7632</v>
      </c>
      <c r="D11709" s="31">
        <v>28.17</v>
      </c>
      <c r="E11709" s="310" t="str">
        <f t="shared" si="183"/>
        <v>SINAPI 07/2024 INSUMOS</v>
      </c>
      <c r="F11709" s="31">
        <v>28.17</v>
      </c>
    </row>
    <row r="11710" spans="1:6" ht="40.5">
      <c r="A11710" s="31">
        <v>7144</v>
      </c>
      <c r="B11710" s="537" t="s">
        <v>11705</v>
      </c>
      <c r="C11710" s="31" t="s">
        <v>7632</v>
      </c>
      <c r="D11710" s="31">
        <v>52.27</v>
      </c>
      <c r="E11710" s="310" t="str">
        <f t="shared" si="183"/>
        <v>SINAPI 07/2024 INSUMOS</v>
      </c>
      <c r="F11710" s="31">
        <v>52.27</v>
      </c>
    </row>
    <row r="11711" spans="1:6" ht="40.5">
      <c r="A11711" s="31">
        <v>7145</v>
      </c>
      <c r="B11711" s="537" t="s">
        <v>11706</v>
      </c>
      <c r="C11711" s="31" t="s">
        <v>7632</v>
      </c>
      <c r="D11711" s="31">
        <v>71.069999999999993</v>
      </c>
      <c r="E11711" s="310" t="str">
        <f t="shared" si="183"/>
        <v>SINAPI 07/2024 INSUMOS</v>
      </c>
      <c r="F11711" s="31">
        <v>71.069999999999993</v>
      </c>
    </row>
    <row r="11712" spans="1:6" ht="40.5">
      <c r="A11712" s="31">
        <v>7142</v>
      </c>
      <c r="B11712" s="537" t="s">
        <v>11707</v>
      </c>
      <c r="C11712" s="31" t="s">
        <v>7632</v>
      </c>
      <c r="D11712" s="31">
        <v>8.7799999999999994</v>
      </c>
      <c r="E11712" s="310" t="str">
        <f t="shared" si="183"/>
        <v>SINAPI 07/2024 INSUMOS</v>
      </c>
      <c r="F11712" s="31">
        <v>8.7799999999999994</v>
      </c>
    </row>
    <row r="11713" spans="1:6" ht="40.5">
      <c r="A11713" s="31">
        <v>3593</v>
      </c>
      <c r="B11713" s="537" t="s">
        <v>11708</v>
      </c>
      <c r="C11713" s="31" t="s">
        <v>7632</v>
      </c>
      <c r="D11713" s="31">
        <v>101.47</v>
      </c>
      <c r="E11713" s="310" t="str">
        <f t="shared" si="183"/>
        <v>SINAPI 07/2024 INSUMOS</v>
      </c>
      <c r="F11713" s="31">
        <v>101.47</v>
      </c>
    </row>
    <row r="11714" spans="1:6" ht="40.5">
      <c r="A11714" s="31">
        <v>3588</v>
      </c>
      <c r="B11714" s="537" t="s">
        <v>11709</v>
      </c>
      <c r="C11714" s="31" t="s">
        <v>7632</v>
      </c>
      <c r="D11714" s="31">
        <v>78.209999999999994</v>
      </c>
      <c r="E11714" s="310" t="str">
        <f t="shared" si="183"/>
        <v>SINAPI 07/2024 INSUMOS</v>
      </c>
      <c r="F11714" s="31">
        <v>78.209999999999994</v>
      </c>
    </row>
    <row r="11715" spans="1:6" ht="40.5">
      <c r="A11715" s="31">
        <v>3585</v>
      </c>
      <c r="B11715" s="537" t="s">
        <v>11710</v>
      </c>
      <c r="C11715" s="31" t="s">
        <v>7632</v>
      </c>
      <c r="D11715" s="31">
        <v>24.16</v>
      </c>
      <c r="E11715" s="310" t="str">
        <f t="shared" si="183"/>
        <v>SINAPI 07/2024 INSUMOS</v>
      </c>
      <c r="F11715" s="31">
        <v>24.16</v>
      </c>
    </row>
    <row r="11716" spans="1:6" ht="40.5">
      <c r="A11716" s="31">
        <v>3587</v>
      </c>
      <c r="B11716" s="537" t="s">
        <v>11711</v>
      </c>
      <c r="C11716" s="31" t="s">
        <v>7632</v>
      </c>
      <c r="D11716" s="31">
        <v>48.53</v>
      </c>
      <c r="E11716" s="310" t="str">
        <f t="shared" si="183"/>
        <v>SINAPI 07/2024 INSUMOS</v>
      </c>
      <c r="F11716" s="31">
        <v>48.53</v>
      </c>
    </row>
    <row r="11717" spans="1:6" ht="40.5">
      <c r="A11717" s="31">
        <v>3590</v>
      </c>
      <c r="B11717" s="537" t="s">
        <v>11712</v>
      </c>
      <c r="C11717" s="31" t="s">
        <v>7632</v>
      </c>
      <c r="D11717" s="31">
        <v>288.11</v>
      </c>
      <c r="E11717" s="310" t="str">
        <f t="shared" si="183"/>
        <v>SINAPI 07/2024 INSUMOS</v>
      </c>
      <c r="F11717" s="31">
        <v>288.11</v>
      </c>
    </row>
    <row r="11718" spans="1:6" ht="40.5">
      <c r="A11718" s="31">
        <v>3589</v>
      </c>
      <c r="B11718" s="537" t="s">
        <v>11713</v>
      </c>
      <c r="C11718" s="31" t="s">
        <v>7632</v>
      </c>
      <c r="D11718" s="31">
        <v>154.63999999999999</v>
      </c>
      <c r="E11718" s="310" t="str">
        <f t="shared" si="183"/>
        <v>SINAPI 07/2024 INSUMOS</v>
      </c>
      <c r="F11718" s="31">
        <v>154.63999999999999</v>
      </c>
    </row>
    <row r="11719" spans="1:6" ht="40.5">
      <c r="A11719" s="31">
        <v>3586</v>
      </c>
      <c r="B11719" s="537" t="s">
        <v>11714</v>
      </c>
      <c r="C11719" s="31" t="s">
        <v>7632</v>
      </c>
      <c r="D11719" s="31">
        <v>31.64</v>
      </c>
      <c r="E11719" s="310" t="str">
        <f t="shared" si="183"/>
        <v>SINAPI 07/2024 INSUMOS</v>
      </c>
      <c r="F11719" s="31">
        <v>31.64</v>
      </c>
    </row>
    <row r="11720" spans="1:6" ht="40.5">
      <c r="A11720" s="31">
        <v>3592</v>
      </c>
      <c r="B11720" s="537" t="s">
        <v>11715</v>
      </c>
      <c r="C11720" s="31" t="s">
        <v>7632</v>
      </c>
      <c r="D11720" s="31">
        <v>455.41</v>
      </c>
      <c r="E11720" s="310" t="str">
        <f t="shared" si="183"/>
        <v>SINAPI 07/2024 INSUMOS</v>
      </c>
      <c r="F11720" s="31">
        <v>455.41</v>
      </c>
    </row>
    <row r="11721" spans="1:6" ht="40.5">
      <c r="A11721" s="31">
        <v>3591</v>
      </c>
      <c r="B11721" s="537" t="s">
        <v>11716</v>
      </c>
      <c r="C11721" s="31" t="s">
        <v>7632</v>
      </c>
      <c r="D11721" s="31">
        <v>730.05</v>
      </c>
      <c r="E11721" s="310" t="str">
        <f t="shared" si="183"/>
        <v>SINAPI 07/2024 INSUMOS</v>
      </c>
      <c r="F11721" s="31">
        <v>730.05</v>
      </c>
    </row>
    <row r="11722" spans="1:6" ht="40.5">
      <c r="A11722" s="31">
        <v>40396</v>
      </c>
      <c r="B11722" s="537" t="s">
        <v>11717</v>
      </c>
      <c r="C11722" s="31" t="s">
        <v>7632</v>
      </c>
      <c r="D11722" s="31">
        <v>130.11000000000001</v>
      </c>
      <c r="E11722" s="310" t="str">
        <f t="shared" si="183"/>
        <v>SINAPI 07/2024 INSUMOS</v>
      </c>
      <c r="F11722" s="31">
        <v>130.11000000000001</v>
      </c>
    </row>
    <row r="11723" spans="1:6" ht="40.5">
      <c r="A11723" s="31">
        <v>40395</v>
      </c>
      <c r="B11723" s="537" t="s">
        <v>11718</v>
      </c>
      <c r="C11723" s="31" t="s">
        <v>7632</v>
      </c>
      <c r="D11723" s="31">
        <v>99.85</v>
      </c>
      <c r="E11723" s="310" t="str">
        <f t="shared" si="183"/>
        <v>SINAPI 07/2024 INSUMOS</v>
      </c>
      <c r="F11723" s="31">
        <v>99.85</v>
      </c>
    </row>
    <row r="11724" spans="1:6" ht="40.5">
      <c r="A11724" s="31">
        <v>40392</v>
      </c>
      <c r="B11724" s="537" t="s">
        <v>11719</v>
      </c>
      <c r="C11724" s="31" t="s">
        <v>7632</v>
      </c>
      <c r="D11724" s="31">
        <v>32.130000000000003</v>
      </c>
      <c r="E11724" s="310" t="str">
        <f t="shared" si="183"/>
        <v>SINAPI 07/2024 INSUMOS</v>
      </c>
      <c r="F11724" s="31">
        <v>32.130000000000003</v>
      </c>
    </row>
    <row r="11725" spans="1:6" ht="40.5">
      <c r="A11725" s="31">
        <v>40394</v>
      </c>
      <c r="B11725" s="537" t="s">
        <v>11720</v>
      </c>
      <c r="C11725" s="31" t="s">
        <v>7632</v>
      </c>
      <c r="D11725" s="31">
        <v>65.010000000000005</v>
      </c>
      <c r="E11725" s="310" t="str">
        <f t="shared" si="183"/>
        <v>SINAPI 07/2024 INSUMOS</v>
      </c>
      <c r="F11725" s="31">
        <v>65.010000000000005</v>
      </c>
    </row>
    <row r="11726" spans="1:6" ht="40.5">
      <c r="A11726" s="31">
        <v>40398</v>
      </c>
      <c r="B11726" s="537" t="s">
        <v>11721</v>
      </c>
      <c r="C11726" s="31" t="s">
        <v>7632</v>
      </c>
      <c r="D11726" s="31">
        <v>417.42</v>
      </c>
      <c r="E11726" s="310" t="str">
        <f t="shared" si="183"/>
        <v>SINAPI 07/2024 INSUMOS</v>
      </c>
      <c r="F11726" s="31">
        <v>417.42</v>
      </c>
    </row>
    <row r="11727" spans="1:6" ht="40.5">
      <c r="A11727" s="31">
        <v>40397</v>
      </c>
      <c r="B11727" s="537" t="s">
        <v>11722</v>
      </c>
      <c r="C11727" s="31" t="s">
        <v>7632</v>
      </c>
      <c r="D11727" s="31">
        <v>213.77</v>
      </c>
      <c r="E11727" s="310" t="str">
        <f t="shared" si="183"/>
        <v>SINAPI 07/2024 INSUMOS</v>
      </c>
      <c r="F11727" s="31">
        <v>213.77</v>
      </c>
    </row>
    <row r="11728" spans="1:6" ht="40.5">
      <c r="A11728" s="31">
        <v>40393</v>
      </c>
      <c r="B11728" s="537" t="s">
        <v>11723</v>
      </c>
      <c r="C11728" s="31" t="s">
        <v>7632</v>
      </c>
      <c r="D11728" s="31">
        <v>41.38</v>
      </c>
      <c r="E11728" s="310" t="str">
        <f t="shared" si="183"/>
        <v>SINAPI 07/2024 INSUMOS</v>
      </c>
      <c r="F11728" s="31">
        <v>41.38</v>
      </c>
    </row>
    <row r="11729" spans="1:6" ht="40.5">
      <c r="A11729" s="31">
        <v>40399</v>
      </c>
      <c r="B11729" s="537" t="s">
        <v>11724</v>
      </c>
      <c r="C11729" s="31" t="s">
        <v>7632</v>
      </c>
      <c r="D11729" s="31">
        <v>682.89</v>
      </c>
      <c r="E11729" s="310" t="str">
        <f t="shared" si="183"/>
        <v>SINAPI 07/2024 INSUMOS</v>
      </c>
      <c r="F11729" s="31">
        <v>682.89</v>
      </c>
    </row>
    <row r="11730" spans="1:6" ht="40.5">
      <c r="A11730" s="31">
        <v>39322</v>
      </c>
      <c r="B11730" s="537" t="s">
        <v>11725</v>
      </c>
      <c r="C11730" s="31" t="s">
        <v>7632</v>
      </c>
      <c r="D11730" s="31">
        <v>9.24</v>
      </c>
      <c r="E11730" s="310" t="str">
        <f t="shared" si="183"/>
        <v>SINAPI 07/2024 INSUMOS</v>
      </c>
      <c r="F11730" s="31">
        <v>9.24</v>
      </c>
    </row>
    <row r="11731" spans="1:6" ht="40.5">
      <c r="A11731" s="31">
        <v>39289</v>
      </c>
      <c r="B11731" s="537" t="s">
        <v>11726</v>
      </c>
      <c r="C11731" s="31" t="s">
        <v>7632</v>
      </c>
      <c r="D11731" s="31">
        <v>17.22</v>
      </c>
      <c r="E11731" s="310" t="str">
        <f t="shared" si="183"/>
        <v>SINAPI 07/2024 INSUMOS</v>
      </c>
      <c r="F11731" s="31">
        <v>17.22</v>
      </c>
    </row>
    <row r="11732" spans="1:6" ht="40.5">
      <c r="A11732" s="31">
        <v>39290</v>
      </c>
      <c r="B11732" s="537" t="s">
        <v>11727</v>
      </c>
      <c r="C11732" s="31" t="s">
        <v>7632</v>
      </c>
      <c r="D11732" s="31">
        <v>29.08</v>
      </c>
      <c r="E11732" s="310" t="str">
        <f t="shared" si="183"/>
        <v>SINAPI 07/2024 INSUMOS</v>
      </c>
      <c r="F11732" s="31">
        <v>29.08</v>
      </c>
    </row>
    <row r="11733" spans="1:6" ht="40.5">
      <c r="A11733" s="31">
        <v>39291</v>
      </c>
      <c r="B11733" s="537" t="s">
        <v>11728</v>
      </c>
      <c r="C11733" s="31" t="s">
        <v>7632</v>
      </c>
      <c r="D11733" s="31">
        <v>32.15</v>
      </c>
      <c r="E11733" s="310" t="str">
        <f t="shared" si="183"/>
        <v>SINAPI 07/2024 INSUMOS</v>
      </c>
      <c r="F11733" s="31">
        <v>32.15</v>
      </c>
    </row>
    <row r="11734" spans="1:6" ht="40.5">
      <c r="A11734" s="31">
        <v>41892</v>
      </c>
      <c r="B11734" s="537" t="s">
        <v>11729</v>
      </c>
      <c r="C11734" s="31" t="s">
        <v>7632</v>
      </c>
      <c r="D11734" s="31">
        <v>89.09</v>
      </c>
      <c r="E11734" s="310" t="str">
        <f t="shared" si="183"/>
        <v>SINAPI 07/2024 INSUMOS</v>
      </c>
      <c r="F11734" s="31">
        <v>89.09</v>
      </c>
    </row>
    <row r="11735" spans="1:6" ht="40.5">
      <c r="A11735" s="31">
        <v>7048</v>
      </c>
      <c r="B11735" s="537" t="s">
        <v>11730</v>
      </c>
      <c r="C11735" s="31" t="s">
        <v>7632</v>
      </c>
      <c r="D11735" s="31">
        <v>19.23</v>
      </c>
      <c r="E11735" s="310" t="str">
        <f t="shared" si="183"/>
        <v>SINAPI 07/2024 INSUMOS</v>
      </c>
      <c r="F11735" s="31">
        <v>19.23</v>
      </c>
    </row>
    <row r="11736" spans="1:6" ht="40.5">
      <c r="A11736" s="31">
        <v>7088</v>
      </c>
      <c r="B11736" s="537" t="s">
        <v>11731</v>
      </c>
      <c r="C11736" s="31" t="s">
        <v>7632</v>
      </c>
      <c r="D11736" s="31">
        <v>42.05</v>
      </c>
      <c r="E11736" s="310" t="str">
        <f t="shared" si="183"/>
        <v>SINAPI 07/2024 INSUMOS</v>
      </c>
      <c r="F11736" s="31">
        <v>42.05</v>
      </c>
    </row>
    <row r="11737" spans="1:6" ht="40.5">
      <c r="A11737" s="31">
        <v>20179</v>
      </c>
      <c r="B11737" s="537" t="s">
        <v>11732</v>
      </c>
      <c r="C11737" s="31" t="s">
        <v>7632</v>
      </c>
      <c r="D11737" s="31">
        <v>33.19</v>
      </c>
      <c r="E11737" s="310" t="str">
        <f t="shared" si="183"/>
        <v>SINAPI 07/2024 INSUMOS</v>
      </c>
      <c r="F11737" s="31">
        <v>33.19</v>
      </c>
    </row>
    <row r="11738" spans="1:6" ht="40.5">
      <c r="A11738" s="31">
        <v>20178</v>
      </c>
      <c r="B11738" s="537" t="s">
        <v>11733</v>
      </c>
      <c r="C11738" s="31" t="s">
        <v>7632</v>
      </c>
      <c r="D11738" s="31">
        <v>39.78</v>
      </c>
      <c r="E11738" s="310" t="str">
        <f t="shared" si="183"/>
        <v>SINAPI 07/2024 INSUMOS</v>
      </c>
      <c r="F11738" s="31">
        <v>39.78</v>
      </c>
    </row>
    <row r="11739" spans="1:6" ht="40.5">
      <c r="A11739" s="31">
        <v>20180</v>
      </c>
      <c r="B11739" s="537" t="s">
        <v>11734</v>
      </c>
      <c r="C11739" s="31" t="s">
        <v>7632</v>
      </c>
      <c r="D11739" s="31">
        <v>65.650000000000006</v>
      </c>
      <c r="E11739" s="310" t="str">
        <f t="shared" si="183"/>
        <v>SINAPI 07/2024 INSUMOS</v>
      </c>
      <c r="F11739" s="31">
        <v>65.650000000000006</v>
      </c>
    </row>
    <row r="11740" spans="1:6" ht="40.5">
      <c r="A11740" s="31">
        <v>20181</v>
      </c>
      <c r="B11740" s="537" t="s">
        <v>11735</v>
      </c>
      <c r="C11740" s="31" t="s">
        <v>7632</v>
      </c>
      <c r="D11740" s="31">
        <v>87.9</v>
      </c>
      <c r="E11740" s="310" t="str">
        <f t="shared" si="183"/>
        <v>SINAPI 07/2024 INSUMOS</v>
      </c>
      <c r="F11740" s="31">
        <v>87.9</v>
      </c>
    </row>
    <row r="11741" spans="1:6" ht="40.5">
      <c r="A11741" s="31">
        <v>20177</v>
      </c>
      <c r="B11741" s="537" t="s">
        <v>11736</v>
      </c>
      <c r="C11741" s="31" t="s">
        <v>7632</v>
      </c>
      <c r="D11741" s="31">
        <v>21.74</v>
      </c>
      <c r="E11741" s="310" t="str">
        <f t="shared" si="183"/>
        <v>SINAPI 07/2024 INSUMOS</v>
      </c>
      <c r="F11741" s="31">
        <v>21.74</v>
      </c>
    </row>
    <row r="11742" spans="1:6" ht="40.5">
      <c r="A11742" s="31">
        <v>7070</v>
      </c>
      <c r="B11742" s="537" t="s">
        <v>11737</v>
      </c>
      <c r="C11742" s="31" t="s">
        <v>7632</v>
      </c>
      <c r="D11742" s="31">
        <v>156.03</v>
      </c>
      <c r="E11742" s="310" t="str">
        <f t="shared" si="183"/>
        <v>SINAPI 07/2024 INSUMOS</v>
      </c>
      <c r="F11742" s="31">
        <v>156.03</v>
      </c>
    </row>
    <row r="11743" spans="1:6" ht="40.5">
      <c r="A11743" s="31">
        <v>40945</v>
      </c>
      <c r="B11743" s="537" t="s">
        <v>11738</v>
      </c>
      <c r="C11743" s="31" t="s">
        <v>7781</v>
      </c>
      <c r="D11743" s="31">
        <v>19.55</v>
      </c>
      <c r="E11743" s="310" t="str">
        <f t="shared" si="183"/>
        <v>SINAPI 07/2024 INSUMOS</v>
      </c>
      <c r="F11743" s="31">
        <v>22.7</v>
      </c>
    </row>
    <row r="11744" spans="1:6" ht="40.5">
      <c r="A11744" s="31">
        <v>40946</v>
      </c>
      <c r="B11744" s="537" t="s">
        <v>11739</v>
      </c>
      <c r="C11744" s="31" t="s">
        <v>7783</v>
      </c>
      <c r="D11744" s="118">
        <v>3420.48</v>
      </c>
      <c r="E11744" s="310" t="str">
        <f t="shared" si="183"/>
        <v>SINAPI 07/2024 INSUMOS</v>
      </c>
      <c r="F11744" s="118">
        <v>3971.6</v>
      </c>
    </row>
    <row r="11745" spans="1:6" ht="40.5">
      <c r="A11745" s="31">
        <v>7153</v>
      </c>
      <c r="B11745" s="537" t="s">
        <v>11740</v>
      </c>
      <c r="C11745" s="31" t="s">
        <v>7781</v>
      </c>
      <c r="D11745" s="31">
        <v>23.79</v>
      </c>
      <c r="E11745" s="310" t="str">
        <f t="shared" si="183"/>
        <v>SINAPI 07/2024 INSUMOS</v>
      </c>
      <c r="F11745" s="31">
        <v>27.62</v>
      </c>
    </row>
    <row r="11746" spans="1:6" ht="40.5">
      <c r="A11746" s="31">
        <v>41089</v>
      </c>
      <c r="B11746" s="537" t="s">
        <v>11741</v>
      </c>
      <c r="C11746" s="31" t="s">
        <v>7783</v>
      </c>
      <c r="D11746" s="118">
        <v>4159.7700000000004</v>
      </c>
      <c r="E11746" s="310" t="str">
        <f t="shared" si="183"/>
        <v>SINAPI 07/2024 INSUMOS</v>
      </c>
      <c r="F11746" s="118">
        <v>4830</v>
      </c>
    </row>
    <row r="11747" spans="1:6" ht="40.5">
      <c r="A11747" s="31">
        <v>40943</v>
      </c>
      <c r="B11747" s="537" t="s">
        <v>11742</v>
      </c>
      <c r="C11747" s="31" t="s">
        <v>7781</v>
      </c>
      <c r="D11747" s="31">
        <v>22.73</v>
      </c>
      <c r="E11747" s="310" t="str">
        <f t="shared" si="183"/>
        <v>SINAPI 07/2024 INSUMOS</v>
      </c>
      <c r="F11747" s="31">
        <v>26.38</v>
      </c>
    </row>
    <row r="11748" spans="1:6" ht="40.5">
      <c r="A11748" s="31">
        <v>40944</v>
      </c>
      <c r="B11748" s="537" t="s">
        <v>11743</v>
      </c>
      <c r="C11748" s="31" t="s">
        <v>7783</v>
      </c>
      <c r="D11748" s="118">
        <v>3973.11</v>
      </c>
      <c r="E11748" s="310" t="str">
        <f t="shared" si="183"/>
        <v>SINAPI 07/2024 INSUMOS</v>
      </c>
      <c r="F11748" s="118">
        <v>4613.2700000000004</v>
      </c>
    </row>
    <row r="11749" spans="1:6" ht="40.5">
      <c r="A11749" s="31">
        <v>6175</v>
      </c>
      <c r="B11749" s="537" t="s">
        <v>11744</v>
      </c>
      <c r="C11749" s="31" t="s">
        <v>7781</v>
      </c>
      <c r="D11749" s="31">
        <v>41.77</v>
      </c>
      <c r="E11749" s="310" t="str">
        <f t="shared" si="183"/>
        <v>SINAPI 07/2024 INSUMOS</v>
      </c>
      <c r="F11749" s="31">
        <v>48.48</v>
      </c>
    </row>
    <row r="11750" spans="1:6" ht="40.5">
      <c r="A11750" s="31">
        <v>41092</v>
      </c>
      <c r="B11750" s="537" t="s">
        <v>11745</v>
      </c>
      <c r="C11750" s="31" t="s">
        <v>7783</v>
      </c>
      <c r="D11750" s="118">
        <v>7300.79</v>
      </c>
      <c r="E11750" s="310" t="str">
        <f t="shared" si="183"/>
        <v>SINAPI 07/2024 INSUMOS</v>
      </c>
      <c r="F11750" s="118">
        <v>8477.11</v>
      </c>
    </row>
    <row r="11751" spans="1:6" ht="45">
      <c r="A11751" s="31">
        <v>37712</v>
      </c>
      <c r="B11751" s="537" t="s">
        <v>11746</v>
      </c>
      <c r="C11751" s="31" t="s">
        <v>8036</v>
      </c>
      <c r="D11751" s="31">
        <v>62.62</v>
      </c>
      <c r="E11751" s="310" t="str">
        <f t="shared" si="183"/>
        <v>SINAPI 07/2024 INSUMOS</v>
      </c>
      <c r="F11751" s="31">
        <v>62.62</v>
      </c>
    </row>
    <row r="11752" spans="1:6" ht="40.5">
      <c r="A11752" s="31">
        <v>34558</v>
      </c>
      <c r="B11752" s="537" t="s">
        <v>11747</v>
      </c>
      <c r="C11752" s="31" t="s">
        <v>7677</v>
      </c>
      <c r="D11752" s="31">
        <v>2.97</v>
      </c>
      <c r="E11752" s="310" t="str">
        <f t="shared" si="183"/>
        <v>SINAPI 07/2024 INSUMOS</v>
      </c>
      <c r="F11752" s="31">
        <v>2.97</v>
      </c>
    </row>
    <row r="11753" spans="1:6" ht="40.5">
      <c r="A11753" s="31">
        <v>34547</v>
      </c>
      <c r="B11753" s="537" t="s">
        <v>11748</v>
      </c>
      <c r="C11753" s="31" t="s">
        <v>7677</v>
      </c>
      <c r="D11753" s="31">
        <v>3.66</v>
      </c>
      <c r="E11753" s="310" t="str">
        <f t="shared" si="183"/>
        <v>SINAPI 07/2024 INSUMOS</v>
      </c>
      <c r="F11753" s="31">
        <v>3.66</v>
      </c>
    </row>
    <row r="11754" spans="1:6" ht="40.5">
      <c r="A11754" s="31">
        <v>34548</v>
      </c>
      <c r="B11754" s="537" t="s">
        <v>11749</v>
      </c>
      <c r="C11754" s="31" t="s">
        <v>7677</v>
      </c>
      <c r="D11754" s="31">
        <v>6</v>
      </c>
      <c r="E11754" s="310" t="str">
        <f t="shared" ref="E11754:E11817" si="184">+$G$7658</f>
        <v>SINAPI 07/2024 INSUMOS</v>
      </c>
      <c r="F11754" s="31">
        <v>6</v>
      </c>
    </row>
    <row r="11755" spans="1:6" ht="40.5">
      <c r="A11755" s="31">
        <v>34550</v>
      </c>
      <c r="B11755" s="537" t="s">
        <v>11750</v>
      </c>
      <c r="C11755" s="31" t="s">
        <v>7677</v>
      </c>
      <c r="D11755" s="31">
        <v>1.58</v>
      </c>
      <c r="E11755" s="310" t="str">
        <f t="shared" si="184"/>
        <v>SINAPI 07/2024 INSUMOS</v>
      </c>
      <c r="F11755" s="31">
        <v>1.58</v>
      </c>
    </row>
    <row r="11756" spans="1:6" ht="40.5">
      <c r="A11756" s="31">
        <v>34557</v>
      </c>
      <c r="B11756" s="537" t="s">
        <v>11751</v>
      </c>
      <c r="C11756" s="31" t="s">
        <v>7677</v>
      </c>
      <c r="D11756" s="31">
        <v>2.31</v>
      </c>
      <c r="E11756" s="310" t="str">
        <f t="shared" si="184"/>
        <v>SINAPI 07/2024 INSUMOS</v>
      </c>
      <c r="F11756" s="31">
        <v>2.31</v>
      </c>
    </row>
    <row r="11757" spans="1:6" ht="40.5">
      <c r="A11757" s="31">
        <v>37411</v>
      </c>
      <c r="B11757" s="537" t="s">
        <v>11752</v>
      </c>
      <c r="C11757" s="31" t="s">
        <v>8036</v>
      </c>
      <c r="D11757" s="31">
        <v>16.93</v>
      </c>
      <c r="E11757" s="310" t="str">
        <f t="shared" si="184"/>
        <v>SINAPI 07/2024 INSUMOS</v>
      </c>
      <c r="F11757" s="31">
        <v>16.93</v>
      </c>
    </row>
    <row r="11758" spans="1:6" ht="45">
      <c r="A11758" s="31">
        <v>39508</v>
      </c>
      <c r="B11758" s="537" t="s">
        <v>11753</v>
      </c>
      <c r="C11758" s="31" t="s">
        <v>8036</v>
      </c>
      <c r="D11758" s="31">
        <v>9.51</v>
      </c>
      <c r="E11758" s="310" t="str">
        <f t="shared" si="184"/>
        <v>SINAPI 07/2024 INSUMOS</v>
      </c>
      <c r="F11758" s="31">
        <v>9.51</v>
      </c>
    </row>
    <row r="11759" spans="1:6" ht="45">
      <c r="A11759" s="31">
        <v>39507</v>
      </c>
      <c r="B11759" s="537" t="s">
        <v>11754</v>
      </c>
      <c r="C11759" s="31" t="s">
        <v>8036</v>
      </c>
      <c r="D11759" s="31">
        <v>14.19</v>
      </c>
      <c r="E11759" s="310" t="str">
        <f t="shared" si="184"/>
        <v>SINAPI 07/2024 INSUMOS</v>
      </c>
      <c r="F11759" s="31">
        <v>14.19</v>
      </c>
    </row>
    <row r="11760" spans="1:6" ht="45">
      <c r="A11760" s="31">
        <v>7155</v>
      </c>
      <c r="B11760" s="537" t="s">
        <v>11755</v>
      </c>
      <c r="C11760" s="31" t="s">
        <v>8036</v>
      </c>
      <c r="D11760" s="31">
        <v>18.22</v>
      </c>
      <c r="E11760" s="310" t="str">
        <f t="shared" si="184"/>
        <v>SINAPI 07/2024 INSUMOS</v>
      </c>
      <c r="F11760" s="31">
        <v>18.22</v>
      </c>
    </row>
    <row r="11761" spans="1:6" ht="45">
      <c r="A11761" s="31">
        <v>42406</v>
      </c>
      <c r="B11761" s="537" t="s">
        <v>11756</v>
      </c>
      <c r="C11761" s="31" t="s">
        <v>8036</v>
      </c>
      <c r="D11761" s="31">
        <v>20.89</v>
      </c>
      <c r="E11761" s="310" t="str">
        <f t="shared" si="184"/>
        <v>SINAPI 07/2024 INSUMOS</v>
      </c>
      <c r="F11761" s="31">
        <v>20.89</v>
      </c>
    </row>
    <row r="11762" spans="1:6" ht="45">
      <c r="A11762" s="31">
        <v>7156</v>
      </c>
      <c r="B11762" s="537" t="s">
        <v>11757</v>
      </c>
      <c r="C11762" s="31" t="s">
        <v>8036</v>
      </c>
      <c r="D11762" s="31">
        <v>26.14</v>
      </c>
      <c r="E11762" s="310" t="str">
        <f t="shared" si="184"/>
        <v>SINAPI 07/2024 INSUMOS</v>
      </c>
      <c r="F11762" s="31">
        <v>26.14</v>
      </c>
    </row>
    <row r="11763" spans="1:6" ht="45">
      <c r="A11763" s="31">
        <v>43127</v>
      </c>
      <c r="B11763" s="537" t="s">
        <v>11758</v>
      </c>
      <c r="C11763" s="31" t="s">
        <v>8036</v>
      </c>
      <c r="D11763" s="31">
        <v>37.409999999999997</v>
      </c>
      <c r="E11763" s="310" t="str">
        <f t="shared" si="184"/>
        <v>SINAPI 07/2024 INSUMOS</v>
      </c>
      <c r="F11763" s="31">
        <v>37.409999999999997</v>
      </c>
    </row>
    <row r="11764" spans="1:6" ht="45">
      <c r="A11764" s="31">
        <v>10917</v>
      </c>
      <c r="B11764" s="537" t="s">
        <v>11759</v>
      </c>
      <c r="C11764" s="31" t="s">
        <v>8036</v>
      </c>
      <c r="D11764" s="31">
        <v>7.89</v>
      </c>
      <c r="E11764" s="310" t="str">
        <f t="shared" si="184"/>
        <v>SINAPI 07/2024 INSUMOS</v>
      </c>
      <c r="F11764" s="31">
        <v>7.89</v>
      </c>
    </row>
    <row r="11765" spans="1:6" ht="45">
      <c r="A11765" s="31">
        <v>21141</v>
      </c>
      <c r="B11765" s="537" t="s">
        <v>11760</v>
      </c>
      <c r="C11765" s="31" t="s">
        <v>8036</v>
      </c>
      <c r="D11765" s="31">
        <v>12.22</v>
      </c>
      <c r="E11765" s="310" t="str">
        <f t="shared" si="184"/>
        <v>SINAPI 07/2024 INSUMOS</v>
      </c>
      <c r="F11765" s="31">
        <v>12.22</v>
      </c>
    </row>
    <row r="11766" spans="1:6" ht="45">
      <c r="A11766" s="31">
        <v>39509</v>
      </c>
      <c r="B11766" s="537" t="s">
        <v>11761</v>
      </c>
      <c r="C11766" s="31" t="s">
        <v>8036</v>
      </c>
      <c r="D11766" s="31">
        <v>11.76</v>
      </c>
      <c r="E11766" s="310" t="str">
        <f t="shared" si="184"/>
        <v>SINAPI 07/2024 INSUMOS</v>
      </c>
      <c r="F11766" s="31">
        <v>11.76</v>
      </c>
    </row>
    <row r="11767" spans="1:6" ht="40.5">
      <c r="A11767" s="31">
        <v>44529</v>
      </c>
      <c r="B11767" s="537" t="s">
        <v>11762</v>
      </c>
      <c r="C11767" s="31" t="s">
        <v>8036</v>
      </c>
      <c r="D11767" s="31">
        <v>10.77</v>
      </c>
      <c r="E11767" s="310" t="str">
        <f t="shared" si="184"/>
        <v>SINAPI 07/2024 INSUMOS</v>
      </c>
      <c r="F11767" s="31">
        <v>10.77</v>
      </c>
    </row>
    <row r="11768" spans="1:6" ht="40.5">
      <c r="A11768" s="31">
        <v>7167</v>
      </c>
      <c r="B11768" s="537" t="s">
        <v>11763</v>
      </c>
      <c r="C11768" s="31" t="s">
        <v>8036</v>
      </c>
      <c r="D11768" s="31">
        <v>35.72</v>
      </c>
      <c r="E11768" s="310" t="str">
        <f t="shared" si="184"/>
        <v>SINAPI 07/2024 INSUMOS</v>
      </c>
      <c r="F11768" s="31">
        <v>35.72</v>
      </c>
    </row>
    <row r="11769" spans="1:6" ht="40.5">
      <c r="A11769" s="31">
        <v>10928</v>
      </c>
      <c r="B11769" s="537" t="s">
        <v>11764</v>
      </c>
      <c r="C11769" s="31" t="s">
        <v>8036</v>
      </c>
      <c r="D11769" s="31">
        <v>20.52</v>
      </c>
      <c r="E11769" s="310" t="str">
        <f t="shared" si="184"/>
        <v>SINAPI 07/2024 INSUMOS</v>
      </c>
      <c r="F11769" s="31">
        <v>20.52</v>
      </c>
    </row>
    <row r="11770" spans="1:6" ht="40.5">
      <c r="A11770" s="31">
        <v>10933</v>
      </c>
      <c r="B11770" s="537" t="s">
        <v>11765</v>
      </c>
      <c r="C11770" s="31" t="s">
        <v>8036</v>
      </c>
      <c r="D11770" s="31">
        <v>30.95</v>
      </c>
      <c r="E11770" s="310" t="str">
        <f t="shared" si="184"/>
        <v>SINAPI 07/2024 INSUMOS</v>
      </c>
      <c r="F11770" s="31">
        <v>30.95</v>
      </c>
    </row>
    <row r="11771" spans="1:6" ht="40.5">
      <c r="A11771" s="31">
        <v>7158</v>
      </c>
      <c r="B11771" s="537" t="s">
        <v>11766</v>
      </c>
      <c r="C11771" s="31" t="s">
        <v>8036</v>
      </c>
      <c r="D11771" s="31">
        <v>52.5</v>
      </c>
      <c r="E11771" s="310" t="str">
        <f t="shared" si="184"/>
        <v>SINAPI 07/2024 INSUMOS</v>
      </c>
      <c r="F11771" s="31">
        <v>52.5</v>
      </c>
    </row>
    <row r="11772" spans="1:6" ht="40.5">
      <c r="A11772" s="31">
        <v>10927</v>
      </c>
      <c r="B11772" s="537" t="s">
        <v>11767</v>
      </c>
      <c r="C11772" s="31" t="s">
        <v>8036</v>
      </c>
      <c r="D11772" s="31">
        <v>33.57</v>
      </c>
      <c r="E11772" s="310" t="str">
        <f t="shared" si="184"/>
        <v>SINAPI 07/2024 INSUMOS</v>
      </c>
      <c r="F11772" s="31">
        <v>33.57</v>
      </c>
    </row>
    <row r="11773" spans="1:6" ht="40.5">
      <c r="A11773" s="31">
        <v>7162</v>
      </c>
      <c r="B11773" s="537" t="s">
        <v>11768</v>
      </c>
      <c r="C11773" s="31" t="s">
        <v>8036</v>
      </c>
      <c r="D11773" s="31">
        <v>82.16</v>
      </c>
      <c r="E11773" s="310" t="str">
        <f t="shared" si="184"/>
        <v>SINAPI 07/2024 INSUMOS</v>
      </c>
      <c r="F11773" s="31">
        <v>82.16</v>
      </c>
    </row>
    <row r="11774" spans="1:6" ht="40.5">
      <c r="A11774" s="31">
        <v>10932</v>
      </c>
      <c r="B11774" s="537" t="s">
        <v>11769</v>
      </c>
      <c r="C11774" s="31" t="s">
        <v>8036</v>
      </c>
      <c r="D11774" s="31">
        <v>142.9</v>
      </c>
      <c r="E11774" s="310" t="str">
        <f t="shared" si="184"/>
        <v>SINAPI 07/2024 INSUMOS</v>
      </c>
      <c r="F11774" s="31">
        <v>142.9</v>
      </c>
    </row>
    <row r="11775" spans="1:6" ht="45">
      <c r="A11775" s="31">
        <v>10937</v>
      </c>
      <c r="B11775" s="537" t="s">
        <v>11770</v>
      </c>
      <c r="C11775" s="31" t="s">
        <v>8036</v>
      </c>
      <c r="D11775" s="31">
        <v>36.729999999999997</v>
      </c>
      <c r="E11775" s="310" t="str">
        <f t="shared" si="184"/>
        <v>SINAPI 07/2024 INSUMOS</v>
      </c>
      <c r="F11775" s="31">
        <v>36.729999999999997</v>
      </c>
    </row>
    <row r="11776" spans="1:6" ht="45">
      <c r="A11776" s="31">
        <v>10935</v>
      </c>
      <c r="B11776" s="537" t="s">
        <v>11771</v>
      </c>
      <c r="C11776" s="31" t="s">
        <v>8036</v>
      </c>
      <c r="D11776" s="31">
        <v>63.7</v>
      </c>
      <c r="E11776" s="310" t="str">
        <f t="shared" si="184"/>
        <v>SINAPI 07/2024 INSUMOS</v>
      </c>
      <c r="F11776" s="31">
        <v>63.7</v>
      </c>
    </row>
    <row r="11777" spans="1:6" ht="40.5">
      <c r="A11777" s="31">
        <v>10931</v>
      </c>
      <c r="B11777" s="537" t="s">
        <v>11772</v>
      </c>
      <c r="C11777" s="31" t="s">
        <v>8036</v>
      </c>
      <c r="D11777" s="31">
        <v>17.920000000000002</v>
      </c>
      <c r="E11777" s="310" t="str">
        <f t="shared" si="184"/>
        <v>SINAPI 07/2024 INSUMOS</v>
      </c>
      <c r="F11777" s="31">
        <v>17.920000000000002</v>
      </c>
    </row>
    <row r="11778" spans="1:6" ht="40.5">
      <c r="A11778" s="31">
        <v>7164</v>
      </c>
      <c r="B11778" s="537" t="s">
        <v>11773</v>
      </c>
      <c r="C11778" s="31" t="s">
        <v>8036</v>
      </c>
      <c r="D11778" s="31">
        <v>59.29</v>
      </c>
      <c r="E11778" s="310" t="str">
        <f t="shared" si="184"/>
        <v>SINAPI 07/2024 INSUMOS</v>
      </c>
      <c r="F11778" s="31">
        <v>59.29</v>
      </c>
    </row>
    <row r="11779" spans="1:6" ht="40.5">
      <c r="A11779" s="31">
        <v>36887</v>
      </c>
      <c r="B11779" s="537" t="s">
        <v>11774</v>
      </c>
      <c r="C11779" s="31" t="s">
        <v>8036</v>
      </c>
      <c r="D11779" s="31">
        <v>13.4</v>
      </c>
      <c r="E11779" s="310" t="str">
        <f t="shared" si="184"/>
        <v>SINAPI 07/2024 INSUMOS</v>
      </c>
      <c r="F11779" s="31">
        <v>13.4</v>
      </c>
    </row>
    <row r="11780" spans="1:6" ht="60">
      <c r="A11780" s="31">
        <v>34630</v>
      </c>
      <c r="B11780" s="537" t="s">
        <v>11775</v>
      </c>
      <c r="C11780" s="31" t="s">
        <v>7632</v>
      </c>
      <c r="D11780" s="118">
        <v>1017.78</v>
      </c>
      <c r="E11780" s="310" t="str">
        <f t="shared" si="184"/>
        <v>SINAPI 07/2024 INSUMOS</v>
      </c>
      <c r="F11780" s="118">
        <v>1017.78</v>
      </c>
    </row>
    <row r="11781" spans="1:6" ht="40.5">
      <c r="A11781" s="31">
        <v>7161</v>
      </c>
      <c r="B11781" s="537" t="s">
        <v>11776</v>
      </c>
      <c r="C11781" s="31" t="s">
        <v>8036</v>
      </c>
      <c r="D11781" s="31">
        <v>7.38</v>
      </c>
      <c r="E11781" s="310" t="str">
        <f t="shared" si="184"/>
        <v>SINAPI 07/2024 INSUMOS</v>
      </c>
      <c r="F11781" s="31">
        <v>7.38</v>
      </c>
    </row>
    <row r="11782" spans="1:6" ht="40.5">
      <c r="A11782" s="31">
        <v>7170</v>
      </c>
      <c r="B11782" s="537" t="s">
        <v>11777</v>
      </c>
      <c r="C11782" s="31" t="s">
        <v>8036</v>
      </c>
      <c r="D11782" s="31">
        <v>3.24</v>
      </c>
      <c r="E11782" s="310" t="str">
        <f t="shared" si="184"/>
        <v>SINAPI 07/2024 INSUMOS</v>
      </c>
      <c r="F11782" s="31">
        <v>3.24</v>
      </c>
    </row>
    <row r="11783" spans="1:6" ht="40.5">
      <c r="A11783" s="31">
        <v>37524</v>
      </c>
      <c r="B11783" s="537" t="s">
        <v>11778</v>
      </c>
      <c r="C11783" s="31" t="s">
        <v>7677</v>
      </c>
      <c r="D11783" s="31">
        <v>2.96</v>
      </c>
      <c r="E11783" s="310" t="str">
        <f t="shared" si="184"/>
        <v>SINAPI 07/2024 INSUMOS</v>
      </c>
      <c r="F11783" s="31">
        <v>2.96</v>
      </c>
    </row>
    <row r="11784" spans="1:6" ht="40.5">
      <c r="A11784" s="31">
        <v>37525</v>
      </c>
      <c r="B11784" s="537" t="s">
        <v>11779</v>
      </c>
      <c r="C11784" s="31" t="s">
        <v>7677</v>
      </c>
      <c r="D11784" s="31">
        <v>4.05</v>
      </c>
      <c r="E11784" s="310" t="str">
        <f t="shared" si="184"/>
        <v>SINAPI 07/2024 INSUMOS</v>
      </c>
      <c r="F11784" s="31">
        <v>4.05</v>
      </c>
    </row>
    <row r="11785" spans="1:6" ht="40.5">
      <c r="A11785" s="31">
        <v>36789</v>
      </c>
      <c r="B11785" s="537" t="s">
        <v>11780</v>
      </c>
      <c r="C11785" s="31" t="s">
        <v>7632</v>
      </c>
      <c r="D11785" s="31">
        <v>2.06</v>
      </c>
      <c r="E11785" s="310" t="str">
        <f t="shared" si="184"/>
        <v>SINAPI 07/2024 INSUMOS</v>
      </c>
      <c r="F11785" s="31">
        <v>2.06</v>
      </c>
    </row>
    <row r="11786" spans="1:6" ht="45">
      <c r="A11786" s="31">
        <v>7173</v>
      </c>
      <c r="B11786" s="537" t="s">
        <v>11781</v>
      </c>
      <c r="C11786" s="31" t="s">
        <v>10851</v>
      </c>
      <c r="D11786" s="118">
        <v>1335</v>
      </c>
      <c r="E11786" s="310" t="str">
        <f t="shared" si="184"/>
        <v>SINAPI 07/2024 INSUMOS</v>
      </c>
      <c r="F11786" s="118">
        <v>1335</v>
      </c>
    </row>
    <row r="11787" spans="1:6" ht="45">
      <c r="A11787" s="31">
        <v>7175</v>
      </c>
      <c r="B11787" s="537" t="s">
        <v>11782</v>
      </c>
      <c r="C11787" s="31" t="s">
        <v>7632</v>
      </c>
      <c r="D11787" s="31">
        <v>1.51</v>
      </c>
      <c r="E11787" s="310" t="str">
        <f t="shared" si="184"/>
        <v>SINAPI 07/2024 INSUMOS</v>
      </c>
      <c r="F11787" s="31">
        <v>1.51</v>
      </c>
    </row>
    <row r="11788" spans="1:6" ht="40.5">
      <c r="A11788" s="31">
        <v>40741</v>
      </c>
      <c r="B11788" s="537" t="s">
        <v>11783</v>
      </c>
      <c r="C11788" s="31" t="s">
        <v>7632</v>
      </c>
      <c r="D11788" s="31">
        <v>2.97</v>
      </c>
      <c r="E11788" s="310" t="str">
        <f t="shared" si="184"/>
        <v>SINAPI 07/2024 INSUMOS</v>
      </c>
      <c r="F11788" s="31">
        <v>2.97</v>
      </c>
    </row>
    <row r="11789" spans="1:6" ht="40.5">
      <c r="A11789" s="31">
        <v>7184</v>
      </c>
      <c r="B11789" s="537" t="s">
        <v>11784</v>
      </c>
      <c r="C11789" s="31" t="s">
        <v>8036</v>
      </c>
      <c r="D11789" s="31">
        <v>52.54</v>
      </c>
      <c r="E11789" s="310" t="str">
        <f t="shared" si="184"/>
        <v>SINAPI 07/2024 INSUMOS</v>
      </c>
      <c r="F11789" s="31">
        <v>52.54</v>
      </c>
    </row>
    <row r="11790" spans="1:6" ht="40.5">
      <c r="A11790" s="31">
        <v>34458</v>
      </c>
      <c r="B11790" s="537" t="s">
        <v>11785</v>
      </c>
      <c r="C11790" s="31" t="s">
        <v>7632</v>
      </c>
      <c r="D11790" s="31">
        <v>194.44</v>
      </c>
      <c r="E11790" s="310" t="str">
        <f t="shared" si="184"/>
        <v>SINAPI 07/2024 INSUMOS</v>
      </c>
      <c r="F11790" s="31">
        <v>194.44</v>
      </c>
    </row>
    <row r="11791" spans="1:6" ht="40.5">
      <c r="A11791" s="31">
        <v>34464</v>
      </c>
      <c r="B11791" s="537" t="s">
        <v>11786</v>
      </c>
      <c r="C11791" s="31" t="s">
        <v>7632</v>
      </c>
      <c r="D11791" s="31">
        <v>289.43</v>
      </c>
      <c r="E11791" s="310" t="str">
        <f t="shared" si="184"/>
        <v>SINAPI 07/2024 INSUMOS</v>
      </c>
      <c r="F11791" s="31">
        <v>289.43</v>
      </c>
    </row>
    <row r="11792" spans="1:6" ht="40.5">
      <c r="A11792" s="31">
        <v>34468</v>
      </c>
      <c r="B11792" s="537" t="s">
        <v>11787</v>
      </c>
      <c r="C11792" s="31" t="s">
        <v>7632</v>
      </c>
      <c r="D11792" s="31">
        <v>364.9</v>
      </c>
      <c r="E11792" s="310" t="str">
        <f t="shared" si="184"/>
        <v>SINAPI 07/2024 INSUMOS</v>
      </c>
      <c r="F11792" s="31">
        <v>364.9</v>
      </c>
    </row>
    <row r="11793" spans="1:6" ht="40.5">
      <c r="A11793" s="31">
        <v>34473</v>
      </c>
      <c r="B11793" s="537" t="s">
        <v>11788</v>
      </c>
      <c r="C11793" s="31" t="s">
        <v>7632</v>
      </c>
      <c r="D11793" s="31">
        <v>221.36</v>
      </c>
      <c r="E11793" s="310" t="str">
        <f t="shared" si="184"/>
        <v>SINAPI 07/2024 INSUMOS</v>
      </c>
      <c r="F11793" s="31">
        <v>221.36</v>
      </c>
    </row>
    <row r="11794" spans="1:6" ht="40.5">
      <c r="A11794" s="31">
        <v>34480</v>
      </c>
      <c r="B11794" s="537" t="s">
        <v>11789</v>
      </c>
      <c r="C11794" s="31" t="s">
        <v>7632</v>
      </c>
      <c r="D11794" s="31">
        <v>409.07</v>
      </c>
      <c r="E11794" s="310" t="str">
        <f t="shared" si="184"/>
        <v>SINAPI 07/2024 INSUMOS</v>
      </c>
      <c r="F11794" s="31">
        <v>409.07</v>
      </c>
    </row>
    <row r="11795" spans="1:6" ht="40.5">
      <c r="A11795" s="31">
        <v>34486</v>
      </c>
      <c r="B11795" s="537" t="s">
        <v>11790</v>
      </c>
      <c r="C11795" s="31" t="s">
        <v>7632</v>
      </c>
      <c r="D11795" s="31">
        <v>484.33</v>
      </c>
      <c r="E11795" s="310" t="str">
        <f t="shared" si="184"/>
        <v>SINAPI 07/2024 INSUMOS</v>
      </c>
      <c r="F11795" s="31">
        <v>484.33</v>
      </c>
    </row>
    <row r="11796" spans="1:6" ht="40.5">
      <c r="A11796" s="31">
        <v>7190</v>
      </c>
      <c r="B11796" s="537" t="s">
        <v>11791</v>
      </c>
      <c r="C11796" s="31" t="s">
        <v>7632</v>
      </c>
      <c r="D11796" s="31">
        <v>16.170000000000002</v>
      </c>
      <c r="E11796" s="310" t="str">
        <f t="shared" si="184"/>
        <v>SINAPI 07/2024 INSUMOS</v>
      </c>
      <c r="F11796" s="31">
        <v>16.170000000000002</v>
      </c>
    </row>
    <row r="11797" spans="1:6" ht="40.5">
      <c r="A11797" s="31">
        <v>34417</v>
      </c>
      <c r="B11797" s="537" t="s">
        <v>11792</v>
      </c>
      <c r="C11797" s="31" t="s">
        <v>7632</v>
      </c>
      <c r="D11797" s="31">
        <v>25.88</v>
      </c>
      <c r="E11797" s="310" t="str">
        <f t="shared" si="184"/>
        <v>SINAPI 07/2024 INSUMOS</v>
      </c>
      <c r="F11797" s="31">
        <v>25.88</v>
      </c>
    </row>
    <row r="11798" spans="1:6" ht="40.5">
      <c r="A11798" s="31">
        <v>7213</v>
      </c>
      <c r="B11798" s="537" t="s">
        <v>11793</v>
      </c>
      <c r="C11798" s="31" t="s">
        <v>8036</v>
      </c>
      <c r="D11798" s="31">
        <v>23.73</v>
      </c>
      <c r="E11798" s="310" t="str">
        <f t="shared" si="184"/>
        <v>SINAPI 07/2024 INSUMOS</v>
      </c>
      <c r="F11798" s="31">
        <v>23.73</v>
      </c>
    </row>
    <row r="11799" spans="1:6" ht="40.5">
      <c r="A11799" s="31">
        <v>7195</v>
      </c>
      <c r="B11799" s="537" t="s">
        <v>11794</v>
      </c>
      <c r="C11799" s="31" t="s">
        <v>7632</v>
      </c>
      <c r="D11799" s="31">
        <v>69.680000000000007</v>
      </c>
      <c r="E11799" s="310" t="str">
        <f t="shared" si="184"/>
        <v>SINAPI 07/2024 INSUMOS</v>
      </c>
      <c r="F11799" s="31">
        <v>69.680000000000007</v>
      </c>
    </row>
    <row r="11800" spans="1:6" ht="40.5">
      <c r="A11800" s="31">
        <v>7186</v>
      </c>
      <c r="B11800" s="537" t="s">
        <v>11795</v>
      </c>
      <c r="C11800" s="31" t="s">
        <v>7632</v>
      </c>
      <c r="D11800" s="31">
        <v>75.900000000000006</v>
      </c>
      <c r="E11800" s="310" t="str">
        <f t="shared" si="184"/>
        <v>SINAPI 07/2024 INSUMOS</v>
      </c>
      <c r="F11800" s="31">
        <v>75.900000000000006</v>
      </c>
    </row>
    <row r="11801" spans="1:6" ht="40.5">
      <c r="A11801" s="31">
        <v>7194</v>
      </c>
      <c r="B11801" s="537" t="s">
        <v>11796</v>
      </c>
      <c r="C11801" s="31" t="s">
        <v>8036</v>
      </c>
      <c r="D11801" s="31">
        <v>34.99</v>
      </c>
      <c r="E11801" s="310" t="str">
        <f t="shared" si="184"/>
        <v>SINAPI 07/2024 INSUMOS</v>
      </c>
      <c r="F11801" s="31">
        <v>34.99</v>
      </c>
    </row>
    <row r="11802" spans="1:6" ht="40.5">
      <c r="A11802" s="31">
        <v>7197</v>
      </c>
      <c r="B11802" s="537" t="s">
        <v>11797</v>
      </c>
      <c r="C11802" s="31" t="s">
        <v>7632</v>
      </c>
      <c r="D11802" s="31">
        <v>147.69999999999999</v>
      </c>
      <c r="E11802" s="310" t="str">
        <f t="shared" si="184"/>
        <v>SINAPI 07/2024 INSUMOS</v>
      </c>
      <c r="F11802" s="31">
        <v>147.69999999999999</v>
      </c>
    </row>
    <row r="11803" spans="1:6" ht="40.5">
      <c r="A11803" s="31">
        <v>7192</v>
      </c>
      <c r="B11803" s="537" t="s">
        <v>11798</v>
      </c>
      <c r="C11803" s="31" t="s">
        <v>7632</v>
      </c>
      <c r="D11803" s="31">
        <v>132.33000000000001</v>
      </c>
      <c r="E11803" s="310" t="str">
        <f t="shared" si="184"/>
        <v>SINAPI 07/2024 INSUMOS</v>
      </c>
      <c r="F11803" s="31">
        <v>132.33000000000001</v>
      </c>
    </row>
    <row r="11804" spans="1:6" ht="40.5">
      <c r="A11804" s="31">
        <v>7193</v>
      </c>
      <c r="B11804" s="537" t="s">
        <v>11799</v>
      </c>
      <c r="C11804" s="31" t="s">
        <v>7632</v>
      </c>
      <c r="D11804" s="31">
        <v>148.97999999999999</v>
      </c>
      <c r="E11804" s="310" t="str">
        <f t="shared" si="184"/>
        <v>SINAPI 07/2024 INSUMOS</v>
      </c>
      <c r="F11804" s="31">
        <v>148.97999999999999</v>
      </c>
    </row>
    <row r="11805" spans="1:6" ht="40.5">
      <c r="A11805" s="31">
        <v>7189</v>
      </c>
      <c r="B11805" s="537" t="s">
        <v>11800</v>
      </c>
      <c r="C11805" s="31" t="s">
        <v>7632</v>
      </c>
      <c r="D11805" s="31">
        <v>173.13</v>
      </c>
      <c r="E11805" s="310" t="str">
        <f t="shared" si="184"/>
        <v>SINAPI 07/2024 INSUMOS</v>
      </c>
      <c r="F11805" s="31">
        <v>173.13</v>
      </c>
    </row>
    <row r="11806" spans="1:6" ht="40.5">
      <c r="A11806" s="31">
        <v>34402</v>
      </c>
      <c r="B11806" s="537" t="s">
        <v>11801</v>
      </c>
      <c r="C11806" s="31" t="s">
        <v>7632</v>
      </c>
      <c r="D11806" s="31">
        <v>244.43</v>
      </c>
      <c r="E11806" s="310" t="str">
        <f t="shared" si="184"/>
        <v>SINAPI 07/2024 INSUMOS</v>
      </c>
      <c r="F11806" s="31">
        <v>244.43</v>
      </c>
    </row>
    <row r="11807" spans="1:6" ht="40.5">
      <c r="A11807" s="31">
        <v>7245</v>
      </c>
      <c r="B11807" s="537" t="s">
        <v>11802</v>
      </c>
      <c r="C11807" s="31" t="s">
        <v>7632</v>
      </c>
      <c r="D11807" s="31">
        <v>41.94</v>
      </c>
      <c r="E11807" s="310" t="str">
        <f t="shared" si="184"/>
        <v>SINAPI 07/2024 INSUMOS</v>
      </c>
      <c r="F11807" s="31">
        <v>41.94</v>
      </c>
    </row>
    <row r="11808" spans="1:6" ht="40.5">
      <c r="A11808" s="31">
        <v>34425</v>
      </c>
      <c r="B11808" s="537" t="s">
        <v>11803</v>
      </c>
      <c r="C11808" s="31" t="s">
        <v>7632</v>
      </c>
      <c r="D11808" s="31">
        <v>157.02000000000001</v>
      </c>
      <c r="E11808" s="310" t="str">
        <f t="shared" si="184"/>
        <v>SINAPI 07/2024 INSUMOS</v>
      </c>
      <c r="F11808" s="31">
        <v>157.02000000000001</v>
      </c>
    </row>
    <row r="11809" spans="1:6" ht="40.5">
      <c r="A11809" s="31">
        <v>7223</v>
      </c>
      <c r="B11809" s="537" t="s">
        <v>11804</v>
      </c>
      <c r="C11809" s="31" t="s">
        <v>7632</v>
      </c>
      <c r="D11809" s="31">
        <v>174.98</v>
      </c>
      <c r="E11809" s="310" t="str">
        <f t="shared" si="184"/>
        <v>SINAPI 07/2024 INSUMOS</v>
      </c>
      <c r="F11809" s="31">
        <v>174.98</v>
      </c>
    </row>
    <row r="11810" spans="1:6" ht="40.5">
      <c r="A11810" s="31">
        <v>7234</v>
      </c>
      <c r="B11810" s="537" t="s">
        <v>11805</v>
      </c>
      <c r="C11810" s="31" t="s">
        <v>7632</v>
      </c>
      <c r="D11810" s="31">
        <v>264.05</v>
      </c>
      <c r="E11810" s="310" t="str">
        <f t="shared" si="184"/>
        <v>SINAPI 07/2024 INSUMOS</v>
      </c>
      <c r="F11810" s="31">
        <v>264.05</v>
      </c>
    </row>
    <row r="11811" spans="1:6" ht="40.5">
      <c r="A11811" s="31">
        <v>7224</v>
      </c>
      <c r="B11811" s="537" t="s">
        <v>11806</v>
      </c>
      <c r="C11811" s="31" t="s">
        <v>7632</v>
      </c>
      <c r="D11811" s="31">
        <v>321.68</v>
      </c>
      <c r="E11811" s="310" t="str">
        <f t="shared" si="184"/>
        <v>SINAPI 07/2024 INSUMOS</v>
      </c>
      <c r="F11811" s="31">
        <v>321.68</v>
      </c>
    </row>
    <row r="11812" spans="1:6" ht="40.5">
      <c r="A11812" s="31">
        <v>7225</v>
      </c>
      <c r="B11812" s="537" t="s">
        <v>11807</v>
      </c>
      <c r="C11812" s="31" t="s">
        <v>7632</v>
      </c>
      <c r="D11812" s="31">
        <v>344.92</v>
      </c>
      <c r="E11812" s="310" t="str">
        <f t="shared" si="184"/>
        <v>SINAPI 07/2024 INSUMOS</v>
      </c>
      <c r="F11812" s="31">
        <v>344.92</v>
      </c>
    </row>
    <row r="11813" spans="1:6" ht="40.5">
      <c r="A11813" s="31">
        <v>7226</v>
      </c>
      <c r="B11813" s="537" t="s">
        <v>11808</v>
      </c>
      <c r="C11813" s="31" t="s">
        <v>7632</v>
      </c>
      <c r="D11813" s="31">
        <v>368.08</v>
      </c>
      <c r="E11813" s="310" t="str">
        <f t="shared" si="184"/>
        <v>SINAPI 07/2024 INSUMOS</v>
      </c>
      <c r="F11813" s="31">
        <v>368.08</v>
      </c>
    </row>
    <row r="11814" spans="1:6" ht="40.5">
      <c r="A11814" s="31">
        <v>7227</v>
      </c>
      <c r="B11814" s="537" t="s">
        <v>11809</v>
      </c>
      <c r="C11814" s="31" t="s">
        <v>7632</v>
      </c>
      <c r="D11814" s="31">
        <v>418.98</v>
      </c>
      <c r="E11814" s="310" t="str">
        <f t="shared" si="184"/>
        <v>SINAPI 07/2024 INSUMOS</v>
      </c>
      <c r="F11814" s="31">
        <v>418.98</v>
      </c>
    </row>
    <row r="11815" spans="1:6" ht="40.5">
      <c r="A11815" s="31">
        <v>7212</v>
      </c>
      <c r="B11815" s="537" t="s">
        <v>11810</v>
      </c>
      <c r="C11815" s="31" t="s">
        <v>7632</v>
      </c>
      <c r="D11815" s="31">
        <v>460.35</v>
      </c>
      <c r="E11815" s="310" t="str">
        <f t="shared" si="184"/>
        <v>SINAPI 07/2024 INSUMOS</v>
      </c>
      <c r="F11815" s="31">
        <v>460.35</v>
      </c>
    </row>
    <row r="11816" spans="1:6" ht="40.5">
      <c r="A11816" s="31">
        <v>7229</v>
      </c>
      <c r="B11816" s="537" t="s">
        <v>11811</v>
      </c>
      <c r="C11816" s="31" t="s">
        <v>7632</v>
      </c>
      <c r="D11816" s="31">
        <v>291.8</v>
      </c>
      <c r="E11816" s="310" t="str">
        <f t="shared" si="184"/>
        <v>SINAPI 07/2024 INSUMOS</v>
      </c>
      <c r="F11816" s="31">
        <v>291.8</v>
      </c>
    </row>
    <row r="11817" spans="1:6" ht="40.5">
      <c r="A11817" s="31">
        <v>7230</v>
      </c>
      <c r="B11817" s="537" t="s">
        <v>11812</v>
      </c>
      <c r="C11817" s="31" t="s">
        <v>7632</v>
      </c>
      <c r="D11817" s="31">
        <v>485.79</v>
      </c>
      <c r="E11817" s="310" t="str">
        <f t="shared" si="184"/>
        <v>SINAPI 07/2024 INSUMOS</v>
      </c>
      <c r="F11817" s="31">
        <v>485.79</v>
      </c>
    </row>
    <row r="11818" spans="1:6" ht="40.5">
      <c r="A11818" s="31">
        <v>7231</v>
      </c>
      <c r="B11818" s="537" t="s">
        <v>11813</v>
      </c>
      <c r="C11818" s="31" t="s">
        <v>7632</v>
      </c>
      <c r="D11818" s="31">
        <v>689.13</v>
      </c>
      <c r="E11818" s="310" t="str">
        <f t="shared" ref="E11818:E11881" si="185">+$G$7658</f>
        <v>SINAPI 07/2024 INSUMOS</v>
      </c>
      <c r="F11818" s="31">
        <v>689.13</v>
      </c>
    </row>
    <row r="11819" spans="1:6" ht="40.5">
      <c r="A11819" s="31">
        <v>7220</v>
      </c>
      <c r="B11819" s="537" t="s">
        <v>11814</v>
      </c>
      <c r="C11819" s="31" t="s">
        <v>7632</v>
      </c>
      <c r="D11819" s="31">
        <v>850.66</v>
      </c>
      <c r="E11819" s="310" t="str">
        <f t="shared" si="185"/>
        <v>SINAPI 07/2024 INSUMOS</v>
      </c>
      <c r="F11819" s="31">
        <v>850.66</v>
      </c>
    </row>
    <row r="11820" spans="1:6" ht="40.5">
      <c r="A11820" s="31">
        <v>34447</v>
      </c>
      <c r="B11820" s="537" t="s">
        <v>11815</v>
      </c>
      <c r="C11820" s="31" t="s">
        <v>7632</v>
      </c>
      <c r="D11820" s="31">
        <v>951.17</v>
      </c>
      <c r="E11820" s="310" t="str">
        <f t="shared" si="185"/>
        <v>SINAPI 07/2024 INSUMOS</v>
      </c>
      <c r="F11820" s="31">
        <v>951.17</v>
      </c>
    </row>
    <row r="11821" spans="1:6" ht="40.5">
      <c r="A11821" s="31">
        <v>7233</v>
      </c>
      <c r="B11821" s="537" t="s">
        <v>11816</v>
      </c>
      <c r="C11821" s="31" t="s">
        <v>7632</v>
      </c>
      <c r="D11821" s="118">
        <v>1091.1400000000001</v>
      </c>
      <c r="E11821" s="310" t="str">
        <f t="shared" si="185"/>
        <v>SINAPI 07/2024 INSUMOS</v>
      </c>
      <c r="F11821" s="118">
        <v>1091.1400000000001</v>
      </c>
    </row>
    <row r="11822" spans="1:6" ht="75">
      <c r="A11822" s="31">
        <v>40740</v>
      </c>
      <c r="B11822" s="537" t="s">
        <v>11817</v>
      </c>
      <c r="C11822" s="31" t="s">
        <v>8036</v>
      </c>
      <c r="D11822" s="31">
        <v>148.52000000000001</v>
      </c>
      <c r="E11822" s="310" t="str">
        <f t="shared" si="185"/>
        <v>SINAPI 07/2024 INSUMOS</v>
      </c>
      <c r="F11822" s="31">
        <v>148.52000000000001</v>
      </c>
    </row>
    <row r="11823" spans="1:6" ht="45">
      <c r="A11823" s="31">
        <v>25007</v>
      </c>
      <c r="B11823" s="537" t="s">
        <v>11818</v>
      </c>
      <c r="C11823" s="31" t="s">
        <v>8036</v>
      </c>
      <c r="D11823" s="31">
        <v>42.5</v>
      </c>
      <c r="E11823" s="310" t="str">
        <f t="shared" si="185"/>
        <v>SINAPI 07/2024 INSUMOS</v>
      </c>
      <c r="F11823" s="31">
        <v>42.5</v>
      </c>
    </row>
    <row r="11824" spans="1:6" ht="75">
      <c r="A11824" s="31">
        <v>43071</v>
      </c>
      <c r="B11824" s="537" t="s">
        <v>11819</v>
      </c>
      <c r="C11824" s="31" t="s">
        <v>8036</v>
      </c>
      <c r="D11824" s="31">
        <v>167.24</v>
      </c>
      <c r="E11824" s="310" t="str">
        <f t="shared" si="185"/>
        <v>SINAPI 07/2024 INSUMOS</v>
      </c>
      <c r="F11824" s="31">
        <v>167.24</v>
      </c>
    </row>
    <row r="11825" spans="1:6" ht="75">
      <c r="A11825" s="31">
        <v>39520</v>
      </c>
      <c r="B11825" s="537" t="s">
        <v>11820</v>
      </c>
      <c r="C11825" s="31" t="s">
        <v>8036</v>
      </c>
      <c r="D11825" s="31">
        <v>136.44</v>
      </c>
      <c r="E11825" s="310" t="str">
        <f t="shared" si="185"/>
        <v>SINAPI 07/2024 INSUMOS</v>
      </c>
      <c r="F11825" s="31">
        <v>136.44</v>
      </c>
    </row>
    <row r="11826" spans="1:6" ht="75">
      <c r="A11826" s="31">
        <v>39521</v>
      </c>
      <c r="B11826" s="537" t="s">
        <v>11821</v>
      </c>
      <c r="C11826" s="31" t="s">
        <v>8036</v>
      </c>
      <c r="D11826" s="31">
        <v>140.9</v>
      </c>
      <c r="E11826" s="310" t="str">
        <f t="shared" si="185"/>
        <v>SINAPI 07/2024 INSUMOS</v>
      </c>
      <c r="F11826" s="31">
        <v>140.9</v>
      </c>
    </row>
    <row r="11827" spans="1:6" ht="60">
      <c r="A11827" s="31">
        <v>39522</v>
      </c>
      <c r="B11827" s="537" t="s">
        <v>11822</v>
      </c>
      <c r="C11827" s="31" t="s">
        <v>8036</v>
      </c>
      <c r="D11827" s="31">
        <v>145.49</v>
      </c>
      <c r="E11827" s="310" t="str">
        <f t="shared" si="185"/>
        <v>SINAPI 07/2024 INSUMOS</v>
      </c>
      <c r="F11827" s="31">
        <v>145.49</v>
      </c>
    </row>
    <row r="11828" spans="1:6" ht="45">
      <c r="A11828" s="31">
        <v>7243</v>
      </c>
      <c r="B11828" s="537" t="s">
        <v>11823</v>
      </c>
      <c r="C11828" s="31" t="s">
        <v>8036</v>
      </c>
      <c r="D11828" s="31">
        <v>44.41</v>
      </c>
      <c r="E11828" s="310" t="str">
        <f t="shared" si="185"/>
        <v>SINAPI 07/2024 INSUMOS</v>
      </c>
      <c r="F11828" s="31">
        <v>44.41</v>
      </c>
    </row>
    <row r="11829" spans="1:6" ht="45">
      <c r="A11829" s="31">
        <v>11067</v>
      </c>
      <c r="B11829" s="537" t="s">
        <v>11824</v>
      </c>
      <c r="C11829" s="31" t="s">
        <v>7632</v>
      </c>
      <c r="D11829" s="31">
        <v>466.74</v>
      </c>
      <c r="E11829" s="310" t="str">
        <f t="shared" si="185"/>
        <v>SINAPI 07/2024 INSUMOS</v>
      </c>
      <c r="F11829" s="31">
        <v>466.74</v>
      </c>
    </row>
    <row r="11830" spans="1:6" ht="45">
      <c r="A11830" s="31">
        <v>11068</v>
      </c>
      <c r="B11830" s="537" t="s">
        <v>11825</v>
      </c>
      <c r="C11830" s="31" t="s">
        <v>7632</v>
      </c>
      <c r="D11830" s="31">
        <v>589.65</v>
      </c>
      <c r="E11830" s="310" t="str">
        <f t="shared" si="185"/>
        <v>SINAPI 07/2024 INSUMOS</v>
      </c>
      <c r="F11830" s="31">
        <v>589.65</v>
      </c>
    </row>
    <row r="11831" spans="1:6" ht="40.5">
      <c r="A11831" s="31">
        <v>7246</v>
      </c>
      <c r="B11831" s="537" t="s">
        <v>11826</v>
      </c>
      <c r="C11831" s="31" t="s">
        <v>7632</v>
      </c>
      <c r="D11831" s="31">
        <v>46.32</v>
      </c>
      <c r="E11831" s="310" t="str">
        <f t="shared" si="185"/>
        <v>SINAPI 07/2024 INSUMOS</v>
      </c>
      <c r="F11831" s="31">
        <v>46.32</v>
      </c>
    </row>
    <row r="11832" spans="1:6" ht="40.5">
      <c r="A11832" s="31">
        <v>12869</v>
      </c>
      <c r="B11832" s="537" t="s">
        <v>11827</v>
      </c>
      <c r="C11832" s="31" t="s">
        <v>7781</v>
      </c>
      <c r="D11832" s="31">
        <v>17.86</v>
      </c>
      <c r="E11832" s="310" t="str">
        <f t="shared" si="185"/>
        <v>SINAPI 07/2024 INSUMOS</v>
      </c>
      <c r="F11832" s="31">
        <v>20.73</v>
      </c>
    </row>
    <row r="11833" spans="1:6" ht="40.5">
      <c r="A11833" s="31">
        <v>41097</v>
      </c>
      <c r="B11833" s="537" t="s">
        <v>11828</v>
      </c>
      <c r="C11833" s="31" t="s">
        <v>7783</v>
      </c>
      <c r="D11833" s="118">
        <v>3122.25</v>
      </c>
      <c r="E11833" s="310" t="str">
        <f t="shared" si="185"/>
        <v>SINAPI 07/2024 INSUMOS</v>
      </c>
      <c r="F11833" s="118">
        <v>3625.31</v>
      </c>
    </row>
    <row r="11834" spans="1:6" ht="40.5">
      <c r="A11834" s="31">
        <v>1574</v>
      </c>
      <c r="B11834" s="537" t="s">
        <v>11829</v>
      </c>
      <c r="C11834" s="31" t="s">
        <v>7632</v>
      </c>
      <c r="D11834" s="31">
        <v>2.27</v>
      </c>
      <c r="E11834" s="310" t="str">
        <f t="shared" si="185"/>
        <v>SINAPI 07/2024 INSUMOS</v>
      </c>
      <c r="F11834" s="31">
        <v>2.27</v>
      </c>
    </row>
    <row r="11835" spans="1:6" ht="40.5">
      <c r="A11835" s="31">
        <v>1581</v>
      </c>
      <c r="B11835" s="537" t="s">
        <v>11830</v>
      </c>
      <c r="C11835" s="31" t="s">
        <v>7632</v>
      </c>
      <c r="D11835" s="31">
        <v>15.76</v>
      </c>
      <c r="E11835" s="310" t="str">
        <f t="shared" si="185"/>
        <v>SINAPI 07/2024 INSUMOS</v>
      </c>
      <c r="F11835" s="31">
        <v>15.76</v>
      </c>
    </row>
    <row r="11836" spans="1:6" ht="40.5">
      <c r="A11836" s="31">
        <v>1575</v>
      </c>
      <c r="B11836" s="537" t="s">
        <v>11831</v>
      </c>
      <c r="C11836" s="31" t="s">
        <v>7632</v>
      </c>
      <c r="D11836" s="31">
        <v>2.7</v>
      </c>
      <c r="E11836" s="310" t="str">
        <f t="shared" si="185"/>
        <v>SINAPI 07/2024 INSUMOS</v>
      </c>
      <c r="F11836" s="31">
        <v>2.7</v>
      </c>
    </row>
    <row r="11837" spans="1:6" ht="40.5">
      <c r="A11837" s="31">
        <v>1570</v>
      </c>
      <c r="B11837" s="537" t="s">
        <v>11832</v>
      </c>
      <c r="C11837" s="31" t="s">
        <v>7632</v>
      </c>
      <c r="D11837" s="31">
        <v>1.35</v>
      </c>
      <c r="E11837" s="310" t="str">
        <f t="shared" si="185"/>
        <v>SINAPI 07/2024 INSUMOS</v>
      </c>
      <c r="F11837" s="31">
        <v>1.35</v>
      </c>
    </row>
    <row r="11838" spans="1:6" ht="40.5">
      <c r="A11838" s="31">
        <v>1576</v>
      </c>
      <c r="B11838" s="537" t="s">
        <v>11833</v>
      </c>
      <c r="C11838" s="31" t="s">
        <v>7632</v>
      </c>
      <c r="D11838" s="31">
        <v>3.73</v>
      </c>
      <c r="E11838" s="310" t="str">
        <f t="shared" si="185"/>
        <v>SINAPI 07/2024 INSUMOS</v>
      </c>
      <c r="F11838" s="31">
        <v>3.73</v>
      </c>
    </row>
    <row r="11839" spans="1:6" ht="40.5">
      <c r="A11839" s="31">
        <v>1577</v>
      </c>
      <c r="B11839" s="537" t="s">
        <v>11834</v>
      </c>
      <c r="C11839" s="31" t="s">
        <v>7632</v>
      </c>
      <c r="D11839" s="31">
        <v>4.21</v>
      </c>
      <c r="E11839" s="310" t="str">
        <f t="shared" si="185"/>
        <v>SINAPI 07/2024 INSUMOS</v>
      </c>
      <c r="F11839" s="31">
        <v>4.21</v>
      </c>
    </row>
    <row r="11840" spans="1:6" ht="40.5">
      <c r="A11840" s="31">
        <v>1571</v>
      </c>
      <c r="B11840" s="537" t="s">
        <v>11835</v>
      </c>
      <c r="C11840" s="31" t="s">
        <v>7632</v>
      </c>
      <c r="D11840" s="31">
        <v>1.76</v>
      </c>
      <c r="E11840" s="310" t="str">
        <f t="shared" si="185"/>
        <v>SINAPI 07/2024 INSUMOS</v>
      </c>
      <c r="F11840" s="31">
        <v>1.76</v>
      </c>
    </row>
    <row r="11841" spans="1:6" ht="40.5">
      <c r="A11841" s="31">
        <v>1578</v>
      </c>
      <c r="B11841" s="537" t="s">
        <v>11836</v>
      </c>
      <c r="C11841" s="31" t="s">
        <v>7632</v>
      </c>
      <c r="D11841" s="31">
        <v>7.3</v>
      </c>
      <c r="E11841" s="310" t="str">
        <f t="shared" si="185"/>
        <v>SINAPI 07/2024 INSUMOS</v>
      </c>
      <c r="F11841" s="31">
        <v>7.3</v>
      </c>
    </row>
    <row r="11842" spans="1:6" ht="40.5">
      <c r="A11842" s="31">
        <v>1573</v>
      </c>
      <c r="B11842" s="537" t="s">
        <v>11837</v>
      </c>
      <c r="C11842" s="31" t="s">
        <v>7632</v>
      </c>
      <c r="D11842" s="31">
        <v>2.1</v>
      </c>
      <c r="E11842" s="310" t="str">
        <f t="shared" si="185"/>
        <v>SINAPI 07/2024 INSUMOS</v>
      </c>
      <c r="F11842" s="31">
        <v>2.1</v>
      </c>
    </row>
    <row r="11843" spans="1:6" ht="40.5">
      <c r="A11843" s="31">
        <v>1579</v>
      </c>
      <c r="B11843" s="537" t="s">
        <v>11838</v>
      </c>
      <c r="C11843" s="31" t="s">
        <v>7632</v>
      </c>
      <c r="D11843" s="31">
        <v>9.1</v>
      </c>
      <c r="E11843" s="310" t="str">
        <f t="shared" si="185"/>
        <v>SINAPI 07/2024 INSUMOS</v>
      </c>
      <c r="F11843" s="31">
        <v>9.1</v>
      </c>
    </row>
    <row r="11844" spans="1:6" ht="40.5">
      <c r="A11844" s="31">
        <v>1580</v>
      </c>
      <c r="B11844" s="537" t="s">
        <v>11839</v>
      </c>
      <c r="C11844" s="31" t="s">
        <v>7632</v>
      </c>
      <c r="D11844" s="31">
        <v>11.2</v>
      </c>
      <c r="E11844" s="310" t="str">
        <f t="shared" si="185"/>
        <v>SINAPI 07/2024 INSUMOS</v>
      </c>
      <c r="F11844" s="31">
        <v>11.2</v>
      </c>
    </row>
    <row r="11845" spans="1:6" ht="40.5">
      <c r="A11845" s="31">
        <v>39321</v>
      </c>
      <c r="B11845" s="537" t="s">
        <v>11840</v>
      </c>
      <c r="C11845" s="31" t="s">
        <v>7632</v>
      </c>
      <c r="D11845" s="31">
        <v>16.63</v>
      </c>
      <c r="E11845" s="310" t="str">
        <f t="shared" si="185"/>
        <v>SINAPI 07/2024 INSUMOS</v>
      </c>
      <c r="F11845" s="31">
        <v>16.63</v>
      </c>
    </row>
    <row r="11846" spans="1:6" ht="40.5">
      <c r="A11846" s="31">
        <v>39319</v>
      </c>
      <c r="B11846" s="537" t="s">
        <v>11841</v>
      </c>
      <c r="C11846" s="31" t="s">
        <v>7632</v>
      </c>
      <c r="D11846" s="31">
        <v>6.92</v>
      </c>
      <c r="E11846" s="310" t="str">
        <f t="shared" si="185"/>
        <v>SINAPI 07/2024 INSUMOS</v>
      </c>
      <c r="F11846" s="31">
        <v>6.92</v>
      </c>
    </row>
    <row r="11847" spans="1:6" ht="40.5">
      <c r="A11847" s="31">
        <v>39320</v>
      </c>
      <c r="B11847" s="537" t="s">
        <v>11842</v>
      </c>
      <c r="C11847" s="31" t="s">
        <v>7632</v>
      </c>
      <c r="D11847" s="31">
        <v>13.3</v>
      </c>
      <c r="E11847" s="310" t="str">
        <f t="shared" si="185"/>
        <v>SINAPI 07/2024 INSUMOS</v>
      </c>
      <c r="F11847" s="31">
        <v>13.3</v>
      </c>
    </row>
    <row r="11848" spans="1:6" ht="40.5">
      <c r="A11848" s="31">
        <v>1591</v>
      </c>
      <c r="B11848" s="537" t="s">
        <v>11843</v>
      </c>
      <c r="C11848" s="31" t="s">
        <v>7632</v>
      </c>
      <c r="D11848" s="31">
        <v>34.75</v>
      </c>
      <c r="E11848" s="310" t="str">
        <f t="shared" si="185"/>
        <v>SINAPI 07/2024 INSUMOS</v>
      </c>
      <c r="F11848" s="31">
        <v>34.75</v>
      </c>
    </row>
    <row r="11849" spans="1:6" ht="40.5">
      <c r="A11849" s="31">
        <v>1547</v>
      </c>
      <c r="B11849" s="537" t="s">
        <v>11844</v>
      </c>
      <c r="C11849" s="31" t="s">
        <v>7632</v>
      </c>
      <c r="D11849" s="31">
        <v>182.07</v>
      </c>
      <c r="E11849" s="310" t="str">
        <f t="shared" si="185"/>
        <v>SINAPI 07/2024 INSUMOS</v>
      </c>
      <c r="F11849" s="31">
        <v>182.07</v>
      </c>
    </row>
    <row r="11850" spans="1:6" ht="40.5">
      <c r="A11850" s="31">
        <v>38196</v>
      </c>
      <c r="B11850" s="537" t="s">
        <v>11845</v>
      </c>
      <c r="C11850" s="31" t="s">
        <v>7632</v>
      </c>
      <c r="D11850" s="31">
        <v>35.46</v>
      </c>
      <c r="E11850" s="310" t="str">
        <f t="shared" si="185"/>
        <v>SINAPI 07/2024 INSUMOS</v>
      </c>
      <c r="F11850" s="31">
        <v>35.46</v>
      </c>
    </row>
    <row r="11851" spans="1:6" ht="40.5">
      <c r="A11851" s="31">
        <v>1543</v>
      </c>
      <c r="B11851" s="537" t="s">
        <v>11846</v>
      </c>
      <c r="C11851" s="31" t="s">
        <v>7632</v>
      </c>
      <c r="D11851" s="31">
        <v>37.68</v>
      </c>
      <c r="E11851" s="310" t="str">
        <f t="shared" si="185"/>
        <v>SINAPI 07/2024 INSUMOS</v>
      </c>
      <c r="F11851" s="31">
        <v>37.68</v>
      </c>
    </row>
    <row r="11852" spans="1:6" ht="40.5">
      <c r="A11852" s="31">
        <v>1585</v>
      </c>
      <c r="B11852" s="537" t="s">
        <v>11847</v>
      </c>
      <c r="C11852" s="31" t="s">
        <v>7632</v>
      </c>
      <c r="D11852" s="31">
        <v>7.3</v>
      </c>
      <c r="E11852" s="310" t="str">
        <f t="shared" si="185"/>
        <v>SINAPI 07/2024 INSUMOS</v>
      </c>
      <c r="F11852" s="31">
        <v>7.3</v>
      </c>
    </row>
    <row r="11853" spans="1:6" ht="40.5">
      <c r="A11853" s="31">
        <v>1593</v>
      </c>
      <c r="B11853" s="537" t="s">
        <v>11848</v>
      </c>
      <c r="C11853" s="31" t="s">
        <v>7632</v>
      </c>
      <c r="D11853" s="31">
        <v>38.75</v>
      </c>
      <c r="E11853" s="310" t="str">
        <f t="shared" si="185"/>
        <v>SINAPI 07/2024 INSUMOS</v>
      </c>
      <c r="F11853" s="31">
        <v>38.75</v>
      </c>
    </row>
    <row r="11854" spans="1:6" ht="40.5">
      <c r="A11854" s="31">
        <v>11838</v>
      </c>
      <c r="B11854" s="537" t="s">
        <v>11849</v>
      </c>
      <c r="C11854" s="31" t="s">
        <v>7632</v>
      </c>
      <c r="D11854" s="31">
        <v>51.14</v>
      </c>
      <c r="E11854" s="310" t="str">
        <f t="shared" si="185"/>
        <v>SINAPI 07/2024 INSUMOS</v>
      </c>
      <c r="F11854" s="31">
        <v>51.14</v>
      </c>
    </row>
    <row r="11855" spans="1:6" ht="40.5">
      <c r="A11855" s="31">
        <v>1594</v>
      </c>
      <c r="B11855" s="537" t="s">
        <v>11850</v>
      </c>
      <c r="C11855" s="31" t="s">
        <v>7632</v>
      </c>
      <c r="D11855" s="31">
        <v>51.7</v>
      </c>
      <c r="E11855" s="310" t="str">
        <f t="shared" si="185"/>
        <v>SINAPI 07/2024 INSUMOS</v>
      </c>
      <c r="F11855" s="31">
        <v>51.7</v>
      </c>
    </row>
    <row r="11856" spans="1:6" ht="40.5">
      <c r="A11856" s="31">
        <v>1586</v>
      </c>
      <c r="B11856" s="537" t="s">
        <v>11851</v>
      </c>
      <c r="C11856" s="31" t="s">
        <v>7632</v>
      </c>
      <c r="D11856" s="31">
        <v>9.23</v>
      </c>
      <c r="E11856" s="310" t="str">
        <f t="shared" si="185"/>
        <v>SINAPI 07/2024 INSUMOS</v>
      </c>
      <c r="F11856" s="31">
        <v>9.23</v>
      </c>
    </row>
    <row r="11857" spans="1:6" ht="40.5">
      <c r="A11857" s="31">
        <v>11839</v>
      </c>
      <c r="B11857" s="537" t="s">
        <v>11852</v>
      </c>
      <c r="C11857" s="31" t="s">
        <v>7632</v>
      </c>
      <c r="D11857" s="31">
        <v>74.41</v>
      </c>
      <c r="E11857" s="310" t="str">
        <f t="shared" si="185"/>
        <v>SINAPI 07/2024 INSUMOS</v>
      </c>
      <c r="F11857" s="31">
        <v>74.41</v>
      </c>
    </row>
    <row r="11858" spans="1:6" ht="40.5">
      <c r="A11858" s="31">
        <v>1587</v>
      </c>
      <c r="B11858" s="537" t="s">
        <v>11853</v>
      </c>
      <c r="C11858" s="31" t="s">
        <v>7632</v>
      </c>
      <c r="D11858" s="31">
        <v>9.4</v>
      </c>
      <c r="E11858" s="310" t="str">
        <f t="shared" si="185"/>
        <v>SINAPI 07/2024 INSUMOS</v>
      </c>
      <c r="F11858" s="31">
        <v>9.4</v>
      </c>
    </row>
    <row r="11859" spans="1:6" ht="40.5">
      <c r="A11859" s="31">
        <v>1545</v>
      </c>
      <c r="B11859" s="537" t="s">
        <v>11854</v>
      </c>
      <c r="C11859" s="31" t="s">
        <v>7632</v>
      </c>
      <c r="D11859" s="31">
        <v>89.28</v>
      </c>
      <c r="E11859" s="310" t="str">
        <f t="shared" si="185"/>
        <v>SINAPI 07/2024 INSUMOS</v>
      </c>
      <c r="F11859" s="31">
        <v>89.28</v>
      </c>
    </row>
    <row r="11860" spans="1:6" ht="40.5">
      <c r="A11860" s="31">
        <v>1588</v>
      </c>
      <c r="B11860" s="537" t="s">
        <v>11855</v>
      </c>
      <c r="C11860" s="31" t="s">
        <v>7632</v>
      </c>
      <c r="D11860" s="31">
        <v>12.9</v>
      </c>
      <c r="E11860" s="310" t="str">
        <f t="shared" si="185"/>
        <v>SINAPI 07/2024 INSUMOS</v>
      </c>
      <c r="F11860" s="31">
        <v>12.9</v>
      </c>
    </row>
    <row r="11861" spans="1:6" ht="40.5">
      <c r="A11861" s="31">
        <v>1535</v>
      </c>
      <c r="B11861" s="537" t="s">
        <v>11856</v>
      </c>
      <c r="C11861" s="31" t="s">
        <v>7632</v>
      </c>
      <c r="D11861" s="31">
        <v>7.43</v>
      </c>
      <c r="E11861" s="310" t="str">
        <f t="shared" si="185"/>
        <v>SINAPI 07/2024 INSUMOS</v>
      </c>
      <c r="F11861" s="31">
        <v>7.43</v>
      </c>
    </row>
    <row r="11862" spans="1:6" ht="40.5">
      <c r="A11862" s="31">
        <v>1589</v>
      </c>
      <c r="B11862" s="537" t="s">
        <v>11857</v>
      </c>
      <c r="C11862" s="31" t="s">
        <v>7632</v>
      </c>
      <c r="D11862" s="31">
        <v>13.31</v>
      </c>
      <c r="E11862" s="310" t="str">
        <f t="shared" si="185"/>
        <v>SINAPI 07/2024 INSUMOS</v>
      </c>
      <c r="F11862" s="31">
        <v>13.31</v>
      </c>
    </row>
    <row r="11863" spans="1:6" ht="40.5">
      <c r="A11863" s="31">
        <v>1546</v>
      </c>
      <c r="B11863" s="537" t="s">
        <v>11858</v>
      </c>
      <c r="C11863" s="31" t="s">
        <v>7632</v>
      </c>
      <c r="D11863" s="31">
        <v>150.66999999999999</v>
      </c>
      <c r="E11863" s="310" t="str">
        <f t="shared" si="185"/>
        <v>SINAPI 07/2024 INSUMOS</v>
      </c>
      <c r="F11863" s="31">
        <v>150.66999999999999</v>
      </c>
    </row>
    <row r="11864" spans="1:6" ht="40.5">
      <c r="A11864" s="31">
        <v>1590</v>
      </c>
      <c r="B11864" s="537" t="s">
        <v>11859</v>
      </c>
      <c r="C11864" s="31" t="s">
        <v>7632</v>
      </c>
      <c r="D11864" s="31">
        <v>23.43</v>
      </c>
      <c r="E11864" s="310" t="str">
        <f t="shared" si="185"/>
        <v>SINAPI 07/2024 INSUMOS</v>
      </c>
      <c r="F11864" s="31">
        <v>23.43</v>
      </c>
    </row>
    <row r="11865" spans="1:6" ht="40.5">
      <c r="A11865" s="31">
        <v>1542</v>
      </c>
      <c r="B11865" s="537" t="s">
        <v>11860</v>
      </c>
      <c r="C11865" s="31" t="s">
        <v>7632</v>
      </c>
      <c r="D11865" s="31">
        <v>31.04</v>
      </c>
      <c r="E11865" s="310" t="str">
        <f t="shared" si="185"/>
        <v>SINAPI 07/2024 INSUMOS</v>
      </c>
      <c r="F11865" s="31">
        <v>31.04</v>
      </c>
    </row>
    <row r="11866" spans="1:6" ht="40.5">
      <c r="A11866" s="31">
        <v>38415</v>
      </c>
      <c r="B11866" s="537" t="s">
        <v>11861</v>
      </c>
      <c r="C11866" s="31" t="s">
        <v>7632</v>
      </c>
      <c r="D11866" s="31">
        <v>981.92</v>
      </c>
      <c r="E11866" s="310" t="str">
        <f t="shared" si="185"/>
        <v>SINAPI 07/2024 INSUMOS</v>
      </c>
      <c r="F11866" s="31">
        <v>981.92</v>
      </c>
    </row>
    <row r="11867" spans="1:6" ht="40.5">
      <c r="A11867" s="31">
        <v>38414</v>
      </c>
      <c r="B11867" s="537" t="s">
        <v>11862</v>
      </c>
      <c r="C11867" s="31" t="s">
        <v>7632</v>
      </c>
      <c r="D11867" s="118">
        <v>1378.14</v>
      </c>
      <c r="E11867" s="310" t="str">
        <f t="shared" si="185"/>
        <v>SINAPI 07/2024 INSUMOS</v>
      </c>
      <c r="F11867" s="118">
        <v>1378.14</v>
      </c>
    </row>
    <row r="11868" spans="1:6" ht="40.5">
      <c r="A11868" s="31">
        <v>38128</v>
      </c>
      <c r="B11868" s="537" t="s">
        <v>11863</v>
      </c>
      <c r="C11868" s="31" t="s">
        <v>7681</v>
      </c>
      <c r="D11868" s="31">
        <v>0.62</v>
      </c>
      <c r="E11868" s="310" t="str">
        <f t="shared" si="185"/>
        <v>SINAPI 07/2024 INSUMOS</v>
      </c>
      <c r="F11868" s="31">
        <v>0.62</v>
      </c>
    </row>
    <row r="11869" spans="1:6" ht="40.5">
      <c r="A11869" s="31">
        <v>7253</v>
      </c>
      <c r="B11869" s="537" t="s">
        <v>11864</v>
      </c>
      <c r="C11869" s="31" t="s">
        <v>7779</v>
      </c>
      <c r="D11869" s="31">
        <v>132.85</v>
      </c>
      <c r="E11869" s="310" t="str">
        <f t="shared" si="185"/>
        <v>SINAPI 07/2024 INSUMOS</v>
      </c>
      <c r="F11869" s="31">
        <v>132.85</v>
      </c>
    </row>
    <row r="11870" spans="1:6" ht="40.5">
      <c r="A11870" s="31">
        <v>4806</v>
      </c>
      <c r="B11870" s="537" t="s">
        <v>11865</v>
      </c>
      <c r="C11870" s="31" t="s">
        <v>7677</v>
      </c>
      <c r="D11870" s="31">
        <v>23.87</v>
      </c>
      <c r="E11870" s="310" t="str">
        <f t="shared" si="185"/>
        <v>SINAPI 07/2024 INSUMOS</v>
      </c>
      <c r="F11870" s="31">
        <v>23.87</v>
      </c>
    </row>
    <row r="11871" spans="1:6" ht="40.5">
      <c r="A11871" s="31">
        <v>34401</v>
      </c>
      <c r="B11871" s="537" t="s">
        <v>11866</v>
      </c>
      <c r="C11871" s="31" t="s">
        <v>7632</v>
      </c>
      <c r="D11871" s="31">
        <v>1.31</v>
      </c>
      <c r="E11871" s="310" t="str">
        <f t="shared" si="185"/>
        <v>SINAPI 07/2024 INSUMOS</v>
      </c>
      <c r="F11871" s="31">
        <v>1.31</v>
      </c>
    </row>
    <row r="11872" spans="1:6" ht="40.5">
      <c r="A11872" s="31">
        <v>7260</v>
      </c>
      <c r="B11872" s="537" t="s">
        <v>11867</v>
      </c>
      <c r="C11872" s="31" t="s">
        <v>7632</v>
      </c>
      <c r="D11872" s="31">
        <v>1.1599999999999999</v>
      </c>
      <c r="E11872" s="310" t="str">
        <f t="shared" si="185"/>
        <v>SINAPI 07/2024 INSUMOS</v>
      </c>
      <c r="F11872" s="31">
        <v>1.1599999999999999</v>
      </c>
    </row>
    <row r="11873" spans="1:6" ht="40.5">
      <c r="A11873" s="31">
        <v>7256</v>
      </c>
      <c r="B11873" s="537" t="s">
        <v>11868</v>
      </c>
      <c r="C11873" s="31" t="s">
        <v>7632</v>
      </c>
      <c r="D11873" s="31">
        <v>1.1499999999999999</v>
      </c>
      <c r="E11873" s="310" t="str">
        <f t="shared" si="185"/>
        <v>SINAPI 07/2024 INSUMOS</v>
      </c>
      <c r="F11873" s="31">
        <v>1.1499999999999999</v>
      </c>
    </row>
    <row r="11874" spans="1:6" ht="40.5">
      <c r="A11874" s="31">
        <v>7258</v>
      </c>
      <c r="B11874" s="537" t="s">
        <v>11869</v>
      </c>
      <c r="C11874" s="31" t="s">
        <v>7632</v>
      </c>
      <c r="D11874" s="31">
        <v>0.47</v>
      </c>
      <c r="E11874" s="310" t="str">
        <f t="shared" si="185"/>
        <v>SINAPI 07/2024 INSUMOS</v>
      </c>
      <c r="F11874" s="31">
        <v>0.47</v>
      </c>
    </row>
    <row r="11875" spans="1:6" ht="40.5">
      <c r="A11875" s="31">
        <v>34400</v>
      </c>
      <c r="B11875" s="537" t="s">
        <v>11870</v>
      </c>
      <c r="C11875" s="31" t="s">
        <v>7632</v>
      </c>
      <c r="D11875" s="31">
        <v>2.02</v>
      </c>
      <c r="E11875" s="310" t="str">
        <f t="shared" si="185"/>
        <v>SINAPI 07/2024 INSUMOS</v>
      </c>
      <c r="F11875" s="31">
        <v>2.02</v>
      </c>
    </row>
    <row r="11876" spans="1:6" ht="40.5">
      <c r="A11876" s="31">
        <v>10617</v>
      </c>
      <c r="B11876" s="537" t="s">
        <v>11871</v>
      </c>
      <c r="C11876" s="31" t="s">
        <v>7632</v>
      </c>
      <c r="D11876" s="31">
        <v>3.86</v>
      </c>
      <c r="E11876" s="310" t="str">
        <f t="shared" si="185"/>
        <v>SINAPI 07/2024 INSUMOS</v>
      </c>
      <c r="F11876" s="31">
        <v>3.86</v>
      </c>
    </row>
    <row r="11877" spans="1:6" ht="40.5">
      <c r="A11877" s="31">
        <v>44261</v>
      </c>
      <c r="B11877" s="537" t="s">
        <v>11872</v>
      </c>
      <c r="C11877" s="31" t="s">
        <v>7632</v>
      </c>
      <c r="D11877" s="31">
        <v>110.47</v>
      </c>
      <c r="E11877" s="310" t="str">
        <f t="shared" si="185"/>
        <v>SINAPI 07/2024 INSUMOS</v>
      </c>
      <c r="F11877" s="31">
        <v>110.47</v>
      </c>
    </row>
    <row r="11878" spans="1:6" ht="40.5">
      <c r="A11878" s="31">
        <v>7274</v>
      </c>
      <c r="B11878" s="537" t="s">
        <v>11873</v>
      </c>
      <c r="C11878" s="31" t="s">
        <v>7632</v>
      </c>
      <c r="D11878" s="31">
        <v>53.48</v>
      </c>
      <c r="E11878" s="310" t="str">
        <f t="shared" si="185"/>
        <v>SINAPI 07/2024 INSUMOS</v>
      </c>
      <c r="F11878" s="31">
        <v>53.48</v>
      </c>
    </row>
    <row r="11879" spans="1:6" ht="40.5">
      <c r="A11879" s="31">
        <v>44326</v>
      </c>
      <c r="B11879" s="537" t="s">
        <v>11874</v>
      </c>
      <c r="C11879" s="31" t="s">
        <v>7632</v>
      </c>
      <c r="D11879" s="118">
        <v>1155.1300000000001</v>
      </c>
      <c r="E11879" s="310" t="str">
        <f t="shared" si="185"/>
        <v>SINAPI 07/2024 INSUMOS</v>
      </c>
      <c r="F11879" s="118">
        <v>1155.1300000000001</v>
      </c>
    </row>
    <row r="11880" spans="1:6" ht="40.5">
      <c r="A11880" s="31">
        <v>154</v>
      </c>
      <c r="B11880" s="537" t="s">
        <v>11875</v>
      </c>
      <c r="C11880" s="31" t="s">
        <v>7683</v>
      </c>
      <c r="D11880" s="31">
        <v>82.03</v>
      </c>
      <c r="E11880" s="310" t="str">
        <f t="shared" si="185"/>
        <v>SINAPI 07/2024 INSUMOS</v>
      </c>
      <c r="F11880" s="31">
        <v>82.03</v>
      </c>
    </row>
    <row r="11881" spans="1:6" ht="40.5">
      <c r="A11881" s="31">
        <v>38121</v>
      </c>
      <c r="B11881" s="537" t="s">
        <v>11876</v>
      </c>
      <c r="C11881" s="31" t="s">
        <v>7683</v>
      </c>
      <c r="D11881" s="31">
        <v>26.69</v>
      </c>
      <c r="E11881" s="310" t="str">
        <f t="shared" si="185"/>
        <v>SINAPI 07/2024 INSUMOS</v>
      </c>
      <c r="F11881" s="31">
        <v>26.69</v>
      </c>
    </row>
    <row r="11882" spans="1:6" ht="40.5">
      <c r="A11882" s="31">
        <v>43776</v>
      </c>
      <c r="B11882" s="537" t="s">
        <v>11877</v>
      </c>
      <c r="C11882" s="31" t="s">
        <v>7683</v>
      </c>
      <c r="D11882" s="31">
        <v>30.15</v>
      </c>
      <c r="E11882" s="310" t="str">
        <f t="shared" ref="E11882:E11945" si="186">+$G$7658</f>
        <v>SINAPI 07/2024 INSUMOS</v>
      </c>
      <c r="F11882" s="31">
        <v>30.15</v>
      </c>
    </row>
    <row r="11883" spans="1:6" ht="40.5">
      <c r="A11883" s="31">
        <v>7343</v>
      </c>
      <c r="B11883" s="537" t="s">
        <v>11878</v>
      </c>
      <c r="C11883" s="31" t="s">
        <v>7683</v>
      </c>
      <c r="D11883" s="31">
        <v>39.26</v>
      </c>
      <c r="E11883" s="310" t="str">
        <f t="shared" si="186"/>
        <v>SINAPI 07/2024 INSUMOS</v>
      </c>
      <c r="F11883" s="31">
        <v>39.26</v>
      </c>
    </row>
    <row r="11884" spans="1:6" ht="40.5">
      <c r="A11884" s="31">
        <v>7348</v>
      </c>
      <c r="B11884" s="537" t="s">
        <v>11879</v>
      </c>
      <c r="C11884" s="31" t="s">
        <v>7683</v>
      </c>
      <c r="D11884" s="31">
        <v>21.76</v>
      </c>
      <c r="E11884" s="310" t="str">
        <f t="shared" si="186"/>
        <v>SINAPI 07/2024 INSUMOS</v>
      </c>
      <c r="F11884" s="31">
        <v>21.76</v>
      </c>
    </row>
    <row r="11885" spans="1:6" ht="40.5">
      <c r="A11885" s="31">
        <v>7313</v>
      </c>
      <c r="B11885" s="537" t="s">
        <v>11880</v>
      </c>
      <c r="C11885" s="31" t="s">
        <v>7683</v>
      </c>
      <c r="D11885" s="31">
        <v>22.78</v>
      </c>
      <c r="E11885" s="310" t="str">
        <f t="shared" si="186"/>
        <v>SINAPI 07/2024 INSUMOS</v>
      </c>
      <c r="F11885" s="31">
        <v>22.78</v>
      </c>
    </row>
    <row r="11886" spans="1:6" ht="40.5">
      <c r="A11886" s="31">
        <v>7319</v>
      </c>
      <c r="B11886" s="537" t="s">
        <v>11881</v>
      </c>
      <c r="C11886" s="31" t="s">
        <v>7683</v>
      </c>
      <c r="D11886" s="31">
        <v>13.04</v>
      </c>
      <c r="E11886" s="310" t="str">
        <f t="shared" si="186"/>
        <v>SINAPI 07/2024 INSUMOS</v>
      </c>
      <c r="F11886" s="31">
        <v>13.04</v>
      </c>
    </row>
    <row r="11887" spans="1:6" ht="40.5">
      <c r="A11887" s="31">
        <v>7314</v>
      </c>
      <c r="B11887" s="537" t="s">
        <v>11882</v>
      </c>
      <c r="C11887" s="31" t="s">
        <v>7683</v>
      </c>
      <c r="D11887" s="31">
        <v>93.3</v>
      </c>
      <c r="E11887" s="310" t="str">
        <f t="shared" si="186"/>
        <v>SINAPI 07/2024 INSUMOS</v>
      </c>
      <c r="F11887" s="31">
        <v>93.3</v>
      </c>
    </row>
    <row r="11888" spans="1:6" ht="40.5">
      <c r="A11888" s="31">
        <v>7304</v>
      </c>
      <c r="B11888" s="537" t="s">
        <v>11883</v>
      </c>
      <c r="C11888" s="31" t="s">
        <v>7683</v>
      </c>
      <c r="D11888" s="31">
        <v>89.35</v>
      </c>
      <c r="E11888" s="310" t="str">
        <f t="shared" si="186"/>
        <v>SINAPI 07/2024 INSUMOS</v>
      </c>
      <c r="F11888" s="31">
        <v>89.35</v>
      </c>
    </row>
    <row r="11889" spans="1:6" ht="40.5">
      <c r="A11889" s="31">
        <v>43649</v>
      </c>
      <c r="B11889" s="537" t="s">
        <v>11884</v>
      </c>
      <c r="C11889" s="31" t="s">
        <v>7683</v>
      </c>
      <c r="D11889" s="31">
        <v>46.21</v>
      </c>
      <c r="E11889" s="310" t="str">
        <f t="shared" si="186"/>
        <v>SINAPI 07/2024 INSUMOS</v>
      </c>
      <c r="F11889" s="31">
        <v>46.21</v>
      </c>
    </row>
    <row r="11890" spans="1:6" ht="40.5">
      <c r="A11890" s="31">
        <v>43650</v>
      </c>
      <c r="B11890" s="537" t="s">
        <v>11885</v>
      </c>
      <c r="C11890" s="31" t="s">
        <v>7683</v>
      </c>
      <c r="D11890" s="31">
        <v>43.67</v>
      </c>
      <c r="E11890" s="310" t="str">
        <f t="shared" si="186"/>
        <v>SINAPI 07/2024 INSUMOS</v>
      </c>
      <c r="F11890" s="31">
        <v>43.67</v>
      </c>
    </row>
    <row r="11891" spans="1:6" ht="40.5">
      <c r="A11891" s="31">
        <v>7311</v>
      </c>
      <c r="B11891" s="537" t="s">
        <v>11886</v>
      </c>
      <c r="C11891" s="31" t="s">
        <v>7683</v>
      </c>
      <c r="D11891" s="31">
        <v>44.73</v>
      </c>
      <c r="E11891" s="310" t="str">
        <f t="shared" si="186"/>
        <v>SINAPI 07/2024 INSUMOS</v>
      </c>
      <c r="F11891" s="31">
        <v>44.73</v>
      </c>
    </row>
    <row r="11892" spans="1:6" ht="40.5">
      <c r="A11892" s="31">
        <v>7292</v>
      </c>
      <c r="B11892" s="537" t="s">
        <v>11887</v>
      </c>
      <c r="C11892" s="31" t="s">
        <v>7683</v>
      </c>
      <c r="D11892" s="31">
        <v>43.31</v>
      </c>
      <c r="E11892" s="310" t="str">
        <f t="shared" si="186"/>
        <v>SINAPI 07/2024 INSUMOS</v>
      </c>
      <c r="F11892" s="31">
        <v>43.31</v>
      </c>
    </row>
    <row r="11893" spans="1:6" ht="40.5">
      <c r="A11893" s="31">
        <v>7293</v>
      </c>
      <c r="B11893" s="537" t="s">
        <v>11888</v>
      </c>
      <c r="C11893" s="31" t="s">
        <v>7683</v>
      </c>
      <c r="D11893" s="31">
        <v>47.91</v>
      </c>
      <c r="E11893" s="310" t="str">
        <f t="shared" si="186"/>
        <v>SINAPI 07/2024 INSUMOS</v>
      </c>
      <c r="F11893" s="31">
        <v>47.91</v>
      </c>
    </row>
    <row r="11894" spans="1:6" ht="40.5">
      <c r="A11894" s="31">
        <v>7306</v>
      </c>
      <c r="B11894" s="537" t="s">
        <v>11889</v>
      </c>
      <c r="C11894" s="31" t="s">
        <v>7683</v>
      </c>
      <c r="D11894" s="31">
        <v>52.88</v>
      </c>
      <c r="E11894" s="310" t="str">
        <f t="shared" si="186"/>
        <v>SINAPI 07/2024 INSUMOS</v>
      </c>
      <c r="F11894" s="31">
        <v>52.88</v>
      </c>
    </row>
    <row r="11895" spans="1:6" ht="40.5">
      <c r="A11895" s="31">
        <v>7288</v>
      </c>
      <c r="B11895" s="537" t="s">
        <v>11890</v>
      </c>
      <c r="C11895" s="31" t="s">
        <v>7683</v>
      </c>
      <c r="D11895" s="31">
        <v>43.9</v>
      </c>
      <c r="E11895" s="310" t="str">
        <f t="shared" si="186"/>
        <v>SINAPI 07/2024 INSUMOS</v>
      </c>
      <c r="F11895" s="31">
        <v>43.9</v>
      </c>
    </row>
    <row r="11896" spans="1:6" ht="40.5">
      <c r="A11896" s="31">
        <v>43625</v>
      </c>
      <c r="B11896" s="537" t="s">
        <v>11891</v>
      </c>
      <c r="C11896" s="31" t="s">
        <v>7683</v>
      </c>
      <c r="D11896" s="31">
        <v>35.450000000000003</v>
      </c>
      <c r="E11896" s="310" t="str">
        <f t="shared" si="186"/>
        <v>SINAPI 07/2024 INSUMOS</v>
      </c>
      <c r="F11896" s="31">
        <v>35.450000000000003</v>
      </c>
    </row>
    <row r="11897" spans="1:6" ht="40.5">
      <c r="A11897" s="31">
        <v>43647</v>
      </c>
      <c r="B11897" s="537" t="s">
        <v>11892</v>
      </c>
      <c r="C11897" s="31" t="s">
        <v>7683</v>
      </c>
      <c r="D11897" s="31">
        <v>32.200000000000003</v>
      </c>
      <c r="E11897" s="310" t="str">
        <f t="shared" si="186"/>
        <v>SINAPI 07/2024 INSUMOS</v>
      </c>
      <c r="F11897" s="31">
        <v>32.200000000000003</v>
      </c>
    </row>
    <row r="11898" spans="1:6" ht="40.5">
      <c r="A11898" s="31">
        <v>43648</v>
      </c>
      <c r="B11898" s="537" t="s">
        <v>11893</v>
      </c>
      <c r="C11898" s="31" t="s">
        <v>7683</v>
      </c>
      <c r="D11898" s="31">
        <v>31.07</v>
      </c>
      <c r="E11898" s="310" t="str">
        <f t="shared" si="186"/>
        <v>SINAPI 07/2024 INSUMOS</v>
      </c>
      <c r="F11898" s="31">
        <v>31.07</v>
      </c>
    </row>
    <row r="11899" spans="1:6" ht="40.5">
      <c r="A11899" s="31">
        <v>35693</v>
      </c>
      <c r="B11899" s="537" t="s">
        <v>11894</v>
      </c>
      <c r="C11899" s="31" t="s">
        <v>7683</v>
      </c>
      <c r="D11899" s="31">
        <v>13.53</v>
      </c>
      <c r="E11899" s="310" t="str">
        <f t="shared" si="186"/>
        <v>SINAPI 07/2024 INSUMOS</v>
      </c>
      <c r="F11899" s="31">
        <v>13.53</v>
      </c>
    </row>
    <row r="11900" spans="1:6" ht="40.5">
      <c r="A11900" s="31">
        <v>7356</v>
      </c>
      <c r="B11900" s="537" t="s">
        <v>11895</v>
      </c>
      <c r="C11900" s="31" t="s">
        <v>7683</v>
      </c>
      <c r="D11900" s="31">
        <v>32.450000000000003</v>
      </c>
      <c r="E11900" s="310" t="str">
        <f t="shared" si="186"/>
        <v>SINAPI 07/2024 INSUMOS</v>
      </c>
      <c r="F11900" s="31">
        <v>32.450000000000003</v>
      </c>
    </row>
    <row r="11901" spans="1:6" ht="40.5">
      <c r="A11901" s="31">
        <v>35692</v>
      </c>
      <c r="B11901" s="537" t="s">
        <v>11896</v>
      </c>
      <c r="C11901" s="31" t="s">
        <v>7683</v>
      </c>
      <c r="D11901" s="31">
        <v>21.24</v>
      </c>
      <c r="E11901" s="310" t="str">
        <f t="shared" si="186"/>
        <v>SINAPI 07/2024 INSUMOS</v>
      </c>
      <c r="F11901" s="31">
        <v>21.24</v>
      </c>
    </row>
    <row r="11902" spans="1:6" ht="40.5">
      <c r="A11902" s="31">
        <v>43624</v>
      </c>
      <c r="B11902" s="537" t="s">
        <v>11897</v>
      </c>
      <c r="C11902" s="31" t="s">
        <v>7683</v>
      </c>
      <c r="D11902" s="31">
        <v>39.549999999999997</v>
      </c>
      <c r="E11902" s="310" t="str">
        <f t="shared" si="186"/>
        <v>SINAPI 07/2024 INSUMOS</v>
      </c>
      <c r="F11902" s="31">
        <v>39.549999999999997</v>
      </c>
    </row>
    <row r="11903" spans="1:6" ht="40.5">
      <c r="A11903" s="31">
        <v>7342</v>
      </c>
      <c r="B11903" s="537" t="s">
        <v>11898</v>
      </c>
      <c r="C11903" s="31" t="s">
        <v>7681</v>
      </c>
      <c r="D11903" s="31">
        <v>2.5</v>
      </c>
      <c r="E11903" s="310" t="str">
        <f t="shared" si="186"/>
        <v>SINAPI 07/2024 INSUMOS</v>
      </c>
      <c r="F11903" s="31">
        <v>2.5</v>
      </c>
    </row>
    <row r="11904" spans="1:6" ht="40.5">
      <c r="A11904" s="31">
        <v>7350</v>
      </c>
      <c r="B11904" s="537" t="s">
        <v>11899</v>
      </c>
      <c r="C11904" s="31" t="s">
        <v>7683</v>
      </c>
      <c r="D11904" s="31">
        <v>46.84</v>
      </c>
      <c r="E11904" s="310" t="str">
        <f t="shared" si="186"/>
        <v>SINAPI 07/2024 INSUMOS</v>
      </c>
      <c r="F11904" s="31">
        <v>46.84</v>
      </c>
    </row>
    <row r="11905" spans="1:6" ht="40.5">
      <c r="A11905" s="31">
        <v>39574</v>
      </c>
      <c r="B11905" s="537" t="s">
        <v>11900</v>
      </c>
      <c r="C11905" s="31" t="s">
        <v>7632</v>
      </c>
      <c r="D11905" s="31">
        <v>4.03</v>
      </c>
      <c r="E11905" s="310" t="str">
        <f t="shared" si="186"/>
        <v>SINAPI 07/2024 INSUMOS</v>
      </c>
      <c r="F11905" s="31">
        <v>4.03</v>
      </c>
    </row>
    <row r="11906" spans="1:6" ht="40.5">
      <c r="A11906" s="31">
        <v>11060</v>
      </c>
      <c r="B11906" s="537" t="s">
        <v>11901</v>
      </c>
      <c r="C11906" s="31" t="s">
        <v>7632</v>
      </c>
      <c r="D11906" s="31">
        <v>34.75</v>
      </c>
      <c r="E11906" s="310" t="str">
        <f t="shared" si="186"/>
        <v>SINAPI 07/2024 INSUMOS</v>
      </c>
      <c r="F11906" s="31">
        <v>34.75</v>
      </c>
    </row>
    <row r="11907" spans="1:6" ht="40.5">
      <c r="A11907" s="31">
        <v>37401</v>
      </c>
      <c r="B11907" s="537" t="s">
        <v>11902</v>
      </c>
      <c r="C11907" s="31" t="s">
        <v>7632</v>
      </c>
      <c r="D11907" s="31">
        <v>88.39</v>
      </c>
      <c r="E11907" s="310" t="str">
        <f t="shared" si="186"/>
        <v>SINAPI 07/2024 INSUMOS</v>
      </c>
      <c r="F11907" s="31">
        <v>88.39</v>
      </c>
    </row>
    <row r="11908" spans="1:6" ht="40.5">
      <c r="A11908" s="31">
        <v>7525</v>
      </c>
      <c r="B11908" s="537" t="s">
        <v>11903</v>
      </c>
      <c r="C11908" s="31" t="s">
        <v>7632</v>
      </c>
      <c r="D11908" s="31">
        <v>46.04</v>
      </c>
      <c r="E11908" s="310" t="str">
        <f t="shared" si="186"/>
        <v>SINAPI 07/2024 INSUMOS</v>
      </c>
      <c r="F11908" s="31">
        <v>46.04</v>
      </c>
    </row>
    <row r="11909" spans="1:6" ht="40.5">
      <c r="A11909" s="31">
        <v>7524</v>
      </c>
      <c r="B11909" s="537" t="s">
        <v>11904</v>
      </c>
      <c r="C11909" s="31" t="s">
        <v>7632</v>
      </c>
      <c r="D11909" s="31">
        <v>43.38</v>
      </c>
      <c r="E11909" s="310" t="str">
        <f t="shared" si="186"/>
        <v>SINAPI 07/2024 INSUMOS</v>
      </c>
      <c r="F11909" s="31">
        <v>43.38</v>
      </c>
    </row>
    <row r="11910" spans="1:6" ht="40.5">
      <c r="A11910" s="31">
        <v>38105</v>
      </c>
      <c r="B11910" s="537" t="s">
        <v>11905</v>
      </c>
      <c r="C11910" s="31" t="s">
        <v>7632</v>
      </c>
      <c r="D11910" s="31">
        <v>11.14</v>
      </c>
      <c r="E11910" s="310" t="str">
        <f t="shared" si="186"/>
        <v>SINAPI 07/2024 INSUMOS</v>
      </c>
      <c r="F11910" s="31">
        <v>11.14</v>
      </c>
    </row>
    <row r="11911" spans="1:6" ht="40.5">
      <c r="A11911" s="31">
        <v>38084</v>
      </c>
      <c r="B11911" s="537" t="s">
        <v>11906</v>
      </c>
      <c r="C11911" s="31" t="s">
        <v>7632</v>
      </c>
      <c r="D11911" s="31">
        <v>15.83</v>
      </c>
      <c r="E11911" s="310" t="str">
        <f t="shared" si="186"/>
        <v>SINAPI 07/2024 INSUMOS</v>
      </c>
      <c r="F11911" s="31">
        <v>15.83</v>
      </c>
    </row>
    <row r="11912" spans="1:6" ht="40.5">
      <c r="A11912" s="31">
        <v>38103</v>
      </c>
      <c r="B11912" s="537" t="s">
        <v>11907</v>
      </c>
      <c r="C11912" s="31" t="s">
        <v>7632</v>
      </c>
      <c r="D11912" s="31">
        <v>16.73</v>
      </c>
      <c r="E11912" s="310" t="str">
        <f t="shared" si="186"/>
        <v>SINAPI 07/2024 INSUMOS</v>
      </c>
      <c r="F11912" s="31">
        <v>16.73</v>
      </c>
    </row>
    <row r="11913" spans="1:6" ht="40.5">
      <c r="A11913" s="31">
        <v>38082</v>
      </c>
      <c r="B11913" s="537" t="s">
        <v>11908</v>
      </c>
      <c r="C11913" s="31" t="s">
        <v>7632</v>
      </c>
      <c r="D11913" s="31">
        <v>20.61</v>
      </c>
      <c r="E11913" s="310" t="str">
        <f t="shared" si="186"/>
        <v>SINAPI 07/2024 INSUMOS</v>
      </c>
      <c r="F11913" s="31">
        <v>20.61</v>
      </c>
    </row>
    <row r="11914" spans="1:6" ht="40.5">
      <c r="A11914" s="31">
        <v>38104</v>
      </c>
      <c r="B11914" s="537" t="s">
        <v>11909</v>
      </c>
      <c r="C11914" s="31" t="s">
        <v>7632</v>
      </c>
      <c r="D11914" s="31">
        <v>32.76</v>
      </c>
      <c r="E11914" s="310" t="str">
        <f t="shared" si="186"/>
        <v>SINAPI 07/2024 INSUMOS</v>
      </c>
      <c r="F11914" s="31">
        <v>32.76</v>
      </c>
    </row>
    <row r="11915" spans="1:6" ht="40.5">
      <c r="A11915" s="31">
        <v>38083</v>
      </c>
      <c r="B11915" s="537" t="s">
        <v>11910</v>
      </c>
      <c r="C11915" s="31" t="s">
        <v>7632</v>
      </c>
      <c r="D11915" s="31">
        <v>36.369999999999997</v>
      </c>
      <c r="E11915" s="310" t="str">
        <f t="shared" si="186"/>
        <v>SINAPI 07/2024 INSUMOS</v>
      </c>
      <c r="F11915" s="31">
        <v>36.369999999999997</v>
      </c>
    </row>
    <row r="11916" spans="1:6" ht="40.5">
      <c r="A11916" s="31">
        <v>38101</v>
      </c>
      <c r="B11916" s="537" t="s">
        <v>11911</v>
      </c>
      <c r="C11916" s="31" t="s">
        <v>7632</v>
      </c>
      <c r="D11916" s="31">
        <v>7.95</v>
      </c>
      <c r="E11916" s="310" t="str">
        <f t="shared" si="186"/>
        <v>SINAPI 07/2024 INSUMOS</v>
      </c>
      <c r="F11916" s="31">
        <v>7.95</v>
      </c>
    </row>
    <row r="11917" spans="1:6" ht="40.5">
      <c r="A11917" s="31">
        <v>7528</v>
      </c>
      <c r="B11917" s="537" t="s">
        <v>11912</v>
      </c>
      <c r="C11917" s="31" t="s">
        <v>7632</v>
      </c>
      <c r="D11917" s="31">
        <v>9.35</v>
      </c>
      <c r="E11917" s="310" t="str">
        <f t="shared" si="186"/>
        <v>SINAPI 07/2024 INSUMOS</v>
      </c>
      <c r="F11917" s="31">
        <v>9.35</v>
      </c>
    </row>
    <row r="11918" spans="1:6" ht="40.5">
      <c r="A11918" s="31">
        <v>12147</v>
      </c>
      <c r="B11918" s="537" t="s">
        <v>11913</v>
      </c>
      <c r="C11918" s="31" t="s">
        <v>7632</v>
      </c>
      <c r="D11918" s="31">
        <v>14.25</v>
      </c>
      <c r="E11918" s="310" t="str">
        <f t="shared" si="186"/>
        <v>SINAPI 07/2024 INSUMOS</v>
      </c>
      <c r="F11918" s="31">
        <v>14.25</v>
      </c>
    </row>
    <row r="11919" spans="1:6" ht="40.5">
      <c r="A11919" s="31">
        <v>38075</v>
      </c>
      <c r="B11919" s="537" t="s">
        <v>11914</v>
      </c>
      <c r="C11919" s="31" t="s">
        <v>7632</v>
      </c>
      <c r="D11919" s="31">
        <v>16.190000000000001</v>
      </c>
      <c r="E11919" s="310" t="str">
        <f t="shared" si="186"/>
        <v>SINAPI 07/2024 INSUMOS</v>
      </c>
      <c r="F11919" s="31">
        <v>16.190000000000001</v>
      </c>
    </row>
    <row r="11920" spans="1:6" ht="40.5">
      <c r="A11920" s="31">
        <v>38102</v>
      </c>
      <c r="B11920" s="537" t="s">
        <v>11915</v>
      </c>
      <c r="C11920" s="31" t="s">
        <v>7632</v>
      </c>
      <c r="D11920" s="31">
        <v>10.18</v>
      </c>
      <c r="E11920" s="310" t="str">
        <f t="shared" si="186"/>
        <v>SINAPI 07/2024 INSUMOS</v>
      </c>
      <c r="F11920" s="31">
        <v>10.18</v>
      </c>
    </row>
    <row r="11921" spans="1:6" ht="40.5">
      <c r="A11921" s="31">
        <v>38076</v>
      </c>
      <c r="B11921" s="537" t="s">
        <v>11916</v>
      </c>
      <c r="C11921" s="31" t="s">
        <v>7632</v>
      </c>
      <c r="D11921" s="31">
        <v>18.149999999999999</v>
      </c>
      <c r="E11921" s="310" t="str">
        <f t="shared" si="186"/>
        <v>SINAPI 07/2024 INSUMOS</v>
      </c>
      <c r="F11921" s="31">
        <v>18.149999999999999</v>
      </c>
    </row>
    <row r="11922" spans="1:6" ht="40.5">
      <c r="A11922" s="31">
        <v>7592</v>
      </c>
      <c r="B11922" s="537" t="s">
        <v>11917</v>
      </c>
      <c r="C11922" s="31" t="s">
        <v>7781</v>
      </c>
      <c r="D11922" s="31">
        <v>24.77</v>
      </c>
      <c r="E11922" s="310" t="str">
        <f t="shared" si="186"/>
        <v>SINAPI 07/2024 INSUMOS</v>
      </c>
      <c r="F11922" s="31">
        <v>28.75</v>
      </c>
    </row>
    <row r="11923" spans="1:6" ht="40.5">
      <c r="A11923" s="31">
        <v>40820</v>
      </c>
      <c r="B11923" s="537" t="s">
        <v>11918</v>
      </c>
      <c r="C11923" s="31" t="s">
        <v>7783</v>
      </c>
      <c r="D11923" s="118">
        <v>4329.05</v>
      </c>
      <c r="E11923" s="310" t="str">
        <f t="shared" si="186"/>
        <v>SINAPI 07/2024 INSUMOS</v>
      </c>
      <c r="F11923" s="118">
        <v>5026.5600000000004</v>
      </c>
    </row>
    <row r="11924" spans="1:6" ht="45">
      <c r="A11924" s="31">
        <v>11826</v>
      </c>
      <c r="B11924" s="537" t="s">
        <v>11919</v>
      </c>
      <c r="C11924" s="31" t="s">
        <v>7632</v>
      </c>
      <c r="D11924" s="31">
        <v>39.47</v>
      </c>
      <c r="E11924" s="310" t="str">
        <f t="shared" si="186"/>
        <v>SINAPI 07/2024 INSUMOS</v>
      </c>
      <c r="F11924" s="31">
        <v>39.47</v>
      </c>
    </row>
    <row r="11925" spans="1:6" ht="45">
      <c r="A11925" s="31">
        <v>7606</v>
      </c>
      <c r="B11925" s="537" t="s">
        <v>11920</v>
      </c>
      <c r="C11925" s="31" t="s">
        <v>7632</v>
      </c>
      <c r="D11925" s="31">
        <v>47.46</v>
      </c>
      <c r="E11925" s="310" t="str">
        <f t="shared" si="186"/>
        <v>SINAPI 07/2024 INSUMOS</v>
      </c>
      <c r="F11925" s="31">
        <v>47.46</v>
      </c>
    </row>
    <row r="11926" spans="1:6" ht="40.5">
      <c r="A11926" s="31">
        <v>11763</v>
      </c>
      <c r="B11926" s="537" t="s">
        <v>11921</v>
      </c>
      <c r="C11926" s="31" t="s">
        <v>7632</v>
      </c>
      <c r="D11926" s="31">
        <v>103.65</v>
      </c>
      <c r="E11926" s="310" t="str">
        <f t="shared" si="186"/>
        <v>SINAPI 07/2024 INSUMOS</v>
      </c>
      <c r="F11926" s="31">
        <v>103.65</v>
      </c>
    </row>
    <row r="11927" spans="1:6" ht="40.5">
      <c r="A11927" s="31">
        <v>11764</v>
      </c>
      <c r="B11927" s="537" t="s">
        <v>11922</v>
      </c>
      <c r="C11927" s="31" t="s">
        <v>7632</v>
      </c>
      <c r="D11927" s="31">
        <v>85.04</v>
      </c>
      <c r="E11927" s="310" t="str">
        <f t="shared" si="186"/>
        <v>SINAPI 07/2024 INSUMOS</v>
      </c>
      <c r="F11927" s="31">
        <v>85.04</v>
      </c>
    </row>
    <row r="11928" spans="1:6" ht="40.5">
      <c r="A11928" s="31">
        <v>11829</v>
      </c>
      <c r="B11928" s="537" t="s">
        <v>11923</v>
      </c>
      <c r="C11928" s="31" t="s">
        <v>7632</v>
      </c>
      <c r="D11928" s="31">
        <v>20.55</v>
      </c>
      <c r="E11928" s="310" t="str">
        <f t="shared" si="186"/>
        <v>SINAPI 07/2024 INSUMOS</v>
      </c>
      <c r="F11928" s="31">
        <v>20.55</v>
      </c>
    </row>
    <row r="11929" spans="1:6" ht="40.5">
      <c r="A11929" s="31">
        <v>11830</v>
      </c>
      <c r="B11929" s="537" t="s">
        <v>11924</v>
      </c>
      <c r="C11929" s="31" t="s">
        <v>7632</v>
      </c>
      <c r="D11929" s="31">
        <v>22.19</v>
      </c>
      <c r="E11929" s="310" t="str">
        <f t="shared" si="186"/>
        <v>SINAPI 07/2024 INSUMOS</v>
      </c>
      <c r="F11929" s="31">
        <v>22.19</v>
      </c>
    </row>
    <row r="11930" spans="1:6" ht="40.5">
      <c r="A11930" s="31">
        <v>11825</v>
      </c>
      <c r="B11930" s="537" t="s">
        <v>11925</v>
      </c>
      <c r="C11930" s="31" t="s">
        <v>7632</v>
      </c>
      <c r="D11930" s="31">
        <v>49.93</v>
      </c>
      <c r="E11930" s="310" t="str">
        <f t="shared" si="186"/>
        <v>SINAPI 07/2024 INSUMOS</v>
      </c>
      <c r="F11930" s="31">
        <v>49.93</v>
      </c>
    </row>
    <row r="11931" spans="1:6" ht="40.5">
      <c r="A11931" s="31">
        <v>11767</v>
      </c>
      <c r="B11931" s="537" t="s">
        <v>11926</v>
      </c>
      <c r="C11931" s="31" t="s">
        <v>7632</v>
      </c>
      <c r="D11931" s="31">
        <v>132.99</v>
      </c>
      <c r="E11931" s="310" t="str">
        <f t="shared" si="186"/>
        <v>SINAPI 07/2024 INSUMOS</v>
      </c>
      <c r="F11931" s="31">
        <v>132.99</v>
      </c>
    </row>
    <row r="11932" spans="1:6" ht="40.5">
      <c r="A11932" s="31">
        <v>11766</v>
      </c>
      <c r="B11932" s="537" t="s">
        <v>11927</v>
      </c>
      <c r="C11932" s="31" t="s">
        <v>7632</v>
      </c>
      <c r="D11932" s="31">
        <v>31</v>
      </c>
      <c r="E11932" s="310" t="str">
        <f t="shared" si="186"/>
        <v>SINAPI 07/2024 INSUMOS</v>
      </c>
      <c r="F11932" s="31">
        <v>31</v>
      </c>
    </row>
    <row r="11933" spans="1:6" ht="40.5">
      <c r="A11933" s="31">
        <v>11765</v>
      </c>
      <c r="B11933" s="537" t="s">
        <v>11928</v>
      </c>
      <c r="C11933" s="31" t="s">
        <v>7632</v>
      </c>
      <c r="D11933" s="31">
        <v>56.67</v>
      </c>
      <c r="E11933" s="310" t="str">
        <f t="shared" si="186"/>
        <v>SINAPI 07/2024 INSUMOS</v>
      </c>
      <c r="F11933" s="31">
        <v>56.67</v>
      </c>
    </row>
    <row r="11934" spans="1:6" ht="40.5">
      <c r="A11934" s="31">
        <v>11824</v>
      </c>
      <c r="B11934" s="537" t="s">
        <v>11929</v>
      </c>
      <c r="C11934" s="31" t="s">
        <v>7632</v>
      </c>
      <c r="D11934" s="31">
        <v>36.46</v>
      </c>
      <c r="E11934" s="310" t="str">
        <f t="shared" si="186"/>
        <v>SINAPI 07/2024 INSUMOS</v>
      </c>
      <c r="F11934" s="31">
        <v>36.46</v>
      </c>
    </row>
    <row r="11935" spans="1:6" ht="40.5">
      <c r="A11935" s="31">
        <v>44045</v>
      </c>
      <c r="B11935" s="537" t="s">
        <v>11930</v>
      </c>
      <c r="C11935" s="31" t="s">
        <v>7632</v>
      </c>
      <c r="D11935" s="31">
        <v>341.68</v>
      </c>
      <c r="E11935" s="310" t="str">
        <f t="shared" si="186"/>
        <v>SINAPI 07/2024 INSUMOS</v>
      </c>
      <c r="F11935" s="31">
        <v>341.68</v>
      </c>
    </row>
    <row r="11936" spans="1:6" ht="40.5">
      <c r="A11936" s="31">
        <v>39702</v>
      </c>
      <c r="B11936" s="537" t="s">
        <v>11931</v>
      </c>
      <c r="C11936" s="31" t="s">
        <v>7632</v>
      </c>
      <c r="D11936" s="118">
        <v>2269.21</v>
      </c>
      <c r="E11936" s="310" t="str">
        <f t="shared" si="186"/>
        <v>SINAPI 07/2024 INSUMOS</v>
      </c>
      <c r="F11936" s="118">
        <v>2269.21</v>
      </c>
    </row>
    <row r="11937" spans="1:6" ht="40.5">
      <c r="A11937" s="31">
        <v>13415</v>
      </c>
      <c r="B11937" s="537" t="s">
        <v>11932</v>
      </c>
      <c r="C11937" s="31" t="s">
        <v>7632</v>
      </c>
      <c r="D11937" s="31">
        <v>74.5</v>
      </c>
      <c r="E11937" s="310" t="str">
        <f t="shared" si="186"/>
        <v>SINAPI 07/2024 INSUMOS</v>
      </c>
      <c r="F11937" s="31">
        <v>74.5</v>
      </c>
    </row>
    <row r="11938" spans="1:6" ht="45">
      <c r="A11938" s="31">
        <v>7602</v>
      </c>
      <c r="B11938" s="537" t="s">
        <v>11933</v>
      </c>
      <c r="C11938" s="31" t="s">
        <v>7632</v>
      </c>
      <c r="D11938" s="31">
        <v>47.54</v>
      </c>
      <c r="E11938" s="310" t="str">
        <f t="shared" si="186"/>
        <v>SINAPI 07/2024 INSUMOS</v>
      </c>
      <c r="F11938" s="31">
        <v>47.54</v>
      </c>
    </row>
    <row r="11939" spans="1:6" ht="45">
      <c r="A11939" s="31">
        <v>7603</v>
      </c>
      <c r="B11939" s="537" t="s">
        <v>11934</v>
      </c>
      <c r="C11939" s="31" t="s">
        <v>7632</v>
      </c>
      <c r="D11939" s="31">
        <v>40.33</v>
      </c>
      <c r="E11939" s="310" t="str">
        <f t="shared" si="186"/>
        <v>SINAPI 07/2024 INSUMOS</v>
      </c>
      <c r="F11939" s="31">
        <v>40.33</v>
      </c>
    </row>
    <row r="11940" spans="1:6" ht="40.5">
      <c r="A11940" s="31">
        <v>11777</v>
      </c>
      <c r="B11940" s="537" t="s">
        <v>11935</v>
      </c>
      <c r="C11940" s="31" t="s">
        <v>7632</v>
      </c>
      <c r="D11940" s="31">
        <v>202.53</v>
      </c>
      <c r="E11940" s="310" t="str">
        <f t="shared" si="186"/>
        <v>SINAPI 07/2024 INSUMOS</v>
      </c>
      <c r="F11940" s="31">
        <v>202.53</v>
      </c>
    </row>
    <row r="11941" spans="1:6" ht="45">
      <c r="A11941" s="31">
        <v>13417</v>
      </c>
      <c r="B11941" s="537" t="s">
        <v>11936</v>
      </c>
      <c r="C11941" s="31" t="s">
        <v>7632</v>
      </c>
      <c r="D11941" s="31">
        <v>97.03</v>
      </c>
      <c r="E11941" s="310" t="str">
        <f t="shared" si="186"/>
        <v>SINAPI 07/2024 INSUMOS</v>
      </c>
      <c r="F11941" s="31">
        <v>97.03</v>
      </c>
    </row>
    <row r="11942" spans="1:6" ht="40.5">
      <c r="A11942" s="31">
        <v>36791</v>
      </c>
      <c r="B11942" s="537" t="s">
        <v>11937</v>
      </c>
      <c r="C11942" s="31" t="s">
        <v>7632</v>
      </c>
      <c r="D11942" s="31">
        <v>145.63</v>
      </c>
      <c r="E11942" s="310" t="str">
        <f t="shared" si="186"/>
        <v>SINAPI 07/2024 INSUMOS</v>
      </c>
      <c r="F11942" s="31">
        <v>145.63</v>
      </c>
    </row>
    <row r="11943" spans="1:6" ht="40.5">
      <c r="A11943" s="31">
        <v>36795</v>
      </c>
      <c r="B11943" s="537" t="s">
        <v>11938</v>
      </c>
      <c r="C11943" s="31" t="s">
        <v>7632</v>
      </c>
      <c r="D11943" s="118">
        <v>1841.26</v>
      </c>
      <c r="E11943" s="310" t="str">
        <f t="shared" si="186"/>
        <v>SINAPI 07/2024 INSUMOS</v>
      </c>
      <c r="F11943" s="118">
        <v>1841.26</v>
      </c>
    </row>
    <row r="11944" spans="1:6" ht="40.5">
      <c r="A11944" s="31">
        <v>36796</v>
      </c>
      <c r="B11944" s="537" t="s">
        <v>11939</v>
      </c>
      <c r="C11944" s="31" t="s">
        <v>7632</v>
      </c>
      <c r="D11944" s="31">
        <v>153</v>
      </c>
      <c r="E11944" s="310" t="str">
        <f t="shared" si="186"/>
        <v>SINAPI 07/2024 INSUMOS</v>
      </c>
      <c r="F11944" s="31">
        <v>153</v>
      </c>
    </row>
    <row r="11945" spans="1:6" ht="40.5">
      <c r="A11945" s="31">
        <v>36792</v>
      </c>
      <c r="B11945" s="537" t="s">
        <v>11940</v>
      </c>
      <c r="C11945" s="31" t="s">
        <v>7632</v>
      </c>
      <c r="D11945" s="31">
        <v>193.82</v>
      </c>
      <c r="E11945" s="310" t="str">
        <f t="shared" si="186"/>
        <v>SINAPI 07/2024 INSUMOS</v>
      </c>
      <c r="F11945" s="31">
        <v>193.82</v>
      </c>
    </row>
    <row r="11946" spans="1:6" ht="40.5">
      <c r="A11946" s="31">
        <v>11773</v>
      </c>
      <c r="B11946" s="537" t="s">
        <v>11941</v>
      </c>
      <c r="C11946" s="31" t="s">
        <v>7632</v>
      </c>
      <c r="D11946" s="31">
        <v>129.02000000000001</v>
      </c>
      <c r="E11946" s="310" t="str">
        <f t="shared" ref="E11946:E12009" si="187">+$G$7658</f>
        <v>SINAPI 07/2024 INSUMOS</v>
      </c>
      <c r="F11946" s="31">
        <v>129.02000000000001</v>
      </c>
    </row>
    <row r="11947" spans="1:6" ht="45">
      <c r="A11947" s="31">
        <v>11762</v>
      </c>
      <c r="B11947" s="537" t="s">
        <v>11942</v>
      </c>
      <c r="C11947" s="31" t="s">
        <v>7632</v>
      </c>
      <c r="D11947" s="31">
        <v>61.2</v>
      </c>
      <c r="E11947" s="310" t="str">
        <f t="shared" si="187"/>
        <v>SINAPI 07/2024 INSUMOS</v>
      </c>
      <c r="F11947" s="31">
        <v>61.2</v>
      </c>
    </row>
    <row r="11948" spans="1:6" ht="45">
      <c r="A11948" s="31">
        <v>7604</v>
      </c>
      <c r="B11948" s="537" t="s">
        <v>11943</v>
      </c>
      <c r="C11948" s="31" t="s">
        <v>7632</v>
      </c>
      <c r="D11948" s="31">
        <v>51.82</v>
      </c>
      <c r="E11948" s="310" t="str">
        <f t="shared" si="187"/>
        <v>SINAPI 07/2024 INSUMOS</v>
      </c>
      <c r="F11948" s="31">
        <v>51.82</v>
      </c>
    </row>
    <row r="11949" spans="1:6" ht="45">
      <c r="A11949" s="31">
        <v>13984</v>
      </c>
      <c r="B11949" s="537" t="s">
        <v>11944</v>
      </c>
      <c r="C11949" s="31" t="s">
        <v>7632</v>
      </c>
      <c r="D11949" s="31">
        <v>75.3</v>
      </c>
      <c r="E11949" s="310" t="str">
        <f t="shared" si="187"/>
        <v>SINAPI 07/2024 INSUMOS</v>
      </c>
      <c r="F11949" s="31">
        <v>75.3</v>
      </c>
    </row>
    <row r="11950" spans="1:6" ht="40.5">
      <c r="A11950" s="31">
        <v>11772</v>
      </c>
      <c r="B11950" s="537" t="s">
        <v>11945</v>
      </c>
      <c r="C11950" s="31" t="s">
        <v>7632</v>
      </c>
      <c r="D11950" s="31">
        <v>129.43</v>
      </c>
      <c r="E11950" s="310" t="str">
        <f t="shared" si="187"/>
        <v>SINAPI 07/2024 INSUMOS</v>
      </c>
      <c r="F11950" s="31">
        <v>129.43</v>
      </c>
    </row>
    <row r="11951" spans="1:6" ht="40.5">
      <c r="A11951" s="31">
        <v>13983</v>
      </c>
      <c r="B11951" s="537" t="s">
        <v>11946</v>
      </c>
      <c r="C11951" s="31" t="s">
        <v>7632</v>
      </c>
      <c r="D11951" s="31">
        <v>98.02</v>
      </c>
      <c r="E11951" s="310" t="str">
        <f t="shared" si="187"/>
        <v>SINAPI 07/2024 INSUMOS</v>
      </c>
      <c r="F11951" s="31">
        <v>98.02</v>
      </c>
    </row>
    <row r="11952" spans="1:6" ht="40.5">
      <c r="A11952" s="31">
        <v>13416</v>
      </c>
      <c r="B11952" s="537" t="s">
        <v>11947</v>
      </c>
      <c r="C11952" s="31" t="s">
        <v>7632</v>
      </c>
      <c r="D11952" s="31">
        <v>87.06</v>
      </c>
      <c r="E11952" s="310" t="str">
        <f t="shared" si="187"/>
        <v>SINAPI 07/2024 INSUMOS</v>
      </c>
      <c r="F11952" s="31">
        <v>87.06</v>
      </c>
    </row>
    <row r="11953" spans="1:6" ht="45">
      <c r="A11953" s="31">
        <v>40329</v>
      </c>
      <c r="B11953" s="537" t="s">
        <v>11948</v>
      </c>
      <c r="C11953" s="31" t="s">
        <v>7632</v>
      </c>
      <c r="D11953" s="31">
        <v>12.88</v>
      </c>
      <c r="E11953" s="310" t="str">
        <f t="shared" si="187"/>
        <v>SINAPI 07/2024 INSUMOS</v>
      </c>
      <c r="F11953" s="31">
        <v>12.88</v>
      </c>
    </row>
    <row r="11954" spans="1:6" ht="40.5">
      <c r="A11954" s="31">
        <v>11823</v>
      </c>
      <c r="B11954" s="537" t="s">
        <v>11949</v>
      </c>
      <c r="C11954" s="31" t="s">
        <v>7632</v>
      </c>
      <c r="D11954" s="31">
        <v>5.42</v>
      </c>
      <c r="E11954" s="310" t="str">
        <f t="shared" si="187"/>
        <v>SINAPI 07/2024 INSUMOS</v>
      </c>
      <c r="F11954" s="31">
        <v>5.42</v>
      </c>
    </row>
    <row r="11955" spans="1:6" ht="40.5">
      <c r="A11955" s="31">
        <v>11822</v>
      </c>
      <c r="B11955" s="537" t="s">
        <v>11950</v>
      </c>
      <c r="C11955" s="31" t="s">
        <v>7632</v>
      </c>
      <c r="D11955" s="31">
        <v>29.88</v>
      </c>
      <c r="E11955" s="310" t="str">
        <f t="shared" si="187"/>
        <v>SINAPI 07/2024 INSUMOS</v>
      </c>
      <c r="F11955" s="31">
        <v>29.88</v>
      </c>
    </row>
    <row r="11956" spans="1:6" ht="40.5">
      <c r="A11956" s="31">
        <v>11831</v>
      </c>
      <c r="B11956" s="537" t="s">
        <v>11951</v>
      </c>
      <c r="C11956" s="31" t="s">
        <v>7632</v>
      </c>
      <c r="D11956" s="31">
        <v>17.98</v>
      </c>
      <c r="E11956" s="310" t="str">
        <f t="shared" si="187"/>
        <v>SINAPI 07/2024 INSUMOS</v>
      </c>
      <c r="F11956" s="31">
        <v>17.98</v>
      </c>
    </row>
    <row r="11957" spans="1:6" ht="45">
      <c r="A11957" s="31">
        <v>7613</v>
      </c>
      <c r="B11957" s="537" t="s">
        <v>11952</v>
      </c>
      <c r="C11957" s="31" t="s">
        <v>7632</v>
      </c>
      <c r="D11957" s="118">
        <v>120291.71</v>
      </c>
      <c r="E11957" s="310" t="str">
        <f t="shared" si="187"/>
        <v>SINAPI 07/2024 INSUMOS</v>
      </c>
      <c r="F11957" s="118">
        <v>120291.71</v>
      </c>
    </row>
    <row r="11958" spans="1:6" ht="45">
      <c r="A11958" s="31">
        <v>7619</v>
      </c>
      <c r="B11958" s="537" t="s">
        <v>11953</v>
      </c>
      <c r="C11958" s="31" t="s">
        <v>7632</v>
      </c>
      <c r="D11958" s="118">
        <v>18594.52</v>
      </c>
      <c r="E11958" s="310" t="str">
        <f t="shared" si="187"/>
        <v>SINAPI 07/2024 INSUMOS</v>
      </c>
      <c r="F11958" s="118">
        <v>18594.52</v>
      </c>
    </row>
    <row r="11959" spans="1:6" ht="45">
      <c r="A11959" s="31">
        <v>12076</v>
      </c>
      <c r="B11959" s="537" t="s">
        <v>11954</v>
      </c>
      <c r="C11959" s="31" t="s">
        <v>7632</v>
      </c>
      <c r="D11959" s="118">
        <v>8529.59</v>
      </c>
      <c r="E11959" s="310" t="str">
        <f t="shared" si="187"/>
        <v>SINAPI 07/2024 INSUMOS</v>
      </c>
      <c r="F11959" s="118">
        <v>8529.59</v>
      </c>
    </row>
    <row r="11960" spans="1:6" ht="45">
      <c r="A11960" s="31">
        <v>7614</v>
      </c>
      <c r="B11960" s="537" t="s">
        <v>11955</v>
      </c>
      <c r="C11960" s="31" t="s">
        <v>7632</v>
      </c>
      <c r="D11960" s="118">
        <v>23452.13</v>
      </c>
      <c r="E11960" s="310" t="str">
        <f t="shared" si="187"/>
        <v>SINAPI 07/2024 INSUMOS</v>
      </c>
      <c r="F11960" s="118">
        <v>23452.13</v>
      </c>
    </row>
    <row r="11961" spans="1:6" ht="45">
      <c r="A11961" s="31">
        <v>7618</v>
      </c>
      <c r="B11961" s="537" t="s">
        <v>11956</v>
      </c>
      <c r="C11961" s="31" t="s">
        <v>7632</v>
      </c>
      <c r="D11961" s="118">
        <v>152104.68</v>
      </c>
      <c r="E11961" s="310" t="str">
        <f t="shared" si="187"/>
        <v>SINAPI 07/2024 INSUMOS</v>
      </c>
      <c r="F11961" s="118">
        <v>152104.68</v>
      </c>
    </row>
    <row r="11962" spans="1:6" ht="45">
      <c r="A11962" s="31">
        <v>7620</v>
      </c>
      <c r="B11962" s="537" t="s">
        <v>11957</v>
      </c>
      <c r="C11962" s="31" t="s">
        <v>7632</v>
      </c>
      <c r="D11962" s="118">
        <v>32899.879999999997</v>
      </c>
      <c r="E11962" s="310" t="str">
        <f t="shared" si="187"/>
        <v>SINAPI 07/2024 INSUMOS</v>
      </c>
      <c r="F11962" s="118">
        <v>32899.879999999997</v>
      </c>
    </row>
    <row r="11963" spans="1:6" ht="45">
      <c r="A11963" s="31">
        <v>7610</v>
      </c>
      <c r="B11963" s="537" t="s">
        <v>11958</v>
      </c>
      <c r="C11963" s="31" t="s">
        <v>7632</v>
      </c>
      <c r="D11963" s="118">
        <v>10418.290000000001</v>
      </c>
      <c r="E11963" s="310" t="str">
        <f t="shared" si="187"/>
        <v>SINAPI 07/2024 INSUMOS</v>
      </c>
      <c r="F11963" s="118">
        <v>10418.290000000001</v>
      </c>
    </row>
    <row r="11964" spans="1:6" ht="45">
      <c r="A11964" s="31">
        <v>7615</v>
      </c>
      <c r="B11964" s="537" t="s">
        <v>11959</v>
      </c>
      <c r="C11964" s="31" t="s">
        <v>7632</v>
      </c>
      <c r="D11964" s="118">
        <v>38383.19</v>
      </c>
      <c r="E11964" s="310" t="str">
        <f t="shared" si="187"/>
        <v>SINAPI 07/2024 INSUMOS</v>
      </c>
      <c r="F11964" s="118">
        <v>38383.19</v>
      </c>
    </row>
    <row r="11965" spans="1:6" ht="45">
      <c r="A11965" s="31">
        <v>7617</v>
      </c>
      <c r="B11965" s="537" t="s">
        <v>11960</v>
      </c>
      <c r="C11965" s="31" t="s">
        <v>7632</v>
      </c>
      <c r="D11965" s="118">
        <v>11636.8</v>
      </c>
      <c r="E11965" s="310" t="str">
        <f t="shared" si="187"/>
        <v>SINAPI 07/2024 INSUMOS</v>
      </c>
      <c r="F11965" s="118">
        <v>11636.8</v>
      </c>
    </row>
    <row r="11966" spans="1:6" ht="45">
      <c r="A11966" s="31">
        <v>7616</v>
      </c>
      <c r="B11966" s="537" t="s">
        <v>11961</v>
      </c>
      <c r="C11966" s="31" t="s">
        <v>7632</v>
      </c>
      <c r="D11966" s="118">
        <v>62635.28</v>
      </c>
      <c r="E11966" s="310" t="str">
        <f t="shared" si="187"/>
        <v>SINAPI 07/2024 INSUMOS</v>
      </c>
      <c r="F11966" s="118">
        <v>62635.28</v>
      </c>
    </row>
    <row r="11967" spans="1:6" ht="45">
      <c r="A11967" s="31">
        <v>7611</v>
      </c>
      <c r="B11967" s="537" t="s">
        <v>11962</v>
      </c>
      <c r="C11967" s="31" t="s">
        <v>7632</v>
      </c>
      <c r="D11967" s="118">
        <v>15048.65</v>
      </c>
      <c r="E11967" s="310" t="str">
        <f t="shared" si="187"/>
        <v>SINAPI 07/2024 INSUMOS</v>
      </c>
      <c r="F11967" s="118">
        <v>15048.65</v>
      </c>
    </row>
    <row r="11968" spans="1:6" ht="45">
      <c r="A11968" s="31">
        <v>7612</v>
      </c>
      <c r="B11968" s="537" t="s">
        <v>11963</v>
      </c>
      <c r="C11968" s="31" t="s">
        <v>7632</v>
      </c>
      <c r="D11968" s="118">
        <v>85914.99</v>
      </c>
      <c r="E11968" s="310" t="str">
        <f t="shared" si="187"/>
        <v>SINAPI 07/2024 INSUMOS</v>
      </c>
      <c r="F11968" s="118">
        <v>85914.99</v>
      </c>
    </row>
    <row r="11969" spans="1:6" ht="40.5">
      <c r="A11969" s="31">
        <v>37371</v>
      </c>
      <c r="B11969" s="537" t="s">
        <v>11964</v>
      </c>
      <c r="C11969" s="31" t="s">
        <v>7781</v>
      </c>
      <c r="D11969" s="31">
        <v>0.56999999999999995</v>
      </c>
      <c r="E11969" s="310" t="str">
        <f t="shared" si="187"/>
        <v>SINAPI 07/2024 INSUMOS</v>
      </c>
      <c r="F11969" s="31">
        <v>0.56999999999999995</v>
      </c>
    </row>
    <row r="11970" spans="1:6" ht="40.5">
      <c r="A11970" s="31">
        <v>40861</v>
      </c>
      <c r="B11970" s="537" t="s">
        <v>11965</v>
      </c>
      <c r="C11970" s="31" t="s">
        <v>7783</v>
      </c>
      <c r="D11970" s="31">
        <v>108.15</v>
      </c>
      <c r="E11970" s="310" t="str">
        <f t="shared" si="187"/>
        <v>SINAPI 07/2024 INSUMOS</v>
      </c>
      <c r="F11970" s="31">
        <v>108.15</v>
      </c>
    </row>
    <row r="11971" spans="1:6" ht="40.5">
      <c r="A11971" s="31">
        <v>36510</v>
      </c>
      <c r="B11971" s="537" t="s">
        <v>11966</v>
      </c>
      <c r="C11971" s="31" t="s">
        <v>7632</v>
      </c>
      <c r="D11971" s="118">
        <v>1005810.35</v>
      </c>
      <c r="E11971" s="310" t="str">
        <f t="shared" si="187"/>
        <v>SINAPI 07/2024 INSUMOS</v>
      </c>
      <c r="F11971" s="118">
        <v>1005810.35</v>
      </c>
    </row>
    <row r="11972" spans="1:6" ht="45">
      <c r="A11972" s="31">
        <v>25020</v>
      </c>
      <c r="B11972" s="537" t="s">
        <v>11967</v>
      </c>
      <c r="C11972" s="31" t="s">
        <v>7632</v>
      </c>
      <c r="D11972" s="118">
        <v>4143584.79</v>
      </c>
      <c r="E11972" s="310" t="str">
        <f t="shared" si="187"/>
        <v>SINAPI 07/2024 INSUMOS</v>
      </c>
      <c r="F11972" s="118">
        <v>4143584.79</v>
      </c>
    </row>
    <row r="11973" spans="1:6" ht="40.5">
      <c r="A11973" s="31">
        <v>7622</v>
      </c>
      <c r="B11973" s="537" t="s">
        <v>11968</v>
      </c>
      <c r="C11973" s="31" t="s">
        <v>7632</v>
      </c>
      <c r="D11973" s="118">
        <v>975783.05</v>
      </c>
      <c r="E11973" s="310" t="str">
        <f t="shared" si="187"/>
        <v>SINAPI 07/2024 INSUMOS</v>
      </c>
      <c r="F11973" s="118">
        <v>975783.05</v>
      </c>
    </row>
    <row r="11974" spans="1:6" ht="45">
      <c r="A11974" s="31">
        <v>7624</v>
      </c>
      <c r="B11974" s="537" t="s">
        <v>11969</v>
      </c>
      <c r="C11974" s="31" t="s">
        <v>7632</v>
      </c>
      <c r="D11974" s="118">
        <v>1265000</v>
      </c>
      <c r="E11974" s="310" t="str">
        <f t="shared" si="187"/>
        <v>SINAPI 07/2024 INSUMOS</v>
      </c>
      <c r="F11974" s="118">
        <v>1265000</v>
      </c>
    </row>
    <row r="11975" spans="1:6" ht="40.5">
      <c r="A11975" s="31">
        <v>7625</v>
      </c>
      <c r="B11975" s="537" t="s">
        <v>11970</v>
      </c>
      <c r="C11975" s="31" t="s">
        <v>7632</v>
      </c>
      <c r="D11975" s="118">
        <v>1257262.8799999999</v>
      </c>
      <c r="E11975" s="310" t="str">
        <f t="shared" si="187"/>
        <v>SINAPI 07/2024 INSUMOS</v>
      </c>
      <c r="F11975" s="118">
        <v>1257262.8799999999</v>
      </c>
    </row>
    <row r="11976" spans="1:6" ht="40.5">
      <c r="A11976" s="31">
        <v>7623</v>
      </c>
      <c r="B11976" s="537" t="s">
        <v>11971</v>
      </c>
      <c r="C11976" s="31" t="s">
        <v>7632</v>
      </c>
      <c r="D11976" s="118">
        <v>4143584.79</v>
      </c>
      <c r="E11976" s="310" t="str">
        <f t="shared" si="187"/>
        <v>SINAPI 07/2024 INSUMOS</v>
      </c>
      <c r="F11976" s="118">
        <v>4143584.79</v>
      </c>
    </row>
    <row r="11977" spans="1:6" ht="45">
      <c r="A11977" s="31">
        <v>36508</v>
      </c>
      <c r="B11977" s="537" t="s">
        <v>11972</v>
      </c>
      <c r="C11977" s="31" t="s">
        <v>7632</v>
      </c>
      <c r="D11977" s="118">
        <v>1863534.49</v>
      </c>
      <c r="E11977" s="310" t="str">
        <f t="shared" si="187"/>
        <v>SINAPI 07/2024 INSUMOS</v>
      </c>
      <c r="F11977" s="118">
        <v>1863534.49</v>
      </c>
    </row>
    <row r="11978" spans="1:6" ht="40.5">
      <c r="A11978" s="31">
        <v>36509</v>
      </c>
      <c r="B11978" s="537" t="s">
        <v>11973</v>
      </c>
      <c r="C11978" s="31" t="s">
        <v>7632</v>
      </c>
      <c r="D11978" s="118">
        <v>1021284.34</v>
      </c>
      <c r="E11978" s="310" t="str">
        <f t="shared" si="187"/>
        <v>SINAPI 07/2024 INSUMOS</v>
      </c>
      <c r="F11978" s="118">
        <v>1021284.34</v>
      </c>
    </row>
    <row r="11979" spans="1:6" ht="40.5">
      <c r="A11979" s="31">
        <v>13238</v>
      </c>
      <c r="B11979" s="537" t="s">
        <v>11974</v>
      </c>
      <c r="C11979" s="31" t="s">
        <v>7632</v>
      </c>
      <c r="D11979" s="118">
        <v>297624.92</v>
      </c>
      <c r="E11979" s="310" t="str">
        <f t="shared" si="187"/>
        <v>SINAPI 07/2024 INSUMOS</v>
      </c>
      <c r="F11979" s="118">
        <v>297624.92</v>
      </c>
    </row>
    <row r="11980" spans="1:6" ht="40.5">
      <c r="A11980" s="31">
        <v>36511</v>
      </c>
      <c r="B11980" s="537" t="s">
        <v>11975</v>
      </c>
      <c r="C11980" s="31" t="s">
        <v>7632</v>
      </c>
      <c r="D11980" s="118">
        <v>344866.98</v>
      </c>
      <c r="E11980" s="310" t="str">
        <f t="shared" si="187"/>
        <v>SINAPI 07/2024 INSUMOS</v>
      </c>
      <c r="F11980" s="118">
        <v>344866.98</v>
      </c>
    </row>
    <row r="11981" spans="1:6" ht="40.5">
      <c r="A11981" s="31">
        <v>36515</v>
      </c>
      <c r="B11981" s="537" t="s">
        <v>11976</v>
      </c>
      <c r="C11981" s="31" t="s">
        <v>7632</v>
      </c>
      <c r="D11981" s="118">
        <v>101570.4</v>
      </c>
      <c r="E11981" s="310" t="str">
        <f t="shared" si="187"/>
        <v>SINAPI 07/2024 INSUMOS</v>
      </c>
      <c r="F11981" s="118">
        <v>101570.4</v>
      </c>
    </row>
    <row r="11982" spans="1:6" ht="40.5">
      <c r="A11982" s="31">
        <v>10598</v>
      </c>
      <c r="B11982" s="537" t="s">
        <v>11977</v>
      </c>
      <c r="C11982" s="31" t="s">
        <v>7632</v>
      </c>
      <c r="D11982" s="118">
        <v>164711.76</v>
      </c>
      <c r="E11982" s="310" t="str">
        <f t="shared" si="187"/>
        <v>SINAPI 07/2024 INSUMOS</v>
      </c>
      <c r="F11982" s="118">
        <v>164711.76</v>
      </c>
    </row>
    <row r="11983" spans="1:6" ht="40.5">
      <c r="A11983" s="31">
        <v>7640</v>
      </c>
      <c r="B11983" s="537" t="s">
        <v>11978</v>
      </c>
      <c r="C11983" s="31" t="s">
        <v>7632</v>
      </c>
      <c r="D11983" s="118">
        <v>252745</v>
      </c>
      <c r="E11983" s="310" t="str">
        <f t="shared" si="187"/>
        <v>SINAPI 07/2024 INSUMOS</v>
      </c>
      <c r="F11983" s="118">
        <v>252745</v>
      </c>
    </row>
    <row r="11984" spans="1:6" ht="40.5">
      <c r="A11984" s="31">
        <v>36513</v>
      </c>
      <c r="B11984" s="537" t="s">
        <v>11979</v>
      </c>
      <c r="C11984" s="31" t="s">
        <v>7632</v>
      </c>
      <c r="D11984" s="118">
        <v>243473.73</v>
      </c>
      <c r="E11984" s="310" t="str">
        <f t="shared" si="187"/>
        <v>SINAPI 07/2024 INSUMOS</v>
      </c>
      <c r="F11984" s="118">
        <v>243473.73</v>
      </c>
    </row>
    <row r="11985" spans="1:6" ht="40.5">
      <c r="A11985" s="31">
        <v>36514</v>
      </c>
      <c r="B11985" s="537" t="s">
        <v>11980</v>
      </c>
      <c r="C11985" s="31" t="s">
        <v>7632</v>
      </c>
      <c r="D11985" s="118">
        <v>271641.8</v>
      </c>
      <c r="E11985" s="310" t="str">
        <f t="shared" si="187"/>
        <v>SINAPI 07/2024 INSUMOS</v>
      </c>
      <c r="F11985" s="118">
        <v>271641.8</v>
      </c>
    </row>
    <row r="11986" spans="1:6" ht="40.5">
      <c r="A11986" s="31">
        <v>11572</v>
      </c>
      <c r="B11986" s="537" t="s">
        <v>11981</v>
      </c>
      <c r="C11986" s="31" t="s">
        <v>7632</v>
      </c>
      <c r="D11986" s="31">
        <v>33.07</v>
      </c>
      <c r="E11986" s="310" t="str">
        <f t="shared" si="187"/>
        <v>SINAPI 07/2024 INSUMOS</v>
      </c>
      <c r="F11986" s="31">
        <v>33.07</v>
      </c>
    </row>
    <row r="11987" spans="1:6" ht="40.5">
      <c r="A11987" s="31">
        <v>36149</v>
      </c>
      <c r="B11987" s="537" t="s">
        <v>11982</v>
      </c>
      <c r="C11987" s="31" t="s">
        <v>7632</v>
      </c>
      <c r="D11987" s="31">
        <v>190.35</v>
      </c>
      <c r="E11987" s="310" t="str">
        <f t="shared" si="187"/>
        <v>SINAPI 07/2024 INSUMOS</v>
      </c>
      <c r="F11987" s="31">
        <v>190.35</v>
      </c>
    </row>
    <row r="11988" spans="1:6" ht="45">
      <c r="A11988" s="31">
        <v>42407</v>
      </c>
      <c r="B11988" s="537" t="s">
        <v>11983</v>
      </c>
      <c r="C11988" s="31" t="s">
        <v>7677</v>
      </c>
      <c r="D11988" s="31">
        <v>5.96</v>
      </c>
      <c r="E11988" s="310" t="str">
        <f t="shared" si="187"/>
        <v>SINAPI 07/2024 INSUMOS</v>
      </c>
      <c r="F11988" s="31">
        <v>5.96</v>
      </c>
    </row>
    <row r="11989" spans="1:6" ht="45">
      <c r="A11989" s="31">
        <v>11581</v>
      </c>
      <c r="B11989" s="537" t="s">
        <v>11984</v>
      </c>
      <c r="C11989" s="31" t="s">
        <v>7677</v>
      </c>
      <c r="D11989" s="31">
        <v>21.83</v>
      </c>
      <c r="E11989" s="310" t="str">
        <f t="shared" si="187"/>
        <v>SINAPI 07/2024 INSUMOS</v>
      </c>
      <c r="F11989" s="31">
        <v>21.83</v>
      </c>
    </row>
    <row r="11990" spans="1:6" ht="40.5">
      <c r="A11990" s="31">
        <v>43605</v>
      </c>
      <c r="B11990" s="537" t="s">
        <v>11985</v>
      </c>
      <c r="C11990" s="31" t="s">
        <v>7677</v>
      </c>
      <c r="D11990" s="31">
        <v>44.66</v>
      </c>
      <c r="E11990" s="310" t="str">
        <f t="shared" si="187"/>
        <v>SINAPI 07/2024 INSUMOS</v>
      </c>
      <c r="F11990" s="31">
        <v>44.66</v>
      </c>
    </row>
    <row r="11991" spans="1:6" ht="40.5">
      <c r="A11991" s="31">
        <v>11580</v>
      </c>
      <c r="B11991" s="537" t="s">
        <v>11986</v>
      </c>
      <c r="C11991" s="31" t="s">
        <v>7677</v>
      </c>
      <c r="D11991" s="31">
        <v>8.76</v>
      </c>
      <c r="E11991" s="310" t="str">
        <f t="shared" si="187"/>
        <v>SINAPI 07/2024 INSUMOS</v>
      </c>
      <c r="F11991" s="31">
        <v>8.76</v>
      </c>
    </row>
    <row r="11992" spans="1:6" ht="40.5">
      <c r="A11992" s="31">
        <v>10743</v>
      </c>
      <c r="B11992" s="537" t="s">
        <v>11987</v>
      </c>
      <c r="C11992" s="31" t="s">
        <v>7632</v>
      </c>
      <c r="D11992" s="31">
        <v>792.21</v>
      </c>
      <c r="E11992" s="310" t="str">
        <f t="shared" si="187"/>
        <v>SINAPI 07/2024 INSUMOS</v>
      </c>
      <c r="F11992" s="31">
        <v>792.21</v>
      </c>
    </row>
    <row r="11993" spans="1:6" ht="45">
      <c r="A11993" s="31">
        <v>39848</v>
      </c>
      <c r="B11993" s="537" t="s">
        <v>11988</v>
      </c>
      <c r="C11993" s="31" t="s">
        <v>7677</v>
      </c>
      <c r="D11993" s="31">
        <v>1.78</v>
      </c>
      <c r="E11993" s="310" t="str">
        <f t="shared" si="187"/>
        <v>SINAPI 07/2024 INSUMOS</v>
      </c>
      <c r="F11993" s="31">
        <v>1.78</v>
      </c>
    </row>
    <row r="11994" spans="1:6" ht="40.5">
      <c r="A11994" s="31">
        <v>20999</v>
      </c>
      <c r="B11994" s="537" t="s">
        <v>11989</v>
      </c>
      <c r="C11994" s="31" t="s">
        <v>7677</v>
      </c>
      <c r="D11994" s="31">
        <v>10.79</v>
      </c>
      <c r="E11994" s="310" t="str">
        <f t="shared" si="187"/>
        <v>SINAPI 07/2024 INSUMOS</v>
      </c>
      <c r="F11994" s="31">
        <v>10.79</v>
      </c>
    </row>
    <row r="11995" spans="1:6" ht="40.5">
      <c r="A11995" s="31">
        <v>21001</v>
      </c>
      <c r="B11995" s="537" t="s">
        <v>11990</v>
      </c>
      <c r="C11995" s="31" t="s">
        <v>7677</v>
      </c>
      <c r="D11995" s="31">
        <v>20.13</v>
      </c>
      <c r="E11995" s="310" t="str">
        <f t="shared" si="187"/>
        <v>SINAPI 07/2024 INSUMOS</v>
      </c>
      <c r="F11995" s="31">
        <v>20.13</v>
      </c>
    </row>
    <row r="11996" spans="1:6" ht="40.5">
      <c r="A11996" s="31">
        <v>21003</v>
      </c>
      <c r="B11996" s="537" t="s">
        <v>11991</v>
      </c>
      <c r="C11996" s="31" t="s">
        <v>7677</v>
      </c>
      <c r="D11996" s="31">
        <v>33.08</v>
      </c>
      <c r="E11996" s="310" t="str">
        <f t="shared" si="187"/>
        <v>SINAPI 07/2024 INSUMOS</v>
      </c>
      <c r="F11996" s="31">
        <v>33.08</v>
      </c>
    </row>
    <row r="11997" spans="1:6" ht="40.5">
      <c r="A11997" s="31">
        <v>21006</v>
      </c>
      <c r="B11997" s="537" t="s">
        <v>11992</v>
      </c>
      <c r="C11997" s="31" t="s">
        <v>7677</v>
      </c>
      <c r="D11997" s="31">
        <v>70.2</v>
      </c>
      <c r="E11997" s="310" t="str">
        <f t="shared" si="187"/>
        <v>SINAPI 07/2024 INSUMOS</v>
      </c>
      <c r="F11997" s="31">
        <v>70.2</v>
      </c>
    </row>
    <row r="11998" spans="1:6" ht="40.5">
      <c r="A11998" s="31">
        <v>21019</v>
      </c>
      <c r="B11998" s="537" t="s">
        <v>11993</v>
      </c>
      <c r="C11998" s="31" t="s">
        <v>7677</v>
      </c>
      <c r="D11998" s="31">
        <v>24.4</v>
      </c>
      <c r="E11998" s="310" t="str">
        <f t="shared" si="187"/>
        <v>SINAPI 07/2024 INSUMOS</v>
      </c>
      <c r="F11998" s="31">
        <v>24.4</v>
      </c>
    </row>
    <row r="11999" spans="1:6" ht="40.5">
      <c r="A11999" s="31">
        <v>21021</v>
      </c>
      <c r="B11999" s="537" t="s">
        <v>11994</v>
      </c>
      <c r="C11999" s="31" t="s">
        <v>7677</v>
      </c>
      <c r="D11999" s="31">
        <v>38.57</v>
      </c>
      <c r="E11999" s="310" t="str">
        <f t="shared" si="187"/>
        <v>SINAPI 07/2024 INSUMOS</v>
      </c>
      <c r="F11999" s="31">
        <v>38.57</v>
      </c>
    </row>
    <row r="12000" spans="1:6" ht="40.5">
      <c r="A12000" s="31">
        <v>21024</v>
      </c>
      <c r="B12000" s="537" t="s">
        <v>11995</v>
      </c>
      <c r="C12000" s="31" t="s">
        <v>7677</v>
      </c>
      <c r="D12000" s="31">
        <v>82.65</v>
      </c>
      <c r="E12000" s="310" t="str">
        <f t="shared" si="187"/>
        <v>SINAPI 07/2024 INSUMOS</v>
      </c>
      <c r="F12000" s="31">
        <v>82.65</v>
      </c>
    </row>
    <row r="12001" spans="1:6" ht="40.5">
      <c r="A12001" s="31">
        <v>40624</v>
      </c>
      <c r="B12001" s="537" t="s">
        <v>11996</v>
      </c>
      <c r="C12001" s="31" t="s">
        <v>7677</v>
      </c>
      <c r="D12001" s="31">
        <v>108.73</v>
      </c>
      <c r="E12001" s="310" t="str">
        <f t="shared" si="187"/>
        <v>SINAPI 07/2024 INSUMOS</v>
      </c>
      <c r="F12001" s="31">
        <v>108.73</v>
      </c>
    </row>
    <row r="12002" spans="1:6" ht="40.5">
      <c r="A12002" s="31">
        <v>42575</v>
      </c>
      <c r="B12002" s="537" t="s">
        <v>11997</v>
      </c>
      <c r="C12002" s="31" t="s">
        <v>7677</v>
      </c>
      <c r="D12002" s="31">
        <v>99.77</v>
      </c>
      <c r="E12002" s="310" t="str">
        <f t="shared" si="187"/>
        <v>SINAPI 07/2024 INSUMOS</v>
      </c>
      <c r="F12002" s="31">
        <v>99.77</v>
      </c>
    </row>
    <row r="12003" spans="1:6" ht="40.5">
      <c r="A12003" s="31">
        <v>13127</v>
      </c>
      <c r="B12003" s="537" t="s">
        <v>11998</v>
      </c>
      <c r="C12003" s="31" t="s">
        <v>7677</v>
      </c>
      <c r="D12003" s="31">
        <v>48.49</v>
      </c>
      <c r="E12003" s="310" t="str">
        <f t="shared" si="187"/>
        <v>SINAPI 07/2024 INSUMOS</v>
      </c>
      <c r="F12003" s="31">
        <v>48.49</v>
      </c>
    </row>
    <row r="12004" spans="1:6" ht="40.5">
      <c r="A12004" s="31">
        <v>13137</v>
      </c>
      <c r="B12004" s="537" t="s">
        <v>11999</v>
      </c>
      <c r="C12004" s="31" t="s">
        <v>7677</v>
      </c>
      <c r="D12004" s="31">
        <v>64.349999999999994</v>
      </c>
      <c r="E12004" s="310" t="str">
        <f t="shared" si="187"/>
        <v>SINAPI 07/2024 INSUMOS</v>
      </c>
      <c r="F12004" s="31">
        <v>64.349999999999994</v>
      </c>
    </row>
    <row r="12005" spans="1:6" ht="40.5">
      <c r="A12005" s="31">
        <v>42574</v>
      </c>
      <c r="B12005" s="537" t="s">
        <v>12000</v>
      </c>
      <c r="C12005" s="31" t="s">
        <v>7677</v>
      </c>
      <c r="D12005" s="31">
        <v>74.45</v>
      </c>
      <c r="E12005" s="310" t="str">
        <f t="shared" si="187"/>
        <v>SINAPI 07/2024 INSUMOS</v>
      </c>
      <c r="F12005" s="31">
        <v>74.45</v>
      </c>
    </row>
    <row r="12006" spans="1:6" ht="40.5">
      <c r="A12006" s="31">
        <v>20989</v>
      </c>
      <c r="B12006" s="537" t="s">
        <v>12001</v>
      </c>
      <c r="C12006" s="31" t="s">
        <v>7677</v>
      </c>
      <c r="D12006" s="118">
        <v>2305.5300000000002</v>
      </c>
      <c r="E12006" s="310" t="str">
        <f t="shared" si="187"/>
        <v>SINAPI 07/2024 INSUMOS</v>
      </c>
      <c r="F12006" s="118">
        <v>2305.5300000000002</v>
      </c>
    </row>
    <row r="12007" spans="1:6" ht="40.5">
      <c r="A12007" s="31">
        <v>21147</v>
      </c>
      <c r="B12007" s="537" t="s">
        <v>12002</v>
      </c>
      <c r="C12007" s="31" t="s">
        <v>7677</v>
      </c>
      <c r="D12007" s="31">
        <v>216.17</v>
      </c>
      <c r="E12007" s="310" t="str">
        <f t="shared" si="187"/>
        <v>SINAPI 07/2024 INSUMOS</v>
      </c>
      <c r="F12007" s="31">
        <v>216.17</v>
      </c>
    </row>
    <row r="12008" spans="1:6" ht="40.5">
      <c r="A12008" s="31">
        <v>21148</v>
      </c>
      <c r="B12008" s="537" t="s">
        <v>12003</v>
      </c>
      <c r="C12008" s="31" t="s">
        <v>7677</v>
      </c>
      <c r="D12008" s="31">
        <v>133.41999999999999</v>
      </c>
      <c r="E12008" s="310" t="str">
        <f t="shared" si="187"/>
        <v>SINAPI 07/2024 INSUMOS</v>
      </c>
      <c r="F12008" s="31">
        <v>133.41999999999999</v>
      </c>
    </row>
    <row r="12009" spans="1:6" ht="40.5">
      <c r="A12009" s="31">
        <v>20984</v>
      </c>
      <c r="B12009" s="537" t="s">
        <v>12004</v>
      </c>
      <c r="C12009" s="31" t="s">
        <v>7677</v>
      </c>
      <c r="D12009" s="118">
        <v>4423.8599999999997</v>
      </c>
      <c r="E12009" s="310" t="str">
        <f t="shared" si="187"/>
        <v>SINAPI 07/2024 INSUMOS</v>
      </c>
      <c r="F12009" s="118">
        <v>4423.8599999999997</v>
      </c>
    </row>
    <row r="12010" spans="1:6" ht="40.5">
      <c r="A12010" s="31">
        <v>13042</v>
      </c>
      <c r="B12010" s="537" t="s">
        <v>12005</v>
      </c>
      <c r="C12010" s="31" t="s">
        <v>7677</v>
      </c>
      <c r="D12010" s="118">
        <v>2451.4699999999998</v>
      </c>
      <c r="E12010" s="310" t="str">
        <f t="shared" ref="E12010:E12073" si="188">+$G$7658</f>
        <v>SINAPI 07/2024 INSUMOS</v>
      </c>
      <c r="F12010" s="118">
        <v>2451.4699999999998</v>
      </c>
    </row>
    <row r="12011" spans="1:6" ht="40.5">
      <c r="A12011" s="31">
        <v>21150</v>
      </c>
      <c r="B12011" s="537" t="s">
        <v>12006</v>
      </c>
      <c r="C12011" s="31" t="s">
        <v>7677</v>
      </c>
      <c r="D12011" s="31">
        <v>66.16</v>
      </c>
      <c r="E12011" s="310" t="str">
        <f t="shared" si="188"/>
        <v>SINAPI 07/2024 INSUMOS</v>
      </c>
      <c r="F12011" s="31">
        <v>66.16</v>
      </c>
    </row>
    <row r="12012" spans="1:6" ht="40.5">
      <c r="A12012" s="31">
        <v>13141</v>
      </c>
      <c r="B12012" s="537" t="s">
        <v>12007</v>
      </c>
      <c r="C12012" s="31" t="s">
        <v>7677</v>
      </c>
      <c r="D12012" s="31">
        <v>83.35</v>
      </c>
      <c r="E12012" s="310" t="str">
        <f t="shared" si="188"/>
        <v>SINAPI 07/2024 INSUMOS</v>
      </c>
      <c r="F12012" s="31">
        <v>83.35</v>
      </c>
    </row>
    <row r="12013" spans="1:6" ht="40.5">
      <c r="A12013" s="31">
        <v>42576</v>
      </c>
      <c r="B12013" s="537" t="s">
        <v>12008</v>
      </c>
      <c r="C12013" s="31" t="s">
        <v>7677</v>
      </c>
      <c r="D12013" s="31">
        <v>272.16000000000003</v>
      </c>
      <c r="E12013" s="310" t="str">
        <f t="shared" si="188"/>
        <v>SINAPI 07/2024 INSUMOS</v>
      </c>
      <c r="F12013" s="31">
        <v>272.16000000000003</v>
      </c>
    </row>
    <row r="12014" spans="1:6" ht="40.5">
      <c r="A12014" s="31">
        <v>21151</v>
      </c>
      <c r="B12014" s="537" t="s">
        <v>12009</v>
      </c>
      <c r="C12014" s="31" t="s">
        <v>7677</v>
      </c>
      <c r="D12014" s="31">
        <v>395.99</v>
      </c>
      <c r="E12014" s="310" t="str">
        <f t="shared" si="188"/>
        <v>SINAPI 07/2024 INSUMOS</v>
      </c>
      <c r="F12014" s="31">
        <v>395.99</v>
      </c>
    </row>
    <row r="12015" spans="1:6" ht="40.5">
      <c r="A12015" s="31">
        <v>13142</v>
      </c>
      <c r="B12015" s="537" t="s">
        <v>12010</v>
      </c>
      <c r="C12015" s="31" t="s">
        <v>7677</v>
      </c>
      <c r="D12015" s="31">
        <v>566.1</v>
      </c>
      <c r="E12015" s="310" t="str">
        <f t="shared" si="188"/>
        <v>SINAPI 07/2024 INSUMOS</v>
      </c>
      <c r="F12015" s="31">
        <v>566.1</v>
      </c>
    </row>
    <row r="12016" spans="1:6" ht="40.5">
      <c r="A12016" s="31">
        <v>42577</v>
      </c>
      <c r="B12016" s="537" t="s">
        <v>12011</v>
      </c>
      <c r="C12016" s="31" t="s">
        <v>7677</v>
      </c>
      <c r="D12016" s="31">
        <v>621.16</v>
      </c>
      <c r="E12016" s="310" t="str">
        <f t="shared" si="188"/>
        <v>SINAPI 07/2024 INSUMOS</v>
      </c>
      <c r="F12016" s="31">
        <v>621.16</v>
      </c>
    </row>
    <row r="12017" spans="1:6" ht="40.5">
      <c r="A12017" s="31">
        <v>20994</v>
      </c>
      <c r="B12017" s="537" t="s">
        <v>12012</v>
      </c>
      <c r="C12017" s="31" t="s">
        <v>7677</v>
      </c>
      <c r="D12017" s="118">
        <v>1067.3399999999999</v>
      </c>
      <c r="E12017" s="310" t="str">
        <f t="shared" si="188"/>
        <v>SINAPI 07/2024 INSUMOS</v>
      </c>
      <c r="F12017" s="118">
        <v>1067.3399999999999</v>
      </c>
    </row>
    <row r="12018" spans="1:6" ht="40.5">
      <c r="A12018" s="31">
        <v>7672</v>
      </c>
      <c r="B12018" s="537" t="s">
        <v>12013</v>
      </c>
      <c r="C12018" s="31" t="s">
        <v>7677</v>
      </c>
      <c r="D12018" s="31">
        <v>699.22</v>
      </c>
      <c r="E12018" s="310" t="str">
        <f t="shared" si="188"/>
        <v>SINAPI 07/2024 INSUMOS</v>
      </c>
      <c r="F12018" s="31">
        <v>699.22</v>
      </c>
    </row>
    <row r="12019" spans="1:6" ht="40.5">
      <c r="A12019" s="31">
        <v>20995</v>
      </c>
      <c r="B12019" s="537" t="s">
        <v>12014</v>
      </c>
      <c r="C12019" s="31" t="s">
        <v>7677</v>
      </c>
      <c r="D12019" s="118">
        <v>1402.69</v>
      </c>
      <c r="E12019" s="310" t="str">
        <f t="shared" si="188"/>
        <v>SINAPI 07/2024 INSUMOS</v>
      </c>
      <c r="F12019" s="118">
        <v>1402.69</v>
      </c>
    </row>
    <row r="12020" spans="1:6" ht="40.5">
      <c r="A12020" s="31">
        <v>7690</v>
      </c>
      <c r="B12020" s="537" t="s">
        <v>12015</v>
      </c>
      <c r="C12020" s="31" t="s">
        <v>7677</v>
      </c>
      <c r="D12020" s="31">
        <v>811.27</v>
      </c>
      <c r="E12020" s="310" t="str">
        <f t="shared" si="188"/>
        <v>SINAPI 07/2024 INSUMOS</v>
      </c>
      <c r="F12020" s="31">
        <v>811.27</v>
      </c>
    </row>
    <row r="12021" spans="1:6" ht="40.5">
      <c r="A12021" s="31">
        <v>20980</v>
      </c>
      <c r="B12021" s="537" t="s">
        <v>12016</v>
      </c>
      <c r="C12021" s="31" t="s">
        <v>7677</v>
      </c>
      <c r="D12021" s="31">
        <v>885.02</v>
      </c>
      <c r="E12021" s="310" t="str">
        <f t="shared" si="188"/>
        <v>SINAPI 07/2024 INSUMOS</v>
      </c>
      <c r="F12021" s="31">
        <v>885.02</v>
      </c>
    </row>
    <row r="12022" spans="1:6" ht="40.5">
      <c r="A12022" s="31">
        <v>7661</v>
      </c>
      <c r="B12022" s="537" t="s">
        <v>12017</v>
      </c>
      <c r="C12022" s="31" t="s">
        <v>7677</v>
      </c>
      <c r="D12022" s="118">
        <v>1052.8</v>
      </c>
      <c r="E12022" s="310" t="str">
        <f t="shared" si="188"/>
        <v>SINAPI 07/2024 INSUMOS</v>
      </c>
      <c r="F12022" s="118">
        <v>1052.8</v>
      </c>
    </row>
    <row r="12023" spans="1:6" ht="40.5">
      <c r="A12023" s="31">
        <v>21016</v>
      </c>
      <c r="B12023" s="537" t="s">
        <v>12018</v>
      </c>
      <c r="C12023" s="31" t="s">
        <v>7677</v>
      </c>
      <c r="D12023" s="31">
        <v>135.72999999999999</v>
      </c>
      <c r="E12023" s="310" t="str">
        <f t="shared" si="188"/>
        <v>SINAPI 07/2024 INSUMOS</v>
      </c>
      <c r="F12023" s="31">
        <v>135.72999999999999</v>
      </c>
    </row>
    <row r="12024" spans="1:6" ht="40.5">
      <c r="A12024" s="31">
        <v>21008</v>
      </c>
      <c r="B12024" s="537" t="s">
        <v>12019</v>
      </c>
      <c r="C12024" s="31" t="s">
        <v>7677</v>
      </c>
      <c r="D12024" s="31">
        <v>15.85</v>
      </c>
      <c r="E12024" s="310" t="str">
        <f t="shared" si="188"/>
        <v>SINAPI 07/2024 INSUMOS</v>
      </c>
      <c r="F12024" s="31">
        <v>15.85</v>
      </c>
    </row>
    <row r="12025" spans="1:6" ht="40.5">
      <c r="A12025" s="31">
        <v>21009</v>
      </c>
      <c r="B12025" s="537" t="s">
        <v>12020</v>
      </c>
      <c r="C12025" s="31" t="s">
        <v>7677</v>
      </c>
      <c r="D12025" s="31">
        <v>20.64</v>
      </c>
      <c r="E12025" s="310" t="str">
        <f t="shared" si="188"/>
        <v>SINAPI 07/2024 INSUMOS</v>
      </c>
      <c r="F12025" s="31">
        <v>20.64</v>
      </c>
    </row>
    <row r="12026" spans="1:6" ht="40.5">
      <c r="A12026" s="31">
        <v>21010</v>
      </c>
      <c r="B12026" s="537" t="s">
        <v>12021</v>
      </c>
      <c r="C12026" s="31" t="s">
        <v>7677</v>
      </c>
      <c r="D12026" s="31">
        <v>27.72</v>
      </c>
      <c r="E12026" s="310" t="str">
        <f t="shared" si="188"/>
        <v>SINAPI 07/2024 INSUMOS</v>
      </c>
      <c r="F12026" s="31">
        <v>27.72</v>
      </c>
    </row>
    <row r="12027" spans="1:6" ht="40.5">
      <c r="A12027" s="31">
        <v>21011</v>
      </c>
      <c r="B12027" s="537" t="s">
        <v>12022</v>
      </c>
      <c r="C12027" s="31" t="s">
        <v>7677</v>
      </c>
      <c r="D12027" s="31">
        <v>40.4</v>
      </c>
      <c r="E12027" s="310" t="str">
        <f t="shared" si="188"/>
        <v>SINAPI 07/2024 INSUMOS</v>
      </c>
      <c r="F12027" s="31">
        <v>40.4</v>
      </c>
    </row>
    <row r="12028" spans="1:6" ht="40.5">
      <c r="A12028" s="31">
        <v>21012</v>
      </c>
      <c r="B12028" s="537" t="s">
        <v>12023</v>
      </c>
      <c r="C12028" s="31" t="s">
        <v>7677</v>
      </c>
      <c r="D12028" s="31">
        <v>44.64</v>
      </c>
      <c r="E12028" s="310" t="str">
        <f t="shared" si="188"/>
        <v>SINAPI 07/2024 INSUMOS</v>
      </c>
      <c r="F12028" s="31">
        <v>44.64</v>
      </c>
    </row>
    <row r="12029" spans="1:6" ht="40.5">
      <c r="A12029" s="31">
        <v>21013</v>
      </c>
      <c r="B12029" s="537" t="s">
        <v>12024</v>
      </c>
      <c r="C12029" s="31" t="s">
        <v>7677</v>
      </c>
      <c r="D12029" s="31">
        <v>58.26</v>
      </c>
      <c r="E12029" s="310" t="str">
        <f t="shared" si="188"/>
        <v>SINAPI 07/2024 INSUMOS</v>
      </c>
      <c r="F12029" s="31">
        <v>58.26</v>
      </c>
    </row>
    <row r="12030" spans="1:6" ht="40.5">
      <c r="A12030" s="31">
        <v>21014</v>
      </c>
      <c r="B12030" s="537" t="s">
        <v>12025</v>
      </c>
      <c r="C12030" s="31" t="s">
        <v>7677</v>
      </c>
      <c r="D12030" s="31">
        <v>81.52</v>
      </c>
      <c r="E12030" s="310" t="str">
        <f t="shared" si="188"/>
        <v>SINAPI 07/2024 INSUMOS</v>
      </c>
      <c r="F12030" s="31">
        <v>81.52</v>
      </c>
    </row>
    <row r="12031" spans="1:6" ht="40.5">
      <c r="A12031" s="31">
        <v>21015</v>
      </c>
      <c r="B12031" s="537" t="s">
        <v>12026</v>
      </c>
      <c r="C12031" s="31" t="s">
        <v>7677</v>
      </c>
      <c r="D12031" s="31">
        <v>93.65</v>
      </c>
      <c r="E12031" s="310" t="str">
        <f t="shared" si="188"/>
        <v>SINAPI 07/2024 INSUMOS</v>
      </c>
      <c r="F12031" s="31">
        <v>93.65</v>
      </c>
    </row>
    <row r="12032" spans="1:6" ht="40.5">
      <c r="A12032" s="31">
        <v>7697</v>
      </c>
      <c r="B12032" s="537" t="s">
        <v>12027</v>
      </c>
      <c r="C12032" s="31" t="s">
        <v>7677</v>
      </c>
      <c r="D12032" s="31">
        <v>44.69</v>
      </c>
      <c r="E12032" s="310" t="str">
        <f t="shared" si="188"/>
        <v>SINAPI 07/2024 INSUMOS</v>
      </c>
      <c r="F12032" s="31">
        <v>44.69</v>
      </c>
    </row>
    <row r="12033" spans="1:6" ht="40.5">
      <c r="A12033" s="31">
        <v>7698</v>
      </c>
      <c r="B12033" s="537" t="s">
        <v>12028</v>
      </c>
      <c r="C12033" s="31" t="s">
        <v>7677</v>
      </c>
      <c r="D12033" s="31">
        <v>38.47</v>
      </c>
      <c r="E12033" s="310" t="str">
        <f t="shared" si="188"/>
        <v>SINAPI 07/2024 INSUMOS</v>
      </c>
      <c r="F12033" s="31">
        <v>38.47</v>
      </c>
    </row>
    <row r="12034" spans="1:6" ht="40.5">
      <c r="A12034" s="31">
        <v>7691</v>
      </c>
      <c r="B12034" s="537" t="s">
        <v>12029</v>
      </c>
      <c r="C12034" s="31" t="s">
        <v>7677</v>
      </c>
      <c r="D12034" s="31">
        <v>16.25</v>
      </c>
      <c r="E12034" s="310" t="str">
        <f t="shared" si="188"/>
        <v>SINAPI 07/2024 INSUMOS</v>
      </c>
      <c r="F12034" s="31">
        <v>16.25</v>
      </c>
    </row>
    <row r="12035" spans="1:6" ht="40.5">
      <c r="A12035" s="31">
        <v>40626</v>
      </c>
      <c r="B12035" s="537" t="s">
        <v>12030</v>
      </c>
      <c r="C12035" s="31" t="s">
        <v>7677</v>
      </c>
      <c r="D12035" s="31">
        <v>30.5</v>
      </c>
      <c r="E12035" s="310" t="str">
        <f t="shared" si="188"/>
        <v>SINAPI 07/2024 INSUMOS</v>
      </c>
      <c r="F12035" s="31">
        <v>30.5</v>
      </c>
    </row>
    <row r="12036" spans="1:6" ht="40.5">
      <c r="A12036" s="31">
        <v>7701</v>
      </c>
      <c r="B12036" s="537" t="s">
        <v>12031</v>
      </c>
      <c r="C12036" s="31" t="s">
        <v>7677</v>
      </c>
      <c r="D12036" s="31">
        <v>79.97</v>
      </c>
      <c r="E12036" s="310" t="str">
        <f t="shared" si="188"/>
        <v>SINAPI 07/2024 INSUMOS</v>
      </c>
      <c r="F12036" s="31">
        <v>79.97</v>
      </c>
    </row>
    <row r="12037" spans="1:6" ht="40.5">
      <c r="A12037" s="31">
        <v>7696</v>
      </c>
      <c r="B12037" s="537" t="s">
        <v>12032</v>
      </c>
      <c r="C12037" s="31" t="s">
        <v>7677</v>
      </c>
      <c r="D12037" s="31">
        <v>64.44</v>
      </c>
      <c r="E12037" s="310" t="str">
        <f t="shared" si="188"/>
        <v>SINAPI 07/2024 INSUMOS</v>
      </c>
      <c r="F12037" s="31">
        <v>64.44</v>
      </c>
    </row>
    <row r="12038" spans="1:6" ht="40.5">
      <c r="A12038" s="31">
        <v>7700</v>
      </c>
      <c r="B12038" s="537" t="s">
        <v>12033</v>
      </c>
      <c r="C12038" s="31" t="s">
        <v>7677</v>
      </c>
      <c r="D12038" s="31">
        <v>20.56</v>
      </c>
      <c r="E12038" s="310" t="str">
        <f t="shared" si="188"/>
        <v>SINAPI 07/2024 INSUMOS</v>
      </c>
      <c r="F12038" s="31">
        <v>20.56</v>
      </c>
    </row>
    <row r="12039" spans="1:6" ht="40.5">
      <c r="A12039" s="31">
        <v>7694</v>
      </c>
      <c r="B12039" s="537" t="s">
        <v>12034</v>
      </c>
      <c r="C12039" s="31" t="s">
        <v>7677</v>
      </c>
      <c r="D12039" s="31">
        <v>107.62</v>
      </c>
      <c r="E12039" s="310" t="str">
        <f t="shared" si="188"/>
        <v>SINAPI 07/2024 INSUMOS</v>
      </c>
      <c r="F12039" s="31">
        <v>107.62</v>
      </c>
    </row>
    <row r="12040" spans="1:6" ht="40.5">
      <c r="A12040" s="31">
        <v>7693</v>
      </c>
      <c r="B12040" s="537" t="s">
        <v>12035</v>
      </c>
      <c r="C12040" s="31" t="s">
        <v>7677</v>
      </c>
      <c r="D12040" s="31">
        <v>148.22</v>
      </c>
      <c r="E12040" s="310" t="str">
        <f t="shared" si="188"/>
        <v>SINAPI 07/2024 INSUMOS</v>
      </c>
      <c r="F12040" s="31">
        <v>148.22</v>
      </c>
    </row>
    <row r="12041" spans="1:6" ht="40.5">
      <c r="A12041" s="31">
        <v>7692</v>
      </c>
      <c r="B12041" s="537" t="s">
        <v>12036</v>
      </c>
      <c r="C12041" s="31" t="s">
        <v>7677</v>
      </c>
      <c r="D12041" s="31">
        <v>221.91</v>
      </c>
      <c r="E12041" s="310" t="str">
        <f t="shared" si="188"/>
        <v>SINAPI 07/2024 INSUMOS</v>
      </c>
      <c r="F12041" s="31">
        <v>221.91</v>
      </c>
    </row>
    <row r="12042" spans="1:6" ht="40.5">
      <c r="A12042" s="31">
        <v>7695</v>
      </c>
      <c r="B12042" s="537" t="s">
        <v>12037</v>
      </c>
      <c r="C12042" s="31" t="s">
        <v>7677</v>
      </c>
      <c r="D12042" s="31">
        <v>240.67</v>
      </c>
      <c r="E12042" s="310" t="str">
        <f t="shared" si="188"/>
        <v>SINAPI 07/2024 INSUMOS</v>
      </c>
      <c r="F12042" s="31">
        <v>240.67</v>
      </c>
    </row>
    <row r="12043" spans="1:6" ht="40.5">
      <c r="A12043" s="31">
        <v>13356</v>
      </c>
      <c r="B12043" s="537" t="s">
        <v>12038</v>
      </c>
      <c r="C12043" s="31" t="s">
        <v>7677</v>
      </c>
      <c r="D12043" s="31">
        <v>17.45</v>
      </c>
      <c r="E12043" s="310" t="str">
        <f t="shared" si="188"/>
        <v>SINAPI 07/2024 INSUMOS</v>
      </c>
      <c r="F12043" s="31">
        <v>17.45</v>
      </c>
    </row>
    <row r="12044" spans="1:6" ht="40.5">
      <c r="A12044" s="31">
        <v>36365</v>
      </c>
      <c r="B12044" s="537" t="s">
        <v>12039</v>
      </c>
      <c r="C12044" s="31" t="s">
        <v>7677</v>
      </c>
      <c r="D12044" s="31">
        <v>30.43</v>
      </c>
      <c r="E12044" s="310" t="str">
        <f t="shared" si="188"/>
        <v>SINAPI 07/2024 INSUMOS</v>
      </c>
      <c r="F12044" s="31">
        <v>30.43</v>
      </c>
    </row>
    <row r="12045" spans="1:6" ht="40.5">
      <c r="A12045" s="31">
        <v>41930</v>
      </c>
      <c r="B12045" s="537" t="s">
        <v>12040</v>
      </c>
      <c r="C12045" s="31" t="s">
        <v>7677</v>
      </c>
      <c r="D12045" s="31">
        <v>101.36</v>
      </c>
      <c r="E12045" s="310" t="str">
        <f t="shared" si="188"/>
        <v>SINAPI 07/2024 INSUMOS</v>
      </c>
      <c r="F12045" s="31">
        <v>101.36</v>
      </c>
    </row>
    <row r="12046" spans="1:6" ht="40.5">
      <c r="A12046" s="31">
        <v>41931</v>
      </c>
      <c r="B12046" s="537" t="s">
        <v>12041</v>
      </c>
      <c r="C12046" s="31" t="s">
        <v>7677</v>
      </c>
      <c r="D12046" s="31">
        <v>158.76</v>
      </c>
      <c r="E12046" s="310" t="str">
        <f t="shared" si="188"/>
        <v>SINAPI 07/2024 INSUMOS</v>
      </c>
      <c r="F12046" s="31">
        <v>158.76</v>
      </c>
    </row>
    <row r="12047" spans="1:6" ht="40.5">
      <c r="A12047" s="31">
        <v>41932</v>
      </c>
      <c r="B12047" s="537" t="s">
        <v>12042</v>
      </c>
      <c r="C12047" s="31" t="s">
        <v>7677</v>
      </c>
      <c r="D12047" s="31">
        <v>244.36</v>
      </c>
      <c r="E12047" s="310" t="str">
        <f t="shared" si="188"/>
        <v>SINAPI 07/2024 INSUMOS</v>
      </c>
      <c r="F12047" s="31">
        <v>244.36</v>
      </c>
    </row>
    <row r="12048" spans="1:6" ht="40.5">
      <c r="A12048" s="31">
        <v>41933</v>
      </c>
      <c r="B12048" s="537" t="s">
        <v>12043</v>
      </c>
      <c r="C12048" s="31" t="s">
        <v>7677</v>
      </c>
      <c r="D12048" s="31">
        <v>345.33</v>
      </c>
      <c r="E12048" s="310" t="str">
        <f t="shared" si="188"/>
        <v>SINAPI 07/2024 INSUMOS</v>
      </c>
      <c r="F12048" s="31">
        <v>345.33</v>
      </c>
    </row>
    <row r="12049" spans="1:6" ht="40.5">
      <c r="A12049" s="31">
        <v>41934</v>
      </c>
      <c r="B12049" s="537" t="s">
        <v>12044</v>
      </c>
      <c r="C12049" s="31" t="s">
        <v>7677</v>
      </c>
      <c r="D12049" s="31">
        <v>402.18</v>
      </c>
      <c r="E12049" s="310" t="str">
        <f t="shared" si="188"/>
        <v>SINAPI 07/2024 INSUMOS</v>
      </c>
      <c r="F12049" s="31">
        <v>402.18</v>
      </c>
    </row>
    <row r="12050" spans="1:6" ht="40.5">
      <c r="A12050" s="31">
        <v>41936</v>
      </c>
      <c r="B12050" s="537" t="s">
        <v>12045</v>
      </c>
      <c r="C12050" s="31" t="s">
        <v>7677</v>
      </c>
      <c r="D12050" s="31">
        <v>59.68</v>
      </c>
      <c r="E12050" s="310" t="str">
        <f t="shared" si="188"/>
        <v>SINAPI 07/2024 INSUMOS</v>
      </c>
      <c r="F12050" s="31">
        <v>59.68</v>
      </c>
    </row>
    <row r="12051" spans="1:6" ht="40.5">
      <c r="A12051" s="31">
        <v>44812</v>
      </c>
      <c r="B12051" s="537" t="s">
        <v>12046</v>
      </c>
      <c r="C12051" s="31" t="s">
        <v>7677</v>
      </c>
      <c r="D12051" s="31">
        <v>485.97</v>
      </c>
      <c r="E12051" s="310" t="str">
        <f t="shared" si="188"/>
        <v>SINAPI 07/2024 INSUMOS</v>
      </c>
      <c r="F12051" s="31">
        <v>485.97</v>
      </c>
    </row>
    <row r="12052" spans="1:6" ht="40.5">
      <c r="A12052" s="31">
        <v>41785</v>
      </c>
      <c r="B12052" s="537" t="s">
        <v>12047</v>
      </c>
      <c r="C12052" s="31" t="s">
        <v>7677</v>
      </c>
      <c r="D12052" s="118">
        <v>1800.96</v>
      </c>
      <c r="E12052" s="310" t="str">
        <f t="shared" si="188"/>
        <v>SINAPI 07/2024 INSUMOS</v>
      </c>
      <c r="F12052" s="118">
        <v>1800.96</v>
      </c>
    </row>
    <row r="12053" spans="1:6" ht="40.5">
      <c r="A12053" s="31">
        <v>41781</v>
      </c>
      <c r="B12053" s="537" t="s">
        <v>12048</v>
      </c>
      <c r="C12053" s="31" t="s">
        <v>7677</v>
      </c>
      <c r="D12053" s="31">
        <v>325.19</v>
      </c>
      <c r="E12053" s="310" t="str">
        <f t="shared" si="188"/>
        <v>SINAPI 07/2024 INSUMOS</v>
      </c>
      <c r="F12053" s="31">
        <v>325.19</v>
      </c>
    </row>
    <row r="12054" spans="1:6" ht="40.5">
      <c r="A12054" s="31">
        <v>41783</v>
      </c>
      <c r="B12054" s="537" t="s">
        <v>12049</v>
      </c>
      <c r="C12054" s="31" t="s">
        <v>7677</v>
      </c>
      <c r="D12054" s="118">
        <v>1169.0899999999999</v>
      </c>
      <c r="E12054" s="310" t="str">
        <f t="shared" si="188"/>
        <v>SINAPI 07/2024 INSUMOS</v>
      </c>
      <c r="F12054" s="118">
        <v>1169.0899999999999</v>
      </c>
    </row>
    <row r="12055" spans="1:6" ht="40.5">
      <c r="A12055" s="31">
        <v>41786</v>
      </c>
      <c r="B12055" s="537" t="s">
        <v>12050</v>
      </c>
      <c r="C12055" s="31" t="s">
        <v>7677</v>
      </c>
      <c r="D12055" s="118">
        <v>2489.04</v>
      </c>
      <c r="E12055" s="310" t="str">
        <f t="shared" si="188"/>
        <v>SINAPI 07/2024 INSUMOS</v>
      </c>
      <c r="F12055" s="118">
        <v>2489.04</v>
      </c>
    </row>
    <row r="12056" spans="1:6" ht="40.5">
      <c r="A12056" s="31">
        <v>41779</v>
      </c>
      <c r="B12056" s="537" t="s">
        <v>12051</v>
      </c>
      <c r="C12056" s="31" t="s">
        <v>7677</v>
      </c>
      <c r="D12056" s="31">
        <v>128.07</v>
      </c>
      <c r="E12056" s="310" t="str">
        <f t="shared" si="188"/>
        <v>SINAPI 07/2024 INSUMOS</v>
      </c>
      <c r="F12056" s="31">
        <v>128.07</v>
      </c>
    </row>
    <row r="12057" spans="1:6" ht="40.5">
      <c r="A12057" s="31">
        <v>41780</v>
      </c>
      <c r="B12057" s="537" t="s">
        <v>12052</v>
      </c>
      <c r="C12057" s="31" t="s">
        <v>7677</v>
      </c>
      <c r="D12057" s="31">
        <v>200.65</v>
      </c>
      <c r="E12057" s="310" t="str">
        <f t="shared" si="188"/>
        <v>SINAPI 07/2024 INSUMOS</v>
      </c>
      <c r="F12057" s="31">
        <v>200.65</v>
      </c>
    </row>
    <row r="12058" spans="1:6" ht="40.5">
      <c r="A12058" s="31">
        <v>41782</v>
      </c>
      <c r="B12058" s="537" t="s">
        <v>12053</v>
      </c>
      <c r="C12058" s="31" t="s">
        <v>7677</v>
      </c>
      <c r="D12058" s="31">
        <v>718.76</v>
      </c>
      <c r="E12058" s="310" t="str">
        <f t="shared" si="188"/>
        <v>SINAPI 07/2024 INSUMOS</v>
      </c>
      <c r="F12058" s="31">
        <v>718.76</v>
      </c>
    </row>
    <row r="12059" spans="1:6" ht="40.5">
      <c r="A12059" s="31">
        <v>38130</v>
      </c>
      <c r="B12059" s="537" t="s">
        <v>12054</v>
      </c>
      <c r="C12059" s="31" t="s">
        <v>7677</v>
      </c>
      <c r="D12059" s="31">
        <v>32.229999999999997</v>
      </c>
      <c r="E12059" s="310" t="str">
        <f t="shared" si="188"/>
        <v>SINAPI 07/2024 INSUMOS</v>
      </c>
      <c r="F12059" s="31">
        <v>32.229999999999997</v>
      </c>
    </row>
    <row r="12060" spans="1:6" ht="40.5">
      <c r="A12060" s="31">
        <v>44260</v>
      </c>
      <c r="B12060" s="537" t="s">
        <v>12055</v>
      </c>
      <c r="C12060" s="31" t="s">
        <v>7677</v>
      </c>
      <c r="D12060" s="31">
        <v>305.07</v>
      </c>
      <c r="E12060" s="310" t="str">
        <f t="shared" si="188"/>
        <v>SINAPI 07/2024 INSUMOS</v>
      </c>
      <c r="F12060" s="31">
        <v>305.07</v>
      </c>
    </row>
    <row r="12061" spans="1:6" ht="40.5">
      <c r="A12061" s="31">
        <v>21123</v>
      </c>
      <c r="B12061" s="537" t="s">
        <v>12056</v>
      </c>
      <c r="C12061" s="31" t="s">
        <v>7677</v>
      </c>
      <c r="D12061" s="31">
        <v>8.9700000000000006</v>
      </c>
      <c r="E12061" s="310" t="str">
        <f t="shared" si="188"/>
        <v>SINAPI 07/2024 INSUMOS</v>
      </c>
      <c r="F12061" s="31">
        <v>8.9700000000000006</v>
      </c>
    </row>
    <row r="12062" spans="1:6" ht="40.5">
      <c r="A12062" s="31">
        <v>21124</v>
      </c>
      <c r="B12062" s="537" t="s">
        <v>12057</v>
      </c>
      <c r="C12062" s="31" t="s">
        <v>7677</v>
      </c>
      <c r="D12062" s="31">
        <v>14.33</v>
      </c>
      <c r="E12062" s="310" t="str">
        <f t="shared" si="188"/>
        <v>SINAPI 07/2024 INSUMOS</v>
      </c>
      <c r="F12062" s="31">
        <v>14.33</v>
      </c>
    </row>
    <row r="12063" spans="1:6" ht="40.5">
      <c r="A12063" s="31">
        <v>21125</v>
      </c>
      <c r="B12063" s="537" t="s">
        <v>12058</v>
      </c>
      <c r="C12063" s="31" t="s">
        <v>7677</v>
      </c>
      <c r="D12063" s="31">
        <v>24.68</v>
      </c>
      <c r="E12063" s="310" t="str">
        <f t="shared" si="188"/>
        <v>SINAPI 07/2024 INSUMOS</v>
      </c>
      <c r="F12063" s="31">
        <v>24.68</v>
      </c>
    </row>
    <row r="12064" spans="1:6" ht="40.5">
      <c r="A12064" s="31">
        <v>38028</v>
      </c>
      <c r="B12064" s="537" t="s">
        <v>12059</v>
      </c>
      <c r="C12064" s="31" t="s">
        <v>7677</v>
      </c>
      <c r="D12064" s="31">
        <v>43.15</v>
      </c>
      <c r="E12064" s="310" t="str">
        <f t="shared" si="188"/>
        <v>SINAPI 07/2024 INSUMOS</v>
      </c>
      <c r="F12064" s="31">
        <v>43.15</v>
      </c>
    </row>
    <row r="12065" spans="1:6" ht="40.5">
      <c r="A12065" s="31">
        <v>38029</v>
      </c>
      <c r="B12065" s="537" t="s">
        <v>12060</v>
      </c>
      <c r="C12065" s="31" t="s">
        <v>7677</v>
      </c>
      <c r="D12065" s="31">
        <v>63.16</v>
      </c>
      <c r="E12065" s="310" t="str">
        <f t="shared" si="188"/>
        <v>SINAPI 07/2024 INSUMOS</v>
      </c>
      <c r="F12065" s="31">
        <v>63.16</v>
      </c>
    </row>
    <row r="12066" spans="1:6" ht="40.5">
      <c r="A12066" s="31">
        <v>38030</v>
      </c>
      <c r="B12066" s="537" t="s">
        <v>12061</v>
      </c>
      <c r="C12066" s="31" t="s">
        <v>7677</v>
      </c>
      <c r="D12066" s="31">
        <v>102.13</v>
      </c>
      <c r="E12066" s="310" t="str">
        <f t="shared" si="188"/>
        <v>SINAPI 07/2024 INSUMOS</v>
      </c>
      <c r="F12066" s="31">
        <v>102.13</v>
      </c>
    </row>
    <row r="12067" spans="1:6" ht="40.5">
      <c r="A12067" s="31">
        <v>38031</v>
      </c>
      <c r="B12067" s="537" t="s">
        <v>12062</v>
      </c>
      <c r="C12067" s="31" t="s">
        <v>7677</v>
      </c>
      <c r="D12067" s="31">
        <v>160.30000000000001</v>
      </c>
      <c r="E12067" s="310" t="str">
        <f t="shared" si="188"/>
        <v>SINAPI 07/2024 INSUMOS</v>
      </c>
      <c r="F12067" s="31">
        <v>160.30000000000001</v>
      </c>
    </row>
    <row r="12068" spans="1:6" ht="60">
      <c r="A12068" s="31">
        <v>39735</v>
      </c>
      <c r="B12068" s="537" t="s">
        <v>12063</v>
      </c>
      <c r="C12068" s="31" t="s">
        <v>7677</v>
      </c>
      <c r="D12068" s="31">
        <v>58.47</v>
      </c>
      <c r="E12068" s="310" t="str">
        <f t="shared" si="188"/>
        <v>SINAPI 07/2024 INSUMOS</v>
      </c>
      <c r="F12068" s="31">
        <v>58.47</v>
      </c>
    </row>
    <row r="12069" spans="1:6" ht="60">
      <c r="A12069" s="31">
        <v>39734</v>
      </c>
      <c r="B12069" s="537" t="s">
        <v>12064</v>
      </c>
      <c r="C12069" s="31" t="s">
        <v>7677</v>
      </c>
      <c r="D12069" s="31">
        <v>69.349999999999994</v>
      </c>
      <c r="E12069" s="310" t="str">
        <f t="shared" si="188"/>
        <v>SINAPI 07/2024 INSUMOS</v>
      </c>
      <c r="F12069" s="31">
        <v>69.349999999999994</v>
      </c>
    </row>
    <row r="12070" spans="1:6" ht="60">
      <c r="A12070" s="31">
        <v>39736</v>
      </c>
      <c r="B12070" s="537" t="s">
        <v>12065</v>
      </c>
      <c r="C12070" s="31" t="s">
        <v>7677</v>
      </c>
      <c r="D12070" s="31">
        <v>79.150000000000006</v>
      </c>
      <c r="E12070" s="310" t="str">
        <f t="shared" si="188"/>
        <v>SINAPI 07/2024 INSUMOS</v>
      </c>
      <c r="F12070" s="31">
        <v>79.150000000000006</v>
      </c>
    </row>
    <row r="12071" spans="1:6" ht="60">
      <c r="A12071" s="31">
        <v>39737</v>
      </c>
      <c r="B12071" s="537" t="s">
        <v>12066</v>
      </c>
      <c r="C12071" s="31" t="s">
        <v>7677</v>
      </c>
      <c r="D12071" s="31">
        <v>10.64</v>
      </c>
      <c r="E12071" s="310" t="str">
        <f t="shared" si="188"/>
        <v>SINAPI 07/2024 INSUMOS</v>
      </c>
      <c r="F12071" s="31">
        <v>10.64</v>
      </c>
    </row>
    <row r="12072" spans="1:6" ht="60">
      <c r="A12072" s="31">
        <v>39738</v>
      </c>
      <c r="B12072" s="537" t="s">
        <v>12067</v>
      </c>
      <c r="C12072" s="31" t="s">
        <v>7677</v>
      </c>
      <c r="D12072" s="31">
        <v>3.85</v>
      </c>
      <c r="E12072" s="310" t="str">
        <f t="shared" si="188"/>
        <v>SINAPI 07/2024 INSUMOS</v>
      </c>
      <c r="F12072" s="31">
        <v>3.85</v>
      </c>
    </row>
    <row r="12073" spans="1:6" ht="60">
      <c r="A12073" s="31">
        <v>39739</v>
      </c>
      <c r="B12073" s="537" t="s">
        <v>12068</v>
      </c>
      <c r="C12073" s="31" t="s">
        <v>7677</v>
      </c>
      <c r="D12073" s="31">
        <v>54.73</v>
      </c>
      <c r="E12073" s="310" t="str">
        <f t="shared" si="188"/>
        <v>SINAPI 07/2024 INSUMOS</v>
      </c>
      <c r="F12073" s="31">
        <v>54.73</v>
      </c>
    </row>
    <row r="12074" spans="1:6" ht="60">
      <c r="A12074" s="31">
        <v>39733</v>
      </c>
      <c r="B12074" s="537" t="s">
        <v>12069</v>
      </c>
      <c r="C12074" s="31" t="s">
        <v>7677</v>
      </c>
      <c r="D12074" s="31">
        <v>94.72</v>
      </c>
      <c r="E12074" s="310" t="str">
        <f t="shared" ref="E12074:E12137" si="189">+$G$7658</f>
        <v>SINAPI 07/2024 INSUMOS</v>
      </c>
      <c r="F12074" s="31">
        <v>94.72</v>
      </c>
    </row>
    <row r="12075" spans="1:6" ht="60">
      <c r="A12075" s="31">
        <v>39854</v>
      </c>
      <c r="B12075" s="537" t="s">
        <v>12070</v>
      </c>
      <c r="C12075" s="31" t="s">
        <v>7677</v>
      </c>
      <c r="D12075" s="31">
        <v>96.06</v>
      </c>
      <c r="E12075" s="310" t="str">
        <f t="shared" si="189"/>
        <v>SINAPI 07/2024 INSUMOS</v>
      </c>
      <c r="F12075" s="31">
        <v>96.06</v>
      </c>
    </row>
    <row r="12076" spans="1:6" ht="60">
      <c r="A12076" s="31">
        <v>39740</v>
      </c>
      <c r="B12076" s="537" t="s">
        <v>12071</v>
      </c>
      <c r="C12076" s="31" t="s">
        <v>7677</v>
      </c>
      <c r="D12076" s="31">
        <v>52.56</v>
      </c>
      <c r="E12076" s="310" t="str">
        <f t="shared" si="189"/>
        <v>SINAPI 07/2024 INSUMOS</v>
      </c>
      <c r="F12076" s="31">
        <v>52.56</v>
      </c>
    </row>
    <row r="12077" spans="1:6" ht="60">
      <c r="A12077" s="31">
        <v>39741</v>
      </c>
      <c r="B12077" s="537" t="s">
        <v>12072</v>
      </c>
      <c r="C12077" s="31" t="s">
        <v>7677</v>
      </c>
      <c r="D12077" s="31">
        <v>9.68</v>
      </c>
      <c r="E12077" s="310" t="str">
        <f t="shared" si="189"/>
        <v>SINAPI 07/2024 INSUMOS</v>
      </c>
      <c r="F12077" s="31">
        <v>9.68</v>
      </c>
    </row>
    <row r="12078" spans="1:6" ht="60">
      <c r="A12078" s="31">
        <v>39853</v>
      </c>
      <c r="B12078" s="537" t="s">
        <v>12073</v>
      </c>
      <c r="C12078" s="31" t="s">
        <v>7677</v>
      </c>
      <c r="D12078" s="31">
        <v>12.72</v>
      </c>
      <c r="E12078" s="310" t="str">
        <f t="shared" si="189"/>
        <v>SINAPI 07/2024 INSUMOS</v>
      </c>
      <c r="F12078" s="31">
        <v>12.72</v>
      </c>
    </row>
    <row r="12079" spans="1:6" ht="60">
      <c r="A12079" s="31">
        <v>39742</v>
      </c>
      <c r="B12079" s="537" t="s">
        <v>12074</v>
      </c>
      <c r="C12079" s="31" t="s">
        <v>7677</v>
      </c>
      <c r="D12079" s="31">
        <v>42.24</v>
      </c>
      <c r="E12079" s="310" t="str">
        <f t="shared" si="189"/>
        <v>SINAPI 07/2024 INSUMOS</v>
      </c>
      <c r="F12079" s="31">
        <v>42.24</v>
      </c>
    </row>
    <row r="12080" spans="1:6" ht="40.5">
      <c r="A12080" s="31">
        <v>39751</v>
      </c>
      <c r="B12080" s="537" t="s">
        <v>12075</v>
      </c>
      <c r="C12080" s="31" t="s">
        <v>7677</v>
      </c>
      <c r="D12080" s="31">
        <v>176.28</v>
      </c>
      <c r="E12080" s="310" t="str">
        <f t="shared" si="189"/>
        <v>SINAPI 07/2024 INSUMOS</v>
      </c>
      <c r="F12080" s="31">
        <v>176.28</v>
      </c>
    </row>
    <row r="12081" spans="1:6" ht="40.5">
      <c r="A12081" s="31">
        <v>39750</v>
      </c>
      <c r="B12081" s="537" t="s">
        <v>12076</v>
      </c>
      <c r="C12081" s="31" t="s">
        <v>7677</v>
      </c>
      <c r="D12081" s="31">
        <v>146.52000000000001</v>
      </c>
      <c r="E12081" s="310" t="str">
        <f t="shared" si="189"/>
        <v>SINAPI 07/2024 INSUMOS</v>
      </c>
      <c r="F12081" s="31">
        <v>146.52000000000001</v>
      </c>
    </row>
    <row r="12082" spans="1:6" ht="40.5">
      <c r="A12082" s="31">
        <v>39747</v>
      </c>
      <c r="B12082" s="537" t="s">
        <v>12077</v>
      </c>
      <c r="C12082" s="31" t="s">
        <v>7677</v>
      </c>
      <c r="D12082" s="31">
        <v>47.13</v>
      </c>
      <c r="E12082" s="310" t="str">
        <f t="shared" si="189"/>
        <v>SINAPI 07/2024 INSUMOS</v>
      </c>
      <c r="F12082" s="31">
        <v>47.13</v>
      </c>
    </row>
    <row r="12083" spans="1:6" ht="40.5">
      <c r="A12083" s="31">
        <v>39749</v>
      </c>
      <c r="B12083" s="537" t="s">
        <v>12078</v>
      </c>
      <c r="C12083" s="31" t="s">
        <v>7677</v>
      </c>
      <c r="D12083" s="31">
        <v>97.01</v>
      </c>
      <c r="E12083" s="310" t="str">
        <f t="shared" si="189"/>
        <v>SINAPI 07/2024 INSUMOS</v>
      </c>
      <c r="F12083" s="31">
        <v>97.01</v>
      </c>
    </row>
    <row r="12084" spans="1:6" ht="40.5">
      <c r="A12084" s="31">
        <v>39753</v>
      </c>
      <c r="B12084" s="537" t="s">
        <v>12079</v>
      </c>
      <c r="C12084" s="31" t="s">
        <v>7677</v>
      </c>
      <c r="D12084" s="31">
        <v>324.48</v>
      </c>
      <c r="E12084" s="310" t="str">
        <f t="shared" si="189"/>
        <v>SINAPI 07/2024 INSUMOS</v>
      </c>
      <c r="F12084" s="31">
        <v>324.48</v>
      </c>
    </row>
    <row r="12085" spans="1:6" ht="40.5">
      <c r="A12085" s="31">
        <v>39748</v>
      </c>
      <c r="B12085" s="537" t="s">
        <v>12080</v>
      </c>
      <c r="C12085" s="31" t="s">
        <v>7677</v>
      </c>
      <c r="D12085" s="31">
        <v>76.260000000000005</v>
      </c>
      <c r="E12085" s="310" t="str">
        <f t="shared" si="189"/>
        <v>SINAPI 07/2024 INSUMOS</v>
      </c>
      <c r="F12085" s="31">
        <v>76.260000000000005</v>
      </c>
    </row>
    <row r="12086" spans="1:6" ht="40.5">
      <c r="A12086" s="31">
        <v>39754</v>
      </c>
      <c r="B12086" s="537" t="s">
        <v>12081</v>
      </c>
      <c r="C12086" s="31" t="s">
        <v>7677</v>
      </c>
      <c r="D12086" s="31">
        <v>478.05</v>
      </c>
      <c r="E12086" s="310" t="str">
        <f t="shared" si="189"/>
        <v>SINAPI 07/2024 INSUMOS</v>
      </c>
      <c r="F12086" s="31">
        <v>478.05</v>
      </c>
    </row>
    <row r="12087" spans="1:6" ht="40.5">
      <c r="A12087" s="31">
        <v>39755</v>
      </c>
      <c r="B12087" s="537" t="s">
        <v>12082</v>
      </c>
      <c r="C12087" s="31" t="s">
        <v>7677</v>
      </c>
      <c r="D12087" s="31">
        <v>724.84</v>
      </c>
      <c r="E12087" s="310" t="str">
        <f t="shared" si="189"/>
        <v>SINAPI 07/2024 INSUMOS</v>
      </c>
      <c r="F12087" s="31">
        <v>724.84</v>
      </c>
    </row>
    <row r="12088" spans="1:6" ht="40.5">
      <c r="A12088" s="31">
        <v>12742</v>
      </c>
      <c r="B12088" s="537" t="s">
        <v>12083</v>
      </c>
      <c r="C12088" s="31" t="s">
        <v>7677</v>
      </c>
      <c r="D12088" s="31">
        <v>573.95000000000005</v>
      </c>
      <c r="E12088" s="310" t="str">
        <f t="shared" si="189"/>
        <v>SINAPI 07/2024 INSUMOS</v>
      </c>
      <c r="F12088" s="31">
        <v>573.95000000000005</v>
      </c>
    </row>
    <row r="12089" spans="1:6" ht="40.5">
      <c r="A12089" s="31">
        <v>12713</v>
      </c>
      <c r="B12089" s="537" t="s">
        <v>12084</v>
      </c>
      <c r="C12089" s="31" t="s">
        <v>7677</v>
      </c>
      <c r="D12089" s="31">
        <v>30.44</v>
      </c>
      <c r="E12089" s="310" t="str">
        <f t="shared" si="189"/>
        <v>SINAPI 07/2024 INSUMOS</v>
      </c>
      <c r="F12089" s="31">
        <v>30.44</v>
      </c>
    </row>
    <row r="12090" spans="1:6" ht="40.5">
      <c r="A12090" s="31">
        <v>12743</v>
      </c>
      <c r="B12090" s="537" t="s">
        <v>12085</v>
      </c>
      <c r="C12090" s="31" t="s">
        <v>7677</v>
      </c>
      <c r="D12090" s="31">
        <v>52.36</v>
      </c>
      <c r="E12090" s="310" t="str">
        <f t="shared" si="189"/>
        <v>SINAPI 07/2024 INSUMOS</v>
      </c>
      <c r="F12090" s="31">
        <v>52.36</v>
      </c>
    </row>
    <row r="12091" spans="1:6" ht="40.5">
      <c r="A12091" s="31">
        <v>12744</v>
      </c>
      <c r="B12091" s="537" t="s">
        <v>12086</v>
      </c>
      <c r="C12091" s="31" t="s">
        <v>7677</v>
      </c>
      <c r="D12091" s="31">
        <v>66.459999999999994</v>
      </c>
      <c r="E12091" s="310" t="str">
        <f t="shared" si="189"/>
        <v>SINAPI 07/2024 INSUMOS</v>
      </c>
      <c r="F12091" s="31">
        <v>66.459999999999994</v>
      </c>
    </row>
    <row r="12092" spans="1:6" ht="40.5">
      <c r="A12092" s="31">
        <v>12745</v>
      </c>
      <c r="B12092" s="537" t="s">
        <v>12087</v>
      </c>
      <c r="C12092" s="31" t="s">
        <v>7677</v>
      </c>
      <c r="D12092" s="31">
        <v>96.51</v>
      </c>
      <c r="E12092" s="310" t="str">
        <f t="shared" si="189"/>
        <v>SINAPI 07/2024 INSUMOS</v>
      </c>
      <c r="F12092" s="31">
        <v>96.51</v>
      </c>
    </row>
    <row r="12093" spans="1:6" ht="40.5">
      <c r="A12093" s="31">
        <v>12746</v>
      </c>
      <c r="B12093" s="537" t="s">
        <v>12088</v>
      </c>
      <c r="C12093" s="31" t="s">
        <v>7677</v>
      </c>
      <c r="D12093" s="31">
        <v>130.32</v>
      </c>
      <c r="E12093" s="310" t="str">
        <f t="shared" si="189"/>
        <v>SINAPI 07/2024 INSUMOS</v>
      </c>
      <c r="F12093" s="31">
        <v>130.32</v>
      </c>
    </row>
    <row r="12094" spans="1:6" ht="40.5">
      <c r="A12094" s="31">
        <v>12747</v>
      </c>
      <c r="B12094" s="537" t="s">
        <v>12089</v>
      </c>
      <c r="C12094" s="31" t="s">
        <v>7677</v>
      </c>
      <c r="D12094" s="31">
        <v>189</v>
      </c>
      <c r="E12094" s="310" t="str">
        <f t="shared" si="189"/>
        <v>SINAPI 07/2024 INSUMOS</v>
      </c>
      <c r="F12094" s="31">
        <v>189</v>
      </c>
    </row>
    <row r="12095" spans="1:6" ht="40.5">
      <c r="A12095" s="31">
        <v>12748</v>
      </c>
      <c r="B12095" s="537" t="s">
        <v>12090</v>
      </c>
      <c r="C12095" s="31" t="s">
        <v>7677</v>
      </c>
      <c r="D12095" s="31">
        <v>266.26</v>
      </c>
      <c r="E12095" s="310" t="str">
        <f t="shared" si="189"/>
        <v>SINAPI 07/2024 INSUMOS</v>
      </c>
      <c r="F12095" s="31">
        <v>266.26</v>
      </c>
    </row>
    <row r="12096" spans="1:6" ht="40.5">
      <c r="A12096" s="31">
        <v>12749</v>
      </c>
      <c r="B12096" s="537" t="s">
        <v>12091</v>
      </c>
      <c r="C12096" s="31" t="s">
        <v>7677</v>
      </c>
      <c r="D12096" s="31">
        <v>389.23</v>
      </c>
      <c r="E12096" s="310" t="str">
        <f t="shared" si="189"/>
        <v>SINAPI 07/2024 INSUMOS</v>
      </c>
      <c r="F12096" s="31">
        <v>389.23</v>
      </c>
    </row>
    <row r="12097" spans="1:6" ht="40.5">
      <c r="A12097" s="31">
        <v>39728</v>
      </c>
      <c r="B12097" s="537" t="s">
        <v>12092</v>
      </c>
      <c r="C12097" s="31" t="s">
        <v>7677</v>
      </c>
      <c r="D12097" s="31">
        <v>224.69</v>
      </c>
      <c r="E12097" s="310" t="str">
        <f t="shared" si="189"/>
        <v>SINAPI 07/2024 INSUMOS</v>
      </c>
      <c r="F12097" s="31">
        <v>224.69</v>
      </c>
    </row>
    <row r="12098" spans="1:6" ht="40.5">
      <c r="A12098" s="31">
        <v>39727</v>
      </c>
      <c r="B12098" s="537" t="s">
        <v>12093</v>
      </c>
      <c r="C12098" s="31" t="s">
        <v>7677</v>
      </c>
      <c r="D12098" s="31">
        <v>184.91</v>
      </c>
      <c r="E12098" s="310" t="str">
        <f t="shared" si="189"/>
        <v>SINAPI 07/2024 INSUMOS</v>
      </c>
      <c r="F12098" s="31">
        <v>184.91</v>
      </c>
    </row>
    <row r="12099" spans="1:6" ht="40.5">
      <c r="A12099" s="31">
        <v>39724</v>
      </c>
      <c r="B12099" s="537" t="s">
        <v>12094</v>
      </c>
      <c r="C12099" s="31" t="s">
        <v>7677</v>
      </c>
      <c r="D12099" s="31">
        <v>56.61</v>
      </c>
      <c r="E12099" s="310" t="str">
        <f t="shared" si="189"/>
        <v>SINAPI 07/2024 INSUMOS</v>
      </c>
      <c r="F12099" s="31">
        <v>56.61</v>
      </c>
    </row>
    <row r="12100" spans="1:6" ht="40.5">
      <c r="A12100" s="31">
        <v>39726</v>
      </c>
      <c r="B12100" s="537" t="s">
        <v>12095</v>
      </c>
      <c r="C12100" s="31" t="s">
        <v>7677</v>
      </c>
      <c r="D12100" s="31">
        <v>127.84</v>
      </c>
      <c r="E12100" s="310" t="str">
        <f t="shared" si="189"/>
        <v>SINAPI 07/2024 INSUMOS</v>
      </c>
      <c r="F12100" s="31">
        <v>127.84</v>
      </c>
    </row>
    <row r="12101" spans="1:6" ht="40.5">
      <c r="A12101" s="31">
        <v>39730</v>
      </c>
      <c r="B12101" s="537" t="s">
        <v>12096</v>
      </c>
      <c r="C12101" s="31" t="s">
        <v>7677</v>
      </c>
      <c r="D12101" s="31">
        <v>403.72</v>
      </c>
      <c r="E12101" s="310" t="str">
        <f t="shared" si="189"/>
        <v>SINAPI 07/2024 INSUMOS</v>
      </c>
      <c r="F12101" s="31">
        <v>403.72</v>
      </c>
    </row>
    <row r="12102" spans="1:6" ht="40.5">
      <c r="A12102" s="31">
        <v>39729</v>
      </c>
      <c r="B12102" s="537" t="s">
        <v>12097</v>
      </c>
      <c r="C12102" s="31" t="s">
        <v>7677</v>
      </c>
      <c r="D12102" s="31">
        <v>311.16000000000003</v>
      </c>
      <c r="E12102" s="310" t="str">
        <f t="shared" si="189"/>
        <v>SINAPI 07/2024 INSUMOS</v>
      </c>
      <c r="F12102" s="31">
        <v>311.16000000000003</v>
      </c>
    </row>
    <row r="12103" spans="1:6" ht="40.5">
      <c r="A12103" s="31">
        <v>39725</v>
      </c>
      <c r="B12103" s="537" t="s">
        <v>12098</v>
      </c>
      <c r="C12103" s="31" t="s">
        <v>7677</v>
      </c>
      <c r="D12103" s="31">
        <v>92.27</v>
      </c>
      <c r="E12103" s="310" t="str">
        <f t="shared" si="189"/>
        <v>SINAPI 07/2024 INSUMOS</v>
      </c>
      <c r="F12103" s="31">
        <v>92.27</v>
      </c>
    </row>
    <row r="12104" spans="1:6" ht="40.5">
      <c r="A12104" s="31">
        <v>39731</v>
      </c>
      <c r="B12104" s="537" t="s">
        <v>12099</v>
      </c>
      <c r="C12104" s="31" t="s">
        <v>7677</v>
      </c>
      <c r="D12104" s="31">
        <v>597.92999999999995</v>
      </c>
      <c r="E12104" s="310" t="str">
        <f t="shared" si="189"/>
        <v>SINAPI 07/2024 INSUMOS</v>
      </c>
      <c r="F12104" s="31">
        <v>597.92999999999995</v>
      </c>
    </row>
    <row r="12105" spans="1:6" ht="40.5">
      <c r="A12105" s="31">
        <v>39732</v>
      </c>
      <c r="B12105" s="537" t="s">
        <v>12100</v>
      </c>
      <c r="C12105" s="31" t="s">
        <v>7677</v>
      </c>
      <c r="D12105" s="31">
        <v>880.12</v>
      </c>
      <c r="E12105" s="310" t="str">
        <f t="shared" si="189"/>
        <v>SINAPI 07/2024 INSUMOS</v>
      </c>
      <c r="F12105" s="31">
        <v>880.12</v>
      </c>
    </row>
    <row r="12106" spans="1:6" ht="40.5">
      <c r="A12106" s="31">
        <v>39660</v>
      </c>
      <c r="B12106" s="537" t="s">
        <v>12101</v>
      </c>
      <c r="C12106" s="31" t="s">
        <v>7677</v>
      </c>
      <c r="D12106" s="31">
        <v>40.1</v>
      </c>
      <c r="E12106" s="310" t="str">
        <f t="shared" si="189"/>
        <v>SINAPI 07/2024 INSUMOS</v>
      </c>
      <c r="F12106" s="31">
        <v>40.1</v>
      </c>
    </row>
    <row r="12107" spans="1:6" ht="40.5">
      <c r="A12107" s="31">
        <v>39662</v>
      </c>
      <c r="B12107" s="537" t="s">
        <v>12102</v>
      </c>
      <c r="C12107" s="31" t="s">
        <v>7677</v>
      </c>
      <c r="D12107" s="31">
        <v>19.22</v>
      </c>
      <c r="E12107" s="310" t="str">
        <f t="shared" si="189"/>
        <v>SINAPI 07/2024 INSUMOS</v>
      </c>
      <c r="F12107" s="31">
        <v>19.22</v>
      </c>
    </row>
    <row r="12108" spans="1:6" ht="40.5">
      <c r="A12108" s="31">
        <v>39661</v>
      </c>
      <c r="B12108" s="537" t="s">
        <v>12103</v>
      </c>
      <c r="C12108" s="31" t="s">
        <v>7677</v>
      </c>
      <c r="D12108" s="31">
        <v>13.11</v>
      </c>
      <c r="E12108" s="310" t="str">
        <f t="shared" si="189"/>
        <v>SINAPI 07/2024 INSUMOS</v>
      </c>
      <c r="F12108" s="31">
        <v>13.11</v>
      </c>
    </row>
    <row r="12109" spans="1:6" ht="40.5">
      <c r="A12109" s="31">
        <v>39666</v>
      </c>
      <c r="B12109" s="537" t="s">
        <v>12104</v>
      </c>
      <c r="C12109" s="31" t="s">
        <v>7677</v>
      </c>
      <c r="D12109" s="31">
        <v>60.33</v>
      </c>
      <c r="E12109" s="310" t="str">
        <f t="shared" si="189"/>
        <v>SINAPI 07/2024 INSUMOS</v>
      </c>
      <c r="F12109" s="31">
        <v>60.33</v>
      </c>
    </row>
    <row r="12110" spans="1:6" ht="40.5">
      <c r="A12110" s="31">
        <v>39664</v>
      </c>
      <c r="B12110" s="537" t="s">
        <v>12105</v>
      </c>
      <c r="C12110" s="31" t="s">
        <v>7677</v>
      </c>
      <c r="D12110" s="31">
        <v>29.57</v>
      </c>
      <c r="E12110" s="310" t="str">
        <f t="shared" si="189"/>
        <v>SINAPI 07/2024 INSUMOS</v>
      </c>
      <c r="F12110" s="31">
        <v>29.57</v>
      </c>
    </row>
    <row r="12111" spans="1:6" ht="40.5">
      <c r="A12111" s="31">
        <v>39663</v>
      </c>
      <c r="B12111" s="537" t="s">
        <v>12106</v>
      </c>
      <c r="C12111" s="31" t="s">
        <v>7677</v>
      </c>
      <c r="D12111" s="31">
        <v>23.64</v>
      </c>
      <c r="E12111" s="310" t="str">
        <f t="shared" si="189"/>
        <v>SINAPI 07/2024 INSUMOS</v>
      </c>
      <c r="F12111" s="31">
        <v>23.64</v>
      </c>
    </row>
    <row r="12112" spans="1:6" ht="40.5">
      <c r="A12112" s="31">
        <v>39665</v>
      </c>
      <c r="B12112" s="537" t="s">
        <v>12107</v>
      </c>
      <c r="C12112" s="31" t="s">
        <v>7677</v>
      </c>
      <c r="D12112" s="31">
        <v>49.88</v>
      </c>
      <c r="E12112" s="310" t="str">
        <f t="shared" si="189"/>
        <v>SINAPI 07/2024 INSUMOS</v>
      </c>
      <c r="F12112" s="31">
        <v>49.88</v>
      </c>
    </row>
    <row r="12113" spans="1:6" ht="40.5">
      <c r="A12113" s="31">
        <v>39752</v>
      </c>
      <c r="B12113" s="537" t="s">
        <v>12108</v>
      </c>
      <c r="C12113" s="31" t="s">
        <v>7677</v>
      </c>
      <c r="D12113" s="31">
        <v>250.83</v>
      </c>
      <c r="E12113" s="310" t="str">
        <f t="shared" si="189"/>
        <v>SINAPI 07/2024 INSUMOS</v>
      </c>
      <c r="F12113" s="31">
        <v>250.83</v>
      </c>
    </row>
    <row r="12114" spans="1:6" ht="40.5">
      <c r="A12114" s="31">
        <v>7725</v>
      </c>
      <c r="B12114" s="537" t="s">
        <v>12109</v>
      </c>
      <c r="C12114" s="31" t="s">
        <v>7677</v>
      </c>
      <c r="D12114" s="31">
        <v>185</v>
      </c>
      <c r="E12114" s="310" t="str">
        <f t="shared" si="189"/>
        <v>SINAPI 07/2024 INSUMOS</v>
      </c>
      <c r="F12114" s="31">
        <v>185</v>
      </c>
    </row>
    <row r="12115" spans="1:6" ht="40.5">
      <c r="A12115" s="31">
        <v>7753</v>
      </c>
      <c r="B12115" s="537" t="s">
        <v>12110</v>
      </c>
      <c r="C12115" s="31" t="s">
        <v>7677</v>
      </c>
      <c r="D12115" s="31">
        <v>360.67</v>
      </c>
      <c r="E12115" s="310" t="str">
        <f t="shared" si="189"/>
        <v>SINAPI 07/2024 INSUMOS</v>
      </c>
      <c r="F12115" s="31">
        <v>360.67</v>
      </c>
    </row>
    <row r="12116" spans="1:6" ht="40.5">
      <c r="A12116" s="31">
        <v>13256</v>
      </c>
      <c r="B12116" s="537" t="s">
        <v>12111</v>
      </c>
      <c r="C12116" s="31" t="s">
        <v>7677</v>
      </c>
      <c r="D12116" s="31">
        <v>505.25</v>
      </c>
      <c r="E12116" s="310" t="str">
        <f t="shared" si="189"/>
        <v>SINAPI 07/2024 INSUMOS</v>
      </c>
      <c r="F12116" s="31">
        <v>505.25</v>
      </c>
    </row>
    <row r="12117" spans="1:6" ht="40.5">
      <c r="A12117" s="31">
        <v>7757</v>
      </c>
      <c r="B12117" s="537" t="s">
        <v>12112</v>
      </c>
      <c r="C12117" s="31" t="s">
        <v>7677</v>
      </c>
      <c r="D12117" s="31">
        <v>538.66999999999996</v>
      </c>
      <c r="E12117" s="310" t="str">
        <f t="shared" si="189"/>
        <v>SINAPI 07/2024 INSUMOS</v>
      </c>
      <c r="F12117" s="31">
        <v>538.66999999999996</v>
      </c>
    </row>
    <row r="12118" spans="1:6" ht="40.5">
      <c r="A12118" s="31">
        <v>7758</v>
      </c>
      <c r="B12118" s="537" t="s">
        <v>12113</v>
      </c>
      <c r="C12118" s="31" t="s">
        <v>7677</v>
      </c>
      <c r="D12118" s="31">
        <v>780.42</v>
      </c>
      <c r="E12118" s="310" t="str">
        <f t="shared" si="189"/>
        <v>SINAPI 07/2024 INSUMOS</v>
      </c>
      <c r="F12118" s="31">
        <v>780.42</v>
      </c>
    </row>
    <row r="12119" spans="1:6" ht="40.5">
      <c r="A12119" s="31">
        <v>7759</v>
      </c>
      <c r="B12119" s="537" t="s">
        <v>12114</v>
      </c>
      <c r="C12119" s="31" t="s">
        <v>7677</v>
      </c>
      <c r="D12119" s="118">
        <v>2162.54</v>
      </c>
      <c r="E12119" s="310" t="str">
        <f t="shared" si="189"/>
        <v>SINAPI 07/2024 INSUMOS</v>
      </c>
      <c r="F12119" s="118">
        <v>2162.54</v>
      </c>
    </row>
    <row r="12120" spans="1:6" ht="40.5">
      <c r="A12120" s="31">
        <v>40334</v>
      </c>
      <c r="B12120" s="537" t="s">
        <v>12115</v>
      </c>
      <c r="C12120" s="31" t="s">
        <v>7677</v>
      </c>
      <c r="D12120" s="31">
        <v>84.72</v>
      </c>
      <c r="E12120" s="310" t="str">
        <f t="shared" si="189"/>
        <v>SINAPI 07/2024 INSUMOS</v>
      </c>
      <c r="F12120" s="31">
        <v>84.72</v>
      </c>
    </row>
    <row r="12121" spans="1:6" ht="40.5">
      <c r="A12121" s="31">
        <v>7745</v>
      </c>
      <c r="B12121" s="537" t="s">
        <v>12116</v>
      </c>
      <c r="C12121" s="31" t="s">
        <v>7677</v>
      </c>
      <c r="D12121" s="31">
        <v>95.6</v>
      </c>
      <c r="E12121" s="310" t="str">
        <f t="shared" si="189"/>
        <v>SINAPI 07/2024 INSUMOS</v>
      </c>
      <c r="F12121" s="31">
        <v>95.6</v>
      </c>
    </row>
    <row r="12122" spans="1:6" ht="40.5">
      <c r="A12122" s="31">
        <v>7742</v>
      </c>
      <c r="B12122" s="537" t="s">
        <v>12117</v>
      </c>
      <c r="C12122" s="31" t="s">
        <v>7677</v>
      </c>
      <c r="D12122" s="31">
        <v>252.15</v>
      </c>
      <c r="E12122" s="310" t="str">
        <f t="shared" si="189"/>
        <v>SINAPI 07/2024 INSUMOS</v>
      </c>
      <c r="F12122" s="31">
        <v>252.15</v>
      </c>
    </row>
    <row r="12123" spans="1:6" ht="40.5">
      <c r="A12123" s="31">
        <v>7750</v>
      </c>
      <c r="B12123" s="537" t="s">
        <v>12118</v>
      </c>
      <c r="C12123" s="31" t="s">
        <v>7677</v>
      </c>
      <c r="D12123" s="31">
        <v>307.81</v>
      </c>
      <c r="E12123" s="310" t="str">
        <f t="shared" si="189"/>
        <v>SINAPI 07/2024 INSUMOS</v>
      </c>
      <c r="F12123" s="31">
        <v>307.81</v>
      </c>
    </row>
    <row r="12124" spans="1:6" ht="40.5">
      <c r="A12124" s="31">
        <v>7756</v>
      </c>
      <c r="B12124" s="537" t="s">
        <v>12119</v>
      </c>
      <c r="C12124" s="31" t="s">
        <v>7677</v>
      </c>
      <c r="D12124" s="31">
        <v>353.67</v>
      </c>
      <c r="E12124" s="310" t="str">
        <f t="shared" si="189"/>
        <v>SINAPI 07/2024 INSUMOS</v>
      </c>
      <c r="F12124" s="31">
        <v>353.67</v>
      </c>
    </row>
    <row r="12125" spans="1:6" ht="40.5">
      <c r="A12125" s="31">
        <v>7765</v>
      </c>
      <c r="B12125" s="537" t="s">
        <v>12120</v>
      </c>
      <c r="C12125" s="31" t="s">
        <v>7677</v>
      </c>
      <c r="D12125" s="31">
        <v>396.42</v>
      </c>
      <c r="E12125" s="310" t="str">
        <f t="shared" si="189"/>
        <v>SINAPI 07/2024 INSUMOS</v>
      </c>
      <c r="F12125" s="31">
        <v>396.42</v>
      </c>
    </row>
    <row r="12126" spans="1:6" ht="40.5">
      <c r="A12126" s="31">
        <v>12569</v>
      </c>
      <c r="B12126" s="537" t="s">
        <v>12121</v>
      </c>
      <c r="C12126" s="31" t="s">
        <v>7677</v>
      </c>
      <c r="D12126" s="31">
        <v>547.22</v>
      </c>
      <c r="E12126" s="310" t="str">
        <f t="shared" si="189"/>
        <v>SINAPI 07/2024 INSUMOS</v>
      </c>
      <c r="F12126" s="31">
        <v>547.22</v>
      </c>
    </row>
    <row r="12127" spans="1:6" ht="40.5">
      <c r="A12127" s="31">
        <v>7766</v>
      </c>
      <c r="B12127" s="537" t="s">
        <v>12122</v>
      </c>
      <c r="C12127" s="31" t="s">
        <v>7677</v>
      </c>
      <c r="D12127" s="31">
        <v>581.41999999999996</v>
      </c>
      <c r="E12127" s="310" t="str">
        <f t="shared" si="189"/>
        <v>SINAPI 07/2024 INSUMOS</v>
      </c>
      <c r="F12127" s="31">
        <v>581.41999999999996</v>
      </c>
    </row>
    <row r="12128" spans="1:6" ht="40.5">
      <c r="A12128" s="31">
        <v>7767</v>
      </c>
      <c r="B12128" s="537" t="s">
        <v>12123</v>
      </c>
      <c r="C12128" s="31" t="s">
        <v>7677</v>
      </c>
      <c r="D12128" s="31">
        <v>834.83</v>
      </c>
      <c r="E12128" s="310" t="str">
        <f t="shared" si="189"/>
        <v>SINAPI 07/2024 INSUMOS</v>
      </c>
      <c r="F12128" s="31">
        <v>834.83</v>
      </c>
    </row>
    <row r="12129" spans="1:6" ht="40.5">
      <c r="A12129" s="31">
        <v>7727</v>
      </c>
      <c r="B12129" s="537" t="s">
        <v>12124</v>
      </c>
      <c r="C12129" s="31" t="s">
        <v>7677</v>
      </c>
      <c r="D12129" s="118">
        <v>2425.21</v>
      </c>
      <c r="E12129" s="310" t="str">
        <f t="shared" si="189"/>
        <v>SINAPI 07/2024 INSUMOS</v>
      </c>
      <c r="F12129" s="118">
        <v>2425.21</v>
      </c>
    </row>
    <row r="12130" spans="1:6" ht="40.5">
      <c r="A12130" s="31">
        <v>7760</v>
      </c>
      <c r="B12130" s="537" t="s">
        <v>12125</v>
      </c>
      <c r="C12130" s="31" t="s">
        <v>7677</v>
      </c>
      <c r="D12130" s="31">
        <v>96.38</v>
      </c>
      <c r="E12130" s="310" t="str">
        <f t="shared" si="189"/>
        <v>SINAPI 07/2024 INSUMOS</v>
      </c>
      <c r="F12130" s="31">
        <v>96.38</v>
      </c>
    </row>
    <row r="12131" spans="1:6" ht="40.5">
      <c r="A12131" s="31">
        <v>7761</v>
      </c>
      <c r="B12131" s="537" t="s">
        <v>12126</v>
      </c>
      <c r="C12131" s="31" t="s">
        <v>7677</v>
      </c>
      <c r="D12131" s="31">
        <v>101.05</v>
      </c>
      <c r="E12131" s="310" t="str">
        <f t="shared" si="189"/>
        <v>SINAPI 07/2024 INSUMOS</v>
      </c>
      <c r="F12131" s="31">
        <v>101.05</v>
      </c>
    </row>
    <row r="12132" spans="1:6" ht="40.5">
      <c r="A12132" s="31">
        <v>7752</v>
      </c>
      <c r="B12132" s="537" t="s">
        <v>12127</v>
      </c>
      <c r="C12132" s="31" t="s">
        <v>7677</v>
      </c>
      <c r="D12132" s="31">
        <v>122.81</v>
      </c>
      <c r="E12132" s="310" t="str">
        <f t="shared" si="189"/>
        <v>SINAPI 07/2024 INSUMOS</v>
      </c>
      <c r="F12132" s="31">
        <v>122.81</v>
      </c>
    </row>
    <row r="12133" spans="1:6" ht="40.5">
      <c r="A12133" s="31">
        <v>7762</v>
      </c>
      <c r="B12133" s="537" t="s">
        <v>12128</v>
      </c>
      <c r="C12133" s="31" t="s">
        <v>7677</v>
      </c>
      <c r="D12133" s="31">
        <v>160.51</v>
      </c>
      <c r="E12133" s="310" t="str">
        <f t="shared" si="189"/>
        <v>SINAPI 07/2024 INSUMOS</v>
      </c>
      <c r="F12133" s="31">
        <v>160.51</v>
      </c>
    </row>
    <row r="12134" spans="1:6" ht="40.5">
      <c r="A12134" s="31">
        <v>7722</v>
      </c>
      <c r="B12134" s="537" t="s">
        <v>12129</v>
      </c>
      <c r="C12134" s="31" t="s">
        <v>7677</v>
      </c>
      <c r="D12134" s="31">
        <v>245.63</v>
      </c>
      <c r="E12134" s="310" t="str">
        <f t="shared" si="189"/>
        <v>SINAPI 07/2024 INSUMOS</v>
      </c>
      <c r="F12134" s="31">
        <v>245.63</v>
      </c>
    </row>
    <row r="12135" spans="1:6" ht="40.5">
      <c r="A12135" s="31">
        <v>7763</v>
      </c>
      <c r="B12135" s="537" t="s">
        <v>12130</v>
      </c>
      <c r="C12135" s="31" t="s">
        <v>7677</v>
      </c>
      <c r="D12135" s="31">
        <v>299.26</v>
      </c>
      <c r="E12135" s="310" t="str">
        <f t="shared" si="189"/>
        <v>SINAPI 07/2024 INSUMOS</v>
      </c>
      <c r="F12135" s="31">
        <v>299.26</v>
      </c>
    </row>
    <row r="12136" spans="1:6" ht="40.5">
      <c r="A12136" s="31">
        <v>7764</v>
      </c>
      <c r="B12136" s="537" t="s">
        <v>12131</v>
      </c>
      <c r="C12136" s="31" t="s">
        <v>7677</v>
      </c>
      <c r="D12136" s="31">
        <v>357.56</v>
      </c>
      <c r="E12136" s="310" t="str">
        <f t="shared" si="189"/>
        <v>SINAPI 07/2024 INSUMOS</v>
      </c>
      <c r="F12136" s="31">
        <v>357.56</v>
      </c>
    </row>
    <row r="12137" spans="1:6" ht="40.5">
      <c r="A12137" s="31">
        <v>12572</v>
      </c>
      <c r="B12137" s="537" t="s">
        <v>12132</v>
      </c>
      <c r="C12137" s="31" t="s">
        <v>7677</v>
      </c>
      <c r="D12137" s="31">
        <v>505.25</v>
      </c>
      <c r="E12137" s="310" t="str">
        <f t="shared" si="189"/>
        <v>SINAPI 07/2024 INSUMOS</v>
      </c>
      <c r="F12137" s="31">
        <v>505.25</v>
      </c>
    </row>
    <row r="12138" spans="1:6" ht="40.5">
      <c r="A12138" s="31">
        <v>12573</v>
      </c>
      <c r="B12138" s="537" t="s">
        <v>12133</v>
      </c>
      <c r="C12138" s="31" t="s">
        <v>7677</v>
      </c>
      <c r="D12138" s="31">
        <v>664.6</v>
      </c>
      <c r="E12138" s="310" t="str">
        <f t="shared" ref="E12138:E12201" si="190">+$G$7658</f>
        <v>SINAPI 07/2024 INSUMOS</v>
      </c>
      <c r="F12138" s="31">
        <v>664.6</v>
      </c>
    </row>
    <row r="12139" spans="1:6" ht="40.5">
      <c r="A12139" s="31">
        <v>12574</v>
      </c>
      <c r="B12139" s="537" t="s">
        <v>12134</v>
      </c>
      <c r="C12139" s="31" t="s">
        <v>7677</v>
      </c>
      <c r="D12139" s="31">
        <v>803.58</v>
      </c>
      <c r="E12139" s="310" t="str">
        <f t="shared" si="190"/>
        <v>SINAPI 07/2024 INSUMOS</v>
      </c>
      <c r="F12139" s="31">
        <v>803.58</v>
      </c>
    </row>
    <row r="12140" spans="1:6" ht="40.5">
      <c r="A12140" s="31">
        <v>12575</v>
      </c>
      <c r="B12140" s="537" t="s">
        <v>12135</v>
      </c>
      <c r="C12140" s="31" t="s">
        <v>7677</v>
      </c>
      <c r="D12140" s="118">
        <v>1220.3699999999999</v>
      </c>
      <c r="E12140" s="310" t="str">
        <f t="shared" si="190"/>
        <v>SINAPI 07/2024 INSUMOS</v>
      </c>
      <c r="F12140" s="118">
        <v>1220.3699999999999</v>
      </c>
    </row>
    <row r="12141" spans="1:6" ht="40.5">
      <c r="A12141" s="31">
        <v>12576</v>
      </c>
      <c r="B12141" s="537" t="s">
        <v>12136</v>
      </c>
      <c r="C12141" s="31" t="s">
        <v>7677</v>
      </c>
      <c r="D12141" s="31">
        <v>147.68</v>
      </c>
      <c r="E12141" s="310" t="str">
        <f t="shared" si="190"/>
        <v>SINAPI 07/2024 INSUMOS</v>
      </c>
      <c r="F12141" s="31">
        <v>147.68</v>
      </c>
    </row>
    <row r="12142" spans="1:6" ht="40.5">
      <c r="A12142" s="31">
        <v>12577</v>
      </c>
      <c r="B12142" s="537" t="s">
        <v>12137</v>
      </c>
      <c r="C12142" s="31" t="s">
        <v>7677</v>
      </c>
      <c r="D12142" s="31">
        <v>198.99</v>
      </c>
      <c r="E12142" s="310" t="str">
        <f t="shared" si="190"/>
        <v>SINAPI 07/2024 INSUMOS</v>
      </c>
      <c r="F12142" s="31">
        <v>198.99</v>
      </c>
    </row>
    <row r="12143" spans="1:6" ht="40.5">
      <c r="A12143" s="31">
        <v>12578</v>
      </c>
      <c r="B12143" s="537" t="s">
        <v>12138</v>
      </c>
      <c r="C12143" s="31" t="s">
        <v>7677</v>
      </c>
      <c r="D12143" s="31">
        <v>240.96</v>
      </c>
      <c r="E12143" s="310" t="str">
        <f t="shared" si="190"/>
        <v>SINAPI 07/2024 INSUMOS</v>
      </c>
      <c r="F12143" s="31">
        <v>240.96</v>
      </c>
    </row>
    <row r="12144" spans="1:6" ht="40.5">
      <c r="A12144" s="31">
        <v>12579</v>
      </c>
      <c r="B12144" s="537" t="s">
        <v>12139</v>
      </c>
      <c r="C12144" s="31" t="s">
        <v>7677</v>
      </c>
      <c r="D12144" s="31">
        <v>415.08</v>
      </c>
      <c r="E12144" s="310" t="str">
        <f t="shared" si="190"/>
        <v>SINAPI 07/2024 INSUMOS</v>
      </c>
      <c r="F12144" s="31">
        <v>415.08</v>
      </c>
    </row>
    <row r="12145" spans="1:6" ht="40.5">
      <c r="A12145" s="31">
        <v>12580</v>
      </c>
      <c r="B12145" s="537" t="s">
        <v>12140</v>
      </c>
      <c r="C12145" s="31" t="s">
        <v>7677</v>
      </c>
      <c r="D12145" s="31">
        <v>432.49</v>
      </c>
      <c r="E12145" s="310" t="str">
        <f t="shared" si="190"/>
        <v>SINAPI 07/2024 INSUMOS</v>
      </c>
      <c r="F12145" s="31">
        <v>432.49</v>
      </c>
    </row>
    <row r="12146" spans="1:6" ht="40.5">
      <c r="A12146" s="31">
        <v>12581</v>
      </c>
      <c r="B12146" s="537" t="s">
        <v>12141</v>
      </c>
      <c r="C12146" s="31" t="s">
        <v>7677</v>
      </c>
      <c r="D12146" s="31">
        <v>463.27</v>
      </c>
      <c r="E12146" s="310" t="str">
        <f t="shared" si="190"/>
        <v>SINAPI 07/2024 INSUMOS</v>
      </c>
      <c r="F12146" s="31">
        <v>463.27</v>
      </c>
    </row>
    <row r="12147" spans="1:6" ht="45">
      <c r="A12147" s="31">
        <v>7720</v>
      </c>
      <c r="B12147" s="537" t="s">
        <v>12142</v>
      </c>
      <c r="C12147" s="31" t="s">
        <v>7677</v>
      </c>
      <c r="D12147" s="31">
        <v>724.45</v>
      </c>
      <c r="E12147" s="310" t="str">
        <f t="shared" si="190"/>
        <v>SINAPI 07/2024 INSUMOS</v>
      </c>
      <c r="F12147" s="31">
        <v>724.45</v>
      </c>
    </row>
    <row r="12148" spans="1:6" ht="45">
      <c r="A12148" s="31">
        <v>40335</v>
      </c>
      <c r="B12148" s="537" t="s">
        <v>12143</v>
      </c>
      <c r="C12148" s="31" t="s">
        <v>7677</v>
      </c>
      <c r="D12148" s="31">
        <v>151.57</v>
      </c>
      <c r="E12148" s="310" t="str">
        <f t="shared" si="190"/>
        <v>SINAPI 07/2024 INSUMOS</v>
      </c>
      <c r="F12148" s="31">
        <v>151.57</v>
      </c>
    </row>
    <row r="12149" spans="1:6" ht="45">
      <c r="A12149" s="31">
        <v>7740</v>
      </c>
      <c r="B12149" s="537" t="s">
        <v>12144</v>
      </c>
      <c r="C12149" s="31" t="s">
        <v>7677</v>
      </c>
      <c r="D12149" s="31">
        <v>155.46</v>
      </c>
      <c r="E12149" s="310" t="str">
        <f t="shared" si="190"/>
        <v>SINAPI 07/2024 INSUMOS</v>
      </c>
      <c r="F12149" s="31">
        <v>155.46</v>
      </c>
    </row>
    <row r="12150" spans="1:6" ht="45">
      <c r="A12150" s="31">
        <v>7741</v>
      </c>
      <c r="B12150" s="537" t="s">
        <v>12145</v>
      </c>
      <c r="C12150" s="31" t="s">
        <v>7677</v>
      </c>
      <c r="D12150" s="31">
        <v>287.60000000000002</v>
      </c>
      <c r="E12150" s="310" t="str">
        <f t="shared" si="190"/>
        <v>SINAPI 07/2024 INSUMOS</v>
      </c>
      <c r="F12150" s="31">
        <v>287.60000000000002</v>
      </c>
    </row>
    <row r="12151" spans="1:6" ht="45">
      <c r="A12151" s="31">
        <v>7774</v>
      </c>
      <c r="B12151" s="537" t="s">
        <v>12146</v>
      </c>
      <c r="C12151" s="31" t="s">
        <v>7677</v>
      </c>
      <c r="D12151" s="31">
        <v>352.89</v>
      </c>
      <c r="E12151" s="310" t="str">
        <f t="shared" si="190"/>
        <v>SINAPI 07/2024 INSUMOS</v>
      </c>
      <c r="F12151" s="31">
        <v>352.89</v>
      </c>
    </row>
    <row r="12152" spans="1:6" ht="45">
      <c r="A12152" s="31">
        <v>7744</v>
      </c>
      <c r="B12152" s="537" t="s">
        <v>12147</v>
      </c>
      <c r="C12152" s="31" t="s">
        <v>7677</v>
      </c>
      <c r="D12152" s="31">
        <v>460.94</v>
      </c>
      <c r="E12152" s="310" t="str">
        <f t="shared" si="190"/>
        <v>SINAPI 07/2024 INSUMOS</v>
      </c>
      <c r="F12152" s="31">
        <v>460.94</v>
      </c>
    </row>
    <row r="12153" spans="1:6" ht="45">
      <c r="A12153" s="31">
        <v>7773</v>
      </c>
      <c r="B12153" s="537" t="s">
        <v>12148</v>
      </c>
      <c r="C12153" s="31" t="s">
        <v>7677</v>
      </c>
      <c r="D12153" s="31">
        <v>471.12</v>
      </c>
      <c r="E12153" s="310" t="str">
        <f t="shared" si="190"/>
        <v>SINAPI 07/2024 INSUMOS</v>
      </c>
      <c r="F12153" s="31">
        <v>471.12</v>
      </c>
    </row>
    <row r="12154" spans="1:6" ht="45">
      <c r="A12154" s="31">
        <v>7754</v>
      </c>
      <c r="B12154" s="537" t="s">
        <v>12149</v>
      </c>
      <c r="C12154" s="31" t="s">
        <v>7677</v>
      </c>
      <c r="D12154" s="31">
        <v>714.34</v>
      </c>
      <c r="E12154" s="310" t="str">
        <f t="shared" si="190"/>
        <v>SINAPI 07/2024 INSUMOS</v>
      </c>
      <c r="F12154" s="31">
        <v>714.34</v>
      </c>
    </row>
    <row r="12155" spans="1:6" ht="45">
      <c r="A12155" s="31">
        <v>7735</v>
      </c>
      <c r="B12155" s="537" t="s">
        <v>12150</v>
      </c>
      <c r="C12155" s="31" t="s">
        <v>7677</v>
      </c>
      <c r="D12155" s="31">
        <v>925</v>
      </c>
      <c r="E12155" s="310" t="str">
        <f t="shared" si="190"/>
        <v>SINAPI 07/2024 INSUMOS</v>
      </c>
      <c r="F12155" s="31">
        <v>925</v>
      </c>
    </row>
    <row r="12156" spans="1:6" ht="45">
      <c r="A12156" s="31">
        <v>7755</v>
      </c>
      <c r="B12156" s="537" t="s">
        <v>12151</v>
      </c>
      <c r="C12156" s="31" t="s">
        <v>7677</v>
      </c>
      <c r="D12156" s="31">
        <v>183.44</v>
      </c>
      <c r="E12156" s="310" t="str">
        <f t="shared" si="190"/>
        <v>SINAPI 07/2024 INSUMOS</v>
      </c>
      <c r="F12156" s="31">
        <v>183.44</v>
      </c>
    </row>
    <row r="12157" spans="1:6" ht="45">
      <c r="A12157" s="31">
        <v>7776</v>
      </c>
      <c r="B12157" s="537" t="s">
        <v>12152</v>
      </c>
      <c r="C12157" s="31" t="s">
        <v>7677</v>
      </c>
      <c r="D12157" s="31">
        <v>382.43</v>
      </c>
      <c r="E12157" s="310" t="str">
        <f t="shared" si="190"/>
        <v>SINAPI 07/2024 INSUMOS</v>
      </c>
      <c r="F12157" s="31">
        <v>382.43</v>
      </c>
    </row>
    <row r="12158" spans="1:6" ht="45">
      <c r="A12158" s="31">
        <v>7743</v>
      </c>
      <c r="B12158" s="537" t="s">
        <v>12153</v>
      </c>
      <c r="C12158" s="31" t="s">
        <v>7677</v>
      </c>
      <c r="D12158" s="31">
        <v>404.97</v>
      </c>
      <c r="E12158" s="310" t="str">
        <f t="shared" si="190"/>
        <v>SINAPI 07/2024 INSUMOS</v>
      </c>
      <c r="F12158" s="31">
        <v>404.97</v>
      </c>
    </row>
    <row r="12159" spans="1:6" ht="45">
      <c r="A12159" s="31">
        <v>7733</v>
      </c>
      <c r="B12159" s="537" t="s">
        <v>12154</v>
      </c>
      <c r="C12159" s="31" t="s">
        <v>7677</v>
      </c>
      <c r="D12159" s="31">
        <v>528.57000000000005</v>
      </c>
      <c r="E12159" s="310" t="str">
        <f t="shared" si="190"/>
        <v>SINAPI 07/2024 INSUMOS</v>
      </c>
      <c r="F12159" s="31">
        <v>528.57000000000005</v>
      </c>
    </row>
    <row r="12160" spans="1:6" ht="45">
      <c r="A12160" s="31">
        <v>7775</v>
      </c>
      <c r="B12160" s="537" t="s">
        <v>12155</v>
      </c>
      <c r="C12160" s="31" t="s">
        <v>7677</v>
      </c>
      <c r="D12160" s="31">
        <v>579.09</v>
      </c>
      <c r="E12160" s="310" t="str">
        <f t="shared" si="190"/>
        <v>SINAPI 07/2024 INSUMOS</v>
      </c>
      <c r="F12160" s="31">
        <v>579.09</v>
      </c>
    </row>
    <row r="12161" spans="1:6" ht="45">
      <c r="A12161" s="31">
        <v>7734</v>
      </c>
      <c r="B12161" s="537" t="s">
        <v>12156</v>
      </c>
      <c r="C12161" s="31" t="s">
        <v>7677</v>
      </c>
      <c r="D12161" s="31">
        <v>820.06</v>
      </c>
      <c r="E12161" s="310" t="str">
        <f t="shared" si="190"/>
        <v>SINAPI 07/2024 INSUMOS</v>
      </c>
      <c r="F12161" s="31">
        <v>820.06</v>
      </c>
    </row>
    <row r="12162" spans="1:6" ht="45">
      <c r="A12162" s="31">
        <v>7714</v>
      </c>
      <c r="B12162" s="537" t="s">
        <v>12157</v>
      </c>
      <c r="C12162" s="31" t="s">
        <v>7677</v>
      </c>
      <c r="D12162" s="31">
        <v>114.26</v>
      </c>
      <c r="E12162" s="310" t="str">
        <f t="shared" si="190"/>
        <v>SINAPI 07/2024 INSUMOS</v>
      </c>
      <c r="F12162" s="31">
        <v>114.26</v>
      </c>
    </row>
    <row r="12163" spans="1:6" ht="40.5">
      <c r="A12163" s="31">
        <v>37449</v>
      </c>
      <c r="B12163" s="537" t="s">
        <v>12158</v>
      </c>
      <c r="C12163" s="31" t="s">
        <v>7677</v>
      </c>
      <c r="D12163" s="31">
        <v>36.86</v>
      </c>
      <c r="E12163" s="310" t="str">
        <f t="shared" si="190"/>
        <v>SINAPI 07/2024 INSUMOS</v>
      </c>
      <c r="F12163" s="31">
        <v>36.86</v>
      </c>
    </row>
    <row r="12164" spans="1:6" ht="40.5">
      <c r="A12164" s="31">
        <v>37450</v>
      </c>
      <c r="B12164" s="537" t="s">
        <v>12159</v>
      </c>
      <c r="C12164" s="31" t="s">
        <v>7677</v>
      </c>
      <c r="D12164" s="31">
        <v>51.61</v>
      </c>
      <c r="E12164" s="310" t="str">
        <f t="shared" si="190"/>
        <v>SINAPI 07/2024 INSUMOS</v>
      </c>
      <c r="F12164" s="31">
        <v>51.61</v>
      </c>
    </row>
    <row r="12165" spans="1:6" ht="40.5">
      <c r="A12165" s="31">
        <v>37451</v>
      </c>
      <c r="B12165" s="537" t="s">
        <v>12160</v>
      </c>
      <c r="C12165" s="31" t="s">
        <v>7677</v>
      </c>
      <c r="D12165" s="31">
        <v>72.05</v>
      </c>
      <c r="E12165" s="310" t="str">
        <f t="shared" si="190"/>
        <v>SINAPI 07/2024 INSUMOS</v>
      </c>
      <c r="F12165" s="31">
        <v>72.05</v>
      </c>
    </row>
    <row r="12166" spans="1:6" ht="40.5">
      <c r="A12166" s="31">
        <v>37452</v>
      </c>
      <c r="B12166" s="537" t="s">
        <v>12161</v>
      </c>
      <c r="C12166" s="31" t="s">
        <v>7677</v>
      </c>
      <c r="D12166" s="31">
        <v>104.72</v>
      </c>
      <c r="E12166" s="310" t="str">
        <f t="shared" si="190"/>
        <v>SINAPI 07/2024 INSUMOS</v>
      </c>
      <c r="F12166" s="31">
        <v>104.72</v>
      </c>
    </row>
    <row r="12167" spans="1:6" ht="40.5">
      <c r="A12167" s="31">
        <v>37453</v>
      </c>
      <c r="B12167" s="537" t="s">
        <v>12162</v>
      </c>
      <c r="C12167" s="31" t="s">
        <v>7677</v>
      </c>
      <c r="D12167" s="31">
        <v>120.6</v>
      </c>
      <c r="E12167" s="310" t="str">
        <f t="shared" si="190"/>
        <v>SINAPI 07/2024 INSUMOS</v>
      </c>
      <c r="F12167" s="31">
        <v>120.6</v>
      </c>
    </row>
    <row r="12168" spans="1:6" ht="40.5">
      <c r="A12168" s="31">
        <v>7778</v>
      </c>
      <c r="B12168" s="537" t="s">
        <v>12163</v>
      </c>
      <c r="C12168" s="31" t="s">
        <v>7677</v>
      </c>
      <c r="D12168" s="31">
        <v>45.24</v>
      </c>
      <c r="E12168" s="310" t="str">
        <f t="shared" si="190"/>
        <v>SINAPI 07/2024 INSUMOS</v>
      </c>
      <c r="F12168" s="31">
        <v>45.24</v>
      </c>
    </row>
    <row r="12169" spans="1:6" ht="40.5">
      <c r="A12169" s="31">
        <v>7796</v>
      </c>
      <c r="B12169" s="537" t="s">
        <v>12164</v>
      </c>
      <c r="C12169" s="31" t="s">
        <v>7677</v>
      </c>
      <c r="D12169" s="31">
        <v>62</v>
      </c>
      <c r="E12169" s="310" t="str">
        <f t="shared" si="190"/>
        <v>SINAPI 07/2024 INSUMOS</v>
      </c>
      <c r="F12169" s="31">
        <v>62</v>
      </c>
    </row>
    <row r="12170" spans="1:6" ht="40.5">
      <c r="A12170" s="31">
        <v>7781</v>
      </c>
      <c r="B12170" s="537" t="s">
        <v>12165</v>
      </c>
      <c r="C12170" s="31" t="s">
        <v>7677</v>
      </c>
      <c r="D12170" s="31">
        <v>73.260000000000005</v>
      </c>
      <c r="E12170" s="310" t="str">
        <f t="shared" si="190"/>
        <v>SINAPI 07/2024 INSUMOS</v>
      </c>
      <c r="F12170" s="31">
        <v>73.260000000000005</v>
      </c>
    </row>
    <row r="12171" spans="1:6" ht="40.5">
      <c r="A12171" s="31">
        <v>7795</v>
      </c>
      <c r="B12171" s="537" t="s">
        <v>12166</v>
      </c>
      <c r="C12171" s="31" t="s">
        <v>7677</v>
      </c>
      <c r="D12171" s="31">
        <v>109.04</v>
      </c>
      <c r="E12171" s="310" t="str">
        <f t="shared" si="190"/>
        <v>SINAPI 07/2024 INSUMOS</v>
      </c>
      <c r="F12171" s="31">
        <v>109.04</v>
      </c>
    </row>
    <row r="12172" spans="1:6" ht="40.5">
      <c r="A12172" s="31">
        <v>7791</v>
      </c>
      <c r="B12172" s="537" t="s">
        <v>12167</v>
      </c>
      <c r="C12172" s="31" t="s">
        <v>7677</v>
      </c>
      <c r="D12172" s="31">
        <v>130.53</v>
      </c>
      <c r="E12172" s="310" t="str">
        <f t="shared" si="190"/>
        <v>SINAPI 07/2024 INSUMOS</v>
      </c>
      <c r="F12172" s="31">
        <v>130.53</v>
      </c>
    </row>
    <row r="12173" spans="1:6" ht="40.5">
      <c r="A12173" s="31">
        <v>7783</v>
      </c>
      <c r="B12173" s="537" t="s">
        <v>12168</v>
      </c>
      <c r="C12173" s="31" t="s">
        <v>7677</v>
      </c>
      <c r="D12173" s="31">
        <v>46.25</v>
      </c>
      <c r="E12173" s="310" t="str">
        <f t="shared" si="190"/>
        <v>SINAPI 07/2024 INSUMOS</v>
      </c>
      <c r="F12173" s="31">
        <v>46.25</v>
      </c>
    </row>
    <row r="12174" spans="1:6" ht="40.5">
      <c r="A12174" s="31">
        <v>7790</v>
      </c>
      <c r="B12174" s="537" t="s">
        <v>12169</v>
      </c>
      <c r="C12174" s="31" t="s">
        <v>7677</v>
      </c>
      <c r="D12174" s="31">
        <v>72.89</v>
      </c>
      <c r="E12174" s="310" t="str">
        <f t="shared" si="190"/>
        <v>SINAPI 07/2024 INSUMOS</v>
      </c>
      <c r="F12174" s="31">
        <v>72.89</v>
      </c>
    </row>
    <row r="12175" spans="1:6" ht="40.5">
      <c r="A12175" s="31">
        <v>7785</v>
      </c>
      <c r="B12175" s="537" t="s">
        <v>12170</v>
      </c>
      <c r="C12175" s="31" t="s">
        <v>7677</v>
      </c>
      <c r="D12175" s="31">
        <v>80.430000000000007</v>
      </c>
      <c r="E12175" s="310" t="str">
        <f t="shared" si="190"/>
        <v>SINAPI 07/2024 INSUMOS</v>
      </c>
      <c r="F12175" s="31">
        <v>80.430000000000007</v>
      </c>
    </row>
    <row r="12176" spans="1:6" ht="40.5">
      <c r="A12176" s="31">
        <v>7792</v>
      </c>
      <c r="B12176" s="537" t="s">
        <v>12171</v>
      </c>
      <c r="C12176" s="31" t="s">
        <v>7677</v>
      </c>
      <c r="D12176" s="31">
        <v>114.07</v>
      </c>
      <c r="E12176" s="310" t="str">
        <f t="shared" si="190"/>
        <v>SINAPI 07/2024 INSUMOS</v>
      </c>
      <c r="F12176" s="31">
        <v>114.07</v>
      </c>
    </row>
    <row r="12177" spans="1:6" ht="40.5">
      <c r="A12177" s="31">
        <v>7793</v>
      </c>
      <c r="B12177" s="537" t="s">
        <v>12172</v>
      </c>
      <c r="C12177" s="31" t="s">
        <v>7677</v>
      </c>
      <c r="D12177" s="31">
        <v>134.72</v>
      </c>
      <c r="E12177" s="310" t="str">
        <f t="shared" si="190"/>
        <v>SINAPI 07/2024 INSUMOS</v>
      </c>
      <c r="F12177" s="31">
        <v>134.72</v>
      </c>
    </row>
    <row r="12178" spans="1:6" ht="45">
      <c r="A12178" s="31">
        <v>13159</v>
      </c>
      <c r="B12178" s="537" t="s">
        <v>12173</v>
      </c>
      <c r="C12178" s="31" t="s">
        <v>7677</v>
      </c>
      <c r="D12178" s="31">
        <v>117.29</v>
      </c>
      <c r="E12178" s="310" t="str">
        <f t="shared" si="190"/>
        <v>SINAPI 07/2024 INSUMOS</v>
      </c>
      <c r="F12178" s="31">
        <v>117.29</v>
      </c>
    </row>
    <row r="12179" spans="1:6" ht="45">
      <c r="A12179" s="31">
        <v>13168</v>
      </c>
      <c r="B12179" s="537" t="s">
        <v>12174</v>
      </c>
      <c r="C12179" s="31" t="s">
        <v>7677</v>
      </c>
      <c r="D12179" s="31">
        <v>142.43</v>
      </c>
      <c r="E12179" s="310" t="str">
        <f t="shared" si="190"/>
        <v>SINAPI 07/2024 INSUMOS</v>
      </c>
      <c r="F12179" s="31">
        <v>142.43</v>
      </c>
    </row>
    <row r="12180" spans="1:6" ht="45">
      <c r="A12180" s="31">
        <v>13173</v>
      </c>
      <c r="B12180" s="537" t="s">
        <v>12175</v>
      </c>
      <c r="C12180" s="31" t="s">
        <v>7677</v>
      </c>
      <c r="D12180" s="31">
        <v>192.7</v>
      </c>
      <c r="E12180" s="310" t="str">
        <f t="shared" si="190"/>
        <v>SINAPI 07/2024 INSUMOS</v>
      </c>
      <c r="F12180" s="31">
        <v>192.7</v>
      </c>
    </row>
    <row r="12181" spans="1:6" ht="45">
      <c r="A12181" s="31">
        <v>12583</v>
      </c>
      <c r="B12181" s="537" t="s">
        <v>12176</v>
      </c>
      <c r="C12181" s="31" t="s">
        <v>7677</v>
      </c>
      <c r="D12181" s="31">
        <v>38.54</v>
      </c>
      <c r="E12181" s="310" t="str">
        <f t="shared" si="190"/>
        <v>SINAPI 07/2024 INSUMOS</v>
      </c>
      <c r="F12181" s="31">
        <v>38.54</v>
      </c>
    </row>
    <row r="12182" spans="1:6" ht="45">
      <c r="A12182" s="31">
        <v>12584</v>
      </c>
      <c r="B12182" s="537" t="s">
        <v>12177</v>
      </c>
      <c r="C12182" s="31" t="s">
        <v>7677</v>
      </c>
      <c r="D12182" s="31">
        <v>50.27</v>
      </c>
      <c r="E12182" s="310" t="str">
        <f t="shared" si="190"/>
        <v>SINAPI 07/2024 INSUMOS</v>
      </c>
      <c r="F12182" s="31">
        <v>50.27</v>
      </c>
    </row>
    <row r="12183" spans="1:6" ht="40.5">
      <c r="A12183" s="31">
        <v>12613</v>
      </c>
      <c r="B12183" s="537" t="s">
        <v>12178</v>
      </c>
      <c r="C12183" s="31" t="s">
        <v>7632</v>
      </c>
      <c r="D12183" s="31">
        <v>17.52</v>
      </c>
      <c r="E12183" s="310" t="str">
        <f t="shared" si="190"/>
        <v>SINAPI 07/2024 INSUMOS</v>
      </c>
      <c r="F12183" s="31">
        <v>17.52</v>
      </c>
    </row>
    <row r="12184" spans="1:6" ht="45">
      <c r="A12184" s="31">
        <v>1031</v>
      </c>
      <c r="B12184" s="537" t="s">
        <v>12179</v>
      </c>
      <c r="C12184" s="31" t="s">
        <v>7632</v>
      </c>
      <c r="D12184" s="31">
        <v>11.96</v>
      </c>
      <c r="E12184" s="310" t="str">
        <f t="shared" si="190"/>
        <v>SINAPI 07/2024 INSUMOS</v>
      </c>
      <c r="F12184" s="31">
        <v>11.96</v>
      </c>
    </row>
    <row r="12185" spans="1:6" ht="45">
      <c r="A12185" s="31">
        <v>39707</v>
      </c>
      <c r="B12185" s="537" t="s">
        <v>12180</v>
      </c>
      <c r="C12185" s="31" t="s">
        <v>7677</v>
      </c>
      <c r="D12185" s="31">
        <v>4.67</v>
      </c>
      <c r="E12185" s="310" t="str">
        <f t="shared" si="190"/>
        <v>SINAPI 07/2024 INSUMOS</v>
      </c>
      <c r="F12185" s="31">
        <v>4.67</v>
      </c>
    </row>
    <row r="12186" spans="1:6" ht="45">
      <c r="A12186" s="31">
        <v>39708</v>
      </c>
      <c r="B12186" s="537" t="s">
        <v>12181</v>
      </c>
      <c r="C12186" s="31" t="s">
        <v>7677</v>
      </c>
      <c r="D12186" s="31">
        <v>4.53</v>
      </c>
      <c r="E12186" s="310" t="str">
        <f t="shared" si="190"/>
        <v>SINAPI 07/2024 INSUMOS</v>
      </c>
      <c r="F12186" s="31">
        <v>4.53</v>
      </c>
    </row>
    <row r="12187" spans="1:6" ht="45">
      <c r="A12187" s="31">
        <v>39710</v>
      </c>
      <c r="B12187" s="537" t="s">
        <v>12182</v>
      </c>
      <c r="C12187" s="31" t="s">
        <v>7677</v>
      </c>
      <c r="D12187" s="31">
        <v>3.18</v>
      </c>
      <c r="E12187" s="310" t="str">
        <f t="shared" si="190"/>
        <v>SINAPI 07/2024 INSUMOS</v>
      </c>
      <c r="F12187" s="31">
        <v>3.18</v>
      </c>
    </row>
    <row r="12188" spans="1:6" ht="45">
      <c r="A12188" s="31">
        <v>39709</v>
      </c>
      <c r="B12188" s="537" t="s">
        <v>12183</v>
      </c>
      <c r="C12188" s="31" t="s">
        <v>7677</v>
      </c>
      <c r="D12188" s="31">
        <v>4.42</v>
      </c>
      <c r="E12188" s="310" t="str">
        <f t="shared" si="190"/>
        <v>SINAPI 07/2024 INSUMOS</v>
      </c>
      <c r="F12188" s="31">
        <v>4.42</v>
      </c>
    </row>
    <row r="12189" spans="1:6" ht="45">
      <c r="A12189" s="31">
        <v>39711</v>
      </c>
      <c r="B12189" s="537" t="s">
        <v>12184</v>
      </c>
      <c r="C12189" s="31" t="s">
        <v>7677</v>
      </c>
      <c r="D12189" s="31">
        <v>4.96</v>
      </c>
      <c r="E12189" s="310" t="str">
        <f t="shared" si="190"/>
        <v>SINAPI 07/2024 INSUMOS</v>
      </c>
      <c r="F12189" s="31">
        <v>4.96</v>
      </c>
    </row>
    <row r="12190" spans="1:6" ht="45">
      <c r="A12190" s="31">
        <v>39712</v>
      </c>
      <c r="B12190" s="537" t="s">
        <v>12185</v>
      </c>
      <c r="C12190" s="31" t="s">
        <v>7677</v>
      </c>
      <c r="D12190" s="31">
        <v>1.74</v>
      </c>
      <c r="E12190" s="310" t="str">
        <f t="shared" si="190"/>
        <v>SINAPI 07/2024 INSUMOS</v>
      </c>
      <c r="F12190" s="31">
        <v>1.74</v>
      </c>
    </row>
    <row r="12191" spans="1:6" ht="45">
      <c r="A12191" s="31">
        <v>39713</v>
      </c>
      <c r="B12191" s="537" t="s">
        <v>12186</v>
      </c>
      <c r="C12191" s="31" t="s">
        <v>7677</v>
      </c>
      <c r="D12191" s="31">
        <v>1.37</v>
      </c>
      <c r="E12191" s="310" t="str">
        <f t="shared" si="190"/>
        <v>SINAPI 07/2024 INSUMOS</v>
      </c>
      <c r="F12191" s="31">
        <v>1.37</v>
      </c>
    </row>
    <row r="12192" spans="1:6" ht="45">
      <c r="A12192" s="31">
        <v>39714</v>
      </c>
      <c r="B12192" s="537" t="s">
        <v>12187</v>
      </c>
      <c r="C12192" s="31" t="s">
        <v>7677</v>
      </c>
      <c r="D12192" s="31">
        <v>3.15</v>
      </c>
      <c r="E12192" s="310" t="str">
        <f t="shared" si="190"/>
        <v>SINAPI 07/2024 INSUMOS</v>
      </c>
      <c r="F12192" s="31">
        <v>3.15</v>
      </c>
    </row>
    <row r="12193" spans="1:6" ht="45">
      <c r="A12193" s="31">
        <v>39715</v>
      </c>
      <c r="B12193" s="537" t="s">
        <v>12188</v>
      </c>
      <c r="C12193" s="31" t="s">
        <v>7677</v>
      </c>
      <c r="D12193" s="31">
        <v>2.2400000000000002</v>
      </c>
      <c r="E12193" s="310" t="str">
        <f t="shared" si="190"/>
        <v>SINAPI 07/2024 INSUMOS</v>
      </c>
      <c r="F12193" s="31">
        <v>2.2400000000000002</v>
      </c>
    </row>
    <row r="12194" spans="1:6" ht="45">
      <c r="A12194" s="31">
        <v>39716</v>
      </c>
      <c r="B12194" s="537" t="s">
        <v>12189</v>
      </c>
      <c r="C12194" s="31" t="s">
        <v>7677</v>
      </c>
      <c r="D12194" s="31">
        <v>1.7</v>
      </c>
      <c r="E12194" s="310" t="str">
        <f t="shared" si="190"/>
        <v>SINAPI 07/2024 INSUMOS</v>
      </c>
      <c r="F12194" s="31">
        <v>1.7</v>
      </c>
    </row>
    <row r="12195" spans="1:6" ht="45">
      <c r="A12195" s="31">
        <v>39718</v>
      </c>
      <c r="B12195" s="537" t="s">
        <v>12190</v>
      </c>
      <c r="C12195" s="31" t="s">
        <v>7677</v>
      </c>
      <c r="D12195" s="31">
        <v>2.9</v>
      </c>
      <c r="E12195" s="310" t="str">
        <f t="shared" si="190"/>
        <v>SINAPI 07/2024 INSUMOS</v>
      </c>
      <c r="F12195" s="31">
        <v>2.9</v>
      </c>
    </row>
    <row r="12196" spans="1:6" ht="40.5">
      <c r="A12196" s="31">
        <v>9813</v>
      </c>
      <c r="B12196" s="537" t="s">
        <v>12191</v>
      </c>
      <c r="C12196" s="31" t="s">
        <v>7677</v>
      </c>
      <c r="D12196" s="31">
        <v>5.1100000000000003</v>
      </c>
      <c r="E12196" s="310" t="str">
        <f t="shared" si="190"/>
        <v>SINAPI 07/2024 INSUMOS</v>
      </c>
      <c r="F12196" s="31">
        <v>5.1100000000000003</v>
      </c>
    </row>
    <row r="12197" spans="1:6" ht="40.5">
      <c r="A12197" s="31">
        <v>9815</v>
      </c>
      <c r="B12197" s="537" t="s">
        <v>12192</v>
      </c>
      <c r="C12197" s="31" t="s">
        <v>7677</v>
      </c>
      <c r="D12197" s="31">
        <v>10.09</v>
      </c>
      <c r="E12197" s="310" t="str">
        <f t="shared" si="190"/>
        <v>SINAPI 07/2024 INSUMOS</v>
      </c>
      <c r="F12197" s="31">
        <v>10.09</v>
      </c>
    </row>
    <row r="12198" spans="1:6" ht="45">
      <c r="A12198" s="31">
        <v>44543</v>
      </c>
      <c r="B12198" s="537" t="s">
        <v>12193</v>
      </c>
      <c r="C12198" s="31" t="s">
        <v>7677</v>
      </c>
      <c r="D12198" s="118">
        <v>5021.42</v>
      </c>
      <c r="E12198" s="310" t="str">
        <f t="shared" si="190"/>
        <v>SINAPI 07/2024 INSUMOS</v>
      </c>
      <c r="F12198" s="118">
        <v>5021.42</v>
      </c>
    </row>
    <row r="12199" spans="1:6" ht="45">
      <c r="A12199" s="31">
        <v>44526</v>
      </c>
      <c r="B12199" s="537" t="s">
        <v>12194</v>
      </c>
      <c r="C12199" s="31" t="s">
        <v>7677</v>
      </c>
      <c r="D12199" s="31">
        <v>123.07</v>
      </c>
      <c r="E12199" s="310" t="str">
        <f t="shared" si="190"/>
        <v>SINAPI 07/2024 INSUMOS</v>
      </c>
      <c r="F12199" s="31">
        <v>123.07</v>
      </c>
    </row>
    <row r="12200" spans="1:6" ht="45">
      <c r="A12200" s="31">
        <v>44545</v>
      </c>
      <c r="B12200" s="537" t="s">
        <v>12195</v>
      </c>
      <c r="C12200" s="31" t="s">
        <v>7677</v>
      </c>
      <c r="D12200" s="31">
        <v>264.17</v>
      </c>
      <c r="E12200" s="310" t="str">
        <f t="shared" si="190"/>
        <v>SINAPI 07/2024 INSUMOS</v>
      </c>
      <c r="F12200" s="31">
        <v>264.17</v>
      </c>
    </row>
    <row r="12201" spans="1:6" ht="45">
      <c r="A12201" s="31">
        <v>44525</v>
      </c>
      <c r="B12201" s="537" t="s">
        <v>12196</v>
      </c>
      <c r="C12201" s="31" t="s">
        <v>7677</v>
      </c>
      <c r="D12201" s="118">
        <v>4554.3999999999996</v>
      </c>
      <c r="E12201" s="310" t="str">
        <f t="shared" si="190"/>
        <v>SINAPI 07/2024 INSUMOS</v>
      </c>
      <c r="F12201" s="118">
        <v>4554.3999999999996</v>
      </c>
    </row>
    <row r="12202" spans="1:6" ht="45">
      <c r="A12202" s="31">
        <v>44547</v>
      </c>
      <c r="B12202" s="537" t="s">
        <v>12197</v>
      </c>
      <c r="C12202" s="31" t="s">
        <v>7677</v>
      </c>
      <c r="D12202" s="31">
        <v>411.8</v>
      </c>
      <c r="E12202" s="310" t="str">
        <f t="shared" ref="E12202:E12265" si="191">+$G$7658</f>
        <v>SINAPI 07/2024 INSUMOS</v>
      </c>
      <c r="F12202" s="31">
        <v>411.8</v>
      </c>
    </row>
    <row r="12203" spans="1:6" ht="45">
      <c r="A12203" s="31">
        <v>44519</v>
      </c>
      <c r="B12203" s="537" t="s">
        <v>12198</v>
      </c>
      <c r="C12203" s="31" t="s">
        <v>7677</v>
      </c>
      <c r="D12203" s="118">
        <v>1009.03</v>
      </c>
      <c r="E12203" s="310" t="str">
        <f t="shared" si="191"/>
        <v>SINAPI 07/2024 INSUMOS</v>
      </c>
      <c r="F12203" s="118">
        <v>1009.03</v>
      </c>
    </row>
    <row r="12204" spans="1:6" ht="45">
      <c r="A12204" s="31">
        <v>44520</v>
      </c>
      <c r="B12204" s="537" t="s">
        <v>12199</v>
      </c>
      <c r="C12204" s="31" t="s">
        <v>7677</v>
      </c>
      <c r="D12204" s="118">
        <v>1625.17</v>
      </c>
      <c r="E12204" s="310" t="str">
        <f t="shared" si="191"/>
        <v>SINAPI 07/2024 INSUMOS</v>
      </c>
      <c r="F12204" s="118">
        <v>1625.17</v>
      </c>
    </row>
    <row r="12205" spans="1:6" ht="45">
      <c r="A12205" s="31">
        <v>44521</v>
      </c>
      <c r="B12205" s="537" t="s">
        <v>12200</v>
      </c>
      <c r="C12205" s="31" t="s">
        <v>7677</v>
      </c>
      <c r="D12205" s="31">
        <v>26.22</v>
      </c>
      <c r="E12205" s="310" t="str">
        <f t="shared" si="191"/>
        <v>SINAPI 07/2024 INSUMOS</v>
      </c>
      <c r="F12205" s="31">
        <v>26.22</v>
      </c>
    </row>
    <row r="12206" spans="1:6" ht="45">
      <c r="A12206" s="31">
        <v>44522</v>
      </c>
      <c r="B12206" s="537" t="s">
        <v>12201</v>
      </c>
      <c r="C12206" s="31" t="s">
        <v>7677</v>
      </c>
      <c r="D12206" s="118">
        <v>2853.21</v>
      </c>
      <c r="E12206" s="310" t="str">
        <f t="shared" si="191"/>
        <v>SINAPI 07/2024 INSUMOS</v>
      </c>
      <c r="F12206" s="118">
        <v>2853.21</v>
      </c>
    </row>
    <row r="12207" spans="1:6" ht="45">
      <c r="A12207" s="31">
        <v>44523</v>
      </c>
      <c r="B12207" s="537" t="s">
        <v>12202</v>
      </c>
      <c r="C12207" s="31" t="s">
        <v>7677</v>
      </c>
      <c r="D12207" s="118">
        <v>4243.5200000000004</v>
      </c>
      <c r="E12207" s="310" t="str">
        <f t="shared" si="191"/>
        <v>SINAPI 07/2024 INSUMOS</v>
      </c>
      <c r="F12207" s="118">
        <v>4243.5200000000004</v>
      </c>
    </row>
    <row r="12208" spans="1:6" ht="45">
      <c r="A12208" s="31">
        <v>44527</v>
      </c>
      <c r="B12208" s="537" t="s">
        <v>12203</v>
      </c>
      <c r="C12208" s="31" t="s">
        <v>7677</v>
      </c>
      <c r="D12208" s="118">
        <v>2128.02</v>
      </c>
      <c r="E12208" s="310" t="str">
        <f t="shared" si="191"/>
        <v>SINAPI 07/2024 INSUMOS</v>
      </c>
      <c r="F12208" s="118">
        <v>2128.02</v>
      </c>
    </row>
    <row r="12209" spans="1:6" ht="45">
      <c r="A12209" s="31">
        <v>44524</v>
      </c>
      <c r="B12209" s="537" t="s">
        <v>12204</v>
      </c>
      <c r="C12209" s="31" t="s">
        <v>7677</v>
      </c>
      <c r="D12209" s="31">
        <v>58.63</v>
      </c>
      <c r="E12209" s="310" t="str">
        <f t="shared" si="191"/>
        <v>SINAPI 07/2024 INSUMOS</v>
      </c>
      <c r="F12209" s="31">
        <v>58.63</v>
      </c>
    </row>
    <row r="12210" spans="1:6" ht="45">
      <c r="A12210" s="31">
        <v>44542</v>
      </c>
      <c r="B12210" s="537" t="s">
        <v>12205</v>
      </c>
      <c r="C12210" s="31" t="s">
        <v>7677</v>
      </c>
      <c r="D12210" s="118">
        <v>2776.35</v>
      </c>
      <c r="E12210" s="310" t="str">
        <f t="shared" si="191"/>
        <v>SINAPI 07/2024 INSUMOS</v>
      </c>
      <c r="F12210" s="118">
        <v>2776.35</v>
      </c>
    </row>
    <row r="12211" spans="1:6" ht="40.5">
      <c r="A12211" s="31">
        <v>9877</v>
      </c>
      <c r="B12211" s="537" t="s">
        <v>12206</v>
      </c>
      <c r="C12211" s="31" t="s">
        <v>7677</v>
      </c>
      <c r="D12211" s="31">
        <v>93.76</v>
      </c>
      <c r="E12211" s="310" t="str">
        <f t="shared" si="191"/>
        <v>SINAPI 07/2024 INSUMOS</v>
      </c>
      <c r="F12211" s="31">
        <v>93.76</v>
      </c>
    </row>
    <row r="12212" spans="1:6" ht="40.5">
      <c r="A12212" s="31">
        <v>9878</v>
      </c>
      <c r="B12212" s="537" t="s">
        <v>12207</v>
      </c>
      <c r="C12212" s="31" t="s">
        <v>7677</v>
      </c>
      <c r="D12212" s="31">
        <v>115.43</v>
      </c>
      <c r="E12212" s="310" t="str">
        <f t="shared" si="191"/>
        <v>SINAPI 07/2024 INSUMOS</v>
      </c>
      <c r="F12212" s="31">
        <v>115.43</v>
      </c>
    </row>
    <row r="12213" spans="1:6" ht="45">
      <c r="A12213" s="31">
        <v>41986</v>
      </c>
      <c r="B12213" s="537" t="s">
        <v>12208</v>
      </c>
      <c r="C12213" s="31" t="s">
        <v>7677</v>
      </c>
      <c r="D12213" s="118">
        <v>4172.67</v>
      </c>
      <c r="E12213" s="310" t="str">
        <f t="shared" si="191"/>
        <v>SINAPI 07/2024 INSUMOS</v>
      </c>
      <c r="F12213" s="118">
        <v>4172.67</v>
      </c>
    </row>
    <row r="12214" spans="1:6" ht="45">
      <c r="A12214" s="31">
        <v>43422</v>
      </c>
      <c r="B12214" s="537" t="s">
        <v>12209</v>
      </c>
      <c r="C12214" s="31" t="s">
        <v>7677</v>
      </c>
      <c r="D12214" s="118">
        <v>5117.37</v>
      </c>
      <c r="E12214" s="310" t="str">
        <f t="shared" si="191"/>
        <v>SINAPI 07/2024 INSUMOS</v>
      </c>
      <c r="F12214" s="118">
        <v>5117.37</v>
      </c>
    </row>
    <row r="12215" spans="1:6" ht="45">
      <c r="A12215" s="31">
        <v>41987</v>
      </c>
      <c r="B12215" s="537" t="s">
        <v>12210</v>
      </c>
      <c r="C12215" s="31" t="s">
        <v>7677</v>
      </c>
      <c r="D12215" s="118">
        <v>5931.46</v>
      </c>
      <c r="E12215" s="310" t="str">
        <f t="shared" si="191"/>
        <v>SINAPI 07/2024 INSUMOS</v>
      </c>
      <c r="F12215" s="118">
        <v>5931.46</v>
      </c>
    </row>
    <row r="12216" spans="1:6" ht="45">
      <c r="A12216" s="31">
        <v>41988</v>
      </c>
      <c r="B12216" s="537" t="s">
        <v>12211</v>
      </c>
      <c r="C12216" s="31" t="s">
        <v>7677</v>
      </c>
      <c r="D12216" s="118">
        <v>7834.61</v>
      </c>
      <c r="E12216" s="310" t="str">
        <f t="shared" si="191"/>
        <v>SINAPI 07/2024 INSUMOS</v>
      </c>
      <c r="F12216" s="118">
        <v>7834.61</v>
      </c>
    </row>
    <row r="12217" spans="1:6" ht="45">
      <c r="A12217" s="31">
        <v>41697</v>
      </c>
      <c r="B12217" s="537" t="s">
        <v>12212</v>
      </c>
      <c r="C12217" s="31" t="s">
        <v>7677</v>
      </c>
      <c r="D12217" s="118">
        <v>1388.66</v>
      </c>
      <c r="E12217" s="310" t="str">
        <f t="shared" si="191"/>
        <v>SINAPI 07/2024 INSUMOS</v>
      </c>
      <c r="F12217" s="118">
        <v>1388.66</v>
      </c>
    </row>
    <row r="12218" spans="1:6" ht="45">
      <c r="A12218" s="31">
        <v>41985</v>
      </c>
      <c r="B12218" s="537" t="s">
        <v>12213</v>
      </c>
      <c r="C12218" s="31" t="s">
        <v>7677</v>
      </c>
      <c r="D12218" s="118">
        <v>1934.03</v>
      </c>
      <c r="E12218" s="310" t="str">
        <f t="shared" si="191"/>
        <v>SINAPI 07/2024 INSUMOS</v>
      </c>
      <c r="F12218" s="118">
        <v>1934.03</v>
      </c>
    </row>
    <row r="12219" spans="1:6" ht="45">
      <c r="A12219" s="31">
        <v>41699</v>
      </c>
      <c r="B12219" s="537" t="s">
        <v>12214</v>
      </c>
      <c r="C12219" s="31" t="s">
        <v>7677</v>
      </c>
      <c r="D12219" s="118">
        <v>2753.97</v>
      </c>
      <c r="E12219" s="310" t="str">
        <f t="shared" si="191"/>
        <v>SINAPI 07/2024 INSUMOS</v>
      </c>
      <c r="F12219" s="118">
        <v>2753.97</v>
      </c>
    </row>
    <row r="12220" spans="1:6" ht="45">
      <c r="A12220" s="31">
        <v>38053</v>
      </c>
      <c r="B12220" s="537" t="s">
        <v>12215</v>
      </c>
      <c r="C12220" s="31" t="s">
        <v>7677</v>
      </c>
      <c r="D12220" s="31">
        <v>26.15</v>
      </c>
      <c r="E12220" s="310" t="str">
        <f t="shared" si="191"/>
        <v>SINAPI 07/2024 INSUMOS</v>
      </c>
      <c r="F12220" s="31">
        <v>26.15</v>
      </c>
    </row>
    <row r="12221" spans="1:6" ht="45">
      <c r="A12221" s="31">
        <v>38054</v>
      </c>
      <c r="B12221" s="537" t="s">
        <v>12216</v>
      </c>
      <c r="C12221" s="31" t="s">
        <v>7677</v>
      </c>
      <c r="D12221" s="31">
        <v>44.95</v>
      </c>
      <c r="E12221" s="310" t="str">
        <f t="shared" si="191"/>
        <v>SINAPI 07/2024 INSUMOS</v>
      </c>
      <c r="F12221" s="31">
        <v>44.95</v>
      </c>
    </row>
    <row r="12222" spans="1:6" ht="45">
      <c r="A12222" s="31">
        <v>38052</v>
      </c>
      <c r="B12222" s="537" t="s">
        <v>12217</v>
      </c>
      <c r="C12222" s="31" t="s">
        <v>7677</v>
      </c>
      <c r="D12222" s="31">
        <v>12.66</v>
      </c>
      <c r="E12222" s="310" t="str">
        <f t="shared" si="191"/>
        <v>SINAPI 07/2024 INSUMOS</v>
      </c>
      <c r="F12222" s="31">
        <v>12.66</v>
      </c>
    </row>
    <row r="12223" spans="1:6" ht="45">
      <c r="A12223" s="31">
        <v>38051</v>
      </c>
      <c r="B12223" s="537" t="s">
        <v>12218</v>
      </c>
      <c r="C12223" s="31" t="s">
        <v>7677</v>
      </c>
      <c r="D12223" s="31">
        <v>7.89</v>
      </c>
      <c r="E12223" s="310" t="str">
        <f t="shared" si="191"/>
        <v>SINAPI 07/2024 INSUMOS</v>
      </c>
      <c r="F12223" s="31">
        <v>7.89</v>
      </c>
    </row>
    <row r="12224" spans="1:6" ht="40.5">
      <c r="A12224" s="31">
        <v>38787</v>
      </c>
      <c r="B12224" s="537" t="s">
        <v>12219</v>
      </c>
      <c r="C12224" s="31" t="s">
        <v>7677</v>
      </c>
      <c r="D12224" s="31">
        <v>4.7699999999999996</v>
      </c>
      <c r="E12224" s="310" t="str">
        <f t="shared" si="191"/>
        <v>SINAPI 07/2024 INSUMOS</v>
      </c>
      <c r="F12224" s="31">
        <v>4.7699999999999996</v>
      </c>
    </row>
    <row r="12225" spans="1:6" ht="40.5">
      <c r="A12225" s="31">
        <v>38825</v>
      </c>
      <c r="B12225" s="537" t="s">
        <v>12220</v>
      </c>
      <c r="C12225" s="31" t="s">
        <v>7677</v>
      </c>
      <c r="D12225" s="31">
        <v>6.16</v>
      </c>
      <c r="E12225" s="310" t="str">
        <f t="shared" si="191"/>
        <v>SINAPI 07/2024 INSUMOS</v>
      </c>
      <c r="F12225" s="31">
        <v>6.16</v>
      </c>
    </row>
    <row r="12226" spans="1:6" ht="40.5">
      <c r="A12226" s="31">
        <v>38826</v>
      </c>
      <c r="B12226" s="537" t="s">
        <v>12221</v>
      </c>
      <c r="C12226" s="31" t="s">
        <v>7677</v>
      </c>
      <c r="D12226" s="31">
        <v>8.77</v>
      </c>
      <c r="E12226" s="310" t="str">
        <f t="shared" si="191"/>
        <v>SINAPI 07/2024 INSUMOS</v>
      </c>
      <c r="F12226" s="31">
        <v>8.77</v>
      </c>
    </row>
    <row r="12227" spans="1:6" ht="40.5">
      <c r="A12227" s="31">
        <v>38827</v>
      </c>
      <c r="B12227" s="537" t="s">
        <v>12222</v>
      </c>
      <c r="C12227" s="31" t="s">
        <v>7677</v>
      </c>
      <c r="D12227" s="31">
        <v>14.34</v>
      </c>
      <c r="E12227" s="310" t="str">
        <f t="shared" si="191"/>
        <v>SINAPI 07/2024 INSUMOS</v>
      </c>
      <c r="F12227" s="31">
        <v>14.34</v>
      </c>
    </row>
    <row r="12228" spans="1:6" ht="40.5">
      <c r="A12228" s="31">
        <v>38828</v>
      </c>
      <c r="B12228" s="537" t="s">
        <v>12223</v>
      </c>
      <c r="C12228" s="31" t="s">
        <v>7677</v>
      </c>
      <c r="D12228" s="31">
        <v>9.18</v>
      </c>
      <c r="E12228" s="310" t="str">
        <f t="shared" si="191"/>
        <v>SINAPI 07/2024 INSUMOS</v>
      </c>
      <c r="F12228" s="31">
        <v>9.18</v>
      </c>
    </row>
    <row r="12229" spans="1:6" ht="40.5">
      <c r="A12229" s="31">
        <v>38829</v>
      </c>
      <c r="B12229" s="537" t="s">
        <v>12224</v>
      </c>
      <c r="C12229" s="31" t="s">
        <v>7677</v>
      </c>
      <c r="D12229" s="31">
        <v>15.05</v>
      </c>
      <c r="E12229" s="310" t="str">
        <f t="shared" si="191"/>
        <v>SINAPI 07/2024 INSUMOS</v>
      </c>
      <c r="F12229" s="31">
        <v>15.05</v>
      </c>
    </row>
    <row r="12230" spans="1:6" ht="40.5">
      <c r="A12230" s="31">
        <v>38830</v>
      </c>
      <c r="B12230" s="537" t="s">
        <v>12225</v>
      </c>
      <c r="C12230" s="31" t="s">
        <v>7677</v>
      </c>
      <c r="D12230" s="31">
        <v>20.83</v>
      </c>
      <c r="E12230" s="310" t="str">
        <f t="shared" si="191"/>
        <v>SINAPI 07/2024 INSUMOS</v>
      </c>
      <c r="F12230" s="31">
        <v>20.83</v>
      </c>
    </row>
    <row r="12231" spans="1:6" ht="40.5">
      <c r="A12231" s="31">
        <v>38831</v>
      </c>
      <c r="B12231" s="537" t="s">
        <v>12226</v>
      </c>
      <c r="C12231" s="31" t="s">
        <v>7677</v>
      </c>
      <c r="D12231" s="31">
        <v>29.05</v>
      </c>
      <c r="E12231" s="310" t="str">
        <f t="shared" si="191"/>
        <v>SINAPI 07/2024 INSUMOS</v>
      </c>
      <c r="F12231" s="31">
        <v>29.05</v>
      </c>
    </row>
    <row r="12232" spans="1:6" ht="40.5">
      <c r="A12232" s="31">
        <v>36274</v>
      </c>
      <c r="B12232" s="537" t="s">
        <v>12227</v>
      </c>
      <c r="C12232" s="31" t="s">
        <v>7677</v>
      </c>
      <c r="D12232" s="31">
        <v>8.94</v>
      </c>
      <c r="E12232" s="310" t="str">
        <f t="shared" si="191"/>
        <v>SINAPI 07/2024 INSUMOS</v>
      </c>
      <c r="F12232" s="31">
        <v>8.94</v>
      </c>
    </row>
    <row r="12233" spans="1:6" ht="40.5">
      <c r="A12233" s="31">
        <v>36278</v>
      </c>
      <c r="B12233" s="537" t="s">
        <v>12228</v>
      </c>
      <c r="C12233" s="31" t="s">
        <v>7677</v>
      </c>
      <c r="D12233" s="31">
        <v>12.12</v>
      </c>
      <c r="E12233" s="310" t="str">
        <f t="shared" si="191"/>
        <v>SINAPI 07/2024 INSUMOS</v>
      </c>
      <c r="F12233" s="31">
        <v>12.12</v>
      </c>
    </row>
    <row r="12234" spans="1:6" ht="40.5">
      <c r="A12234" s="31">
        <v>38977</v>
      </c>
      <c r="B12234" s="537" t="s">
        <v>12229</v>
      </c>
      <c r="C12234" s="31" t="s">
        <v>7677</v>
      </c>
      <c r="D12234" s="31">
        <v>118.6</v>
      </c>
      <c r="E12234" s="310" t="str">
        <f t="shared" si="191"/>
        <v>SINAPI 07/2024 INSUMOS</v>
      </c>
      <c r="F12234" s="31">
        <v>118.6</v>
      </c>
    </row>
    <row r="12235" spans="1:6" ht="40.5">
      <c r="A12235" s="31">
        <v>38971</v>
      </c>
      <c r="B12235" s="537" t="s">
        <v>12230</v>
      </c>
      <c r="C12235" s="31" t="s">
        <v>7677</v>
      </c>
      <c r="D12235" s="31">
        <v>9.9499999999999993</v>
      </c>
      <c r="E12235" s="310" t="str">
        <f t="shared" si="191"/>
        <v>SINAPI 07/2024 INSUMOS</v>
      </c>
      <c r="F12235" s="31">
        <v>9.9499999999999993</v>
      </c>
    </row>
    <row r="12236" spans="1:6" ht="40.5">
      <c r="A12236" s="31">
        <v>38972</v>
      </c>
      <c r="B12236" s="537" t="s">
        <v>12231</v>
      </c>
      <c r="C12236" s="31" t="s">
        <v>7677</v>
      </c>
      <c r="D12236" s="31">
        <v>13.42</v>
      </c>
      <c r="E12236" s="310" t="str">
        <f t="shared" si="191"/>
        <v>SINAPI 07/2024 INSUMOS</v>
      </c>
      <c r="F12236" s="31">
        <v>13.42</v>
      </c>
    </row>
    <row r="12237" spans="1:6" ht="40.5">
      <c r="A12237" s="31">
        <v>38973</v>
      </c>
      <c r="B12237" s="537" t="s">
        <v>12232</v>
      </c>
      <c r="C12237" s="31" t="s">
        <v>7677</v>
      </c>
      <c r="D12237" s="31">
        <v>22.17</v>
      </c>
      <c r="E12237" s="310" t="str">
        <f t="shared" si="191"/>
        <v>SINAPI 07/2024 INSUMOS</v>
      </c>
      <c r="F12237" s="31">
        <v>22.17</v>
      </c>
    </row>
    <row r="12238" spans="1:6" ht="40.5">
      <c r="A12238" s="31">
        <v>38974</v>
      </c>
      <c r="B12238" s="537" t="s">
        <v>12233</v>
      </c>
      <c r="C12238" s="31" t="s">
        <v>7677</v>
      </c>
      <c r="D12238" s="31">
        <v>36.01</v>
      </c>
      <c r="E12238" s="310" t="str">
        <f t="shared" si="191"/>
        <v>SINAPI 07/2024 INSUMOS</v>
      </c>
      <c r="F12238" s="31">
        <v>36.01</v>
      </c>
    </row>
    <row r="12239" spans="1:6" ht="40.5">
      <c r="A12239" s="31">
        <v>38975</v>
      </c>
      <c r="B12239" s="537" t="s">
        <v>12234</v>
      </c>
      <c r="C12239" s="31" t="s">
        <v>7677</v>
      </c>
      <c r="D12239" s="31">
        <v>46.17</v>
      </c>
      <c r="E12239" s="310" t="str">
        <f t="shared" si="191"/>
        <v>SINAPI 07/2024 INSUMOS</v>
      </c>
      <c r="F12239" s="31">
        <v>46.17</v>
      </c>
    </row>
    <row r="12240" spans="1:6" ht="40.5">
      <c r="A12240" s="31">
        <v>38976</v>
      </c>
      <c r="B12240" s="537" t="s">
        <v>12235</v>
      </c>
      <c r="C12240" s="31" t="s">
        <v>7677</v>
      </c>
      <c r="D12240" s="31">
        <v>79.38</v>
      </c>
      <c r="E12240" s="310" t="str">
        <f t="shared" si="191"/>
        <v>SINAPI 07/2024 INSUMOS</v>
      </c>
      <c r="F12240" s="31">
        <v>79.38</v>
      </c>
    </row>
    <row r="12241" spans="1:6" ht="40.5">
      <c r="A12241" s="31">
        <v>44176</v>
      </c>
      <c r="B12241" s="537" t="s">
        <v>12236</v>
      </c>
      <c r="C12241" s="31" t="s">
        <v>7677</v>
      </c>
      <c r="D12241" s="31">
        <v>18.239999999999998</v>
      </c>
      <c r="E12241" s="310" t="str">
        <f t="shared" si="191"/>
        <v>SINAPI 07/2024 INSUMOS</v>
      </c>
      <c r="F12241" s="31">
        <v>18.239999999999998</v>
      </c>
    </row>
    <row r="12242" spans="1:6" ht="40.5">
      <c r="A12242" s="31">
        <v>38986</v>
      </c>
      <c r="B12242" s="537" t="s">
        <v>12237</v>
      </c>
      <c r="C12242" s="31" t="s">
        <v>7677</v>
      </c>
      <c r="D12242" s="31">
        <v>239.62</v>
      </c>
      <c r="E12242" s="310" t="str">
        <f t="shared" si="191"/>
        <v>SINAPI 07/2024 INSUMOS</v>
      </c>
      <c r="F12242" s="31">
        <v>239.62</v>
      </c>
    </row>
    <row r="12243" spans="1:6" ht="40.5">
      <c r="A12243" s="31">
        <v>38978</v>
      </c>
      <c r="B12243" s="537" t="s">
        <v>12238</v>
      </c>
      <c r="C12243" s="31" t="s">
        <v>7677</v>
      </c>
      <c r="D12243" s="31">
        <v>9.83</v>
      </c>
      <c r="E12243" s="310" t="str">
        <f t="shared" si="191"/>
        <v>SINAPI 07/2024 INSUMOS</v>
      </c>
      <c r="F12243" s="31">
        <v>9.83</v>
      </c>
    </row>
    <row r="12244" spans="1:6" ht="40.5">
      <c r="A12244" s="31">
        <v>38979</v>
      </c>
      <c r="B12244" s="537" t="s">
        <v>12239</v>
      </c>
      <c r="C12244" s="31" t="s">
        <v>7677</v>
      </c>
      <c r="D12244" s="31">
        <v>13.59</v>
      </c>
      <c r="E12244" s="310" t="str">
        <f t="shared" si="191"/>
        <v>SINAPI 07/2024 INSUMOS</v>
      </c>
      <c r="F12244" s="31">
        <v>13.59</v>
      </c>
    </row>
    <row r="12245" spans="1:6" ht="40.5">
      <c r="A12245" s="31">
        <v>38980</v>
      </c>
      <c r="B12245" s="537" t="s">
        <v>12240</v>
      </c>
      <c r="C12245" s="31" t="s">
        <v>7677</v>
      </c>
      <c r="D12245" s="31">
        <v>18.190000000000001</v>
      </c>
      <c r="E12245" s="310" t="str">
        <f t="shared" si="191"/>
        <v>SINAPI 07/2024 INSUMOS</v>
      </c>
      <c r="F12245" s="31">
        <v>18.190000000000001</v>
      </c>
    </row>
    <row r="12246" spans="1:6" ht="40.5">
      <c r="A12246" s="31">
        <v>38981</v>
      </c>
      <c r="B12246" s="537" t="s">
        <v>12241</v>
      </c>
      <c r="C12246" s="31" t="s">
        <v>7677</v>
      </c>
      <c r="D12246" s="31">
        <v>26.24</v>
      </c>
      <c r="E12246" s="310" t="str">
        <f t="shared" si="191"/>
        <v>SINAPI 07/2024 INSUMOS</v>
      </c>
      <c r="F12246" s="31">
        <v>26.24</v>
      </c>
    </row>
    <row r="12247" spans="1:6" ht="40.5">
      <c r="A12247" s="31">
        <v>38982</v>
      </c>
      <c r="B12247" s="537" t="s">
        <v>12242</v>
      </c>
      <c r="C12247" s="31" t="s">
        <v>7677</v>
      </c>
      <c r="D12247" s="31">
        <v>41.46</v>
      </c>
      <c r="E12247" s="310" t="str">
        <f t="shared" si="191"/>
        <v>SINAPI 07/2024 INSUMOS</v>
      </c>
      <c r="F12247" s="31">
        <v>41.46</v>
      </c>
    </row>
    <row r="12248" spans="1:6" ht="40.5">
      <c r="A12248" s="31">
        <v>38983</v>
      </c>
      <c r="B12248" s="537" t="s">
        <v>12243</v>
      </c>
      <c r="C12248" s="31" t="s">
        <v>7677</v>
      </c>
      <c r="D12248" s="31">
        <v>72.959999999999994</v>
      </c>
      <c r="E12248" s="310" t="str">
        <f t="shared" si="191"/>
        <v>SINAPI 07/2024 INSUMOS</v>
      </c>
      <c r="F12248" s="31">
        <v>72.959999999999994</v>
      </c>
    </row>
    <row r="12249" spans="1:6" ht="40.5">
      <c r="A12249" s="31">
        <v>38984</v>
      </c>
      <c r="B12249" s="537" t="s">
        <v>12244</v>
      </c>
      <c r="C12249" s="31" t="s">
        <v>7677</v>
      </c>
      <c r="D12249" s="31">
        <v>100.3</v>
      </c>
      <c r="E12249" s="310" t="str">
        <f t="shared" si="191"/>
        <v>SINAPI 07/2024 INSUMOS</v>
      </c>
      <c r="F12249" s="31">
        <v>100.3</v>
      </c>
    </row>
    <row r="12250" spans="1:6" ht="40.5">
      <c r="A12250" s="31">
        <v>38985</v>
      </c>
      <c r="B12250" s="537" t="s">
        <v>12245</v>
      </c>
      <c r="C12250" s="31" t="s">
        <v>7677</v>
      </c>
      <c r="D12250" s="31">
        <v>172.44</v>
      </c>
      <c r="E12250" s="310" t="str">
        <f t="shared" si="191"/>
        <v>SINAPI 07/2024 INSUMOS</v>
      </c>
      <c r="F12250" s="31">
        <v>172.44</v>
      </c>
    </row>
    <row r="12251" spans="1:6" ht="40.5">
      <c r="A12251" s="31">
        <v>38032</v>
      </c>
      <c r="B12251" s="537" t="s">
        <v>12246</v>
      </c>
      <c r="C12251" s="31" t="s">
        <v>7677</v>
      </c>
      <c r="D12251" s="31">
        <v>44.65</v>
      </c>
      <c r="E12251" s="310" t="str">
        <f t="shared" si="191"/>
        <v>SINAPI 07/2024 INSUMOS</v>
      </c>
      <c r="F12251" s="31">
        <v>44.65</v>
      </c>
    </row>
    <row r="12252" spans="1:6" ht="40.5">
      <c r="A12252" s="31">
        <v>38033</v>
      </c>
      <c r="B12252" s="537" t="s">
        <v>12247</v>
      </c>
      <c r="C12252" s="31" t="s">
        <v>7677</v>
      </c>
      <c r="D12252" s="31">
        <v>75.900000000000006</v>
      </c>
      <c r="E12252" s="310" t="str">
        <f t="shared" si="191"/>
        <v>SINAPI 07/2024 INSUMOS</v>
      </c>
      <c r="F12252" s="31">
        <v>75.900000000000006</v>
      </c>
    </row>
    <row r="12253" spans="1:6" ht="40.5">
      <c r="A12253" s="31">
        <v>38034</v>
      </c>
      <c r="B12253" s="537" t="s">
        <v>12248</v>
      </c>
      <c r="C12253" s="31" t="s">
        <v>7677</v>
      </c>
      <c r="D12253" s="31">
        <v>118.9</v>
      </c>
      <c r="E12253" s="310" t="str">
        <f t="shared" si="191"/>
        <v>SINAPI 07/2024 INSUMOS</v>
      </c>
      <c r="F12253" s="31">
        <v>118.9</v>
      </c>
    </row>
    <row r="12254" spans="1:6" ht="40.5">
      <c r="A12254" s="31">
        <v>38035</v>
      </c>
      <c r="B12254" s="537" t="s">
        <v>12249</v>
      </c>
      <c r="C12254" s="31" t="s">
        <v>7677</v>
      </c>
      <c r="D12254" s="31">
        <v>174.91</v>
      </c>
      <c r="E12254" s="310" t="str">
        <f t="shared" si="191"/>
        <v>SINAPI 07/2024 INSUMOS</v>
      </c>
      <c r="F12254" s="31">
        <v>174.91</v>
      </c>
    </row>
    <row r="12255" spans="1:6" ht="40.5">
      <c r="A12255" s="31">
        <v>38036</v>
      </c>
      <c r="B12255" s="537" t="s">
        <v>12250</v>
      </c>
      <c r="C12255" s="31" t="s">
        <v>7677</v>
      </c>
      <c r="D12255" s="31">
        <v>235.63</v>
      </c>
      <c r="E12255" s="310" t="str">
        <f t="shared" si="191"/>
        <v>SINAPI 07/2024 INSUMOS</v>
      </c>
      <c r="F12255" s="31">
        <v>235.63</v>
      </c>
    </row>
    <row r="12256" spans="1:6" ht="40.5">
      <c r="A12256" s="31">
        <v>38037</v>
      </c>
      <c r="B12256" s="537" t="s">
        <v>12251</v>
      </c>
      <c r="C12256" s="31" t="s">
        <v>7677</v>
      </c>
      <c r="D12256" s="31">
        <v>311.24</v>
      </c>
      <c r="E12256" s="310" t="str">
        <f t="shared" si="191"/>
        <v>SINAPI 07/2024 INSUMOS</v>
      </c>
      <c r="F12256" s="31">
        <v>311.24</v>
      </c>
    </row>
    <row r="12257" spans="1:6" ht="40.5">
      <c r="A12257" s="31">
        <v>9850</v>
      </c>
      <c r="B12257" s="537" t="s">
        <v>12252</v>
      </c>
      <c r="C12257" s="31" t="s">
        <v>7677</v>
      </c>
      <c r="D12257" s="31">
        <v>148</v>
      </c>
      <c r="E12257" s="310" t="str">
        <f t="shared" si="191"/>
        <v>SINAPI 07/2024 INSUMOS</v>
      </c>
      <c r="F12257" s="31">
        <v>148</v>
      </c>
    </row>
    <row r="12258" spans="1:6" ht="40.5">
      <c r="A12258" s="31">
        <v>9853</v>
      </c>
      <c r="B12258" s="537" t="s">
        <v>12253</v>
      </c>
      <c r="C12258" s="31" t="s">
        <v>7677</v>
      </c>
      <c r="D12258" s="31">
        <v>263.19</v>
      </c>
      <c r="E12258" s="310" t="str">
        <f t="shared" si="191"/>
        <v>SINAPI 07/2024 INSUMOS</v>
      </c>
      <c r="F12258" s="31">
        <v>263.19</v>
      </c>
    </row>
    <row r="12259" spans="1:6" ht="40.5">
      <c r="A12259" s="31">
        <v>9854</v>
      </c>
      <c r="B12259" s="537" t="s">
        <v>12254</v>
      </c>
      <c r="C12259" s="31" t="s">
        <v>7677</v>
      </c>
      <c r="D12259" s="31">
        <v>115.31</v>
      </c>
      <c r="E12259" s="310" t="str">
        <f t="shared" si="191"/>
        <v>SINAPI 07/2024 INSUMOS</v>
      </c>
      <c r="F12259" s="31">
        <v>115.31</v>
      </c>
    </row>
    <row r="12260" spans="1:6" ht="40.5">
      <c r="A12260" s="31">
        <v>9851</v>
      </c>
      <c r="B12260" s="537" t="s">
        <v>12255</v>
      </c>
      <c r="C12260" s="31" t="s">
        <v>7677</v>
      </c>
      <c r="D12260" s="31">
        <v>199.96</v>
      </c>
      <c r="E12260" s="310" t="str">
        <f t="shared" si="191"/>
        <v>SINAPI 07/2024 INSUMOS</v>
      </c>
      <c r="F12260" s="31">
        <v>199.96</v>
      </c>
    </row>
    <row r="12261" spans="1:6" ht="40.5">
      <c r="A12261" s="31">
        <v>9825</v>
      </c>
      <c r="B12261" s="537" t="s">
        <v>12256</v>
      </c>
      <c r="C12261" s="31" t="s">
        <v>7677</v>
      </c>
      <c r="D12261" s="31">
        <v>36.11</v>
      </c>
      <c r="E12261" s="310" t="str">
        <f t="shared" si="191"/>
        <v>SINAPI 07/2024 INSUMOS</v>
      </c>
      <c r="F12261" s="31">
        <v>36.11</v>
      </c>
    </row>
    <row r="12262" spans="1:6" ht="40.5">
      <c r="A12262" s="31">
        <v>9828</v>
      </c>
      <c r="B12262" s="537" t="s">
        <v>12257</v>
      </c>
      <c r="C12262" s="31" t="s">
        <v>7677</v>
      </c>
      <c r="D12262" s="31">
        <v>97.17</v>
      </c>
      <c r="E12262" s="310" t="str">
        <f t="shared" si="191"/>
        <v>SINAPI 07/2024 INSUMOS</v>
      </c>
      <c r="F12262" s="31">
        <v>97.17</v>
      </c>
    </row>
    <row r="12263" spans="1:6" ht="40.5">
      <c r="A12263" s="31">
        <v>9829</v>
      </c>
      <c r="B12263" s="537" t="s">
        <v>12258</v>
      </c>
      <c r="C12263" s="31" t="s">
        <v>7677</v>
      </c>
      <c r="D12263" s="31">
        <v>164.67</v>
      </c>
      <c r="E12263" s="310" t="str">
        <f t="shared" si="191"/>
        <v>SINAPI 07/2024 INSUMOS</v>
      </c>
      <c r="F12263" s="31">
        <v>164.67</v>
      </c>
    </row>
    <row r="12264" spans="1:6" ht="40.5">
      <c r="A12264" s="31">
        <v>9826</v>
      </c>
      <c r="B12264" s="537" t="s">
        <v>12259</v>
      </c>
      <c r="C12264" s="31" t="s">
        <v>7677</v>
      </c>
      <c r="D12264" s="31">
        <v>250.69</v>
      </c>
      <c r="E12264" s="310" t="str">
        <f t="shared" si="191"/>
        <v>SINAPI 07/2024 INSUMOS</v>
      </c>
      <c r="F12264" s="31">
        <v>250.69</v>
      </c>
    </row>
    <row r="12265" spans="1:6" ht="40.5">
      <c r="A12265" s="31">
        <v>9827</v>
      </c>
      <c r="B12265" s="537" t="s">
        <v>12260</v>
      </c>
      <c r="C12265" s="31" t="s">
        <v>7677</v>
      </c>
      <c r="D12265" s="31">
        <v>355.98</v>
      </c>
      <c r="E12265" s="310" t="str">
        <f t="shared" si="191"/>
        <v>SINAPI 07/2024 INSUMOS</v>
      </c>
      <c r="F12265" s="31">
        <v>355.98</v>
      </c>
    </row>
    <row r="12266" spans="1:6" ht="40.5">
      <c r="A12266" s="31">
        <v>36374</v>
      </c>
      <c r="B12266" s="537" t="s">
        <v>12261</v>
      </c>
      <c r="C12266" s="31" t="s">
        <v>7677</v>
      </c>
      <c r="D12266" s="31">
        <v>43.27</v>
      </c>
      <c r="E12266" s="310" t="str">
        <f t="shared" ref="E12266:E12329" si="192">+$G$7658</f>
        <v>SINAPI 07/2024 INSUMOS</v>
      </c>
      <c r="F12266" s="31">
        <v>43.27</v>
      </c>
    </row>
    <row r="12267" spans="1:6" ht="40.5">
      <c r="A12267" s="31">
        <v>36084</v>
      </c>
      <c r="B12267" s="537" t="s">
        <v>12262</v>
      </c>
      <c r="C12267" s="31" t="s">
        <v>7677</v>
      </c>
      <c r="D12267" s="31">
        <v>12.82</v>
      </c>
      <c r="E12267" s="310" t="str">
        <f t="shared" si="192"/>
        <v>SINAPI 07/2024 INSUMOS</v>
      </c>
      <c r="F12267" s="31">
        <v>12.82</v>
      </c>
    </row>
    <row r="12268" spans="1:6" ht="40.5">
      <c r="A12268" s="31">
        <v>36373</v>
      </c>
      <c r="B12268" s="537" t="s">
        <v>12263</v>
      </c>
      <c r="C12268" s="31" t="s">
        <v>7677</v>
      </c>
      <c r="D12268" s="31">
        <v>26.62</v>
      </c>
      <c r="E12268" s="310" t="str">
        <f t="shared" si="192"/>
        <v>SINAPI 07/2024 INSUMOS</v>
      </c>
      <c r="F12268" s="31">
        <v>26.62</v>
      </c>
    </row>
    <row r="12269" spans="1:6" ht="40.5">
      <c r="A12269" s="31">
        <v>36377</v>
      </c>
      <c r="B12269" s="537" t="s">
        <v>12264</v>
      </c>
      <c r="C12269" s="31" t="s">
        <v>7677</v>
      </c>
      <c r="D12269" s="31">
        <v>51.91</v>
      </c>
      <c r="E12269" s="310" t="str">
        <f t="shared" si="192"/>
        <v>SINAPI 07/2024 INSUMOS</v>
      </c>
      <c r="F12269" s="31">
        <v>51.91</v>
      </c>
    </row>
    <row r="12270" spans="1:6" ht="40.5">
      <c r="A12270" s="31">
        <v>36375</v>
      </c>
      <c r="B12270" s="537" t="s">
        <v>12265</v>
      </c>
      <c r="C12270" s="31" t="s">
        <v>7677</v>
      </c>
      <c r="D12270" s="31">
        <v>15.82</v>
      </c>
      <c r="E12270" s="310" t="str">
        <f t="shared" si="192"/>
        <v>SINAPI 07/2024 INSUMOS</v>
      </c>
      <c r="F12270" s="31">
        <v>15.82</v>
      </c>
    </row>
    <row r="12271" spans="1:6" ht="40.5">
      <c r="A12271" s="31">
        <v>36376</v>
      </c>
      <c r="B12271" s="537" t="s">
        <v>12266</v>
      </c>
      <c r="C12271" s="31" t="s">
        <v>7677</v>
      </c>
      <c r="D12271" s="31">
        <v>31.07</v>
      </c>
      <c r="E12271" s="310" t="str">
        <f t="shared" si="192"/>
        <v>SINAPI 07/2024 INSUMOS</v>
      </c>
      <c r="F12271" s="31">
        <v>31.07</v>
      </c>
    </row>
    <row r="12272" spans="1:6" ht="40.5">
      <c r="A12272" s="31">
        <v>36380</v>
      </c>
      <c r="B12272" s="537" t="s">
        <v>12267</v>
      </c>
      <c r="C12272" s="31" t="s">
        <v>7677</v>
      </c>
      <c r="D12272" s="31">
        <v>64.900000000000006</v>
      </c>
      <c r="E12272" s="310" t="str">
        <f t="shared" si="192"/>
        <v>SINAPI 07/2024 INSUMOS</v>
      </c>
      <c r="F12272" s="31">
        <v>64.900000000000006</v>
      </c>
    </row>
    <row r="12273" spans="1:6" ht="40.5">
      <c r="A12273" s="31">
        <v>36378</v>
      </c>
      <c r="B12273" s="537" t="s">
        <v>12268</v>
      </c>
      <c r="C12273" s="31" t="s">
        <v>7677</v>
      </c>
      <c r="D12273" s="31">
        <v>19.45</v>
      </c>
      <c r="E12273" s="310" t="str">
        <f t="shared" si="192"/>
        <v>SINAPI 07/2024 INSUMOS</v>
      </c>
      <c r="F12273" s="31">
        <v>19.45</v>
      </c>
    </row>
    <row r="12274" spans="1:6" ht="40.5">
      <c r="A12274" s="31">
        <v>36379</v>
      </c>
      <c r="B12274" s="537" t="s">
        <v>12269</v>
      </c>
      <c r="C12274" s="31" t="s">
        <v>7677</v>
      </c>
      <c r="D12274" s="31">
        <v>39.200000000000003</v>
      </c>
      <c r="E12274" s="310" t="str">
        <f t="shared" si="192"/>
        <v>SINAPI 07/2024 INSUMOS</v>
      </c>
      <c r="F12274" s="31">
        <v>39.200000000000003</v>
      </c>
    </row>
    <row r="12275" spans="1:6" ht="40.5">
      <c r="A12275" s="31">
        <v>9859</v>
      </c>
      <c r="B12275" s="537" t="s">
        <v>12270</v>
      </c>
      <c r="C12275" s="31" t="s">
        <v>7677</v>
      </c>
      <c r="D12275" s="31">
        <v>9.25</v>
      </c>
      <c r="E12275" s="310" t="str">
        <f t="shared" si="192"/>
        <v>SINAPI 07/2024 INSUMOS</v>
      </c>
      <c r="F12275" s="31">
        <v>9.25</v>
      </c>
    </row>
    <row r="12276" spans="1:6" ht="40.5">
      <c r="A12276" s="31">
        <v>9836</v>
      </c>
      <c r="B12276" s="537" t="s">
        <v>12271</v>
      </c>
      <c r="C12276" s="31" t="s">
        <v>7677</v>
      </c>
      <c r="D12276" s="31">
        <v>11.3</v>
      </c>
      <c r="E12276" s="310" t="str">
        <f t="shared" si="192"/>
        <v>SINAPI 07/2024 INSUMOS</v>
      </c>
      <c r="F12276" s="31">
        <v>11.3</v>
      </c>
    </row>
    <row r="12277" spans="1:6" ht="40.5">
      <c r="A12277" s="31">
        <v>20065</v>
      </c>
      <c r="B12277" s="537" t="s">
        <v>12272</v>
      </c>
      <c r="C12277" s="31" t="s">
        <v>7677</v>
      </c>
      <c r="D12277" s="31">
        <v>29.54</v>
      </c>
      <c r="E12277" s="310" t="str">
        <f t="shared" si="192"/>
        <v>SINAPI 07/2024 INSUMOS</v>
      </c>
      <c r="F12277" s="31">
        <v>29.54</v>
      </c>
    </row>
    <row r="12278" spans="1:6" ht="40.5">
      <c r="A12278" s="31">
        <v>9835</v>
      </c>
      <c r="B12278" s="537" t="s">
        <v>12273</v>
      </c>
      <c r="C12278" s="31" t="s">
        <v>7677</v>
      </c>
      <c r="D12278" s="31">
        <v>4.93</v>
      </c>
      <c r="E12278" s="310" t="str">
        <f t="shared" si="192"/>
        <v>SINAPI 07/2024 INSUMOS</v>
      </c>
      <c r="F12278" s="31">
        <v>4.93</v>
      </c>
    </row>
    <row r="12279" spans="1:6" ht="40.5">
      <c r="A12279" s="31">
        <v>9838</v>
      </c>
      <c r="B12279" s="537" t="s">
        <v>12274</v>
      </c>
      <c r="C12279" s="31" t="s">
        <v>7677</v>
      </c>
      <c r="D12279" s="31">
        <v>8.15</v>
      </c>
      <c r="E12279" s="310" t="str">
        <f t="shared" si="192"/>
        <v>SINAPI 07/2024 INSUMOS</v>
      </c>
      <c r="F12279" s="31">
        <v>8.15</v>
      </c>
    </row>
    <row r="12280" spans="1:6" ht="40.5">
      <c r="A12280" s="31">
        <v>9837</v>
      </c>
      <c r="B12280" s="537" t="s">
        <v>12275</v>
      </c>
      <c r="C12280" s="31" t="s">
        <v>7677</v>
      </c>
      <c r="D12280" s="31">
        <v>10.7</v>
      </c>
      <c r="E12280" s="310" t="str">
        <f t="shared" si="192"/>
        <v>SINAPI 07/2024 INSUMOS</v>
      </c>
      <c r="F12280" s="31">
        <v>10.7</v>
      </c>
    </row>
    <row r="12281" spans="1:6" ht="40.5">
      <c r="A12281" s="31">
        <v>44315</v>
      </c>
      <c r="B12281" s="537" t="s">
        <v>12276</v>
      </c>
      <c r="C12281" s="31" t="s">
        <v>7677</v>
      </c>
      <c r="D12281" s="31">
        <v>44.24</v>
      </c>
      <c r="E12281" s="310" t="str">
        <f t="shared" si="192"/>
        <v>SINAPI 07/2024 INSUMOS</v>
      </c>
      <c r="F12281" s="31">
        <v>44.24</v>
      </c>
    </row>
    <row r="12282" spans="1:6" ht="40.5">
      <c r="A12282" s="31">
        <v>9862</v>
      </c>
      <c r="B12282" s="537" t="s">
        <v>12277</v>
      </c>
      <c r="C12282" s="31" t="s">
        <v>7677</v>
      </c>
      <c r="D12282" s="31">
        <v>28.52</v>
      </c>
      <c r="E12282" s="310" t="str">
        <f t="shared" si="192"/>
        <v>SINAPI 07/2024 INSUMOS</v>
      </c>
      <c r="F12282" s="31">
        <v>28.52</v>
      </c>
    </row>
    <row r="12283" spans="1:6" ht="40.5">
      <c r="A12283" s="31">
        <v>9861</v>
      </c>
      <c r="B12283" s="537" t="s">
        <v>12278</v>
      </c>
      <c r="C12283" s="31" t="s">
        <v>7677</v>
      </c>
      <c r="D12283" s="31">
        <v>22.4</v>
      </c>
      <c r="E12283" s="310" t="str">
        <f t="shared" si="192"/>
        <v>SINAPI 07/2024 INSUMOS</v>
      </c>
      <c r="F12283" s="31">
        <v>22.4</v>
      </c>
    </row>
    <row r="12284" spans="1:6" ht="40.5">
      <c r="A12284" s="31">
        <v>9856</v>
      </c>
      <c r="B12284" s="537" t="s">
        <v>12279</v>
      </c>
      <c r="C12284" s="31" t="s">
        <v>7677</v>
      </c>
      <c r="D12284" s="31">
        <v>7.22</v>
      </c>
      <c r="E12284" s="310" t="str">
        <f t="shared" si="192"/>
        <v>SINAPI 07/2024 INSUMOS</v>
      </c>
      <c r="F12284" s="31">
        <v>7.22</v>
      </c>
    </row>
    <row r="12285" spans="1:6" ht="40.5">
      <c r="A12285" s="31">
        <v>9866</v>
      </c>
      <c r="B12285" s="537" t="s">
        <v>12280</v>
      </c>
      <c r="C12285" s="31" t="s">
        <v>7677</v>
      </c>
      <c r="D12285" s="31">
        <v>19.329999999999998</v>
      </c>
      <c r="E12285" s="310" t="str">
        <f t="shared" si="192"/>
        <v>SINAPI 07/2024 INSUMOS</v>
      </c>
      <c r="F12285" s="31">
        <v>19.329999999999998</v>
      </c>
    </row>
    <row r="12286" spans="1:6" ht="40.5">
      <c r="A12286" s="31">
        <v>9863</v>
      </c>
      <c r="B12286" s="537" t="s">
        <v>12281</v>
      </c>
      <c r="C12286" s="31" t="s">
        <v>7677</v>
      </c>
      <c r="D12286" s="31">
        <v>55.91</v>
      </c>
      <c r="E12286" s="310" t="str">
        <f t="shared" si="192"/>
        <v>SINAPI 07/2024 INSUMOS</v>
      </c>
      <c r="F12286" s="31">
        <v>55.91</v>
      </c>
    </row>
    <row r="12287" spans="1:6" ht="40.5">
      <c r="A12287" s="31">
        <v>9860</v>
      </c>
      <c r="B12287" s="537" t="s">
        <v>12282</v>
      </c>
      <c r="C12287" s="31" t="s">
        <v>7677</v>
      </c>
      <c r="D12287" s="31">
        <v>40.81</v>
      </c>
      <c r="E12287" s="310" t="str">
        <f t="shared" si="192"/>
        <v>SINAPI 07/2024 INSUMOS</v>
      </c>
      <c r="F12287" s="31">
        <v>40.81</v>
      </c>
    </row>
    <row r="12288" spans="1:6" ht="40.5">
      <c r="A12288" s="31">
        <v>9841</v>
      </c>
      <c r="B12288" s="537" t="s">
        <v>12283</v>
      </c>
      <c r="C12288" s="31" t="s">
        <v>7677</v>
      </c>
      <c r="D12288" s="31">
        <v>21.28</v>
      </c>
      <c r="E12288" s="310" t="str">
        <f t="shared" si="192"/>
        <v>SINAPI 07/2024 INSUMOS</v>
      </c>
      <c r="F12288" s="31">
        <v>21.28</v>
      </c>
    </row>
    <row r="12289" spans="1:6" ht="40.5">
      <c r="A12289" s="31">
        <v>9840</v>
      </c>
      <c r="B12289" s="537" t="s">
        <v>12284</v>
      </c>
      <c r="C12289" s="31" t="s">
        <v>7677</v>
      </c>
      <c r="D12289" s="31">
        <v>44.95</v>
      </c>
      <c r="E12289" s="310" t="str">
        <f t="shared" si="192"/>
        <v>SINAPI 07/2024 INSUMOS</v>
      </c>
      <c r="F12289" s="31">
        <v>44.95</v>
      </c>
    </row>
    <row r="12290" spans="1:6" ht="40.5">
      <c r="A12290" s="31">
        <v>20067</v>
      </c>
      <c r="B12290" s="537" t="s">
        <v>12285</v>
      </c>
      <c r="C12290" s="31" t="s">
        <v>7677</v>
      </c>
      <c r="D12290" s="31">
        <v>6.9</v>
      </c>
      <c r="E12290" s="310" t="str">
        <f t="shared" si="192"/>
        <v>SINAPI 07/2024 INSUMOS</v>
      </c>
      <c r="F12290" s="31">
        <v>6.9</v>
      </c>
    </row>
    <row r="12291" spans="1:6" ht="40.5">
      <c r="A12291" s="31">
        <v>20068</v>
      </c>
      <c r="B12291" s="537" t="s">
        <v>12286</v>
      </c>
      <c r="C12291" s="31" t="s">
        <v>7677</v>
      </c>
      <c r="D12291" s="31">
        <v>9.7200000000000006</v>
      </c>
      <c r="E12291" s="310" t="str">
        <f t="shared" si="192"/>
        <v>SINAPI 07/2024 INSUMOS</v>
      </c>
      <c r="F12291" s="31">
        <v>9.7200000000000006</v>
      </c>
    </row>
    <row r="12292" spans="1:6" ht="40.5">
      <c r="A12292" s="31">
        <v>9839</v>
      </c>
      <c r="B12292" s="537" t="s">
        <v>12287</v>
      </c>
      <c r="C12292" s="31" t="s">
        <v>7677</v>
      </c>
      <c r="D12292" s="31">
        <v>17.62</v>
      </c>
      <c r="E12292" s="310" t="str">
        <f t="shared" si="192"/>
        <v>SINAPI 07/2024 INSUMOS</v>
      </c>
      <c r="F12292" s="31">
        <v>17.62</v>
      </c>
    </row>
    <row r="12293" spans="1:6" ht="40.5">
      <c r="A12293" s="31">
        <v>9870</v>
      </c>
      <c r="B12293" s="537" t="s">
        <v>12288</v>
      </c>
      <c r="C12293" s="31" t="s">
        <v>7677</v>
      </c>
      <c r="D12293" s="31">
        <v>83.39</v>
      </c>
      <c r="E12293" s="310" t="str">
        <f t="shared" si="192"/>
        <v>SINAPI 07/2024 INSUMOS</v>
      </c>
      <c r="F12293" s="31">
        <v>83.39</v>
      </c>
    </row>
    <row r="12294" spans="1:6" ht="40.5">
      <c r="A12294" s="31">
        <v>9867</v>
      </c>
      <c r="B12294" s="537" t="s">
        <v>12289</v>
      </c>
      <c r="C12294" s="31" t="s">
        <v>7677</v>
      </c>
      <c r="D12294" s="31">
        <v>3.35</v>
      </c>
      <c r="E12294" s="310" t="str">
        <f t="shared" si="192"/>
        <v>SINAPI 07/2024 INSUMOS</v>
      </c>
      <c r="F12294" s="31">
        <v>3.35</v>
      </c>
    </row>
    <row r="12295" spans="1:6" ht="40.5">
      <c r="A12295" s="31">
        <v>9868</v>
      </c>
      <c r="B12295" s="537" t="s">
        <v>12290</v>
      </c>
      <c r="C12295" s="31" t="s">
        <v>7677</v>
      </c>
      <c r="D12295" s="31">
        <v>3.78</v>
      </c>
      <c r="E12295" s="310" t="str">
        <f t="shared" si="192"/>
        <v>SINAPI 07/2024 INSUMOS</v>
      </c>
      <c r="F12295" s="31">
        <v>3.78</v>
      </c>
    </row>
    <row r="12296" spans="1:6" ht="40.5">
      <c r="A12296" s="31">
        <v>9869</v>
      </c>
      <c r="B12296" s="537" t="s">
        <v>12291</v>
      </c>
      <c r="C12296" s="31" t="s">
        <v>7677</v>
      </c>
      <c r="D12296" s="31">
        <v>8.16</v>
      </c>
      <c r="E12296" s="310" t="str">
        <f t="shared" si="192"/>
        <v>SINAPI 07/2024 INSUMOS</v>
      </c>
      <c r="F12296" s="31">
        <v>8.16</v>
      </c>
    </row>
    <row r="12297" spans="1:6" ht="40.5">
      <c r="A12297" s="31">
        <v>9874</v>
      </c>
      <c r="B12297" s="537" t="s">
        <v>12292</v>
      </c>
      <c r="C12297" s="31" t="s">
        <v>7677</v>
      </c>
      <c r="D12297" s="31">
        <v>12.81</v>
      </c>
      <c r="E12297" s="310" t="str">
        <f t="shared" si="192"/>
        <v>SINAPI 07/2024 INSUMOS</v>
      </c>
      <c r="F12297" s="31">
        <v>12.81</v>
      </c>
    </row>
    <row r="12298" spans="1:6" ht="40.5">
      <c r="A12298" s="31">
        <v>9875</v>
      </c>
      <c r="B12298" s="537" t="s">
        <v>12293</v>
      </c>
      <c r="C12298" s="31" t="s">
        <v>7677</v>
      </c>
      <c r="D12298" s="31">
        <v>14.05</v>
      </c>
      <c r="E12298" s="310" t="str">
        <f t="shared" si="192"/>
        <v>SINAPI 07/2024 INSUMOS</v>
      </c>
      <c r="F12298" s="31">
        <v>14.05</v>
      </c>
    </row>
    <row r="12299" spans="1:6" ht="40.5">
      <c r="A12299" s="31">
        <v>9873</v>
      </c>
      <c r="B12299" s="537" t="s">
        <v>12294</v>
      </c>
      <c r="C12299" s="31" t="s">
        <v>7677</v>
      </c>
      <c r="D12299" s="31">
        <v>23.11</v>
      </c>
      <c r="E12299" s="310" t="str">
        <f t="shared" si="192"/>
        <v>SINAPI 07/2024 INSUMOS</v>
      </c>
      <c r="F12299" s="31">
        <v>23.11</v>
      </c>
    </row>
    <row r="12300" spans="1:6" ht="40.5">
      <c r="A12300" s="31">
        <v>9871</v>
      </c>
      <c r="B12300" s="537" t="s">
        <v>12295</v>
      </c>
      <c r="C12300" s="31" t="s">
        <v>7677</v>
      </c>
      <c r="D12300" s="31">
        <v>38.299999999999997</v>
      </c>
      <c r="E12300" s="310" t="str">
        <f t="shared" si="192"/>
        <v>SINAPI 07/2024 INSUMOS</v>
      </c>
      <c r="F12300" s="31">
        <v>38.299999999999997</v>
      </c>
    </row>
    <row r="12301" spans="1:6" ht="40.5">
      <c r="A12301" s="31">
        <v>9872</v>
      </c>
      <c r="B12301" s="537" t="s">
        <v>12296</v>
      </c>
      <c r="C12301" s="31" t="s">
        <v>7677</v>
      </c>
      <c r="D12301" s="31">
        <v>53.29</v>
      </c>
      <c r="E12301" s="310" t="str">
        <f t="shared" si="192"/>
        <v>SINAPI 07/2024 INSUMOS</v>
      </c>
      <c r="F12301" s="31">
        <v>53.29</v>
      </c>
    </row>
    <row r="12302" spans="1:6" ht="40.5">
      <c r="A12302" s="31">
        <v>7667</v>
      </c>
      <c r="B12302" s="537" t="s">
        <v>12297</v>
      </c>
      <c r="C12302" s="31" t="s">
        <v>7677</v>
      </c>
      <c r="D12302" s="118">
        <v>3938.21</v>
      </c>
      <c r="E12302" s="310" t="str">
        <f t="shared" si="192"/>
        <v>SINAPI 07/2024 INSUMOS</v>
      </c>
      <c r="F12302" s="118">
        <v>3938.21</v>
      </c>
    </row>
    <row r="12303" spans="1:6" ht="40.5">
      <c r="A12303" s="31">
        <v>7660</v>
      </c>
      <c r="B12303" s="537" t="s">
        <v>12298</v>
      </c>
      <c r="C12303" s="31" t="s">
        <v>7677</v>
      </c>
      <c r="D12303" s="118">
        <v>5020.28</v>
      </c>
      <c r="E12303" s="310" t="str">
        <f t="shared" si="192"/>
        <v>SINAPI 07/2024 INSUMOS</v>
      </c>
      <c r="F12303" s="118">
        <v>5020.28</v>
      </c>
    </row>
    <row r="12304" spans="1:6" ht="40.5">
      <c r="A12304" s="31">
        <v>7676</v>
      </c>
      <c r="B12304" s="537" t="s">
        <v>12299</v>
      </c>
      <c r="C12304" s="31" t="s">
        <v>7677</v>
      </c>
      <c r="D12304" s="118">
        <v>5077.6499999999996</v>
      </c>
      <c r="E12304" s="310" t="str">
        <f t="shared" si="192"/>
        <v>SINAPI 07/2024 INSUMOS</v>
      </c>
      <c r="F12304" s="118">
        <v>5077.6499999999996</v>
      </c>
    </row>
    <row r="12305" spans="1:6" ht="40.5">
      <c r="A12305" s="31">
        <v>12426</v>
      </c>
      <c r="B12305" s="537" t="s">
        <v>12300</v>
      </c>
      <c r="C12305" s="31" t="s">
        <v>7632</v>
      </c>
      <c r="D12305" s="31">
        <v>50.7</v>
      </c>
      <c r="E12305" s="310" t="str">
        <f t="shared" si="192"/>
        <v>SINAPI 07/2024 INSUMOS</v>
      </c>
      <c r="F12305" s="31">
        <v>50.7</v>
      </c>
    </row>
    <row r="12306" spans="1:6" ht="40.5">
      <c r="A12306" s="31">
        <v>12425</v>
      </c>
      <c r="B12306" s="537" t="s">
        <v>12301</v>
      </c>
      <c r="C12306" s="31" t="s">
        <v>7632</v>
      </c>
      <c r="D12306" s="31">
        <v>69.650000000000006</v>
      </c>
      <c r="E12306" s="310" t="str">
        <f t="shared" si="192"/>
        <v>SINAPI 07/2024 INSUMOS</v>
      </c>
      <c r="F12306" s="31">
        <v>69.650000000000006</v>
      </c>
    </row>
    <row r="12307" spans="1:6" ht="40.5">
      <c r="A12307" s="31">
        <v>12427</v>
      </c>
      <c r="B12307" s="537" t="s">
        <v>12302</v>
      </c>
      <c r="C12307" s="31" t="s">
        <v>7632</v>
      </c>
      <c r="D12307" s="31">
        <v>289.11</v>
      </c>
      <c r="E12307" s="310" t="str">
        <f t="shared" si="192"/>
        <v>SINAPI 07/2024 INSUMOS</v>
      </c>
      <c r="F12307" s="31">
        <v>289.11</v>
      </c>
    </row>
    <row r="12308" spans="1:6" ht="40.5">
      <c r="A12308" s="31">
        <v>12428</v>
      </c>
      <c r="B12308" s="537" t="s">
        <v>12303</v>
      </c>
      <c r="C12308" s="31" t="s">
        <v>7632</v>
      </c>
      <c r="D12308" s="31">
        <v>185.57</v>
      </c>
      <c r="E12308" s="310" t="str">
        <f t="shared" si="192"/>
        <v>SINAPI 07/2024 INSUMOS</v>
      </c>
      <c r="F12308" s="31">
        <v>185.57</v>
      </c>
    </row>
    <row r="12309" spans="1:6" ht="40.5">
      <c r="A12309" s="31">
        <v>12430</v>
      </c>
      <c r="B12309" s="537" t="s">
        <v>12304</v>
      </c>
      <c r="C12309" s="31" t="s">
        <v>7632</v>
      </c>
      <c r="D12309" s="31">
        <v>62.15</v>
      </c>
      <c r="E12309" s="310" t="str">
        <f t="shared" si="192"/>
        <v>SINAPI 07/2024 INSUMOS</v>
      </c>
      <c r="F12309" s="31">
        <v>62.15</v>
      </c>
    </row>
    <row r="12310" spans="1:6" ht="40.5">
      <c r="A12310" s="31">
        <v>12429</v>
      </c>
      <c r="B12310" s="537" t="s">
        <v>12305</v>
      </c>
      <c r="C12310" s="31" t="s">
        <v>7632</v>
      </c>
      <c r="D12310" s="31">
        <v>467.5</v>
      </c>
      <c r="E12310" s="310" t="str">
        <f t="shared" si="192"/>
        <v>SINAPI 07/2024 INSUMOS</v>
      </c>
      <c r="F12310" s="31">
        <v>467.5</v>
      </c>
    </row>
    <row r="12311" spans="1:6" ht="40.5">
      <c r="A12311" s="31">
        <v>12431</v>
      </c>
      <c r="B12311" s="537" t="s">
        <v>12306</v>
      </c>
      <c r="C12311" s="31" t="s">
        <v>7632</v>
      </c>
      <c r="D12311" s="31">
        <v>795.6</v>
      </c>
      <c r="E12311" s="310" t="str">
        <f t="shared" si="192"/>
        <v>SINAPI 07/2024 INSUMOS</v>
      </c>
      <c r="F12311" s="31">
        <v>795.6</v>
      </c>
    </row>
    <row r="12312" spans="1:6" ht="40.5">
      <c r="A12312" s="31">
        <v>12432</v>
      </c>
      <c r="B12312" s="537" t="s">
        <v>12307</v>
      </c>
      <c r="C12312" s="31" t="s">
        <v>7632</v>
      </c>
      <c r="D12312" s="31">
        <v>163.63</v>
      </c>
      <c r="E12312" s="310" t="str">
        <f t="shared" si="192"/>
        <v>SINAPI 07/2024 INSUMOS</v>
      </c>
      <c r="F12312" s="31">
        <v>163.63</v>
      </c>
    </row>
    <row r="12313" spans="1:6" ht="40.5">
      <c r="A12313" s="31">
        <v>12434</v>
      </c>
      <c r="B12313" s="537" t="s">
        <v>12308</v>
      </c>
      <c r="C12313" s="31" t="s">
        <v>7632</v>
      </c>
      <c r="D12313" s="31">
        <v>53.32</v>
      </c>
      <c r="E12313" s="310" t="str">
        <f t="shared" si="192"/>
        <v>SINAPI 07/2024 INSUMOS</v>
      </c>
      <c r="F12313" s="31">
        <v>53.32</v>
      </c>
    </row>
    <row r="12314" spans="1:6" ht="40.5">
      <c r="A12314" s="31">
        <v>12433</v>
      </c>
      <c r="B12314" s="537" t="s">
        <v>12309</v>
      </c>
      <c r="C12314" s="31" t="s">
        <v>7632</v>
      </c>
      <c r="D12314" s="31">
        <v>104.17</v>
      </c>
      <c r="E12314" s="310" t="str">
        <f t="shared" si="192"/>
        <v>SINAPI 07/2024 INSUMOS</v>
      </c>
      <c r="F12314" s="31">
        <v>104.17</v>
      </c>
    </row>
    <row r="12315" spans="1:6" ht="40.5">
      <c r="A12315" s="31">
        <v>12435</v>
      </c>
      <c r="B12315" s="537" t="s">
        <v>12310</v>
      </c>
      <c r="C12315" s="31" t="s">
        <v>7632</v>
      </c>
      <c r="D12315" s="31">
        <v>322.38</v>
      </c>
      <c r="E12315" s="310" t="str">
        <f t="shared" si="192"/>
        <v>SINAPI 07/2024 INSUMOS</v>
      </c>
      <c r="F12315" s="31">
        <v>322.38</v>
      </c>
    </row>
    <row r="12316" spans="1:6" ht="40.5">
      <c r="A12316" s="31">
        <v>12437</v>
      </c>
      <c r="B12316" s="537" t="s">
        <v>12311</v>
      </c>
      <c r="C12316" s="31" t="s">
        <v>7632</v>
      </c>
      <c r="D12316" s="31">
        <v>260.36</v>
      </c>
      <c r="E12316" s="310" t="str">
        <f t="shared" si="192"/>
        <v>SINAPI 07/2024 INSUMOS</v>
      </c>
      <c r="F12316" s="31">
        <v>260.36</v>
      </c>
    </row>
    <row r="12317" spans="1:6" ht="40.5">
      <c r="A12317" s="31">
        <v>12439</v>
      </c>
      <c r="B12317" s="537" t="s">
        <v>12312</v>
      </c>
      <c r="C12317" s="31" t="s">
        <v>7632</v>
      </c>
      <c r="D12317" s="31">
        <v>83.56</v>
      </c>
      <c r="E12317" s="310" t="str">
        <f t="shared" si="192"/>
        <v>SINAPI 07/2024 INSUMOS</v>
      </c>
      <c r="F12317" s="31">
        <v>83.56</v>
      </c>
    </row>
    <row r="12318" spans="1:6" ht="40.5">
      <c r="A12318" s="31">
        <v>12438</v>
      </c>
      <c r="B12318" s="537" t="s">
        <v>12313</v>
      </c>
      <c r="C12318" s="31" t="s">
        <v>7632</v>
      </c>
      <c r="D12318" s="31">
        <v>471.17</v>
      </c>
      <c r="E12318" s="310" t="str">
        <f t="shared" si="192"/>
        <v>SINAPI 07/2024 INSUMOS</v>
      </c>
      <c r="F12318" s="31">
        <v>471.17</v>
      </c>
    </row>
    <row r="12319" spans="1:6" ht="40.5">
      <c r="A12319" s="31">
        <v>12436</v>
      </c>
      <c r="B12319" s="537" t="s">
        <v>12314</v>
      </c>
      <c r="C12319" s="31" t="s">
        <v>7632</v>
      </c>
      <c r="D12319" s="31">
        <v>595.19000000000005</v>
      </c>
      <c r="E12319" s="310" t="str">
        <f t="shared" si="192"/>
        <v>SINAPI 07/2024 INSUMOS</v>
      </c>
      <c r="F12319" s="31">
        <v>595.19000000000005</v>
      </c>
    </row>
    <row r="12320" spans="1:6" ht="40.5">
      <c r="A12320" s="31">
        <v>36357</v>
      </c>
      <c r="B12320" s="537" t="s">
        <v>12315</v>
      </c>
      <c r="C12320" s="31" t="s">
        <v>7632</v>
      </c>
      <c r="D12320" s="31">
        <v>132.33000000000001</v>
      </c>
      <c r="E12320" s="310" t="str">
        <f t="shared" si="192"/>
        <v>SINAPI 07/2024 INSUMOS</v>
      </c>
      <c r="F12320" s="31">
        <v>132.33000000000001</v>
      </c>
    </row>
    <row r="12321" spans="1:6" ht="40.5">
      <c r="A12321" s="31">
        <v>12424</v>
      </c>
      <c r="B12321" s="537" t="s">
        <v>12316</v>
      </c>
      <c r="C12321" s="31" t="s">
        <v>7632</v>
      </c>
      <c r="D12321" s="31">
        <v>107.25</v>
      </c>
      <c r="E12321" s="310" t="str">
        <f t="shared" si="192"/>
        <v>SINAPI 07/2024 INSUMOS</v>
      </c>
      <c r="F12321" s="31">
        <v>107.25</v>
      </c>
    </row>
    <row r="12322" spans="1:6" ht="40.5">
      <c r="A12322" s="31">
        <v>12440</v>
      </c>
      <c r="B12322" s="537" t="s">
        <v>12317</v>
      </c>
      <c r="C12322" s="31" t="s">
        <v>7632</v>
      </c>
      <c r="D12322" s="31">
        <v>103.67</v>
      </c>
      <c r="E12322" s="310" t="str">
        <f t="shared" si="192"/>
        <v>SINAPI 07/2024 INSUMOS</v>
      </c>
      <c r="F12322" s="31">
        <v>103.67</v>
      </c>
    </row>
    <row r="12323" spans="1:6" ht="40.5">
      <c r="A12323" s="31">
        <v>9884</v>
      </c>
      <c r="B12323" s="537" t="s">
        <v>12318</v>
      </c>
      <c r="C12323" s="31" t="s">
        <v>7632</v>
      </c>
      <c r="D12323" s="31">
        <v>77.319999999999993</v>
      </c>
      <c r="E12323" s="310" t="str">
        <f t="shared" si="192"/>
        <v>SINAPI 07/2024 INSUMOS</v>
      </c>
      <c r="F12323" s="31">
        <v>77.319999999999993</v>
      </c>
    </row>
    <row r="12324" spans="1:6" ht="40.5">
      <c r="A12324" s="31">
        <v>9888</v>
      </c>
      <c r="B12324" s="537" t="s">
        <v>12319</v>
      </c>
      <c r="C12324" s="31" t="s">
        <v>7632</v>
      </c>
      <c r="D12324" s="31">
        <v>62.13</v>
      </c>
      <c r="E12324" s="310" t="str">
        <f t="shared" si="192"/>
        <v>SINAPI 07/2024 INSUMOS</v>
      </c>
      <c r="F12324" s="31">
        <v>62.13</v>
      </c>
    </row>
    <row r="12325" spans="1:6" ht="40.5">
      <c r="A12325" s="31">
        <v>9883</v>
      </c>
      <c r="B12325" s="537" t="s">
        <v>12320</v>
      </c>
      <c r="C12325" s="31" t="s">
        <v>7632</v>
      </c>
      <c r="D12325" s="31">
        <v>27.11</v>
      </c>
      <c r="E12325" s="310" t="str">
        <f t="shared" si="192"/>
        <v>SINAPI 07/2024 INSUMOS</v>
      </c>
      <c r="F12325" s="31">
        <v>27.11</v>
      </c>
    </row>
    <row r="12326" spans="1:6" ht="40.5">
      <c r="A12326" s="31">
        <v>9886</v>
      </c>
      <c r="B12326" s="537" t="s">
        <v>12321</v>
      </c>
      <c r="C12326" s="31" t="s">
        <v>7632</v>
      </c>
      <c r="D12326" s="31">
        <v>37.130000000000003</v>
      </c>
      <c r="E12326" s="310" t="str">
        <f t="shared" si="192"/>
        <v>SINAPI 07/2024 INSUMOS</v>
      </c>
      <c r="F12326" s="31">
        <v>37.130000000000003</v>
      </c>
    </row>
    <row r="12327" spans="1:6" ht="40.5">
      <c r="A12327" s="31">
        <v>9889</v>
      </c>
      <c r="B12327" s="537" t="s">
        <v>12322</v>
      </c>
      <c r="C12327" s="31" t="s">
        <v>7632</v>
      </c>
      <c r="D12327" s="31">
        <v>188.12</v>
      </c>
      <c r="E12327" s="310" t="str">
        <f t="shared" si="192"/>
        <v>SINAPI 07/2024 INSUMOS</v>
      </c>
      <c r="F12327" s="31">
        <v>188.12</v>
      </c>
    </row>
    <row r="12328" spans="1:6" ht="40.5">
      <c r="A12328" s="31">
        <v>9887</v>
      </c>
      <c r="B12328" s="537" t="s">
        <v>12323</v>
      </c>
      <c r="C12328" s="31" t="s">
        <v>7632</v>
      </c>
      <c r="D12328" s="31">
        <v>113.7</v>
      </c>
      <c r="E12328" s="310" t="str">
        <f t="shared" si="192"/>
        <v>SINAPI 07/2024 INSUMOS</v>
      </c>
      <c r="F12328" s="31">
        <v>113.7</v>
      </c>
    </row>
    <row r="12329" spans="1:6" ht="40.5">
      <c r="A12329" s="31">
        <v>9885</v>
      </c>
      <c r="B12329" s="537" t="s">
        <v>12324</v>
      </c>
      <c r="C12329" s="31" t="s">
        <v>7632</v>
      </c>
      <c r="D12329" s="31">
        <v>35.9</v>
      </c>
      <c r="E12329" s="310" t="str">
        <f t="shared" si="192"/>
        <v>SINAPI 07/2024 INSUMOS</v>
      </c>
      <c r="F12329" s="31">
        <v>35.9</v>
      </c>
    </row>
    <row r="12330" spans="1:6" ht="40.5">
      <c r="A12330" s="31">
        <v>9890</v>
      </c>
      <c r="B12330" s="537" t="s">
        <v>12325</v>
      </c>
      <c r="C12330" s="31" t="s">
        <v>7632</v>
      </c>
      <c r="D12330" s="31">
        <v>291.45</v>
      </c>
      <c r="E12330" s="310" t="str">
        <f t="shared" ref="E12330:E12393" si="193">+$G$7658</f>
        <v>SINAPI 07/2024 INSUMOS</v>
      </c>
      <c r="F12330" s="31">
        <v>291.45</v>
      </c>
    </row>
    <row r="12331" spans="1:6" ht="40.5">
      <c r="A12331" s="31">
        <v>9891</v>
      </c>
      <c r="B12331" s="537" t="s">
        <v>12326</v>
      </c>
      <c r="C12331" s="31" t="s">
        <v>7632</v>
      </c>
      <c r="D12331" s="31">
        <v>409.14</v>
      </c>
      <c r="E12331" s="310" t="str">
        <f t="shared" si="193"/>
        <v>SINAPI 07/2024 INSUMOS</v>
      </c>
      <c r="F12331" s="31">
        <v>409.14</v>
      </c>
    </row>
    <row r="12332" spans="1:6" ht="40.5">
      <c r="A12332" s="31">
        <v>36316</v>
      </c>
      <c r="B12332" s="537" t="s">
        <v>12327</v>
      </c>
      <c r="C12332" s="31" t="s">
        <v>7632</v>
      </c>
      <c r="D12332" s="31">
        <v>21.57</v>
      </c>
      <c r="E12332" s="310" t="str">
        <f t="shared" si="193"/>
        <v>SINAPI 07/2024 INSUMOS</v>
      </c>
      <c r="F12332" s="31">
        <v>21.57</v>
      </c>
    </row>
    <row r="12333" spans="1:6" ht="40.5">
      <c r="A12333" s="31">
        <v>36313</v>
      </c>
      <c r="B12333" s="537" t="s">
        <v>12328</v>
      </c>
      <c r="C12333" s="31" t="s">
        <v>7632</v>
      </c>
      <c r="D12333" s="31">
        <v>13.85</v>
      </c>
      <c r="E12333" s="310" t="str">
        <f t="shared" si="193"/>
        <v>SINAPI 07/2024 INSUMOS</v>
      </c>
      <c r="F12333" s="31">
        <v>13.85</v>
      </c>
    </row>
    <row r="12334" spans="1:6" ht="40.5">
      <c r="A12334" s="31">
        <v>64</v>
      </c>
      <c r="B12334" s="537" t="s">
        <v>12329</v>
      </c>
      <c r="C12334" s="31" t="s">
        <v>7632</v>
      </c>
      <c r="D12334" s="31">
        <v>4.76</v>
      </c>
      <c r="E12334" s="310" t="str">
        <f t="shared" si="193"/>
        <v>SINAPI 07/2024 INSUMOS</v>
      </c>
      <c r="F12334" s="31">
        <v>4.76</v>
      </c>
    </row>
    <row r="12335" spans="1:6" ht="40.5">
      <c r="A12335" s="31">
        <v>37423</v>
      </c>
      <c r="B12335" s="537" t="s">
        <v>12330</v>
      </c>
      <c r="C12335" s="31" t="s">
        <v>7632</v>
      </c>
      <c r="D12335" s="31">
        <v>11.76</v>
      </c>
      <c r="E12335" s="310" t="str">
        <f t="shared" si="193"/>
        <v>SINAPI 07/2024 INSUMOS</v>
      </c>
      <c r="F12335" s="31">
        <v>11.76</v>
      </c>
    </row>
    <row r="12336" spans="1:6" ht="40.5">
      <c r="A12336" s="31">
        <v>9892</v>
      </c>
      <c r="B12336" s="537" t="s">
        <v>12331</v>
      </c>
      <c r="C12336" s="31" t="s">
        <v>7632</v>
      </c>
      <c r="D12336" s="31">
        <v>6.13</v>
      </c>
      <c r="E12336" s="310" t="str">
        <f t="shared" si="193"/>
        <v>SINAPI 07/2024 INSUMOS</v>
      </c>
      <c r="F12336" s="31">
        <v>6.13</v>
      </c>
    </row>
    <row r="12337" spans="1:6" ht="40.5">
      <c r="A12337" s="31">
        <v>9901</v>
      </c>
      <c r="B12337" s="537" t="s">
        <v>12332</v>
      </c>
      <c r="C12337" s="31" t="s">
        <v>7632</v>
      </c>
      <c r="D12337" s="31">
        <v>29.68</v>
      </c>
      <c r="E12337" s="310" t="str">
        <f t="shared" si="193"/>
        <v>SINAPI 07/2024 INSUMOS</v>
      </c>
      <c r="F12337" s="31">
        <v>29.68</v>
      </c>
    </row>
    <row r="12338" spans="1:6" ht="40.5">
      <c r="A12338" s="31">
        <v>9900</v>
      </c>
      <c r="B12338" s="537" t="s">
        <v>12333</v>
      </c>
      <c r="C12338" s="31" t="s">
        <v>7632</v>
      </c>
      <c r="D12338" s="31">
        <v>17.2</v>
      </c>
      <c r="E12338" s="310" t="str">
        <f t="shared" si="193"/>
        <v>SINAPI 07/2024 INSUMOS</v>
      </c>
      <c r="F12338" s="31">
        <v>17.2</v>
      </c>
    </row>
    <row r="12339" spans="1:6" ht="40.5">
      <c r="A12339" s="31">
        <v>9899</v>
      </c>
      <c r="B12339" s="537" t="s">
        <v>12334</v>
      </c>
      <c r="C12339" s="31" t="s">
        <v>7632</v>
      </c>
      <c r="D12339" s="31">
        <v>7.71</v>
      </c>
      <c r="E12339" s="310" t="str">
        <f t="shared" si="193"/>
        <v>SINAPI 07/2024 INSUMOS</v>
      </c>
      <c r="F12339" s="31">
        <v>7.71</v>
      </c>
    </row>
    <row r="12340" spans="1:6" ht="40.5">
      <c r="A12340" s="31">
        <v>9908</v>
      </c>
      <c r="B12340" s="537" t="s">
        <v>12335</v>
      </c>
      <c r="C12340" s="31" t="s">
        <v>7632</v>
      </c>
      <c r="D12340" s="31">
        <v>346.68</v>
      </c>
      <c r="E12340" s="310" t="str">
        <f t="shared" si="193"/>
        <v>SINAPI 07/2024 INSUMOS</v>
      </c>
      <c r="F12340" s="31">
        <v>346.68</v>
      </c>
    </row>
    <row r="12341" spans="1:6" ht="40.5">
      <c r="A12341" s="31">
        <v>9905</v>
      </c>
      <c r="B12341" s="537" t="s">
        <v>12336</v>
      </c>
      <c r="C12341" s="31" t="s">
        <v>7632</v>
      </c>
      <c r="D12341" s="31">
        <v>6.03</v>
      </c>
      <c r="E12341" s="310" t="str">
        <f t="shared" si="193"/>
        <v>SINAPI 07/2024 INSUMOS</v>
      </c>
      <c r="F12341" s="31">
        <v>6.03</v>
      </c>
    </row>
    <row r="12342" spans="1:6" ht="40.5">
      <c r="A12342" s="31">
        <v>9906</v>
      </c>
      <c r="B12342" s="537" t="s">
        <v>12337</v>
      </c>
      <c r="C12342" s="31" t="s">
        <v>7632</v>
      </c>
      <c r="D12342" s="31">
        <v>7.27</v>
      </c>
      <c r="E12342" s="310" t="str">
        <f t="shared" si="193"/>
        <v>SINAPI 07/2024 INSUMOS</v>
      </c>
      <c r="F12342" s="31">
        <v>7.27</v>
      </c>
    </row>
    <row r="12343" spans="1:6" ht="40.5">
      <c r="A12343" s="31">
        <v>9895</v>
      </c>
      <c r="B12343" s="537" t="s">
        <v>12338</v>
      </c>
      <c r="C12343" s="31" t="s">
        <v>7632</v>
      </c>
      <c r="D12343" s="31">
        <v>12.25</v>
      </c>
      <c r="E12343" s="310" t="str">
        <f t="shared" si="193"/>
        <v>SINAPI 07/2024 INSUMOS</v>
      </c>
      <c r="F12343" s="31">
        <v>12.25</v>
      </c>
    </row>
    <row r="12344" spans="1:6" ht="40.5">
      <c r="A12344" s="31">
        <v>9894</v>
      </c>
      <c r="B12344" s="537" t="s">
        <v>12339</v>
      </c>
      <c r="C12344" s="31" t="s">
        <v>7632</v>
      </c>
      <c r="D12344" s="31">
        <v>23.55</v>
      </c>
      <c r="E12344" s="310" t="str">
        <f t="shared" si="193"/>
        <v>SINAPI 07/2024 INSUMOS</v>
      </c>
      <c r="F12344" s="31">
        <v>23.55</v>
      </c>
    </row>
    <row r="12345" spans="1:6" ht="40.5">
      <c r="A12345" s="31">
        <v>9897</v>
      </c>
      <c r="B12345" s="537" t="s">
        <v>12340</v>
      </c>
      <c r="C12345" s="31" t="s">
        <v>7632</v>
      </c>
      <c r="D12345" s="31">
        <v>25.15</v>
      </c>
      <c r="E12345" s="310" t="str">
        <f t="shared" si="193"/>
        <v>SINAPI 07/2024 INSUMOS</v>
      </c>
      <c r="F12345" s="31">
        <v>25.15</v>
      </c>
    </row>
    <row r="12346" spans="1:6" ht="40.5">
      <c r="A12346" s="31">
        <v>9910</v>
      </c>
      <c r="B12346" s="537" t="s">
        <v>12341</v>
      </c>
      <c r="C12346" s="31" t="s">
        <v>7632</v>
      </c>
      <c r="D12346" s="31">
        <v>65.44</v>
      </c>
      <c r="E12346" s="310" t="str">
        <f t="shared" si="193"/>
        <v>SINAPI 07/2024 INSUMOS</v>
      </c>
      <c r="F12346" s="31">
        <v>65.44</v>
      </c>
    </row>
    <row r="12347" spans="1:6" ht="40.5">
      <c r="A12347" s="31">
        <v>9909</v>
      </c>
      <c r="B12347" s="537" t="s">
        <v>12342</v>
      </c>
      <c r="C12347" s="31" t="s">
        <v>7632</v>
      </c>
      <c r="D12347" s="31">
        <v>133.27000000000001</v>
      </c>
      <c r="E12347" s="310" t="str">
        <f t="shared" si="193"/>
        <v>SINAPI 07/2024 INSUMOS</v>
      </c>
      <c r="F12347" s="31">
        <v>133.27000000000001</v>
      </c>
    </row>
    <row r="12348" spans="1:6" ht="40.5">
      <c r="A12348" s="31">
        <v>9907</v>
      </c>
      <c r="B12348" s="537" t="s">
        <v>12343</v>
      </c>
      <c r="C12348" s="31" t="s">
        <v>7632</v>
      </c>
      <c r="D12348" s="31">
        <v>157.35</v>
      </c>
      <c r="E12348" s="310" t="str">
        <f t="shared" si="193"/>
        <v>SINAPI 07/2024 INSUMOS</v>
      </c>
      <c r="F12348" s="31">
        <v>157.35</v>
      </c>
    </row>
    <row r="12349" spans="1:6" ht="45">
      <c r="A12349" s="31">
        <v>20973</v>
      </c>
      <c r="B12349" s="537" t="s">
        <v>12344</v>
      </c>
      <c r="C12349" s="31" t="s">
        <v>7632</v>
      </c>
      <c r="D12349" s="31">
        <v>153.1</v>
      </c>
      <c r="E12349" s="310" t="str">
        <f t="shared" si="193"/>
        <v>SINAPI 07/2024 INSUMOS</v>
      </c>
      <c r="F12349" s="31">
        <v>153.1</v>
      </c>
    </row>
    <row r="12350" spans="1:6" ht="45">
      <c r="A12350" s="31">
        <v>20974</v>
      </c>
      <c r="B12350" s="537" t="s">
        <v>12345</v>
      </c>
      <c r="C12350" s="31" t="s">
        <v>7632</v>
      </c>
      <c r="D12350" s="31">
        <v>219.04</v>
      </c>
      <c r="E12350" s="310" t="str">
        <f t="shared" si="193"/>
        <v>SINAPI 07/2024 INSUMOS</v>
      </c>
      <c r="F12350" s="31">
        <v>219.04</v>
      </c>
    </row>
    <row r="12351" spans="1:6" ht="40.5">
      <c r="A12351" s="31">
        <v>37989</v>
      </c>
      <c r="B12351" s="537" t="s">
        <v>12346</v>
      </c>
      <c r="C12351" s="31" t="s">
        <v>7632</v>
      </c>
      <c r="D12351" s="31">
        <v>11.23</v>
      </c>
      <c r="E12351" s="310" t="str">
        <f t="shared" si="193"/>
        <v>SINAPI 07/2024 INSUMOS</v>
      </c>
      <c r="F12351" s="31">
        <v>11.23</v>
      </c>
    </row>
    <row r="12352" spans="1:6" ht="40.5">
      <c r="A12352" s="31">
        <v>37990</v>
      </c>
      <c r="B12352" s="537" t="s">
        <v>12347</v>
      </c>
      <c r="C12352" s="31" t="s">
        <v>7632</v>
      </c>
      <c r="D12352" s="31">
        <v>12.39</v>
      </c>
      <c r="E12352" s="310" t="str">
        <f t="shared" si="193"/>
        <v>SINAPI 07/2024 INSUMOS</v>
      </c>
      <c r="F12352" s="31">
        <v>12.39</v>
      </c>
    </row>
    <row r="12353" spans="1:6" ht="40.5">
      <c r="A12353" s="31">
        <v>37991</v>
      </c>
      <c r="B12353" s="537" t="s">
        <v>12348</v>
      </c>
      <c r="C12353" s="31" t="s">
        <v>7632</v>
      </c>
      <c r="D12353" s="31">
        <v>16.489999999999998</v>
      </c>
      <c r="E12353" s="310" t="str">
        <f t="shared" si="193"/>
        <v>SINAPI 07/2024 INSUMOS</v>
      </c>
      <c r="F12353" s="31">
        <v>16.489999999999998</v>
      </c>
    </row>
    <row r="12354" spans="1:6" ht="40.5">
      <c r="A12354" s="31">
        <v>37992</v>
      </c>
      <c r="B12354" s="537" t="s">
        <v>12349</v>
      </c>
      <c r="C12354" s="31" t="s">
        <v>7632</v>
      </c>
      <c r="D12354" s="31">
        <v>25.59</v>
      </c>
      <c r="E12354" s="310" t="str">
        <f t="shared" si="193"/>
        <v>SINAPI 07/2024 INSUMOS</v>
      </c>
      <c r="F12354" s="31">
        <v>25.59</v>
      </c>
    </row>
    <row r="12355" spans="1:6" ht="40.5">
      <c r="A12355" s="31">
        <v>37993</v>
      </c>
      <c r="B12355" s="537" t="s">
        <v>12350</v>
      </c>
      <c r="C12355" s="31" t="s">
        <v>7632</v>
      </c>
      <c r="D12355" s="31">
        <v>38.83</v>
      </c>
      <c r="E12355" s="310" t="str">
        <f t="shared" si="193"/>
        <v>SINAPI 07/2024 INSUMOS</v>
      </c>
      <c r="F12355" s="31">
        <v>38.83</v>
      </c>
    </row>
    <row r="12356" spans="1:6" ht="40.5">
      <c r="A12356" s="31">
        <v>37994</v>
      </c>
      <c r="B12356" s="537" t="s">
        <v>12351</v>
      </c>
      <c r="C12356" s="31" t="s">
        <v>7632</v>
      </c>
      <c r="D12356" s="31">
        <v>92.45</v>
      </c>
      <c r="E12356" s="310" t="str">
        <f t="shared" si="193"/>
        <v>SINAPI 07/2024 INSUMOS</v>
      </c>
      <c r="F12356" s="31">
        <v>92.45</v>
      </c>
    </row>
    <row r="12357" spans="1:6" ht="40.5">
      <c r="A12357" s="31">
        <v>37995</v>
      </c>
      <c r="B12357" s="537" t="s">
        <v>12352</v>
      </c>
      <c r="C12357" s="31" t="s">
        <v>7632</v>
      </c>
      <c r="D12357" s="31">
        <v>120.51</v>
      </c>
      <c r="E12357" s="310" t="str">
        <f t="shared" si="193"/>
        <v>SINAPI 07/2024 INSUMOS</v>
      </c>
      <c r="F12357" s="31">
        <v>120.51</v>
      </c>
    </row>
    <row r="12358" spans="1:6" ht="40.5">
      <c r="A12358" s="31">
        <v>37996</v>
      </c>
      <c r="B12358" s="537" t="s">
        <v>12353</v>
      </c>
      <c r="C12358" s="31" t="s">
        <v>7632</v>
      </c>
      <c r="D12358" s="31">
        <v>183.5</v>
      </c>
      <c r="E12358" s="310" t="str">
        <f t="shared" si="193"/>
        <v>SINAPI 07/2024 INSUMOS</v>
      </c>
      <c r="F12358" s="31">
        <v>183.5</v>
      </c>
    </row>
    <row r="12359" spans="1:6" ht="40.5">
      <c r="A12359" s="31">
        <v>13883</v>
      </c>
      <c r="B12359" s="537" t="s">
        <v>12354</v>
      </c>
      <c r="C12359" s="31" t="s">
        <v>7632</v>
      </c>
      <c r="D12359" s="118">
        <v>172381.7</v>
      </c>
      <c r="E12359" s="310" t="str">
        <f t="shared" si="193"/>
        <v>SINAPI 07/2024 INSUMOS</v>
      </c>
      <c r="F12359" s="118">
        <v>172381.7</v>
      </c>
    </row>
    <row r="12360" spans="1:6" ht="40.5">
      <c r="A12360" s="31">
        <v>38604</v>
      </c>
      <c r="B12360" s="537" t="s">
        <v>12355</v>
      </c>
      <c r="C12360" s="31" t="s">
        <v>7632</v>
      </c>
      <c r="D12360" s="118">
        <v>214699.12</v>
      </c>
      <c r="E12360" s="310" t="str">
        <f t="shared" si="193"/>
        <v>SINAPI 07/2024 INSUMOS</v>
      </c>
      <c r="F12360" s="118">
        <v>214699.12</v>
      </c>
    </row>
    <row r="12361" spans="1:6" ht="45">
      <c r="A12361" s="31">
        <v>10601</v>
      </c>
      <c r="B12361" s="537" t="s">
        <v>12356</v>
      </c>
      <c r="C12361" s="31" t="s">
        <v>7632</v>
      </c>
      <c r="D12361" s="118">
        <v>4176326.08</v>
      </c>
      <c r="E12361" s="310" t="str">
        <f t="shared" si="193"/>
        <v>SINAPI 07/2024 INSUMOS</v>
      </c>
      <c r="F12361" s="118">
        <v>4176326.08</v>
      </c>
    </row>
    <row r="12362" spans="1:6" ht="40.5">
      <c r="A12362" s="31">
        <v>44469</v>
      </c>
      <c r="B12362" s="537" t="s">
        <v>12357</v>
      </c>
      <c r="C12362" s="31" t="s">
        <v>7632</v>
      </c>
      <c r="D12362" s="118">
        <v>10996119.18</v>
      </c>
      <c r="E12362" s="310" t="str">
        <f t="shared" si="193"/>
        <v>SINAPI 07/2024 INSUMOS</v>
      </c>
      <c r="F12362" s="118">
        <v>10996119.18</v>
      </c>
    </row>
    <row r="12363" spans="1:6" ht="40.5">
      <c r="A12363" s="31">
        <v>13894</v>
      </c>
      <c r="B12363" s="537" t="s">
        <v>12358</v>
      </c>
      <c r="C12363" s="31" t="s">
        <v>7632</v>
      </c>
      <c r="D12363" s="118">
        <v>399604.75</v>
      </c>
      <c r="E12363" s="310" t="str">
        <f t="shared" si="193"/>
        <v>SINAPI 07/2024 INSUMOS</v>
      </c>
      <c r="F12363" s="118">
        <v>399604.75</v>
      </c>
    </row>
    <row r="12364" spans="1:6" ht="40.5">
      <c r="A12364" s="31">
        <v>13895</v>
      </c>
      <c r="B12364" s="537" t="s">
        <v>12359</v>
      </c>
      <c r="C12364" s="31" t="s">
        <v>7632</v>
      </c>
      <c r="D12364" s="118">
        <v>537335.18000000005</v>
      </c>
      <c r="E12364" s="310" t="str">
        <f t="shared" si="193"/>
        <v>SINAPI 07/2024 INSUMOS</v>
      </c>
      <c r="F12364" s="118">
        <v>537335.18000000005</v>
      </c>
    </row>
    <row r="12365" spans="1:6" ht="40.5">
      <c r="A12365" s="31">
        <v>13892</v>
      </c>
      <c r="B12365" s="537" t="s">
        <v>12360</v>
      </c>
      <c r="C12365" s="31" t="s">
        <v>7632</v>
      </c>
      <c r="D12365" s="118">
        <v>658491.12</v>
      </c>
      <c r="E12365" s="310" t="str">
        <f t="shared" si="193"/>
        <v>SINAPI 07/2024 INSUMOS</v>
      </c>
      <c r="F12365" s="118">
        <v>658491.12</v>
      </c>
    </row>
    <row r="12366" spans="1:6" ht="40.5">
      <c r="A12366" s="31">
        <v>9914</v>
      </c>
      <c r="B12366" s="537" t="s">
        <v>12361</v>
      </c>
      <c r="C12366" s="31" t="s">
        <v>7632</v>
      </c>
      <c r="D12366" s="118">
        <v>712400</v>
      </c>
      <c r="E12366" s="310" t="str">
        <f t="shared" si="193"/>
        <v>SINAPI 07/2024 INSUMOS</v>
      </c>
      <c r="F12366" s="118">
        <v>712400</v>
      </c>
    </row>
    <row r="12367" spans="1:6" ht="45">
      <c r="A12367" s="31">
        <v>36485</v>
      </c>
      <c r="B12367" s="537" t="s">
        <v>12362</v>
      </c>
      <c r="C12367" s="31" t="s">
        <v>7632</v>
      </c>
      <c r="D12367" s="118">
        <v>665336.65</v>
      </c>
      <c r="E12367" s="310" t="str">
        <f t="shared" si="193"/>
        <v>SINAPI 07/2024 INSUMOS</v>
      </c>
      <c r="F12367" s="118">
        <v>665336.65</v>
      </c>
    </row>
    <row r="12368" spans="1:6" ht="40.5">
      <c r="A12368" s="31">
        <v>9912</v>
      </c>
      <c r="B12368" s="537" t="s">
        <v>12363</v>
      </c>
      <c r="C12368" s="31" t="s">
        <v>7632</v>
      </c>
      <c r="D12368" s="118">
        <v>3400000</v>
      </c>
      <c r="E12368" s="310" t="str">
        <f t="shared" si="193"/>
        <v>SINAPI 07/2024 INSUMOS</v>
      </c>
      <c r="F12368" s="118">
        <v>3400000</v>
      </c>
    </row>
    <row r="12369" spans="1:6" ht="40.5">
      <c r="A12369" s="31">
        <v>9921</v>
      </c>
      <c r="B12369" s="537" t="s">
        <v>12364</v>
      </c>
      <c r="C12369" s="31" t="s">
        <v>7632</v>
      </c>
      <c r="D12369" s="118">
        <v>1753880.82</v>
      </c>
      <c r="E12369" s="310" t="str">
        <f t="shared" si="193"/>
        <v>SINAPI 07/2024 INSUMOS</v>
      </c>
      <c r="F12369" s="118">
        <v>1753880.82</v>
      </c>
    </row>
    <row r="12370" spans="1:6" ht="40.5">
      <c r="A12370" s="31">
        <v>21112</v>
      </c>
      <c r="B12370" s="537" t="s">
        <v>12365</v>
      </c>
      <c r="C12370" s="31" t="s">
        <v>7632</v>
      </c>
      <c r="D12370" s="31">
        <v>319.75</v>
      </c>
      <c r="E12370" s="310" t="str">
        <f t="shared" si="193"/>
        <v>SINAPI 07/2024 INSUMOS</v>
      </c>
      <c r="F12370" s="31">
        <v>319.75</v>
      </c>
    </row>
    <row r="12371" spans="1:6" ht="40.5">
      <c r="A12371" s="31">
        <v>10228</v>
      </c>
      <c r="B12371" s="537" t="s">
        <v>12366</v>
      </c>
      <c r="C12371" s="31" t="s">
        <v>7632</v>
      </c>
      <c r="D12371" s="31">
        <v>371.45</v>
      </c>
      <c r="E12371" s="310" t="str">
        <f t="shared" si="193"/>
        <v>SINAPI 07/2024 INSUMOS</v>
      </c>
      <c r="F12371" s="31">
        <v>371.45</v>
      </c>
    </row>
    <row r="12372" spans="1:6" ht="40.5">
      <c r="A12372" s="31">
        <v>11781</v>
      </c>
      <c r="B12372" s="537" t="s">
        <v>12367</v>
      </c>
      <c r="C12372" s="31" t="s">
        <v>7632</v>
      </c>
      <c r="D12372" s="31">
        <v>300.92</v>
      </c>
      <c r="E12372" s="310" t="str">
        <f t="shared" si="193"/>
        <v>SINAPI 07/2024 INSUMOS</v>
      </c>
      <c r="F12372" s="31">
        <v>300.92</v>
      </c>
    </row>
    <row r="12373" spans="1:6" ht="40.5">
      <c r="A12373" s="31">
        <v>37588</v>
      </c>
      <c r="B12373" s="537" t="s">
        <v>12368</v>
      </c>
      <c r="C12373" s="31" t="s">
        <v>7632</v>
      </c>
      <c r="D12373" s="31">
        <v>88.05</v>
      </c>
      <c r="E12373" s="310" t="str">
        <f t="shared" si="193"/>
        <v>SINAPI 07/2024 INSUMOS</v>
      </c>
      <c r="F12373" s="31">
        <v>88.05</v>
      </c>
    </row>
    <row r="12374" spans="1:6" ht="40.5">
      <c r="A12374" s="31">
        <v>11751</v>
      </c>
      <c r="B12374" s="537" t="s">
        <v>12369</v>
      </c>
      <c r="C12374" s="31" t="s">
        <v>7632</v>
      </c>
      <c r="D12374" s="31">
        <v>138.5</v>
      </c>
      <c r="E12374" s="310" t="str">
        <f t="shared" si="193"/>
        <v>SINAPI 07/2024 INSUMOS</v>
      </c>
      <c r="F12374" s="31">
        <v>138.5</v>
      </c>
    </row>
    <row r="12375" spans="1:6" ht="40.5">
      <c r="A12375" s="31">
        <v>11750</v>
      </c>
      <c r="B12375" s="537" t="s">
        <v>12370</v>
      </c>
      <c r="C12375" s="31" t="s">
        <v>7632</v>
      </c>
      <c r="D12375" s="31">
        <v>114.94</v>
      </c>
      <c r="E12375" s="310" t="str">
        <f t="shared" si="193"/>
        <v>SINAPI 07/2024 INSUMOS</v>
      </c>
      <c r="F12375" s="31">
        <v>114.94</v>
      </c>
    </row>
    <row r="12376" spans="1:6" ht="40.5">
      <c r="A12376" s="31">
        <v>11748</v>
      </c>
      <c r="B12376" s="537" t="s">
        <v>12371</v>
      </c>
      <c r="C12376" s="31" t="s">
        <v>7632</v>
      </c>
      <c r="D12376" s="31">
        <v>49.48</v>
      </c>
      <c r="E12376" s="310" t="str">
        <f t="shared" si="193"/>
        <v>SINAPI 07/2024 INSUMOS</v>
      </c>
      <c r="F12376" s="31">
        <v>49.48</v>
      </c>
    </row>
    <row r="12377" spans="1:6" ht="40.5">
      <c r="A12377" s="31">
        <v>11746</v>
      </c>
      <c r="B12377" s="537" t="s">
        <v>12372</v>
      </c>
      <c r="C12377" s="31" t="s">
        <v>7632</v>
      </c>
      <c r="D12377" s="31">
        <v>77.11</v>
      </c>
      <c r="E12377" s="310" t="str">
        <f t="shared" si="193"/>
        <v>SINAPI 07/2024 INSUMOS</v>
      </c>
      <c r="F12377" s="31">
        <v>77.11</v>
      </c>
    </row>
    <row r="12378" spans="1:6" ht="40.5">
      <c r="A12378" s="31">
        <v>11747</v>
      </c>
      <c r="B12378" s="537" t="s">
        <v>12373</v>
      </c>
      <c r="C12378" s="31" t="s">
        <v>7632</v>
      </c>
      <c r="D12378" s="31">
        <v>213.57</v>
      </c>
      <c r="E12378" s="310" t="str">
        <f t="shared" si="193"/>
        <v>SINAPI 07/2024 INSUMOS</v>
      </c>
      <c r="F12378" s="31">
        <v>213.57</v>
      </c>
    </row>
    <row r="12379" spans="1:6" ht="40.5">
      <c r="A12379" s="31">
        <v>11749</v>
      </c>
      <c r="B12379" s="537" t="s">
        <v>12374</v>
      </c>
      <c r="C12379" s="31" t="s">
        <v>7632</v>
      </c>
      <c r="D12379" s="31">
        <v>57.12</v>
      </c>
      <c r="E12379" s="310" t="str">
        <f t="shared" si="193"/>
        <v>SINAPI 07/2024 INSUMOS</v>
      </c>
      <c r="F12379" s="31">
        <v>57.12</v>
      </c>
    </row>
    <row r="12380" spans="1:6" ht="40.5">
      <c r="A12380" s="31">
        <v>10236</v>
      </c>
      <c r="B12380" s="537" t="s">
        <v>12375</v>
      </c>
      <c r="C12380" s="31" t="s">
        <v>7632</v>
      </c>
      <c r="D12380" s="31">
        <v>138.71</v>
      </c>
      <c r="E12380" s="310" t="str">
        <f t="shared" si="193"/>
        <v>SINAPI 07/2024 INSUMOS</v>
      </c>
      <c r="F12380" s="31">
        <v>138.71</v>
      </c>
    </row>
    <row r="12381" spans="1:6" ht="40.5">
      <c r="A12381" s="31">
        <v>10233</v>
      </c>
      <c r="B12381" s="537" t="s">
        <v>12376</v>
      </c>
      <c r="C12381" s="31" t="s">
        <v>7632</v>
      </c>
      <c r="D12381" s="31">
        <v>129.97999999999999</v>
      </c>
      <c r="E12381" s="310" t="str">
        <f t="shared" si="193"/>
        <v>SINAPI 07/2024 INSUMOS</v>
      </c>
      <c r="F12381" s="31">
        <v>129.97999999999999</v>
      </c>
    </row>
    <row r="12382" spans="1:6" ht="40.5">
      <c r="A12382" s="31">
        <v>10234</v>
      </c>
      <c r="B12382" s="537" t="s">
        <v>12377</v>
      </c>
      <c r="C12382" s="31" t="s">
        <v>7632</v>
      </c>
      <c r="D12382" s="31">
        <v>81.88</v>
      </c>
      <c r="E12382" s="310" t="str">
        <f t="shared" si="193"/>
        <v>SINAPI 07/2024 INSUMOS</v>
      </c>
      <c r="F12382" s="31">
        <v>81.88</v>
      </c>
    </row>
    <row r="12383" spans="1:6" ht="40.5">
      <c r="A12383" s="31">
        <v>10231</v>
      </c>
      <c r="B12383" s="537" t="s">
        <v>12378</v>
      </c>
      <c r="C12383" s="31" t="s">
        <v>7632</v>
      </c>
      <c r="D12383" s="31">
        <v>375.48</v>
      </c>
      <c r="E12383" s="310" t="str">
        <f t="shared" si="193"/>
        <v>SINAPI 07/2024 INSUMOS</v>
      </c>
      <c r="F12383" s="31">
        <v>375.48</v>
      </c>
    </row>
    <row r="12384" spans="1:6" ht="40.5">
      <c r="A12384" s="31">
        <v>10232</v>
      </c>
      <c r="B12384" s="537" t="s">
        <v>12379</v>
      </c>
      <c r="C12384" s="31" t="s">
        <v>7632</v>
      </c>
      <c r="D12384" s="31">
        <v>210.11</v>
      </c>
      <c r="E12384" s="310" t="str">
        <f t="shared" si="193"/>
        <v>SINAPI 07/2024 INSUMOS</v>
      </c>
      <c r="F12384" s="31">
        <v>210.11</v>
      </c>
    </row>
    <row r="12385" spans="1:6" ht="40.5">
      <c r="A12385" s="31">
        <v>10229</v>
      </c>
      <c r="B12385" s="537" t="s">
        <v>12380</v>
      </c>
      <c r="C12385" s="31" t="s">
        <v>7632</v>
      </c>
      <c r="D12385" s="31">
        <v>74.05</v>
      </c>
      <c r="E12385" s="310" t="str">
        <f t="shared" si="193"/>
        <v>SINAPI 07/2024 INSUMOS</v>
      </c>
      <c r="F12385" s="31">
        <v>74.05</v>
      </c>
    </row>
    <row r="12386" spans="1:6" ht="40.5">
      <c r="A12386" s="31">
        <v>10235</v>
      </c>
      <c r="B12386" s="537" t="s">
        <v>12381</v>
      </c>
      <c r="C12386" s="31" t="s">
        <v>7632</v>
      </c>
      <c r="D12386" s="31">
        <v>514.74</v>
      </c>
      <c r="E12386" s="310" t="str">
        <f t="shared" si="193"/>
        <v>SINAPI 07/2024 INSUMOS</v>
      </c>
      <c r="F12386" s="31">
        <v>514.74</v>
      </c>
    </row>
    <row r="12387" spans="1:6" ht="40.5">
      <c r="A12387" s="31">
        <v>10230</v>
      </c>
      <c r="B12387" s="537" t="s">
        <v>12382</v>
      </c>
      <c r="C12387" s="31" t="s">
        <v>7632</v>
      </c>
      <c r="D12387" s="31">
        <v>905.89</v>
      </c>
      <c r="E12387" s="310" t="str">
        <f t="shared" si="193"/>
        <v>SINAPI 07/2024 INSUMOS</v>
      </c>
      <c r="F12387" s="31">
        <v>905.89</v>
      </c>
    </row>
    <row r="12388" spans="1:6" ht="40.5">
      <c r="A12388" s="31">
        <v>10409</v>
      </c>
      <c r="B12388" s="537" t="s">
        <v>12383</v>
      </c>
      <c r="C12388" s="31" t="s">
        <v>7632</v>
      </c>
      <c r="D12388" s="31">
        <v>269.13</v>
      </c>
      <c r="E12388" s="310" t="str">
        <f t="shared" si="193"/>
        <v>SINAPI 07/2024 INSUMOS</v>
      </c>
      <c r="F12388" s="31">
        <v>269.13</v>
      </c>
    </row>
    <row r="12389" spans="1:6" ht="40.5">
      <c r="A12389" s="31">
        <v>10411</v>
      </c>
      <c r="B12389" s="537" t="s">
        <v>12384</v>
      </c>
      <c r="C12389" s="31" t="s">
        <v>7632</v>
      </c>
      <c r="D12389" s="31">
        <v>240.82</v>
      </c>
      <c r="E12389" s="310" t="str">
        <f t="shared" si="193"/>
        <v>SINAPI 07/2024 INSUMOS</v>
      </c>
      <c r="F12389" s="31">
        <v>240.82</v>
      </c>
    </row>
    <row r="12390" spans="1:6" ht="40.5">
      <c r="A12390" s="31">
        <v>10404</v>
      </c>
      <c r="B12390" s="537" t="s">
        <v>12385</v>
      </c>
      <c r="C12390" s="31" t="s">
        <v>7632</v>
      </c>
      <c r="D12390" s="31">
        <v>97.66</v>
      </c>
      <c r="E12390" s="310" t="str">
        <f t="shared" si="193"/>
        <v>SINAPI 07/2024 INSUMOS</v>
      </c>
      <c r="F12390" s="31">
        <v>97.66</v>
      </c>
    </row>
    <row r="12391" spans="1:6" ht="40.5">
      <c r="A12391" s="31">
        <v>10410</v>
      </c>
      <c r="B12391" s="537" t="s">
        <v>12386</v>
      </c>
      <c r="C12391" s="31" t="s">
        <v>7632</v>
      </c>
      <c r="D12391" s="31">
        <v>160.86000000000001</v>
      </c>
      <c r="E12391" s="310" t="str">
        <f t="shared" si="193"/>
        <v>SINAPI 07/2024 INSUMOS</v>
      </c>
      <c r="F12391" s="31">
        <v>160.86000000000001</v>
      </c>
    </row>
    <row r="12392" spans="1:6" ht="40.5">
      <c r="A12392" s="31">
        <v>10405</v>
      </c>
      <c r="B12392" s="537" t="s">
        <v>12387</v>
      </c>
      <c r="C12392" s="31" t="s">
        <v>7632</v>
      </c>
      <c r="D12392" s="31">
        <v>539.20000000000005</v>
      </c>
      <c r="E12392" s="310" t="str">
        <f t="shared" si="193"/>
        <v>SINAPI 07/2024 INSUMOS</v>
      </c>
      <c r="F12392" s="31">
        <v>539.20000000000005</v>
      </c>
    </row>
    <row r="12393" spans="1:6" ht="40.5">
      <c r="A12393" s="31">
        <v>10408</v>
      </c>
      <c r="B12393" s="537" t="s">
        <v>12388</v>
      </c>
      <c r="C12393" s="31" t="s">
        <v>7632</v>
      </c>
      <c r="D12393" s="31">
        <v>377.05</v>
      </c>
      <c r="E12393" s="310" t="str">
        <f t="shared" si="193"/>
        <v>SINAPI 07/2024 INSUMOS</v>
      </c>
      <c r="F12393" s="31">
        <v>377.05</v>
      </c>
    </row>
    <row r="12394" spans="1:6" ht="40.5">
      <c r="A12394" s="31">
        <v>10412</v>
      </c>
      <c r="B12394" s="537" t="s">
        <v>12389</v>
      </c>
      <c r="C12394" s="31" t="s">
        <v>7632</v>
      </c>
      <c r="D12394" s="31">
        <v>118.36</v>
      </c>
      <c r="E12394" s="310" t="str">
        <f t="shared" ref="E12394:E12457" si="194">+$G$7658</f>
        <v>SINAPI 07/2024 INSUMOS</v>
      </c>
      <c r="F12394" s="31">
        <v>118.36</v>
      </c>
    </row>
    <row r="12395" spans="1:6" ht="40.5">
      <c r="A12395" s="31">
        <v>10406</v>
      </c>
      <c r="B12395" s="537" t="s">
        <v>12390</v>
      </c>
      <c r="C12395" s="31" t="s">
        <v>7632</v>
      </c>
      <c r="D12395" s="31">
        <v>744.74</v>
      </c>
      <c r="E12395" s="310" t="str">
        <f t="shared" si="194"/>
        <v>SINAPI 07/2024 INSUMOS</v>
      </c>
      <c r="F12395" s="31">
        <v>744.74</v>
      </c>
    </row>
    <row r="12396" spans="1:6" ht="40.5">
      <c r="A12396" s="31">
        <v>10407</v>
      </c>
      <c r="B12396" s="537" t="s">
        <v>12391</v>
      </c>
      <c r="C12396" s="31" t="s">
        <v>7632</v>
      </c>
      <c r="D12396" s="118">
        <v>1155.0999999999999</v>
      </c>
      <c r="E12396" s="310" t="str">
        <f t="shared" si="194"/>
        <v>SINAPI 07/2024 INSUMOS</v>
      </c>
      <c r="F12396" s="118">
        <v>1155.0999999999999</v>
      </c>
    </row>
    <row r="12397" spans="1:6" ht="40.5">
      <c r="A12397" s="31">
        <v>10416</v>
      </c>
      <c r="B12397" s="537" t="s">
        <v>12392</v>
      </c>
      <c r="C12397" s="31" t="s">
        <v>7632</v>
      </c>
      <c r="D12397" s="31">
        <v>143.28</v>
      </c>
      <c r="E12397" s="310" t="str">
        <f t="shared" si="194"/>
        <v>SINAPI 07/2024 INSUMOS</v>
      </c>
      <c r="F12397" s="31">
        <v>143.28</v>
      </c>
    </row>
    <row r="12398" spans="1:6" ht="40.5">
      <c r="A12398" s="31">
        <v>10419</v>
      </c>
      <c r="B12398" s="537" t="s">
        <v>12393</v>
      </c>
      <c r="C12398" s="31" t="s">
        <v>7632</v>
      </c>
      <c r="D12398" s="31">
        <v>124.36</v>
      </c>
      <c r="E12398" s="310" t="str">
        <f t="shared" si="194"/>
        <v>SINAPI 07/2024 INSUMOS</v>
      </c>
      <c r="F12398" s="31">
        <v>124.36</v>
      </c>
    </row>
    <row r="12399" spans="1:6" ht="40.5">
      <c r="A12399" s="31">
        <v>21092</v>
      </c>
      <c r="B12399" s="537" t="s">
        <v>12394</v>
      </c>
      <c r="C12399" s="31" t="s">
        <v>7632</v>
      </c>
      <c r="D12399" s="31">
        <v>71.099999999999994</v>
      </c>
      <c r="E12399" s="310" t="str">
        <f t="shared" si="194"/>
        <v>SINAPI 07/2024 INSUMOS</v>
      </c>
      <c r="F12399" s="31">
        <v>71.099999999999994</v>
      </c>
    </row>
    <row r="12400" spans="1:6" ht="40.5">
      <c r="A12400" s="31">
        <v>10418</v>
      </c>
      <c r="B12400" s="537" t="s">
        <v>12395</v>
      </c>
      <c r="C12400" s="31" t="s">
        <v>7632</v>
      </c>
      <c r="D12400" s="31">
        <v>82.9</v>
      </c>
      <c r="E12400" s="310" t="str">
        <f t="shared" si="194"/>
        <v>SINAPI 07/2024 INSUMOS</v>
      </c>
      <c r="F12400" s="31">
        <v>82.9</v>
      </c>
    </row>
    <row r="12401" spans="1:6" ht="40.5">
      <c r="A12401" s="31">
        <v>12657</v>
      </c>
      <c r="B12401" s="537" t="s">
        <v>12396</v>
      </c>
      <c r="C12401" s="31" t="s">
        <v>7632</v>
      </c>
      <c r="D12401" s="31">
        <v>334.52</v>
      </c>
      <c r="E12401" s="310" t="str">
        <f t="shared" si="194"/>
        <v>SINAPI 07/2024 INSUMOS</v>
      </c>
      <c r="F12401" s="31">
        <v>334.52</v>
      </c>
    </row>
    <row r="12402" spans="1:6" ht="40.5">
      <c r="A12402" s="31">
        <v>10417</v>
      </c>
      <c r="B12402" s="537" t="s">
        <v>12397</v>
      </c>
      <c r="C12402" s="31" t="s">
        <v>7632</v>
      </c>
      <c r="D12402" s="31">
        <v>208.76</v>
      </c>
      <c r="E12402" s="310" t="str">
        <f t="shared" si="194"/>
        <v>SINAPI 07/2024 INSUMOS</v>
      </c>
      <c r="F12402" s="31">
        <v>208.76</v>
      </c>
    </row>
    <row r="12403" spans="1:6" ht="40.5">
      <c r="A12403" s="31">
        <v>10413</v>
      </c>
      <c r="B12403" s="537" t="s">
        <v>12398</v>
      </c>
      <c r="C12403" s="31" t="s">
        <v>7632</v>
      </c>
      <c r="D12403" s="31">
        <v>75.87</v>
      </c>
      <c r="E12403" s="310" t="str">
        <f t="shared" si="194"/>
        <v>SINAPI 07/2024 INSUMOS</v>
      </c>
      <c r="F12403" s="31">
        <v>75.87</v>
      </c>
    </row>
    <row r="12404" spans="1:6" ht="40.5">
      <c r="A12404" s="31">
        <v>10414</v>
      </c>
      <c r="B12404" s="537" t="s">
        <v>12399</v>
      </c>
      <c r="C12404" s="31" t="s">
        <v>7632</v>
      </c>
      <c r="D12404" s="31">
        <v>456.81</v>
      </c>
      <c r="E12404" s="310" t="str">
        <f t="shared" si="194"/>
        <v>SINAPI 07/2024 INSUMOS</v>
      </c>
      <c r="F12404" s="31">
        <v>456.81</v>
      </c>
    </row>
    <row r="12405" spans="1:6" ht="40.5">
      <c r="A12405" s="31">
        <v>10415</v>
      </c>
      <c r="B12405" s="537" t="s">
        <v>12400</v>
      </c>
      <c r="C12405" s="31" t="s">
        <v>7632</v>
      </c>
      <c r="D12405" s="31">
        <v>792.82</v>
      </c>
      <c r="E12405" s="310" t="str">
        <f t="shared" si="194"/>
        <v>SINAPI 07/2024 INSUMOS</v>
      </c>
      <c r="F12405" s="31">
        <v>792.82</v>
      </c>
    </row>
    <row r="12406" spans="1:6" ht="40.5">
      <c r="A12406" s="31">
        <v>38643</v>
      </c>
      <c r="B12406" s="537" t="s">
        <v>12401</v>
      </c>
      <c r="C12406" s="31" t="s">
        <v>7632</v>
      </c>
      <c r="D12406" s="31">
        <v>69.97</v>
      </c>
      <c r="E12406" s="310" t="str">
        <f t="shared" si="194"/>
        <v>SINAPI 07/2024 INSUMOS</v>
      </c>
      <c r="F12406" s="31">
        <v>69.97</v>
      </c>
    </row>
    <row r="12407" spans="1:6" ht="40.5">
      <c r="A12407" s="31">
        <v>6157</v>
      </c>
      <c r="B12407" s="537" t="s">
        <v>12402</v>
      </c>
      <c r="C12407" s="31" t="s">
        <v>7632</v>
      </c>
      <c r="D12407" s="31">
        <v>95.59</v>
      </c>
      <c r="E12407" s="310" t="str">
        <f t="shared" si="194"/>
        <v>SINAPI 07/2024 INSUMOS</v>
      </c>
      <c r="F12407" s="31">
        <v>95.59</v>
      </c>
    </row>
    <row r="12408" spans="1:6" ht="40.5">
      <c r="A12408" s="31">
        <v>6158</v>
      </c>
      <c r="B12408" s="537" t="s">
        <v>12403</v>
      </c>
      <c r="C12408" s="31" t="s">
        <v>7632</v>
      </c>
      <c r="D12408" s="31">
        <v>8.0299999999999994</v>
      </c>
      <c r="E12408" s="310" t="str">
        <f t="shared" si="194"/>
        <v>SINAPI 07/2024 INSUMOS</v>
      </c>
      <c r="F12408" s="31">
        <v>8.0299999999999994</v>
      </c>
    </row>
    <row r="12409" spans="1:6" ht="40.5">
      <c r="A12409" s="31">
        <v>6153</v>
      </c>
      <c r="B12409" s="537" t="s">
        <v>12404</v>
      </c>
      <c r="C12409" s="31" t="s">
        <v>7632</v>
      </c>
      <c r="D12409" s="31">
        <v>5.53</v>
      </c>
      <c r="E12409" s="310" t="str">
        <f t="shared" si="194"/>
        <v>SINAPI 07/2024 INSUMOS</v>
      </c>
      <c r="F12409" s="31">
        <v>5.53</v>
      </c>
    </row>
    <row r="12410" spans="1:6" ht="40.5">
      <c r="A12410" s="31">
        <v>6156</v>
      </c>
      <c r="B12410" s="537" t="s">
        <v>12405</v>
      </c>
      <c r="C12410" s="31" t="s">
        <v>7632</v>
      </c>
      <c r="D12410" s="31">
        <v>6.89</v>
      </c>
      <c r="E12410" s="310" t="str">
        <f t="shared" si="194"/>
        <v>SINAPI 07/2024 INSUMOS</v>
      </c>
      <c r="F12410" s="31">
        <v>6.89</v>
      </c>
    </row>
    <row r="12411" spans="1:6" ht="40.5">
      <c r="A12411" s="31">
        <v>6154</v>
      </c>
      <c r="B12411" s="537" t="s">
        <v>12406</v>
      </c>
      <c r="C12411" s="31" t="s">
        <v>7632</v>
      </c>
      <c r="D12411" s="31">
        <v>9.82</v>
      </c>
      <c r="E12411" s="310" t="str">
        <f t="shared" si="194"/>
        <v>SINAPI 07/2024 INSUMOS</v>
      </c>
      <c r="F12411" s="31">
        <v>9.82</v>
      </c>
    </row>
    <row r="12412" spans="1:6" ht="40.5">
      <c r="A12412" s="31">
        <v>6155</v>
      </c>
      <c r="B12412" s="537" t="s">
        <v>12407</v>
      </c>
      <c r="C12412" s="31" t="s">
        <v>7632</v>
      </c>
      <c r="D12412" s="31">
        <v>22.61</v>
      </c>
      <c r="E12412" s="310" t="str">
        <f t="shared" si="194"/>
        <v>SINAPI 07/2024 INSUMOS</v>
      </c>
      <c r="F12412" s="31">
        <v>22.61</v>
      </c>
    </row>
    <row r="12413" spans="1:6" ht="40.5">
      <c r="A12413" s="31">
        <v>43595</v>
      </c>
      <c r="B12413" s="537" t="s">
        <v>12408</v>
      </c>
      <c r="C12413" s="31" t="s">
        <v>7632</v>
      </c>
      <c r="D12413" s="31">
        <v>19.78</v>
      </c>
      <c r="E12413" s="310" t="str">
        <f t="shared" si="194"/>
        <v>SINAPI 07/2024 INSUMOS</v>
      </c>
      <c r="F12413" s="31">
        <v>19.78</v>
      </c>
    </row>
    <row r="12414" spans="1:6" ht="40.5">
      <c r="A12414" s="31">
        <v>43596</v>
      </c>
      <c r="B12414" s="537" t="s">
        <v>12409</v>
      </c>
      <c r="C12414" s="31" t="s">
        <v>7632</v>
      </c>
      <c r="D12414" s="31">
        <v>22.86</v>
      </c>
      <c r="E12414" s="310" t="str">
        <f t="shared" si="194"/>
        <v>SINAPI 07/2024 INSUMOS</v>
      </c>
      <c r="F12414" s="31">
        <v>22.86</v>
      </c>
    </row>
    <row r="12415" spans="1:6" ht="40.5">
      <c r="A12415" s="31">
        <v>38108</v>
      </c>
      <c r="B12415" s="537" t="s">
        <v>12410</v>
      </c>
      <c r="C12415" s="31" t="s">
        <v>7632</v>
      </c>
      <c r="D12415" s="31">
        <v>48.69</v>
      </c>
      <c r="E12415" s="310" t="str">
        <f t="shared" si="194"/>
        <v>SINAPI 07/2024 INSUMOS</v>
      </c>
      <c r="F12415" s="31">
        <v>48.69</v>
      </c>
    </row>
    <row r="12416" spans="1:6" ht="45">
      <c r="A12416" s="31">
        <v>38087</v>
      </c>
      <c r="B12416" s="537" t="s">
        <v>12411</v>
      </c>
      <c r="C12416" s="31" t="s">
        <v>7632</v>
      </c>
      <c r="D12416" s="31">
        <v>62.63</v>
      </c>
      <c r="E12416" s="310" t="str">
        <f t="shared" si="194"/>
        <v>SINAPI 07/2024 INSUMOS</v>
      </c>
      <c r="F12416" s="31">
        <v>62.63</v>
      </c>
    </row>
    <row r="12417" spans="1:6" ht="40.5">
      <c r="A12417" s="31">
        <v>38109</v>
      </c>
      <c r="B12417" s="537" t="s">
        <v>12412</v>
      </c>
      <c r="C12417" s="31" t="s">
        <v>7632</v>
      </c>
      <c r="D12417" s="31">
        <v>77.819999999999993</v>
      </c>
      <c r="E12417" s="310" t="str">
        <f t="shared" si="194"/>
        <v>SINAPI 07/2024 INSUMOS</v>
      </c>
      <c r="F12417" s="31">
        <v>77.819999999999993</v>
      </c>
    </row>
    <row r="12418" spans="1:6" ht="45">
      <c r="A12418" s="31">
        <v>38088</v>
      </c>
      <c r="B12418" s="537" t="s">
        <v>12413</v>
      </c>
      <c r="C12418" s="31" t="s">
        <v>7632</v>
      </c>
      <c r="D12418" s="31">
        <v>81.83</v>
      </c>
      <c r="E12418" s="310" t="str">
        <f t="shared" si="194"/>
        <v>SINAPI 07/2024 INSUMOS</v>
      </c>
      <c r="F12418" s="31">
        <v>81.83</v>
      </c>
    </row>
    <row r="12419" spans="1:6" ht="40.5">
      <c r="A12419" s="31">
        <v>38110</v>
      </c>
      <c r="B12419" s="537" t="s">
        <v>12414</v>
      </c>
      <c r="C12419" s="31" t="s">
        <v>7632</v>
      </c>
      <c r="D12419" s="31">
        <v>29.94</v>
      </c>
      <c r="E12419" s="310" t="str">
        <f t="shared" si="194"/>
        <v>SINAPI 07/2024 INSUMOS</v>
      </c>
      <c r="F12419" s="31">
        <v>29.94</v>
      </c>
    </row>
    <row r="12420" spans="1:6" ht="45">
      <c r="A12420" s="31">
        <v>38089</v>
      </c>
      <c r="B12420" s="537" t="s">
        <v>12415</v>
      </c>
      <c r="C12420" s="31" t="s">
        <v>7632</v>
      </c>
      <c r="D12420" s="31">
        <v>52.16</v>
      </c>
      <c r="E12420" s="310" t="str">
        <f t="shared" si="194"/>
        <v>SINAPI 07/2024 INSUMOS</v>
      </c>
      <c r="F12420" s="31">
        <v>52.16</v>
      </c>
    </row>
    <row r="12421" spans="1:6" ht="40.5">
      <c r="A12421" s="31">
        <v>38111</v>
      </c>
      <c r="B12421" s="537" t="s">
        <v>12416</v>
      </c>
      <c r="C12421" s="31" t="s">
        <v>7632</v>
      </c>
      <c r="D12421" s="31">
        <v>33.479999999999997</v>
      </c>
      <c r="E12421" s="310" t="str">
        <f t="shared" si="194"/>
        <v>SINAPI 07/2024 INSUMOS</v>
      </c>
      <c r="F12421" s="31">
        <v>33.479999999999997</v>
      </c>
    </row>
    <row r="12422" spans="1:6" ht="45">
      <c r="A12422" s="31">
        <v>38090</v>
      </c>
      <c r="B12422" s="537" t="s">
        <v>12417</v>
      </c>
      <c r="C12422" s="31" t="s">
        <v>7632</v>
      </c>
      <c r="D12422" s="31">
        <v>53.92</v>
      </c>
      <c r="E12422" s="310" t="str">
        <f t="shared" si="194"/>
        <v>SINAPI 07/2024 INSUMOS</v>
      </c>
      <c r="F12422" s="31">
        <v>53.92</v>
      </c>
    </row>
    <row r="12423" spans="1:6" ht="40.5">
      <c r="A12423" s="31">
        <v>13726</v>
      </c>
      <c r="B12423" s="537" t="s">
        <v>12418</v>
      </c>
      <c r="C12423" s="31" t="s">
        <v>7632</v>
      </c>
      <c r="D12423" s="118">
        <v>68007.649999999994</v>
      </c>
      <c r="E12423" s="310" t="str">
        <f t="shared" si="194"/>
        <v>SINAPI 07/2024 INSUMOS</v>
      </c>
      <c r="F12423" s="118">
        <v>68007.649999999994</v>
      </c>
    </row>
    <row r="12424" spans="1:6" ht="40.5">
      <c r="A12424" s="31">
        <v>38400</v>
      </c>
      <c r="B12424" s="537" t="s">
        <v>12419</v>
      </c>
      <c r="C12424" s="31" t="s">
        <v>7632</v>
      </c>
      <c r="D12424" s="31">
        <v>20.96</v>
      </c>
      <c r="E12424" s="310" t="str">
        <f t="shared" si="194"/>
        <v>SINAPI 07/2024 INSUMOS</v>
      </c>
      <c r="F12424" s="31">
        <v>20.96</v>
      </c>
    </row>
    <row r="12425" spans="1:6" ht="40.5">
      <c r="A12425" s="31">
        <v>12627</v>
      </c>
      <c r="B12425" s="537" t="s">
        <v>12420</v>
      </c>
      <c r="C12425" s="31" t="s">
        <v>7632</v>
      </c>
      <c r="D12425" s="31">
        <v>0.97</v>
      </c>
      <c r="E12425" s="310" t="str">
        <f t="shared" si="194"/>
        <v>SINAPI 07/2024 INSUMOS</v>
      </c>
      <c r="F12425" s="31">
        <v>0.97</v>
      </c>
    </row>
    <row r="12426" spans="1:6" ht="40.5">
      <c r="A12426" s="31">
        <v>39996</v>
      </c>
      <c r="B12426" s="537" t="s">
        <v>12421</v>
      </c>
      <c r="C12426" s="31" t="s">
        <v>7677</v>
      </c>
      <c r="D12426" s="31">
        <v>3.03</v>
      </c>
      <c r="E12426" s="310" t="str">
        <f t="shared" si="194"/>
        <v>SINAPI 07/2024 INSUMOS</v>
      </c>
      <c r="F12426" s="31">
        <v>3.03</v>
      </c>
    </row>
    <row r="12427" spans="1:6" ht="40.5">
      <c r="A12427" s="31">
        <v>10478</v>
      </c>
      <c r="B12427" s="537" t="s">
        <v>12422</v>
      </c>
      <c r="C12427" s="31" t="s">
        <v>7683</v>
      </c>
      <c r="D12427" s="31">
        <v>40.85</v>
      </c>
      <c r="E12427" s="310" t="str">
        <f t="shared" si="194"/>
        <v>SINAPI 07/2024 INSUMOS</v>
      </c>
      <c r="F12427" s="31">
        <v>40.85</v>
      </c>
    </row>
    <row r="12428" spans="1:6" ht="40.5">
      <c r="A12428" s="31">
        <v>10481</v>
      </c>
      <c r="B12428" s="537" t="s">
        <v>12423</v>
      </c>
      <c r="C12428" s="31" t="s">
        <v>7683</v>
      </c>
      <c r="D12428" s="31">
        <v>36.33</v>
      </c>
      <c r="E12428" s="310" t="str">
        <f t="shared" si="194"/>
        <v>SINAPI 07/2024 INSUMOS</v>
      </c>
      <c r="F12428" s="31">
        <v>36.33</v>
      </c>
    </row>
    <row r="12429" spans="1:6" ht="40.5">
      <c r="A12429" s="31">
        <v>10475</v>
      </c>
      <c r="B12429" s="537" t="s">
        <v>12424</v>
      </c>
      <c r="C12429" s="31" t="s">
        <v>7683</v>
      </c>
      <c r="D12429" s="31">
        <v>35.15</v>
      </c>
      <c r="E12429" s="310" t="str">
        <f t="shared" si="194"/>
        <v>SINAPI 07/2024 INSUMOS</v>
      </c>
      <c r="F12429" s="31">
        <v>35.15</v>
      </c>
    </row>
    <row r="12430" spans="1:6" ht="40.5">
      <c r="A12430" s="31">
        <v>4030</v>
      </c>
      <c r="B12430" s="537" t="s">
        <v>12425</v>
      </c>
      <c r="C12430" s="31" t="s">
        <v>8036</v>
      </c>
      <c r="D12430" s="31">
        <v>7.8</v>
      </c>
      <c r="E12430" s="310" t="str">
        <f t="shared" si="194"/>
        <v>SINAPI 07/2024 INSUMOS</v>
      </c>
      <c r="F12430" s="31">
        <v>7.8</v>
      </c>
    </row>
    <row r="12431" spans="1:6" ht="40.5">
      <c r="A12431" s="31">
        <v>4031</v>
      </c>
      <c r="B12431" s="537" t="s">
        <v>12426</v>
      </c>
      <c r="C12431" s="31" t="s">
        <v>8036</v>
      </c>
      <c r="D12431" s="31">
        <v>36.659999999999997</v>
      </c>
      <c r="E12431" s="310" t="str">
        <f t="shared" si="194"/>
        <v>SINAPI 07/2024 INSUMOS</v>
      </c>
      <c r="F12431" s="31">
        <v>36.659999999999997</v>
      </c>
    </row>
    <row r="12432" spans="1:6" ht="40.5">
      <c r="A12432" s="31">
        <v>39399</v>
      </c>
      <c r="B12432" s="537" t="s">
        <v>12427</v>
      </c>
      <c r="C12432" s="31" t="s">
        <v>7632</v>
      </c>
      <c r="D12432" s="118">
        <v>1231.32</v>
      </c>
      <c r="E12432" s="310" t="str">
        <f t="shared" si="194"/>
        <v>SINAPI 07/2024 INSUMOS</v>
      </c>
      <c r="F12432" s="118">
        <v>1231.32</v>
      </c>
    </row>
    <row r="12433" spans="1:6" ht="40.5">
      <c r="A12433" s="31">
        <v>39400</v>
      </c>
      <c r="B12433" s="537" t="s">
        <v>12428</v>
      </c>
      <c r="C12433" s="31" t="s">
        <v>7632</v>
      </c>
      <c r="D12433" s="118">
        <v>1338.39</v>
      </c>
      <c r="E12433" s="310" t="str">
        <f t="shared" si="194"/>
        <v>SINAPI 07/2024 INSUMOS</v>
      </c>
      <c r="F12433" s="118">
        <v>1338.39</v>
      </c>
    </row>
    <row r="12434" spans="1:6" ht="40.5">
      <c r="A12434" s="31">
        <v>39401</v>
      </c>
      <c r="B12434" s="537" t="s">
        <v>12429</v>
      </c>
      <c r="C12434" s="31" t="s">
        <v>7632</v>
      </c>
      <c r="D12434" s="118">
        <v>1501.36</v>
      </c>
      <c r="E12434" s="310" t="str">
        <f t="shared" si="194"/>
        <v>SINAPI 07/2024 INSUMOS</v>
      </c>
      <c r="F12434" s="118">
        <v>1501.36</v>
      </c>
    </row>
    <row r="12435" spans="1:6" ht="40.5">
      <c r="A12435" s="31">
        <v>11652</v>
      </c>
      <c r="B12435" s="537" t="s">
        <v>12430</v>
      </c>
      <c r="C12435" s="31" t="s">
        <v>7632</v>
      </c>
      <c r="D12435" s="118">
        <v>3230</v>
      </c>
      <c r="E12435" s="310" t="str">
        <f t="shared" si="194"/>
        <v>SINAPI 07/2024 INSUMOS</v>
      </c>
      <c r="F12435" s="118">
        <v>3230</v>
      </c>
    </row>
    <row r="12436" spans="1:6" ht="40.5">
      <c r="A12436" s="31">
        <v>13896</v>
      </c>
      <c r="B12436" s="537" t="s">
        <v>12431</v>
      </c>
      <c r="C12436" s="31" t="s">
        <v>7632</v>
      </c>
      <c r="D12436" s="118">
        <v>2897.59</v>
      </c>
      <c r="E12436" s="310" t="str">
        <f t="shared" si="194"/>
        <v>SINAPI 07/2024 INSUMOS</v>
      </c>
      <c r="F12436" s="118">
        <v>2897.59</v>
      </c>
    </row>
    <row r="12437" spans="1:6" ht="40.5">
      <c r="A12437" s="31">
        <v>13475</v>
      </c>
      <c r="B12437" s="537" t="s">
        <v>12432</v>
      </c>
      <c r="C12437" s="31" t="s">
        <v>7632</v>
      </c>
      <c r="D12437" s="118">
        <v>3529.61</v>
      </c>
      <c r="E12437" s="310" t="str">
        <f t="shared" si="194"/>
        <v>SINAPI 07/2024 INSUMOS</v>
      </c>
      <c r="F12437" s="118">
        <v>3529.61</v>
      </c>
    </row>
    <row r="12438" spans="1:6" ht="40.5">
      <c r="A12438" s="31">
        <v>44491</v>
      </c>
      <c r="B12438" s="537" t="s">
        <v>12433</v>
      </c>
      <c r="C12438" s="31" t="s">
        <v>7632</v>
      </c>
      <c r="D12438" s="118">
        <v>4107038.08</v>
      </c>
      <c r="E12438" s="310" t="str">
        <f t="shared" si="194"/>
        <v>SINAPI 07/2024 INSUMOS</v>
      </c>
      <c r="F12438" s="118">
        <v>4107038.08</v>
      </c>
    </row>
    <row r="12439" spans="1:6" ht="40.5">
      <c r="A12439" s="31">
        <v>44470</v>
      </c>
      <c r="B12439" s="537" t="s">
        <v>12434</v>
      </c>
      <c r="C12439" s="31" t="s">
        <v>7632</v>
      </c>
      <c r="D12439" s="118">
        <v>1729015.36</v>
      </c>
      <c r="E12439" s="310" t="str">
        <f t="shared" si="194"/>
        <v>SINAPI 07/2024 INSUMOS</v>
      </c>
      <c r="F12439" s="118">
        <v>1729015.36</v>
      </c>
    </row>
    <row r="12440" spans="1:6" ht="40.5">
      <c r="A12440" s="31">
        <v>13476</v>
      </c>
      <c r="B12440" s="537" t="s">
        <v>12435</v>
      </c>
      <c r="C12440" s="31" t="s">
        <v>7632</v>
      </c>
      <c r="D12440" s="118">
        <v>1741544.58</v>
      </c>
      <c r="E12440" s="310" t="str">
        <f t="shared" si="194"/>
        <v>SINAPI 07/2024 INSUMOS</v>
      </c>
      <c r="F12440" s="118">
        <v>1741544.58</v>
      </c>
    </row>
    <row r="12441" spans="1:6" ht="40.5">
      <c r="A12441" s="31">
        <v>10488</v>
      </c>
      <c r="B12441" s="537" t="s">
        <v>12436</v>
      </c>
      <c r="C12441" s="31" t="s">
        <v>7632</v>
      </c>
      <c r="D12441" s="118">
        <v>2109900</v>
      </c>
      <c r="E12441" s="310" t="str">
        <f t="shared" si="194"/>
        <v>SINAPI 07/2024 INSUMOS</v>
      </c>
      <c r="F12441" s="118">
        <v>2109900</v>
      </c>
    </row>
    <row r="12442" spans="1:6" ht="45">
      <c r="A12442" s="31">
        <v>13606</v>
      </c>
      <c r="B12442" s="537" t="s">
        <v>12437</v>
      </c>
      <c r="C12442" s="31" t="s">
        <v>7632</v>
      </c>
      <c r="D12442" s="118">
        <v>1869341.22</v>
      </c>
      <c r="E12442" s="310" t="str">
        <f t="shared" si="194"/>
        <v>SINAPI 07/2024 INSUMOS</v>
      </c>
      <c r="F12442" s="118">
        <v>1869341.22</v>
      </c>
    </row>
    <row r="12443" spans="1:6" ht="40.5">
      <c r="A12443" s="31">
        <v>10489</v>
      </c>
      <c r="B12443" s="537" t="s">
        <v>12438</v>
      </c>
      <c r="C12443" s="31" t="s">
        <v>7781</v>
      </c>
      <c r="D12443" s="31">
        <v>13.75</v>
      </c>
      <c r="E12443" s="310" t="str">
        <f t="shared" si="194"/>
        <v>SINAPI 07/2024 INSUMOS</v>
      </c>
      <c r="F12443" s="31">
        <v>15.96</v>
      </c>
    </row>
    <row r="12444" spans="1:6" ht="40.5">
      <c r="A12444" s="31">
        <v>41073</v>
      </c>
      <c r="B12444" s="537" t="s">
        <v>12439</v>
      </c>
      <c r="C12444" s="31" t="s">
        <v>7783</v>
      </c>
      <c r="D12444" s="118">
        <v>2404.19</v>
      </c>
      <c r="E12444" s="310" t="str">
        <f t="shared" si="194"/>
        <v>SINAPI 07/2024 INSUMOS</v>
      </c>
      <c r="F12444" s="118">
        <v>2791.57</v>
      </c>
    </row>
    <row r="12445" spans="1:6" ht="40.5">
      <c r="A12445" s="31">
        <v>34391</v>
      </c>
      <c r="B12445" s="537" t="s">
        <v>12440</v>
      </c>
      <c r="C12445" s="31" t="s">
        <v>8036</v>
      </c>
      <c r="D12445" s="31">
        <v>538.59</v>
      </c>
      <c r="E12445" s="310" t="str">
        <f t="shared" si="194"/>
        <v>SINAPI 07/2024 INSUMOS</v>
      </c>
      <c r="F12445" s="31">
        <v>538.59</v>
      </c>
    </row>
    <row r="12446" spans="1:6" ht="40.5">
      <c r="A12446" s="31">
        <v>10496</v>
      </c>
      <c r="B12446" s="537" t="s">
        <v>12441</v>
      </c>
      <c r="C12446" s="31" t="s">
        <v>8036</v>
      </c>
      <c r="D12446" s="31">
        <v>468.75</v>
      </c>
      <c r="E12446" s="310" t="str">
        <f t="shared" si="194"/>
        <v>SINAPI 07/2024 INSUMOS</v>
      </c>
      <c r="F12446" s="31">
        <v>468.75</v>
      </c>
    </row>
    <row r="12447" spans="1:6" ht="40.5">
      <c r="A12447" s="31">
        <v>10497</v>
      </c>
      <c r="B12447" s="537" t="s">
        <v>12442</v>
      </c>
      <c r="C12447" s="31" t="s">
        <v>8036</v>
      </c>
      <c r="D12447" s="118">
        <v>1218.74</v>
      </c>
      <c r="E12447" s="310" t="str">
        <f t="shared" si="194"/>
        <v>SINAPI 07/2024 INSUMOS</v>
      </c>
      <c r="F12447" s="118">
        <v>1218.74</v>
      </c>
    </row>
    <row r="12448" spans="1:6" ht="40.5">
      <c r="A12448" s="31">
        <v>10504</v>
      </c>
      <c r="B12448" s="537" t="s">
        <v>12443</v>
      </c>
      <c r="C12448" s="31" t="s">
        <v>8036</v>
      </c>
      <c r="D12448" s="118">
        <v>1425</v>
      </c>
      <c r="E12448" s="310" t="str">
        <f t="shared" si="194"/>
        <v>SINAPI 07/2024 INSUMOS</v>
      </c>
      <c r="F12448" s="118">
        <v>1425</v>
      </c>
    </row>
    <row r="12449" spans="1:6" ht="40.5">
      <c r="A12449" s="31">
        <v>34390</v>
      </c>
      <c r="B12449" s="537" t="s">
        <v>12444</v>
      </c>
      <c r="C12449" s="31" t="s">
        <v>8036</v>
      </c>
      <c r="D12449" s="31">
        <v>419.99</v>
      </c>
      <c r="E12449" s="310" t="str">
        <f t="shared" si="194"/>
        <v>SINAPI 07/2024 INSUMOS</v>
      </c>
      <c r="F12449" s="31">
        <v>419.99</v>
      </c>
    </row>
    <row r="12450" spans="1:6" ht="40.5">
      <c r="A12450" s="31">
        <v>34389</v>
      </c>
      <c r="B12450" s="537" t="s">
        <v>12445</v>
      </c>
      <c r="C12450" s="31" t="s">
        <v>8036</v>
      </c>
      <c r="D12450" s="31">
        <v>131.25</v>
      </c>
      <c r="E12450" s="310" t="str">
        <f t="shared" si="194"/>
        <v>SINAPI 07/2024 INSUMOS</v>
      </c>
      <c r="F12450" s="31">
        <v>131.25</v>
      </c>
    </row>
    <row r="12451" spans="1:6" ht="40.5">
      <c r="A12451" s="31">
        <v>34388</v>
      </c>
      <c r="B12451" s="537" t="s">
        <v>12446</v>
      </c>
      <c r="C12451" s="31" t="s">
        <v>8036</v>
      </c>
      <c r="D12451" s="31">
        <v>186.54</v>
      </c>
      <c r="E12451" s="310" t="str">
        <f t="shared" si="194"/>
        <v>SINAPI 07/2024 INSUMOS</v>
      </c>
      <c r="F12451" s="31">
        <v>186.54</v>
      </c>
    </row>
    <row r="12452" spans="1:6" ht="40.5">
      <c r="A12452" s="31">
        <v>34387</v>
      </c>
      <c r="B12452" s="537" t="s">
        <v>12447</v>
      </c>
      <c r="C12452" s="31" t="s">
        <v>8036</v>
      </c>
      <c r="D12452" s="31">
        <v>302.81</v>
      </c>
      <c r="E12452" s="310" t="str">
        <f t="shared" si="194"/>
        <v>SINAPI 07/2024 INSUMOS</v>
      </c>
      <c r="F12452" s="31">
        <v>302.81</v>
      </c>
    </row>
    <row r="12453" spans="1:6" ht="40.5">
      <c r="A12453" s="31">
        <v>11188</v>
      </c>
      <c r="B12453" s="537" t="s">
        <v>12448</v>
      </c>
      <c r="C12453" s="31" t="s">
        <v>8036</v>
      </c>
      <c r="D12453" s="31">
        <v>149.99</v>
      </c>
      <c r="E12453" s="310" t="str">
        <f t="shared" si="194"/>
        <v>SINAPI 07/2024 INSUMOS</v>
      </c>
      <c r="F12453" s="31">
        <v>149.99</v>
      </c>
    </row>
    <row r="12454" spans="1:6" ht="40.5">
      <c r="A12454" s="31">
        <v>11189</v>
      </c>
      <c r="B12454" s="537" t="s">
        <v>12449</v>
      </c>
      <c r="C12454" s="31" t="s">
        <v>8036</v>
      </c>
      <c r="D12454" s="31">
        <v>225</v>
      </c>
      <c r="E12454" s="310" t="str">
        <f t="shared" si="194"/>
        <v>SINAPI 07/2024 INSUMOS</v>
      </c>
      <c r="F12454" s="31">
        <v>225</v>
      </c>
    </row>
    <row r="12455" spans="1:6" ht="40.5">
      <c r="A12455" s="31">
        <v>21107</v>
      </c>
      <c r="B12455" s="537" t="s">
        <v>12450</v>
      </c>
      <c r="C12455" s="31" t="s">
        <v>8036</v>
      </c>
      <c r="D12455" s="31">
        <v>161.91999999999999</v>
      </c>
      <c r="E12455" s="310" t="str">
        <f t="shared" si="194"/>
        <v>SINAPI 07/2024 INSUMOS</v>
      </c>
      <c r="F12455" s="31">
        <v>161.91999999999999</v>
      </c>
    </row>
    <row r="12456" spans="1:6" ht="40.5">
      <c r="A12456" s="31">
        <v>34386</v>
      </c>
      <c r="B12456" s="537" t="s">
        <v>12451</v>
      </c>
      <c r="C12456" s="31" t="s">
        <v>8036</v>
      </c>
      <c r="D12456" s="31">
        <v>281.25</v>
      </c>
      <c r="E12456" s="310" t="str">
        <f t="shared" si="194"/>
        <v>SINAPI 07/2024 INSUMOS</v>
      </c>
      <c r="F12456" s="31">
        <v>281.25</v>
      </c>
    </row>
    <row r="12457" spans="1:6" ht="40.5">
      <c r="A12457" s="31">
        <v>10490</v>
      </c>
      <c r="B12457" s="537" t="s">
        <v>12452</v>
      </c>
      <c r="C12457" s="31" t="s">
        <v>8036</v>
      </c>
      <c r="D12457" s="31">
        <v>98.43</v>
      </c>
      <c r="E12457" s="310" t="str">
        <f t="shared" si="194"/>
        <v>SINAPI 07/2024 INSUMOS</v>
      </c>
      <c r="F12457" s="31">
        <v>98.43</v>
      </c>
    </row>
    <row r="12458" spans="1:6" ht="40.5">
      <c r="A12458" s="31">
        <v>10492</v>
      </c>
      <c r="B12458" s="537" t="s">
        <v>12453</v>
      </c>
      <c r="C12458" s="31" t="s">
        <v>8036</v>
      </c>
      <c r="D12458" s="31">
        <v>112.5</v>
      </c>
      <c r="E12458" s="310" t="str">
        <f t="shared" ref="E12458:E12482" si="195">+$G$7658</f>
        <v>SINAPI 07/2024 INSUMOS</v>
      </c>
      <c r="F12458" s="31">
        <v>112.5</v>
      </c>
    </row>
    <row r="12459" spans="1:6" ht="40.5">
      <c r="A12459" s="31">
        <v>10493</v>
      </c>
      <c r="B12459" s="537" t="s">
        <v>12454</v>
      </c>
      <c r="C12459" s="31" t="s">
        <v>8036</v>
      </c>
      <c r="D12459" s="31">
        <v>131.25</v>
      </c>
      <c r="E12459" s="310" t="str">
        <f t="shared" si="195"/>
        <v>SINAPI 07/2024 INSUMOS</v>
      </c>
      <c r="F12459" s="31">
        <v>131.25</v>
      </c>
    </row>
    <row r="12460" spans="1:6" ht="40.5">
      <c r="A12460" s="31">
        <v>10491</v>
      </c>
      <c r="B12460" s="537" t="s">
        <v>12455</v>
      </c>
      <c r="C12460" s="31" t="s">
        <v>8036</v>
      </c>
      <c r="D12460" s="31">
        <v>159.37</v>
      </c>
      <c r="E12460" s="310" t="str">
        <f t="shared" si="195"/>
        <v>SINAPI 07/2024 INSUMOS</v>
      </c>
      <c r="F12460" s="31">
        <v>159.37</v>
      </c>
    </row>
    <row r="12461" spans="1:6" ht="40.5">
      <c r="A12461" s="31">
        <v>34385</v>
      </c>
      <c r="B12461" s="537" t="s">
        <v>12456</v>
      </c>
      <c r="C12461" s="31" t="s">
        <v>8036</v>
      </c>
      <c r="D12461" s="31">
        <v>232.5</v>
      </c>
      <c r="E12461" s="310" t="str">
        <f t="shared" si="195"/>
        <v>SINAPI 07/2024 INSUMOS</v>
      </c>
      <c r="F12461" s="31">
        <v>232.5</v>
      </c>
    </row>
    <row r="12462" spans="1:6" ht="40.5">
      <c r="A12462" s="31">
        <v>10499</v>
      </c>
      <c r="B12462" s="537" t="s">
        <v>12457</v>
      </c>
      <c r="C12462" s="31" t="s">
        <v>8036</v>
      </c>
      <c r="D12462" s="31">
        <v>93.74</v>
      </c>
      <c r="E12462" s="310" t="str">
        <f t="shared" si="195"/>
        <v>SINAPI 07/2024 INSUMOS</v>
      </c>
      <c r="F12462" s="31">
        <v>93.74</v>
      </c>
    </row>
    <row r="12463" spans="1:6" ht="40.5">
      <c r="A12463" s="31">
        <v>34384</v>
      </c>
      <c r="B12463" s="537" t="s">
        <v>12458</v>
      </c>
      <c r="C12463" s="31" t="s">
        <v>8036</v>
      </c>
      <c r="D12463" s="31">
        <v>281.25</v>
      </c>
      <c r="E12463" s="310" t="str">
        <f t="shared" si="195"/>
        <v>SINAPI 07/2024 INSUMOS</v>
      </c>
      <c r="F12463" s="31">
        <v>281.25</v>
      </c>
    </row>
    <row r="12464" spans="1:6" ht="40.5">
      <c r="A12464" s="31">
        <v>11185</v>
      </c>
      <c r="B12464" s="537" t="s">
        <v>12459</v>
      </c>
      <c r="C12464" s="31" t="s">
        <v>8036</v>
      </c>
      <c r="D12464" s="31">
        <v>290.62</v>
      </c>
      <c r="E12464" s="310" t="str">
        <f t="shared" si="195"/>
        <v>SINAPI 07/2024 INSUMOS</v>
      </c>
      <c r="F12464" s="31">
        <v>290.62</v>
      </c>
    </row>
    <row r="12465" spans="1:6" ht="40.5">
      <c r="A12465" s="31">
        <v>10507</v>
      </c>
      <c r="B12465" s="537" t="s">
        <v>12460</v>
      </c>
      <c r="C12465" s="31" t="s">
        <v>8036</v>
      </c>
      <c r="D12465" s="31">
        <v>388.31</v>
      </c>
      <c r="E12465" s="310" t="str">
        <f t="shared" si="195"/>
        <v>SINAPI 07/2024 INSUMOS</v>
      </c>
      <c r="F12465" s="31">
        <v>388.31</v>
      </c>
    </row>
    <row r="12466" spans="1:6" ht="40.5">
      <c r="A12466" s="31">
        <v>10505</v>
      </c>
      <c r="B12466" s="537" t="s">
        <v>12461</v>
      </c>
      <c r="C12466" s="31" t="s">
        <v>8036</v>
      </c>
      <c r="D12466" s="31">
        <v>229.13</v>
      </c>
      <c r="E12466" s="310" t="str">
        <f t="shared" si="195"/>
        <v>SINAPI 07/2024 INSUMOS</v>
      </c>
      <c r="F12466" s="31">
        <v>229.13</v>
      </c>
    </row>
    <row r="12467" spans="1:6" ht="40.5">
      <c r="A12467" s="31">
        <v>10506</v>
      </c>
      <c r="B12467" s="537" t="s">
        <v>12462</v>
      </c>
      <c r="C12467" s="31" t="s">
        <v>8036</v>
      </c>
      <c r="D12467" s="31">
        <v>299.11</v>
      </c>
      <c r="E12467" s="310" t="str">
        <f t="shared" si="195"/>
        <v>SINAPI 07/2024 INSUMOS</v>
      </c>
      <c r="F12467" s="31">
        <v>299.11</v>
      </c>
    </row>
    <row r="12468" spans="1:6" ht="40.5">
      <c r="A12468" s="31">
        <v>5031</v>
      </c>
      <c r="B12468" s="537" t="s">
        <v>12463</v>
      </c>
      <c r="C12468" s="31" t="s">
        <v>8036</v>
      </c>
      <c r="D12468" s="31">
        <v>420</v>
      </c>
      <c r="E12468" s="310" t="str">
        <f t="shared" si="195"/>
        <v>SINAPI 07/2024 INSUMOS</v>
      </c>
      <c r="F12468" s="31">
        <v>420</v>
      </c>
    </row>
    <row r="12469" spans="1:6" ht="40.5">
      <c r="A12469" s="31">
        <v>10502</v>
      </c>
      <c r="B12469" s="537" t="s">
        <v>12464</v>
      </c>
      <c r="C12469" s="31" t="s">
        <v>8036</v>
      </c>
      <c r="D12469" s="31">
        <v>489.4</v>
      </c>
      <c r="E12469" s="310" t="str">
        <f t="shared" si="195"/>
        <v>SINAPI 07/2024 INSUMOS</v>
      </c>
      <c r="F12469" s="31">
        <v>489.4</v>
      </c>
    </row>
    <row r="12470" spans="1:6" ht="40.5">
      <c r="A12470" s="31">
        <v>10501</v>
      </c>
      <c r="B12470" s="537" t="s">
        <v>12465</v>
      </c>
      <c r="C12470" s="31" t="s">
        <v>8036</v>
      </c>
      <c r="D12470" s="31">
        <v>276.49</v>
      </c>
      <c r="E12470" s="310" t="str">
        <f t="shared" si="195"/>
        <v>SINAPI 07/2024 INSUMOS</v>
      </c>
      <c r="F12470" s="31">
        <v>276.49</v>
      </c>
    </row>
    <row r="12471" spans="1:6" ht="40.5">
      <c r="A12471" s="31">
        <v>10503</v>
      </c>
      <c r="B12471" s="537" t="s">
        <v>12466</v>
      </c>
      <c r="C12471" s="31" t="s">
        <v>8036</v>
      </c>
      <c r="D12471" s="31">
        <v>373.54</v>
      </c>
      <c r="E12471" s="310" t="str">
        <f t="shared" si="195"/>
        <v>SINAPI 07/2024 INSUMOS</v>
      </c>
      <c r="F12471" s="31">
        <v>373.54</v>
      </c>
    </row>
    <row r="12472" spans="1:6" ht="40.5">
      <c r="A12472" s="31">
        <v>4500</v>
      </c>
      <c r="B12472" s="537" t="s">
        <v>12467</v>
      </c>
      <c r="C12472" s="31" t="s">
        <v>7677</v>
      </c>
      <c r="D12472" s="31">
        <v>19.96</v>
      </c>
      <c r="E12472" s="310" t="str">
        <f t="shared" si="195"/>
        <v>SINAPI 07/2024 INSUMOS</v>
      </c>
      <c r="F12472" s="31">
        <v>19.96</v>
      </c>
    </row>
    <row r="12473" spans="1:6" ht="40.5">
      <c r="A12473" s="31">
        <v>4448</v>
      </c>
      <c r="B12473" s="537" t="s">
        <v>12468</v>
      </c>
      <c r="C12473" s="31" t="s">
        <v>7677</v>
      </c>
      <c r="D12473" s="31">
        <v>27.42</v>
      </c>
      <c r="E12473" s="310" t="str">
        <f t="shared" si="195"/>
        <v>SINAPI 07/2024 INSUMOS</v>
      </c>
      <c r="F12473" s="31">
        <v>27.42</v>
      </c>
    </row>
    <row r="12474" spans="1:6" ht="45">
      <c r="A12474" s="31">
        <v>20213</v>
      </c>
      <c r="B12474" s="537" t="s">
        <v>12469</v>
      </c>
      <c r="C12474" s="31" t="s">
        <v>7677</v>
      </c>
      <c r="D12474" s="31">
        <v>26.38</v>
      </c>
      <c r="E12474" s="310" t="str">
        <f t="shared" si="195"/>
        <v>SINAPI 07/2024 INSUMOS</v>
      </c>
      <c r="F12474" s="31">
        <v>26.38</v>
      </c>
    </row>
    <row r="12475" spans="1:6" ht="45">
      <c r="A12475" s="31">
        <v>20211</v>
      </c>
      <c r="B12475" s="537" t="s">
        <v>12470</v>
      </c>
      <c r="C12475" s="31" t="s">
        <v>7677</v>
      </c>
      <c r="D12475" s="31">
        <v>34.93</v>
      </c>
      <c r="E12475" s="310" t="str">
        <f t="shared" si="195"/>
        <v>SINAPI 07/2024 INSUMOS</v>
      </c>
      <c r="F12475" s="31">
        <v>34.93</v>
      </c>
    </row>
    <row r="12476" spans="1:6" ht="40.5">
      <c r="A12476" s="31">
        <v>40270</v>
      </c>
      <c r="B12476" s="537" t="s">
        <v>12471</v>
      </c>
      <c r="C12476" s="31" t="s">
        <v>7677</v>
      </c>
      <c r="D12476" s="31">
        <v>114.03</v>
      </c>
      <c r="E12476" s="310" t="str">
        <f t="shared" si="195"/>
        <v>SINAPI 07/2024 INSUMOS</v>
      </c>
      <c r="F12476" s="31">
        <v>114.03</v>
      </c>
    </row>
    <row r="12477" spans="1:6" ht="45">
      <c r="A12477" s="31">
        <v>4425</v>
      </c>
      <c r="B12477" s="537" t="s">
        <v>12472</v>
      </c>
      <c r="C12477" s="31" t="s">
        <v>7677</v>
      </c>
      <c r="D12477" s="31">
        <v>28.87</v>
      </c>
      <c r="E12477" s="310" t="str">
        <f t="shared" si="195"/>
        <v>SINAPI 07/2024 INSUMOS</v>
      </c>
      <c r="F12477" s="31">
        <v>28.87</v>
      </c>
    </row>
    <row r="12478" spans="1:6" ht="45">
      <c r="A12478" s="31">
        <v>4472</v>
      </c>
      <c r="B12478" s="537" t="s">
        <v>12473</v>
      </c>
      <c r="C12478" s="31" t="s">
        <v>7677</v>
      </c>
      <c r="D12478" s="31">
        <v>36.06</v>
      </c>
      <c r="E12478" s="310" t="str">
        <f t="shared" si="195"/>
        <v>SINAPI 07/2024 INSUMOS</v>
      </c>
      <c r="F12478" s="31">
        <v>36.06</v>
      </c>
    </row>
    <row r="12479" spans="1:6" ht="45">
      <c r="A12479" s="31">
        <v>35272</v>
      </c>
      <c r="B12479" s="537" t="s">
        <v>12474</v>
      </c>
      <c r="C12479" s="31" t="s">
        <v>7677</v>
      </c>
      <c r="D12479" s="31">
        <v>52.13</v>
      </c>
      <c r="E12479" s="310" t="str">
        <f t="shared" si="195"/>
        <v>SINAPI 07/2024 INSUMOS</v>
      </c>
      <c r="F12479" s="31">
        <v>52.13</v>
      </c>
    </row>
    <row r="12480" spans="1:6" ht="45">
      <c r="A12480" s="31">
        <v>4481</v>
      </c>
      <c r="B12480" s="537" t="s">
        <v>12475</v>
      </c>
      <c r="C12480" s="31" t="s">
        <v>7677</v>
      </c>
      <c r="D12480" s="31">
        <v>55.8</v>
      </c>
      <c r="E12480" s="310" t="str">
        <f t="shared" si="195"/>
        <v>SINAPI 07/2024 INSUMOS</v>
      </c>
      <c r="F12480" s="31">
        <v>55.8</v>
      </c>
    </row>
    <row r="12481" spans="1:6" ht="40.5">
      <c r="A12481" s="31">
        <v>34345</v>
      </c>
      <c r="B12481" s="537" t="s">
        <v>12476</v>
      </c>
      <c r="C12481" s="31" t="s">
        <v>7781</v>
      </c>
      <c r="D12481" s="31">
        <v>13.99</v>
      </c>
      <c r="E12481" s="310" t="str">
        <f t="shared" si="195"/>
        <v>SINAPI 07/2024 INSUMOS</v>
      </c>
      <c r="F12481" s="31">
        <v>16.239999999999998</v>
      </c>
    </row>
    <row r="12482" spans="1:6" ht="40.5">
      <c r="A12482" s="31">
        <v>41096</v>
      </c>
      <c r="B12482" s="537" t="s">
        <v>12477</v>
      </c>
      <c r="C12482" s="31" t="s">
        <v>7783</v>
      </c>
      <c r="D12482" s="118">
        <v>2447.25</v>
      </c>
      <c r="E12482" s="310" t="str">
        <f t="shared" si="195"/>
        <v>SINAPI 07/2024 INSUMOS</v>
      </c>
      <c r="F12482" s="118">
        <v>2841.56</v>
      </c>
    </row>
    <row r="12483" spans="1:6">
      <c r="A12483" s="18"/>
    </row>
    <row r="12484" spans="1:6">
      <c r="A12484" s="18"/>
    </row>
    <row r="12485" spans="1:6">
      <c r="A12485" s="18"/>
    </row>
    <row r="12486" spans="1:6">
      <c r="A12486" s="18"/>
    </row>
    <row r="12487" spans="1:6">
      <c r="A12487" s="18"/>
    </row>
    <row r="12488" spans="1:6">
      <c r="A12488" s="18"/>
    </row>
    <row r="12489" spans="1:6">
      <c r="A12489" s="18"/>
    </row>
    <row r="12490" spans="1:6">
      <c r="A12490" s="18"/>
    </row>
    <row r="12491" spans="1:6">
      <c r="A12491" s="18"/>
    </row>
    <row r="12492" spans="1:6">
      <c r="A12492" s="18"/>
    </row>
    <row r="12493" spans="1:6">
      <c r="A12493" s="18"/>
    </row>
    <row r="12494" spans="1:6">
      <c r="A12494" s="18"/>
    </row>
    <row r="12495" spans="1:6">
      <c r="A12495" s="18"/>
    </row>
    <row r="12496" spans="1:6">
      <c r="A12496" s="18"/>
    </row>
    <row r="12497" spans="1:1">
      <c r="A12497" s="18"/>
    </row>
    <row r="12498" spans="1:1">
      <c r="A12498" s="18"/>
    </row>
    <row r="12499" spans="1:1">
      <c r="A12499" s="18"/>
    </row>
    <row r="12500" spans="1:1">
      <c r="A12500" s="18"/>
    </row>
    <row r="12501" spans="1:1">
      <c r="A12501" s="18"/>
    </row>
    <row r="12502" spans="1:1">
      <c r="A12502" s="18"/>
    </row>
    <row r="12503" spans="1:1">
      <c r="A12503" s="18"/>
    </row>
    <row r="12504" spans="1:1">
      <c r="A12504" s="18"/>
    </row>
    <row r="12505" spans="1:1">
      <c r="A12505" s="18"/>
    </row>
    <row r="12506" spans="1:1">
      <c r="A12506" s="18"/>
    </row>
    <row r="12507" spans="1:1">
      <c r="A12507" s="18"/>
    </row>
    <row r="12508" spans="1:1">
      <c r="A12508" s="18"/>
    </row>
    <row r="12509" spans="1:1">
      <c r="A12509" s="18"/>
    </row>
    <row r="12510" spans="1:1">
      <c r="A12510" s="18"/>
    </row>
    <row r="12511" spans="1:1">
      <c r="A12511" s="18"/>
    </row>
    <row r="12512" spans="1:1">
      <c r="A12512" s="18"/>
    </row>
    <row r="12513" spans="1:1">
      <c r="A12513" s="18"/>
    </row>
    <row r="12514" spans="1:1">
      <c r="A12514" s="18"/>
    </row>
    <row r="12515" spans="1:1">
      <c r="A12515" s="18"/>
    </row>
    <row r="12516" spans="1:1">
      <c r="A12516" s="18"/>
    </row>
    <row r="12517" spans="1:1">
      <c r="A12517" s="18"/>
    </row>
    <row r="12518" spans="1:1">
      <c r="A12518" s="18"/>
    </row>
    <row r="12519" spans="1:1">
      <c r="A12519" s="18"/>
    </row>
    <row r="12520" spans="1:1">
      <c r="A12520" s="18"/>
    </row>
    <row r="12521" spans="1:1">
      <c r="A12521" s="18"/>
    </row>
    <row r="12522" spans="1:1">
      <c r="A12522" s="18"/>
    </row>
    <row r="12523" spans="1:1">
      <c r="A12523" s="18"/>
    </row>
    <row r="12524" spans="1:1">
      <c r="A12524" s="18"/>
    </row>
    <row r="12525" spans="1:1">
      <c r="A12525" s="18"/>
    </row>
    <row r="12526" spans="1:1">
      <c r="A12526" s="18"/>
    </row>
    <row r="12527" spans="1:1">
      <c r="A12527" s="18"/>
    </row>
    <row r="12528" spans="1:1">
      <c r="A12528" s="18"/>
    </row>
    <row r="12529" spans="1:1">
      <c r="A12529" s="18"/>
    </row>
    <row r="12530" spans="1:1">
      <c r="A12530" s="18"/>
    </row>
    <row r="12531" spans="1:1">
      <c r="A12531" s="18"/>
    </row>
    <row r="12532" spans="1:1">
      <c r="A12532" s="18"/>
    </row>
    <row r="12533" spans="1:1">
      <c r="A12533" s="18"/>
    </row>
    <row r="12534" spans="1:1">
      <c r="A12534" s="18"/>
    </row>
    <row r="12535" spans="1:1">
      <c r="A12535" s="18"/>
    </row>
    <row r="12536" spans="1:1">
      <c r="A12536" s="18"/>
    </row>
    <row r="12537" spans="1:1">
      <c r="A12537" s="18"/>
    </row>
    <row r="12538" spans="1:1">
      <c r="A12538" s="18"/>
    </row>
    <row r="12539" spans="1:1">
      <c r="A12539" s="18"/>
    </row>
    <row r="12540" spans="1:1">
      <c r="A12540" s="18"/>
    </row>
    <row r="12541" spans="1:1">
      <c r="A12541" s="18"/>
    </row>
    <row r="12542" spans="1:1">
      <c r="A12542" s="18"/>
    </row>
    <row r="12543" spans="1:1">
      <c r="A12543" s="18"/>
    </row>
    <row r="12544" spans="1:1">
      <c r="A12544" s="18"/>
    </row>
    <row r="12545" spans="1:1">
      <c r="A12545" s="18"/>
    </row>
    <row r="12546" spans="1:1">
      <c r="A12546" s="18"/>
    </row>
    <row r="12547" spans="1:1">
      <c r="A12547" s="18"/>
    </row>
    <row r="12548" spans="1:1">
      <c r="A12548" s="18"/>
    </row>
    <row r="12549" spans="1:1">
      <c r="A12549" s="18"/>
    </row>
    <row r="12550" spans="1:1">
      <c r="A12550" s="18"/>
    </row>
    <row r="12551" spans="1:1">
      <c r="A12551" s="18"/>
    </row>
    <row r="12552" spans="1:1">
      <c r="A12552" s="18"/>
    </row>
    <row r="12553" spans="1:1">
      <c r="A12553" s="18"/>
    </row>
    <row r="12554" spans="1:1">
      <c r="A12554" s="18"/>
    </row>
    <row r="12555" spans="1:1">
      <c r="A12555" s="18"/>
    </row>
    <row r="12556" spans="1:1">
      <c r="A12556" s="18"/>
    </row>
    <row r="12557" spans="1:1">
      <c r="A12557" s="18"/>
    </row>
    <row r="12558" spans="1:1">
      <c r="A12558" s="18"/>
    </row>
    <row r="12559" spans="1:1">
      <c r="A12559" s="18"/>
    </row>
    <row r="12560" spans="1:1">
      <c r="A12560" s="18"/>
    </row>
    <row r="12561" spans="1:1">
      <c r="A12561" s="18"/>
    </row>
    <row r="12562" spans="1:1">
      <c r="A12562" s="18"/>
    </row>
    <row r="12563" spans="1:1">
      <c r="A12563" s="18"/>
    </row>
    <row r="12564" spans="1:1">
      <c r="A12564" s="18"/>
    </row>
    <row r="12565" spans="1:1">
      <c r="A12565" s="18"/>
    </row>
    <row r="12566" spans="1:1">
      <c r="A12566" s="18"/>
    </row>
    <row r="12567" spans="1:1">
      <c r="A12567" s="18"/>
    </row>
    <row r="12568" spans="1:1">
      <c r="A12568" s="18"/>
    </row>
    <row r="12569" spans="1:1">
      <c r="A12569" s="18"/>
    </row>
    <row r="12570" spans="1:1">
      <c r="A12570" s="18"/>
    </row>
    <row r="12571" spans="1:1">
      <c r="A12571" s="18"/>
    </row>
    <row r="12572" spans="1:1">
      <c r="A12572" s="18"/>
    </row>
    <row r="12573" spans="1:1">
      <c r="A12573" s="18"/>
    </row>
    <row r="12574" spans="1:1">
      <c r="A12574" s="18"/>
    </row>
    <row r="12575" spans="1:1">
      <c r="A12575" s="18"/>
    </row>
    <row r="12576" spans="1:1">
      <c r="A12576" s="18"/>
    </row>
    <row r="12577" spans="1:1">
      <c r="A12577" s="18"/>
    </row>
    <row r="12578" spans="1:1">
      <c r="A12578" s="18"/>
    </row>
    <row r="12579" spans="1:1">
      <c r="A12579" s="18"/>
    </row>
    <row r="12580" spans="1:1">
      <c r="A12580" s="18"/>
    </row>
    <row r="12581" spans="1:1">
      <c r="A12581" s="18"/>
    </row>
    <row r="12582" spans="1:1">
      <c r="A12582" s="18"/>
    </row>
    <row r="12583" spans="1:1">
      <c r="A12583" s="18"/>
    </row>
    <row r="12584" spans="1:1">
      <c r="A12584" s="18"/>
    </row>
    <row r="12585" spans="1:1">
      <c r="A12585" s="18"/>
    </row>
    <row r="12586" spans="1:1">
      <c r="A12586" s="18"/>
    </row>
    <row r="12587" spans="1:1">
      <c r="A12587" s="18"/>
    </row>
    <row r="12588" spans="1:1">
      <c r="A12588" s="18"/>
    </row>
    <row r="12589" spans="1:1">
      <c r="A12589" s="18"/>
    </row>
    <row r="12590" spans="1:1">
      <c r="A12590" s="18"/>
    </row>
    <row r="12591" spans="1:1">
      <c r="A12591" s="18"/>
    </row>
    <row r="12592" spans="1:1">
      <c r="A12592" s="18"/>
    </row>
    <row r="12593" spans="1:1">
      <c r="A12593" s="18"/>
    </row>
    <row r="12594" spans="1:1">
      <c r="A12594" s="18"/>
    </row>
    <row r="12595" spans="1:1">
      <c r="A12595" s="18"/>
    </row>
    <row r="12596" spans="1:1">
      <c r="A12596" s="18"/>
    </row>
    <row r="12597" spans="1:1">
      <c r="A12597" s="18"/>
    </row>
    <row r="12598" spans="1:1">
      <c r="A12598" s="18"/>
    </row>
    <row r="12599" spans="1:1">
      <c r="A12599" s="18"/>
    </row>
    <row r="12600" spans="1:1">
      <c r="A12600" s="18"/>
    </row>
    <row r="12601" spans="1:1">
      <c r="A12601" s="18"/>
    </row>
    <row r="12602" spans="1:1">
      <c r="A12602" s="18"/>
    </row>
    <row r="12603" spans="1:1">
      <c r="A12603" s="18"/>
    </row>
    <row r="12604" spans="1:1">
      <c r="A12604" s="18"/>
    </row>
    <row r="12605" spans="1:1">
      <c r="A12605" s="18"/>
    </row>
    <row r="12606" spans="1:1">
      <c r="A12606" s="18"/>
    </row>
    <row r="12607" spans="1:1">
      <c r="A12607" s="18"/>
    </row>
    <row r="12608" spans="1:1">
      <c r="A12608" s="18"/>
    </row>
    <row r="12609" spans="1:1">
      <c r="A12609" s="18"/>
    </row>
    <row r="12610" spans="1:1">
      <c r="A12610" s="18"/>
    </row>
    <row r="12611" spans="1:1">
      <c r="A12611" s="18"/>
    </row>
    <row r="12612" spans="1:1">
      <c r="A12612" s="18"/>
    </row>
    <row r="12613" spans="1:1">
      <c r="A12613" s="18"/>
    </row>
    <row r="12614" spans="1:1">
      <c r="A12614" s="18"/>
    </row>
    <row r="12615" spans="1:1">
      <c r="A12615" s="18"/>
    </row>
    <row r="12616" spans="1:1">
      <c r="A12616" s="18"/>
    </row>
    <row r="12617" spans="1:1">
      <c r="A12617" s="18"/>
    </row>
    <row r="12618" spans="1:1">
      <c r="A12618" s="18"/>
    </row>
    <row r="12619" spans="1:1">
      <c r="A12619" s="18"/>
    </row>
    <row r="12620" spans="1:1">
      <c r="A12620" s="18"/>
    </row>
    <row r="12621" spans="1:1">
      <c r="A12621" s="18"/>
    </row>
    <row r="12622" spans="1:1">
      <c r="A12622" s="18"/>
    </row>
    <row r="12623" spans="1:1">
      <c r="A12623" s="18"/>
    </row>
    <row r="12624" spans="1:1">
      <c r="A12624" s="18"/>
    </row>
    <row r="12625" spans="1:1">
      <c r="A12625" s="18"/>
    </row>
    <row r="12626" spans="1:1">
      <c r="A12626" s="18"/>
    </row>
    <row r="12627" spans="1:1">
      <c r="A12627" s="18"/>
    </row>
    <row r="12628" spans="1:1">
      <c r="A12628" s="18"/>
    </row>
    <row r="12629" spans="1:1">
      <c r="A12629" s="18"/>
    </row>
    <row r="12630" spans="1:1">
      <c r="A12630" s="18"/>
    </row>
    <row r="12631" spans="1:1">
      <c r="A12631" s="18"/>
    </row>
    <row r="12632" spans="1:1">
      <c r="A12632" s="18"/>
    </row>
    <row r="12633" spans="1:1">
      <c r="A12633" s="18"/>
    </row>
    <row r="12634" spans="1:1">
      <c r="A12634" s="18"/>
    </row>
    <row r="12635" spans="1:1">
      <c r="A12635" s="18"/>
    </row>
    <row r="12636" spans="1:1">
      <c r="A12636" s="18"/>
    </row>
    <row r="12637" spans="1:1">
      <c r="A12637" s="18"/>
    </row>
    <row r="12638" spans="1:1">
      <c r="A12638" s="18"/>
    </row>
    <row r="12639" spans="1:1">
      <c r="A12639" s="18"/>
    </row>
    <row r="12640" spans="1:1">
      <c r="A12640" s="18"/>
    </row>
    <row r="12641" spans="1:1">
      <c r="A12641" s="18"/>
    </row>
    <row r="12642" spans="1:1">
      <c r="A12642" s="18"/>
    </row>
    <row r="12643" spans="1:1">
      <c r="A12643" s="18"/>
    </row>
    <row r="12644" spans="1:1">
      <c r="A12644" s="18"/>
    </row>
    <row r="12645" spans="1:1">
      <c r="A12645" s="18"/>
    </row>
    <row r="12646" spans="1:1">
      <c r="A12646" s="18"/>
    </row>
    <row r="12647" spans="1:1">
      <c r="A12647" s="18"/>
    </row>
    <row r="12648" spans="1:1">
      <c r="A12648" s="18"/>
    </row>
    <row r="12649" spans="1:1">
      <c r="A12649" s="18"/>
    </row>
    <row r="12650" spans="1:1">
      <c r="A12650" s="18"/>
    </row>
    <row r="12651" spans="1:1">
      <c r="A12651" s="18"/>
    </row>
    <row r="12652" spans="1:1">
      <c r="A12652" s="18"/>
    </row>
    <row r="12653" spans="1:1">
      <c r="A12653" s="18"/>
    </row>
    <row r="12654" spans="1:1">
      <c r="A12654" s="18"/>
    </row>
    <row r="12655" spans="1:1">
      <c r="A12655" s="18"/>
    </row>
    <row r="12656" spans="1:1">
      <c r="A12656" s="18"/>
    </row>
    <row r="12657" spans="1:1">
      <c r="A12657" s="18"/>
    </row>
    <row r="12658" spans="1:1">
      <c r="A12658" s="18"/>
    </row>
    <row r="12659" spans="1:1">
      <c r="A12659" s="18"/>
    </row>
    <row r="12660" spans="1:1">
      <c r="A12660" s="18"/>
    </row>
    <row r="12661" spans="1:1">
      <c r="A12661" s="18"/>
    </row>
    <row r="12662" spans="1:1">
      <c r="A12662" s="18"/>
    </row>
    <row r="12663" spans="1:1">
      <c r="A12663" s="18"/>
    </row>
    <row r="12664" spans="1:1">
      <c r="A12664" s="18"/>
    </row>
    <row r="12665" spans="1:1">
      <c r="A12665" s="18"/>
    </row>
    <row r="12666" spans="1:1">
      <c r="A12666" s="18"/>
    </row>
    <row r="12667" spans="1:1">
      <c r="A12667" s="18"/>
    </row>
    <row r="12668" spans="1:1">
      <c r="A12668" s="18"/>
    </row>
    <row r="12669" spans="1:1">
      <c r="A12669" s="18"/>
    </row>
    <row r="12670" spans="1:1">
      <c r="A12670" s="18"/>
    </row>
    <row r="12671" spans="1:1">
      <c r="A12671" s="18"/>
    </row>
    <row r="12672" spans="1:1">
      <c r="A12672" s="18"/>
    </row>
    <row r="12673" spans="1:1">
      <c r="A12673" s="18"/>
    </row>
    <row r="12674" spans="1:1">
      <c r="A12674" s="18"/>
    </row>
    <row r="12675" spans="1:1">
      <c r="A12675" s="18"/>
    </row>
    <row r="12676" spans="1:1">
      <c r="A12676" s="18"/>
    </row>
    <row r="12677" spans="1:1">
      <c r="A12677" s="18"/>
    </row>
    <row r="12678" spans="1:1">
      <c r="A12678" s="18"/>
    </row>
    <row r="12679" spans="1:1">
      <c r="A12679" s="18"/>
    </row>
    <row r="12680" spans="1:1">
      <c r="A12680" s="18"/>
    </row>
    <row r="12681" spans="1:1">
      <c r="A12681" s="18"/>
    </row>
    <row r="12682" spans="1:1">
      <c r="A12682" s="18"/>
    </row>
    <row r="12683" spans="1:1">
      <c r="A12683" s="18"/>
    </row>
    <row r="12684" spans="1:1">
      <c r="A12684" s="18"/>
    </row>
    <row r="12685" spans="1:1">
      <c r="A12685" s="18"/>
    </row>
    <row r="12686" spans="1:1">
      <c r="A12686" s="18"/>
    </row>
    <row r="12687" spans="1:1">
      <c r="A12687" s="18"/>
    </row>
    <row r="12688" spans="1:1">
      <c r="A12688" s="18"/>
    </row>
    <row r="12689" spans="1:1">
      <c r="A12689" s="18"/>
    </row>
    <row r="12690" spans="1:1">
      <c r="A12690" s="18"/>
    </row>
    <row r="12691" spans="1:1">
      <c r="A12691" s="18"/>
    </row>
    <row r="12692" spans="1:1">
      <c r="A12692" s="18"/>
    </row>
    <row r="12693" spans="1:1">
      <c r="A12693" s="18"/>
    </row>
    <row r="12694" spans="1:1">
      <c r="A12694" s="18"/>
    </row>
    <row r="12695" spans="1:1">
      <c r="A12695" s="18"/>
    </row>
    <row r="12696" spans="1:1">
      <c r="A12696" s="18"/>
    </row>
    <row r="12697" spans="1:1">
      <c r="A12697" s="18"/>
    </row>
    <row r="12698" spans="1:1">
      <c r="A12698" s="18"/>
    </row>
    <row r="12699" spans="1:1">
      <c r="A12699" s="18"/>
    </row>
    <row r="12700" spans="1:1">
      <c r="A12700" s="18"/>
    </row>
    <row r="12701" spans="1:1">
      <c r="A12701" s="18"/>
    </row>
    <row r="12702" spans="1:1">
      <c r="A12702" s="18"/>
    </row>
    <row r="12703" spans="1:1">
      <c r="A12703" s="18"/>
    </row>
    <row r="12704" spans="1:1">
      <c r="A12704" s="18"/>
    </row>
    <row r="12705" spans="1:1">
      <c r="A12705" s="18"/>
    </row>
    <row r="12706" spans="1:1">
      <c r="A12706" s="18"/>
    </row>
    <row r="12707" spans="1:1">
      <c r="A12707" s="18"/>
    </row>
    <row r="12708" spans="1:1">
      <c r="A12708" s="18"/>
    </row>
    <row r="12709" spans="1:1">
      <c r="A12709" s="18"/>
    </row>
    <row r="12710" spans="1:1">
      <c r="A12710" s="18"/>
    </row>
    <row r="12711" spans="1:1">
      <c r="A12711" s="18"/>
    </row>
    <row r="12712" spans="1:1">
      <c r="A12712" s="18"/>
    </row>
    <row r="12713" spans="1:1">
      <c r="A12713" s="18"/>
    </row>
    <row r="12714" spans="1:1">
      <c r="A12714" s="18"/>
    </row>
    <row r="12715" spans="1:1">
      <c r="A12715" s="18"/>
    </row>
    <row r="12716" spans="1:1">
      <c r="A12716" s="18"/>
    </row>
    <row r="12717" spans="1:1">
      <c r="A12717" s="18"/>
    </row>
    <row r="12718" spans="1:1">
      <c r="A12718" s="18"/>
    </row>
    <row r="12719" spans="1:1">
      <c r="A12719" s="18"/>
    </row>
    <row r="12720" spans="1:1">
      <c r="A12720" s="18"/>
    </row>
    <row r="12721" spans="1:1">
      <c r="A12721" s="18"/>
    </row>
    <row r="12722" spans="1:1">
      <c r="A12722" s="18"/>
    </row>
    <row r="12723" spans="1:1">
      <c r="A12723" s="18"/>
    </row>
    <row r="12724" spans="1:1">
      <c r="A12724" s="18"/>
    </row>
    <row r="12725" spans="1:1">
      <c r="A12725" s="18"/>
    </row>
    <row r="12726" spans="1:1">
      <c r="A12726" s="18"/>
    </row>
    <row r="12727" spans="1:1">
      <c r="A12727" s="18"/>
    </row>
    <row r="12728" spans="1:1">
      <c r="A12728" s="18"/>
    </row>
    <row r="12729" spans="1:1">
      <c r="A12729" s="18"/>
    </row>
    <row r="12730" spans="1:1">
      <c r="A12730" s="18"/>
    </row>
    <row r="12731" spans="1:1">
      <c r="A12731" s="18"/>
    </row>
    <row r="12732" spans="1:1">
      <c r="A12732" s="18"/>
    </row>
    <row r="12733" spans="1:1">
      <c r="A12733" s="18"/>
    </row>
    <row r="12734" spans="1:1">
      <c r="A12734" s="18"/>
    </row>
    <row r="12735" spans="1:1">
      <c r="A12735" s="18"/>
    </row>
    <row r="12736" spans="1:1">
      <c r="A12736" s="18"/>
    </row>
    <row r="12737" spans="1:1">
      <c r="A12737" s="18"/>
    </row>
    <row r="12738" spans="1:1">
      <c r="A12738" s="18"/>
    </row>
    <row r="12739" spans="1:1">
      <c r="A12739" s="18"/>
    </row>
    <row r="12740" spans="1:1">
      <c r="A12740" s="18"/>
    </row>
    <row r="12741" spans="1:1">
      <c r="A12741" s="18"/>
    </row>
    <row r="12742" spans="1:1">
      <c r="A12742" s="18"/>
    </row>
    <row r="12743" spans="1:1">
      <c r="A12743" s="18"/>
    </row>
    <row r="12744" spans="1:1">
      <c r="A12744" s="18"/>
    </row>
    <row r="12745" spans="1:1">
      <c r="A12745" s="18"/>
    </row>
    <row r="12746" spans="1:1">
      <c r="A12746" s="18"/>
    </row>
    <row r="12747" spans="1:1">
      <c r="A12747" s="18"/>
    </row>
    <row r="12748" spans="1:1">
      <c r="A12748" s="18"/>
    </row>
    <row r="12749" spans="1:1">
      <c r="A12749" s="18"/>
    </row>
    <row r="12750" spans="1:1">
      <c r="A12750" s="18"/>
    </row>
    <row r="12751" spans="1:1">
      <c r="A12751" s="18"/>
    </row>
    <row r="12752" spans="1:1">
      <c r="A12752" s="18"/>
    </row>
    <row r="12753" spans="1:1">
      <c r="A12753" s="18"/>
    </row>
    <row r="12754" spans="1:1">
      <c r="A12754" s="18"/>
    </row>
    <row r="12755" spans="1:1">
      <c r="A12755" s="18"/>
    </row>
    <row r="12756" spans="1:1">
      <c r="A12756" s="18"/>
    </row>
    <row r="12757" spans="1:1">
      <c r="A12757" s="18"/>
    </row>
    <row r="12758" spans="1:1">
      <c r="A12758" s="18"/>
    </row>
    <row r="12759" spans="1:1">
      <c r="A12759" s="18"/>
    </row>
    <row r="12760" spans="1:1">
      <c r="A12760" s="18"/>
    </row>
    <row r="12761" spans="1:1">
      <c r="A12761" s="18"/>
    </row>
    <row r="12762" spans="1:1">
      <c r="A12762" s="18"/>
    </row>
    <row r="12763" spans="1:1">
      <c r="A12763" s="18"/>
    </row>
    <row r="12764" spans="1:1">
      <c r="A12764" s="18"/>
    </row>
    <row r="12765" spans="1:1">
      <c r="A12765" s="18"/>
    </row>
    <row r="12766" spans="1:1">
      <c r="A12766" s="18"/>
    </row>
    <row r="12767" spans="1:1">
      <c r="A12767" s="18"/>
    </row>
    <row r="12768" spans="1:1">
      <c r="A12768" s="18"/>
    </row>
    <row r="12769" spans="1:1">
      <c r="A12769" s="18"/>
    </row>
    <row r="12770" spans="1:1">
      <c r="A12770" s="18"/>
    </row>
    <row r="12771" spans="1:1">
      <c r="A12771" s="18"/>
    </row>
    <row r="12772" spans="1:1">
      <c r="A12772" s="18"/>
    </row>
    <row r="12773" spans="1:1">
      <c r="A12773" s="18"/>
    </row>
    <row r="12774" spans="1:1">
      <c r="A12774" s="18"/>
    </row>
    <row r="12775" spans="1:1">
      <c r="A12775" s="18"/>
    </row>
    <row r="12776" spans="1:1">
      <c r="A12776" s="18"/>
    </row>
    <row r="12777" spans="1:1">
      <c r="A12777" s="18"/>
    </row>
    <row r="12778" spans="1:1">
      <c r="A12778" s="18"/>
    </row>
    <row r="12779" spans="1:1">
      <c r="A12779" s="18"/>
    </row>
    <row r="12780" spans="1:1">
      <c r="A12780" s="18"/>
    </row>
    <row r="12781" spans="1:1">
      <c r="A12781" s="18"/>
    </row>
    <row r="12782" spans="1:1">
      <c r="A12782" s="18"/>
    </row>
    <row r="12783" spans="1:1">
      <c r="A12783" s="18"/>
    </row>
    <row r="12784" spans="1:1">
      <c r="A12784" s="18"/>
    </row>
    <row r="12785" spans="1:1">
      <c r="A12785" s="18"/>
    </row>
    <row r="12786" spans="1:1">
      <c r="A12786" s="18"/>
    </row>
    <row r="12787" spans="1:1">
      <c r="A12787" s="18"/>
    </row>
    <row r="12788" spans="1:1">
      <c r="A12788" s="18"/>
    </row>
    <row r="12789" spans="1:1">
      <c r="A12789" s="18"/>
    </row>
    <row r="12790" spans="1:1">
      <c r="A12790" s="18"/>
    </row>
    <row r="12791" spans="1:1">
      <c r="A12791" s="18"/>
    </row>
    <row r="12792" spans="1:1">
      <c r="A12792" s="18"/>
    </row>
    <row r="12793" spans="1:1">
      <c r="A12793" s="18"/>
    </row>
    <row r="12794" spans="1:1">
      <c r="A12794" s="18"/>
    </row>
    <row r="12795" spans="1:1">
      <c r="A12795" s="18"/>
    </row>
    <row r="12796" spans="1:1">
      <c r="A12796" s="18"/>
    </row>
    <row r="12797" spans="1:1">
      <c r="A12797" s="18"/>
    </row>
    <row r="12798" spans="1:1">
      <c r="A12798" s="18"/>
    </row>
    <row r="12799" spans="1:1">
      <c r="A12799" s="18"/>
    </row>
    <row r="12800" spans="1:1">
      <c r="A12800" s="18"/>
    </row>
    <row r="12801" spans="1:1">
      <c r="A12801" s="18"/>
    </row>
    <row r="12802" spans="1:1">
      <c r="A12802" s="18"/>
    </row>
    <row r="12803" spans="1:1">
      <c r="A12803" s="18"/>
    </row>
    <row r="12804" spans="1:1">
      <c r="A12804" s="18"/>
    </row>
    <row r="12805" spans="1:1">
      <c r="A12805" s="18"/>
    </row>
    <row r="12806" spans="1:1">
      <c r="A12806" s="18"/>
    </row>
    <row r="12807" spans="1:1">
      <c r="A12807" s="18"/>
    </row>
    <row r="12808" spans="1:1">
      <c r="A12808" s="18"/>
    </row>
    <row r="12809" spans="1:1">
      <c r="A12809" s="18"/>
    </row>
    <row r="12810" spans="1:1">
      <c r="A12810" s="18"/>
    </row>
    <row r="12811" spans="1:1">
      <c r="A12811" s="18"/>
    </row>
    <row r="12812" spans="1:1">
      <c r="A12812" s="18"/>
    </row>
    <row r="12813" spans="1:1">
      <c r="A12813" s="18"/>
    </row>
    <row r="12814" spans="1:1">
      <c r="A12814" s="18"/>
    </row>
    <row r="12815" spans="1:1">
      <c r="A12815" s="18"/>
    </row>
    <row r="12816" spans="1:1">
      <c r="A12816" s="18"/>
    </row>
    <row r="12817" spans="1:1">
      <c r="A12817" s="18"/>
    </row>
    <row r="12818" spans="1:1">
      <c r="A12818" s="18"/>
    </row>
    <row r="12819" spans="1:1">
      <c r="A12819" s="18"/>
    </row>
    <row r="12820" spans="1:1">
      <c r="A12820" s="18"/>
    </row>
    <row r="12821" spans="1:1">
      <c r="A12821" s="18"/>
    </row>
    <row r="12822" spans="1:1">
      <c r="A12822" s="18"/>
    </row>
    <row r="12823" spans="1:1">
      <c r="A12823" s="18"/>
    </row>
    <row r="12824" spans="1:1">
      <c r="A12824" s="18"/>
    </row>
    <row r="12825" spans="1:1">
      <c r="A12825" s="18"/>
    </row>
    <row r="12826" spans="1:1">
      <c r="A12826" s="18"/>
    </row>
    <row r="12827" spans="1:1">
      <c r="A12827" s="18"/>
    </row>
    <row r="12828" spans="1:1">
      <c r="A12828" s="18"/>
    </row>
    <row r="12829" spans="1:1">
      <c r="A12829" s="18"/>
    </row>
    <row r="12830" spans="1:1">
      <c r="A12830" s="18"/>
    </row>
    <row r="12831" spans="1:1">
      <c r="A12831" s="18"/>
    </row>
    <row r="12832" spans="1:1">
      <c r="A12832" s="18"/>
    </row>
    <row r="12833" spans="1:1">
      <c r="A12833" s="18"/>
    </row>
    <row r="12834" spans="1:1">
      <c r="A12834" s="18"/>
    </row>
    <row r="12835" spans="1:1">
      <c r="A12835" s="18"/>
    </row>
    <row r="12836" spans="1:1">
      <c r="A12836" s="18"/>
    </row>
    <row r="12837" spans="1:1">
      <c r="A12837" s="18"/>
    </row>
    <row r="12838" spans="1:1">
      <c r="A12838" s="18"/>
    </row>
    <row r="12839" spans="1:1">
      <c r="A12839" s="18"/>
    </row>
    <row r="12840" spans="1:1">
      <c r="A12840" s="18"/>
    </row>
    <row r="12841" spans="1:1">
      <c r="A12841" s="18"/>
    </row>
    <row r="12842" spans="1:1">
      <c r="A12842" s="18"/>
    </row>
    <row r="12843" spans="1:1">
      <c r="A12843" s="18"/>
    </row>
    <row r="12844" spans="1:1">
      <c r="A12844" s="18"/>
    </row>
    <row r="12845" spans="1:1">
      <c r="A12845" s="18"/>
    </row>
    <row r="12846" spans="1:1">
      <c r="A12846" s="18"/>
    </row>
    <row r="12847" spans="1:1">
      <c r="A12847" s="18"/>
    </row>
    <row r="12848" spans="1:1">
      <c r="A12848" s="18"/>
    </row>
    <row r="12849" spans="1:1">
      <c r="A12849" s="18"/>
    </row>
    <row r="12850" spans="1:1">
      <c r="A12850" s="18"/>
    </row>
    <row r="12851" spans="1:1">
      <c r="A12851" s="18"/>
    </row>
    <row r="12852" spans="1:1">
      <c r="A12852" s="18"/>
    </row>
    <row r="12853" spans="1:1">
      <c r="A12853" s="18"/>
    </row>
    <row r="12854" spans="1:1">
      <c r="A12854" s="18"/>
    </row>
    <row r="12855" spans="1:1">
      <c r="A12855" s="18"/>
    </row>
    <row r="12856" spans="1:1">
      <c r="A12856" s="18"/>
    </row>
    <row r="12857" spans="1:1">
      <c r="A12857" s="18"/>
    </row>
    <row r="12858" spans="1:1">
      <c r="A12858" s="18"/>
    </row>
    <row r="12859" spans="1:1">
      <c r="A12859" s="18"/>
    </row>
    <row r="12860" spans="1:1">
      <c r="A12860" s="18"/>
    </row>
    <row r="12861" spans="1:1">
      <c r="A12861" s="18"/>
    </row>
    <row r="12862" spans="1:1">
      <c r="A12862" s="18"/>
    </row>
    <row r="12863" spans="1:1">
      <c r="A12863" s="18"/>
    </row>
    <row r="12864" spans="1:1">
      <c r="A12864" s="18"/>
    </row>
    <row r="12865" spans="1:1">
      <c r="A12865" s="18"/>
    </row>
    <row r="12866" spans="1:1">
      <c r="A12866" s="18"/>
    </row>
    <row r="12867" spans="1:1">
      <c r="A12867" s="18"/>
    </row>
    <row r="12868" spans="1:1">
      <c r="A12868" s="18"/>
    </row>
    <row r="12869" spans="1:1">
      <c r="A12869" s="18"/>
    </row>
    <row r="12870" spans="1:1">
      <c r="A12870" s="18"/>
    </row>
    <row r="12871" spans="1:1">
      <c r="A12871" s="18"/>
    </row>
    <row r="12872" spans="1:1">
      <c r="A12872" s="18"/>
    </row>
    <row r="12873" spans="1:1">
      <c r="A12873" s="18"/>
    </row>
    <row r="12874" spans="1:1">
      <c r="A12874" s="18"/>
    </row>
    <row r="12875" spans="1:1">
      <c r="A12875" s="18"/>
    </row>
    <row r="12876" spans="1:1">
      <c r="A12876" s="18"/>
    </row>
    <row r="12877" spans="1:1">
      <c r="A12877" s="18"/>
    </row>
    <row r="12878" spans="1:1">
      <c r="A12878" s="18"/>
    </row>
    <row r="12879" spans="1:1">
      <c r="A12879" s="18"/>
    </row>
    <row r="12880" spans="1:1">
      <c r="A12880" s="18"/>
    </row>
    <row r="12881" spans="1:1">
      <c r="A12881" s="18"/>
    </row>
    <row r="12882" spans="1:1">
      <c r="A12882" s="18"/>
    </row>
    <row r="12883" spans="1:1">
      <c r="A12883" s="18"/>
    </row>
    <row r="12884" spans="1:1">
      <c r="A12884" s="18"/>
    </row>
    <row r="12885" spans="1:1">
      <c r="A12885" s="18"/>
    </row>
    <row r="12886" spans="1:1">
      <c r="A12886" s="18"/>
    </row>
    <row r="12887" spans="1:1">
      <c r="A12887" s="18"/>
    </row>
    <row r="12888" spans="1:1">
      <c r="A12888" s="18"/>
    </row>
    <row r="12889" spans="1:1">
      <c r="A12889" s="18"/>
    </row>
    <row r="12890" spans="1:1">
      <c r="A12890" s="18"/>
    </row>
    <row r="12891" spans="1:1">
      <c r="A12891" s="18"/>
    </row>
    <row r="12892" spans="1:1">
      <c r="A12892" s="18"/>
    </row>
    <row r="12893" spans="1:1">
      <c r="A12893" s="18"/>
    </row>
    <row r="12894" spans="1:1">
      <c r="A12894" s="18"/>
    </row>
    <row r="12895" spans="1:1">
      <c r="A12895" s="18"/>
    </row>
    <row r="12896" spans="1:1">
      <c r="A12896" s="18"/>
    </row>
    <row r="12897" spans="1:1">
      <c r="A12897" s="18"/>
    </row>
    <row r="12898" spans="1:1">
      <c r="A12898" s="18"/>
    </row>
    <row r="12899" spans="1:1">
      <c r="A12899" s="18"/>
    </row>
    <row r="12900" spans="1:1">
      <c r="A12900" s="18"/>
    </row>
    <row r="12901" spans="1:1">
      <c r="A12901" s="18"/>
    </row>
    <row r="12902" spans="1:1">
      <c r="A12902" s="18"/>
    </row>
    <row r="12903" spans="1:1">
      <c r="A12903" s="18"/>
    </row>
    <row r="12904" spans="1:1">
      <c r="A12904" s="18"/>
    </row>
    <row r="12905" spans="1:1">
      <c r="A12905" s="18"/>
    </row>
    <row r="12906" spans="1:1">
      <c r="A12906" s="18"/>
    </row>
    <row r="12907" spans="1:1">
      <c r="A12907" s="18"/>
    </row>
    <row r="12908" spans="1:1">
      <c r="A12908" s="18"/>
    </row>
    <row r="12909" spans="1:1">
      <c r="A12909" s="18"/>
    </row>
    <row r="12910" spans="1:1">
      <c r="A12910" s="18"/>
    </row>
    <row r="12911" spans="1:1">
      <c r="A12911" s="18"/>
    </row>
    <row r="12912" spans="1:1">
      <c r="A12912" s="18"/>
    </row>
    <row r="12913" spans="1:1">
      <c r="A12913" s="18"/>
    </row>
    <row r="12914" spans="1:1">
      <c r="A12914" s="18"/>
    </row>
    <row r="12915" spans="1:1">
      <c r="A12915" s="18"/>
    </row>
    <row r="12916" spans="1:1">
      <c r="A12916" s="18"/>
    </row>
    <row r="12917" spans="1:1">
      <c r="A12917" s="18"/>
    </row>
    <row r="12918" spans="1:1">
      <c r="A12918" s="18"/>
    </row>
    <row r="12919" spans="1:1">
      <c r="A12919" s="18"/>
    </row>
    <row r="12920" spans="1:1">
      <c r="A12920" s="18"/>
    </row>
    <row r="12921" spans="1:1">
      <c r="A12921" s="18"/>
    </row>
    <row r="12922" spans="1:1">
      <c r="A12922" s="18"/>
    </row>
    <row r="12923" spans="1:1">
      <c r="A12923" s="18"/>
    </row>
    <row r="12924" spans="1:1">
      <c r="A12924" s="18"/>
    </row>
    <row r="12925" spans="1:1">
      <c r="A12925" s="18"/>
    </row>
    <row r="12926" spans="1:1">
      <c r="A12926" s="18"/>
    </row>
    <row r="12927" spans="1:1">
      <c r="A12927" s="18"/>
    </row>
    <row r="12928" spans="1:1">
      <c r="A12928" s="18"/>
    </row>
    <row r="12929" spans="1:1">
      <c r="A12929" s="18"/>
    </row>
    <row r="12930" spans="1:1">
      <c r="A12930" s="18"/>
    </row>
    <row r="12931" spans="1:1">
      <c r="A12931" s="18"/>
    </row>
    <row r="12932" spans="1:1">
      <c r="A12932" s="18"/>
    </row>
    <row r="12933" spans="1:1">
      <c r="A12933" s="18"/>
    </row>
    <row r="12934" spans="1:1">
      <c r="A12934" s="18"/>
    </row>
    <row r="12935" spans="1:1">
      <c r="A12935" s="18"/>
    </row>
    <row r="12936" spans="1:1">
      <c r="A12936" s="18"/>
    </row>
    <row r="12937" spans="1:1">
      <c r="A12937" s="18"/>
    </row>
    <row r="12938" spans="1:1">
      <c r="A12938" s="18"/>
    </row>
    <row r="12939" spans="1:1">
      <c r="A12939" s="18"/>
    </row>
    <row r="12940" spans="1:1">
      <c r="A12940" s="18"/>
    </row>
    <row r="12941" spans="1:1">
      <c r="A12941" s="18"/>
    </row>
    <row r="12942" spans="1:1">
      <c r="A12942" s="18"/>
    </row>
    <row r="12943" spans="1:1">
      <c r="A12943" s="18"/>
    </row>
    <row r="12944" spans="1:1">
      <c r="A12944" s="18"/>
    </row>
    <row r="12945" spans="1:1">
      <c r="A12945" s="18"/>
    </row>
    <row r="12946" spans="1:1">
      <c r="A12946" s="18"/>
    </row>
    <row r="12947" spans="1:1">
      <c r="A12947" s="18"/>
    </row>
    <row r="12948" spans="1:1">
      <c r="A12948" s="18"/>
    </row>
    <row r="12949" spans="1:1">
      <c r="A12949" s="18"/>
    </row>
    <row r="12950" spans="1:1">
      <c r="A12950" s="18"/>
    </row>
    <row r="12951" spans="1:1">
      <c r="A12951" s="18"/>
    </row>
    <row r="12952" spans="1:1">
      <c r="A12952" s="18"/>
    </row>
    <row r="12953" spans="1:1">
      <c r="A12953" s="18"/>
    </row>
    <row r="12954" spans="1:1">
      <c r="A12954" s="18"/>
    </row>
    <row r="12955" spans="1:1">
      <c r="A12955" s="18"/>
    </row>
    <row r="12956" spans="1:1">
      <c r="A12956" s="18"/>
    </row>
    <row r="12957" spans="1:1">
      <c r="A12957" s="18"/>
    </row>
    <row r="12958" spans="1:1">
      <c r="A12958" s="18"/>
    </row>
    <row r="12959" spans="1:1">
      <c r="A12959" s="18"/>
    </row>
    <row r="12960" spans="1:1">
      <c r="A12960" s="18"/>
    </row>
    <row r="12961" spans="1:1">
      <c r="A12961" s="18"/>
    </row>
    <row r="12962" spans="1:1">
      <c r="A12962" s="18"/>
    </row>
    <row r="12963" spans="1:1">
      <c r="A12963" s="18"/>
    </row>
    <row r="12964" spans="1:1">
      <c r="A12964" s="18"/>
    </row>
    <row r="12965" spans="1:1">
      <c r="A12965" s="18"/>
    </row>
    <row r="12966" spans="1:1">
      <c r="A12966" s="18"/>
    </row>
    <row r="12967" spans="1:1">
      <c r="A12967" s="18"/>
    </row>
    <row r="12968" spans="1:1">
      <c r="A12968" s="18"/>
    </row>
    <row r="12969" spans="1:1">
      <c r="A12969" s="18"/>
    </row>
    <row r="12970" spans="1:1">
      <c r="A12970" s="18"/>
    </row>
    <row r="12971" spans="1:1">
      <c r="A12971" s="18"/>
    </row>
    <row r="12972" spans="1:1">
      <c r="A12972" s="18"/>
    </row>
    <row r="12973" spans="1:1">
      <c r="A12973" s="18"/>
    </row>
    <row r="12974" spans="1:1">
      <c r="A12974" s="18"/>
    </row>
    <row r="12975" spans="1:1">
      <c r="A12975" s="18"/>
    </row>
    <row r="12976" spans="1:1">
      <c r="A12976" s="18"/>
    </row>
    <row r="12977" spans="1:1">
      <c r="A12977" s="18"/>
    </row>
    <row r="12978" spans="1:1">
      <c r="A12978" s="18"/>
    </row>
    <row r="12979" spans="1:1">
      <c r="A12979" s="18"/>
    </row>
    <row r="12980" spans="1:1">
      <c r="A12980" s="18"/>
    </row>
    <row r="12981" spans="1:1">
      <c r="A12981" s="18"/>
    </row>
    <row r="12982" spans="1:1">
      <c r="A12982" s="18"/>
    </row>
    <row r="12983" spans="1:1">
      <c r="A12983" s="18"/>
    </row>
    <row r="12984" spans="1:1">
      <c r="A12984" s="18"/>
    </row>
    <row r="12985" spans="1:1">
      <c r="A12985" s="18"/>
    </row>
    <row r="12986" spans="1:1">
      <c r="A12986" s="18"/>
    </row>
    <row r="12987" spans="1:1">
      <c r="A12987" s="18"/>
    </row>
    <row r="12988" spans="1:1">
      <c r="A12988" s="18"/>
    </row>
    <row r="12989" spans="1:1">
      <c r="A12989" s="18"/>
    </row>
    <row r="12990" spans="1:1">
      <c r="A12990" s="18"/>
    </row>
    <row r="12991" spans="1:1">
      <c r="A12991" s="18"/>
    </row>
    <row r="12992" spans="1:1">
      <c r="A12992" s="18"/>
    </row>
    <row r="12993" spans="1:1">
      <c r="A12993" s="18"/>
    </row>
    <row r="12994" spans="1:1">
      <c r="A12994" s="18"/>
    </row>
    <row r="12995" spans="1:1">
      <c r="A12995" s="18"/>
    </row>
    <row r="12996" spans="1:1">
      <c r="A12996" s="18"/>
    </row>
    <row r="12997" spans="1:1">
      <c r="A12997" s="18"/>
    </row>
    <row r="12998" spans="1:1">
      <c r="A12998" s="18"/>
    </row>
    <row r="12999" spans="1:1">
      <c r="A12999" s="18"/>
    </row>
    <row r="13000" spans="1:1">
      <c r="A13000" s="18"/>
    </row>
    <row r="13001" spans="1:1">
      <c r="A13001" s="18"/>
    </row>
    <row r="13002" spans="1:1">
      <c r="A13002" s="18"/>
    </row>
    <row r="13003" spans="1:1">
      <c r="A13003" s="18"/>
    </row>
    <row r="13004" spans="1:1">
      <c r="A13004" s="18"/>
    </row>
    <row r="13005" spans="1:1">
      <c r="A13005" s="18"/>
    </row>
    <row r="13006" spans="1:1">
      <c r="A13006" s="18"/>
    </row>
    <row r="13007" spans="1:1">
      <c r="A13007" s="18"/>
    </row>
    <row r="13008" spans="1:1">
      <c r="A13008" s="18"/>
    </row>
    <row r="13009" spans="1:1">
      <c r="A13009" s="18"/>
    </row>
    <row r="13010" spans="1:1">
      <c r="A13010" s="18"/>
    </row>
    <row r="13011" spans="1:1">
      <c r="A13011" s="18"/>
    </row>
    <row r="13012" spans="1:1">
      <c r="A13012" s="18"/>
    </row>
    <row r="13013" spans="1:1">
      <c r="A13013" s="18"/>
    </row>
    <row r="13014" spans="1:1">
      <c r="A13014" s="18"/>
    </row>
    <row r="13015" spans="1:1">
      <c r="A13015" s="18"/>
    </row>
    <row r="13016" spans="1:1">
      <c r="A13016" s="18"/>
    </row>
    <row r="13017" spans="1:1">
      <c r="A13017" s="18"/>
    </row>
    <row r="13018" spans="1:1">
      <c r="A13018" s="18"/>
    </row>
    <row r="13019" spans="1:1">
      <c r="A13019" s="18"/>
    </row>
    <row r="13020" spans="1:1">
      <c r="A13020" s="18"/>
    </row>
    <row r="13021" spans="1:1">
      <c r="A13021" s="18"/>
    </row>
    <row r="13022" spans="1:1">
      <c r="A13022" s="18"/>
    </row>
    <row r="13023" spans="1:1">
      <c r="A13023" s="18"/>
    </row>
    <row r="13024" spans="1:1">
      <c r="A13024" s="18"/>
    </row>
    <row r="13025" spans="1:1">
      <c r="A13025" s="18"/>
    </row>
    <row r="13026" spans="1:1">
      <c r="A13026" s="18"/>
    </row>
    <row r="13027" spans="1:1">
      <c r="A13027" s="18"/>
    </row>
    <row r="13028" spans="1:1">
      <c r="A13028" s="18"/>
    </row>
    <row r="13029" spans="1:1">
      <c r="A13029" s="18"/>
    </row>
    <row r="13030" spans="1:1">
      <c r="A13030" s="18"/>
    </row>
    <row r="13031" spans="1:1">
      <c r="A13031" s="18"/>
    </row>
    <row r="13032" spans="1:1">
      <c r="A13032" s="18"/>
    </row>
    <row r="13033" spans="1:1">
      <c r="A13033" s="18"/>
    </row>
    <row r="13034" spans="1:1">
      <c r="A13034" s="18"/>
    </row>
    <row r="13035" spans="1:1">
      <c r="A13035" s="18"/>
    </row>
    <row r="13036" spans="1:1">
      <c r="A13036" s="18"/>
    </row>
    <row r="13037" spans="1:1">
      <c r="A13037" s="18"/>
    </row>
    <row r="13038" spans="1:1">
      <c r="A13038" s="18"/>
    </row>
    <row r="13039" spans="1:1">
      <c r="A13039" s="18"/>
    </row>
    <row r="13040" spans="1:1">
      <c r="A13040" s="18"/>
    </row>
    <row r="13041" spans="1:1">
      <c r="A13041" s="18"/>
    </row>
    <row r="13042" spans="1:1">
      <c r="A13042" s="18"/>
    </row>
    <row r="13043" spans="1:1">
      <c r="A13043" s="18"/>
    </row>
    <row r="13044" spans="1:1">
      <c r="A13044" s="18"/>
    </row>
    <row r="13045" spans="1:1">
      <c r="A13045" s="18"/>
    </row>
    <row r="13046" spans="1:1">
      <c r="A13046" s="18"/>
    </row>
    <row r="13047" spans="1:1">
      <c r="A13047" s="18"/>
    </row>
    <row r="13048" spans="1:1">
      <c r="A13048" s="18"/>
    </row>
    <row r="13049" spans="1:1">
      <c r="A13049" s="18"/>
    </row>
    <row r="13050" spans="1:1">
      <c r="A13050" s="18"/>
    </row>
    <row r="13051" spans="1:1">
      <c r="A13051" s="18"/>
    </row>
    <row r="13052" spans="1:1">
      <c r="A13052" s="18"/>
    </row>
    <row r="13053" spans="1:1">
      <c r="A13053" s="18"/>
    </row>
    <row r="13054" spans="1:1">
      <c r="A13054" s="18"/>
    </row>
    <row r="13055" spans="1:1">
      <c r="A13055" s="18"/>
    </row>
    <row r="13056" spans="1:1">
      <c r="A13056" s="18"/>
    </row>
    <row r="13057" spans="1:1">
      <c r="A13057" s="18"/>
    </row>
    <row r="13058" spans="1:1">
      <c r="A13058" s="18"/>
    </row>
    <row r="13059" spans="1:1">
      <c r="A13059" s="18"/>
    </row>
    <row r="13060" spans="1:1">
      <c r="A13060" s="18"/>
    </row>
    <row r="13061" spans="1:1">
      <c r="A13061" s="18"/>
    </row>
    <row r="13062" spans="1:1">
      <c r="A13062" s="18"/>
    </row>
    <row r="13063" spans="1:1">
      <c r="A13063" s="18"/>
    </row>
    <row r="13064" spans="1:1">
      <c r="A13064" s="18"/>
    </row>
    <row r="13065" spans="1:1">
      <c r="A13065" s="18"/>
    </row>
    <row r="13066" spans="1:1">
      <c r="A13066" s="18"/>
    </row>
    <row r="13067" spans="1:1">
      <c r="A13067" s="18"/>
    </row>
    <row r="13068" spans="1:1">
      <c r="A13068" s="18"/>
    </row>
    <row r="13069" spans="1:1">
      <c r="A13069" s="18"/>
    </row>
    <row r="13070" spans="1:1">
      <c r="A13070" s="18"/>
    </row>
    <row r="13071" spans="1:1">
      <c r="A13071" s="18"/>
    </row>
    <row r="13072" spans="1:1">
      <c r="A13072" s="18"/>
    </row>
    <row r="13073" spans="1:1">
      <c r="A13073" s="18"/>
    </row>
    <row r="13074" spans="1:1">
      <c r="A13074" s="18"/>
    </row>
    <row r="13075" spans="1:1">
      <c r="A13075" s="18"/>
    </row>
    <row r="13076" spans="1:1">
      <c r="A13076" s="18"/>
    </row>
    <row r="13077" spans="1:1">
      <c r="A13077" s="18"/>
    </row>
    <row r="13078" spans="1:1">
      <c r="A13078" s="18"/>
    </row>
    <row r="13079" spans="1:1">
      <c r="A13079" s="18"/>
    </row>
    <row r="13080" spans="1:1">
      <c r="A13080" s="18"/>
    </row>
    <row r="13081" spans="1:1">
      <c r="A13081" s="18"/>
    </row>
    <row r="13082" spans="1:1">
      <c r="A13082" s="18"/>
    </row>
    <row r="13083" spans="1:1">
      <c r="A13083" s="18"/>
    </row>
    <row r="13084" spans="1:1">
      <c r="A13084" s="18"/>
    </row>
    <row r="13085" spans="1:1">
      <c r="A13085" s="18"/>
    </row>
    <row r="13086" spans="1:1">
      <c r="A13086" s="18"/>
    </row>
    <row r="13087" spans="1:1">
      <c r="A13087" s="18"/>
    </row>
    <row r="13088" spans="1:1">
      <c r="A13088" s="18"/>
    </row>
    <row r="13089" spans="1:1">
      <c r="A13089" s="18"/>
    </row>
    <row r="13090" spans="1:1">
      <c r="A13090" s="18"/>
    </row>
    <row r="13091" spans="1:1">
      <c r="A13091" s="18"/>
    </row>
    <row r="13092" spans="1:1">
      <c r="A13092" s="18"/>
    </row>
    <row r="13093" spans="1:1">
      <c r="A13093" s="18"/>
    </row>
    <row r="13094" spans="1:1">
      <c r="A13094" s="18"/>
    </row>
    <row r="13095" spans="1:1">
      <c r="A13095" s="18"/>
    </row>
    <row r="13096" spans="1:1">
      <c r="A13096" s="18"/>
    </row>
    <row r="13097" spans="1:1">
      <c r="A13097" s="18"/>
    </row>
    <row r="13098" spans="1:1">
      <c r="A13098" s="18"/>
    </row>
    <row r="13099" spans="1:1">
      <c r="A13099" s="18"/>
    </row>
    <row r="13100" spans="1:1">
      <c r="A13100" s="18"/>
    </row>
    <row r="13101" spans="1:1">
      <c r="A13101" s="18"/>
    </row>
    <row r="13102" spans="1:1">
      <c r="A13102" s="18"/>
    </row>
    <row r="13103" spans="1:1">
      <c r="A13103" s="18"/>
    </row>
    <row r="13104" spans="1:1">
      <c r="A13104" s="18"/>
    </row>
    <row r="13105" spans="1:1">
      <c r="A13105" s="18"/>
    </row>
    <row r="13106" spans="1:1">
      <c r="A13106" s="18"/>
    </row>
    <row r="13107" spans="1:1">
      <c r="A13107" s="18"/>
    </row>
    <row r="13108" spans="1:1">
      <c r="A13108" s="18"/>
    </row>
    <row r="13109" spans="1:1">
      <c r="A13109" s="18"/>
    </row>
    <row r="13110" spans="1:1">
      <c r="A13110" s="18"/>
    </row>
    <row r="13111" spans="1:1">
      <c r="A13111" s="18"/>
    </row>
    <row r="13112" spans="1:1">
      <c r="A13112" s="18"/>
    </row>
    <row r="13113" spans="1:1">
      <c r="A13113" s="18"/>
    </row>
    <row r="13114" spans="1:1">
      <c r="A13114" s="18"/>
    </row>
    <row r="13115" spans="1:1">
      <c r="A13115" s="18"/>
    </row>
    <row r="13116" spans="1:1">
      <c r="A13116" s="18"/>
    </row>
    <row r="13117" spans="1:1">
      <c r="A13117" s="18"/>
    </row>
    <row r="13118" spans="1:1">
      <c r="A13118" s="18"/>
    </row>
    <row r="13119" spans="1:1">
      <c r="A13119" s="18"/>
    </row>
    <row r="13120" spans="1:1">
      <c r="A13120" s="18"/>
    </row>
    <row r="13121" spans="1:1">
      <c r="A13121" s="18"/>
    </row>
    <row r="13122" spans="1:1">
      <c r="A13122" s="18"/>
    </row>
    <row r="13123" spans="1:1">
      <c r="A13123" s="18"/>
    </row>
    <row r="13124" spans="1:1">
      <c r="A13124" s="18"/>
    </row>
    <row r="13125" spans="1:1">
      <c r="A13125" s="18"/>
    </row>
    <row r="13126" spans="1:1">
      <c r="A13126" s="18"/>
    </row>
    <row r="13127" spans="1:1">
      <c r="A13127" s="18"/>
    </row>
    <row r="13128" spans="1:1">
      <c r="A13128" s="18"/>
    </row>
    <row r="13129" spans="1:1">
      <c r="A13129" s="18"/>
    </row>
    <row r="13130" spans="1:1">
      <c r="A13130" s="18"/>
    </row>
    <row r="13131" spans="1:1">
      <c r="A13131" s="18"/>
    </row>
    <row r="13132" spans="1:1">
      <c r="A13132" s="18"/>
    </row>
    <row r="13133" spans="1:1">
      <c r="A13133" s="18"/>
    </row>
    <row r="13134" spans="1:1">
      <c r="A13134" s="18"/>
    </row>
    <row r="13135" spans="1:1">
      <c r="A13135" s="18"/>
    </row>
    <row r="13136" spans="1:1">
      <c r="A13136" s="18"/>
    </row>
    <row r="13137" spans="1:1">
      <c r="A13137" s="18"/>
    </row>
    <row r="13138" spans="1:1">
      <c r="A13138" s="18"/>
    </row>
    <row r="13139" spans="1:1">
      <c r="A13139" s="18"/>
    </row>
    <row r="13140" spans="1:1">
      <c r="A13140" s="18"/>
    </row>
    <row r="13141" spans="1:1">
      <c r="A13141" s="18"/>
    </row>
    <row r="13142" spans="1:1">
      <c r="A13142" s="18"/>
    </row>
    <row r="13143" spans="1:1">
      <c r="A13143" s="18"/>
    </row>
    <row r="13144" spans="1:1">
      <c r="A13144" s="18"/>
    </row>
    <row r="13145" spans="1:1">
      <c r="A13145" s="18"/>
    </row>
    <row r="13146" spans="1:1">
      <c r="A13146" s="18"/>
    </row>
    <row r="13147" spans="1:1">
      <c r="A13147" s="18"/>
    </row>
    <row r="13148" spans="1:1">
      <c r="A13148" s="18"/>
    </row>
    <row r="13149" spans="1:1">
      <c r="A13149" s="18"/>
    </row>
    <row r="13150" spans="1:1">
      <c r="A13150" s="18"/>
    </row>
    <row r="13151" spans="1:1">
      <c r="A13151" s="18"/>
    </row>
    <row r="13152" spans="1:1">
      <c r="A13152" s="18"/>
    </row>
    <row r="13153" spans="1:1">
      <c r="A13153" s="18"/>
    </row>
    <row r="13154" spans="1:1">
      <c r="A13154" s="18"/>
    </row>
    <row r="13155" spans="1:1">
      <c r="A13155" s="18"/>
    </row>
    <row r="13156" spans="1:1">
      <c r="A13156" s="18"/>
    </row>
    <row r="13157" spans="1:1">
      <c r="A13157" s="18"/>
    </row>
    <row r="13158" spans="1:1">
      <c r="A13158" s="18"/>
    </row>
    <row r="13159" spans="1:1">
      <c r="A13159" s="18"/>
    </row>
    <row r="13160" spans="1:1">
      <c r="A13160" s="18"/>
    </row>
    <row r="13161" spans="1:1">
      <c r="A13161" s="18"/>
    </row>
    <row r="13162" spans="1:1">
      <c r="A13162" s="18"/>
    </row>
    <row r="13163" spans="1:1">
      <c r="A13163" s="18"/>
    </row>
    <row r="13164" spans="1:1">
      <c r="A13164" s="18"/>
    </row>
    <row r="13165" spans="1:1">
      <c r="A13165" s="18"/>
    </row>
    <row r="13166" spans="1:1">
      <c r="A13166" s="18"/>
    </row>
    <row r="13167" spans="1:1">
      <c r="A13167" s="18"/>
    </row>
    <row r="13168" spans="1:1">
      <c r="A13168" s="18"/>
    </row>
    <row r="13169" spans="1:1">
      <c r="A13169" s="18"/>
    </row>
    <row r="13170" spans="1:1">
      <c r="A13170" s="18"/>
    </row>
    <row r="13171" spans="1:1">
      <c r="A13171" s="18"/>
    </row>
    <row r="13172" spans="1:1">
      <c r="A13172" s="18"/>
    </row>
    <row r="13173" spans="1:1">
      <c r="A13173" s="18"/>
    </row>
    <row r="13174" spans="1:1">
      <c r="A13174" s="18"/>
    </row>
    <row r="13175" spans="1:1">
      <c r="A13175" s="18"/>
    </row>
    <row r="13176" spans="1:1">
      <c r="A13176" s="18"/>
    </row>
    <row r="13177" spans="1:1">
      <c r="A13177" s="18"/>
    </row>
    <row r="13178" spans="1:1">
      <c r="A13178" s="18"/>
    </row>
    <row r="13179" spans="1:1">
      <c r="A13179" s="18"/>
    </row>
    <row r="13180" spans="1:1">
      <c r="A13180" s="18"/>
    </row>
    <row r="13181" spans="1:1">
      <c r="A13181" s="18"/>
    </row>
    <row r="13182" spans="1:1">
      <c r="A13182" s="18"/>
    </row>
    <row r="13183" spans="1:1">
      <c r="A13183" s="18"/>
    </row>
    <row r="13184" spans="1:1">
      <c r="A13184" s="18"/>
    </row>
    <row r="13185" spans="1:1">
      <c r="A13185" s="18"/>
    </row>
    <row r="13186" spans="1:1">
      <c r="A13186" s="18"/>
    </row>
    <row r="13187" spans="1:1">
      <c r="A13187" s="18"/>
    </row>
    <row r="13188" spans="1:1">
      <c r="A13188" s="18"/>
    </row>
    <row r="13189" spans="1:1">
      <c r="A13189" s="18"/>
    </row>
    <row r="13190" spans="1:1">
      <c r="A13190" s="18"/>
    </row>
    <row r="13191" spans="1:1">
      <c r="A13191" s="18"/>
    </row>
    <row r="13192" spans="1:1">
      <c r="A13192" s="18"/>
    </row>
    <row r="13193" spans="1:1">
      <c r="A13193" s="18"/>
    </row>
    <row r="13194" spans="1:1">
      <c r="A13194" s="18"/>
    </row>
    <row r="13195" spans="1:1">
      <c r="A13195" s="18"/>
    </row>
    <row r="13196" spans="1:1">
      <c r="A13196" s="18"/>
    </row>
    <row r="13197" spans="1:1">
      <c r="A13197" s="18"/>
    </row>
    <row r="13198" spans="1:1">
      <c r="A13198" s="18"/>
    </row>
    <row r="13199" spans="1:1">
      <c r="A13199" s="18"/>
    </row>
    <row r="13200" spans="1:1">
      <c r="A13200" s="18"/>
    </row>
    <row r="13201" spans="1:1">
      <c r="A13201" s="18"/>
    </row>
    <row r="13202" spans="1:1">
      <c r="A13202" s="18"/>
    </row>
    <row r="13203" spans="1:1">
      <c r="A13203" s="18"/>
    </row>
    <row r="13204" spans="1:1">
      <c r="A13204" s="18"/>
    </row>
    <row r="13205" spans="1:1">
      <c r="A13205" s="18"/>
    </row>
    <row r="13206" spans="1:1">
      <c r="A13206" s="18"/>
    </row>
    <row r="13207" spans="1:1">
      <c r="A13207" s="18"/>
    </row>
    <row r="13208" spans="1:1">
      <c r="A13208" s="18"/>
    </row>
    <row r="13209" spans="1:1">
      <c r="A13209" s="18"/>
    </row>
    <row r="13210" spans="1:1">
      <c r="A13210" s="18"/>
    </row>
    <row r="13211" spans="1:1">
      <c r="A13211" s="18"/>
    </row>
    <row r="13212" spans="1:1">
      <c r="A13212" s="18"/>
    </row>
    <row r="13213" spans="1:1">
      <c r="A13213" s="18"/>
    </row>
    <row r="13214" spans="1:1">
      <c r="A13214" s="18"/>
    </row>
    <row r="13215" spans="1:1">
      <c r="A13215" s="18"/>
    </row>
    <row r="13216" spans="1:1">
      <c r="A13216" s="18"/>
    </row>
    <row r="13217" spans="1:1">
      <c r="A13217" s="18"/>
    </row>
    <row r="13218" spans="1:1">
      <c r="A13218" s="18"/>
    </row>
    <row r="13219" spans="1:1">
      <c r="A13219" s="18"/>
    </row>
    <row r="13220" spans="1:1">
      <c r="A13220" s="18"/>
    </row>
    <row r="13221" spans="1:1">
      <c r="A13221" s="18"/>
    </row>
    <row r="13222" spans="1:1">
      <c r="A13222" s="18"/>
    </row>
    <row r="13223" spans="1:1">
      <c r="A13223" s="18"/>
    </row>
    <row r="13224" spans="1:1">
      <c r="A13224" s="18"/>
    </row>
    <row r="13225" spans="1:1">
      <c r="A13225" s="18"/>
    </row>
    <row r="13226" spans="1:1">
      <c r="A13226" s="18"/>
    </row>
    <row r="13227" spans="1:1">
      <c r="A13227" s="18"/>
    </row>
    <row r="13228" spans="1:1">
      <c r="A13228" s="18"/>
    </row>
    <row r="13229" spans="1:1">
      <c r="A13229" s="18"/>
    </row>
    <row r="13230" spans="1:1">
      <c r="A13230" s="18"/>
    </row>
    <row r="13231" spans="1:1">
      <c r="A13231" s="18"/>
    </row>
    <row r="13232" spans="1:1">
      <c r="A13232" s="18"/>
    </row>
    <row r="13233" spans="1:1">
      <c r="A13233" s="18"/>
    </row>
    <row r="13234" spans="1:1">
      <c r="A13234" s="18"/>
    </row>
    <row r="13235" spans="1:1">
      <c r="A13235" s="18"/>
    </row>
    <row r="13236" spans="1:1">
      <c r="A13236" s="18"/>
    </row>
    <row r="13237" spans="1:1">
      <c r="A13237" s="18"/>
    </row>
    <row r="13238" spans="1:1">
      <c r="A13238" s="18"/>
    </row>
    <row r="13239" spans="1:1">
      <c r="A13239" s="18"/>
    </row>
    <row r="13240" spans="1:1">
      <c r="A13240" s="18"/>
    </row>
    <row r="13241" spans="1:1">
      <c r="A13241" s="18"/>
    </row>
    <row r="13242" spans="1:1">
      <c r="A13242" s="18"/>
    </row>
    <row r="13243" spans="1:1">
      <c r="A13243" s="18"/>
    </row>
    <row r="13244" spans="1:1">
      <c r="A13244" s="18"/>
    </row>
    <row r="13245" spans="1:1">
      <c r="A13245" s="18"/>
    </row>
    <row r="13246" spans="1:1">
      <c r="A13246" s="18"/>
    </row>
    <row r="13247" spans="1:1">
      <c r="A13247" s="18"/>
    </row>
    <row r="13248" spans="1:1">
      <c r="A13248" s="18"/>
    </row>
    <row r="13249" spans="1:1">
      <c r="A13249" s="18"/>
    </row>
    <row r="13250" spans="1:1">
      <c r="A13250" s="18"/>
    </row>
    <row r="13251" spans="1:1">
      <c r="A13251" s="18"/>
    </row>
    <row r="13252" spans="1:1">
      <c r="A13252" s="18"/>
    </row>
    <row r="13253" spans="1:1">
      <c r="A13253" s="18"/>
    </row>
    <row r="13254" spans="1:1">
      <c r="A13254" s="18"/>
    </row>
    <row r="13255" spans="1:1">
      <c r="A13255" s="18"/>
    </row>
    <row r="13256" spans="1:1">
      <c r="A13256" s="18"/>
    </row>
    <row r="13257" spans="1:1">
      <c r="A13257" s="18"/>
    </row>
    <row r="13258" spans="1:1">
      <c r="A13258" s="18"/>
    </row>
    <row r="13259" spans="1:1">
      <c r="A13259" s="18"/>
    </row>
    <row r="13260" spans="1:1">
      <c r="A13260" s="18"/>
    </row>
    <row r="13261" spans="1:1">
      <c r="A13261" s="18"/>
    </row>
    <row r="13262" spans="1:1">
      <c r="A13262" s="18"/>
    </row>
    <row r="13263" spans="1:1">
      <c r="A13263" s="18"/>
    </row>
    <row r="13264" spans="1:1">
      <c r="A13264" s="18"/>
    </row>
    <row r="13265" spans="1:1">
      <c r="A13265" s="18"/>
    </row>
    <row r="13266" spans="1:1">
      <c r="A13266" s="18"/>
    </row>
    <row r="13267" spans="1:1">
      <c r="A13267" s="18"/>
    </row>
    <row r="13268" spans="1:1">
      <c r="A13268" s="18"/>
    </row>
    <row r="13269" spans="1:1">
      <c r="A13269" s="18"/>
    </row>
    <row r="13270" spans="1:1">
      <c r="A13270" s="18"/>
    </row>
    <row r="13271" spans="1:1">
      <c r="A13271" s="18"/>
    </row>
    <row r="13272" spans="1:1">
      <c r="A13272" s="18"/>
    </row>
    <row r="13273" spans="1:1">
      <c r="A13273" s="18"/>
    </row>
    <row r="13274" spans="1:1">
      <c r="A13274" s="18"/>
    </row>
    <row r="13275" spans="1:1">
      <c r="A13275" s="18"/>
    </row>
    <row r="13276" spans="1:1">
      <c r="A13276" s="18"/>
    </row>
    <row r="13277" spans="1:1">
      <c r="A13277" s="18"/>
    </row>
    <row r="13278" spans="1:1">
      <c r="A13278" s="18"/>
    </row>
    <row r="13279" spans="1:1">
      <c r="A13279" s="18"/>
    </row>
    <row r="13280" spans="1:1">
      <c r="A13280" s="18"/>
    </row>
    <row r="13281" spans="1:1">
      <c r="A13281" s="18"/>
    </row>
    <row r="13282" spans="1:1">
      <c r="A13282" s="18"/>
    </row>
    <row r="13283" spans="1:1">
      <c r="A13283" s="18"/>
    </row>
    <row r="13284" spans="1:1">
      <c r="A13284" s="18"/>
    </row>
    <row r="13285" spans="1:1">
      <c r="A13285" s="18"/>
    </row>
    <row r="13286" spans="1:1">
      <c r="A13286" s="18"/>
    </row>
    <row r="13287" spans="1:1">
      <c r="A13287" s="18"/>
    </row>
    <row r="13288" spans="1:1">
      <c r="A13288" s="18"/>
    </row>
    <row r="13289" spans="1:1">
      <c r="A13289" s="18"/>
    </row>
    <row r="13290" spans="1:1">
      <c r="A13290" s="18"/>
    </row>
    <row r="13291" spans="1:1">
      <c r="A13291" s="18"/>
    </row>
    <row r="13292" spans="1:1">
      <c r="A13292" s="18"/>
    </row>
    <row r="13293" spans="1:1">
      <c r="A13293" s="18"/>
    </row>
    <row r="13294" spans="1:1">
      <c r="A13294" s="18"/>
    </row>
    <row r="13295" spans="1:1">
      <c r="A13295" s="18"/>
    </row>
    <row r="13296" spans="1:1">
      <c r="A13296" s="18"/>
    </row>
    <row r="13297" spans="1:1">
      <c r="A13297" s="18"/>
    </row>
    <row r="13298" spans="1:1">
      <c r="A13298" s="18"/>
    </row>
    <row r="13299" spans="1:1">
      <c r="A13299" s="18"/>
    </row>
    <row r="13300" spans="1:1">
      <c r="A13300" s="18"/>
    </row>
    <row r="13301" spans="1:1">
      <c r="A13301" s="18"/>
    </row>
    <row r="13302" spans="1:1">
      <c r="A13302" s="18"/>
    </row>
    <row r="13303" spans="1:1">
      <c r="A13303" s="18"/>
    </row>
    <row r="13304" spans="1:1">
      <c r="A13304" s="18"/>
    </row>
    <row r="13305" spans="1:1">
      <c r="A13305" s="18"/>
    </row>
    <row r="13306" spans="1:1">
      <c r="A13306" s="18"/>
    </row>
    <row r="13307" spans="1:1">
      <c r="A13307" s="18"/>
    </row>
    <row r="13308" spans="1:1">
      <c r="A13308" s="18"/>
    </row>
    <row r="13309" spans="1:1">
      <c r="A13309" s="18"/>
    </row>
    <row r="13310" spans="1:1">
      <c r="A13310" s="18"/>
    </row>
    <row r="13311" spans="1:1">
      <c r="A13311" s="18"/>
    </row>
    <row r="13312" spans="1:1">
      <c r="A13312" s="18"/>
    </row>
    <row r="13313" spans="1:1">
      <c r="A13313" s="18"/>
    </row>
    <row r="13314" spans="1:1">
      <c r="A13314" s="18"/>
    </row>
    <row r="13315" spans="1:1">
      <c r="A13315" s="18"/>
    </row>
    <row r="13316" spans="1:1">
      <c r="A13316" s="18"/>
    </row>
    <row r="13317" spans="1:1">
      <c r="A13317" s="18"/>
    </row>
    <row r="13318" spans="1:1">
      <c r="A13318" s="18"/>
    </row>
    <row r="13319" spans="1:1">
      <c r="A13319" s="18"/>
    </row>
    <row r="13320" spans="1:1">
      <c r="A13320" s="18"/>
    </row>
    <row r="13321" spans="1:1">
      <c r="A13321" s="18"/>
    </row>
    <row r="13322" spans="1:1">
      <c r="A13322" s="18"/>
    </row>
    <row r="13323" spans="1:1">
      <c r="A13323" s="18"/>
    </row>
    <row r="13324" spans="1:1">
      <c r="A13324" s="18"/>
    </row>
    <row r="13325" spans="1:1">
      <c r="A13325" s="18"/>
    </row>
    <row r="13326" spans="1:1">
      <c r="A13326" s="18"/>
    </row>
    <row r="13327" spans="1:1">
      <c r="A13327" s="18"/>
    </row>
    <row r="13328" spans="1:1">
      <c r="A13328" s="18"/>
    </row>
    <row r="13329" spans="1:1">
      <c r="A13329" s="18"/>
    </row>
    <row r="13330" spans="1:1">
      <c r="A13330" s="18"/>
    </row>
    <row r="13331" spans="1:1">
      <c r="A13331" s="18"/>
    </row>
    <row r="13332" spans="1:1">
      <c r="A13332" s="18"/>
    </row>
    <row r="13333" spans="1:1">
      <c r="A13333" s="18"/>
    </row>
    <row r="13334" spans="1:1">
      <c r="A13334" s="18"/>
    </row>
    <row r="13335" spans="1:1">
      <c r="A13335" s="18"/>
    </row>
    <row r="13336" spans="1:1">
      <c r="A13336" s="18"/>
    </row>
    <row r="13337" spans="1:1">
      <c r="A13337" s="18"/>
    </row>
    <row r="13338" spans="1:1">
      <c r="A13338" s="18"/>
    </row>
    <row r="13339" spans="1:1">
      <c r="A13339" s="18"/>
    </row>
    <row r="13340" spans="1:1">
      <c r="A13340" s="18"/>
    </row>
    <row r="13341" spans="1:1">
      <c r="A13341" s="18"/>
    </row>
    <row r="13342" spans="1:1">
      <c r="A13342" s="18"/>
    </row>
    <row r="13343" spans="1:1">
      <c r="A13343" s="18"/>
    </row>
    <row r="13344" spans="1:1">
      <c r="A13344" s="18"/>
    </row>
    <row r="13345" spans="1:1">
      <c r="A13345" s="18"/>
    </row>
    <row r="13346" spans="1:1">
      <c r="A13346" s="18"/>
    </row>
    <row r="13347" spans="1:1">
      <c r="A13347" s="18"/>
    </row>
    <row r="13348" spans="1:1">
      <c r="A13348" s="18"/>
    </row>
    <row r="13349" spans="1:1">
      <c r="A13349" s="18"/>
    </row>
    <row r="13350" spans="1:1">
      <c r="A13350" s="18"/>
    </row>
    <row r="13351" spans="1:1">
      <c r="A13351" s="18"/>
    </row>
    <row r="13352" spans="1:1">
      <c r="A13352" s="18"/>
    </row>
    <row r="13353" spans="1:1">
      <c r="A13353" s="18"/>
    </row>
    <row r="13354" spans="1:1">
      <c r="A13354" s="18"/>
    </row>
    <row r="13355" spans="1:1">
      <c r="A13355" s="18"/>
    </row>
    <row r="13356" spans="1:1">
      <c r="A13356" s="18"/>
    </row>
    <row r="13357" spans="1:1">
      <c r="A13357" s="18"/>
    </row>
    <row r="13358" spans="1:1">
      <c r="A13358" s="18"/>
    </row>
    <row r="13359" spans="1:1">
      <c r="A13359" s="18"/>
    </row>
    <row r="13360" spans="1:1">
      <c r="A13360" s="18"/>
    </row>
    <row r="13361" spans="1:1">
      <c r="A13361" s="18"/>
    </row>
    <row r="13362" spans="1:1">
      <c r="A13362" s="18"/>
    </row>
    <row r="13363" spans="1:1">
      <c r="A13363" s="18"/>
    </row>
    <row r="13364" spans="1:1">
      <c r="A13364" s="18"/>
    </row>
    <row r="13365" spans="1:1">
      <c r="A13365" s="18"/>
    </row>
    <row r="13366" spans="1:1">
      <c r="A13366" s="18"/>
    </row>
    <row r="13367" spans="1:1">
      <c r="A13367" s="18"/>
    </row>
    <row r="13368" spans="1:1">
      <c r="A13368" s="18"/>
    </row>
    <row r="13369" spans="1:1">
      <c r="A13369" s="18"/>
    </row>
    <row r="13370" spans="1:1">
      <c r="A13370" s="18"/>
    </row>
    <row r="13371" spans="1:1">
      <c r="A13371" s="18"/>
    </row>
    <row r="13372" spans="1:1">
      <c r="A13372" s="18"/>
    </row>
    <row r="13373" spans="1:1">
      <c r="A13373" s="18"/>
    </row>
    <row r="13374" spans="1:1">
      <c r="A13374" s="18"/>
    </row>
    <row r="13375" spans="1:1">
      <c r="A13375" s="18"/>
    </row>
    <row r="13376" spans="1:1">
      <c r="A13376" s="18"/>
    </row>
    <row r="13377" spans="1:1">
      <c r="A13377" s="18"/>
    </row>
    <row r="13378" spans="1:1">
      <c r="A13378" s="18"/>
    </row>
    <row r="13379" spans="1:1">
      <c r="A13379" s="18"/>
    </row>
    <row r="13380" spans="1:1">
      <c r="A13380" s="18"/>
    </row>
    <row r="13381" spans="1:1">
      <c r="A13381" s="18"/>
    </row>
    <row r="13382" spans="1:1">
      <c r="A13382" s="18"/>
    </row>
    <row r="13383" spans="1:1">
      <c r="A13383" s="18"/>
    </row>
    <row r="13384" spans="1:1">
      <c r="A13384" s="18"/>
    </row>
    <row r="13385" spans="1:1">
      <c r="A13385" s="18"/>
    </row>
    <row r="13386" spans="1:1">
      <c r="A13386" s="18"/>
    </row>
    <row r="13387" spans="1:1">
      <c r="A13387" s="18"/>
    </row>
    <row r="13388" spans="1:1">
      <c r="A13388" s="18"/>
    </row>
    <row r="13389" spans="1:1">
      <c r="A13389" s="18"/>
    </row>
    <row r="13390" spans="1:1">
      <c r="A13390" s="18"/>
    </row>
    <row r="13391" spans="1:1">
      <c r="A13391" s="18"/>
    </row>
    <row r="13392" spans="1:1">
      <c r="A13392" s="18"/>
    </row>
    <row r="13393" spans="1:1">
      <c r="A13393" s="18"/>
    </row>
    <row r="13394" spans="1:1">
      <c r="A13394" s="18"/>
    </row>
    <row r="13395" spans="1:1">
      <c r="A13395" s="18"/>
    </row>
    <row r="13396" spans="1:1">
      <c r="A13396" s="18"/>
    </row>
    <row r="13397" spans="1:1">
      <c r="A13397" s="18"/>
    </row>
    <row r="13398" spans="1:1">
      <c r="A13398" s="18"/>
    </row>
    <row r="13399" spans="1:1">
      <c r="A13399" s="18"/>
    </row>
    <row r="13400" spans="1:1">
      <c r="A13400" s="18"/>
    </row>
    <row r="13401" spans="1:1">
      <c r="A13401" s="18"/>
    </row>
    <row r="13402" spans="1:1">
      <c r="A13402" s="18"/>
    </row>
    <row r="13403" spans="1:1">
      <c r="A13403" s="18"/>
    </row>
    <row r="13404" spans="1:1">
      <c r="A13404" s="18"/>
    </row>
    <row r="13405" spans="1:1">
      <c r="A13405" s="18"/>
    </row>
    <row r="13406" spans="1:1">
      <c r="A13406" s="18"/>
    </row>
    <row r="13407" spans="1:1">
      <c r="A13407" s="18"/>
    </row>
    <row r="13408" spans="1:1">
      <c r="A13408" s="18"/>
    </row>
    <row r="13409" spans="1:1">
      <c r="A13409" s="18"/>
    </row>
    <row r="13410" spans="1:1">
      <c r="A13410" s="18"/>
    </row>
    <row r="13411" spans="1:1">
      <c r="A13411" s="18"/>
    </row>
    <row r="13412" spans="1:1">
      <c r="A13412" s="18"/>
    </row>
    <row r="13413" spans="1:1">
      <c r="A13413" s="18"/>
    </row>
    <row r="13414" spans="1:1">
      <c r="A13414" s="18"/>
    </row>
    <row r="13415" spans="1:1">
      <c r="A13415" s="18"/>
    </row>
    <row r="13416" spans="1:1">
      <c r="A13416" s="18"/>
    </row>
    <row r="13417" spans="1:1">
      <c r="A13417" s="18"/>
    </row>
    <row r="13418" spans="1:1">
      <c r="A13418" s="18"/>
    </row>
    <row r="13419" spans="1:1">
      <c r="A13419" s="18"/>
    </row>
    <row r="13420" spans="1:1">
      <c r="A13420" s="18"/>
    </row>
    <row r="13421" spans="1:1">
      <c r="A13421" s="18"/>
    </row>
    <row r="13422" spans="1:1">
      <c r="A13422" s="18"/>
    </row>
    <row r="13423" spans="1:1">
      <c r="A13423" s="18"/>
    </row>
    <row r="13424" spans="1:1">
      <c r="A13424" s="18"/>
    </row>
    <row r="13425" spans="1:1">
      <c r="A13425" s="18"/>
    </row>
    <row r="13426" spans="1:1">
      <c r="A13426" s="18"/>
    </row>
    <row r="13427" spans="1:1">
      <c r="A13427" s="18"/>
    </row>
    <row r="13428" spans="1:1">
      <c r="A13428" s="18"/>
    </row>
    <row r="13429" spans="1:1">
      <c r="A13429" s="18"/>
    </row>
    <row r="13430" spans="1:1">
      <c r="A13430" s="18"/>
    </row>
    <row r="13431" spans="1:1">
      <c r="A13431" s="18"/>
    </row>
    <row r="13432" spans="1:1">
      <c r="A13432" s="18"/>
    </row>
    <row r="13433" spans="1:1">
      <c r="A13433" s="18"/>
    </row>
    <row r="13434" spans="1:1">
      <c r="A13434" s="18"/>
    </row>
    <row r="13435" spans="1:1">
      <c r="A13435" s="18"/>
    </row>
    <row r="13436" spans="1:1">
      <c r="A13436" s="18"/>
    </row>
    <row r="13437" spans="1:1">
      <c r="A13437" s="18"/>
    </row>
    <row r="13438" spans="1:1">
      <c r="A13438" s="18"/>
    </row>
    <row r="13439" spans="1:1">
      <c r="A13439" s="18"/>
    </row>
    <row r="13440" spans="1:1">
      <c r="A13440" s="18"/>
    </row>
    <row r="13441" spans="1:1">
      <c r="A13441" s="18"/>
    </row>
    <row r="13442" spans="1:1">
      <c r="A13442" s="18"/>
    </row>
    <row r="13443" spans="1:1">
      <c r="A13443" s="18"/>
    </row>
    <row r="13444" spans="1:1">
      <c r="A13444" s="18"/>
    </row>
    <row r="13445" spans="1:1">
      <c r="A13445" s="18"/>
    </row>
    <row r="13446" spans="1:1">
      <c r="A13446" s="18"/>
    </row>
    <row r="13447" spans="1:1">
      <c r="A13447" s="18"/>
    </row>
    <row r="13448" spans="1:1">
      <c r="A13448" s="18"/>
    </row>
    <row r="13449" spans="1:1">
      <c r="A13449" s="18"/>
    </row>
    <row r="13450" spans="1:1">
      <c r="A13450" s="18"/>
    </row>
    <row r="13451" spans="1:1">
      <c r="A13451" s="18"/>
    </row>
    <row r="13452" spans="1:1">
      <c r="A13452" s="18"/>
    </row>
    <row r="13453" spans="1:1">
      <c r="A13453" s="18"/>
    </row>
    <row r="13454" spans="1:1">
      <c r="A13454" s="18"/>
    </row>
    <row r="13455" spans="1:1">
      <c r="A13455" s="18"/>
    </row>
    <row r="13456" spans="1:1">
      <c r="A13456" s="18"/>
    </row>
    <row r="13457" spans="1:1">
      <c r="A13457" s="18"/>
    </row>
    <row r="13458" spans="1:1">
      <c r="A13458" s="18"/>
    </row>
    <row r="13459" spans="1:1">
      <c r="A13459" s="18"/>
    </row>
    <row r="13460" spans="1:1">
      <c r="A13460" s="18"/>
    </row>
    <row r="13461" spans="1:1">
      <c r="A13461" s="18"/>
    </row>
    <row r="13462" spans="1:1">
      <c r="A13462" s="18"/>
    </row>
    <row r="13463" spans="1:1">
      <c r="A13463" s="18"/>
    </row>
    <row r="13464" spans="1:1">
      <c r="A13464" s="18"/>
    </row>
    <row r="13465" spans="1:1">
      <c r="A13465" s="18"/>
    </row>
    <row r="13466" spans="1:1">
      <c r="A13466" s="18"/>
    </row>
  </sheetData>
  <phoneticPr fontId="17" type="noConversion"/>
  <pageMargins left="0.511811024" right="0.511811024" top="0.78740157499999996" bottom="0.78740157499999996" header="0.31496062000000002" footer="0.31496062000000002"/>
  <pageSetup paperSize="9" scale="62" orientation="portrait" r:id="rId1"/>
  <rowBreaks count="2" manualBreakCount="2">
    <brk id="6733" max="5" man="1"/>
    <brk id="6765" max="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220F6-98CC-488F-A84E-45E8E7884A32}">
  <sheetPr codeName="Planilha3"/>
  <dimension ref="A1:O48"/>
  <sheetViews>
    <sheetView tabSelected="1" view="pageBreakPreview" zoomScale="85" zoomScaleSheetLayoutView="85" workbookViewId="0">
      <selection activeCell="E4" sqref="E4"/>
    </sheetView>
  </sheetViews>
  <sheetFormatPr defaultColWidth="10.5703125" defaultRowHeight="89.25" customHeight="1"/>
  <cols>
    <col min="1" max="1" width="7.28515625" style="98" customWidth="1"/>
    <col min="2" max="2" width="32.85546875" style="1" customWidth="1"/>
    <col min="3" max="3" width="9.85546875" style="98" customWidth="1"/>
    <col min="4" max="4" width="23.85546875" style="98" bestFit="1" customWidth="1"/>
    <col min="5" max="5" width="13.5703125" style="98" customWidth="1"/>
    <col min="6" max="6" width="13.28515625" style="1" bestFit="1" customWidth="1"/>
    <col min="7" max="7" width="13.5703125" style="1" bestFit="1" customWidth="1"/>
    <col min="8" max="8" width="13.42578125" style="1" customWidth="1"/>
    <col min="9" max="9" width="13.28515625" style="1" bestFit="1" customWidth="1"/>
    <col min="10" max="10" width="13.5703125" style="1" bestFit="1" customWidth="1"/>
    <col min="11" max="11" width="13.85546875" style="1" customWidth="1"/>
    <col min="12" max="12" width="13.28515625" style="1" bestFit="1" customWidth="1"/>
    <col min="13" max="13" width="11.7109375" style="1" customWidth="1"/>
    <col min="14" max="14" width="10.5703125" style="1"/>
    <col min="15" max="15" width="10.5703125" style="465"/>
    <col min="16" max="16384" width="10.5703125" style="1"/>
  </cols>
  <sheetData>
    <row r="1" spans="1:15" ht="15" customHeight="1">
      <c r="A1" s="85" t="s">
        <v>12523</v>
      </c>
      <c r="B1" s="86"/>
      <c r="C1" s="274"/>
      <c r="D1" s="81"/>
      <c r="E1" s="81"/>
      <c r="F1" s="81"/>
      <c r="G1" s="81"/>
      <c r="H1" s="81"/>
      <c r="I1" s="81"/>
      <c r="J1" s="81"/>
      <c r="K1" s="81"/>
      <c r="L1" s="81"/>
      <c r="M1" s="82"/>
    </row>
    <row r="2" spans="1:15" ht="20.25" customHeight="1">
      <c r="A2" s="87"/>
      <c r="B2" s="88"/>
      <c r="C2" s="827" t="s">
        <v>12707</v>
      </c>
      <c r="D2" s="827"/>
      <c r="E2" s="827"/>
      <c r="F2" s="827"/>
      <c r="G2" s="827"/>
      <c r="H2" s="827"/>
      <c r="I2" s="827"/>
      <c r="J2" s="827"/>
      <c r="K2" s="827"/>
      <c r="L2" s="827"/>
      <c r="M2" s="828"/>
    </row>
    <row r="3" spans="1:15" ht="15.75" customHeight="1">
      <c r="A3" s="87"/>
      <c r="B3" s="88"/>
      <c r="C3" s="83"/>
      <c r="D3" s="83"/>
      <c r="E3" s="83"/>
      <c r="F3" s="83"/>
      <c r="G3" s="83"/>
      <c r="H3" s="83"/>
      <c r="I3" s="83"/>
      <c r="J3" s="83"/>
      <c r="K3" s="83"/>
      <c r="L3" s="83"/>
      <c r="M3" s="84"/>
    </row>
    <row r="4" spans="1:15" ht="26.25" customHeight="1">
      <c r="A4" s="87"/>
      <c r="B4" s="88"/>
      <c r="C4" s="83"/>
      <c r="D4" s="83"/>
      <c r="E4" s="83"/>
      <c r="F4" s="83"/>
      <c r="G4" s="83"/>
      <c r="H4" s="83"/>
      <c r="I4" s="83"/>
      <c r="J4" s="83"/>
      <c r="K4" s="83"/>
      <c r="L4" s="83"/>
      <c r="M4" s="84"/>
    </row>
    <row r="5" spans="1:15" ht="15.75" customHeight="1">
      <c r="A5" s="829" t="str">
        <f>MEMÓRIA!A4</f>
        <v>MUNICÍPIO/UF:</v>
      </c>
      <c r="B5" s="830"/>
      <c r="C5" s="831" t="str">
        <f>MEMÓRIA!D4</f>
        <v>GESTOR / AÇÃO:</v>
      </c>
      <c r="D5" s="879"/>
      <c r="E5" s="879"/>
      <c r="F5" s="879"/>
      <c r="G5" s="879"/>
      <c r="H5" s="89"/>
      <c r="I5" s="830" t="str">
        <f>MEMÓRIA!E4</f>
        <v>ENDEREÇO:</v>
      </c>
      <c r="J5" s="830"/>
      <c r="K5" s="830"/>
      <c r="L5" s="830"/>
      <c r="M5" s="1006"/>
    </row>
    <row r="6" spans="1:15" ht="12" customHeight="1">
      <c r="A6" s="833" t="str">
        <f>MEMÓRIA!A5</f>
        <v>SÃO LOUREÇO DA MATA / PE</v>
      </c>
      <c r="B6" s="834"/>
      <c r="C6" s="877" t="str">
        <f>MEMÓRIA!D5</f>
        <v>SECRETARIA DE INFRAESTRUTURA</v>
      </c>
      <c r="D6" s="880"/>
      <c r="E6" s="880"/>
      <c r="F6" s="880"/>
      <c r="G6" s="880"/>
      <c r="H6" s="880"/>
      <c r="I6" s="1009" t="str">
        <f>+MEMÓRIA!E5</f>
        <v>TIÚMA, SÃO LOURENÇO DA MATA-PE</v>
      </c>
      <c r="J6" s="880"/>
      <c r="K6" s="880"/>
      <c r="L6" s="880"/>
      <c r="M6" s="1010"/>
    </row>
    <row r="7" spans="1:15" ht="9.75" customHeight="1">
      <c r="A7" s="59"/>
      <c r="B7" s="60"/>
      <c r="C7" s="60"/>
      <c r="D7" s="60"/>
      <c r="E7" s="60"/>
      <c r="F7" s="60"/>
      <c r="G7" s="60"/>
      <c r="H7" s="276"/>
      <c r="I7" s="60"/>
      <c r="J7" s="57"/>
      <c r="K7" s="57"/>
      <c r="L7" s="57"/>
      <c r="M7" s="58"/>
    </row>
    <row r="8" spans="1:15" ht="12.75" customHeight="1">
      <c r="A8" s="824" t="str">
        <f>MEMÓRIA!A7</f>
        <v xml:space="preserve">PROPONENTE:                                   </v>
      </c>
      <c r="B8" s="825"/>
      <c r="C8" s="113" t="str">
        <f>MEMÓRIA!D7</f>
        <v xml:space="preserve">OBJETO: </v>
      </c>
      <c r="D8" s="80"/>
      <c r="E8" s="80"/>
      <c r="F8" s="80"/>
      <c r="G8" s="80"/>
      <c r="I8" s="894" t="str">
        <f>MEMÓRIA!E7</f>
        <v xml:space="preserve">EMPREENDIMENTO: </v>
      </c>
      <c r="J8" s="895"/>
      <c r="K8" s="895"/>
      <c r="L8" s="895"/>
      <c r="M8" s="1007"/>
    </row>
    <row r="9" spans="1:15" ht="31.5" customHeight="1">
      <c r="A9" s="1015" t="str">
        <f>MEMÓRIA!A8</f>
        <v>PREFEITURA DE SÃO LOURENÇO DA MATA</v>
      </c>
      <c r="B9" s="1016"/>
      <c r="C9" s="835" t="str">
        <f>MEMÓRIA!D8</f>
        <v>REFORMA DA PRAÇA SANTO ANTÔNIO NO MUNICÍPIO DE SÃO LOURENÇO DA MATA/PE.</v>
      </c>
      <c r="D9" s="1008"/>
      <c r="E9" s="1008"/>
      <c r="F9" s="1008"/>
      <c r="G9" s="1008"/>
      <c r="H9" s="1008"/>
      <c r="I9" s="1011" t="str">
        <f>+MEMÓRIA!E8</f>
        <v>Construção de Rodovias e Ferrovias (também para Recapeamento, Pavimentação e Praças)</v>
      </c>
      <c r="J9" s="1008"/>
      <c r="K9" s="1008"/>
      <c r="L9" s="1008"/>
      <c r="M9" s="836"/>
    </row>
    <row r="10" spans="1:15" ht="14.25" customHeight="1" thickBot="1">
      <c r="A10" s="1012" t="s">
        <v>12708</v>
      </c>
      <c r="B10" s="1013"/>
      <c r="C10" s="1013"/>
      <c r="D10" s="1013"/>
      <c r="E10" s="1013"/>
      <c r="F10" s="1013"/>
      <c r="G10" s="1013"/>
      <c r="H10" s="1013"/>
      <c r="I10" s="1013"/>
      <c r="J10" s="1013"/>
      <c r="K10" s="1013"/>
      <c r="L10" s="1013"/>
      <c r="M10" s="1014"/>
    </row>
    <row r="11" spans="1:15" s="627" customFormat="1" ht="17.25" customHeight="1" thickBot="1">
      <c r="A11" s="998" t="s">
        <v>12526</v>
      </c>
      <c r="B11" s="998" t="s">
        <v>12527</v>
      </c>
      <c r="C11" s="1001"/>
      <c r="D11" s="1003" t="s">
        <v>12709</v>
      </c>
      <c r="E11" s="1003" t="s">
        <v>12710</v>
      </c>
      <c r="F11" s="1000" t="s">
        <v>12711</v>
      </c>
      <c r="G11" s="1000"/>
      <c r="H11" s="1003" t="s">
        <v>12710</v>
      </c>
      <c r="I11" s="1000" t="s">
        <v>12712</v>
      </c>
      <c r="J11" s="1000"/>
      <c r="K11" s="1003" t="s">
        <v>12710</v>
      </c>
      <c r="L11" s="1000" t="s">
        <v>12713</v>
      </c>
      <c r="M11" s="1000"/>
      <c r="O11" s="769"/>
    </row>
    <row r="12" spans="1:15" s="627" customFormat="1" ht="20.25" customHeight="1" thickBot="1">
      <c r="A12" s="999"/>
      <c r="B12" s="999"/>
      <c r="C12" s="1002"/>
      <c r="D12" s="1004"/>
      <c r="E12" s="1004"/>
      <c r="F12" s="628" t="s">
        <v>12714</v>
      </c>
      <c r="G12" s="628" t="s">
        <v>12715</v>
      </c>
      <c r="H12" s="1004"/>
      <c r="I12" s="628" t="s">
        <v>12714</v>
      </c>
      <c r="J12" s="628" t="s">
        <v>12715</v>
      </c>
      <c r="K12" s="1004"/>
      <c r="L12" s="628" t="s">
        <v>12714</v>
      </c>
      <c r="M12" s="628" t="s">
        <v>12715</v>
      </c>
      <c r="O12" s="769"/>
    </row>
    <row r="13" spans="1:15" ht="12.75">
      <c r="A13" s="466" t="s">
        <v>12531</v>
      </c>
      <c r="B13" s="524" t="str">
        <f>+'PLANILHA ONERADA'!D12</f>
        <v>INSTALAÇÃO DE OBRA</v>
      </c>
      <c r="C13" s="629">
        <f>+D13/$D$17</f>
        <v>1.21E-2</v>
      </c>
      <c r="D13" s="631">
        <f>+'PLANILHA ONERADA'!M12</f>
        <v>3050.5</v>
      </c>
      <c r="E13" s="629">
        <v>0.16</v>
      </c>
      <c r="F13" s="630">
        <f>+$N$18*D13*E13</f>
        <v>453.52</v>
      </c>
      <c r="G13" s="631">
        <f>+D13*$N$17*E13</f>
        <v>34.56</v>
      </c>
      <c r="H13" s="638">
        <v>0.16</v>
      </c>
      <c r="I13" s="632">
        <f>+D13*H13*$N$18</f>
        <v>453.52</v>
      </c>
      <c r="J13" s="631">
        <f>+D13*H13*$N$17</f>
        <v>34.56</v>
      </c>
      <c r="K13" s="629">
        <v>0.16</v>
      </c>
      <c r="L13" s="631">
        <f>+D13*K13*$N$18</f>
        <v>453.52</v>
      </c>
      <c r="M13" s="631">
        <f>+D13*K13*$N$17</f>
        <v>34.56</v>
      </c>
    </row>
    <row r="14" spans="1:15" ht="21" customHeight="1">
      <c r="A14" s="467" t="s">
        <v>12532</v>
      </c>
      <c r="B14" s="525" t="str">
        <f>+'PLANILHA ONERADA'!D15</f>
        <v>CONSTRUÇÃO DE INFRAESTRUTURA NA PRAÇA SANTO ANTÔNIO</v>
      </c>
      <c r="C14" s="633">
        <f>+D14/$D$17</f>
        <v>0.13370000000000001</v>
      </c>
      <c r="D14" s="635">
        <f>+'PLANILHA ONERADA'!M15</f>
        <v>33745.949999999997</v>
      </c>
      <c r="E14" s="633">
        <v>1</v>
      </c>
      <c r="F14" s="634">
        <f>+$N$18*D14*E14</f>
        <v>31356.74</v>
      </c>
      <c r="G14" s="635">
        <f>+D14*$N$17+E14</f>
        <v>2390.21</v>
      </c>
      <c r="H14" s="639"/>
      <c r="I14" s="636"/>
      <c r="J14" s="635"/>
      <c r="K14" s="633"/>
      <c r="L14" s="635"/>
      <c r="M14" s="635"/>
      <c r="N14" s="465">
        <f>SUM(H14:M14)</f>
        <v>0</v>
      </c>
      <c r="O14" s="465" t="b">
        <f>N14=D14</f>
        <v>0</v>
      </c>
    </row>
    <row r="15" spans="1:15" ht="12.75">
      <c r="A15" s="467" t="s">
        <v>12533</v>
      </c>
      <c r="B15" s="525" t="str">
        <f>+'PLANILHA ONERADA'!D28</f>
        <v>INTERIOR DA PRAÇA</v>
      </c>
      <c r="C15" s="633">
        <f>+D15/$D$17</f>
        <v>0.80420000000000003</v>
      </c>
      <c r="D15" s="635">
        <f>+'PLANILHA ONERADA'!M28</f>
        <v>202951.61</v>
      </c>
      <c r="E15" s="633">
        <v>0.16</v>
      </c>
      <c r="F15" s="634">
        <f>+$N$18*D15*E15</f>
        <v>30173.22</v>
      </c>
      <c r="G15" s="635">
        <f>+D15*$N$17*E15</f>
        <v>2299.04</v>
      </c>
      <c r="H15" s="633">
        <v>0.16</v>
      </c>
      <c r="I15" s="636">
        <f>+D15*H15*$N$18</f>
        <v>30173.22</v>
      </c>
      <c r="J15" s="635">
        <f>+D15*H15*$N$17</f>
        <v>2299.04</v>
      </c>
      <c r="K15" s="633">
        <v>0.16</v>
      </c>
      <c r="L15" s="635">
        <f>+D15*K15*$N$18</f>
        <v>30173.22</v>
      </c>
      <c r="M15" s="635">
        <f>+D15*K15*$N$17</f>
        <v>2299.04</v>
      </c>
      <c r="N15" s="465">
        <v>4777.12</v>
      </c>
      <c r="O15" s="465" t="b">
        <f>N15=D15</f>
        <v>0</v>
      </c>
    </row>
    <row r="16" spans="1:15" ht="13.5" thickBot="1">
      <c r="A16" s="751" t="s">
        <v>12917</v>
      </c>
      <c r="B16" s="752" t="str">
        <f>+'PLANILHA ONERADA'!D58</f>
        <v>ADMINISTRAÇÃO LOCAL</v>
      </c>
      <c r="C16" s="753">
        <f>D16/D17</f>
        <v>0.05</v>
      </c>
      <c r="D16" s="754">
        <f>+'PLANILHA ONERADA'!M58</f>
        <v>12610.85</v>
      </c>
      <c r="E16" s="753">
        <v>0.2</v>
      </c>
      <c r="F16" s="634">
        <f>+$N$18*D16*E16</f>
        <v>2343.6</v>
      </c>
      <c r="G16" s="635">
        <f>+D16*$N$17*E16</f>
        <v>178.57</v>
      </c>
      <c r="H16" s="753">
        <v>0.2</v>
      </c>
      <c r="I16" s="636">
        <f>+D16*H16*$N$18</f>
        <v>2343.6</v>
      </c>
      <c r="J16" s="635">
        <f>+D16*H16*$N$17</f>
        <v>178.57</v>
      </c>
      <c r="K16" s="753">
        <v>0.1</v>
      </c>
      <c r="L16" s="635">
        <f>+D16*K16*$N$18</f>
        <v>1171.8</v>
      </c>
      <c r="M16" s="635">
        <f>+D16*K16*$N$17</f>
        <v>89.28</v>
      </c>
      <c r="N16" s="465"/>
    </row>
    <row r="17" spans="1:15" ht="18.75" customHeight="1" thickBot="1">
      <c r="A17" s="97"/>
      <c r="B17" s="2" t="s">
        <v>12716</v>
      </c>
      <c r="C17" s="644">
        <f>ROUND(SUM(C13:C16),2)</f>
        <v>1</v>
      </c>
      <c r="D17" s="645">
        <f>SUM(D13:D16)</f>
        <v>252358.91</v>
      </c>
      <c r="E17" s="646">
        <f>+(F17+G17)/D17</f>
        <v>0.27429999999999999</v>
      </c>
      <c r="F17" s="647">
        <f>SUM(F13:F16)</f>
        <v>64327.08</v>
      </c>
      <c r="G17" s="645">
        <f>+SUM(G13:G16)</f>
        <v>4902.38</v>
      </c>
      <c r="H17" s="648">
        <f>+(I17+J17)/D17</f>
        <v>0.1406</v>
      </c>
      <c r="I17" s="645">
        <f>+SUM(I13:I16)</f>
        <v>32970.339999999997</v>
      </c>
      <c r="J17" s="645">
        <f>+SUM(J13:J16)</f>
        <v>2512.17</v>
      </c>
      <c r="K17" s="646">
        <f>+(L17+M17)/D17</f>
        <v>0.1356</v>
      </c>
      <c r="L17" s="645">
        <f>+SUM(L13:L16)</f>
        <v>31798.54</v>
      </c>
      <c r="M17" s="645">
        <f>+SUM(M13:M16)</f>
        <v>2422.88</v>
      </c>
      <c r="N17" s="637">
        <f>+O17/O19</f>
        <v>7.0800000000000002E-2</v>
      </c>
      <c r="O17" s="465">
        <v>18201.63</v>
      </c>
    </row>
    <row r="18" spans="1:15" ht="16.5" customHeight="1" thickBot="1">
      <c r="A18" s="97"/>
      <c r="B18" s="2" t="s">
        <v>12717</v>
      </c>
      <c r="C18" s="644">
        <f>+C17</f>
        <v>1</v>
      </c>
      <c r="D18" s="645">
        <f>D17</f>
        <v>252358.91</v>
      </c>
      <c r="E18" s="646">
        <f>+E17</f>
        <v>0.27429999999999999</v>
      </c>
      <c r="F18" s="647">
        <f>+F17</f>
        <v>64327.08</v>
      </c>
      <c r="G18" s="645">
        <f>+G17</f>
        <v>4902.38</v>
      </c>
      <c r="H18" s="648">
        <f>+H17+E18</f>
        <v>0.41489999999999999</v>
      </c>
      <c r="I18" s="645">
        <f>+F18+I17</f>
        <v>97297.42</v>
      </c>
      <c r="J18" s="645">
        <f>+G18+J17</f>
        <v>7414.55</v>
      </c>
      <c r="K18" s="646">
        <f>+H18+K17</f>
        <v>0.55049999999999999</v>
      </c>
      <c r="L18" s="645">
        <f>+I18+L17</f>
        <v>129095.96</v>
      </c>
      <c r="M18" s="645">
        <f>+J18+M17</f>
        <v>9837.43</v>
      </c>
      <c r="N18" s="637">
        <f>+O18/O19</f>
        <v>0.92920000000000003</v>
      </c>
      <c r="O18" s="465">
        <v>238856</v>
      </c>
    </row>
    <row r="19" spans="1:15" ht="12.75" customHeight="1">
      <c r="A19" s="651"/>
      <c r="B19" s="93"/>
      <c r="C19" s="99"/>
      <c r="D19" s="99"/>
      <c r="E19" s="99"/>
      <c r="F19" s="93"/>
      <c r="G19" s="93"/>
      <c r="H19" s="94"/>
      <c r="I19" s="93"/>
      <c r="J19" s="94"/>
      <c r="K19" s="94"/>
      <c r="L19" s="94"/>
      <c r="M19" s="652"/>
      <c r="O19" s="465">
        <f>+O18+O17</f>
        <v>257057.63</v>
      </c>
    </row>
    <row r="20" spans="1:15" ht="12.75" customHeight="1" thickBot="1">
      <c r="A20" s="640"/>
      <c r="B20" s="53"/>
      <c r="C20" s="100"/>
      <c r="D20" s="100"/>
      <c r="E20" s="100"/>
      <c r="F20" s="53"/>
      <c r="G20" s="53"/>
      <c r="H20" s="95"/>
      <c r="I20" s="53"/>
      <c r="J20" s="95"/>
      <c r="K20" s="95"/>
      <c r="L20" s="95"/>
      <c r="M20" s="653"/>
    </row>
    <row r="21" spans="1:15" ht="18" customHeight="1" thickBot="1">
      <c r="A21" s="998" t="s">
        <v>12526</v>
      </c>
      <c r="B21" s="998" t="s">
        <v>12527</v>
      </c>
      <c r="C21" s="1001"/>
      <c r="D21" s="1003" t="s">
        <v>12709</v>
      </c>
      <c r="E21" s="1003" t="s">
        <v>12710</v>
      </c>
      <c r="F21" s="1000" t="s">
        <v>12718</v>
      </c>
      <c r="G21" s="1000"/>
      <c r="H21" s="1003" t="s">
        <v>12710</v>
      </c>
      <c r="I21" s="1000" t="s">
        <v>12719</v>
      </c>
      <c r="J21" s="1000"/>
      <c r="K21" s="1003" t="s">
        <v>12710</v>
      </c>
      <c r="L21" s="1000" t="s">
        <v>12720</v>
      </c>
      <c r="M21" s="1000"/>
    </row>
    <row r="22" spans="1:15" ht="18" customHeight="1" thickBot="1">
      <c r="A22" s="999"/>
      <c r="B22" s="999"/>
      <c r="C22" s="1002"/>
      <c r="D22" s="1004"/>
      <c r="E22" s="1004"/>
      <c r="F22" s="628" t="s">
        <v>12714</v>
      </c>
      <c r="G22" s="628" t="s">
        <v>12715</v>
      </c>
      <c r="H22" s="1004"/>
      <c r="I22" s="628" t="s">
        <v>12714</v>
      </c>
      <c r="J22" s="628" t="s">
        <v>12715</v>
      </c>
      <c r="K22" s="1004"/>
      <c r="L22" s="628" t="s">
        <v>12714</v>
      </c>
      <c r="M22" s="628" t="s">
        <v>12715</v>
      </c>
    </row>
    <row r="23" spans="1:15" ht="12.75" customHeight="1">
      <c r="A23" s="466" t="s">
        <v>12531</v>
      </c>
      <c r="B23" s="524" t="s">
        <v>12565</v>
      </c>
      <c r="C23" s="629">
        <f>+D23/$D$27</f>
        <v>1.21E-2</v>
      </c>
      <c r="D23" s="631">
        <v>3050.5</v>
      </c>
      <c r="E23" s="629">
        <v>0.16</v>
      </c>
      <c r="F23" s="631">
        <f>+D13*E23*$N$18</f>
        <v>453.52</v>
      </c>
      <c r="G23" s="631">
        <f>+D13*E23*$N$17</f>
        <v>34.56</v>
      </c>
      <c r="H23" s="629">
        <v>0.16</v>
      </c>
      <c r="I23" s="632">
        <f>+D13*H23*$N$18</f>
        <v>453.52</v>
      </c>
      <c r="J23" s="631">
        <f>+D13*H23*$N$17</f>
        <v>34.56</v>
      </c>
      <c r="K23" s="629">
        <v>0.2</v>
      </c>
      <c r="L23" s="632">
        <f>+D13*K23*$N$18</f>
        <v>566.9</v>
      </c>
      <c r="M23" s="631">
        <f>+D13*K23*$N$17</f>
        <v>43.2</v>
      </c>
    </row>
    <row r="24" spans="1:15" ht="23.25" customHeight="1">
      <c r="A24" s="467" t="s">
        <v>12532</v>
      </c>
      <c r="B24" s="525" t="s">
        <v>12573</v>
      </c>
      <c r="C24" s="633">
        <f>+D24/$D$27</f>
        <v>0.13370000000000001</v>
      </c>
      <c r="D24" s="635">
        <v>33745.949999999997</v>
      </c>
      <c r="E24" s="633"/>
      <c r="F24" s="635"/>
      <c r="G24" s="635"/>
      <c r="H24" s="633"/>
      <c r="I24" s="636"/>
      <c r="J24" s="635"/>
      <c r="K24" s="633"/>
      <c r="L24" s="636"/>
      <c r="M24" s="635"/>
    </row>
    <row r="25" spans="1:15" ht="12.75">
      <c r="A25" s="467" t="s">
        <v>12533</v>
      </c>
      <c r="B25" s="525" t="s">
        <v>12603</v>
      </c>
      <c r="C25" s="755">
        <f>+D25/$D$27</f>
        <v>0.80420000000000003</v>
      </c>
      <c r="D25" s="635">
        <v>202951.61</v>
      </c>
      <c r="E25" s="633">
        <v>0.16</v>
      </c>
      <c r="F25" s="635">
        <f>+D15*E25*$N$18</f>
        <v>30173.22</v>
      </c>
      <c r="G25" s="635">
        <f>+D15*E25*$N$17</f>
        <v>2299.04</v>
      </c>
      <c r="H25" s="633">
        <v>0.16</v>
      </c>
      <c r="I25" s="636">
        <f>+D15*H25*$N$18</f>
        <v>30173.22</v>
      </c>
      <c r="J25" s="635">
        <f>+D15*H25*$N$17</f>
        <v>2299.04</v>
      </c>
      <c r="K25" s="633">
        <v>0.2</v>
      </c>
      <c r="L25" s="636">
        <f>+D15*K25*$N$18</f>
        <v>37716.53</v>
      </c>
      <c r="M25" s="635">
        <f>+D15*K25*$N$17</f>
        <v>2873.79</v>
      </c>
    </row>
    <row r="26" spans="1:15" ht="13.5" thickBot="1">
      <c r="A26" s="751" t="s">
        <v>12917</v>
      </c>
      <c r="B26" s="752" t="str">
        <f>'PLANILHA ONERADA'!D58</f>
        <v>ADMINISTRAÇÃO LOCAL</v>
      </c>
      <c r="C26" s="702">
        <f>D26/D27</f>
        <v>0.05</v>
      </c>
      <c r="D26" s="754">
        <v>12610.85</v>
      </c>
      <c r="E26" s="753">
        <v>0.2</v>
      </c>
      <c r="F26" s="635">
        <f>+D16*E26*$N$18</f>
        <v>2343.6</v>
      </c>
      <c r="G26" s="635">
        <f>+D16*E26*$N$17</f>
        <v>178.57</v>
      </c>
      <c r="H26" s="753">
        <v>0.2</v>
      </c>
      <c r="I26" s="636">
        <f>+D16*H26*$N$18</f>
        <v>2343.6</v>
      </c>
      <c r="J26" s="635">
        <f>+D16*H26*$N$17</f>
        <v>178.57</v>
      </c>
      <c r="K26" s="753">
        <v>0.1</v>
      </c>
      <c r="L26" s="636">
        <f>+D16*K26*$N$18</f>
        <v>1171.8</v>
      </c>
      <c r="M26" s="635">
        <f>+D16*K26*$N$17</f>
        <v>89.28</v>
      </c>
      <c r="N26" s="465"/>
    </row>
    <row r="27" spans="1:15" ht="12.75" customHeight="1" thickBot="1">
      <c r="A27" s="97"/>
      <c r="B27" s="2" t="s">
        <v>12716</v>
      </c>
      <c r="C27" s="644">
        <f>SUM(C23:C26)-0.0001</f>
        <v>0.99990000000000001</v>
      </c>
      <c r="D27" s="645">
        <f>SUM(D23:D26)</f>
        <v>252358.91</v>
      </c>
      <c r="E27" s="646">
        <f>+(F27+G27)/D17</f>
        <v>0.1406</v>
      </c>
      <c r="F27" s="645">
        <f>+SUM(F23:F26)</f>
        <v>32970.339999999997</v>
      </c>
      <c r="G27" s="645">
        <f>+SUM(G23:G26)</f>
        <v>2512.17</v>
      </c>
      <c r="H27" s="646">
        <f>+(I27+J27)/D17</f>
        <v>0.1406</v>
      </c>
      <c r="I27" s="645">
        <f>+SUM(I23:I26)</f>
        <v>32970.339999999997</v>
      </c>
      <c r="J27" s="645">
        <f>+SUM(J23:J26)</f>
        <v>2512.17</v>
      </c>
      <c r="K27" s="646">
        <f>+(L27+M27)/D17</f>
        <v>0.16830000000000001</v>
      </c>
      <c r="L27" s="645">
        <f>+SUM(L23:L26)-1.93</f>
        <v>39453.300000000003</v>
      </c>
      <c r="M27" s="645">
        <f>+SUM(M23:M26)+0.93</f>
        <v>3007.2</v>
      </c>
    </row>
    <row r="28" spans="1:15" ht="12.75" customHeight="1" thickBot="1">
      <c r="A28" s="97"/>
      <c r="B28" s="2" t="s">
        <v>12717</v>
      </c>
      <c r="C28" s="644">
        <v>1</v>
      </c>
      <c r="D28" s="645">
        <f>+D27</f>
        <v>252358.91</v>
      </c>
      <c r="E28" s="646">
        <f>+K18+E27</f>
        <v>0.69110000000000005</v>
      </c>
      <c r="F28" s="645">
        <f>+L18+F27</f>
        <v>162066.29999999999</v>
      </c>
      <c r="G28" s="645">
        <f>+M18+G27</f>
        <v>12349.6</v>
      </c>
      <c r="H28" s="646">
        <f t="shared" ref="H28:M28" si="0">+E28+H27</f>
        <v>0.83169999999999999</v>
      </c>
      <c r="I28" s="645">
        <f t="shared" si="0"/>
        <v>195036.64</v>
      </c>
      <c r="J28" s="645">
        <f t="shared" si="0"/>
        <v>14861.77</v>
      </c>
      <c r="K28" s="646">
        <f>+H28+K27</f>
        <v>1</v>
      </c>
      <c r="L28" s="645">
        <f t="shared" si="0"/>
        <v>234489.94</v>
      </c>
      <c r="M28" s="645">
        <f t="shared" si="0"/>
        <v>17868.97</v>
      </c>
    </row>
    <row r="29" spans="1:15" ht="12.75">
      <c r="A29" s="838"/>
      <c r="B29" s="838"/>
      <c r="C29" s="838"/>
      <c r="D29" s="838"/>
      <c r="E29" s="532"/>
      <c r="F29" s="110"/>
      <c r="G29" s="110"/>
      <c r="H29" s="110"/>
      <c r="I29" s="110"/>
      <c r="J29" s="110"/>
      <c r="K29" s="110"/>
      <c r="L29" s="110"/>
      <c r="M29" s="110"/>
    </row>
    <row r="30" spans="1:15" ht="12.75">
      <c r="A30" s="838"/>
      <c r="B30" s="838"/>
      <c r="C30" s="838"/>
      <c r="D30" s="838"/>
      <c r="E30" s="532"/>
      <c r="F30" s="469"/>
      <c r="G30" s="469"/>
      <c r="H30" s="469"/>
      <c r="I30" s="469"/>
      <c r="J30" s="53"/>
      <c r="K30" s="53"/>
      <c r="L30" s="53"/>
      <c r="M30" s="53"/>
    </row>
    <row r="31" spans="1:15" ht="12.75">
      <c r="A31" s="839"/>
      <c r="B31" s="839"/>
      <c r="C31" s="839"/>
      <c r="D31" s="839"/>
      <c r="E31" s="406"/>
      <c r="F31" s="469"/>
      <c r="G31" s="469"/>
      <c r="H31" s="469"/>
      <c r="I31" s="469"/>
      <c r="J31" s="53"/>
      <c r="K31" s="53"/>
      <c r="L31" s="53"/>
      <c r="M31" s="53"/>
    </row>
    <row r="32" spans="1:15" ht="12.75" customHeight="1">
      <c r="A32" s="100"/>
      <c r="B32" s="952"/>
      <c r="C32" s="952"/>
      <c r="D32" s="952"/>
      <c r="E32" s="952"/>
      <c r="F32" s="952"/>
      <c r="G32" s="533"/>
      <c r="H32" s="523"/>
      <c r="I32" s="523"/>
      <c r="J32" s="53"/>
      <c r="K32" s="53"/>
      <c r="L32" s="53"/>
      <c r="M32" s="53"/>
    </row>
    <row r="33" spans="1:15" ht="12.75" customHeight="1">
      <c r="A33" s="522"/>
      <c r="B33" s="839"/>
      <c r="C33" s="839"/>
      <c r="D33" s="839"/>
      <c r="E33" s="839"/>
      <c r="F33" s="839"/>
      <c r="G33" s="406"/>
      <c r="H33" s="839"/>
      <c r="I33" s="839"/>
      <c r="J33" s="53"/>
      <c r="K33" s="53"/>
      <c r="L33" s="53"/>
      <c r="M33" s="53"/>
    </row>
    <row r="34" spans="1:15" ht="12.75" customHeight="1">
      <c r="A34" s="451"/>
      <c r="B34" s="534"/>
      <c r="C34" s="451"/>
      <c r="D34" s="1005"/>
      <c r="E34" s="1005"/>
      <c r="F34" s="1005"/>
      <c r="G34" s="1005"/>
      <c r="H34" s="53"/>
      <c r="I34" s="53"/>
      <c r="J34" s="53"/>
      <c r="K34" s="53"/>
      <c r="L34" s="53"/>
      <c r="M34" s="53"/>
    </row>
    <row r="35" spans="1:15" ht="15">
      <c r="A35" s="451"/>
      <c r="B35" s="451"/>
      <c r="C35" s="451"/>
      <c r="D35" s="12"/>
      <c r="E35" s="12"/>
      <c r="F35" s="12"/>
      <c r="G35" s="12"/>
      <c r="H35" s="96"/>
      <c r="I35" s="12"/>
      <c r="J35" s="9"/>
      <c r="K35" s="9"/>
      <c r="L35" s="9"/>
      <c r="M35" s="9"/>
    </row>
    <row r="36" spans="1:15" ht="15">
      <c r="A36" s="640"/>
      <c r="B36" s="641"/>
      <c r="C36" s="642"/>
      <c r="D36" s="642"/>
      <c r="E36" s="642"/>
      <c r="F36" s="641"/>
      <c r="G36" s="641"/>
      <c r="H36" s="643"/>
      <c r="I36" s="641"/>
      <c r="J36" s="9"/>
      <c r="K36" s="9"/>
      <c r="L36" s="9"/>
      <c r="M36" s="9"/>
    </row>
    <row r="37" spans="1:15" ht="15">
      <c r="A37" s="100"/>
      <c r="B37" s="641"/>
      <c r="C37" s="642"/>
      <c r="D37" s="642"/>
      <c r="E37" s="642"/>
      <c r="F37" s="641"/>
      <c r="G37" s="641"/>
      <c r="H37" s="9"/>
      <c r="I37" s="641"/>
      <c r="J37" s="9"/>
      <c r="K37" s="9"/>
      <c r="L37" s="9"/>
      <c r="M37" s="9"/>
    </row>
    <row r="38" spans="1:15" ht="89.25" customHeight="1">
      <c r="A38" s="100"/>
      <c r="B38" s="641"/>
      <c r="C38" s="642"/>
      <c r="D38" s="642"/>
      <c r="E38" s="642"/>
      <c r="F38" s="641"/>
      <c r="G38" s="641"/>
      <c r="H38" s="53"/>
      <c r="I38" s="641"/>
      <c r="J38" s="53"/>
      <c r="K38" s="53"/>
      <c r="L38" s="53"/>
      <c r="M38" s="53"/>
    </row>
    <row r="39" spans="1:15" ht="89.25" customHeight="1">
      <c r="A39" s="100"/>
      <c r="B39" s="641"/>
      <c r="C39" s="642"/>
      <c r="D39" s="642"/>
      <c r="E39" s="642"/>
      <c r="F39" s="641"/>
      <c r="G39" s="641"/>
      <c r="H39" s="53"/>
      <c r="I39" s="641"/>
      <c r="J39" s="53"/>
      <c r="K39" s="53"/>
      <c r="L39" s="53"/>
      <c r="M39" s="53"/>
    </row>
    <row r="46" spans="1:15" customFormat="1" ht="89.25" customHeight="1">
      <c r="A46" s="98"/>
      <c r="B46" s="1"/>
      <c r="C46" s="98"/>
      <c r="D46" s="98"/>
      <c r="E46" s="98"/>
      <c r="F46" s="1"/>
      <c r="G46" s="1"/>
      <c r="H46" s="1"/>
      <c r="I46" s="1"/>
      <c r="J46" s="1"/>
      <c r="K46" s="1"/>
      <c r="L46" s="1"/>
      <c r="M46" s="1"/>
      <c r="O46" s="4"/>
    </row>
    <row r="47" spans="1:15" customFormat="1" ht="89.25" customHeight="1">
      <c r="A47" s="98"/>
      <c r="B47" s="1"/>
      <c r="C47" s="98"/>
      <c r="D47" s="98"/>
      <c r="E47" s="98"/>
      <c r="F47" s="1"/>
      <c r="G47" s="1"/>
      <c r="H47" s="1"/>
      <c r="I47" s="1"/>
      <c r="J47" s="1"/>
      <c r="K47" s="1"/>
      <c r="L47" s="1"/>
      <c r="M47" s="1"/>
      <c r="O47" s="4"/>
    </row>
    <row r="48" spans="1:15" customFormat="1" ht="89.25" customHeight="1">
      <c r="A48" s="98"/>
      <c r="B48" s="1"/>
      <c r="C48" s="98"/>
      <c r="D48" s="98"/>
      <c r="E48" s="98"/>
      <c r="F48" s="1"/>
      <c r="G48" s="1"/>
      <c r="H48" s="1"/>
      <c r="I48" s="1"/>
      <c r="J48" s="1"/>
      <c r="K48" s="1"/>
      <c r="L48" s="1"/>
      <c r="M48" s="1"/>
      <c r="O48" s="4"/>
    </row>
  </sheetData>
  <mergeCells count="40">
    <mergeCell ref="C2:M2"/>
    <mergeCell ref="C9:H9"/>
    <mergeCell ref="I6:M6"/>
    <mergeCell ref="I9:M9"/>
    <mergeCell ref="C21:C22"/>
    <mergeCell ref="D21:D22"/>
    <mergeCell ref="L11:M11"/>
    <mergeCell ref="F21:G21"/>
    <mergeCell ref="D11:D12"/>
    <mergeCell ref="K11:K12"/>
    <mergeCell ref="L21:M21"/>
    <mergeCell ref="H21:H22"/>
    <mergeCell ref="K21:K22"/>
    <mergeCell ref="A10:M10"/>
    <mergeCell ref="A5:B5"/>
    <mergeCell ref="A9:B9"/>
    <mergeCell ref="A8:B8"/>
    <mergeCell ref="A6:B6"/>
    <mergeCell ref="I5:M5"/>
    <mergeCell ref="I8:M8"/>
    <mergeCell ref="C5:G5"/>
    <mergeCell ref="C6:H6"/>
    <mergeCell ref="D34:G34"/>
    <mergeCell ref="F11:G11"/>
    <mergeCell ref="A30:D30"/>
    <mergeCell ref="B33:F33"/>
    <mergeCell ref="A31:D31"/>
    <mergeCell ref="H33:I33"/>
    <mergeCell ref="B32:F32"/>
    <mergeCell ref="A29:D29"/>
    <mergeCell ref="A11:A12"/>
    <mergeCell ref="B11:B12"/>
    <mergeCell ref="I21:J21"/>
    <mergeCell ref="I11:J11"/>
    <mergeCell ref="C11:C12"/>
    <mergeCell ref="A21:A22"/>
    <mergeCell ref="B21:B22"/>
    <mergeCell ref="E11:E12"/>
    <mergeCell ref="H11:H12"/>
    <mergeCell ref="E21:E22"/>
  </mergeCells>
  <phoneticPr fontId="13" type="noConversion"/>
  <pageMargins left="0.59055118110236227" right="0.59055118110236227" top="0.78740157480314965" bottom="0.78740157480314965" header="0.31496062992125984" footer="0.31496062992125984"/>
  <pageSetup paperSize="9" scale="44" orientation="portrait" r:id="rId1"/>
  <headerFooter>
    <oddFooter xml:space="preserve">&amp;R
Elias Chaves da Silva
Responsável Técnico Pela Elaboração do Orçamento
Engenheiro Civil, CREA-PE: 181945452-5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15312-EFC0-45DF-B3C7-E692CB04739A}">
  <dimension ref="A1:U27"/>
  <sheetViews>
    <sheetView view="pageBreakPreview" topLeftCell="A15" zoomScale="85" zoomScaleNormal="90" zoomScaleSheetLayoutView="85" workbookViewId="0">
      <selection activeCell="B24" sqref="B24"/>
    </sheetView>
  </sheetViews>
  <sheetFormatPr defaultColWidth="0" defaultRowHeight="15" zeroHeight="1"/>
  <cols>
    <col min="1" max="1" width="25.85546875" customWidth="1"/>
    <col min="2" max="2" width="30" customWidth="1"/>
    <col min="3" max="3" width="20.42578125" customWidth="1"/>
    <col min="4" max="4" width="16.85546875" customWidth="1"/>
    <col min="5" max="5" width="14.5703125" customWidth="1"/>
    <col min="6" max="6" width="17.85546875" customWidth="1"/>
    <col min="7" max="7" width="16.5703125" customWidth="1"/>
    <col min="8" max="8" width="15.140625" customWidth="1"/>
    <col min="9" max="9" width="14.85546875" customWidth="1"/>
    <col min="10" max="10" width="17.5703125" customWidth="1"/>
    <col min="11" max="11" width="16.140625" customWidth="1"/>
  </cols>
  <sheetData>
    <row r="1" spans="1:21" ht="15" customHeight="1">
      <c r="A1" s="458"/>
      <c r="B1" s="459"/>
      <c r="C1" s="460"/>
      <c r="D1" s="460"/>
      <c r="E1" s="460"/>
      <c r="F1" s="459"/>
      <c r="G1" s="459"/>
      <c r="H1" s="459"/>
      <c r="I1" s="459"/>
      <c r="J1" s="459"/>
      <c r="K1" s="461"/>
    </row>
    <row r="2" spans="1:21" ht="15" customHeight="1">
      <c r="A2" s="462"/>
      <c r="B2" s="9"/>
      <c r="C2" s="763"/>
      <c r="D2" s="763"/>
      <c r="E2" s="763"/>
      <c r="F2" s="9"/>
      <c r="G2" s="9"/>
      <c r="H2" s="9"/>
      <c r="I2" s="9"/>
      <c r="J2" s="9"/>
      <c r="K2" s="463"/>
    </row>
    <row r="3" spans="1:21" ht="23.25" customHeight="1">
      <c r="A3" s="462"/>
      <c r="B3" s="9"/>
      <c r="C3" s="1018" t="s">
        <v>12751</v>
      </c>
      <c r="D3" s="1018"/>
      <c r="E3" s="1018"/>
      <c r="F3" s="1018"/>
      <c r="G3" s="1018"/>
      <c r="H3" s="1018"/>
      <c r="I3" s="9"/>
      <c r="J3" s="9"/>
      <c r="K3" s="463"/>
    </row>
    <row r="4" spans="1:21" ht="15" customHeight="1">
      <c r="A4" s="462"/>
      <c r="B4" s="9"/>
      <c r="C4" s="763"/>
      <c r="D4" s="763"/>
      <c r="E4" s="763"/>
      <c r="F4" s="9"/>
      <c r="G4" s="9"/>
      <c r="H4" s="9"/>
      <c r="I4" s="9"/>
      <c r="J4" s="9"/>
      <c r="K4" s="463"/>
    </row>
    <row r="5" spans="1:21" ht="15" customHeight="1">
      <c r="A5" s="462"/>
      <c r="B5" s="9"/>
      <c r="C5" s="763"/>
      <c r="D5" s="763"/>
      <c r="E5" s="763"/>
      <c r="F5" s="9"/>
      <c r="G5" s="9"/>
      <c r="H5" s="9"/>
      <c r="I5" s="9"/>
      <c r="J5" s="9"/>
      <c r="K5" s="463"/>
    </row>
    <row r="6" spans="1:21" s="1" customFormat="1" ht="15.75" customHeight="1">
      <c r="A6" s="829" t="s">
        <v>12537</v>
      </c>
      <c r="B6" s="830"/>
      <c r="C6" s="831" t="s">
        <v>12538</v>
      </c>
      <c r="D6" s="876"/>
      <c r="E6" s="1028" t="s">
        <v>12539</v>
      </c>
      <c r="F6" s="879"/>
      <c r="G6" s="316"/>
      <c r="H6" s="216"/>
      <c r="I6" s="53"/>
      <c r="J6" s="425"/>
      <c r="K6" s="423" t="s">
        <v>12540</v>
      </c>
      <c r="L6" s="893"/>
      <c r="M6" s="893"/>
      <c r="N6" s="893"/>
      <c r="O6" s="893"/>
      <c r="P6" s="61"/>
      <c r="Q6" s="52"/>
      <c r="R6" s="52"/>
      <c r="S6" s="52"/>
      <c r="T6" s="53"/>
      <c r="U6" s="54"/>
    </row>
    <row r="7" spans="1:21" s="1" customFormat="1" ht="16.5" customHeight="1">
      <c r="A7" s="833" t="str">
        <f>+MEMÓRIA!A5</f>
        <v>SÃO LOUREÇO DA MATA / PE</v>
      </c>
      <c r="B7" s="834"/>
      <c r="C7" s="877" t="str">
        <f>+MEMÓRIA!D5</f>
        <v>SECRETARIA DE INFRAESTRUTURA</v>
      </c>
      <c r="D7" s="878"/>
      <c r="E7" s="1009" t="str">
        <f>+MEMÓRIA!E5</f>
        <v>TIÚMA, SÃO LOURENÇO DA MATA-PE</v>
      </c>
      <c r="F7" s="880"/>
      <c r="G7" s="317"/>
      <c r="H7" s="392"/>
      <c r="I7" s="426"/>
      <c r="J7" s="315"/>
      <c r="K7" s="424" t="str">
        <f>+MEMÓRIA!M5</f>
        <v>DATA: 09/2024</v>
      </c>
      <c r="L7" s="52"/>
      <c r="M7" s="52"/>
      <c r="N7" s="52"/>
      <c r="O7" s="52"/>
      <c r="P7" s="52"/>
      <c r="Q7" s="52"/>
      <c r="R7" s="52"/>
      <c r="S7" s="52"/>
      <c r="T7" s="53"/>
      <c r="U7" s="54"/>
    </row>
    <row r="8" spans="1:21" s="1" customFormat="1" ht="9" customHeight="1">
      <c r="A8" s="59"/>
      <c r="B8" s="60"/>
      <c r="C8" s="60"/>
      <c r="D8" s="60"/>
      <c r="E8" s="60"/>
      <c r="F8" s="60"/>
      <c r="G8" s="60"/>
      <c r="H8" s="252"/>
      <c r="I8" s="60"/>
      <c r="J8" s="60"/>
      <c r="K8" s="102"/>
      <c r="L8" s="57"/>
      <c r="M8" s="57"/>
      <c r="N8" s="57"/>
      <c r="O8" s="57"/>
      <c r="P8" s="57"/>
      <c r="Q8" s="57"/>
      <c r="R8" s="57"/>
      <c r="S8" s="57"/>
      <c r="T8" s="57"/>
      <c r="U8" s="58"/>
    </row>
    <row r="9" spans="1:21" s="1" customFormat="1" ht="12.75" customHeight="1">
      <c r="A9" s="1017" t="s">
        <v>12545</v>
      </c>
      <c r="B9" s="895"/>
      <c r="C9" s="894" t="s">
        <v>12546</v>
      </c>
      <c r="D9" s="895"/>
      <c r="E9" s="80"/>
      <c r="F9" s="80"/>
      <c r="G9" s="80"/>
      <c r="H9" s="1030"/>
      <c r="I9" s="1030"/>
      <c r="J9" s="80"/>
      <c r="K9" s="103"/>
      <c r="L9" s="57"/>
      <c r="M9" s="57"/>
      <c r="N9" s="57"/>
      <c r="O9" s="57"/>
      <c r="P9" s="57"/>
      <c r="Q9" s="57"/>
      <c r="R9" s="57"/>
      <c r="S9" s="57"/>
      <c r="T9" s="57"/>
      <c r="U9" s="58"/>
    </row>
    <row r="10" spans="1:21" s="1" customFormat="1" ht="21.75" customHeight="1">
      <c r="A10" s="1029" t="str">
        <f>+MEMÓRIA!A8</f>
        <v>PREFEITURA DE SÃO LOURENÇO DA MATA</v>
      </c>
      <c r="B10" s="882"/>
      <c r="C10" s="842" t="str">
        <f>+MEMÓRIA!D8</f>
        <v>REFORMA DA PRAÇA SANTO ANTÔNIO NO MUNICÍPIO DE SÃO LOURENÇO DA MATA/PE.</v>
      </c>
      <c r="D10" s="882"/>
      <c r="E10" s="882"/>
      <c r="F10" s="882"/>
      <c r="G10" s="882"/>
      <c r="H10" s="882"/>
      <c r="I10" s="882"/>
      <c r="J10" s="882"/>
      <c r="K10" s="843"/>
      <c r="L10" s="55"/>
      <c r="M10" s="55"/>
      <c r="N10" s="55"/>
      <c r="O10" s="55"/>
      <c r="P10" s="55"/>
      <c r="Q10" s="55"/>
      <c r="R10" s="55"/>
      <c r="S10" s="55"/>
      <c r="T10" s="55"/>
      <c r="U10" s="56"/>
    </row>
    <row r="11" spans="1:21" ht="15.75" thickBot="1">
      <c r="A11" s="1019"/>
      <c r="B11" s="1020"/>
      <c r="C11" s="1020"/>
      <c r="D11" s="1020"/>
      <c r="E11" s="1020"/>
      <c r="F11" s="1020"/>
      <c r="G11" s="1020"/>
      <c r="H11" s="1020"/>
      <c r="I11" s="1020"/>
      <c r="J11" s="1020"/>
      <c r="K11" s="1021"/>
    </row>
    <row r="12" spans="1:21" ht="15.75" thickBot="1">
      <c r="A12" s="172" t="s">
        <v>12752</v>
      </c>
      <c r="B12" s="173" t="s">
        <v>12753</v>
      </c>
      <c r="C12" s="174" t="s">
        <v>12754</v>
      </c>
      <c r="D12" s="174" t="s">
        <v>12755</v>
      </c>
      <c r="E12" s="174" t="s">
        <v>12756</v>
      </c>
      <c r="F12" s="174" t="s">
        <v>12757</v>
      </c>
      <c r="G12" s="175" t="s">
        <v>12758</v>
      </c>
      <c r="H12" s="175" t="s">
        <v>12759</v>
      </c>
      <c r="I12" s="175" t="s">
        <v>12760</v>
      </c>
      <c r="J12" s="174" t="s">
        <v>12761</v>
      </c>
      <c r="K12" s="176" t="s">
        <v>12762</v>
      </c>
    </row>
    <row r="13" spans="1:21" ht="90">
      <c r="A13" s="1022" t="s">
        <v>12859</v>
      </c>
      <c r="B13" s="328" t="s">
        <v>12869</v>
      </c>
      <c r="C13" s="329" t="s">
        <v>12870</v>
      </c>
      <c r="D13" s="687" t="s">
        <v>12862</v>
      </c>
      <c r="E13" s="177" t="s">
        <v>12863</v>
      </c>
      <c r="F13" s="761" t="s">
        <v>12868</v>
      </c>
      <c r="G13" s="178">
        <v>45586</v>
      </c>
      <c r="H13" s="179">
        <v>508.15</v>
      </c>
      <c r="I13" s="179">
        <v>113.55</v>
      </c>
      <c r="J13" s="179">
        <f>SUM(H13+I13)</f>
        <v>621.70000000000005</v>
      </c>
      <c r="K13" s="1025">
        <f>MEDIAN(J13:J15)</f>
        <v>772.16</v>
      </c>
    </row>
    <row r="14" spans="1:21" ht="270">
      <c r="A14" s="1023"/>
      <c r="B14" s="332" t="s">
        <v>12860</v>
      </c>
      <c r="C14" s="177" t="s">
        <v>12866</v>
      </c>
      <c r="D14" s="180" t="s">
        <v>12862</v>
      </c>
      <c r="E14" s="180" t="s">
        <v>12863</v>
      </c>
      <c r="F14" s="761" t="s">
        <v>12864</v>
      </c>
      <c r="G14" s="178">
        <v>45586</v>
      </c>
      <c r="H14" s="179">
        <v>592.67999999999995</v>
      </c>
      <c r="I14" s="331">
        <v>229.99</v>
      </c>
      <c r="J14" s="181">
        <f>SUM(H14+I14)</f>
        <v>822.67</v>
      </c>
      <c r="K14" s="1026"/>
    </row>
    <row r="15" spans="1:21" ht="390.75" thickBot="1">
      <c r="A15" s="1024"/>
      <c r="B15" s="195" t="s">
        <v>12861</v>
      </c>
      <c r="C15" s="182" t="s">
        <v>12865</v>
      </c>
      <c r="D15" s="182" t="s">
        <v>12862</v>
      </c>
      <c r="E15" s="182" t="s">
        <v>12863</v>
      </c>
      <c r="F15" s="762" t="s">
        <v>12867</v>
      </c>
      <c r="G15" s="688">
        <v>45586</v>
      </c>
      <c r="H15" s="689">
        <v>473.16</v>
      </c>
      <c r="I15" s="690">
        <v>299</v>
      </c>
      <c r="J15" s="183">
        <f>SUM(H15+I15)</f>
        <v>772.16</v>
      </c>
      <c r="K15" s="1027"/>
    </row>
    <row r="16" spans="1:21">
      <c r="A16" s="520"/>
      <c r="B16" s="456"/>
      <c r="C16" s="454"/>
      <c r="D16" s="454"/>
      <c r="E16" s="453"/>
      <c r="F16" s="455"/>
      <c r="G16" s="457"/>
      <c r="H16" s="457"/>
      <c r="I16" s="457"/>
      <c r="J16" s="330"/>
      <c r="K16" s="521"/>
    </row>
    <row r="17" spans="1:11">
      <c r="A17" s="520"/>
      <c r="B17" s="456"/>
      <c r="C17" s="454"/>
      <c r="D17" s="454"/>
      <c r="E17" s="453"/>
      <c r="F17" s="455"/>
      <c r="G17" s="457"/>
      <c r="H17" s="457"/>
      <c r="I17" s="457"/>
      <c r="J17" s="330"/>
      <c r="K17" s="521"/>
    </row>
    <row r="18" spans="1:11">
      <c r="A18" s="520"/>
      <c r="B18" s="456"/>
      <c r="C18" s="454"/>
      <c r="D18" s="454"/>
      <c r="E18" s="453"/>
      <c r="F18" s="455"/>
      <c r="G18" s="457"/>
      <c r="H18" s="457"/>
      <c r="I18" s="457"/>
      <c r="J18" s="330"/>
      <c r="K18" s="521"/>
    </row>
    <row r="19" spans="1:11">
      <c r="A19" s="520"/>
      <c r="B19" s="456"/>
      <c r="C19" s="454"/>
      <c r="D19" s="454"/>
      <c r="E19" s="453"/>
      <c r="F19" s="455"/>
      <c r="G19" s="457"/>
      <c r="H19" s="457"/>
      <c r="I19" s="457"/>
      <c r="J19" s="330"/>
      <c r="K19" s="521"/>
    </row>
    <row r="20" spans="1:11">
      <c r="A20" s="520"/>
      <c r="B20" s="456"/>
      <c r="C20" s="454"/>
      <c r="D20" s="454"/>
      <c r="E20" s="453"/>
      <c r="F20" s="455"/>
      <c r="G20" s="457"/>
      <c r="H20" s="457"/>
      <c r="I20" s="457"/>
      <c r="J20" s="330"/>
      <c r="K20" s="521"/>
    </row>
    <row r="21" spans="1:11">
      <c r="A21" s="9"/>
      <c r="B21" s="9"/>
      <c r="C21" s="9"/>
      <c r="D21" s="9"/>
      <c r="E21" s="9"/>
      <c r="F21" s="9"/>
      <c r="G21" s="9"/>
      <c r="H21" s="9"/>
      <c r="I21" s="9"/>
      <c r="J21" s="9"/>
      <c r="K21" s="9"/>
    </row>
    <row r="22" spans="1:11">
      <c r="A22" s="9"/>
      <c r="B22" s="9"/>
      <c r="C22" s="9"/>
      <c r="D22" s="9"/>
      <c r="E22" s="9"/>
      <c r="F22" s="9"/>
      <c r="G22" s="9"/>
      <c r="H22" s="9"/>
      <c r="I22" s="9"/>
      <c r="J22" s="9"/>
      <c r="K22" s="9"/>
    </row>
    <row r="23" spans="1:11">
      <c r="A23" s="9"/>
      <c r="B23" s="9"/>
      <c r="C23" s="9"/>
      <c r="D23" s="9"/>
      <c r="E23" s="9"/>
      <c r="F23" s="9"/>
      <c r="G23" s="9"/>
      <c r="H23" s="9"/>
      <c r="I23" s="9"/>
      <c r="J23" s="9"/>
      <c r="K23" s="9"/>
    </row>
    <row r="24" spans="1:11">
      <c r="A24" s="9"/>
      <c r="B24" s="9"/>
      <c r="C24" s="9"/>
      <c r="D24" s="9"/>
      <c r="E24" s="9"/>
      <c r="F24" s="9"/>
      <c r="G24" s="9"/>
      <c r="H24" s="9"/>
      <c r="I24" s="9"/>
      <c r="J24" s="9"/>
      <c r="K24" s="9"/>
    </row>
    <row r="25" spans="1:11">
      <c r="A25" s="9"/>
      <c r="B25" s="9"/>
      <c r="C25" s="9"/>
      <c r="D25" s="9"/>
      <c r="E25" s="9"/>
      <c r="F25" s="9"/>
      <c r="G25" s="9"/>
      <c r="H25" s="9"/>
      <c r="I25" s="9"/>
      <c r="J25" s="9"/>
      <c r="K25" s="9"/>
    </row>
    <row r="26" spans="1:11">
      <c r="A26" s="9"/>
      <c r="B26" s="9"/>
      <c r="C26" s="9"/>
      <c r="D26" s="9"/>
      <c r="E26" s="9"/>
      <c r="F26" s="9"/>
      <c r="G26" s="9"/>
      <c r="H26" s="9"/>
      <c r="I26" s="9"/>
      <c r="J26" s="9"/>
      <c r="K26" s="9"/>
    </row>
    <row r="27" spans="1:11">
      <c r="A27" s="9"/>
      <c r="B27" s="9"/>
      <c r="C27" s="9"/>
      <c r="D27" s="9"/>
      <c r="E27" s="9"/>
      <c r="F27" s="9"/>
      <c r="G27" s="9"/>
      <c r="H27" s="9"/>
      <c r="I27" s="9"/>
      <c r="J27" s="9"/>
      <c r="K27" s="9"/>
    </row>
  </sheetData>
  <mergeCells count="16">
    <mergeCell ref="C3:H3"/>
    <mergeCell ref="A11:K11"/>
    <mergeCell ref="A13:A15"/>
    <mergeCell ref="K13:K15"/>
    <mergeCell ref="A6:B6"/>
    <mergeCell ref="C6:D6"/>
    <mergeCell ref="E6:F6"/>
    <mergeCell ref="A10:B10"/>
    <mergeCell ref="C10:K10"/>
    <mergeCell ref="C9:D9"/>
    <mergeCell ref="H9:I9"/>
    <mergeCell ref="L6:O6"/>
    <mergeCell ref="A7:B7"/>
    <mergeCell ref="C7:D7"/>
    <mergeCell ref="E7:F7"/>
    <mergeCell ref="A9:B9"/>
  </mergeCells>
  <hyperlinks>
    <hyperlink ref="F14" r:id="rId1" display="https://www.casasbahia.com.br/banco-mineapolis-mdeira-macica-mdf-mel-preto-1564814944/p/1564814944?utm_medium=Cpc&amp;utm_source=google_freelisting&amp;IdSku=1564814944&amp;idLojista=10798&amp;tipoLojista=3P&amp;srsltid=AfmBOopBT0evZeehHAkpufdRrbFbSkS04DTj-GieCpkcfcBbM8ELAqsu3ek" xr:uid="{38ED5A5F-C2AD-41EA-938E-8210621CBC05}"/>
    <hyperlink ref="F15" r:id="rId2" location="polycard_client=recommendations_vip-v2p&amp;reco_backend=ranker_retrieval_system_vpp_v2p&amp;reco_model=ranker_entity_v2-retrieval-system%2Fmlb%2Forganicos%2Fcatalog-product-triggers%2F1&amp;reco_client=vip-v2p&amp;reco_item_pos=10&amp;reco_backend_type=low_level&amp;reco_id=af703f0d-2623-4847-bb06-93b86378d8ed" display="https://produto.mercadolivre.com.br/MLB-1606971960-banco-industrial-em-madeira-e-ferro-190x50-_JM#polycard_client=recommendations_vip-v2p&amp;reco_backend=ranker_retrieval_system_vpp_v2p&amp;reco_model=ranker_entity_v2-retrieval-system%2Fmlb%2Forganicos%2Fcatalog-product-triggers%2F1&amp;reco_client=vip-v2p&amp;reco_item_pos=10&amp;reco_backend_type=low_level&amp;reco_id=af703f0d-2623-4847-bb06-93b86378d8ed" xr:uid="{448D9652-D2CD-48FD-A036-CC86F8DB5B1B}"/>
    <hyperlink ref="F13" r:id="rId3" xr:uid="{B11CD059-08A6-4872-940E-AF92900E5DB2}"/>
  </hyperlinks>
  <pageMargins left="0.55118110236220474" right="0.51181102362204722" top="0.78740157480314965" bottom="0.78740157480314965" header="0.31496062992125984" footer="0.31496062992125984"/>
  <pageSetup paperSize="9" scale="40" orientation="portrait" r:id="rId4"/>
  <headerFooter>
    <oddFooter xml:space="preserve">&amp;R
Elias Chaves da Silva
Responsável Técnico Pela Elaboração do Orçamento
Engenheiro Civil, CREA-PE: 181945452-5
</oddFooter>
  </headerFooter>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9B934-F6C9-4887-AC92-DAEC087F5B09}">
  <dimension ref="A1:H51"/>
  <sheetViews>
    <sheetView view="pageBreakPreview" zoomScaleNormal="100" zoomScaleSheetLayoutView="100" workbookViewId="0">
      <selection activeCell="A8" sqref="A8:H8"/>
    </sheetView>
  </sheetViews>
  <sheetFormatPr defaultColWidth="0" defaultRowHeight="15" zeroHeight="1"/>
  <cols>
    <col min="1" max="4" width="9.140625" customWidth="1"/>
    <col min="5" max="5" width="10.42578125" customWidth="1"/>
    <col min="6" max="6" width="11.5703125" customWidth="1"/>
    <col min="7" max="7" width="11.28515625" customWidth="1"/>
    <col min="8" max="8" width="12.5703125" customWidth="1"/>
  </cols>
  <sheetData>
    <row r="1" spans="1:8">
      <c r="A1" s="1075" t="s">
        <v>12763</v>
      </c>
      <c r="B1" s="1076"/>
      <c r="C1" s="1076"/>
      <c r="D1" s="1076"/>
      <c r="E1" s="1076"/>
      <c r="F1" s="1076"/>
      <c r="G1" s="1076"/>
      <c r="H1" s="1077"/>
    </row>
    <row r="2" spans="1:8">
      <c r="A2" s="1078" t="s">
        <v>12479</v>
      </c>
      <c r="B2" s="1079"/>
      <c r="C2" s="1079"/>
      <c r="D2" s="1079"/>
      <c r="E2" s="1079"/>
      <c r="F2" s="1079"/>
      <c r="G2" s="1079"/>
      <c r="H2" s="1080"/>
    </row>
    <row r="3" spans="1:8">
      <c r="A3" s="1078" t="s">
        <v>12480</v>
      </c>
      <c r="B3" s="1079"/>
      <c r="C3" s="1079"/>
      <c r="D3" s="1079"/>
      <c r="E3" s="1079"/>
      <c r="F3" s="1079"/>
      <c r="G3" s="1079"/>
      <c r="H3" s="1080"/>
    </row>
    <row r="4" spans="1:8">
      <c r="A4" s="142"/>
      <c r="B4" s="143"/>
      <c r="C4" s="143"/>
      <c r="D4" s="143"/>
      <c r="E4" s="143"/>
      <c r="F4" s="143"/>
      <c r="G4" s="143"/>
      <c r="H4" s="144"/>
    </row>
    <row r="5" spans="1:8">
      <c r="A5" s="1078" t="s">
        <v>12764</v>
      </c>
      <c r="B5" s="1079"/>
      <c r="C5" s="1079"/>
      <c r="D5" s="1079"/>
      <c r="E5" s="1079"/>
      <c r="F5" s="1079"/>
      <c r="G5" s="1079"/>
      <c r="H5" s="1080"/>
    </row>
    <row r="6" spans="1:8" ht="9" customHeight="1">
      <c r="A6" s="1052"/>
      <c r="B6" s="1053"/>
      <c r="C6" s="1053"/>
      <c r="D6" s="1053"/>
      <c r="E6" s="1053"/>
      <c r="F6" s="1053"/>
      <c r="G6" s="1053"/>
      <c r="H6" s="1054"/>
    </row>
    <row r="7" spans="1:8">
      <c r="A7" s="1081" t="s">
        <v>12765</v>
      </c>
      <c r="B7" s="1082"/>
      <c r="C7" s="1083"/>
      <c r="D7" s="1083"/>
      <c r="E7" s="1084" t="s">
        <v>12766</v>
      </c>
      <c r="F7" s="1084"/>
      <c r="G7" s="1084"/>
      <c r="H7" s="1085"/>
    </row>
    <row r="8" spans="1:8" ht="9.75" customHeight="1">
      <c r="A8" s="1049"/>
      <c r="B8" s="1050"/>
      <c r="C8" s="1050"/>
      <c r="D8" s="1050"/>
      <c r="E8" s="1050"/>
      <c r="F8" s="1050"/>
      <c r="G8" s="1050"/>
      <c r="H8" s="1051"/>
    </row>
    <row r="9" spans="1:8">
      <c r="A9" s="1046" t="s">
        <v>12767</v>
      </c>
      <c r="B9" s="1047"/>
      <c r="C9" s="1047"/>
      <c r="D9" s="1047"/>
      <c r="E9" s="1047"/>
      <c r="F9" s="1047"/>
      <c r="G9" s="1047"/>
      <c r="H9" s="1048"/>
    </row>
    <row r="10" spans="1:8">
      <c r="A10" s="1061" t="s">
        <v>12768</v>
      </c>
      <c r="B10" s="1063" t="s">
        <v>12769</v>
      </c>
      <c r="C10" s="1064"/>
      <c r="D10" s="1065"/>
      <c r="E10" s="1069" t="s">
        <v>12770</v>
      </c>
      <c r="F10" s="1070"/>
      <c r="G10" s="1069" t="s">
        <v>12771</v>
      </c>
      <c r="H10" s="1071"/>
    </row>
    <row r="11" spans="1:8" ht="25.5" customHeight="1">
      <c r="A11" s="1062"/>
      <c r="B11" s="1066"/>
      <c r="C11" s="1067"/>
      <c r="D11" s="1068"/>
      <c r="E11" s="145" t="s">
        <v>12772</v>
      </c>
      <c r="F11" s="145" t="s">
        <v>12773</v>
      </c>
      <c r="G11" s="145" t="s">
        <v>12772</v>
      </c>
      <c r="H11" s="146" t="s">
        <v>12773</v>
      </c>
    </row>
    <row r="12" spans="1:8">
      <c r="A12" s="1072" t="s">
        <v>12774</v>
      </c>
      <c r="B12" s="1073"/>
      <c r="C12" s="1073"/>
      <c r="D12" s="1073"/>
      <c r="E12" s="1073"/>
      <c r="F12" s="1073"/>
      <c r="G12" s="1073"/>
      <c r="H12" s="1074"/>
    </row>
    <row r="13" spans="1:8">
      <c r="A13" s="147" t="s">
        <v>12775</v>
      </c>
      <c r="B13" s="1034" t="s">
        <v>12776</v>
      </c>
      <c r="C13" s="1035"/>
      <c r="D13" s="1036"/>
      <c r="E13" s="148">
        <v>0</v>
      </c>
      <c r="F13" s="148">
        <v>0</v>
      </c>
      <c r="G13" s="149">
        <v>0.2</v>
      </c>
      <c r="H13" s="150">
        <v>0.2</v>
      </c>
    </row>
    <row r="14" spans="1:8">
      <c r="A14" s="151" t="s">
        <v>12777</v>
      </c>
      <c r="B14" s="1037" t="s">
        <v>12778</v>
      </c>
      <c r="C14" s="1038"/>
      <c r="D14" s="1039"/>
      <c r="E14" s="152">
        <v>1.4999999999999999E-2</v>
      </c>
      <c r="F14" s="152">
        <v>1.4999999999999999E-2</v>
      </c>
      <c r="G14" s="153">
        <v>1.4999999999999999E-2</v>
      </c>
      <c r="H14" s="154">
        <v>1.4999999999999999E-2</v>
      </c>
    </row>
    <row r="15" spans="1:8">
      <c r="A15" s="147" t="s">
        <v>12779</v>
      </c>
      <c r="B15" s="1034" t="s">
        <v>12780</v>
      </c>
      <c r="C15" s="1035"/>
      <c r="D15" s="1036"/>
      <c r="E15" s="148">
        <v>0.01</v>
      </c>
      <c r="F15" s="148">
        <v>0.01</v>
      </c>
      <c r="G15" s="149">
        <v>0.01</v>
      </c>
      <c r="H15" s="150">
        <v>0.01</v>
      </c>
    </row>
    <row r="16" spans="1:8">
      <c r="A16" s="151" t="s">
        <v>12781</v>
      </c>
      <c r="B16" s="1037" t="s">
        <v>12782</v>
      </c>
      <c r="C16" s="1038"/>
      <c r="D16" s="1039"/>
      <c r="E16" s="152">
        <v>2E-3</v>
      </c>
      <c r="F16" s="152">
        <v>2E-3</v>
      </c>
      <c r="G16" s="153">
        <v>2E-3</v>
      </c>
      <c r="H16" s="154">
        <v>2E-3</v>
      </c>
    </row>
    <row r="17" spans="1:8">
      <c r="A17" s="147" t="s">
        <v>12783</v>
      </c>
      <c r="B17" s="1034" t="s">
        <v>12784</v>
      </c>
      <c r="C17" s="1035"/>
      <c r="D17" s="1036"/>
      <c r="E17" s="148">
        <v>6.0000000000000001E-3</v>
      </c>
      <c r="F17" s="148">
        <v>6.0000000000000001E-3</v>
      </c>
      <c r="G17" s="149">
        <v>6.0000000000000001E-3</v>
      </c>
      <c r="H17" s="150">
        <v>6.0000000000000001E-3</v>
      </c>
    </row>
    <row r="18" spans="1:8" ht="15" customHeight="1">
      <c r="A18" s="151" t="s">
        <v>12785</v>
      </c>
      <c r="B18" s="1037" t="s">
        <v>12786</v>
      </c>
      <c r="C18" s="1038"/>
      <c r="D18" s="1039"/>
      <c r="E18" s="152">
        <v>2.5000000000000001E-2</v>
      </c>
      <c r="F18" s="152">
        <v>2.5000000000000001E-2</v>
      </c>
      <c r="G18" s="153">
        <v>2.5000000000000001E-2</v>
      </c>
      <c r="H18" s="154">
        <v>2.5000000000000001E-2</v>
      </c>
    </row>
    <row r="19" spans="1:8" ht="15" customHeight="1">
      <c r="A19" s="147" t="s">
        <v>12787</v>
      </c>
      <c r="B19" s="1034" t="s">
        <v>12788</v>
      </c>
      <c r="C19" s="1035"/>
      <c r="D19" s="1036"/>
      <c r="E19" s="148">
        <v>0.03</v>
      </c>
      <c r="F19" s="148">
        <v>0.03</v>
      </c>
      <c r="G19" s="149">
        <v>0.03</v>
      </c>
      <c r="H19" s="150">
        <v>0.03</v>
      </c>
    </row>
    <row r="20" spans="1:8">
      <c r="A20" s="151" t="s">
        <v>12789</v>
      </c>
      <c r="B20" s="1037" t="s">
        <v>12790</v>
      </c>
      <c r="C20" s="1038"/>
      <c r="D20" s="1039"/>
      <c r="E20" s="152">
        <v>0.08</v>
      </c>
      <c r="F20" s="152">
        <v>0.08</v>
      </c>
      <c r="G20" s="153">
        <v>0.08</v>
      </c>
      <c r="H20" s="154">
        <v>0.08</v>
      </c>
    </row>
    <row r="21" spans="1:8">
      <c r="A21" s="147" t="s">
        <v>12791</v>
      </c>
      <c r="B21" s="1034" t="s">
        <v>12792</v>
      </c>
      <c r="C21" s="1035"/>
      <c r="D21" s="1036"/>
      <c r="E21" s="148">
        <v>0</v>
      </c>
      <c r="F21" s="148">
        <v>0</v>
      </c>
      <c r="G21" s="149">
        <v>0</v>
      </c>
      <c r="H21" s="150">
        <v>0</v>
      </c>
    </row>
    <row r="22" spans="1:8">
      <c r="A22" s="155" t="s">
        <v>12793</v>
      </c>
      <c r="B22" s="1040" t="s">
        <v>12794</v>
      </c>
      <c r="C22" s="1041"/>
      <c r="D22" s="1042"/>
      <c r="E22" s="156">
        <v>0.16800000000000001</v>
      </c>
      <c r="F22" s="156">
        <v>0.16800000000000001</v>
      </c>
      <c r="G22" s="157">
        <v>0.36799999999999999</v>
      </c>
      <c r="H22" s="158">
        <v>0.36799999999999999</v>
      </c>
    </row>
    <row r="23" spans="1:8">
      <c r="A23" s="1043" t="s">
        <v>12795</v>
      </c>
      <c r="B23" s="1044"/>
      <c r="C23" s="1044"/>
      <c r="D23" s="1044"/>
      <c r="E23" s="1044"/>
      <c r="F23" s="1044"/>
      <c r="G23" s="1044"/>
      <c r="H23" s="1045"/>
    </row>
    <row r="24" spans="1:8" ht="15" customHeight="1">
      <c r="A24" s="147" t="s">
        <v>12796</v>
      </c>
      <c r="B24" s="1034" t="s">
        <v>12797</v>
      </c>
      <c r="C24" s="1035"/>
      <c r="D24" s="1036"/>
      <c r="E24" s="148">
        <v>0.18060000000000001</v>
      </c>
      <c r="F24" s="159" t="s">
        <v>12798</v>
      </c>
      <c r="G24" s="149">
        <v>0.18060000000000001</v>
      </c>
      <c r="H24" s="160" t="s">
        <v>12798</v>
      </c>
    </row>
    <row r="25" spans="1:8">
      <c r="A25" s="151" t="s">
        <v>12799</v>
      </c>
      <c r="B25" s="1037" t="s">
        <v>12800</v>
      </c>
      <c r="C25" s="1038"/>
      <c r="D25" s="1039"/>
      <c r="E25" s="152">
        <v>4.3299999999999998E-2</v>
      </c>
      <c r="F25" s="161" t="s">
        <v>12798</v>
      </c>
      <c r="G25" s="153">
        <v>4.3299999999999998E-2</v>
      </c>
      <c r="H25" s="162" t="s">
        <v>12798</v>
      </c>
    </row>
    <row r="26" spans="1:8" ht="15" customHeight="1">
      <c r="A26" s="147" t="s">
        <v>12801</v>
      </c>
      <c r="B26" s="1034" t="s">
        <v>12802</v>
      </c>
      <c r="C26" s="1035"/>
      <c r="D26" s="1036"/>
      <c r="E26" s="148">
        <v>8.6999999999999994E-3</v>
      </c>
      <c r="F26" s="148">
        <v>6.7000000000000002E-3</v>
      </c>
      <c r="G26" s="149">
        <v>8.6999999999999994E-3</v>
      </c>
      <c r="H26" s="150">
        <v>6.6E-3</v>
      </c>
    </row>
    <row r="27" spans="1:8" ht="15" customHeight="1">
      <c r="A27" s="151" t="s">
        <v>12803</v>
      </c>
      <c r="B27" s="1037" t="s">
        <v>12804</v>
      </c>
      <c r="C27" s="1038"/>
      <c r="D27" s="1039"/>
      <c r="E27" s="152">
        <v>0.1103</v>
      </c>
      <c r="F27" s="152">
        <v>8.3299999999999999E-2</v>
      </c>
      <c r="G27" s="153">
        <v>0.1103</v>
      </c>
      <c r="H27" s="154">
        <v>8.3299999999999999E-2</v>
      </c>
    </row>
    <row r="28" spans="1:8" ht="15" customHeight="1">
      <c r="A28" s="147" t="s">
        <v>12805</v>
      </c>
      <c r="B28" s="1034" t="s">
        <v>12806</v>
      </c>
      <c r="C28" s="1035"/>
      <c r="D28" s="1036"/>
      <c r="E28" s="148">
        <v>6.9999999999999999E-4</v>
      </c>
      <c r="F28" s="148">
        <v>5.0000000000000001E-4</v>
      </c>
      <c r="G28" s="149">
        <v>6.9999999999999999E-4</v>
      </c>
      <c r="H28" s="150">
        <v>5.0000000000000001E-4</v>
      </c>
    </row>
    <row r="29" spans="1:8" ht="15" customHeight="1">
      <c r="A29" s="151" t="s">
        <v>12807</v>
      </c>
      <c r="B29" s="1037" t="s">
        <v>12808</v>
      </c>
      <c r="C29" s="1038"/>
      <c r="D29" s="1039"/>
      <c r="E29" s="152">
        <v>7.4000000000000003E-3</v>
      </c>
      <c r="F29" s="152">
        <v>5.5999999999999999E-3</v>
      </c>
      <c r="G29" s="153">
        <v>7.4000000000000003E-3</v>
      </c>
      <c r="H29" s="154">
        <v>5.5999999999999999E-3</v>
      </c>
    </row>
    <row r="30" spans="1:8" ht="15" customHeight="1">
      <c r="A30" s="147" t="s">
        <v>12809</v>
      </c>
      <c r="B30" s="1034" t="s">
        <v>12810</v>
      </c>
      <c r="C30" s="1035"/>
      <c r="D30" s="1036"/>
      <c r="E30" s="148">
        <v>2.23E-2</v>
      </c>
      <c r="F30" s="159" t="s">
        <v>12798</v>
      </c>
      <c r="G30" s="149">
        <v>2.23E-2</v>
      </c>
      <c r="H30" s="160" t="s">
        <v>12798</v>
      </c>
    </row>
    <row r="31" spans="1:8" ht="15" customHeight="1">
      <c r="A31" s="151" t="s">
        <v>12811</v>
      </c>
      <c r="B31" s="1037" t="s">
        <v>12812</v>
      </c>
      <c r="C31" s="1038"/>
      <c r="D31" s="1039"/>
      <c r="E31" s="152">
        <v>1.1000000000000001E-3</v>
      </c>
      <c r="F31" s="152">
        <v>8.0000000000000004E-4</v>
      </c>
      <c r="G31" s="153">
        <v>1.1000000000000001E-3</v>
      </c>
      <c r="H31" s="154">
        <v>8.0000000000000004E-4</v>
      </c>
    </row>
    <row r="32" spans="1:8" ht="15" customHeight="1">
      <c r="A32" s="147" t="s">
        <v>12813</v>
      </c>
      <c r="B32" s="1034" t="s">
        <v>12814</v>
      </c>
      <c r="C32" s="1035"/>
      <c r="D32" s="1036"/>
      <c r="E32" s="148">
        <v>0.1046</v>
      </c>
      <c r="F32" s="148" t="s">
        <v>12815</v>
      </c>
      <c r="G32" s="149">
        <v>0.1046</v>
      </c>
      <c r="H32" s="150">
        <v>7.9000000000000001E-2</v>
      </c>
    </row>
    <row r="33" spans="1:8" ht="15" customHeight="1">
      <c r="A33" s="151" t="s">
        <v>12816</v>
      </c>
      <c r="B33" s="1037" t="s">
        <v>12817</v>
      </c>
      <c r="C33" s="1038"/>
      <c r="D33" s="1039"/>
      <c r="E33" s="152">
        <v>4.0000000000000002E-4</v>
      </c>
      <c r="F33" s="152">
        <v>2.9999999999999997E-4</v>
      </c>
      <c r="G33" s="153">
        <v>4.0000000000000002E-4</v>
      </c>
      <c r="H33" s="154">
        <v>2.9999999999999997E-4</v>
      </c>
    </row>
    <row r="34" spans="1:8">
      <c r="A34" s="163" t="s">
        <v>12818</v>
      </c>
      <c r="B34" s="1058" t="s">
        <v>12794</v>
      </c>
      <c r="C34" s="1059"/>
      <c r="D34" s="1060"/>
      <c r="E34" s="164">
        <v>0.47939999999999999</v>
      </c>
      <c r="F34" s="164">
        <v>0.17610000000000001</v>
      </c>
      <c r="G34" s="165">
        <v>0.47939999999999999</v>
      </c>
      <c r="H34" s="166">
        <v>0.17610000000000001</v>
      </c>
    </row>
    <row r="35" spans="1:8">
      <c r="A35" s="1043" t="s">
        <v>12819</v>
      </c>
      <c r="B35" s="1044"/>
      <c r="C35" s="1044"/>
      <c r="D35" s="1044"/>
      <c r="E35" s="1044"/>
      <c r="F35" s="1044"/>
      <c r="G35" s="1044"/>
      <c r="H35" s="1045"/>
    </row>
    <row r="36" spans="1:8" ht="15" customHeight="1">
      <c r="A36" s="147" t="s">
        <v>12820</v>
      </c>
      <c r="B36" s="1034" t="s">
        <v>12821</v>
      </c>
      <c r="C36" s="1035"/>
      <c r="D36" s="1036"/>
      <c r="E36" s="148">
        <v>4.8000000000000001E-2</v>
      </c>
      <c r="F36" s="148">
        <v>3.6299999999999999E-2</v>
      </c>
      <c r="G36" s="149">
        <v>4.8000000000000001E-2</v>
      </c>
      <c r="H36" s="150">
        <v>3.6299999999999999E-2</v>
      </c>
    </row>
    <row r="37" spans="1:8" ht="15" customHeight="1">
      <c r="A37" s="151" t="s">
        <v>12822</v>
      </c>
      <c r="B37" s="1037" t="s">
        <v>12823</v>
      </c>
      <c r="C37" s="1038"/>
      <c r="D37" s="1039"/>
      <c r="E37" s="152">
        <v>1.1000000000000001E-3</v>
      </c>
      <c r="F37" s="152">
        <v>8.9999999999999998E-4</v>
      </c>
      <c r="G37" s="153">
        <v>1.1000000000000001E-3</v>
      </c>
      <c r="H37" s="154">
        <v>8.9999999999999998E-4</v>
      </c>
    </row>
    <row r="38" spans="1:8" ht="15" customHeight="1">
      <c r="A38" s="147" t="s">
        <v>12824</v>
      </c>
      <c r="B38" s="1034" t="s">
        <v>12825</v>
      </c>
      <c r="C38" s="1035"/>
      <c r="D38" s="1036"/>
      <c r="E38" s="148">
        <v>3.49E-2</v>
      </c>
      <c r="F38" s="148">
        <v>2.64E-2</v>
      </c>
      <c r="G38" s="149">
        <v>3.49E-2</v>
      </c>
      <c r="H38" s="150">
        <v>2.64E-2</v>
      </c>
    </row>
    <row r="39" spans="1:8" ht="15" customHeight="1">
      <c r="A39" s="151" t="s">
        <v>12826</v>
      </c>
      <c r="B39" s="1037" t="s">
        <v>12827</v>
      </c>
      <c r="C39" s="1038"/>
      <c r="D39" s="1039"/>
      <c r="E39" s="152">
        <v>2.9499999999999998E-2</v>
      </c>
      <c r="F39" s="152">
        <v>2.23E-2</v>
      </c>
      <c r="G39" s="153">
        <v>2.9499999999999998E-2</v>
      </c>
      <c r="H39" s="154">
        <v>2.23E-2</v>
      </c>
    </row>
    <row r="40" spans="1:8" ht="15" customHeight="1">
      <c r="A40" s="147" t="s">
        <v>12828</v>
      </c>
      <c r="B40" s="1034" t="s">
        <v>12829</v>
      </c>
      <c r="C40" s="1035"/>
      <c r="D40" s="1036"/>
      <c r="E40" s="148">
        <v>4.0000000000000001E-3</v>
      </c>
      <c r="F40" s="148">
        <v>3.0999999999999999E-3</v>
      </c>
      <c r="G40" s="149">
        <v>4.0000000000000001E-3</v>
      </c>
      <c r="H40" s="150">
        <v>3.0999999999999999E-3</v>
      </c>
    </row>
    <row r="41" spans="1:8">
      <c r="A41" s="155" t="s">
        <v>12830</v>
      </c>
      <c r="B41" s="1040" t="s">
        <v>12794</v>
      </c>
      <c r="C41" s="1041"/>
      <c r="D41" s="1042"/>
      <c r="E41" s="156">
        <v>0.11749999999999999</v>
      </c>
      <c r="F41" s="156" t="s">
        <v>12831</v>
      </c>
      <c r="G41" s="157">
        <v>0.11749999999999999</v>
      </c>
      <c r="H41" s="158">
        <v>8.8999999999999996E-2</v>
      </c>
    </row>
    <row r="42" spans="1:8">
      <c r="A42" s="1043" t="s">
        <v>12832</v>
      </c>
      <c r="B42" s="1044"/>
      <c r="C42" s="1044"/>
      <c r="D42" s="1044"/>
      <c r="E42" s="1044"/>
      <c r="F42" s="1044"/>
      <c r="G42" s="1044"/>
      <c r="H42" s="1045"/>
    </row>
    <row r="43" spans="1:8" ht="15" customHeight="1">
      <c r="A43" s="147" t="s">
        <v>12833</v>
      </c>
      <c r="B43" s="1034" t="s">
        <v>12834</v>
      </c>
      <c r="C43" s="1035"/>
      <c r="D43" s="1036"/>
      <c r="E43" s="148">
        <v>8.0500000000000002E-2</v>
      </c>
      <c r="F43" s="148">
        <v>2.9399999999999999E-2</v>
      </c>
      <c r="G43" s="149">
        <v>0.1764</v>
      </c>
      <c r="H43" s="150">
        <v>6.4799999999999996E-2</v>
      </c>
    </row>
    <row r="44" spans="1:8" ht="15" customHeight="1">
      <c r="A44" s="167" t="s">
        <v>12835</v>
      </c>
      <c r="B44" s="1055" t="s">
        <v>12836</v>
      </c>
      <c r="C44" s="1056"/>
      <c r="D44" s="1057"/>
      <c r="E44" s="168">
        <v>4.0000000000000001E-3</v>
      </c>
      <c r="F44" s="168">
        <v>3.0999999999999999E-3</v>
      </c>
      <c r="G44" s="169">
        <v>4.1999999999999997E-3</v>
      </c>
      <c r="H44" s="170">
        <v>3.2000000000000002E-3</v>
      </c>
    </row>
    <row r="45" spans="1:8">
      <c r="A45" s="163" t="s">
        <v>12837</v>
      </c>
      <c r="B45" s="1058" t="s">
        <v>12794</v>
      </c>
      <c r="C45" s="1059"/>
      <c r="D45" s="1060"/>
      <c r="E45" s="164">
        <v>8.4500000000000006E-2</v>
      </c>
      <c r="F45" s="164">
        <v>3.27E-2</v>
      </c>
      <c r="G45" s="165">
        <v>0.18060000000000001</v>
      </c>
      <c r="H45" s="166">
        <v>6.8000000000000005E-2</v>
      </c>
    </row>
    <row r="46" spans="1:8" ht="15" customHeight="1" thickBot="1">
      <c r="A46" s="1031" t="s">
        <v>12838</v>
      </c>
      <c r="B46" s="1032"/>
      <c r="C46" s="1032"/>
      <c r="D46" s="1033"/>
      <c r="E46" s="654">
        <v>0.84940000000000004</v>
      </c>
      <c r="F46" s="654">
        <v>0.46579999999999999</v>
      </c>
      <c r="G46" s="655">
        <v>1.1455</v>
      </c>
      <c r="H46" s="656">
        <v>0.70109999999999995</v>
      </c>
    </row>
    <row r="47" spans="1:8">
      <c r="A47" s="441"/>
      <c r="B47" s="441"/>
      <c r="C47" s="441"/>
      <c r="D47" s="441"/>
      <c r="E47" s="441"/>
      <c r="F47" s="441"/>
      <c r="G47" s="441"/>
      <c r="H47" s="441"/>
    </row>
    <row r="48" spans="1:8">
      <c r="A48" s="442"/>
      <c r="B48" s="442"/>
      <c r="C48" s="442"/>
      <c r="D48" s="442"/>
      <c r="E48" s="442"/>
      <c r="F48" s="442"/>
      <c r="G48" s="442"/>
      <c r="H48" s="442"/>
    </row>
    <row r="49" spans="1:8">
      <c r="A49" s="9"/>
      <c r="B49" s="9"/>
      <c r="C49" s="9"/>
      <c r="D49" s="9"/>
      <c r="E49" s="9"/>
      <c r="F49" s="9"/>
      <c r="G49" s="9"/>
      <c r="H49" s="9"/>
    </row>
    <row r="50" spans="1:8">
      <c r="A50" s="9"/>
      <c r="B50" s="9"/>
      <c r="C50" s="9"/>
      <c r="D50" s="9"/>
      <c r="E50" s="9"/>
      <c r="F50" s="9"/>
      <c r="G50" s="9"/>
      <c r="H50" s="9"/>
    </row>
    <row r="51" spans="1:8" hidden="1">
      <c r="A51" s="9"/>
      <c r="B51" s="9"/>
      <c r="C51" s="9"/>
      <c r="D51" s="9"/>
      <c r="E51" s="9"/>
      <c r="F51" s="9"/>
      <c r="G51" s="9"/>
      <c r="H51" s="9"/>
    </row>
  </sheetData>
  <mergeCells count="49">
    <mergeCell ref="A1:H1"/>
    <mergeCell ref="A2:H2"/>
    <mergeCell ref="A3:H3"/>
    <mergeCell ref="A5:H5"/>
    <mergeCell ref="A7:B7"/>
    <mergeCell ref="C7:D7"/>
    <mergeCell ref="E7:H7"/>
    <mergeCell ref="A10:A11"/>
    <mergeCell ref="B10:D11"/>
    <mergeCell ref="E10:F10"/>
    <mergeCell ref="G10:H10"/>
    <mergeCell ref="A12:H12"/>
    <mergeCell ref="B13:D13"/>
    <mergeCell ref="B14:D14"/>
    <mergeCell ref="B15:D15"/>
    <mergeCell ref="B16:D16"/>
    <mergeCell ref="B17:D17"/>
    <mergeCell ref="B18:D18"/>
    <mergeCell ref="B19:D19"/>
    <mergeCell ref="B20:D20"/>
    <mergeCell ref="B21:D21"/>
    <mergeCell ref="B22:D22"/>
    <mergeCell ref="A23:H23"/>
    <mergeCell ref="B24:D24"/>
    <mergeCell ref="B25:D25"/>
    <mergeCell ref="B26:D26"/>
    <mergeCell ref="B27:D27"/>
    <mergeCell ref="A9:H9"/>
    <mergeCell ref="A8:H8"/>
    <mergeCell ref="A6:H6"/>
    <mergeCell ref="B44:D44"/>
    <mergeCell ref="B45:D45"/>
    <mergeCell ref="B43:D43"/>
    <mergeCell ref="B32:D32"/>
    <mergeCell ref="B33:D33"/>
    <mergeCell ref="B34:D34"/>
    <mergeCell ref="A35:H35"/>
    <mergeCell ref="B36:D36"/>
    <mergeCell ref="B37:D37"/>
    <mergeCell ref="B28:D28"/>
    <mergeCell ref="B29:D29"/>
    <mergeCell ref="B30:D30"/>
    <mergeCell ref="B31:D31"/>
    <mergeCell ref="A46:D46"/>
    <mergeCell ref="B38:D38"/>
    <mergeCell ref="B39:D39"/>
    <mergeCell ref="B40:D40"/>
    <mergeCell ref="B41:D41"/>
    <mergeCell ref="A42:H42"/>
  </mergeCells>
  <pageMargins left="0.78740157480314965" right="0.51181102362204722" top="0.78740157480314965" bottom="0.78740157480314965" header="0.31496062992125984" footer="0.31496062992125984"/>
  <pageSetup paperSize="9" orientation="portrait" r:id="rId1"/>
  <headerFooter>
    <oddFooter xml:space="preserve">&amp;R
Elias Chaves da Silva
Responsável Técnico Pela Elaboração do Orçamento
Engenheiro Civil, CREA-PE: 181945452-5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A7277-F0E8-4120-9ABB-1257173537E8}">
  <sheetPr codeName="Planilha1"/>
  <dimension ref="A1:I92"/>
  <sheetViews>
    <sheetView view="pageBreakPreview" topLeftCell="A65" zoomScaleNormal="100" zoomScaleSheetLayoutView="100" workbookViewId="0">
      <selection activeCell="D1" sqref="D1:I3"/>
    </sheetView>
  </sheetViews>
  <sheetFormatPr defaultColWidth="0" defaultRowHeight="15" zeroHeight="1"/>
  <cols>
    <col min="1" max="1" width="16" customWidth="1"/>
    <col min="2" max="2" width="2.85546875" customWidth="1"/>
    <col min="3" max="3" width="4.7109375" hidden="1" customWidth="1"/>
    <col min="4" max="4" width="46.140625" customWidth="1"/>
    <col min="5" max="5" width="16" customWidth="1"/>
    <col min="6" max="6" width="17.7109375" customWidth="1"/>
    <col min="7" max="7" width="6.28515625" customWidth="1"/>
    <col min="8" max="8" width="13.140625" customWidth="1"/>
    <col min="9" max="9" width="11.140625" customWidth="1"/>
  </cols>
  <sheetData>
    <row r="1" spans="1:9" ht="18">
      <c r="A1" s="37"/>
      <c r="B1" s="38"/>
      <c r="C1" s="38"/>
      <c r="D1" s="941" t="s">
        <v>12839</v>
      </c>
      <c r="E1" s="941"/>
      <c r="F1" s="941"/>
      <c r="G1" s="941"/>
      <c r="H1" s="941"/>
      <c r="I1" s="942"/>
    </row>
    <row r="2" spans="1:9" ht="18">
      <c r="A2" s="39"/>
      <c r="B2" s="40"/>
      <c r="C2" s="40"/>
      <c r="D2" s="943"/>
      <c r="E2" s="943"/>
      <c r="F2" s="943"/>
      <c r="G2" s="943"/>
      <c r="H2" s="943"/>
      <c r="I2" s="944"/>
    </row>
    <row r="3" spans="1:9" ht="35.25" customHeight="1">
      <c r="A3" s="39"/>
      <c r="B3" s="40"/>
      <c r="C3" s="40"/>
      <c r="D3" s="943"/>
      <c r="E3" s="943"/>
      <c r="F3" s="943"/>
      <c r="G3" s="943"/>
      <c r="H3" s="943"/>
      <c r="I3" s="944"/>
    </row>
    <row r="4" spans="1:9" ht="15" customHeight="1">
      <c r="A4" s="1086" t="str">
        <f>MEMÓRIA!A4</f>
        <v>MUNICÍPIO/UF:</v>
      </c>
      <c r="B4" s="1087"/>
      <c r="C4" s="1087"/>
      <c r="D4" s="115" t="str">
        <f>MEMÓRIA!D4</f>
        <v>GESTOR / AÇÃO:</v>
      </c>
      <c r="E4" s="116" t="str">
        <f>MEMÓRIA!E4</f>
        <v>ENDEREÇO:</v>
      </c>
      <c r="F4" s="117"/>
      <c r="G4" s="117"/>
      <c r="H4" s="649"/>
      <c r="I4" s="673"/>
    </row>
    <row r="5" spans="1:9" ht="21" customHeight="1">
      <c r="A5" s="1088" t="str">
        <f>MEMÓRIA!A5</f>
        <v>SÃO LOUREÇO DA MATA / PE</v>
      </c>
      <c r="B5" s="1089"/>
      <c r="C5" s="1089"/>
      <c r="D5" s="24" t="str">
        <f>MEMÓRIA!D5</f>
        <v>SECRETARIA DE INFRAESTRUTURA</v>
      </c>
      <c r="E5" s="931" t="str">
        <f>MEMÓRIA!E5</f>
        <v>TIÚMA, SÃO LOURENÇO DA MATA-PE</v>
      </c>
      <c r="F5" s="905"/>
      <c r="G5" s="905"/>
      <c r="H5" s="675" t="s">
        <v>12840</v>
      </c>
      <c r="I5" s="676" t="s">
        <v>12924</v>
      </c>
    </row>
    <row r="6" spans="1:9" ht="9" customHeight="1">
      <c r="A6" s="937"/>
      <c r="B6" s="938"/>
      <c r="C6" s="938"/>
      <c r="D6" s="938"/>
      <c r="E6" s="938"/>
      <c r="F6" s="938"/>
      <c r="G6" s="938"/>
      <c r="H6" s="938"/>
      <c r="I6" s="939"/>
    </row>
    <row r="7" spans="1:9" ht="11.25" customHeight="1">
      <c r="A7" s="940" t="str">
        <f>MEMÓRIA!A7</f>
        <v xml:space="preserve">PROPONENTE:                                   </v>
      </c>
      <c r="B7" s="934"/>
      <c r="C7" s="934"/>
      <c r="D7" s="23" t="str">
        <f>MEMÓRIA!D7</f>
        <v xml:space="preserve">OBJETO: </v>
      </c>
      <c r="E7" s="934" t="str">
        <f>MEMÓRIA!E7</f>
        <v xml:space="preserve">EMPREENDIMENTO: </v>
      </c>
      <c r="F7" s="934"/>
      <c r="G7" s="934"/>
      <c r="H7" s="934"/>
      <c r="I7" s="936"/>
    </row>
    <row r="8" spans="1:9" ht="26.25" customHeight="1" thickBot="1">
      <c r="A8" s="1102" t="str">
        <f>MEMÓRIA!A8</f>
        <v>PREFEITURA DE SÃO LOURENÇO DA MATA</v>
      </c>
      <c r="B8" s="1103"/>
      <c r="C8" s="1103"/>
      <c r="D8" s="672" t="str">
        <f>MEMÓRIA!D8</f>
        <v>REFORMA DA PRAÇA SANTO ANTÔNIO NO MUNICÍPIO DE SÃO LOURENÇO DA MATA/PE.</v>
      </c>
      <c r="E8" s="1104" t="str">
        <f>MEMÓRIA!E8</f>
        <v>Construção de Rodovias e Ferrovias (também para Recapeamento, Pavimentação e Praças)</v>
      </c>
      <c r="F8" s="1104"/>
      <c r="G8" s="1104"/>
      <c r="H8" s="1104"/>
      <c r="I8" s="1105"/>
    </row>
    <row r="9" spans="1:9" ht="15.75" thickBot="1">
      <c r="A9" s="1115" t="s">
        <v>12841</v>
      </c>
      <c r="B9" s="1116"/>
      <c r="C9" s="1116"/>
      <c r="D9" s="1116"/>
      <c r="E9" s="1115" t="s">
        <v>12842</v>
      </c>
      <c r="F9" s="1116"/>
      <c r="G9" s="1116"/>
      <c r="H9" s="1116"/>
      <c r="I9" s="1117"/>
    </row>
    <row r="10" spans="1:9">
      <c r="A10" s="1106" t="s">
        <v>12843</v>
      </c>
      <c r="B10" s="1107"/>
      <c r="C10" s="1107"/>
      <c r="D10" s="1108"/>
      <c r="E10" s="1112" t="s">
        <v>12843</v>
      </c>
      <c r="F10" s="1113"/>
      <c r="G10" s="1113"/>
      <c r="H10" s="1113"/>
      <c r="I10" s="1114"/>
    </row>
    <row r="11" spans="1:9">
      <c r="A11" s="1106"/>
      <c r="B11" s="1107"/>
      <c r="C11" s="1107"/>
      <c r="D11" s="1108"/>
      <c r="E11" s="1106"/>
      <c r="F11" s="1107"/>
      <c r="G11" s="1107"/>
      <c r="H11" s="1107"/>
      <c r="I11" s="1108"/>
    </row>
    <row r="12" spans="1:9">
      <c r="A12" s="1106"/>
      <c r="B12" s="1107"/>
      <c r="C12" s="1107"/>
      <c r="D12" s="1108"/>
      <c r="E12" s="1106"/>
      <c r="F12" s="1107"/>
      <c r="G12" s="1107"/>
      <c r="H12" s="1107"/>
      <c r="I12" s="1108"/>
    </row>
    <row r="13" spans="1:9">
      <c r="A13" s="1106"/>
      <c r="B13" s="1107"/>
      <c r="C13" s="1107"/>
      <c r="D13" s="1108"/>
      <c r="E13" s="1106"/>
      <c r="F13" s="1107"/>
      <c r="G13" s="1107"/>
      <c r="H13" s="1107"/>
      <c r="I13" s="1108"/>
    </row>
    <row r="14" spans="1:9">
      <c r="A14" s="1106"/>
      <c r="B14" s="1107"/>
      <c r="C14" s="1107"/>
      <c r="D14" s="1108"/>
      <c r="E14" s="1106"/>
      <c r="F14" s="1107"/>
      <c r="G14" s="1107"/>
      <c r="H14" s="1107"/>
      <c r="I14" s="1108"/>
    </row>
    <row r="15" spans="1:9">
      <c r="A15" s="1106"/>
      <c r="B15" s="1107"/>
      <c r="C15" s="1107"/>
      <c r="D15" s="1108"/>
      <c r="E15" s="1106"/>
      <c r="F15" s="1107"/>
      <c r="G15" s="1107"/>
      <c r="H15" s="1107"/>
      <c r="I15" s="1108"/>
    </row>
    <row r="16" spans="1:9">
      <c r="A16" s="1106"/>
      <c r="B16" s="1107"/>
      <c r="C16" s="1107"/>
      <c r="D16" s="1108"/>
      <c r="E16" s="1106"/>
      <c r="F16" s="1107"/>
      <c r="G16" s="1107"/>
      <c r="H16" s="1107"/>
      <c r="I16" s="1108"/>
    </row>
    <row r="17" spans="1:9">
      <c r="A17" s="1106"/>
      <c r="B17" s="1107"/>
      <c r="C17" s="1107"/>
      <c r="D17" s="1108"/>
      <c r="E17" s="1106"/>
      <c r="F17" s="1107"/>
      <c r="G17" s="1107"/>
      <c r="H17" s="1107"/>
      <c r="I17" s="1108"/>
    </row>
    <row r="18" spans="1:9">
      <c r="A18" s="1106"/>
      <c r="B18" s="1107"/>
      <c r="C18" s="1107"/>
      <c r="D18" s="1108"/>
      <c r="E18" s="1106"/>
      <c r="F18" s="1107"/>
      <c r="G18" s="1107"/>
      <c r="H18" s="1107"/>
      <c r="I18" s="1108"/>
    </row>
    <row r="19" spans="1:9">
      <c r="A19" s="1106"/>
      <c r="B19" s="1107"/>
      <c r="C19" s="1107"/>
      <c r="D19" s="1108"/>
      <c r="E19" s="1106"/>
      <c r="F19" s="1107"/>
      <c r="G19" s="1107"/>
      <c r="H19" s="1107"/>
      <c r="I19" s="1108"/>
    </row>
    <row r="20" spans="1:9">
      <c r="A20" s="1106"/>
      <c r="B20" s="1107"/>
      <c r="C20" s="1107"/>
      <c r="D20" s="1108"/>
      <c r="E20" s="1106"/>
      <c r="F20" s="1107"/>
      <c r="G20" s="1107"/>
      <c r="H20" s="1107"/>
      <c r="I20" s="1108"/>
    </row>
    <row r="21" spans="1:9">
      <c r="A21" s="1106"/>
      <c r="B21" s="1107"/>
      <c r="C21" s="1107"/>
      <c r="D21" s="1108"/>
      <c r="E21" s="1106"/>
      <c r="F21" s="1107"/>
      <c r="G21" s="1107"/>
      <c r="H21" s="1107"/>
      <c r="I21" s="1108"/>
    </row>
    <row r="22" spans="1:9">
      <c r="A22" s="1106"/>
      <c r="B22" s="1107"/>
      <c r="C22" s="1107"/>
      <c r="D22" s="1108"/>
      <c r="E22" s="1106"/>
      <c r="F22" s="1107"/>
      <c r="G22" s="1107"/>
      <c r="H22" s="1107"/>
      <c r="I22" s="1108"/>
    </row>
    <row r="23" spans="1:9">
      <c r="A23" s="1106"/>
      <c r="B23" s="1107"/>
      <c r="C23" s="1107"/>
      <c r="D23" s="1108"/>
      <c r="E23" s="1106"/>
      <c r="F23" s="1107"/>
      <c r="G23" s="1107"/>
      <c r="H23" s="1107"/>
      <c r="I23" s="1108"/>
    </row>
    <row r="24" spans="1:9">
      <c r="A24" s="1106"/>
      <c r="B24" s="1107"/>
      <c r="C24" s="1107"/>
      <c r="D24" s="1108"/>
      <c r="E24" s="1106"/>
      <c r="F24" s="1107"/>
      <c r="G24" s="1107"/>
      <c r="H24" s="1107"/>
      <c r="I24" s="1108"/>
    </row>
    <row r="25" spans="1:9">
      <c r="A25" s="1106"/>
      <c r="B25" s="1107"/>
      <c r="C25" s="1107"/>
      <c r="D25" s="1108"/>
      <c r="E25" s="1106"/>
      <c r="F25" s="1107"/>
      <c r="G25" s="1107"/>
      <c r="H25" s="1107"/>
      <c r="I25" s="1108"/>
    </row>
    <row r="26" spans="1:9" ht="188.25" customHeight="1" thickBot="1">
      <c r="A26" s="1109"/>
      <c r="B26" s="1110"/>
      <c r="C26" s="1110"/>
      <c r="D26" s="1111"/>
      <c r="E26" s="1109"/>
      <c r="F26" s="1110"/>
      <c r="G26" s="1110"/>
      <c r="H26" s="1110"/>
      <c r="I26" s="1111"/>
    </row>
    <row r="27" spans="1:9">
      <c r="A27" s="1090" t="s">
        <v>12844</v>
      </c>
      <c r="B27" s="1091"/>
      <c r="C27" s="1091"/>
      <c r="D27" s="1092"/>
      <c r="E27" s="1096" t="s">
        <v>12844</v>
      </c>
      <c r="F27" s="1097"/>
      <c r="G27" s="1097"/>
      <c r="H27" s="1097"/>
      <c r="I27" s="1098"/>
    </row>
    <row r="28" spans="1:9" ht="15.75" thickBot="1">
      <c r="A28" s="1093"/>
      <c r="B28" s="1094"/>
      <c r="C28" s="1094"/>
      <c r="D28" s="1095"/>
      <c r="E28" s="1099"/>
      <c r="F28" s="1100"/>
      <c r="G28" s="1100"/>
      <c r="H28" s="1100"/>
      <c r="I28" s="1101"/>
    </row>
    <row r="29" spans="1:9" ht="15.75" thickBot="1">
      <c r="A29" s="1115" t="s">
        <v>12845</v>
      </c>
      <c r="B29" s="1116"/>
      <c r="C29" s="1116"/>
      <c r="D29" s="1116"/>
      <c r="E29" s="1115" t="s">
        <v>12846</v>
      </c>
      <c r="F29" s="1116"/>
      <c r="G29" s="1116"/>
      <c r="H29" s="1116"/>
      <c r="I29" s="1117"/>
    </row>
    <row r="30" spans="1:9">
      <c r="A30" s="1106" t="s">
        <v>12843</v>
      </c>
      <c r="B30" s="1107"/>
      <c r="C30" s="1107"/>
      <c r="D30" s="1108"/>
      <c r="E30" s="1112" t="s">
        <v>12843</v>
      </c>
      <c r="F30" s="1113"/>
      <c r="G30" s="1113"/>
      <c r="H30" s="1113"/>
      <c r="I30" s="1114"/>
    </row>
    <row r="31" spans="1:9">
      <c r="A31" s="1106"/>
      <c r="B31" s="1107"/>
      <c r="C31" s="1107"/>
      <c r="D31" s="1108"/>
      <c r="E31" s="1106"/>
      <c r="F31" s="1107"/>
      <c r="G31" s="1107"/>
      <c r="H31" s="1107"/>
      <c r="I31" s="1108"/>
    </row>
    <row r="32" spans="1:9">
      <c r="A32" s="1106"/>
      <c r="B32" s="1107"/>
      <c r="C32" s="1107"/>
      <c r="D32" s="1108"/>
      <c r="E32" s="1106"/>
      <c r="F32" s="1107"/>
      <c r="G32" s="1107"/>
      <c r="H32" s="1107"/>
      <c r="I32" s="1108"/>
    </row>
    <row r="33" spans="1:9">
      <c r="A33" s="1106"/>
      <c r="B33" s="1107"/>
      <c r="C33" s="1107"/>
      <c r="D33" s="1108"/>
      <c r="E33" s="1106"/>
      <c r="F33" s="1107"/>
      <c r="G33" s="1107"/>
      <c r="H33" s="1107"/>
      <c r="I33" s="1108"/>
    </row>
    <row r="34" spans="1:9">
      <c r="A34" s="1106"/>
      <c r="B34" s="1107"/>
      <c r="C34" s="1107"/>
      <c r="D34" s="1108"/>
      <c r="E34" s="1106"/>
      <c r="F34" s="1107"/>
      <c r="G34" s="1107"/>
      <c r="H34" s="1107"/>
      <c r="I34" s="1108"/>
    </row>
    <row r="35" spans="1:9">
      <c r="A35" s="1106"/>
      <c r="B35" s="1107"/>
      <c r="C35" s="1107"/>
      <c r="D35" s="1108"/>
      <c r="E35" s="1106"/>
      <c r="F35" s="1107"/>
      <c r="G35" s="1107"/>
      <c r="H35" s="1107"/>
      <c r="I35" s="1108"/>
    </row>
    <row r="36" spans="1:9">
      <c r="A36" s="1106"/>
      <c r="B36" s="1107"/>
      <c r="C36" s="1107"/>
      <c r="D36" s="1108"/>
      <c r="E36" s="1106"/>
      <c r="F36" s="1107"/>
      <c r="G36" s="1107"/>
      <c r="H36" s="1107"/>
      <c r="I36" s="1108"/>
    </row>
    <row r="37" spans="1:9">
      <c r="A37" s="1106"/>
      <c r="B37" s="1107"/>
      <c r="C37" s="1107"/>
      <c r="D37" s="1108"/>
      <c r="E37" s="1106"/>
      <c r="F37" s="1107"/>
      <c r="G37" s="1107"/>
      <c r="H37" s="1107"/>
      <c r="I37" s="1108"/>
    </row>
    <row r="38" spans="1:9">
      <c r="A38" s="1106"/>
      <c r="B38" s="1107"/>
      <c r="C38" s="1107"/>
      <c r="D38" s="1108"/>
      <c r="E38" s="1106"/>
      <c r="F38" s="1107"/>
      <c r="G38" s="1107"/>
      <c r="H38" s="1107"/>
      <c r="I38" s="1108"/>
    </row>
    <row r="39" spans="1:9">
      <c r="A39" s="1106"/>
      <c r="B39" s="1107"/>
      <c r="C39" s="1107"/>
      <c r="D39" s="1108"/>
      <c r="E39" s="1106"/>
      <c r="F39" s="1107"/>
      <c r="G39" s="1107"/>
      <c r="H39" s="1107"/>
      <c r="I39" s="1108"/>
    </row>
    <row r="40" spans="1:9">
      <c r="A40" s="1106"/>
      <c r="B40" s="1107"/>
      <c r="C40" s="1107"/>
      <c r="D40" s="1108"/>
      <c r="E40" s="1106"/>
      <c r="F40" s="1107"/>
      <c r="G40" s="1107"/>
      <c r="H40" s="1107"/>
      <c r="I40" s="1108"/>
    </row>
    <row r="41" spans="1:9">
      <c r="A41" s="1106"/>
      <c r="B41" s="1107"/>
      <c r="C41" s="1107"/>
      <c r="D41" s="1108"/>
      <c r="E41" s="1106"/>
      <c r="F41" s="1107"/>
      <c r="G41" s="1107"/>
      <c r="H41" s="1107"/>
      <c r="I41" s="1108"/>
    </row>
    <row r="42" spans="1:9">
      <c r="A42" s="1106"/>
      <c r="B42" s="1107"/>
      <c r="C42" s="1107"/>
      <c r="D42" s="1108"/>
      <c r="E42" s="1106"/>
      <c r="F42" s="1107"/>
      <c r="G42" s="1107"/>
      <c r="H42" s="1107"/>
      <c r="I42" s="1108"/>
    </row>
    <row r="43" spans="1:9">
      <c r="A43" s="1106"/>
      <c r="B43" s="1107"/>
      <c r="C43" s="1107"/>
      <c r="D43" s="1108"/>
      <c r="E43" s="1106"/>
      <c r="F43" s="1107"/>
      <c r="G43" s="1107"/>
      <c r="H43" s="1107"/>
      <c r="I43" s="1108"/>
    </row>
    <row r="44" spans="1:9">
      <c r="A44" s="1106"/>
      <c r="B44" s="1107"/>
      <c r="C44" s="1107"/>
      <c r="D44" s="1108"/>
      <c r="E44" s="1106"/>
      <c r="F44" s="1107"/>
      <c r="G44" s="1107"/>
      <c r="H44" s="1107"/>
      <c r="I44" s="1108"/>
    </row>
    <row r="45" spans="1:9">
      <c r="A45" s="1106"/>
      <c r="B45" s="1107"/>
      <c r="C45" s="1107"/>
      <c r="D45" s="1108"/>
      <c r="E45" s="1106"/>
      <c r="F45" s="1107"/>
      <c r="G45" s="1107"/>
      <c r="H45" s="1107"/>
      <c r="I45" s="1108"/>
    </row>
    <row r="46" spans="1:9" ht="185.25" customHeight="1" thickBot="1">
      <c r="A46" s="1109"/>
      <c r="B46" s="1110"/>
      <c r="C46" s="1110"/>
      <c r="D46" s="1111"/>
      <c r="E46" s="1109"/>
      <c r="F46" s="1110"/>
      <c r="G46" s="1110"/>
      <c r="H46" s="1110"/>
      <c r="I46" s="1111"/>
    </row>
    <row r="47" spans="1:9">
      <c r="A47" s="1096" t="s">
        <v>12844</v>
      </c>
      <c r="B47" s="1097"/>
      <c r="C47" s="1097"/>
      <c r="D47" s="1098"/>
      <c r="E47" s="1096" t="s">
        <v>12844</v>
      </c>
      <c r="F47" s="1097"/>
      <c r="G47" s="1097"/>
      <c r="H47" s="1097"/>
      <c r="I47" s="1098"/>
    </row>
    <row r="48" spans="1:9" ht="15" customHeight="1" thickBot="1">
      <c r="A48" s="1099"/>
      <c r="B48" s="1100"/>
      <c r="C48" s="1100"/>
      <c r="D48" s="1101"/>
      <c r="E48" s="1099"/>
      <c r="F48" s="1100"/>
      <c r="G48" s="1100"/>
      <c r="H48" s="1100"/>
      <c r="I48" s="1101"/>
    </row>
    <row r="49" spans="1:9" ht="15.75" thickBot="1">
      <c r="A49" s="1115" t="s">
        <v>12847</v>
      </c>
      <c r="B49" s="1116"/>
      <c r="C49" s="1116"/>
      <c r="D49" s="1116"/>
      <c r="E49" s="1115" t="s">
        <v>12848</v>
      </c>
      <c r="F49" s="1116"/>
      <c r="G49" s="1116"/>
      <c r="H49" s="1116"/>
      <c r="I49" s="1117"/>
    </row>
    <row r="50" spans="1:9">
      <c r="A50" s="1106" t="s">
        <v>12843</v>
      </c>
      <c r="B50" s="1107"/>
      <c r="C50" s="1107"/>
      <c r="D50" s="1108"/>
      <c r="E50" s="1112" t="s">
        <v>12843</v>
      </c>
      <c r="F50" s="1113"/>
      <c r="G50" s="1113"/>
      <c r="H50" s="1113"/>
      <c r="I50" s="1114"/>
    </row>
    <row r="51" spans="1:9">
      <c r="A51" s="1106"/>
      <c r="B51" s="1107"/>
      <c r="C51" s="1107"/>
      <c r="D51" s="1108"/>
      <c r="E51" s="1106"/>
      <c r="F51" s="1107"/>
      <c r="G51" s="1107"/>
      <c r="H51" s="1107"/>
      <c r="I51" s="1108"/>
    </row>
    <row r="52" spans="1:9">
      <c r="A52" s="1106"/>
      <c r="B52" s="1107"/>
      <c r="C52" s="1107"/>
      <c r="D52" s="1108"/>
      <c r="E52" s="1106"/>
      <c r="F52" s="1107"/>
      <c r="G52" s="1107"/>
      <c r="H52" s="1107"/>
      <c r="I52" s="1108"/>
    </row>
    <row r="53" spans="1:9">
      <c r="A53" s="1106"/>
      <c r="B53" s="1107"/>
      <c r="C53" s="1107"/>
      <c r="D53" s="1108"/>
      <c r="E53" s="1106"/>
      <c r="F53" s="1107"/>
      <c r="G53" s="1107"/>
      <c r="H53" s="1107"/>
      <c r="I53" s="1108"/>
    </row>
    <row r="54" spans="1:9">
      <c r="A54" s="1106"/>
      <c r="B54" s="1107"/>
      <c r="C54" s="1107"/>
      <c r="D54" s="1108"/>
      <c r="E54" s="1106"/>
      <c r="F54" s="1107"/>
      <c r="G54" s="1107"/>
      <c r="H54" s="1107"/>
      <c r="I54" s="1108"/>
    </row>
    <row r="55" spans="1:9">
      <c r="A55" s="1106"/>
      <c r="B55" s="1107"/>
      <c r="C55" s="1107"/>
      <c r="D55" s="1108"/>
      <c r="E55" s="1106"/>
      <c r="F55" s="1107"/>
      <c r="G55" s="1107"/>
      <c r="H55" s="1107"/>
      <c r="I55" s="1108"/>
    </row>
    <row r="56" spans="1:9">
      <c r="A56" s="1106"/>
      <c r="B56" s="1107"/>
      <c r="C56" s="1107"/>
      <c r="D56" s="1108"/>
      <c r="E56" s="1106"/>
      <c r="F56" s="1107"/>
      <c r="G56" s="1107"/>
      <c r="H56" s="1107"/>
      <c r="I56" s="1108"/>
    </row>
    <row r="57" spans="1:9">
      <c r="A57" s="1106"/>
      <c r="B57" s="1107"/>
      <c r="C57" s="1107"/>
      <c r="D57" s="1108"/>
      <c r="E57" s="1106"/>
      <c r="F57" s="1107"/>
      <c r="G57" s="1107"/>
      <c r="H57" s="1107"/>
      <c r="I57" s="1108"/>
    </row>
    <row r="58" spans="1:9">
      <c r="A58" s="1106"/>
      <c r="B58" s="1107"/>
      <c r="C58" s="1107"/>
      <c r="D58" s="1108"/>
      <c r="E58" s="1106"/>
      <c r="F58" s="1107"/>
      <c r="G58" s="1107"/>
      <c r="H58" s="1107"/>
      <c r="I58" s="1108"/>
    </row>
    <row r="59" spans="1:9">
      <c r="A59" s="1106"/>
      <c r="B59" s="1107"/>
      <c r="C59" s="1107"/>
      <c r="D59" s="1108"/>
      <c r="E59" s="1106"/>
      <c r="F59" s="1107"/>
      <c r="G59" s="1107"/>
      <c r="H59" s="1107"/>
      <c r="I59" s="1108"/>
    </row>
    <row r="60" spans="1:9">
      <c r="A60" s="1106"/>
      <c r="B60" s="1107"/>
      <c r="C60" s="1107"/>
      <c r="D60" s="1108"/>
      <c r="E60" s="1106"/>
      <c r="F60" s="1107"/>
      <c r="G60" s="1107"/>
      <c r="H60" s="1107"/>
      <c r="I60" s="1108"/>
    </row>
    <row r="61" spans="1:9">
      <c r="A61" s="1106"/>
      <c r="B61" s="1107"/>
      <c r="C61" s="1107"/>
      <c r="D61" s="1108"/>
      <c r="E61" s="1106"/>
      <c r="F61" s="1107"/>
      <c r="G61" s="1107"/>
      <c r="H61" s="1107"/>
      <c r="I61" s="1108"/>
    </row>
    <row r="62" spans="1:9">
      <c r="A62" s="1106"/>
      <c r="B62" s="1107"/>
      <c r="C62" s="1107"/>
      <c r="D62" s="1108"/>
      <c r="E62" s="1106"/>
      <c r="F62" s="1107"/>
      <c r="G62" s="1107"/>
      <c r="H62" s="1107"/>
      <c r="I62" s="1108"/>
    </row>
    <row r="63" spans="1:9">
      <c r="A63" s="1106"/>
      <c r="B63" s="1107"/>
      <c r="C63" s="1107"/>
      <c r="D63" s="1108"/>
      <c r="E63" s="1106"/>
      <c r="F63" s="1107"/>
      <c r="G63" s="1107"/>
      <c r="H63" s="1107"/>
      <c r="I63" s="1108"/>
    </row>
    <row r="64" spans="1:9">
      <c r="A64" s="1106"/>
      <c r="B64" s="1107"/>
      <c r="C64" s="1107"/>
      <c r="D64" s="1108"/>
      <c r="E64" s="1106"/>
      <c r="F64" s="1107"/>
      <c r="G64" s="1107"/>
      <c r="H64" s="1107"/>
      <c r="I64" s="1108"/>
    </row>
    <row r="65" spans="1:9">
      <c r="A65" s="1106"/>
      <c r="B65" s="1107"/>
      <c r="C65" s="1107"/>
      <c r="D65" s="1108"/>
      <c r="E65" s="1106"/>
      <c r="F65" s="1107"/>
      <c r="G65" s="1107"/>
      <c r="H65" s="1107"/>
      <c r="I65" s="1108"/>
    </row>
    <row r="66" spans="1:9" ht="188.25" customHeight="1" thickBot="1">
      <c r="A66" s="1109"/>
      <c r="B66" s="1110"/>
      <c r="C66" s="1110"/>
      <c r="D66" s="1111"/>
      <c r="E66" s="1109"/>
      <c r="F66" s="1110"/>
      <c r="G66" s="1110"/>
      <c r="H66" s="1110"/>
      <c r="I66" s="1111"/>
    </row>
    <row r="67" spans="1:9">
      <c r="A67" s="1090" t="s">
        <v>12844</v>
      </c>
      <c r="B67" s="1091"/>
      <c r="C67" s="1091"/>
      <c r="D67" s="1092"/>
      <c r="E67" s="1096" t="s">
        <v>12844</v>
      </c>
      <c r="F67" s="1097"/>
      <c r="G67" s="1097"/>
      <c r="H67" s="1097"/>
      <c r="I67" s="1098"/>
    </row>
    <row r="68" spans="1:9" ht="15.75" thickBot="1">
      <c r="A68" s="1093"/>
      <c r="B68" s="1094"/>
      <c r="C68" s="1094"/>
      <c r="D68" s="1095"/>
      <c r="E68" s="1099"/>
      <c r="F68" s="1100"/>
      <c r="G68" s="1100"/>
      <c r="H68" s="1100"/>
      <c r="I68" s="1101"/>
    </row>
    <row r="69" spans="1:9" ht="15.75" thickBot="1">
      <c r="A69" s="1115" t="s">
        <v>12849</v>
      </c>
      <c r="B69" s="1116"/>
      <c r="C69" s="1116"/>
      <c r="D69" s="1116"/>
      <c r="E69" s="1115" t="s">
        <v>12850</v>
      </c>
      <c r="F69" s="1116"/>
      <c r="G69" s="1116"/>
      <c r="H69" s="1116"/>
      <c r="I69" s="1117"/>
    </row>
    <row r="70" spans="1:9">
      <c r="A70" s="1106" t="s">
        <v>12843</v>
      </c>
      <c r="B70" s="1107"/>
      <c r="C70" s="1107"/>
      <c r="D70" s="1108"/>
      <c r="E70" s="1112" t="s">
        <v>12843</v>
      </c>
      <c r="F70" s="1113"/>
      <c r="G70" s="1113"/>
      <c r="H70" s="1113"/>
      <c r="I70" s="1114"/>
    </row>
    <row r="71" spans="1:9">
      <c r="A71" s="1106"/>
      <c r="B71" s="1107"/>
      <c r="C71" s="1107"/>
      <c r="D71" s="1108"/>
      <c r="E71" s="1106"/>
      <c r="F71" s="1107"/>
      <c r="G71" s="1107"/>
      <c r="H71" s="1107"/>
      <c r="I71" s="1108"/>
    </row>
    <row r="72" spans="1:9">
      <c r="A72" s="1106"/>
      <c r="B72" s="1107"/>
      <c r="C72" s="1107"/>
      <c r="D72" s="1108"/>
      <c r="E72" s="1106"/>
      <c r="F72" s="1107"/>
      <c r="G72" s="1107"/>
      <c r="H72" s="1107"/>
      <c r="I72" s="1108"/>
    </row>
    <row r="73" spans="1:9">
      <c r="A73" s="1106"/>
      <c r="B73" s="1107"/>
      <c r="C73" s="1107"/>
      <c r="D73" s="1108"/>
      <c r="E73" s="1106"/>
      <c r="F73" s="1107"/>
      <c r="G73" s="1107"/>
      <c r="H73" s="1107"/>
      <c r="I73" s="1108"/>
    </row>
    <row r="74" spans="1:9">
      <c r="A74" s="1106"/>
      <c r="B74" s="1107"/>
      <c r="C74" s="1107"/>
      <c r="D74" s="1108"/>
      <c r="E74" s="1106"/>
      <c r="F74" s="1107"/>
      <c r="G74" s="1107"/>
      <c r="H74" s="1107"/>
      <c r="I74" s="1108"/>
    </row>
    <row r="75" spans="1:9">
      <c r="A75" s="1106"/>
      <c r="B75" s="1107"/>
      <c r="C75" s="1107"/>
      <c r="D75" s="1108"/>
      <c r="E75" s="1106"/>
      <c r="F75" s="1107"/>
      <c r="G75" s="1107"/>
      <c r="H75" s="1107"/>
      <c r="I75" s="1108"/>
    </row>
    <row r="76" spans="1:9">
      <c r="A76" s="1106"/>
      <c r="B76" s="1107"/>
      <c r="C76" s="1107"/>
      <c r="D76" s="1108"/>
      <c r="E76" s="1106"/>
      <c r="F76" s="1107"/>
      <c r="G76" s="1107"/>
      <c r="H76" s="1107"/>
      <c r="I76" s="1108"/>
    </row>
    <row r="77" spans="1:9">
      <c r="A77" s="1106"/>
      <c r="B77" s="1107"/>
      <c r="C77" s="1107"/>
      <c r="D77" s="1108"/>
      <c r="E77" s="1106"/>
      <c r="F77" s="1107"/>
      <c r="G77" s="1107"/>
      <c r="H77" s="1107"/>
      <c r="I77" s="1108"/>
    </row>
    <row r="78" spans="1:9">
      <c r="A78" s="1106"/>
      <c r="B78" s="1107"/>
      <c r="C78" s="1107"/>
      <c r="D78" s="1108"/>
      <c r="E78" s="1106"/>
      <c r="F78" s="1107"/>
      <c r="G78" s="1107"/>
      <c r="H78" s="1107"/>
      <c r="I78" s="1108"/>
    </row>
    <row r="79" spans="1:9">
      <c r="A79" s="1106"/>
      <c r="B79" s="1107"/>
      <c r="C79" s="1107"/>
      <c r="D79" s="1108"/>
      <c r="E79" s="1106"/>
      <c r="F79" s="1107"/>
      <c r="G79" s="1107"/>
      <c r="H79" s="1107"/>
      <c r="I79" s="1108"/>
    </row>
    <row r="80" spans="1:9">
      <c r="A80" s="1106"/>
      <c r="B80" s="1107"/>
      <c r="C80" s="1107"/>
      <c r="D80" s="1108"/>
      <c r="E80" s="1106"/>
      <c r="F80" s="1107"/>
      <c r="G80" s="1107"/>
      <c r="H80" s="1107"/>
      <c r="I80" s="1108"/>
    </row>
    <row r="81" spans="1:9">
      <c r="A81" s="1106"/>
      <c r="B81" s="1107"/>
      <c r="C81" s="1107"/>
      <c r="D81" s="1108"/>
      <c r="E81" s="1106"/>
      <c r="F81" s="1107"/>
      <c r="G81" s="1107"/>
      <c r="H81" s="1107"/>
      <c r="I81" s="1108"/>
    </row>
    <row r="82" spans="1:9">
      <c r="A82" s="1106"/>
      <c r="B82" s="1107"/>
      <c r="C82" s="1107"/>
      <c r="D82" s="1108"/>
      <c r="E82" s="1106"/>
      <c r="F82" s="1107"/>
      <c r="G82" s="1107"/>
      <c r="H82" s="1107"/>
      <c r="I82" s="1108"/>
    </row>
    <row r="83" spans="1:9">
      <c r="A83" s="1106"/>
      <c r="B83" s="1107"/>
      <c r="C83" s="1107"/>
      <c r="D83" s="1108"/>
      <c r="E83" s="1106"/>
      <c r="F83" s="1107"/>
      <c r="G83" s="1107"/>
      <c r="H83" s="1107"/>
      <c r="I83" s="1108"/>
    </row>
    <row r="84" spans="1:9">
      <c r="A84" s="1106"/>
      <c r="B84" s="1107"/>
      <c r="C84" s="1107"/>
      <c r="D84" s="1108"/>
      <c r="E84" s="1106"/>
      <c r="F84" s="1107"/>
      <c r="G84" s="1107"/>
      <c r="H84" s="1107"/>
      <c r="I84" s="1108"/>
    </row>
    <row r="85" spans="1:9">
      <c r="A85" s="1106"/>
      <c r="B85" s="1107"/>
      <c r="C85" s="1107"/>
      <c r="D85" s="1108"/>
      <c r="E85" s="1106"/>
      <c r="F85" s="1107"/>
      <c r="G85" s="1107"/>
      <c r="H85" s="1107"/>
      <c r="I85" s="1108"/>
    </row>
    <row r="86" spans="1:9" ht="188.25" customHeight="1" thickBot="1">
      <c r="A86" s="1109"/>
      <c r="B86" s="1110"/>
      <c r="C86" s="1110"/>
      <c r="D86" s="1111"/>
      <c r="E86" s="1109"/>
      <c r="F86" s="1110"/>
      <c r="G86" s="1110"/>
      <c r="H86" s="1110"/>
      <c r="I86" s="1111"/>
    </row>
    <row r="87" spans="1:9">
      <c r="A87" s="1096" t="s">
        <v>12844</v>
      </c>
      <c r="B87" s="1097"/>
      <c r="C87" s="1097"/>
      <c r="D87" s="1098"/>
      <c r="E87" s="1096" t="s">
        <v>12844</v>
      </c>
      <c r="F87" s="1097"/>
      <c r="G87" s="1097"/>
      <c r="H87" s="1097"/>
      <c r="I87" s="1098"/>
    </row>
    <row r="88" spans="1:9" ht="16.5" customHeight="1" thickBot="1">
      <c r="A88" s="1099"/>
      <c r="B88" s="1100"/>
      <c r="C88" s="1100"/>
      <c r="D88" s="1101"/>
      <c r="E88" s="1099"/>
      <c r="F88" s="1100"/>
      <c r="G88" s="1100"/>
      <c r="H88" s="1100"/>
      <c r="I88" s="1101"/>
    </row>
    <row r="89" spans="1:9" ht="22.5" customHeight="1">
      <c r="A89" s="671"/>
      <c r="B89" s="671"/>
      <c r="C89" s="671"/>
      <c r="D89" s="671"/>
      <c r="E89" s="671"/>
      <c r="F89" s="671"/>
      <c r="G89" s="671"/>
      <c r="H89" s="671"/>
      <c r="I89" s="671"/>
    </row>
    <row r="90" spans="1:9" ht="21.75" hidden="1" customHeight="1">
      <c r="A90" s="395"/>
      <c r="B90" s="395"/>
      <c r="C90" s="395"/>
      <c r="D90" s="395"/>
      <c r="E90" s="395"/>
      <c r="F90" s="395"/>
      <c r="G90" s="395"/>
      <c r="H90" s="395"/>
      <c r="I90" s="395"/>
    </row>
    <row r="91" spans="1:9" ht="21.75" hidden="1" customHeight="1">
      <c r="A91" s="538"/>
      <c r="B91" s="538"/>
      <c r="C91" s="538"/>
      <c r="D91" s="538"/>
      <c r="E91" s="538"/>
      <c r="F91" s="538"/>
      <c r="G91" s="538"/>
      <c r="H91" s="538"/>
      <c r="I91" s="538"/>
    </row>
    <row r="92" spans="1:9" hidden="1">
      <c r="A92" s="1118"/>
      <c r="B92" s="1118"/>
      <c r="C92" s="1118"/>
      <c r="D92" s="1118"/>
      <c r="E92" s="1118"/>
      <c r="F92" s="1118"/>
      <c r="G92" s="1118"/>
      <c r="H92" s="1118"/>
      <c r="I92" s="1118"/>
    </row>
  </sheetData>
  <mergeCells count="34">
    <mergeCell ref="A92:I92"/>
    <mergeCell ref="A69:D69"/>
    <mergeCell ref="E69:I69"/>
    <mergeCell ref="A70:D86"/>
    <mergeCell ref="E70:I86"/>
    <mergeCell ref="A87:D88"/>
    <mergeCell ref="E87:I88"/>
    <mergeCell ref="A49:D49"/>
    <mergeCell ref="E49:I49"/>
    <mergeCell ref="A50:D66"/>
    <mergeCell ref="E50:I66"/>
    <mergeCell ref="A67:D68"/>
    <mergeCell ref="E67:I68"/>
    <mergeCell ref="A30:D46"/>
    <mergeCell ref="E30:I46"/>
    <mergeCell ref="A47:D48"/>
    <mergeCell ref="E47:I48"/>
    <mergeCell ref="A29:D29"/>
    <mergeCell ref="E29:I29"/>
    <mergeCell ref="A27:D28"/>
    <mergeCell ref="E27:I28"/>
    <mergeCell ref="A8:C8"/>
    <mergeCell ref="E8:I8"/>
    <mergeCell ref="A10:D26"/>
    <mergeCell ref="E10:I26"/>
    <mergeCell ref="A9:D9"/>
    <mergeCell ref="E9:I9"/>
    <mergeCell ref="A7:C7"/>
    <mergeCell ref="E7:I7"/>
    <mergeCell ref="D1:I3"/>
    <mergeCell ref="A4:C4"/>
    <mergeCell ref="A5:C5"/>
    <mergeCell ref="A6:I6"/>
    <mergeCell ref="E5:G5"/>
  </mergeCells>
  <pageMargins left="0.70866141732283472" right="0.51181102362204722" top="0.78740157480314965" bottom="0.78740157480314965" header="0.31496062992125984" footer="0.31496062992125984"/>
  <pageSetup paperSize="9" scale="65" orientation="portrait" horizontalDpi="360" verticalDpi="360" r:id="rId1"/>
  <headerFooter>
    <oddFooter xml:space="preserve">&amp;R
Elias Chaves da Silva
Responsável Técnico Pela Elaboração do Orçamento
Engenheiro Civil, CREA-PE: 181945452-5
</oddFooter>
  </headerFooter>
  <rowBreaks count="1" manualBreakCount="1">
    <brk id="48" max="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A12FB-0ED5-4318-AB18-C9E9258556D1}">
  <dimension ref="A1:E63"/>
  <sheetViews>
    <sheetView view="pageBreakPreview" zoomScaleNormal="100" zoomScaleSheetLayoutView="100" workbookViewId="0">
      <selection activeCell="B29" sqref="B29"/>
    </sheetView>
  </sheetViews>
  <sheetFormatPr defaultColWidth="0" defaultRowHeight="15" zeroHeight="1"/>
  <cols>
    <col min="1" max="1" width="31" style="288" customWidth="1"/>
    <col min="2" max="2" width="21.42578125" style="288" customWidth="1"/>
    <col min="3" max="3" width="13.85546875" style="288" customWidth="1"/>
    <col min="4" max="4" width="23.28515625" style="288" customWidth="1"/>
    <col min="5" max="5" width="61" style="288" customWidth="1"/>
  </cols>
  <sheetData>
    <row r="1" spans="1:5" ht="26.25">
      <c r="A1" s="775" t="s">
        <v>12478</v>
      </c>
      <c r="B1" s="776"/>
      <c r="C1" s="776"/>
      <c r="D1" s="776"/>
      <c r="E1" s="777"/>
    </row>
    <row r="2" spans="1:5" ht="20.25">
      <c r="A2" s="778" t="s">
        <v>12479</v>
      </c>
      <c r="B2" s="779"/>
      <c r="C2" s="779"/>
      <c r="D2" s="779"/>
      <c r="E2" s="780"/>
    </row>
    <row r="3" spans="1:5" ht="20.25">
      <c r="A3" s="778" t="s">
        <v>12480</v>
      </c>
      <c r="B3" s="779"/>
      <c r="C3" s="779"/>
      <c r="D3" s="779"/>
      <c r="E3" s="780"/>
    </row>
    <row r="4" spans="1:5" ht="15.75" thickBot="1">
      <c r="A4" s="781"/>
      <c r="B4" s="782"/>
      <c r="C4" s="782"/>
      <c r="D4" s="782"/>
      <c r="E4" s="783"/>
    </row>
    <row r="5" spans="1:5" ht="23.25" customHeight="1">
      <c r="A5" s="281" t="s">
        <v>12481</v>
      </c>
      <c r="B5" s="784" t="str">
        <f>MEMÓRIA!D8</f>
        <v>REFORMA DA PRAÇA SANTO ANTÔNIO NO MUNICÍPIO DE SÃO LOURENÇO DA MATA/PE.</v>
      </c>
      <c r="C5" s="785"/>
      <c r="D5" s="785"/>
      <c r="E5" s="786"/>
    </row>
    <row r="6" spans="1:5">
      <c r="A6" s="282" t="s">
        <v>12482</v>
      </c>
      <c r="B6" s="772" t="s">
        <v>12483</v>
      </c>
      <c r="C6" s="773"/>
      <c r="D6" s="773"/>
      <c r="E6" s="774"/>
    </row>
    <row r="7" spans="1:5" ht="15.75">
      <c r="A7" s="283" t="s">
        <v>12484</v>
      </c>
      <c r="B7" s="284" t="s">
        <v>12485</v>
      </c>
      <c r="C7" s="285"/>
      <c r="D7" s="285"/>
      <c r="E7" s="286"/>
    </row>
    <row r="8" spans="1:5">
      <c r="A8" s="789"/>
      <c r="B8" s="790"/>
      <c r="C8" s="287"/>
      <c r="E8" s="289"/>
    </row>
    <row r="9" spans="1:5" ht="35.25">
      <c r="A9" s="791" t="s">
        <v>12486</v>
      </c>
      <c r="B9" s="792"/>
      <c r="C9" s="792"/>
      <c r="D9" s="792"/>
      <c r="E9" s="793"/>
    </row>
    <row r="10" spans="1:5">
      <c r="A10" s="290"/>
      <c r="E10" s="289"/>
    </row>
    <row r="11" spans="1:5">
      <c r="A11" s="291" t="s">
        <v>12487</v>
      </c>
      <c r="B11" s="794" t="s">
        <v>12488</v>
      </c>
      <c r="C11" s="795"/>
      <c r="D11" s="795"/>
      <c r="E11" s="796"/>
    </row>
    <row r="12" spans="1:5" ht="45" customHeight="1">
      <c r="A12" s="292"/>
      <c r="B12" s="797" t="s">
        <v>12489</v>
      </c>
      <c r="C12" s="798"/>
      <c r="D12" s="798"/>
      <c r="E12" s="799"/>
    </row>
    <row r="13" spans="1:5">
      <c r="A13" s="290"/>
      <c r="E13" s="289"/>
    </row>
    <row r="14" spans="1:5">
      <c r="A14" s="293" t="s">
        <v>12490</v>
      </c>
      <c r="B14" s="800" t="s">
        <v>12491</v>
      </c>
      <c r="C14" s="800"/>
      <c r="D14" s="800"/>
      <c r="E14" s="801"/>
    </row>
    <row r="15" spans="1:5">
      <c r="A15" s="294"/>
      <c r="B15" s="802" t="s">
        <v>12492</v>
      </c>
      <c r="C15" s="803"/>
      <c r="D15" s="803"/>
      <c r="E15" s="804"/>
    </row>
    <row r="16" spans="1:5">
      <c r="A16" s="290"/>
      <c r="E16" s="289"/>
    </row>
    <row r="17" spans="1:5">
      <c r="A17" s="293" t="s">
        <v>12493</v>
      </c>
      <c r="B17" s="800" t="s">
        <v>12494</v>
      </c>
      <c r="C17" s="800"/>
      <c r="D17" s="800"/>
      <c r="E17" s="801"/>
    </row>
    <row r="18" spans="1:5">
      <c r="A18" s="295"/>
      <c r="B18" s="805" t="s">
        <v>12495</v>
      </c>
      <c r="C18" s="805"/>
      <c r="D18" s="805"/>
      <c r="E18" s="806"/>
    </row>
    <row r="19" spans="1:5">
      <c r="A19" s="296"/>
      <c r="E19" s="289"/>
    </row>
    <row r="20" spans="1:5">
      <c r="A20" s="293" t="s">
        <v>12496</v>
      </c>
      <c r="B20" s="800" t="s">
        <v>12497</v>
      </c>
      <c r="C20" s="800"/>
      <c r="D20" s="800"/>
      <c r="E20" s="801"/>
    </row>
    <row r="21" spans="1:5">
      <c r="A21" s="294"/>
      <c r="B21" s="787" t="s">
        <v>12498</v>
      </c>
      <c r="C21" s="787"/>
      <c r="D21" s="787"/>
      <c r="E21" s="788"/>
    </row>
    <row r="22" spans="1:5">
      <c r="A22" s="290"/>
      <c r="E22" s="289"/>
    </row>
    <row r="23" spans="1:5">
      <c r="A23" s="293" t="s">
        <v>12499</v>
      </c>
      <c r="B23" s="800" t="s">
        <v>12500</v>
      </c>
      <c r="C23" s="800"/>
      <c r="D23" s="800"/>
      <c r="E23" s="801"/>
    </row>
    <row r="24" spans="1:5">
      <c r="A24" s="294"/>
      <c r="B24" s="787" t="s">
        <v>12501</v>
      </c>
      <c r="C24" s="787"/>
      <c r="D24" s="787"/>
      <c r="E24" s="788"/>
    </row>
    <row r="25" spans="1:5">
      <c r="A25" s="297"/>
      <c r="E25" s="289"/>
    </row>
    <row r="26" spans="1:5">
      <c r="A26" s="293" t="s">
        <v>12502</v>
      </c>
      <c r="B26" s="800" t="s">
        <v>12503</v>
      </c>
      <c r="C26" s="800"/>
      <c r="D26" s="800"/>
      <c r="E26" s="801"/>
    </row>
    <row r="27" spans="1:5" ht="15.75">
      <c r="A27" s="807"/>
      <c r="B27" s="808" t="s">
        <v>12504</v>
      </c>
      <c r="C27" s="808"/>
      <c r="D27" s="808"/>
      <c r="E27" s="298">
        <f>+'PLANILHA ONERADA'!M60</f>
        <v>252358.91</v>
      </c>
    </row>
    <row r="28" spans="1:5">
      <c r="A28" s="807"/>
      <c r="B28" s="809" t="s">
        <v>12931</v>
      </c>
      <c r="C28" s="810"/>
      <c r="D28" s="810"/>
      <c r="E28" s="811"/>
    </row>
    <row r="29" spans="1:5">
      <c r="A29" s="290"/>
      <c r="E29" s="289"/>
    </row>
    <row r="30" spans="1:5">
      <c r="A30" s="293" t="s">
        <v>12505</v>
      </c>
      <c r="B30" s="800" t="s">
        <v>12506</v>
      </c>
      <c r="C30" s="800"/>
      <c r="D30" s="800"/>
      <c r="E30" s="801"/>
    </row>
    <row r="31" spans="1:5">
      <c r="A31" s="807"/>
      <c r="B31" s="805" t="s">
        <v>12507</v>
      </c>
      <c r="C31" s="805"/>
      <c r="D31" s="805"/>
      <c r="E31" s="806"/>
    </row>
    <row r="32" spans="1:5">
      <c r="A32" s="807"/>
      <c r="B32" s="299"/>
      <c r="C32" s="300" t="s">
        <v>12508</v>
      </c>
      <c r="D32" s="787" t="s">
        <v>12509</v>
      </c>
      <c r="E32" s="788"/>
    </row>
    <row r="33" spans="1:5">
      <c r="A33" s="807"/>
      <c r="B33" s="299"/>
      <c r="C33" s="300" t="s">
        <v>12508</v>
      </c>
      <c r="D33" s="787" t="s">
        <v>12509</v>
      </c>
      <c r="E33" s="788"/>
    </row>
    <row r="34" spans="1:5">
      <c r="A34" s="807"/>
      <c r="B34" s="299"/>
      <c r="C34" s="300" t="s">
        <v>12508</v>
      </c>
      <c r="D34" s="787" t="s">
        <v>12510</v>
      </c>
      <c r="E34" s="788"/>
    </row>
    <row r="35" spans="1:5">
      <c r="A35" s="807"/>
      <c r="B35" s="299"/>
      <c r="C35" s="300" t="s">
        <v>12508</v>
      </c>
      <c r="D35" s="787" t="s">
        <v>12511</v>
      </c>
      <c r="E35" s="788"/>
    </row>
    <row r="36" spans="1:5">
      <c r="A36" s="807"/>
      <c r="B36" s="299"/>
      <c r="C36" s="300" t="s">
        <v>12508</v>
      </c>
      <c r="D36" s="787" t="s">
        <v>12512</v>
      </c>
      <c r="E36" s="788"/>
    </row>
    <row r="37" spans="1:5">
      <c r="A37" s="807"/>
      <c r="B37" s="299"/>
      <c r="C37" s="300" t="s">
        <v>12508</v>
      </c>
      <c r="D37" s="787" t="s">
        <v>12513</v>
      </c>
      <c r="E37" s="788"/>
    </row>
    <row r="38" spans="1:5">
      <c r="A38" s="807"/>
      <c r="B38" s="299"/>
      <c r="C38" s="300" t="s">
        <v>12508</v>
      </c>
      <c r="D38" s="787" t="s">
        <v>12514</v>
      </c>
      <c r="E38" s="788"/>
    </row>
    <row r="39" spans="1:5">
      <c r="A39" s="807"/>
      <c r="B39" s="299"/>
      <c r="C39" s="300" t="s">
        <v>12508</v>
      </c>
      <c r="D39" s="787" t="s">
        <v>12515</v>
      </c>
      <c r="E39" s="788"/>
    </row>
    <row r="40" spans="1:5">
      <c r="A40" s="301"/>
      <c r="B40" s="302"/>
      <c r="C40" s="302"/>
      <c r="D40" s="302"/>
      <c r="E40" s="303"/>
    </row>
    <row r="41" spans="1:5">
      <c r="A41" s="293" t="s">
        <v>814</v>
      </c>
      <c r="B41" s="800" t="s">
        <v>12516</v>
      </c>
      <c r="C41" s="800"/>
      <c r="D41" s="800"/>
      <c r="E41" s="801"/>
    </row>
    <row r="42" spans="1:5">
      <c r="A42" s="294"/>
      <c r="B42" s="818" t="str">
        <f>+B6</f>
        <v>BAIRRO TIÚMA, NO MUNICÍPIO DE SÃO LOURENÇO DA MATA/PE</v>
      </c>
      <c r="C42" s="819"/>
      <c r="D42" s="819"/>
      <c r="E42" s="820"/>
    </row>
    <row r="43" spans="1:5">
      <c r="A43" s="290"/>
      <c r="E43" s="289"/>
    </row>
    <row r="44" spans="1:5">
      <c r="A44" s="293" t="s">
        <v>12517</v>
      </c>
      <c r="B44" s="800" t="s">
        <v>12518</v>
      </c>
      <c r="C44" s="800"/>
      <c r="D44" s="800"/>
      <c r="E44" s="801"/>
    </row>
    <row r="45" spans="1:5">
      <c r="A45" s="294"/>
      <c r="B45" s="818" t="s">
        <v>12519</v>
      </c>
      <c r="C45" s="819"/>
      <c r="D45" s="819"/>
      <c r="E45" s="820"/>
    </row>
    <row r="46" spans="1:5">
      <c r="A46" s="290"/>
      <c r="E46" s="289"/>
    </row>
    <row r="47" spans="1:5">
      <c r="A47" s="293" t="s">
        <v>12520</v>
      </c>
      <c r="B47" s="800" t="s">
        <v>12521</v>
      </c>
      <c r="C47" s="800"/>
      <c r="D47" s="800"/>
      <c r="E47" s="801"/>
    </row>
    <row r="48" spans="1:5">
      <c r="A48" s="294"/>
      <c r="B48" s="821" t="s">
        <v>12522</v>
      </c>
      <c r="C48" s="821"/>
      <c r="D48" s="821"/>
      <c r="E48" s="822"/>
    </row>
    <row r="49" spans="1:5">
      <c r="A49" s="528"/>
      <c r="B49" s="529"/>
      <c r="C49" s="529"/>
      <c r="D49" s="529"/>
      <c r="E49" s="529"/>
    </row>
    <row r="50" spans="1:5">
      <c r="A50" s="530"/>
      <c r="B50" s="531"/>
      <c r="C50" s="531"/>
      <c r="D50" s="531"/>
      <c r="E50" s="531"/>
    </row>
    <row r="51" spans="1:5">
      <c r="A51" s="530"/>
      <c r="B51" s="531"/>
      <c r="C51" s="531"/>
      <c r="D51" s="531"/>
      <c r="E51" s="531"/>
    </row>
    <row r="52" spans="1:5">
      <c r="A52" s="530"/>
      <c r="B52" s="531"/>
      <c r="C52" s="531"/>
      <c r="D52" s="531"/>
      <c r="E52" s="531"/>
    </row>
    <row r="53" spans="1:5">
      <c r="A53" s="530"/>
      <c r="B53" s="531"/>
      <c r="C53" s="531"/>
      <c r="D53" s="531"/>
      <c r="E53" s="531"/>
    </row>
    <row r="54" spans="1:5">
      <c r="A54" s="530"/>
      <c r="B54" s="531"/>
      <c r="C54" s="531"/>
      <c r="D54" s="531"/>
      <c r="E54" s="531"/>
    </row>
    <row r="55" spans="1:5">
      <c r="A55" s="530"/>
      <c r="B55" s="531"/>
      <c r="C55" s="531"/>
      <c r="D55" s="531"/>
      <c r="E55" s="531"/>
    </row>
    <row r="56" spans="1:5">
      <c r="A56" s="530"/>
      <c r="B56" s="531"/>
      <c r="C56" s="531"/>
      <c r="D56" s="531"/>
      <c r="E56" s="531"/>
    </row>
    <row r="57" spans="1:5">
      <c r="A57" s="530"/>
      <c r="B57" s="531"/>
      <c r="C57" s="531"/>
      <c r="D57" s="531"/>
      <c r="E57" s="531"/>
    </row>
    <row r="58" spans="1:5">
      <c r="A58" s="530"/>
      <c r="B58" s="531"/>
      <c r="C58" s="531"/>
      <c r="D58" s="531"/>
      <c r="E58" s="531"/>
    </row>
    <row r="59" spans="1:5">
      <c r="A59" s="823"/>
      <c r="B59" s="823"/>
      <c r="C59" s="823"/>
      <c r="D59" s="823"/>
      <c r="E59" s="823"/>
    </row>
    <row r="60" spans="1:5" ht="15.75">
      <c r="A60" s="812"/>
      <c r="B60" s="813"/>
      <c r="C60" s="813"/>
      <c r="D60" s="813"/>
      <c r="E60" s="814"/>
    </row>
    <row r="61" spans="1:5" ht="15.75">
      <c r="A61" s="812"/>
      <c r="B61" s="813"/>
      <c r="C61" s="813"/>
      <c r="D61" s="813"/>
      <c r="E61" s="814"/>
    </row>
    <row r="62" spans="1:5">
      <c r="A62" s="815"/>
      <c r="B62" s="816"/>
      <c r="C62" s="816"/>
      <c r="D62" s="816"/>
      <c r="E62" s="817"/>
    </row>
    <row r="63" spans="1:5">
      <c r="A63" s="531"/>
      <c r="B63" s="531"/>
      <c r="C63" s="531"/>
      <c r="D63" s="531"/>
      <c r="E63" s="531"/>
    </row>
  </sheetData>
  <mergeCells count="43">
    <mergeCell ref="A60:E60"/>
    <mergeCell ref="A61:E61"/>
    <mergeCell ref="A62:E62"/>
    <mergeCell ref="B42:E42"/>
    <mergeCell ref="B44:E44"/>
    <mergeCell ref="B45:E45"/>
    <mergeCell ref="B47:E47"/>
    <mergeCell ref="B48:E48"/>
    <mergeCell ref="A59:E59"/>
    <mergeCell ref="B41:E41"/>
    <mergeCell ref="B26:E26"/>
    <mergeCell ref="A27:A28"/>
    <mergeCell ref="B27:D27"/>
    <mergeCell ref="B28:E28"/>
    <mergeCell ref="B30:E30"/>
    <mergeCell ref="A31:A39"/>
    <mergeCell ref="B31:E31"/>
    <mergeCell ref="D32:E32"/>
    <mergeCell ref="D33:E33"/>
    <mergeCell ref="D34:E34"/>
    <mergeCell ref="D35:E35"/>
    <mergeCell ref="D36:E36"/>
    <mergeCell ref="D37:E37"/>
    <mergeCell ref="D38:E38"/>
    <mergeCell ref="D39:E39"/>
    <mergeCell ref="B24:E24"/>
    <mergeCell ref="A8:B8"/>
    <mergeCell ref="A9:E9"/>
    <mergeCell ref="B11:E11"/>
    <mergeCell ref="B12:E12"/>
    <mergeCell ref="B14:E14"/>
    <mergeCell ref="B15:E15"/>
    <mergeCell ref="B17:E17"/>
    <mergeCell ref="B18:E18"/>
    <mergeCell ref="B20:E20"/>
    <mergeCell ref="B21:E21"/>
    <mergeCell ref="B23:E23"/>
    <mergeCell ref="B6:E6"/>
    <mergeCell ref="A1:E1"/>
    <mergeCell ref="A2:E2"/>
    <mergeCell ref="A3:E3"/>
    <mergeCell ref="A4:E4"/>
    <mergeCell ref="B5:E5"/>
  </mergeCells>
  <pageMargins left="0.51181102362204722" right="0.51181102362204722" top="0.78740157480314965" bottom="0.78740157480314965" header="0.31496062992125984" footer="0.31496062992125984"/>
  <pageSetup paperSize="9" scale="60" orientation="portrait" r:id="rId1"/>
  <headerFooter>
    <oddFooter xml:space="preserve">&amp;R
Elias Chaves da Silva
Responsável Técnico Pela Elaboração do Orçamento
Engenheiro Civil, CREA-PE: 181945452-5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670D-01D1-41F5-8A39-52D5FA3EB42E}">
  <dimension ref="A1:D28"/>
  <sheetViews>
    <sheetView view="pageBreakPreview" zoomScale="115" zoomScaleNormal="100" zoomScaleSheetLayoutView="115" workbookViewId="0">
      <selection activeCell="D19" sqref="D19"/>
    </sheetView>
  </sheetViews>
  <sheetFormatPr defaultColWidth="0" defaultRowHeight="15" zeroHeight="1"/>
  <cols>
    <col min="1" max="1" width="5.42578125" bestFit="1" customWidth="1"/>
    <col min="2" max="2" width="55.28515625" customWidth="1"/>
    <col min="3" max="3" width="9.42578125" customWidth="1"/>
    <col min="4" max="4" width="20" customWidth="1"/>
  </cols>
  <sheetData>
    <row r="1" spans="1:4" ht="15.75" customHeight="1">
      <c r="A1" s="85" t="s">
        <v>12523</v>
      </c>
      <c r="B1" s="86"/>
      <c r="C1" s="274"/>
      <c r="D1" s="82"/>
    </row>
    <row r="2" spans="1:4" ht="14.25" customHeight="1">
      <c r="A2" s="826" t="s">
        <v>12524</v>
      </c>
      <c r="B2" s="827"/>
      <c r="C2" s="827"/>
      <c r="D2" s="828"/>
    </row>
    <row r="3" spans="1:4" ht="15" customHeight="1">
      <c r="A3" s="87"/>
      <c r="B3" s="88"/>
      <c r="C3" s="83"/>
      <c r="D3" s="84"/>
    </row>
    <row r="4" spans="1:4" ht="14.25" customHeight="1">
      <c r="A4" s="87"/>
      <c r="B4" s="88"/>
      <c r="C4" s="83"/>
      <c r="D4" s="84"/>
    </row>
    <row r="5" spans="1:4">
      <c r="A5" s="829" t="str">
        <f>[5]MEMÓRIA!A4</f>
        <v>MUNICÍPIO/UF:</v>
      </c>
      <c r="B5" s="830"/>
      <c r="C5" s="831" t="str">
        <f>[5]MEMÓRIA!D4</f>
        <v>GESTOR / AÇÃO:</v>
      </c>
      <c r="D5" s="832"/>
    </row>
    <row r="6" spans="1:4" ht="24" customHeight="1">
      <c r="A6" s="833" t="str">
        <f>[5]MEMÓRIA!A5</f>
        <v>SÃO LOUREÇO DA MATA / PE</v>
      </c>
      <c r="B6" s="834"/>
      <c r="C6" s="835" t="str">
        <f>[5]MEMÓRIA!D5</f>
        <v>SECRETARIA DE INFRAESTRUTURA - DIRETORIA DE OBRAS</v>
      </c>
      <c r="D6" s="836"/>
    </row>
    <row r="7" spans="1:4">
      <c r="A7" s="275"/>
      <c r="B7" s="276"/>
      <c r="C7" s="276"/>
      <c r="D7" s="277"/>
    </row>
    <row r="8" spans="1:4">
      <c r="A8" s="824" t="str">
        <f>[5]MEMÓRIA!A7</f>
        <v xml:space="preserve">PROPONENTE:                                   </v>
      </c>
      <c r="B8" s="825"/>
      <c r="C8" s="113" t="str">
        <f>[5]MEMÓRIA!D7</f>
        <v xml:space="preserve">OBJETO: </v>
      </c>
      <c r="D8" s="103"/>
    </row>
    <row r="9" spans="1:4" ht="36" customHeight="1">
      <c r="A9" s="840" t="str">
        <f>[5]MEMÓRIA!A8</f>
        <v>PREFEITURA DE SÃO LOURENÇO DA MATA</v>
      </c>
      <c r="B9" s="841"/>
      <c r="C9" s="842" t="str">
        <f>MEMÓRIA!D8</f>
        <v>REFORMA DA PRAÇA SANTO ANTÔNIO NO MUNICÍPIO DE SÃO LOURENÇO DA MATA/PE.</v>
      </c>
      <c r="D9" s="843"/>
    </row>
    <row r="10" spans="1:4">
      <c r="A10" s="844" t="s">
        <v>12525</v>
      </c>
      <c r="B10" s="845"/>
      <c r="C10" s="845"/>
      <c r="D10" s="846"/>
    </row>
    <row r="11" spans="1:4">
      <c r="A11" s="847" t="s">
        <v>12526</v>
      </c>
      <c r="B11" s="848" t="s">
        <v>12527</v>
      </c>
      <c r="C11" s="849" t="s">
        <v>12528</v>
      </c>
      <c r="D11" s="444" t="s">
        <v>12529</v>
      </c>
    </row>
    <row r="12" spans="1:4">
      <c r="A12" s="847"/>
      <c r="B12" s="848"/>
      <c r="C12" s="849"/>
      <c r="D12" s="445" t="s">
        <v>12530</v>
      </c>
    </row>
    <row r="13" spans="1:4">
      <c r="A13" s="657" t="s">
        <v>12531</v>
      </c>
      <c r="B13" s="446" t="str">
        <f>+'PLANILHA ONERADA'!D12</f>
        <v>INSTALAÇÃO DE OBRA</v>
      </c>
      <c r="C13" s="661">
        <f>ROUND(D13/$D$17,4)</f>
        <v>1.21E-2</v>
      </c>
      <c r="D13" s="658">
        <f>+'PLANILHA ONERADA'!M12</f>
        <v>3050.5</v>
      </c>
    </row>
    <row r="14" spans="1:4" ht="15.75" customHeight="1">
      <c r="A14" s="659" t="s">
        <v>12532</v>
      </c>
      <c r="B14" s="327" t="str">
        <f>+'PLANILHA ONERADA'!D15</f>
        <v>CONSTRUÇÃO DE INFRAESTRUTURA NA PRAÇA SANTO ANTÔNIO</v>
      </c>
      <c r="C14" s="661">
        <f>ROUND(D14/$D$17,4)</f>
        <v>0.13370000000000001</v>
      </c>
      <c r="D14" s="660">
        <f>+'PLANILHA ONERADA'!M15</f>
        <v>33745.949999999997</v>
      </c>
    </row>
    <row r="15" spans="1:4" ht="16.5" customHeight="1">
      <c r="A15" s="657" t="s">
        <v>12533</v>
      </c>
      <c r="B15" s="446" t="str">
        <f>+'PLANILHA ONERADA'!D28</f>
        <v>INTERIOR DA PRAÇA</v>
      </c>
      <c r="C15" s="661">
        <f>ROUND(D15/$D$17,4)</f>
        <v>0.80420000000000003</v>
      </c>
      <c r="D15" s="658">
        <f>+'PLANILHA ONERADA'!M28</f>
        <v>202951.61</v>
      </c>
    </row>
    <row r="16" spans="1:4" ht="16.5" customHeight="1">
      <c r="A16" s="657" t="s">
        <v>12917</v>
      </c>
      <c r="B16" s="446" t="str">
        <f>+'PLANILHA ONERADA'!D58</f>
        <v>ADMINISTRAÇÃO LOCAL</v>
      </c>
      <c r="C16" s="661">
        <f>ROUND(D16/$D$17,4)</f>
        <v>0.05</v>
      </c>
      <c r="D16" s="658">
        <f>+'PLANILHA ONERADA'!M58</f>
        <v>12610.85</v>
      </c>
    </row>
    <row r="17" spans="1:4" ht="15.75" thickBot="1">
      <c r="A17" s="278"/>
      <c r="B17" s="279" t="s">
        <v>12534</v>
      </c>
      <c r="C17" s="280">
        <f>SUM(C13:C16)</f>
        <v>1</v>
      </c>
      <c r="D17" s="314">
        <f>SUM(D13:D16)</f>
        <v>252358.91</v>
      </c>
    </row>
    <row r="18" spans="1:4">
      <c r="A18" s="99"/>
      <c r="B18" s="93"/>
      <c r="C18" s="99"/>
      <c r="D18" s="99"/>
    </row>
    <row r="19" spans="1:4">
      <c r="A19" s="100"/>
      <c r="B19" s="53" t="s">
        <v>12535</v>
      </c>
      <c r="C19" s="100"/>
      <c r="D19" s="100"/>
    </row>
    <row r="20" spans="1:4">
      <c r="A20" s="100"/>
      <c r="B20" s="53"/>
      <c r="C20" s="100"/>
      <c r="D20" s="100"/>
    </row>
    <row r="21" spans="1:4">
      <c r="A21" s="100"/>
      <c r="B21" s="53"/>
      <c r="C21" s="100"/>
      <c r="D21" s="100"/>
    </row>
    <row r="22" spans="1:4">
      <c r="A22" s="100"/>
      <c r="B22" s="53"/>
      <c r="C22" s="100"/>
      <c r="D22" s="100"/>
    </row>
    <row r="23" spans="1:4">
      <c r="A23" s="100"/>
      <c r="B23" s="53"/>
      <c r="C23" s="100"/>
      <c r="D23" s="100"/>
    </row>
    <row r="24" spans="1:4">
      <c r="A24" s="100"/>
      <c r="B24" s="53"/>
      <c r="C24" s="100"/>
      <c r="D24" s="100"/>
    </row>
    <row r="25" spans="1:4">
      <c r="A25" s="100"/>
      <c r="B25" s="53"/>
      <c r="C25" s="100"/>
      <c r="D25" s="100"/>
    </row>
    <row r="26" spans="1:4">
      <c r="A26" s="837"/>
      <c r="B26" s="837"/>
      <c r="C26" s="837"/>
      <c r="D26" s="837"/>
    </row>
    <row r="27" spans="1:4">
      <c r="A27" s="838"/>
      <c r="B27" s="838"/>
      <c r="C27" s="838"/>
      <c r="D27" s="838"/>
    </row>
    <row r="28" spans="1:4">
      <c r="A28" s="839"/>
      <c r="B28" s="839"/>
      <c r="C28" s="839"/>
      <c r="D28" s="839"/>
    </row>
  </sheetData>
  <mergeCells count="15">
    <mergeCell ref="A26:D26"/>
    <mergeCell ref="A27:D27"/>
    <mergeCell ref="A28:D28"/>
    <mergeCell ref="A9:B9"/>
    <mergeCell ref="C9:D9"/>
    <mergeCell ref="A10:D10"/>
    <mergeCell ref="A11:A12"/>
    <mergeCell ref="B11:B12"/>
    <mergeCell ref="C11:C12"/>
    <mergeCell ref="A8:B8"/>
    <mergeCell ref="A2:D2"/>
    <mergeCell ref="A5:B5"/>
    <mergeCell ref="C5:D5"/>
    <mergeCell ref="A6:B6"/>
    <mergeCell ref="C6:D6"/>
  </mergeCells>
  <pageMargins left="0.51181102362204722" right="0.51181102362204722" top="0.78740157480314965" bottom="0.78740157480314965" header="0.31496062992125984" footer="0.31496062992125984"/>
  <pageSetup paperSize="9" orientation="portrait" r:id="rId1"/>
  <headerFooter>
    <oddFooter xml:space="preserve">&amp;R
Elias Chaves da Silva
Responsável Técnico Pela Elaboração do Orçamento
Engenheiro Civil, CREA-PE: 181945452-5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9EA99-9E4E-4111-9DDF-B60F775D9169}">
  <dimension ref="A1:X593"/>
  <sheetViews>
    <sheetView view="pageBreakPreview" topLeftCell="A184" zoomScaleNormal="100" zoomScaleSheetLayoutView="100" zoomScalePageLayoutView="10" workbookViewId="0">
      <selection activeCell="D195" sqref="D195:J195"/>
    </sheetView>
  </sheetViews>
  <sheetFormatPr defaultColWidth="0" defaultRowHeight="15" zeroHeight="1"/>
  <cols>
    <col min="1" max="1" width="4.140625" style="9" customWidth="1"/>
    <col min="2" max="2" width="23.85546875" style="9" customWidth="1"/>
    <col min="3" max="3" width="14.5703125" style="9" bestFit="1" customWidth="1"/>
    <col min="4" max="4" width="47.85546875" style="9" customWidth="1"/>
    <col min="5" max="5" width="10.5703125" style="9" customWidth="1"/>
    <col min="6" max="6" width="12.42578125" style="9" customWidth="1"/>
    <col min="7" max="7" width="15.7109375" style="9" customWidth="1"/>
    <col min="8" max="8" width="14.7109375" style="9" customWidth="1"/>
    <col min="9" max="9" width="15.7109375" style="9" customWidth="1"/>
    <col min="10" max="10" width="15.7109375" style="9" bestFit="1" customWidth="1"/>
    <col min="11" max="11" width="7.140625" style="247" hidden="1" customWidth="1"/>
    <col min="12" max="12" width="2.140625" hidden="1" customWidth="1"/>
    <col min="13" max="13" width="5.7109375" style="5" hidden="1" customWidth="1"/>
    <col min="14" max="14" width="14.28515625" style="7" hidden="1" customWidth="1"/>
    <col min="15" max="15" width="12.28515625" style="5" hidden="1" customWidth="1"/>
    <col min="16" max="16" width="9.140625" style="5" hidden="1" customWidth="1"/>
  </cols>
  <sheetData>
    <row r="1" spans="1:24" s="1" customFormat="1" ht="15" customHeight="1">
      <c r="A1" s="85" t="s">
        <v>12523</v>
      </c>
      <c r="B1" s="86"/>
      <c r="C1" s="81"/>
      <c r="D1" s="873" t="s">
        <v>12721</v>
      </c>
      <c r="E1" s="873"/>
      <c r="F1" s="873"/>
      <c r="G1" s="873"/>
      <c r="H1" s="873"/>
      <c r="I1" s="81"/>
      <c r="J1" s="82"/>
      <c r="K1" s="248"/>
      <c r="L1" s="81"/>
      <c r="M1" s="81"/>
      <c r="N1" s="81"/>
      <c r="O1" s="81"/>
      <c r="P1" s="81"/>
      <c r="Q1" s="81"/>
      <c r="R1" s="81"/>
      <c r="S1" s="81"/>
      <c r="T1" s="81"/>
      <c r="U1" s="81"/>
      <c r="V1" s="81"/>
      <c r="W1" s="81"/>
      <c r="X1" s="82"/>
    </row>
    <row r="2" spans="1:24" s="1" customFormat="1" ht="20.25" customHeight="1">
      <c r="A2" s="87"/>
      <c r="B2" s="88"/>
      <c r="C2" s="83"/>
      <c r="D2" s="827"/>
      <c r="E2" s="827"/>
      <c r="F2" s="827"/>
      <c r="G2" s="827"/>
      <c r="H2" s="827"/>
      <c r="I2" s="83"/>
      <c r="J2" s="84"/>
      <c r="K2" s="249"/>
      <c r="L2" s="83"/>
      <c r="M2" s="83"/>
      <c r="N2" s="83"/>
      <c r="O2" s="83"/>
      <c r="P2" s="83"/>
      <c r="Q2" s="83"/>
      <c r="R2" s="83"/>
      <c r="S2" s="83"/>
      <c r="T2" s="83"/>
      <c r="U2" s="83"/>
      <c r="V2" s="83"/>
      <c r="W2" s="83"/>
      <c r="X2" s="84"/>
    </row>
    <row r="3" spans="1:24" s="1" customFormat="1" ht="15.75" customHeight="1">
      <c r="A3" s="87"/>
      <c r="B3" s="88"/>
      <c r="C3" s="83"/>
      <c r="D3" s="827"/>
      <c r="E3" s="827"/>
      <c r="F3" s="827"/>
      <c r="G3" s="827"/>
      <c r="H3" s="827"/>
      <c r="I3" s="83"/>
      <c r="J3" s="84"/>
      <c r="K3" s="249"/>
      <c r="L3" s="83"/>
      <c r="M3" s="83"/>
      <c r="N3" s="83"/>
      <c r="O3" s="83"/>
      <c r="P3" s="83"/>
      <c r="Q3" s="83"/>
      <c r="R3" s="83"/>
      <c r="S3" s="83"/>
      <c r="T3" s="83"/>
      <c r="U3" s="83"/>
      <c r="V3" s="83"/>
      <c r="W3" s="83"/>
      <c r="X3" s="84"/>
    </row>
    <row r="4" spans="1:24" s="1" customFormat="1" ht="21.75" customHeight="1">
      <c r="A4" s="87"/>
      <c r="B4" s="88"/>
      <c r="C4" s="52"/>
      <c r="D4" s="52"/>
      <c r="E4" s="52"/>
      <c r="F4" s="52"/>
      <c r="G4" s="52"/>
      <c r="H4" s="52"/>
      <c r="I4" s="52"/>
      <c r="J4" s="101"/>
      <c r="K4" s="250"/>
      <c r="L4" s="53"/>
      <c r="M4" s="52"/>
      <c r="N4" s="52"/>
      <c r="O4" s="52"/>
      <c r="P4" s="52"/>
      <c r="Q4" s="52"/>
      <c r="R4" s="52"/>
      <c r="S4" s="52"/>
      <c r="T4" s="52"/>
      <c r="U4" s="52"/>
      <c r="V4" s="52"/>
      <c r="W4" s="53"/>
      <c r="X4" s="54"/>
    </row>
    <row r="5" spans="1:24" s="1" customFormat="1" ht="15.75" customHeight="1">
      <c r="A5" s="829" t="str">
        <f>MEMÓRIA!A4</f>
        <v>MUNICÍPIO/UF:</v>
      </c>
      <c r="B5" s="830"/>
      <c r="C5" s="831" t="str">
        <f>MEMÓRIA!D4</f>
        <v>GESTOR / AÇÃO:</v>
      </c>
      <c r="D5" s="876"/>
      <c r="E5" s="831" t="str">
        <f>MEMÓRIA!E4</f>
        <v>ENDEREÇO:</v>
      </c>
      <c r="F5" s="879"/>
      <c r="G5" s="879"/>
      <c r="H5" s="316"/>
      <c r="I5" s="89"/>
      <c r="J5" s="423" t="str">
        <f>+MEMÓRIA!M4</f>
        <v>REVISÃO: 03</v>
      </c>
      <c r="K5" s="216"/>
      <c r="L5" s="89"/>
      <c r="M5" s="89"/>
      <c r="N5" s="89"/>
      <c r="O5" s="893"/>
      <c r="P5" s="893"/>
      <c r="Q5" s="893"/>
      <c r="R5" s="893"/>
      <c r="S5" s="61"/>
      <c r="T5" s="52"/>
      <c r="U5" s="52"/>
      <c r="V5" s="52"/>
      <c r="W5" s="53"/>
      <c r="X5" s="54"/>
    </row>
    <row r="6" spans="1:24" s="1" customFormat="1" ht="23.25" customHeight="1">
      <c r="A6" s="833" t="str">
        <f>MEMÓRIA!A5</f>
        <v>SÃO LOUREÇO DA MATA / PE</v>
      </c>
      <c r="B6" s="834"/>
      <c r="C6" s="877" t="str">
        <f>MEMÓRIA!D5</f>
        <v>SECRETARIA DE INFRAESTRUTURA</v>
      </c>
      <c r="D6" s="878"/>
      <c r="E6" s="877" t="str">
        <f>MEMÓRIA!E5</f>
        <v>TIÚMA, SÃO LOURENÇO DA MATA-PE</v>
      </c>
      <c r="F6" s="880"/>
      <c r="G6" s="880"/>
      <c r="H6" s="317"/>
      <c r="I6" s="674"/>
      <c r="J6" s="424" t="str">
        <f>+MEMÓRIA!M5</f>
        <v>DATA: 09/2024</v>
      </c>
      <c r="K6" s="251"/>
      <c r="L6" s="90"/>
      <c r="M6" s="90"/>
      <c r="N6" s="91"/>
      <c r="O6" s="52"/>
      <c r="P6" s="52"/>
      <c r="Q6" s="52"/>
      <c r="R6" s="52"/>
      <c r="S6" s="52"/>
      <c r="T6" s="52"/>
      <c r="U6" s="52"/>
      <c r="V6" s="52"/>
      <c r="W6" s="53"/>
      <c r="X6" s="54"/>
    </row>
    <row r="7" spans="1:24" s="1" customFormat="1" ht="12" customHeight="1">
      <c r="A7" s="59"/>
      <c r="B7" s="60"/>
      <c r="C7" s="60"/>
      <c r="D7" s="60"/>
      <c r="E7" s="60"/>
      <c r="F7" s="60"/>
      <c r="G7" s="60"/>
      <c r="H7" s="60"/>
      <c r="I7" s="60"/>
      <c r="J7" s="102"/>
      <c r="K7" s="252"/>
      <c r="L7" s="60"/>
      <c r="M7" s="60"/>
      <c r="N7" s="60"/>
      <c r="O7" s="57"/>
      <c r="P7" s="57"/>
      <c r="Q7" s="57"/>
      <c r="R7" s="57"/>
      <c r="S7" s="57"/>
      <c r="T7" s="57"/>
      <c r="U7" s="57"/>
      <c r="V7" s="57"/>
      <c r="W7" s="57"/>
      <c r="X7" s="58"/>
    </row>
    <row r="8" spans="1:24" s="1" customFormat="1" ht="12.75" customHeight="1">
      <c r="A8" s="824" t="str">
        <f>MEMÓRIA!A7</f>
        <v xml:space="preserve">PROPONENTE:                                   </v>
      </c>
      <c r="B8" s="825"/>
      <c r="C8" s="113" t="str">
        <f>MEMÓRIA!D7</f>
        <v xml:space="preserve">OBJETO: </v>
      </c>
      <c r="D8" s="114"/>
      <c r="E8" s="894" t="str">
        <f>MEMÓRIA!E7</f>
        <v xml:space="preserve">EMPREENDIMENTO: </v>
      </c>
      <c r="F8" s="895"/>
      <c r="G8" s="80"/>
      <c r="H8" s="80"/>
      <c r="I8" s="80"/>
      <c r="J8" s="103"/>
      <c r="K8" s="215"/>
      <c r="L8" s="80"/>
      <c r="M8" s="80"/>
      <c r="N8" s="80"/>
      <c r="O8" s="57"/>
      <c r="P8" s="57"/>
      <c r="Q8" s="57"/>
      <c r="R8" s="57"/>
      <c r="S8" s="57"/>
      <c r="T8" s="57"/>
      <c r="U8" s="57"/>
      <c r="V8" s="57"/>
      <c r="W8" s="57"/>
      <c r="X8" s="58"/>
    </row>
    <row r="9" spans="1:24" s="1" customFormat="1" ht="27.75" customHeight="1">
      <c r="A9" s="874" t="str">
        <f>MEMÓRIA!A8</f>
        <v>PREFEITURA DE SÃO LOURENÇO DA MATA</v>
      </c>
      <c r="B9" s="875"/>
      <c r="C9" s="842" t="str">
        <f>MEMÓRIA!D8</f>
        <v>REFORMA DA PRAÇA SANTO ANTÔNIO NO MUNICÍPIO DE SÃO LOURENÇO DA MATA/PE.</v>
      </c>
      <c r="D9" s="881"/>
      <c r="E9" s="842" t="str">
        <f>MEMÓRIA!E8</f>
        <v>Construção de Rodovias e Ferrovias (também para Recapeamento, Pavimentação e Praças)</v>
      </c>
      <c r="F9" s="882"/>
      <c r="G9" s="882"/>
      <c r="H9" s="882"/>
      <c r="I9" s="882"/>
      <c r="J9" s="843"/>
      <c r="K9" s="253"/>
      <c r="L9" s="92"/>
      <c r="M9" s="92"/>
      <c r="N9" s="92"/>
      <c r="O9" s="55"/>
      <c r="P9" s="55"/>
      <c r="Q9" s="55"/>
      <c r="R9" s="55"/>
      <c r="S9" s="55"/>
      <c r="T9" s="55"/>
      <c r="U9" s="55"/>
      <c r="V9" s="55"/>
      <c r="W9" s="55"/>
      <c r="X9" s="56"/>
    </row>
    <row r="10" spans="1:24">
      <c r="A10" s="885" t="s">
        <v>12722</v>
      </c>
      <c r="B10" s="886"/>
      <c r="C10" s="886"/>
      <c r="D10" s="886"/>
      <c r="E10" s="886"/>
      <c r="F10" s="887"/>
      <c r="G10" s="887"/>
      <c r="H10" s="887"/>
      <c r="I10" s="887"/>
      <c r="J10" s="888"/>
      <c r="K10" s="262"/>
    </row>
    <row r="11" spans="1:24" ht="25.5" customHeight="1">
      <c r="A11" s="883" t="s">
        <v>12569</v>
      </c>
      <c r="B11" s="884"/>
      <c r="C11" s="427" t="s">
        <v>12666</v>
      </c>
      <c r="D11" s="141" t="s">
        <v>12696</v>
      </c>
      <c r="E11" s="107" t="s">
        <v>495</v>
      </c>
      <c r="F11" s="708">
        <v>45474</v>
      </c>
      <c r="G11" s="709" t="s">
        <v>12723</v>
      </c>
      <c r="H11" s="709">
        <f>SUM(H13:H19)</f>
        <v>360.33</v>
      </c>
      <c r="I11" s="708">
        <v>45474</v>
      </c>
      <c r="J11" s="108">
        <f>SUM(J13:J19)</f>
        <v>367.85</v>
      </c>
      <c r="K11" s="217"/>
      <c r="L11" s="8"/>
      <c r="O11" s="7"/>
      <c r="P11" s="7"/>
    </row>
    <row r="12" spans="1:24" s="263" customFormat="1" ht="33.75" customHeight="1">
      <c r="A12" s="615"/>
      <c r="B12" s="616" t="s">
        <v>12553</v>
      </c>
      <c r="C12" s="616" t="s">
        <v>12554</v>
      </c>
      <c r="D12" s="617" t="s">
        <v>12724</v>
      </c>
      <c r="E12" s="616" t="s">
        <v>4</v>
      </c>
      <c r="F12" s="618" t="s">
        <v>12725</v>
      </c>
      <c r="G12" s="618" t="s">
        <v>12671</v>
      </c>
      <c r="H12" s="618" t="s">
        <v>12726</v>
      </c>
      <c r="I12" s="619" t="s">
        <v>12727</v>
      </c>
      <c r="J12" s="620" t="s">
        <v>12728</v>
      </c>
      <c r="K12" s="621"/>
      <c r="L12" s="611"/>
      <c r="M12" s="612"/>
      <c r="N12" s="613"/>
      <c r="O12" s="613"/>
      <c r="P12" s="613"/>
    </row>
    <row r="13" spans="1:24" ht="29.25" customHeight="1">
      <c r="A13" s="138" t="s">
        <v>12729</v>
      </c>
      <c r="B13" s="191" t="str">
        <f>IFERROR(VLOOKUP(C13,TABELAS!$A:$E,5,FALSE),"")</f>
        <v>SINAPI 07/2024</v>
      </c>
      <c r="C13" s="625">
        <v>88262</v>
      </c>
      <c r="D13" s="119" t="str">
        <f>IFERROR(VLOOKUP(C13,TABELAS!$A:$D,2,FALSE),"")</f>
        <v>CARPINTEIRO DE FORMAS COM ENCARGOS COMPLEMENTARES</v>
      </c>
      <c r="E13" s="624" t="str">
        <f>IFERROR(VLOOKUP(C13,TABELAS!$A:$D,3,FALSE),"")</f>
        <v>H</v>
      </c>
      <c r="F13" s="121">
        <v>1</v>
      </c>
      <c r="G13" s="120">
        <f>IFERROR(VLOOKUP(C13,TABELAS!$A:$D,4,FALSE),"")</f>
        <v>23.18</v>
      </c>
      <c r="H13" s="194">
        <f>IFERROR(TRUNC(F13*G13,2),"")</f>
        <v>23.18</v>
      </c>
      <c r="I13" s="319">
        <f>IFERROR(VLOOKUP(C13,TABELAS!$A:$F,6,FALSE),"")</f>
        <v>26.12</v>
      </c>
      <c r="J13" s="190">
        <f t="shared" ref="J13:J19" si="0">IFERROR(TRUNC(F13*I13,2),"")</f>
        <v>26.12</v>
      </c>
      <c r="K13" s="217"/>
      <c r="L13" s="8"/>
      <c r="O13" s="7"/>
      <c r="P13" s="7"/>
    </row>
    <row r="14" spans="1:24" ht="21" customHeight="1">
      <c r="A14" s="138" t="s">
        <v>12729</v>
      </c>
      <c r="B14" s="191" t="str">
        <f>IFERROR(VLOOKUP(C14,TABELAS!$A:$E,5,FALSE),"")</f>
        <v>SINAPI 07/2024</v>
      </c>
      <c r="C14" s="624">
        <v>88316</v>
      </c>
      <c r="D14" s="119" t="str">
        <f>IFERROR(VLOOKUP(C14,TABELAS!$A:$D,2,FALSE),"")</f>
        <v>SERVENTE COM ENCARGOS COMPLEMENTARES</v>
      </c>
      <c r="E14" s="624" t="str">
        <f>IFERROR(VLOOKUP(C14,TABELAS!$A:$D,3,FALSE),"")</f>
        <v>H</v>
      </c>
      <c r="F14" s="121">
        <v>2</v>
      </c>
      <c r="G14" s="120">
        <f>IFERROR(VLOOKUP(C14,TABELAS!$A:$D,4,FALSE),"")</f>
        <v>18.809999999999999</v>
      </c>
      <c r="H14" s="194">
        <f t="shared" ref="H14:H19" si="1">IFERROR(TRUNC(F14*G14,2),"")</f>
        <v>37.619999999999997</v>
      </c>
      <c r="I14" s="319">
        <f>IFERROR(VLOOKUP(C14,TABELAS!$A:$F,6,FALSE),"")</f>
        <v>21.05</v>
      </c>
      <c r="J14" s="190">
        <f t="shared" si="0"/>
        <v>42.1</v>
      </c>
      <c r="K14" s="217"/>
      <c r="L14" s="8"/>
      <c r="O14" s="7"/>
      <c r="P14" s="7"/>
    </row>
    <row r="15" spans="1:24" ht="30" customHeight="1">
      <c r="A15" s="138" t="s">
        <v>12730</v>
      </c>
      <c r="B15" s="191" t="str">
        <f>IFERROR(VLOOKUP(C15,TABELAS!$A:$E,5,FALSE),"")</f>
        <v>SINAPI 07/2024 INSUMOS</v>
      </c>
      <c r="C15" s="624">
        <v>4491</v>
      </c>
      <c r="D15" s="119" t="str">
        <f>IFERROR(VLOOKUP(C15,TABELAS!$A:$D,2,FALSE),"")</f>
        <v xml:space="preserve">PONTALETE *7,5 X 7,5* CM EM PINUS, MISTA OU EQUIVALENTE DA REGIAO - BRUTA                                                                                                                                                                                                                                                                                                                                                                                                                                 </v>
      </c>
      <c r="E15" s="624" t="str">
        <f>IFERROR(VLOOKUP(C15,TABELAS!$A:$D,3,FALSE),"")</f>
        <v xml:space="preserve">M     </v>
      </c>
      <c r="F15" s="121">
        <v>4</v>
      </c>
      <c r="G15" s="120">
        <f>IFERROR(VLOOKUP(C15,TABELAS!$A:$D,4,FALSE),"")</f>
        <v>10.35</v>
      </c>
      <c r="H15" s="194">
        <f t="shared" si="1"/>
        <v>41.4</v>
      </c>
      <c r="I15" s="319">
        <f>IFERROR(VLOOKUP(C15,TABELAS!$A:$F,6,FALSE),"")</f>
        <v>10.35</v>
      </c>
      <c r="J15" s="190">
        <f t="shared" si="0"/>
        <v>41.4</v>
      </c>
      <c r="K15" s="217"/>
      <c r="L15" s="8"/>
      <c r="O15" s="7"/>
      <c r="P15" s="7"/>
    </row>
    <row r="16" spans="1:24" ht="39" customHeight="1">
      <c r="A16" s="138" t="s">
        <v>12730</v>
      </c>
      <c r="B16" s="191" t="str">
        <f>IFERROR(VLOOKUP(C16,TABELAS!$A:$E,5,FALSE),"")</f>
        <v>SINAPI 07/2024 INSUMOS</v>
      </c>
      <c r="C16" s="622">
        <v>4813</v>
      </c>
      <c r="D16" s="119" t="str">
        <f>IFERROR(VLOOKUP(C16,TABELAS!$A:$D,2,FALSE),"")</f>
        <v xml:space="preserve">PLACA DE OBRA (PARA CONSTRUCAO CIVIL) EM CHAPA GALVANIZADA *N. 22*, ADESIVADA, DE *2,4 X 1,2* M (SEM POSTES PARA FIXACAO)                                                                                                                                                                                                                                                                                                                                                                                 </v>
      </c>
      <c r="E16" s="624" t="str">
        <f>IFERROR(VLOOKUP(C16,TABELAS!$A:$D,3,FALSE),"")</f>
        <v xml:space="preserve">M2    </v>
      </c>
      <c r="F16" s="121">
        <v>1</v>
      </c>
      <c r="G16" s="120">
        <f>IFERROR(VLOOKUP(C16,TABELAS!$A:$D,4,FALSE),"")</f>
        <v>250</v>
      </c>
      <c r="H16" s="194">
        <f t="shared" si="1"/>
        <v>250</v>
      </c>
      <c r="I16" s="319">
        <f>IFERROR(VLOOKUP(C16,TABELAS!$A:$F,6,FALSE),"")</f>
        <v>250</v>
      </c>
      <c r="J16" s="190">
        <f t="shared" si="0"/>
        <v>250</v>
      </c>
      <c r="K16" s="217"/>
      <c r="L16" s="8"/>
      <c r="O16" s="7"/>
      <c r="P16" s="7"/>
    </row>
    <row r="17" spans="1:16" ht="41.25" customHeight="1">
      <c r="A17" s="138" t="s">
        <v>12730</v>
      </c>
      <c r="B17" s="191" t="str">
        <f>IFERROR(VLOOKUP(C17,TABELAS!$A:$E,5,FALSE),"")</f>
        <v>SINAPI 07/2024</v>
      </c>
      <c r="C17" s="622">
        <v>94962</v>
      </c>
      <c r="D17" s="119" t="str">
        <f>IFERROR(VLOOKUP(C17,TABELAS!$A:$D,2,FALSE),"")</f>
        <v>CONCRETO MAGRO PARA LASTRO, TRAÇO 1:4,5:4,5 (EM MASSA SECA DE CIMENTO/ AREIA MÉDIA/ BRITA 1) - PREPARO MECÂNICO COM BETONEIRA 400 L. AF_05/2021</v>
      </c>
      <c r="E17" s="624" t="str">
        <f>IFERROR(VLOOKUP(C17,TABELAS!$A:$D,3,FALSE),"")</f>
        <v>M3</v>
      </c>
      <c r="F17" s="121">
        <v>0.01</v>
      </c>
      <c r="G17" s="120">
        <f>IFERROR(VLOOKUP(C17,TABELAS!$A:$D,4,FALSE),"")</f>
        <v>389.37</v>
      </c>
      <c r="H17" s="194">
        <f t="shared" si="1"/>
        <v>3.89</v>
      </c>
      <c r="I17" s="319">
        <f>IFERROR(VLOOKUP(C17,TABELAS!$A:$F,6,FALSE),"")</f>
        <v>399.58</v>
      </c>
      <c r="J17" s="190">
        <f t="shared" si="0"/>
        <v>3.99</v>
      </c>
      <c r="K17" s="217"/>
      <c r="L17" s="8"/>
      <c r="O17" s="7"/>
      <c r="P17" s="7"/>
    </row>
    <row r="18" spans="1:16" ht="28.5" customHeight="1">
      <c r="A18" s="138" t="s">
        <v>12730</v>
      </c>
      <c r="B18" s="191" t="str">
        <f>IFERROR(VLOOKUP(C18,TABELAS!$A:$E,5,FALSE),"")</f>
        <v>SINAPI 07/2024 INSUMOS</v>
      </c>
      <c r="C18" s="622">
        <v>4512</v>
      </c>
      <c r="D18" s="119" t="str">
        <f>IFERROR(VLOOKUP(C18,TABELAS!$A:$D,2,FALSE),"")</f>
        <v xml:space="preserve">SARRAFO *2,5 X 5* CM EM PINUS, MISTA OU EQUIVALENTE DA REGIAO - BRUTA                                                                                                                                                                                                                                                                                                                                                                                                                                     </v>
      </c>
      <c r="E18" s="624" t="str">
        <f>IFERROR(VLOOKUP(C18,TABELAS!$A:$D,3,FALSE),"")</f>
        <v xml:space="preserve">M     </v>
      </c>
      <c r="F18" s="121">
        <v>1</v>
      </c>
      <c r="G18" s="120">
        <f>IFERROR(VLOOKUP(C18,TABELAS!$A:$D,4,FALSE),"")</f>
        <v>2.5099999999999998</v>
      </c>
      <c r="H18" s="194">
        <f t="shared" si="1"/>
        <v>2.5099999999999998</v>
      </c>
      <c r="I18" s="319">
        <f>IFERROR(VLOOKUP(C18,TABELAS!$A:$F,6,FALSE),"")</f>
        <v>2.5099999999999998</v>
      </c>
      <c r="J18" s="190">
        <f t="shared" si="0"/>
        <v>2.5099999999999998</v>
      </c>
      <c r="K18" s="217"/>
      <c r="L18" s="8"/>
      <c r="O18" s="7"/>
      <c r="P18" s="7"/>
    </row>
    <row r="19" spans="1:16" ht="18" customHeight="1">
      <c r="A19" s="138" t="s">
        <v>12730</v>
      </c>
      <c r="B19" s="191" t="str">
        <f>IFERROR(VLOOKUP(C19,TABELAS!$A:$E,5,FALSE),"")</f>
        <v>SINAPI 07/2024 INSUMOS</v>
      </c>
      <c r="C19" s="622">
        <v>5075</v>
      </c>
      <c r="D19" s="119" t="str">
        <f>IFERROR(VLOOKUP(C19,TABELAS!$A:$D,2,FALSE),"")</f>
        <v xml:space="preserve">PREGO DE ACO POLIDO COM CABECA 18 X 30 (2 3/4 X 10)                                                                                                                                                                                                                                                                                                                                                                                                                                                       </v>
      </c>
      <c r="E19" s="624" t="str">
        <f>IFERROR(VLOOKUP(C19,TABELAS!$A:$D,3,FALSE),"")</f>
        <v xml:space="preserve">KG    </v>
      </c>
      <c r="F19" s="121">
        <v>0.11</v>
      </c>
      <c r="G19" s="120">
        <f>IFERROR(VLOOKUP(C19,TABELAS!$A:$D,4,FALSE),"")</f>
        <v>15.77</v>
      </c>
      <c r="H19" s="194">
        <f t="shared" si="1"/>
        <v>1.73</v>
      </c>
      <c r="I19" s="319">
        <f>IFERROR(VLOOKUP(C19,TABELAS!$A:$F,6,FALSE),"")</f>
        <v>15.77</v>
      </c>
      <c r="J19" s="190">
        <f t="shared" si="0"/>
        <v>1.73</v>
      </c>
      <c r="K19" s="217"/>
      <c r="L19" s="8"/>
      <c r="O19" s="7"/>
      <c r="P19" s="7"/>
    </row>
    <row r="20" spans="1:16">
      <c r="A20" s="858"/>
      <c r="B20" s="859"/>
      <c r="C20" s="859"/>
      <c r="D20" s="859"/>
      <c r="E20" s="859"/>
      <c r="F20" s="860"/>
      <c r="G20" s="120" t="s">
        <v>12731</v>
      </c>
      <c r="H20" s="194">
        <f>SUM(H15:H19)</f>
        <v>299.52999999999997</v>
      </c>
      <c r="I20" s="319" t="s">
        <v>12731</v>
      </c>
      <c r="J20" s="190">
        <f>SUM(J15:J19)</f>
        <v>299.63</v>
      </c>
      <c r="K20" s="6"/>
      <c r="L20" s="8"/>
      <c r="O20" s="7"/>
      <c r="P20" s="7"/>
    </row>
    <row r="21" spans="1:16">
      <c r="A21" s="861"/>
      <c r="B21" s="862"/>
      <c r="C21" s="862"/>
      <c r="D21" s="862"/>
      <c r="E21" s="862"/>
      <c r="F21" s="863"/>
      <c r="G21" s="120" t="s">
        <v>12732</v>
      </c>
      <c r="H21" s="194">
        <f>SUM(H13:H14)</f>
        <v>60.8</v>
      </c>
      <c r="I21" s="319" t="s">
        <v>12732</v>
      </c>
      <c r="J21" s="190">
        <f>SUM(J13:J14)</f>
        <v>68.22</v>
      </c>
      <c r="K21" s="6"/>
      <c r="L21" s="8"/>
      <c r="O21" s="7"/>
      <c r="P21" s="7"/>
    </row>
    <row r="22" spans="1:16">
      <c r="A22" s="861"/>
      <c r="B22" s="862"/>
      <c r="C22" s="862"/>
      <c r="D22" s="862"/>
      <c r="E22" s="862"/>
      <c r="F22" s="863"/>
      <c r="G22" s="120" t="s">
        <v>12733</v>
      </c>
      <c r="H22" s="194">
        <v>0</v>
      </c>
      <c r="I22" s="319" t="s">
        <v>12733</v>
      </c>
      <c r="J22" s="190">
        <v>0</v>
      </c>
      <c r="K22" s="6"/>
      <c r="L22" s="8"/>
      <c r="O22" s="7"/>
      <c r="P22" s="7"/>
    </row>
    <row r="23" spans="1:16" ht="15.75" thickBot="1">
      <c r="A23" s="861"/>
      <c r="B23" s="862"/>
      <c r="C23" s="862"/>
      <c r="D23" s="862"/>
      <c r="E23" s="862"/>
      <c r="F23" s="863"/>
      <c r="G23" s="269" t="s">
        <v>12561</v>
      </c>
      <c r="H23" s="270">
        <f>SUM(H20:H22)</f>
        <v>360.33</v>
      </c>
      <c r="I23" s="320" t="s">
        <v>12561</v>
      </c>
      <c r="J23" s="271">
        <f>SUM(J20:J22)</f>
        <v>367.85</v>
      </c>
      <c r="K23" s="6"/>
      <c r="L23" s="8"/>
      <c r="O23" s="7"/>
      <c r="P23" s="7"/>
    </row>
    <row r="24" spans="1:16" ht="15.75" customHeight="1" thickBot="1">
      <c r="A24" s="891" t="s">
        <v>12734</v>
      </c>
      <c r="B24" s="892"/>
      <c r="C24" s="892"/>
      <c r="D24" s="870" t="s">
        <v>12735</v>
      </c>
      <c r="E24" s="871"/>
      <c r="F24" s="871"/>
      <c r="G24" s="871"/>
      <c r="H24" s="871"/>
      <c r="I24" s="871"/>
      <c r="J24" s="872"/>
      <c r="K24" s="217"/>
      <c r="L24" s="8"/>
      <c r="O24" s="7"/>
      <c r="P24" s="7"/>
    </row>
    <row r="25" spans="1:16" s="9" customFormat="1" ht="14.25" customHeight="1" thickBot="1">
      <c r="A25" s="889"/>
      <c r="B25" s="890"/>
      <c r="C25" s="890"/>
      <c r="D25" s="890"/>
      <c r="E25" s="890"/>
      <c r="F25" s="890"/>
      <c r="G25" s="890"/>
      <c r="H25" s="890"/>
      <c r="I25" s="756"/>
      <c r="J25" s="437"/>
      <c r="K25" s="432"/>
      <c r="L25" s="433"/>
      <c r="M25" s="434"/>
      <c r="N25" s="435"/>
      <c r="O25" s="435"/>
      <c r="P25" s="435"/>
    </row>
    <row r="26" spans="1:16" ht="21.75" customHeight="1">
      <c r="A26" s="850" t="s">
        <v>12580</v>
      </c>
      <c r="B26" s="851"/>
      <c r="C26" s="321" t="s">
        <v>12666</v>
      </c>
      <c r="D26" s="322" t="s">
        <v>12706</v>
      </c>
      <c r="E26" s="323" t="s">
        <v>514</v>
      </c>
      <c r="F26" s="422">
        <v>45474</v>
      </c>
      <c r="G26" s="324" t="s">
        <v>12723</v>
      </c>
      <c r="H26" s="324">
        <f>SUM(H28:H29)</f>
        <v>27.5</v>
      </c>
      <c r="I26" s="422">
        <v>45474</v>
      </c>
      <c r="J26" s="326">
        <f>SUM(J28:J29)</f>
        <v>30.8</v>
      </c>
      <c r="K26" s="217"/>
      <c r="L26" s="8"/>
      <c r="O26" s="7"/>
      <c r="P26" s="7"/>
    </row>
    <row r="27" spans="1:16" s="263" customFormat="1" ht="22.5">
      <c r="A27" s="605"/>
      <c r="B27" s="606" t="s">
        <v>12553</v>
      </c>
      <c r="C27" s="606" t="s">
        <v>12554</v>
      </c>
      <c r="D27" s="607" t="s">
        <v>12724</v>
      </c>
      <c r="E27" s="606" t="s">
        <v>4</v>
      </c>
      <c r="F27" s="608" t="s">
        <v>12725</v>
      </c>
      <c r="G27" s="608" t="s">
        <v>12671</v>
      </c>
      <c r="H27" s="608" t="s">
        <v>12726</v>
      </c>
      <c r="I27" s="609" t="s">
        <v>12727</v>
      </c>
      <c r="J27" s="610" t="s">
        <v>12728</v>
      </c>
      <c r="K27" s="412"/>
      <c r="L27" s="611"/>
      <c r="M27" s="612"/>
      <c r="N27" s="613"/>
      <c r="O27" s="613"/>
      <c r="P27" s="613"/>
    </row>
    <row r="28" spans="1:16">
      <c r="A28" s="138" t="s">
        <v>12729</v>
      </c>
      <c r="B28" s="191" t="str">
        <f>IFERROR(VLOOKUP(C28,TABELAS!$A:$E,5,FALSE),"")</f>
        <v>SINAPI 07/2024</v>
      </c>
      <c r="C28" s="622">
        <v>88316</v>
      </c>
      <c r="D28" s="119" t="str">
        <f>IFERROR(VLOOKUP(C28,TABELAS!$A:$D,2,FALSE),"")</f>
        <v>SERVENTE COM ENCARGOS COMPLEMENTARES</v>
      </c>
      <c r="E28" s="623" t="str">
        <f>IFERROR(VLOOKUP(C28,TABELAS!$A:$D,3,FALSE),"")</f>
        <v>H</v>
      </c>
      <c r="F28" s="137">
        <v>1.3</v>
      </c>
      <c r="G28" s="120">
        <f>IFERROR(VLOOKUP(C28,TABELAS!$A:$D,4,FALSE),"")</f>
        <v>18.809999999999999</v>
      </c>
      <c r="H28" s="194">
        <f>IFERROR(TRUNC(F28*G28,2),"")</f>
        <v>24.45</v>
      </c>
      <c r="I28" s="319">
        <f>IFERROR(VLOOKUP(C28,TABELAS!$A:$F,6,FALSE),"")</f>
        <v>21.05</v>
      </c>
      <c r="J28" s="190">
        <f>IFERROR(TRUNC(F28*I28,2),"")</f>
        <v>27.36</v>
      </c>
      <c r="K28" s="217"/>
      <c r="L28" s="8"/>
      <c r="M28" s="5">
        <f>F28*J28</f>
        <v>35.57</v>
      </c>
      <c r="O28" s="7"/>
      <c r="P28" s="7"/>
    </row>
    <row r="29" spans="1:16">
      <c r="A29" s="138" t="s">
        <v>12729</v>
      </c>
      <c r="B29" s="191" t="str">
        <f>IFERROR(VLOOKUP(C29,TABELAS!$A:$E,5,FALSE),"")</f>
        <v>SINAPI 07/2024</v>
      </c>
      <c r="C29" s="622">
        <v>88309</v>
      </c>
      <c r="D29" s="119" t="str">
        <f>IFERROR(VLOOKUP(C29,TABELAS!$A:$D,2,FALSE),"")</f>
        <v>PEDREIRO COM ENCARGOS COMPLEMENTARES</v>
      </c>
      <c r="E29" s="623" t="str">
        <f>IFERROR(VLOOKUP(C29,TABELAS!$A:$D,3,FALSE),"")</f>
        <v>H</v>
      </c>
      <c r="F29" s="137">
        <v>0.13</v>
      </c>
      <c r="G29" s="120">
        <f>IFERROR(VLOOKUP(C29,TABELAS!$A:$D,4,FALSE),"")</f>
        <v>23.52</v>
      </c>
      <c r="H29" s="194">
        <f>IFERROR(TRUNC(F29*G29,2),"")</f>
        <v>3.05</v>
      </c>
      <c r="I29" s="319">
        <f>IFERROR(VLOOKUP(C29,TABELAS!$A:$F,6,FALSE),"")</f>
        <v>26.5</v>
      </c>
      <c r="J29" s="190">
        <f>IFERROR(TRUNC(F29*I29,2),"")</f>
        <v>3.44</v>
      </c>
      <c r="K29" s="217"/>
      <c r="L29" s="8"/>
      <c r="M29" s="5">
        <f>F29*J29</f>
        <v>0.45</v>
      </c>
      <c r="O29" s="7"/>
      <c r="P29" s="7"/>
    </row>
    <row r="30" spans="1:16">
      <c r="A30" s="858"/>
      <c r="B30" s="859"/>
      <c r="C30" s="859"/>
      <c r="D30" s="859"/>
      <c r="E30" s="859"/>
      <c r="F30" s="860"/>
      <c r="G30" s="120" t="s">
        <v>12731</v>
      </c>
      <c r="H30" s="194">
        <v>0</v>
      </c>
      <c r="I30" s="319" t="s">
        <v>12731</v>
      </c>
      <c r="J30" s="190">
        <v>0</v>
      </c>
      <c r="K30" s="6"/>
      <c r="L30" s="8"/>
      <c r="O30" s="7"/>
      <c r="P30" s="7"/>
    </row>
    <row r="31" spans="1:16">
      <c r="A31" s="861"/>
      <c r="B31" s="862"/>
      <c r="C31" s="862"/>
      <c r="D31" s="862"/>
      <c r="E31" s="862"/>
      <c r="F31" s="863"/>
      <c r="G31" s="120" t="s">
        <v>12732</v>
      </c>
      <c r="H31" s="194">
        <f>SUM(H28:H29)</f>
        <v>27.5</v>
      </c>
      <c r="I31" s="319" t="s">
        <v>12732</v>
      </c>
      <c r="J31" s="190">
        <f>+SUM(J28:J29)</f>
        <v>30.8</v>
      </c>
      <c r="K31" s="6"/>
      <c r="L31" s="8"/>
      <c r="O31" s="7"/>
      <c r="P31" s="7"/>
    </row>
    <row r="32" spans="1:16">
      <c r="A32" s="861"/>
      <c r="B32" s="862"/>
      <c r="C32" s="862"/>
      <c r="D32" s="862"/>
      <c r="E32" s="862"/>
      <c r="F32" s="863"/>
      <c r="G32" s="120" t="s">
        <v>12733</v>
      </c>
      <c r="H32" s="194">
        <v>0</v>
      </c>
      <c r="I32" s="319" t="s">
        <v>12733</v>
      </c>
      <c r="J32" s="190">
        <v>0</v>
      </c>
      <c r="K32" s="6"/>
      <c r="L32" s="8"/>
      <c r="O32" s="7"/>
      <c r="P32" s="7"/>
    </row>
    <row r="33" spans="1:16" ht="15.75" thickBot="1">
      <c r="A33" s="864"/>
      <c r="B33" s="865"/>
      <c r="C33" s="865"/>
      <c r="D33" s="865"/>
      <c r="E33" s="865"/>
      <c r="F33" s="866"/>
      <c r="G33" s="269" t="s">
        <v>12561</v>
      </c>
      <c r="H33" s="270">
        <f>SUM(H30:H32)</f>
        <v>27.5</v>
      </c>
      <c r="I33" s="269" t="s">
        <v>12561</v>
      </c>
      <c r="J33" s="271">
        <f>SUM(J30:J32)</f>
        <v>30.8</v>
      </c>
      <c r="K33" s="6"/>
      <c r="L33" s="8"/>
      <c r="O33" s="7"/>
      <c r="P33" s="7"/>
    </row>
    <row r="34" spans="1:16" ht="21.75" customHeight="1" thickBot="1">
      <c r="A34" s="891" t="s">
        <v>12734</v>
      </c>
      <c r="B34" s="892"/>
      <c r="C34" s="892"/>
      <c r="D34" s="870" t="s">
        <v>12736</v>
      </c>
      <c r="E34" s="871"/>
      <c r="F34" s="871"/>
      <c r="G34" s="871"/>
      <c r="H34" s="871"/>
      <c r="I34" s="871"/>
      <c r="J34" s="872"/>
      <c r="K34" s="217"/>
      <c r="L34" s="8"/>
      <c r="O34" s="7"/>
      <c r="P34" s="7"/>
    </row>
    <row r="35" spans="1:16" s="9" customFormat="1" ht="15.75" customHeight="1" thickBot="1">
      <c r="A35" s="390"/>
      <c r="B35" s="391"/>
      <c r="C35" s="391"/>
      <c r="D35" s="64"/>
      <c r="E35" s="64"/>
      <c r="F35" s="64"/>
      <c r="G35" s="64"/>
      <c r="H35" s="64"/>
      <c r="J35" s="464"/>
      <c r="L35" s="433"/>
      <c r="M35" s="434"/>
      <c r="N35" s="435"/>
      <c r="O35" s="435"/>
      <c r="P35" s="435"/>
    </row>
    <row r="36" spans="1:16" ht="26.25" customHeight="1">
      <c r="A36" s="850" t="s">
        <v>12589</v>
      </c>
      <c r="B36" s="851"/>
      <c r="C36" s="325" t="s">
        <v>12666</v>
      </c>
      <c r="D36" s="322" t="s">
        <v>12705</v>
      </c>
      <c r="E36" s="323" t="s">
        <v>10</v>
      </c>
      <c r="F36" s="422">
        <v>45474</v>
      </c>
      <c r="G36" s="324" t="s">
        <v>12723</v>
      </c>
      <c r="H36" s="324">
        <f>SUM(H38:H38)</f>
        <v>5.64</v>
      </c>
      <c r="I36" s="422">
        <v>45474</v>
      </c>
      <c r="J36" s="326">
        <f>SUM(J38:J38)+0.01</f>
        <v>6.32</v>
      </c>
      <c r="M36"/>
      <c r="N36"/>
      <c r="O36"/>
      <c r="P36"/>
    </row>
    <row r="37" spans="1:16" s="263" customFormat="1" ht="22.5">
      <c r="A37" s="605"/>
      <c r="B37" s="606" t="s">
        <v>12553</v>
      </c>
      <c r="C37" s="606" t="s">
        <v>12554</v>
      </c>
      <c r="D37" s="607" t="s">
        <v>12724</v>
      </c>
      <c r="E37" s="606" t="s">
        <v>4</v>
      </c>
      <c r="F37" s="608" t="s">
        <v>12725</v>
      </c>
      <c r="G37" s="608" t="s">
        <v>12671</v>
      </c>
      <c r="H37" s="608" t="s">
        <v>12726</v>
      </c>
      <c r="I37" s="609" t="s">
        <v>12727</v>
      </c>
      <c r="J37" s="610" t="s">
        <v>12728</v>
      </c>
      <c r="K37" s="614"/>
      <c r="M37" s="612"/>
      <c r="N37" s="613"/>
      <c r="O37" s="612"/>
      <c r="P37" s="612"/>
    </row>
    <row r="38" spans="1:16">
      <c r="A38" s="308" t="s">
        <v>12729</v>
      </c>
      <c r="B38" s="191" t="str">
        <f>IFERROR(VLOOKUP(C38,TABELAS!$A:$E,5,FALSE),"")</f>
        <v>SINAPI 07/2024</v>
      </c>
      <c r="C38" s="624">
        <v>88316</v>
      </c>
      <c r="D38" s="119" t="s">
        <v>7370</v>
      </c>
      <c r="E38" s="624" t="str">
        <f>IFERROR(VLOOKUP(C38,TABELAS!$A:$D,3,FALSE),"")</f>
        <v>H</v>
      </c>
      <c r="F38" s="192">
        <v>0.3</v>
      </c>
      <c r="G38" s="120">
        <f>IFERROR(VLOOKUP(C38,TABELAS!$A:$D,4,FALSE),"")</f>
        <v>18.809999999999999</v>
      </c>
      <c r="H38" s="194">
        <f>IFERROR(TRUNC(F38*G38,2),"")</f>
        <v>5.64</v>
      </c>
      <c r="I38" s="319">
        <f>IFERROR(VLOOKUP(C38,TABELAS!$A:$F,6,FALSE),"")</f>
        <v>21.05</v>
      </c>
      <c r="J38" s="190">
        <f>IFERROR(TRUNC(F38*I38,2),"")</f>
        <v>6.31</v>
      </c>
      <c r="M38"/>
      <c r="N38"/>
      <c r="O38"/>
      <c r="P38"/>
    </row>
    <row r="39" spans="1:16">
      <c r="A39" s="390"/>
      <c r="B39" s="391"/>
      <c r="C39" s="757"/>
      <c r="D39" s="428"/>
      <c r="E39" s="104"/>
      <c r="F39" s="429"/>
      <c r="G39" s="272" t="s">
        <v>12731</v>
      </c>
      <c r="H39" s="273">
        <v>0</v>
      </c>
      <c r="I39" s="272" t="s">
        <v>12731</v>
      </c>
      <c r="J39" s="318">
        <v>0</v>
      </c>
      <c r="M39"/>
      <c r="N39"/>
      <c r="O39"/>
      <c r="P39"/>
    </row>
    <row r="40" spans="1:16">
      <c r="A40" s="390"/>
      <c r="B40" s="391"/>
      <c r="C40" s="757"/>
      <c r="D40" s="758"/>
      <c r="E40" s="104"/>
      <c r="F40" s="429"/>
      <c r="G40" s="272" t="s">
        <v>12732</v>
      </c>
      <c r="H40" s="273">
        <f>+SUM(H38)</f>
        <v>5.64</v>
      </c>
      <c r="I40" s="272" t="s">
        <v>12732</v>
      </c>
      <c r="J40" s="318">
        <f>+SUM(J38)</f>
        <v>6.31</v>
      </c>
      <c r="M40"/>
      <c r="N40"/>
      <c r="O40"/>
      <c r="P40"/>
    </row>
    <row r="41" spans="1:16">
      <c r="A41" s="390"/>
      <c r="B41" s="391"/>
      <c r="C41" s="757"/>
      <c r="D41" s="758"/>
      <c r="E41" s="104"/>
      <c r="F41" s="429"/>
      <c r="G41" s="120" t="s">
        <v>12733</v>
      </c>
      <c r="H41" s="194">
        <v>0</v>
      </c>
      <c r="I41" s="120" t="s">
        <v>12733</v>
      </c>
      <c r="J41" s="190">
        <f>SUM(0)</f>
        <v>0</v>
      </c>
      <c r="M41"/>
      <c r="N41"/>
      <c r="O41"/>
      <c r="P41"/>
    </row>
    <row r="42" spans="1:16" ht="15" customHeight="1" thickBot="1">
      <c r="A42" s="390"/>
      <c r="B42" s="391"/>
      <c r="C42" s="430"/>
      <c r="D42" s="431"/>
      <c r="E42" s="140"/>
      <c r="F42" s="429"/>
      <c r="G42" s="269" t="s">
        <v>12561</v>
      </c>
      <c r="H42" s="270">
        <f>SUM(H39:H41)</f>
        <v>5.64</v>
      </c>
      <c r="I42" s="269" t="s">
        <v>12561</v>
      </c>
      <c r="J42" s="271">
        <f>SUM(J39:J41)</f>
        <v>6.31</v>
      </c>
      <c r="M42"/>
      <c r="N42"/>
      <c r="O42"/>
      <c r="P42"/>
    </row>
    <row r="43" spans="1:16" ht="15.75" customHeight="1" thickBot="1">
      <c r="A43" s="852" t="s">
        <v>12734</v>
      </c>
      <c r="B43" s="853"/>
      <c r="C43" s="854"/>
      <c r="D43" s="870" t="s">
        <v>12737</v>
      </c>
      <c r="E43" s="871"/>
      <c r="F43" s="871"/>
      <c r="G43" s="871"/>
      <c r="H43" s="871"/>
      <c r="I43" s="871"/>
      <c r="J43" s="872"/>
      <c r="M43"/>
      <c r="N43"/>
      <c r="O43"/>
      <c r="P43"/>
    </row>
    <row r="44" spans="1:16" s="9" customFormat="1" ht="15.75" thickBot="1">
      <c r="A44" s="462"/>
      <c r="J44" s="463"/>
      <c r="K44" s="436"/>
      <c r="M44" s="434"/>
      <c r="N44" s="435"/>
      <c r="O44" s="434"/>
      <c r="P44" s="434"/>
    </row>
    <row r="45" spans="1:16" ht="26.25" customHeight="1">
      <c r="A45" s="850" t="s">
        <v>12592</v>
      </c>
      <c r="B45" s="851"/>
      <c r="C45" s="325" t="s">
        <v>12666</v>
      </c>
      <c r="D45" s="342" t="s">
        <v>12692</v>
      </c>
      <c r="E45" s="323" t="s">
        <v>10</v>
      </c>
      <c r="F45" s="422">
        <v>45474</v>
      </c>
      <c r="G45" s="324" t="s">
        <v>12723</v>
      </c>
      <c r="H45" s="324">
        <f>SUM(H47:H48)</f>
        <v>10.57</v>
      </c>
      <c r="I45" s="422">
        <v>45474</v>
      </c>
      <c r="J45" s="326">
        <f>SUM(J47:J48)</f>
        <v>11.84</v>
      </c>
      <c r="M45"/>
      <c r="N45"/>
      <c r="O45"/>
      <c r="P45"/>
    </row>
    <row r="46" spans="1:16" s="263" customFormat="1" ht="22.5">
      <c r="A46" s="605"/>
      <c r="B46" s="606" t="s">
        <v>12553</v>
      </c>
      <c r="C46" s="606" t="s">
        <v>12554</v>
      </c>
      <c r="D46" s="607" t="s">
        <v>12724</v>
      </c>
      <c r="E46" s="606" t="s">
        <v>4</v>
      </c>
      <c r="F46" s="608" t="s">
        <v>12725</v>
      </c>
      <c r="G46" s="608" t="s">
        <v>12671</v>
      </c>
      <c r="H46" s="608" t="s">
        <v>12726</v>
      </c>
      <c r="I46" s="609" t="s">
        <v>12727</v>
      </c>
      <c r="J46" s="610" t="s">
        <v>12728</v>
      </c>
      <c r="K46" s="614"/>
      <c r="M46" s="612"/>
      <c r="N46" s="613"/>
      <c r="O46" s="612"/>
      <c r="P46" s="612"/>
    </row>
    <row r="47" spans="1:16">
      <c r="A47" s="308" t="s">
        <v>12729</v>
      </c>
      <c r="B47" s="191" t="str">
        <f>IFERROR(VLOOKUP(C47,TABELAS!$A:$E,5,FALSE),"")</f>
        <v>SINAPI 07/2024</v>
      </c>
      <c r="C47" s="624">
        <v>88309</v>
      </c>
      <c r="D47" s="119" t="str">
        <f>IFERROR(VLOOKUP(C47,TABELAS!$A:$D,2,FALSE),"")</f>
        <v>PEDREIRO COM ENCARGOS COMPLEMENTARES</v>
      </c>
      <c r="E47" s="624" t="str">
        <f>IFERROR(VLOOKUP(C47,TABELAS!$A:$D,3,FALSE),"")</f>
        <v>H</v>
      </c>
      <c r="F47" s="192">
        <v>0.05</v>
      </c>
      <c r="G47" s="120">
        <f>IFERROR(VLOOKUP(C47,TABELAS!$A:$D,4,FALSE),"")</f>
        <v>23.52</v>
      </c>
      <c r="H47" s="194">
        <f>IFERROR(TRUNC(F47*G47,2),"")</f>
        <v>1.17</v>
      </c>
      <c r="I47" s="319">
        <f>IFERROR(VLOOKUP(C47,TABELAS!$A:$F,6,FALSE),"")</f>
        <v>26.5</v>
      </c>
      <c r="J47" s="190">
        <f>IFERROR(TRUNC(F47*I47,2),"")</f>
        <v>1.32</v>
      </c>
      <c r="M47"/>
      <c r="N47"/>
      <c r="O47"/>
      <c r="P47"/>
    </row>
    <row r="48" spans="1:16">
      <c r="A48" s="308" t="s">
        <v>12729</v>
      </c>
      <c r="B48" s="191" t="str">
        <f>IFERROR(VLOOKUP(C48,TABELAS!$A:$E,5,FALSE),"")</f>
        <v>SINAPI 07/2024</v>
      </c>
      <c r="C48" s="624">
        <v>88316</v>
      </c>
      <c r="D48" s="119" t="str">
        <f>IFERROR(VLOOKUP(C48,TABELAS!$A:$D,2,FALSE),"")</f>
        <v>SERVENTE COM ENCARGOS COMPLEMENTARES</v>
      </c>
      <c r="E48" s="624" t="str">
        <f>IFERROR(VLOOKUP(C48,TABELAS!$A:$D,3,FALSE),"")</f>
        <v>H</v>
      </c>
      <c r="F48" s="192">
        <v>0.5</v>
      </c>
      <c r="G48" s="120">
        <f>IFERROR(VLOOKUP(C48,TABELAS!$A:$D,4,FALSE),"")</f>
        <v>18.809999999999999</v>
      </c>
      <c r="H48" s="194">
        <f>IFERROR(TRUNC(F48*G48,2),"")</f>
        <v>9.4</v>
      </c>
      <c r="I48" s="319">
        <f>IFERROR(VLOOKUP(C48,TABELAS!$A:$F,6,FALSE),"")</f>
        <v>21.05</v>
      </c>
      <c r="J48" s="190">
        <f>IFERROR(TRUNC(F48*I48,2),"")</f>
        <v>10.52</v>
      </c>
      <c r="M48"/>
      <c r="N48"/>
      <c r="O48"/>
      <c r="P48"/>
    </row>
    <row r="49" spans="1:16">
      <c r="A49" s="390"/>
      <c r="B49" s="391"/>
      <c r="C49" s="757"/>
      <c r="D49" s="428"/>
      <c r="E49" s="104"/>
      <c r="F49" s="429"/>
      <c r="G49" s="272" t="s">
        <v>12731</v>
      </c>
      <c r="H49" s="273">
        <v>0</v>
      </c>
      <c r="I49" s="272" t="s">
        <v>12731</v>
      </c>
      <c r="J49" s="318">
        <v>0</v>
      </c>
      <c r="M49"/>
      <c r="N49"/>
      <c r="O49"/>
      <c r="P49"/>
    </row>
    <row r="50" spans="1:16">
      <c r="A50" s="390"/>
      <c r="B50" s="391"/>
      <c r="C50" s="757"/>
      <c r="D50" s="758"/>
      <c r="E50" s="104"/>
      <c r="F50" s="429"/>
      <c r="G50" s="272" t="s">
        <v>12732</v>
      </c>
      <c r="H50" s="273">
        <f>+SUM(H47:H48)</f>
        <v>10.57</v>
      </c>
      <c r="I50" s="272" t="s">
        <v>12732</v>
      </c>
      <c r="J50" s="318">
        <f>SUM(J47:J48)</f>
        <v>11.84</v>
      </c>
      <c r="M50"/>
      <c r="N50"/>
      <c r="O50"/>
      <c r="P50"/>
    </row>
    <row r="51" spans="1:16">
      <c r="A51" s="390"/>
      <c r="B51" s="391"/>
      <c r="C51" s="757"/>
      <c r="D51" s="758"/>
      <c r="E51" s="104"/>
      <c r="F51" s="429"/>
      <c r="G51" s="120" t="s">
        <v>12733</v>
      </c>
      <c r="H51" s="194">
        <f>SUM(0)</f>
        <v>0</v>
      </c>
      <c r="I51" s="120" t="s">
        <v>12733</v>
      </c>
      <c r="J51" s="190">
        <f>SUM(0)</f>
        <v>0</v>
      </c>
      <c r="M51"/>
      <c r="N51"/>
      <c r="O51"/>
      <c r="P51"/>
    </row>
    <row r="52" spans="1:16" ht="30" customHeight="1" thickBot="1">
      <c r="A52" s="390"/>
      <c r="B52" s="391"/>
      <c r="C52" s="430"/>
      <c r="D52" s="431"/>
      <c r="E52" s="140"/>
      <c r="F52" s="429"/>
      <c r="G52" s="269" t="s">
        <v>12561</v>
      </c>
      <c r="H52" s="270">
        <f>SUM(H49:H51)</f>
        <v>10.57</v>
      </c>
      <c r="I52" s="269" t="s">
        <v>12561</v>
      </c>
      <c r="J52" s="271">
        <f>SUM(J49:J51)</f>
        <v>11.84</v>
      </c>
      <c r="M52"/>
      <c r="N52"/>
      <c r="O52"/>
      <c r="P52"/>
    </row>
    <row r="53" spans="1:16" ht="15.75" thickBot="1">
      <c r="A53" s="852" t="s">
        <v>12734</v>
      </c>
      <c r="B53" s="853"/>
      <c r="C53" s="854"/>
      <c r="D53" s="870" t="s">
        <v>12738</v>
      </c>
      <c r="E53" s="871"/>
      <c r="F53" s="871"/>
      <c r="G53" s="871"/>
      <c r="H53" s="871"/>
      <c r="I53" s="871"/>
      <c r="J53" s="872"/>
    </row>
    <row r="54" spans="1:16" s="9" customFormat="1" ht="15.75" thickBot="1">
      <c r="A54" s="462"/>
      <c r="J54" s="463"/>
      <c r="K54" s="436"/>
      <c r="M54" s="434"/>
      <c r="N54" s="435"/>
      <c r="O54" s="434"/>
      <c r="P54" s="434"/>
    </row>
    <row r="55" spans="1:16" ht="51.75" customHeight="1">
      <c r="A55" s="850" t="s">
        <v>12663</v>
      </c>
      <c r="B55" s="851"/>
      <c r="C55" s="325" t="s">
        <v>12666</v>
      </c>
      <c r="D55" s="342" t="s">
        <v>12697</v>
      </c>
      <c r="E55" s="323" t="s">
        <v>7632</v>
      </c>
      <c r="F55" s="422">
        <v>45474</v>
      </c>
      <c r="G55" s="324" t="s">
        <v>12723</v>
      </c>
      <c r="H55" s="324">
        <f>SUM(H57:H91)</f>
        <v>871.6</v>
      </c>
      <c r="I55" s="422">
        <v>45474</v>
      </c>
      <c r="J55" s="326">
        <f>SUM(J57:J91)</f>
        <v>917.27</v>
      </c>
      <c r="K55" s="217"/>
      <c r="L55" s="8"/>
      <c r="O55" s="7"/>
      <c r="P55" s="7"/>
    </row>
    <row r="56" spans="1:16" s="263" customFormat="1" ht="27" customHeight="1">
      <c r="A56" s="605"/>
      <c r="B56" s="606" t="s">
        <v>12553</v>
      </c>
      <c r="C56" s="606" t="s">
        <v>12554</v>
      </c>
      <c r="D56" s="607" t="s">
        <v>12724</v>
      </c>
      <c r="E56" s="606" t="s">
        <v>4</v>
      </c>
      <c r="F56" s="608" t="s">
        <v>12725</v>
      </c>
      <c r="G56" s="608" t="s">
        <v>12671</v>
      </c>
      <c r="H56" s="608" t="s">
        <v>12726</v>
      </c>
      <c r="I56" s="609" t="s">
        <v>12727</v>
      </c>
      <c r="J56" s="610" t="s">
        <v>12728</v>
      </c>
      <c r="K56" s="412"/>
      <c r="L56" s="611"/>
      <c r="M56" s="612"/>
      <c r="N56" s="613"/>
      <c r="O56" s="613"/>
      <c r="P56" s="613"/>
    </row>
    <row r="57" spans="1:16">
      <c r="A57" s="308" t="s">
        <v>12729</v>
      </c>
      <c r="B57" s="191" t="str">
        <f>IFERROR(VLOOKUP(C57,TABELAS!$A:$E,5,FALSE),"")</f>
        <v>SINAPI 07/2024</v>
      </c>
      <c r="C57" s="624">
        <v>88309</v>
      </c>
      <c r="D57" s="119" t="str">
        <f>IFERROR(VLOOKUP(C57,TABELAS!$A:$D,2,FALSE),"")</f>
        <v>PEDREIRO COM ENCARGOS COMPLEMENTARES</v>
      </c>
      <c r="E57" s="624" t="str">
        <f>IFERROR(VLOOKUP(C57,TABELAS!$A:$D,3,FALSE),"")</f>
        <v>H</v>
      </c>
      <c r="F57" s="192">
        <f>(0.096+0.27+0.78)</f>
        <v>1.1459999999999999</v>
      </c>
      <c r="G57" s="120">
        <f>IFERROR(VLOOKUP(C57,TABELAS!$A:$D,4,FALSE),"")</f>
        <v>23.52</v>
      </c>
      <c r="H57" s="194">
        <f t="shared" ref="H57:H91" si="2">IFERROR(TRUNC(F57*G57,2),"")</f>
        <v>26.95</v>
      </c>
      <c r="I57" s="319">
        <f>IFERROR(VLOOKUP(C57,TABELAS!$A:$F,6,FALSE),"")</f>
        <v>26.5</v>
      </c>
      <c r="J57" s="190">
        <f t="shared" ref="J57:J91" si="3">IFERROR(TRUNC(F57*I57,2),"")</f>
        <v>30.36</v>
      </c>
      <c r="K57" s="217"/>
      <c r="L57" s="8"/>
      <c r="O57" s="7"/>
      <c r="P57" s="7"/>
    </row>
    <row r="58" spans="1:16">
      <c r="A58" s="308" t="s">
        <v>12729</v>
      </c>
      <c r="B58" s="191" t="str">
        <f>IFERROR(VLOOKUP(C58,TABELAS!$A:$E,5,FALSE),"")</f>
        <v>SINAPI 07/2024</v>
      </c>
      <c r="C58" s="624">
        <v>88316</v>
      </c>
      <c r="D58" s="119" t="str">
        <f>IFERROR(VLOOKUP(C58,TABELAS!$A:$D,2,FALSE),"")</f>
        <v>SERVENTE COM ENCARGOS COMPLEMENTARES</v>
      </c>
      <c r="E58" s="624" t="str">
        <f>IFERROR(VLOOKUP(C58,TABELAS!$A:$D,3,FALSE),"")</f>
        <v>H</v>
      </c>
      <c r="F58" s="192">
        <v>9.4655000000000005</v>
      </c>
      <c r="G58" s="120">
        <f>IFERROR(VLOOKUP(C58,TABELAS!$A:$D,4,FALSE),"")</f>
        <v>18.809999999999999</v>
      </c>
      <c r="H58" s="194">
        <f t="shared" si="2"/>
        <v>178.04</v>
      </c>
      <c r="I58" s="319">
        <f>IFERROR(VLOOKUP(C58,TABELAS!$A:$F,6,FALSE),"")</f>
        <v>21.05</v>
      </c>
      <c r="J58" s="190">
        <f t="shared" si="3"/>
        <v>199.24</v>
      </c>
      <c r="K58" s="217"/>
      <c r="L58" s="8"/>
      <c r="O58" s="7"/>
      <c r="P58" s="7"/>
    </row>
    <row r="59" spans="1:16">
      <c r="A59" s="308" t="s">
        <v>12729</v>
      </c>
      <c r="B59" s="191" t="str">
        <f>IFERROR(VLOOKUP(C59,TABELAS!$A:$E,5,FALSE),"")</f>
        <v>SINAPI 07/2024</v>
      </c>
      <c r="C59" s="624">
        <v>88245</v>
      </c>
      <c r="D59" s="119" t="str">
        <f>IFERROR(VLOOKUP(C59,TABELAS!$A:$D,2,FALSE),"")</f>
        <v>ARMADOR COM ENCARGOS COMPLEMENTARES</v>
      </c>
      <c r="E59" s="624" t="str">
        <f>IFERROR(VLOOKUP(C59,TABELAS!$A:$D,3,FALSE),"")</f>
        <v>H</v>
      </c>
      <c r="F59" s="192">
        <v>0.41</v>
      </c>
      <c r="G59" s="120">
        <f>IFERROR(VLOOKUP(C59,TABELAS!$A:$D,4,FALSE),"")</f>
        <v>23.32</v>
      </c>
      <c r="H59" s="194">
        <f t="shared" si="2"/>
        <v>9.56</v>
      </c>
      <c r="I59" s="319">
        <f>IFERROR(VLOOKUP(C59,TABELAS!$A:$F,6,FALSE),"")</f>
        <v>26.26</v>
      </c>
      <c r="J59" s="190">
        <f t="shared" si="3"/>
        <v>10.76</v>
      </c>
      <c r="K59" s="217"/>
      <c r="L59" s="8"/>
      <c r="O59" s="7"/>
      <c r="P59" s="7"/>
    </row>
    <row r="60" spans="1:16">
      <c r="A60" s="308" t="s">
        <v>12729</v>
      </c>
      <c r="B60" s="191" t="str">
        <f>IFERROR(VLOOKUP(C60,TABELAS!$A:$E,5,FALSE),"")</f>
        <v>SINAPI 07/2024</v>
      </c>
      <c r="C60" s="624">
        <v>88310</v>
      </c>
      <c r="D60" s="119" t="str">
        <f>IFERROR(VLOOKUP(C60,TABELAS!$A:$D,2,FALSE),"")</f>
        <v>PINTOR COM ENCARGOS COMPLEMENTARES</v>
      </c>
      <c r="E60" s="624" t="str">
        <f>IFERROR(VLOOKUP(C60,TABELAS!$A:$D,3,FALSE),"")</f>
        <v>H</v>
      </c>
      <c r="F60" s="192">
        <f>0.2*1*2.8 + 1.156+1.0115</f>
        <v>2.7275</v>
      </c>
      <c r="G60" s="120">
        <f>IFERROR(VLOOKUP(C60,TABELAS!$A:$D,4,FALSE),"")</f>
        <v>25.02</v>
      </c>
      <c r="H60" s="194">
        <f t="shared" si="2"/>
        <v>68.239999999999995</v>
      </c>
      <c r="I60" s="319">
        <f>IFERROR(VLOOKUP(C60,TABELAS!$A:$F,6,FALSE),"")</f>
        <v>27.98</v>
      </c>
      <c r="J60" s="190">
        <f t="shared" si="3"/>
        <v>76.31</v>
      </c>
      <c r="K60" s="217"/>
      <c r="L60" s="8"/>
      <c r="O60" s="7"/>
      <c r="P60" s="7"/>
    </row>
    <row r="61" spans="1:16" ht="27" customHeight="1">
      <c r="A61" s="308" t="s">
        <v>12729</v>
      </c>
      <c r="B61" s="191" t="str">
        <f>IFERROR(VLOOKUP(C61,TABELAS!$A:$E,5,FALSE),"")</f>
        <v>SINAPI 07/2024</v>
      </c>
      <c r="C61" s="624">
        <v>88262</v>
      </c>
      <c r="D61" s="119" t="str">
        <f>IFERROR(VLOOKUP(C61,TABELAS!$A:$D,2,FALSE),"")</f>
        <v>CARPINTEIRO DE FORMAS COM ENCARGOS COMPLEMENTARES</v>
      </c>
      <c r="E61" s="624" t="str">
        <f>IFERROR(VLOOKUP(C61,TABELAS!$A:$D,3,FALSE),"")</f>
        <v>H</v>
      </c>
      <c r="F61" s="192">
        <f>(0.58+1.75)</f>
        <v>2.33</v>
      </c>
      <c r="G61" s="120">
        <f>IFERROR(VLOOKUP(C61,TABELAS!$A:$D,4,FALSE),"")</f>
        <v>23.18</v>
      </c>
      <c r="H61" s="194">
        <f t="shared" si="2"/>
        <v>54</v>
      </c>
      <c r="I61" s="319">
        <f>IFERROR(VLOOKUP(C61,TABELAS!$A:$F,6,FALSE),"")</f>
        <v>26.12</v>
      </c>
      <c r="J61" s="190">
        <f t="shared" si="3"/>
        <v>60.85</v>
      </c>
      <c r="K61" s="217"/>
      <c r="L61" s="8"/>
      <c r="O61" s="7"/>
      <c r="P61" s="7"/>
    </row>
    <row r="62" spans="1:16" ht="56.25">
      <c r="A62" s="308" t="s">
        <v>12729</v>
      </c>
      <c r="B62" s="191" t="str">
        <f>IFERROR(VLOOKUP(C62,TABELAS!$A:$E,5,FALSE),"")</f>
        <v>SINAPI 07/2024</v>
      </c>
      <c r="C62" s="624">
        <v>88859</v>
      </c>
      <c r="D62" s="119" t="str">
        <f>IFERROR(VLOOKUP(C62,TABELAS!$A:$D,2,FALSE),"")</f>
        <v>RETROESCAVADEIRA SOBRE RODAS COM CARREGADEIRA, TRAÇÃO 4X2, POTÊNCIA LÍQ. 79 HP, CAÇAMBA CARREG. CAP. MÍN. 1 M3, CAÇAMBA RETRO CAP. 0,20 M3, PESO OPERACIONAL MÍN. 6.570 KG, PROFUNDIDADE ESCAVAÇÃO MÁX. 4,37 M - DEPRECIAÇÃO. AF_06/2014</v>
      </c>
      <c r="E62" s="624" t="str">
        <f>IFERROR(VLOOKUP(C62,TABELAS!$A:$D,3,FALSE),"")</f>
        <v>H</v>
      </c>
      <c r="F62" s="192">
        <v>6.9999999999999999E-4</v>
      </c>
      <c r="G62" s="120">
        <f>IFERROR(VLOOKUP(C62,TABELAS!$A:$D,4,FALSE),"")</f>
        <v>23.74</v>
      </c>
      <c r="H62" s="194">
        <f>IFERROR(TRUNC(F62*G62,2),"")</f>
        <v>0.01</v>
      </c>
      <c r="I62" s="319">
        <f>IFERROR(VLOOKUP(C62,TABELAS!$A:$F,6,FALSE),"")</f>
        <v>23.74</v>
      </c>
      <c r="J62" s="190">
        <f>IFERROR(TRUNC(F62*I62,2),"")</f>
        <v>0.01</v>
      </c>
      <c r="K62" s="217"/>
      <c r="L62" s="8"/>
      <c r="O62" s="7"/>
      <c r="P62" s="7"/>
    </row>
    <row r="63" spans="1:16" ht="22.5">
      <c r="A63" s="308" t="s">
        <v>12730</v>
      </c>
      <c r="B63" s="191" t="str">
        <f>IFERROR(VLOOKUP(C63,TABELAS!$A:$E,5,FALSE),"")</f>
        <v>SINAPI 07/2024</v>
      </c>
      <c r="C63" s="624">
        <v>93358</v>
      </c>
      <c r="D63" s="119" t="str">
        <f>IFERROR(VLOOKUP(C63,TABELAS!$A:$D,2,FALSE),"")</f>
        <v>ESCAVAÇÃO MANUAL DE VALA COM PROFUNDIDADE MENOR OU IGUAL A 1,30 M. AF_02/2021</v>
      </c>
      <c r="E63" s="624" t="str">
        <f>IFERROR(VLOOKUP(C63,TABELAS!$A:$D,3,FALSE),"")</f>
        <v>M3</v>
      </c>
      <c r="F63" s="192">
        <v>0.42</v>
      </c>
      <c r="G63" s="120">
        <f>IFERROR(VLOOKUP(C63,TABELAS!$A:$D,4,FALSE),"")</f>
        <v>74.41</v>
      </c>
      <c r="H63" s="194">
        <f t="shared" si="2"/>
        <v>31.25</v>
      </c>
      <c r="I63" s="319">
        <f>IFERROR(VLOOKUP(C63,TABELAS!$A:$F,6,FALSE),"")</f>
        <v>83.27</v>
      </c>
      <c r="J63" s="190">
        <f t="shared" si="3"/>
        <v>34.97</v>
      </c>
      <c r="K63" s="217"/>
      <c r="L63" s="8"/>
      <c r="O63" s="7"/>
      <c r="P63" s="7"/>
    </row>
    <row r="64" spans="1:16" ht="33.75">
      <c r="A64" s="308" t="s">
        <v>12739</v>
      </c>
      <c r="B64" s="191" t="str">
        <f>IFERROR(VLOOKUP(C64,TABELAS!$A:$E,5,FALSE),"")</f>
        <v>SINAPI 07/2024 INSUMOS</v>
      </c>
      <c r="C64" s="624">
        <v>36881</v>
      </c>
      <c r="D64" s="119" t="str">
        <f>IFERROR(VLOOKUP(C64,TABELAS!$A:$D,2,FALSE),"")</f>
        <v xml:space="preserve">PASTILHA CERAMICA/PORCELANA, REVEST INT/EXT E PISCINA, CORES BRANCA OU FRIAS, SOLIDAS, SEM MESCLAGEM/MISTURA, ACABAMENTO LISO *5 X 5* CM                                                                                                                                                                                                                                                                                                                                                                  </v>
      </c>
      <c r="E64" s="624" t="str">
        <f>IFERROR(VLOOKUP(C64,TABELAS!$A:$D,3,FALSE),"")</f>
        <v xml:space="preserve">M2    </v>
      </c>
      <c r="F64" s="192">
        <v>0.08</v>
      </c>
      <c r="G64" s="120">
        <f>IFERROR(VLOOKUP(C64,TABELAS!$A:$D,4,FALSE),"")</f>
        <v>157.88999999999999</v>
      </c>
      <c r="H64" s="194">
        <f t="shared" si="2"/>
        <v>12.63</v>
      </c>
      <c r="I64" s="319">
        <f>IFERROR(VLOOKUP(C64,TABELAS!$A:$F,6,FALSE),"")</f>
        <v>157.88999999999999</v>
      </c>
      <c r="J64" s="190">
        <f t="shared" si="3"/>
        <v>12.63</v>
      </c>
      <c r="K64" s="217"/>
      <c r="L64" s="8"/>
      <c r="O64" s="7"/>
      <c r="P64" s="7"/>
    </row>
    <row r="65" spans="1:16" ht="33.75">
      <c r="A65" s="308" t="s">
        <v>12730</v>
      </c>
      <c r="B65" s="191" t="str">
        <f>IFERROR(VLOOKUP(C65,TABELAS!$A:$E,5,FALSE),"")</f>
        <v>SINAPI 07/2024 INSUMOS</v>
      </c>
      <c r="C65" s="624">
        <v>36882</v>
      </c>
      <c r="D65" s="119" t="str">
        <f>IFERROR(VLOOKUP(C65,TABELAS!$A:$D,2,FALSE),"")</f>
        <v xml:space="preserve">PASTILHA CERAMICA/PORCELANA, REVEST INT/EXT E PISCINA, CORES LISAS/SOLIDAS, QUENTES, SEM MESCLAGEM/MISTURA, *5 X 5* CM                                                                                                                                                                                                                                                                                                                                                                                    </v>
      </c>
      <c r="E65" s="624" t="str">
        <f>IFERROR(VLOOKUP(C65,TABELAS!$A:$D,3,FALSE),"")</f>
        <v xml:space="preserve">M2    </v>
      </c>
      <c r="F65" s="192">
        <v>0.08</v>
      </c>
      <c r="G65" s="120">
        <f>IFERROR(VLOOKUP(C65,TABELAS!$A:$D,4,FALSE),"")</f>
        <v>188.79</v>
      </c>
      <c r="H65" s="194">
        <f t="shared" si="2"/>
        <v>15.1</v>
      </c>
      <c r="I65" s="319">
        <f>IFERROR(VLOOKUP(C65,TABELAS!$A:$F,6,FALSE),"")</f>
        <v>188.79</v>
      </c>
      <c r="J65" s="190">
        <f t="shared" si="3"/>
        <v>15.1</v>
      </c>
      <c r="K65" s="217"/>
      <c r="L65" s="8"/>
      <c r="O65" s="7"/>
      <c r="P65" s="7"/>
    </row>
    <row r="66" spans="1:16" ht="33.75">
      <c r="A66" s="308" t="s">
        <v>12730</v>
      </c>
      <c r="B66" s="191" t="str">
        <f>IFERROR(VLOOKUP(C66,TABELAS!$A:$E,5,FALSE),"")</f>
        <v>SINAPI 07/2024</v>
      </c>
      <c r="C66" s="624">
        <v>94964</v>
      </c>
      <c r="D66" s="119" t="str">
        <f>IFERROR(VLOOKUP(C66,TABELAS!$A:$D,2,FALSE),"")</f>
        <v>CONCRETO FCK = 20MPA, TRAÇO 1:2,7:3 (EM MASSA SECA DE CIMENTO/ AREIA MÉDIA/ BRITA 1) - PREPARO MECÂNICO COM BETONEIRA 400 L. AF_05/2021</v>
      </c>
      <c r="E66" s="624" t="str">
        <f>IFERROR(VLOOKUP(C66,TABELAS!$A:$D,3,FALSE),"")</f>
        <v>M3</v>
      </c>
      <c r="F66" s="192">
        <v>0.1</v>
      </c>
      <c r="G66" s="120">
        <f>IFERROR(VLOOKUP(C66,TABELAS!$A:$D,4,FALSE),"")</f>
        <v>461.12</v>
      </c>
      <c r="H66" s="194">
        <f t="shared" si="2"/>
        <v>46.11</v>
      </c>
      <c r="I66" s="319">
        <f>IFERROR(VLOOKUP(C66,TABELAS!$A:$F,6,FALSE),"")</f>
        <v>472.17</v>
      </c>
      <c r="J66" s="190">
        <f t="shared" si="3"/>
        <v>47.21</v>
      </c>
      <c r="K66" s="217"/>
      <c r="L66" s="8"/>
      <c r="O66" s="7"/>
      <c r="P66" s="7"/>
    </row>
    <row r="67" spans="1:16" ht="22.5">
      <c r="A67" s="308" t="s">
        <v>12730</v>
      </c>
      <c r="B67" s="191" t="str">
        <f>IFERROR(VLOOKUP(C67,TABELAS!$A:$E,5,FALSE),"")</f>
        <v>SINAPI 07/2024 INSUMOS</v>
      </c>
      <c r="C67" s="624">
        <v>366</v>
      </c>
      <c r="D67" s="119" t="str">
        <f>IFERROR(VLOOKUP(C67,TABELAS!$A:$D,2,FALSE),"")</f>
        <v xml:space="preserve">AREIA FINA - POSTO JAZIDA/FORNECEDOR (RETIRADO NA JAZIDA, SEM TRANSPORTE)                                                                                                                                                                                                                                                                                                                                                                                                                                 </v>
      </c>
      <c r="E67" s="624" t="str">
        <f>IFERROR(VLOOKUP(C67,TABELAS!$A:$D,3,FALSE),"")</f>
        <v xml:space="preserve">M3    </v>
      </c>
      <c r="F67" s="192">
        <v>0.26</v>
      </c>
      <c r="G67" s="120">
        <f>IFERROR(VLOOKUP(C67,TABELAS!$A:$D,4,FALSE),"")</f>
        <v>129</v>
      </c>
      <c r="H67" s="194">
        <f t="shared" si="2"/>
        <v>33.54</v>
      </c>
      <c r="I67" s="319">
        <f>IFERROR(VLOOKUP(C67,TABELAS!$A:$F,6,FALSE),"")</f>
        <v>129</v>
      </c>
      <c r="J67" s="190">
        <f t="shared" si="3"/>
        <v>33.54</v>
      </c>
      <c r="K67" s="217"/>
      <c r="L67" s="8"/>
      <c r="O67" s="7"/>
      <c r="P67" s="7"/>
    </row>
    <row r="68" spans="1:16" ht="33.75">
      <c r="A68" s="308" t="s">
        <v>12730</v>
      </c>
      <c r="B68" s="191" t="str">
        <f>IFERROR(VLOOKUP(C68,TABELAS!$A:$E,5,FALSE),"")</f>
        <v>SINAPI 07/2024 INSUMOS</v>
      </c>
      <c r="C68" s="624">
        <v>39017</v>
      </c>
      <c r="D68" s="119" t="str">
        <f>IFERROR(VLOOKUP(C68,TABELAS!$A:$D,2,FALSE),"")</f>
        <v xml:space="preserve">ESPACADOR / DISTANCIADOR CIRCULAR COM ENTRADA LATERAL, EM PLASTICO, PARA VERGALHAO *4,2 A 12,5* MM, COBRIMENTO 20 MM                                                                                                                                                                                                                                                                                                                                                                                      </v>
      </c>
      <c r="E68" s="624" t="str">
        <f>IFERROR(VLOOKUP(C68,TABELAS!$A:$D,3,FALSE),"")</f>
        <v xml:space="preserve">UN    </v>
      </c>
      <c r="F68" s="192">
        <v>2.06</v>
      </c>
      <c r="G68" s="120">
        <f>IFERROR(VLOOKUP(C68,TABELAS!$A:$D,4,FALSE),"")</f>
        <v>0.18</v>
      </c>
      <c r="H68" s="194">
        <f t="shared" si="2"/>
        <v>0.37</v>
      </c>
      <c r="I68" s="319">
        <f>IFERROR(VLOOKUP(C68,TABELAS!$A:$F,6,FALSE),"")</f>
        <v>0.18</v>
      </c>
      <c r="J68" s="190">
        <f t="shared" si="3"/>
        <v>0.37</v>
      </c>
      <c r="K68" s="217"/>
      <c r="L68" s="8"/>
      <c r="O68" s="7"/>
      <c r="P68" s="7"/>
    </row>
    <row r="69" spans="1:16" ht="33.75">
      <c r="A69" s="308" t="s">
        <v>12730</v>
      </c>
      <c r="B69" s="191" t="str">
        <f>IFERROR(VLOOKUP(C69,TABELAS!$A:$E,5,FALSE),"")</f>
        <v>SINAPI 07/2024 INSUMOS</v>
      </c>
      <c r="C69" s="624">
        <v>39315</v>
      </c>
      <c r="D69" s="119" t="str">
        <f>IFERROR(VLOOKUP(C69,TABELAS!$A:$D,2,FALSE),"")</f>
        <v xml:space="preserve">ESPACADOR / DISTANCIADOR TIPO GARRA DUPLA, EM PLASTICO, COBRIMENTO *20* MM, PARA FERRAGENS DE LAJES E FUNDO DE VIGAS                                                                                                                                                                                                                                                                                                                                                                                      </v>
      </c>
      <c r="E69" s="624" t="str">
        <f>IFERROR(VLOOKUP(C69,TABELAS!$A:$D,3,FALSE),"")</f>
        <v xml:space="preserve">UN    </v>
      </c>
      <c r="F69" s="192">
        <v>2.06</v>
      </c>
      <c r="G69" s="120">
        <f>IFERROR(VLOOKUP(C69,TABELAS!$A:$D,4,FALSE),"")</f>
        <v>0.28999999999999998</v>
      </c>
      <c r="H69" s="194">
        <f t="shared" si="2"/>
        <v>0.59</v>
      </c>
      <c r="I69" s="319">
        <f>IFERROR(VLOOKUP(C69,TABELAS!$A:$F,6,FALSE),"")</f>
        <v>0.28999999999999998</v>
      </c>
      <c r="J69" s="190">
        <f t="shared" si="3"/>
        <v>0.59</v>
      </c>
      <c r="K69" s="217"/>
      <c r="L69" s="8"/>
      <c r="O69" s="7"/>
      <c r="P69" s="7"/>
    </row>
    <row r="70" spans="1:16" ht="22.5">
      <c r="A70" s="308" t="s">
        <v>12730</v>
      </c>
      <c r="B70" s="191" t="str">
        <f>IFERROR(VLOOKUP(C70,TABELAS!$A:$E,5,FALSE),"")</f>
        <v>SINAPI 07/2024 INSUMOS</v>
      </c>
      <c r="C70" s="624">
        <v>43132</v>
      </c>
      <c r="D70" s="119" t="str">
        <f>IFERROR(VLOOKUP(C70,TABELAS!$A:$D,2,FALSE),"")</f>
        <v xml:space="preserve">ARAME RECOZIDO 16 BWG, D = 1,65 MM (0,016 KG/M) OU 18 BWG, D = 1,25 MM (0,01 KG/M)                                                                                                                                                                                                                                                                                                                                                                                                                        </v>
      </c>
      <c r="E70" s="624" t="str">
        <f>IFERROR(VLOOKUP(C70,TABELAS!$A:$D,3,FALSE),"")</f>
        <v xml:space="preserve">KG    </v>
      </c>
      <c r="F70" s="192">
        <f>(0.14+0.1)</f>
        <v>0.24</v>
      </c>
      <c r="G70" s="120">
        <f>IFERROR(VLOOKUP(C70,TABELAS!$A:$D,4,FALSE),"")</f>
        <v>20.5</v>
      </c>
      <c r="H70" s="194">
        <f t="shared" si="2"/>
        <v>4.92</v>
      </c>
      <c r="I70" s="319">
        <f>IFERROR(VLOOKUP(C70,TABELAS!$A:$F,6,FALSE),"")</f>
        <v>20.5</v>
      </c>
      <c r="J70" s="190">
        <f t="shared" si="3"/>
        <v>4.92</v>
      </c>
      <c r="K70" s="217"/>
      <c r="L70" s="8"/>
      <c r="O70" s="7"/>
      <c r="P70" s="7"/>
    </row>
    <row r="71" spans="1:16" ht="22.5">
      <c r="A71" s="308" t="s">
        <v>12730</v>
      </c>
      <c r="B71" s="191" t="str">
        <f>IFERROR(VLOOKUP(C71,TABELAS!$A:$E,5,FALSE),"")</f>
        <v>SINAPI 07/2024 INSUMOS</v>
      </c>
      <c r="C71" s="624">
        <v>43058</v>
      </c>
      <c r="D71" s="119" t="str">
        <f>IFERROR(VLOOKUP(C71,TABELAS!$A:$D,2,FALSE),"")</f>
        <v xml:space="preserve">ACO CA-50, 10,0 MM, OU 12,5 MM, OU 16,0 MM, OU 20,0 MM, DOBRADO E CORTADO                                                                                                                                                                                                                                                                                                                                                                                                                                 </v>
      </c>
      <c r="E71" s="624" t="str">
        <f>IFERROR(VLOOKUP(C71,TABELAS!$A:$D,3,FALSE),"")</f>
        <v xml:space="preserve">KG    </v>
      </c>
      <c r="F71" s="192">
        <v>5.15</v>
      </c>
      <c r="G71" s="120">
        <f>IFERROR(VLOOKUP(C71,TABELAS!$A:$D,4,FALSE),"")</f>
        <v>7.51</v>
      </c>
      <c r="H71" s="194">
        <f t="shared" si="2"/>
        <v>38.67</v>
      </c>
      <c r="I71" s="319">
        <f>IFERROR(VLOOKUP(C71,TABELAS!$A:$F,6,FALSE),"")</f>
        <v>7.51</v>
      </c>
      <c r="J71" s="190">
        <f t="shared" si="3"/>
        <v>38.67</v>
      </c>
      <c r="K71" s="217"/>
      <c r="L71" s="8"/>
      <c r="O71" s="7"/>
      <c r="P71" s="7"/>
    </row>
    <row r="72" spans="1:16" ht="45">
      <c r="A72" s="308" t="s">
        <v>12730</v>
      </c>
      <c r="B72" s="191" t="str">
        <f>IFERROR(VLOOKUP(C72,TABELAS!$A:$E,5,FALSE),"")</f>
        <v>SINAPI 07/2024</v>
      </c>
      <c r="C72" s="624">
        <v>87292</v>
      </c>
      <c r="D72" s="119" t="str">
        <f>IFERROR(VLOOKUP(C72,TABELAS!$A:$D,2,FALSE),"")</f>
        <v>ARGAMASSA TRAÇO 1:2:8 (EM VOLUME DE CIMENTO, CAL E AREIA MÉDIA ÚMIDA) PARA EMBOÇO/MASSA ÚNICA/ASSENTAMENTO DE ALVENARIA DE VEDAÇÃO, PREPARO MECÂNICO COM BETONEIRA 400 L. AF_08/2019</v>
      </c>
      <c r="E72" s="624" t="str">
        <f>IFERROR(VLOOKUP(C72,TABELAS!$A:$D,3,FALSE),"")</f>
        <v>M3</v>
      </c>
      <c r="F72" s="192">
        <v>3.2000000000000002E-3</v>
      </c>
      <c r="G72" s="120">
        <f>IFERROR(VLOOKUP(C72,TABELAS!$A:$D,4,FALSE),"")</f>
        <v>654.41</v>
      </c>
      <c r="H72" s="194">
        <f t="shared" si="2"/>
        <v>2.09</v>
      </c>
      <c r="I72" s="319">
        <f>IFERROR(VLOOKUP(C72,TABELAS!$A:$F,6,FALSE),"")</f>
        <v>669.48</v>
      </c>
      <c r="J72" s="190">
        <f t="shared" si="3"/>
        <v>2.14</v>
      </c>
      <c r="K72" s="217"/>
      <c r="L72" s="8"/>
      <c r="O72" s="7"/>
      <c r="P72" s="7"/>
    </row>
    <row r="73" spans="1:16" ht="22.5">
      <c r="A73" s="308" t="s">
        <v>12730</v>
      </c>
      <c r="B73" s="191" t="str">
        <f>IFERROR(VLOOKUP(C73,TABELAS!$A:$E,5,FALSE),"")</f>
        <v>SINAPI 07/2024 INSUMOS</v>
      </c>
      <c r="C73" s="624">
        <v>3767</v>
      </c>
      <c r="D73" s="119" t="str">
        <f>IFERROR(VLOOKUP(C73,TABELAS!$A:$D,2,FALSE),"")</f>
        <v xml:space="preserve">LIXA EM FOLHA PARA PAREDE OU MADEIRA, NUMERO 120, COR VERMELHA                                                                                                                                                                                                                                                                                                                                                                                                                                            </v>
      </c>
      <c r="E73" s="624" t="str">
        <f>IFERROR(VLOOKUP(C73,TABELAS!$A:$D,3,FALSE),"")</f>
        <v xml:space="preserve">UN    </v>
      </c>
      <c r="F73" s="192">
        <v>2.8849999999999998</v>
      </c>
      <c r="G73" s="120">
        <f>IFERROR(VLOOKUP(C73,TABELAS!$A:$D,4,FALSE),"")</f>
        <v>0.74</v>
      </c>
      <c r="H73" s="194">
        <f t="shared" si="2"/>
        <v>2.13</v>
      </c>
      <c r="I73" s="319">
        <f>IFERROR(VLOOKUP(C73,TABELAS!$A:$F,6,FALSE),"")</f>
        <v>0.74</v>
      </c>
      <c r="J73" s="190">
        <f t="shared" si="3"/>
        <v>2.13</v>
      </c>
      <c r="K73" s="217"/>
      <c r="L73" s="8"/>
      <c r="O73" s="7"/>
      <c r="P73" s="7"/>
    </row>
    <row r="74" spans="1:16">
      <c r="A74" s="308" t="s">
        <v>12730</v>
      </c>
      <c r="B74" s="191" t="str">
        <f>IFERROR(VLOOKUP(C74,TABELAS!$A:$E,5,FALSE),"")</f>
        <v>SINAPI 07/2024 INSUMOS</v>
      </c>
      <c r="C74" s="624">
        <v>6085</v>
      </c>
      <c r="D74" s="119" t="str">
        <f>IFERROR(VLOOKUP(C74,TABELAS!$A:$D,2,FALSE),"")</f>
        <v xml:space="preserve">SELADOR ACRILICO OPACO PREMIUM INTERIOR/EXTERIOR                                                                                                                                                                                                                                                                                                                                                                                                                                                          </v>
      </c>
      <c r="E74" s="624" t="str">
        <f>IFERROR(VLOOKUP(C74,TABELAS!$A:$D,3,FALSE),"")</f>
        <v xml:space="preserve">L     </v>
      </c>
      <c r="F74" s="192">
        <f>0.2*1*2.89</f>
        <v>0.57799999999999996</v>
      </c>
      <c r="G74" s="120">
        <f>IFERROR(VLOOKUP(C74,TABELAS!$A:$D,4,FALSE),"")</f>
        <v>12.76</v>
      </c>
      <c r="H74" s="194">
        <f t="shared" si="2"/>
        <v>7.37</v>
      </c>
      <c r="I74" s="319">
        <f>IFERROR(VLOOKUP(C74,TABELAS!$A:$F,6,FALSE),"")</f>
        <v>12.76</v>
      </c>
      <c r="J74" s="190">
        <f t="shared" si="3"/>
        <v>7.37</v>
      </c>
      <c r="K74" s="217"/>
      <c r="L74" s="8"/>
      <c r="O74" s="7"/>
      <c r="P74" s="7"/>
    </row>
    <row r="75" spans="1:16">
      <c r="A75" s="308" t="s">
        <v>12730</v>
      </c>
      <c r="B75" s="191" t="str">
        <f>IFERROR(VLOOKUP(C75,TABELAS!$A:$E,5,FALSE),"")</f>
        <v>SINAPI 07/2024 INSUMOS</v>
      </c>
      <c r="C75" s="624">
        <v>35693</v>
      </c>
      <c r="D75" s="119" t="str">
        <f>IFERROR(VLOOKUP(C75,TABELAS!$A:$D,2,FALSE),"")</f>
        <v xml:space="preserve">TINTA LATEX ACRILICA ECONOMICA, COR BRANCA                                                                                                                                                                                                                                                                                                                                                                                                                                                                </v>
      </c>
      <c r="E75" s="624" t="str">
        <f>IFERROR(VLOOKUP(C75,TABELAS!$A:$D,3,FALSE),"")</f>
        <v xml:space="preserve">L     </v>
      </c>
      <c r="F75" s="192">
        <v>0.5202</v>
      </c>
      <c r="G75" s="120">
        <f>IFERROR(VLOOKUP(C75,TABELAS!$A:$D,4,FALSE),"")</f>
        <v>13.53</v>
      </c>
      <c r="H75" s="194">
        <f t="shared" si="2"/>
        <v>7.03</v>
      </c>
      <c r="I75" s="319">
        <f>IFERROR(VLOOKUP(C75,TABELAS!$A:$F,6,FALSE),"")</f>
        <v>13.53</v>
      </c>
      <c r="J75" s="190">
        <f t="shared" si="3"/>
        <v>7.03</v>
      </c>
      <c r="K75" s="217"/>
      <c r="L75" s="8"/>
      <c r="O75" s="7"/>
      <c r="P75" s="7"/>
    </row>
    <row r="76" spans="1:16" ht="21.75" customHeight="1">
      <c r="A76" s="308" t="s">
        <v>12730</v>
      </c>
      <c r="B76" s="191" t="str">
        <f>IFERROR(VLOOKUP(C76,TABELAS!$A:$E,5,FALSE),"")</f>
        <v>SINAPI 07/2024 INSUMOS</v>
      </c>
      <c r="C76" s="624">
        <v>43651</v>
      </c>
      <c r="D76" s="119" t="str">
        <f>IFERROR(VLOOKUP(C76,TABELAS!$A:$D,2,FALSE),"")</f>
        <v xml:space="preserve">MASSA ACRILICA PARA SUPERFICIES INTERNAS E EXTERNAS                                                                                                                                                                                                                                                                                                                                                                                                                                                       </v>
      </c>
      <c r="E76" s="624" t="s">
        <v>7681</v>
      </c>
      <c r="F76" s="192">
        <f>0.72*1*2.89</f>
        <v>2.0808</v>
      </c>
      <c r="G76" s="120">
        <f>IFERROR(VLOOKUP(C76,TABELAS!$A:$D,4,FALSE),"")</f>
        <v>3.95</v>
      </c>
      <c r="H76" s="194">
        <f t="shared" si="2"/>
        <v>8.2100000000000009</v>
      </c>
      <c r="I76" s="319">
        <f>IFERROR(VLOOKUP(C76,TABELAS!$A:$F,6,FALSE),"")</f>
        <v>3.95</v>
      </c>
      <c r="J76" s="190">
        <f t="shared" si="3"/>
        <v>8.2100000000000009</v>
      </c>
      <c r="K76" s="217"/>
      <c r="L76" s="8"/>
      <c r="O76" s="7"/>
      <c r="P76" s="7"/>
    </row>
    <row r="77" spans="1:16" ht="22.5">
      <c r="A77" s="308" t="s">
        <v>12730</v>
      </c>
      <c r="B77" s="191" t="str">
        <f>IFERROR(VLOOKUP(C77,TABELAS!$A:$E,5,FALSE),"")</f>
        <v>SINAPI 07/2024</v>
      </c>
      <c r="C77" s="624">
        <v>88629</v>
      </c>
      <c r="D77" s="119" t="str">
        <f>IFERROR(VLOOKUP(C77,TABELAS!$A:$D,2,FALSE),"")</f>
        <v>ARGAMASSA TRAÇO 1:3 (EM VOLUME DE CIMENTO E AREIA MÉDIA ÚMIDA), PREPARO MANUAL. AF_08/2019</v>
      </c>
      <c r="E77" s="624" t="str">
        <f>IFERROR(VLOOKUP(C77,TABELAS!$A:$D,3,FALSE),"")</f>
        <v>M3</v>
      </c>
      <c r="F77" s="192">
        <f>(0.0009+0.0026)</f>
        <v>3.5000000000000001E-3</v>
      </c>
      <c r="G77" s="120">
        <f>IFERROR(VLOOKUP(C77,TABELAS!$A:$D,4,FALSE),"")</f>
        <v>617.98</v>
      </c>
      <c r="H77" s="194">
        <f t="shared" si="2"/>
        <v>2.16</v>
      </c>
      <c r="I77" s="319">
        <f>IFERROR(VLOOKUP(C77,TABELAS!$A:$F,6,FALSE),"")</f>
        <v>637.16999999999996</v>
      </c>
      <c r="J77" s="190">
        <f t="shared" si="3"/>
        <v>2.23</v>
      </c>
      <c r="K77" s="217"/>
      <c r="L77" s="8"/>
      <c r="O77" s="7"/>
      <c r="P77" s="7"/>
    </row>
    <row r="78" spans="1:16" ht="33.75">
      <c r="A78" s="308" t="s">
        <v>12730</v>
      </c>
      <c r="B78" s="191" t="str">
        <f>IFERROR(VLOOKUP(C78,TABELAS!$A:$E,5,FALSE),"")</f>
        <v>SINAPI 07/2024 INSUMOS</v>
      </c>
      <c r="C78" s="624">
        <v>7796</v>
      </c>
      <c r="D78" s="119" t="str">
        <f>IFERROR(VLOOKUP(C78,TABELAS!$A:$D,2,FALSE),"")</f>
        <v xml:space="preserve">TUBO DE CONCRETO SIMPLES PARA AGUAS PLUVIAIS, CLASSE PS1, COM ENCAIXE PONTA E BOLSA, DIAMETRO NOMINAL DE 300 MM                                                                                                                                                                                                                                                                                                                                                                                           </v>
      </c>
      <c r="E78" s="624" t="str">
        <f>IFERROR(VLOOKUP(C78,TABELAS!$A:$D,3,FALSE),"")</f>
        <v xml:space="preserve">M     </v>
      </c>
      <c r="F78" s="192">
        <v>0.91</v>
      </c>
      <c r="G78" s="120">
        <f>IFERROR(VLOOKUP(C78,TABELAS!$A:$D,4,FALSE),"")</f>
        <v>62</v>
      </c>
      <c r="H78" s="194">
        <f t="shared" si="2"/>
        <v>56.42</v>
      </c>
      <c r="I78" s="319">
        <f>IFERROR(VLOOKUP(C78,TABELAS!$A:$F,6,FALSE),"")</f>
        <v>62</v>
      </c>
      <c r="J78" s="190">
        <f t="shared" si="3"/>
        <v>56.42</v>
      </c>
      <c r="K78" s="217"/>
      <c r="L78" s="8"/>
      <c r="O78" s="7"/>
      <c r="P78" s="7"/>
    </row>
    <row r="79" spans="1:16" ht="33.75">
      <c r="A79" s="308" t="s">
        <v>12730</v>
      </c>
      <c r="B79" s="191" t="str">
        <f>IFERROR(VLOOKUP(C79,TABELAS!$A:$E,5,FALSE),"")</f>
        <v>SINAPI 07/2024 INSUMOS</v>
      </c>
      <c r="C79" s="624">
        <v>4400</v>
      </c>
      <c r="D79" s="119" t="str">
        <f>IFERROR(VLOOKUP(C79,TABELAS!$A:$D,2,FALSE),"")</f>
        <v xml:space="preserve">CAIBRO NAO APARELHADO, *6 X 8* CM, EM MACARANDUBA/MASSARANDUBA, ANGELIM OU EQUIVALENTE DA REGIAO - BRUTA                                                                                                                                                                                                                                                                                                                                                                                                  </v>
      </c>
      <c r="E79" s="624" t="str">
        <f>IFERROR(VLOOKUP(C79,TABELAS!$A:$D,3,FALSE),"")</f>
        <v xml:space="preserve">M     </v>
      </c>
      <c r="F79" s="192">
        <f>(0.2+0.88)</f>
        <v>1.08</v>
      </c>
      <c r="G79" s="120">
        <f>IFERROR(VLOOKUP(C79,TABELAS!$A:$D,4,FALSE),"")</f>
        <v>21.72</v>
      </c>
      <c r="H79" s="194">
        <f t="shared" si="2"/>
        <v>23.45</v>
      </c>
      <c r="I79" s="319">
        <f>IFERROR(VLOOKUP(C79,TABELAS!$A:$F,6,FALSE),"")</f>
        <v>21.72</v>
      </c>
      <c r="J79" s="190">
        <f t="shared" si="3"/>
        <v>23.45</v>
      </c>
      <c r="K79" s="217"/>
      <c r="L79" s="8"/>
      <c r="O79" s="7"/>
      <c r="P79" s="7"/>
    </row>
    <row r="80" spans="1:16" ht="33.75">
      <c r="A80" s="308" t="s">
        <v>12730</v>
      </c>
      <c r="B80" s="191" t="str">
        <f>IFERROR(VLOOKUP(C80,TABELAS!$A:$E,5,FALSE),"")</f>
        <v>SINAPI 07/2024 INSUMOS</v>
      </c>
      <c r="C80" s="624">
        <v>1346</v>
      </c>
      <c r="D80" s="119" t="str">
        <f>IFERROR(VLOOKUP(C80,TABELAS!$A:$D,2,FALSE),"")</f>
        <v xml:space="preserve">CHAPA/PAINEL DE MADEIRA COMPENSADA PLASTIFICADA (MADEIRITE PLASTIFICADO) PARA FORMA DE CONCRETO, DE 2200 X 1100 MM, E = 10 MM                                                                                                                                                                                                                                                                                                                                                                             </v>
      </c>
      <c r="E80" s="624" t="str">
        <f>IFERROR(VLOOKUP(C80,TABELAS!$A:$D,3,FALSE),"")</f>
        <v xml:space="preserve">M2    </v>
      </c>
      <c r="F80" s="192">
        <v>0.18</v>
      </c>
      <c r="G80" s="120">
        <f>IFERROR(VLOOKUP(C80,TABELAS!$A:$D,4,FALSE),"")</f>
        <v>46.84</v>
      </c>
      <c r="H80" s="194">
        <f t="shared" si="2"/>
        <v>8.43</v>
      </c>
      <c r="I80" s="319">
        <f>IFERROR(VLOOKUP(C80,TABELAS!$A:$F,6,FALSE),"")</f>
        <v>46.84</v>
      </c>
      <c r="J80" s="190">
        <f t="shared" si="3"/>
        <v>8.43</v>
      </c>
      <c r="K80" s="217"/>
      <c r="L80" s="8"/>
      <c r="O80" s="7"/>
      <c r="P80" s="7"/>
    </row>
    <row r="81" spans="1:16" ht="22.5">
      <c r="A81" s="308" t="s">
        <v>12730</v>
      </c>
      <c r="B81" s="191" t="str">
        <f>IFERROR(VLOOKUP(C81,TABELAS!$A:$E,5,FALSE),"")</f>
        <v>SINAPI 07/2024 INSUMOS</v>
      </c>
      <c r="C81" s="624">
        <v>2692</v>
      </c>
      <c r="D81" s="119" t="str">
        <f>IFERROR(VLOOKUP(C81,TABELAS!$A:$D,2,FALSE),"")</f>
        <v xml:space="preserve">DESMOLDANTE PROTETOR PARA FORMAS DE MADEIRA, DE BASE OLEOSA EMULSIONADA EM AGUA                                                                                                                                                                                                                                                                                                                                                                                                                           </v>
      </c>
      <c r="E81" s="624" t="str">
        <f>IFERROR(VLOOKUP(C81,TABELAS!$A:$D,3,FALSE),"")</f>
        <v xml:space="preserve">L     </v>
      </c>
      <c r="F81" s="192">
        <f>(0.018+0.019)</f>
        <v>3.6999999999999998E-2</v>
      </c>
      <c r="G81" s="120">
        <f>IFERROR(VLOOKUP(C81,TABELAS!$A:$D,4,FALSE),"")</f>
        <v>7.77</v>
      </c>
      <c r="H81" s="194">
        <f t="shared" si="2"/>
        <v>0.28000000000000003</v>
      </c>
      <c r="I81" s="319">
        <f>IFERROR(VLOOKUP(C81,TABELAS!$A:$F,6,FALSE),"")</f>
        <v>7.77</v>
      </c>
      <c r="J81" s="190">
        <f t="shared" si="3"/>
        <v>0.28000000000000003</v>
      </c>
      <c r="K81" s="217"/>
      <c r="L81" s="8"/>
      <c r="O81" s="7"/>
      <c r="P81" s="7"/>
    </row>
    <row r="82" spans="1:16" ht="22.5">
      <c r="A82" s="308" t="s">
        <v>12730</v>
      </c>
      <c r="B82" s="191" t="str">
        <f>IFERROR(VLOOKUP(C82,TABELAS!$A:$E,5,FALSE),"")</f>
        <v>SINAPI 07/2024 INSUMOS</v>
      </c>
      <c r="C82" s="624">
        <v>4509</v>
      </c>
      <c r="D82" s="119" t="str">
        <f>IFERROR(VLOOKUP(C82,TABELAS!$A:$D,2,FALSE),"")</f>
        <v xml:space="preserve">SARRAFO *2,5 X 10* CM EM PINUS, MISTA OU EQUIVALENTE DA REGIAO - BRUTA                                                                                                                                                                                                                                                                                                                                                                                                                                    </v>
      </c>
      <c r="E82" s="624" t="str">
        <f>IFERROR(VLOOKUP(C82,TABELAS!$A:$D,3,FALSE),"")</f>
        <v xml:space="preserve">M     </v>
      </c>
      <c r="F82" s="192">
        <v>0.52</v>
      </c>
      <c r="G82" s="120">
        <f>IFERROR(VLOOKUP(C82,TABELAS!$A:$D,4,FALSE),"")</f>
        <v>5.25</v>
      </c>
      <c r="H82" s="194">
        <f t="shared" si="2"/>
        <v>2.73</v>
      </c>
      <c r="I82" s="319">
        <f>IFERROR(VLOOKUP(C82,TABELAS!$A:$F,6,FALSE),"")</f>
        <v>5.25</v>
      </c>
      <c r="J82" s="190">
        <f t="shared" si="3"/>
        <v>2.73</v>
      </c>
      <c r="K82" s="217"/>
      <c r="L82" s="8"/>
      <c r="O82" s="7"/>
      <c r="P82" s="7"/>
    </row>
    <row r="83" spans="1:16">
      <c r="A83" s="308" t="s">
        <v>12730</v>
      </c>
      <c r="B83" s="191" t="str">
        <f>IFERROR(VLOOKUP(C83,TABELAS!$A:$E,5,FALSE),"")</f>
        <v>SINAPI 07/2024 INSUMOS</v>
      </c>
      <c r="C83" s="624">
        <v>5067</v>
      </c>
      <c r="D83" s="119" t="str">
        <f>IFERROR(VLOOKUP(C83,TABELAS!$A:$D,2,FALSE),"")</f>
        <v xml:space="preserve">PREGO DE ACO POLIDO COM CABECA 16 X 24 (2 1/4 X 12)                                                                                                                                                                                                                                                                                                                                                                                                                                                       </v>
      </c>
      <c r="E83" s="624" t="str">
        <f>IFERROR(VLOOKUP(C83,TABELAS!$A:$D,3,FALSE),"")</f>
        <v xml:space="preserve">KG    </v>
      </c>
      <c r="F83" s="192">
        <v>0.36</v>
      </c>
      <c r="G83" s="120">
        <f>IFERROR(VLOOKUP(C83,TABELAS!$A:$D,4,FALSE),"")</f>
        <v>16.8</v>
      </c>
      <c r="H83" s="194">
        <f t="shared" si="2"/>
        <v>6.04</v>
      </c>
      <c r="I83" s="319">
        <f>IFERROR(VLOOKUP(C83,TABELAS!$A:$F,6,FALSE),"")</f>
        <v>16.8</v>
      </c>
      <c r="J83" s="190">
        <f t="shared" si="3"/>
        <v>6.04</v>
      </c>
      <c r="K83" s="217"/>
      <c r="L83" s="8"/>
      <c r="O83" s="7"/>
      <c r="P83" s="7"/>
    </row>
    <row r="84" spans="1:16" ht="33.75">
      <c r="A84" s="308" t="s">
        <v>12730</v>
      </c>
      <c r="B84" s="191" t="str">
        <f>IFERROR(VLOOKUP(C84,TABELAS!$A:$E,5,FALSE),"")</f>
        <v>SINAPI 07/2024 INSUMOS</v>
      </c>
      <c r="C84" s="624">
        <v>6189</v>
      </c>
      <c r="D84" s="119" t="str">
        <f>IFERROR(VLOOKUP(C84,TABELAS!$A:$D,2,FALSE),"")</f>
        <v xml:space="preserve">TABUA NAO APARELHADA *2,5 X 30* CM, EM MACARANDUBA/MASSARANDUBA, ANGELIM OU EQUIVALENTE DA REGIAO - BRUTA                                                                                                                                                                                                                                                                                                                                                                                                 </v>
      </c>
      <c r="E84" s="624" t="str">
        <f>IFERROR(VLOOKUP(C84,TABELAS!$A:$D,3,FALSE),"")</f>
        <v xml:space="preserve">M     </v>
      </c>
      <c r="F84" s="192">
        <v>0.56000000000000005</v>
      </c>
      <c r="G84" s="120">
        <f>IFERROR(VLOOKUP(C84,TABELAS!$A:$D,4,FALSE),"")</f>
        <v>28.15</v>
      </c>
      <c r="H84" s="194">
        <f t="shared" si="2"/>
        <v>15.76</v>
      </c>
      <c r="I84" s="319">
        <f>IFERROR(VLOOKUP(C84,TABELAS!$A:$F,6,FALSE),"")</f>
        <v>28.15</v>
      </c>
      <c r="J84" s="190">
        <f t="shared" si="3"/>
        <v>15.76</v>
      </c>
      <c r="K84" s="217"/>
      <c r="L84" s="8"/>
      <c r="O84" s="7"/>
      <c r="P84" s="7"/>
    </row>
    <row r="85" spans="1:16" ht="22.5">
      <c r="A85" s="308" t="s">
        <v>12730</v>
      </c>
      <c r="B85" s="191" t="str">
        <f>IFERROR(VLOOKUP(C85,TABELAS!$A:$E,5,FALSE),"")</f>
        <v>SINAPI 07/2024 INSUMOS</v>
      </c>
      <c r="C85" s="624">
        <v>43130</v>
      </c>
      <c r="D85" s="119" t="str">
        <f>IFERROR(VLOOKUP(C85,TABELAS!$A:$D,2,FALSE),"")</f>
        <v xml:space="preserve">ARAME GALVANIZADO 12 BWG, D = 2,76 MM (0,048 KG/M) OU 14 BWG, D = 2,11 MM (0,026 KG/M)                                                                                                                                                                                                                                                                                                                                                                                                                    </v>
      </c>
      <c r="E85" s="624" t="str">
        <f>IFERROR(VLOOKUP(C85,TABELAS!$A:$D,3,FALSE),"")</f>
        <v xml:space="preserve">KG    </v>
      </c>
      <c r="F85" s="192">
        <v>0.18</v>
      </c>
      <c r="G85" s="120">
        <f>IFERROR(VLOOKUP(C85,TABELAS!$A:$D,4,FALSE),"")</f>
        <v>20.5</v>
      </c>
      <c r="H85" s="194">
        <f t="shared" si="2"/>
        <v>3.69</v>
      </c>
      <c r="I85" s="319">
        <f>IFERROR(VLOOKUP(C85,TABELAS!$A:$F,6,FALSE),"")</f>
        <v>20.5</v>
      </c>
      <c r="J85" s="190">
        <f t="shared" si="3"/>
        <v>3.69</v>
      </c>
      <c r="K85" s="217"/>
      <c r="L85" s="8"/>
      <c r="O85" s="7"/>
      <c r="P85" s="7"/>
    </row>
    <row r="86" spans="1:16">
      <c r="A86" s="308" t="s">
        <v>12730</v>
      </c>
      <c r="B86" s="191" t="str">
        <f>IFERROR(VLOOKUP(C86,TABELAS!$A:$E,5,FALSE),"")</f>
        <v>SINAPI 07/2024 INSUMOS</v>
      </c>
      <c r="C86" s="624">
        <v>3768</v>
      </c>
      <c r="D86" s="119" t="str">
        <f>IFERROR(VLOOKUP(C86,TABELAS!$A:$D,2,FALSE),"")</f>
        <v xml:space="preserve">LIXA EM FOLHA PARA FERRO, NUMERO 150                                                                                                                                                                                                                                                                                                                                                                                                                                                                      </v>
      </c>
      <c r="E86" s="624" t="str">
        <f>IFERROR(VLOOKUP(C86,TABELAS!$A:$D,3,FALSE),"")</f>
        <v xml:space="preserve">UN    </v>
      </c>
      <c r="F86" s="192">
        <v>0.5</v>
      </c>
      <c r="G86" s="120">
        <f>IFERROR(VLOOKUP(C86,TABELAS!$A:$D,4,FALSE),"")</f>
        <v>2.2200000000000002</v>
      </c>
      <c r="H86" s="194">
        <f t="shared" si="2"/>
        <v>1.1100000000000001</v>
      </c>
      <c r="I86" s="319">
        <f>IFERROR(VLOOKUP(C86,TABELAS!$A:$F,6,FALSE),"")</f>
        <v>2.2200000000000002</v>
      </c>
      <c r="J86" s="190">
        <f t="shared" si="3"/>
        <v>1.1100000000000001</v>
      </c>
      <c r="K86" s="217"/>
      <c r="L86" s="8"/>
      <c r="O86" s="7"/>
      <c r="P86" s="7"/>
    </row>
    <row r="87" spans="1:16" ht="22.5">
      <c r="A87" s="308" t="s">
        <v>12730</v>
      </c>
      <c r="B87" s="191" t="str">
        <f>IFERROR(VLOOKUP(C87,TABELAS!$A:$E,5,FALSE),"")</f>
        <v>SINAPI 07/2024 INSUMOS</v>
      </c>
      <c r="C87" s="624">
        <v>4517</v>
      </c>
      <c r="D87" s="119" t="str">
        <f>IFERROR(VLOOKUP(C87,TABELAS!$A:$D,2,FALSE),"")</f>
        <v xml:space="preserve">SARRAFO *2,5 X 7,5* CM EM PINUS, MISTA OU EQUIVALENTE DA REGIAO - BRUTA                                                                                                                                                                                                                                                                                                                                                                                                                                   </v>
      </c>
      <c r="E87" s="624" t="str">
        <f>IFERROR(VLOOKUP(C87,TABELAS!$A:$D,3,FALSE),"")</f>
        <v xml:space="preserve">M     </v>
      </c>
      <c r="F87" s="192">
        <v>0.36</v>
      </c>
      <c r="G87" s="120">
        <f>IFERROR(VLOOKUP(C87,TABELAS!$A:$D,4,FALSE),"")</f>
        <v>3.62</v>
      </c>
      <c r="H87" s="194">
        <f t="shared" si="2"/>
        <v>1.3</v>
      </c>
      <c r="I87" s="319">
        <f>IFERROR(VLOOKUP(C87,TABELAS!$A:$F,6,FALSE),"")</f>
        <v>3.62</v>
      </c>
      <c r="J87" s="190">
        <f t="shared" si="3"/>
        <v>1.3</v>
      </c>
      <c r="K87" s="217"/>
      <c r="L87" s="8"/>
      <c r="O87" s="7"/>
      <c r="P87" s="7"/>
    </row>
    <row r="88" spans="1:16" ht="33.75">
      <c r="A88" s="308" t="s">
        <v>12730</v>
      </c>
      <c r="B88" s="191" t="str">
        <f>IFERROR(VLOOKUP(C88,TABELAS!$A:$E,5,FALSE),"")</f>
        <v>SINAPI 07/2024 INSUMOS</v>
      </c>
      <c r="C88" s="624">
        <v>1355</v>
      </c>
      <c r="D88" s="119" t="str">
        <f>IFERROR(VLOOKUP(C88,TABELAS!$A:$D,2,FALSE),"")</f>
        <v xml:space="preserve">CHAPA/PAINEL DE MADEIRA COMPENSADA RESINADA (MADEIRITE RESINADO ROSA) PARA FORMA DE CONCRETO, DE 2200 X 1100 MM, E = 14 MM                                                                                                                                                                                                                                                                                                                                                                                </v>
      </c>
      <c r="E88" s="624" t="str">
        <f>IFERROR(VLOOKUP(C88,TABELAS!$A:$D,3,FALSE),"")</f>
        <v xml:space="preserve">M2    </v>
      </c>
      <c r="F88" s="192">
        <v>0.15</v>
      </c>
      <c r="G88" s="120">
        <f>IFERROR(VLOOKUP(C88,TABELAS!$A:$D,4,FALSE),"")</f>
        <v>38.729999999999997</v>
      </c>
      <c r="H88" s="194">
        <f t="shared" si="2"/>
        <v>5.8</v>
      </c>
      <c r="I88" s="319">
        <f>IFERROR(VLOOKUP(C88,TABELAS!$A:$F,6,FALSE),"")</f>
        <v>38.729999999999997</v>
      </c>
      <c r="J88" s="190">
        <f t="shared" si="3"/>
        <v>5.8</v>
      </c>
      <c r="K88" s="217"/>
      <c r="L88" s="8"/>
      <c r="O88" s="7"/>
      <c r="P88" s="7"/>
    </row>
    <row r="89" spans="1:16">
      <c r="A89" s="308" t="s">
        <v>12730</v>
      </c>
      <c r="B89" s="191" t="str">
        <f>IFERROR(VLOOKUP(C89,TABELAS!$A:$E,5,FALSE),"")</f>
        <v>SINAPI 07/2024 INSUMOS</v>
      </c>
      <c r="C89" s="624">
        <v>5061</v>
      </c>
      <c r="D89" s="119" t="str">
        <f>IFERROR(VLOOKUP(C89,TABELAS!$A:$D,2,FALSE),"")</f>
        <v xml:space="preserve">PREGO DE ACO POLIDO COM CABECA 18 X 27 (2 1/2 X 10)                                                                                                                                                                                                                                                                                                                                                                                                                                                       </v>
      </c>
      <c r="E89" s="624" t="str">
        <f>IFERROR(VLOOKUP(C89,TABELAS!$A:$D,3,FALSE),"")</f>
        <v xml:space="preserve">KG    </v>
      </c>
      <c r="F89" s="192">
        <v>0.12</v>
      </c>
      <c r="G89" s="120">
        <f>IFERROR(VLOOKUP(C89,TABELAS!$A:$D,4,FALSE),"")</f>
        <v>15.5</v>
      </c>
      <c r="H89" s="194">
        <f t="shared" si="2"/>
        <v>1.86</v>
      </c>
      <c r="I89" s="319">
        <f>IFERROR(VLOOKUP(C89,TABELAS!$A:$F,6,FALSE),"")</f>
        <v>15.5</v>
      </c>
      <c r="J89" s="190">
        <f t="shared" si="3"/>
        <v>1.86</v>
      </c>
      <c r="K89" s="217"/>
      <c r="L89" s="8"/>
      <c r="O89" s="7"/>
      <c r="P89" s="7"/>
    </row>
    <row r="90" spans="1:16" ht="22.5">
      <c r="A90" s="308" t="s">
        <v>12730</v>
      </c>
      <c r="B90" s="191" t="str">
        <f>IFERROR(VLOOKUP(C90,TABELAS!$A:$E,5,FALSE),"")</f>
        <v>SINAPI 07/2024 INSUMOS</v>
      </c>
      <c r="C90" s="624">
        <v>10567</v>
      </c>
      <c r="D90" s="119" t="str">
        <f>IFERROR(VLOOKUP(C90,TABELAS!$A:$D,2,FALSE),"")</f>
        <v xml:space="preserve">TABUA *2,5 X 23* CM EM PINUS, MISTA OU EQUIVALENTE DA REGIAO - BRUTA                                                                                                                                                                                                                                                                                                                                                                                                                                      </v>
      </c>
      <c r="E90" s="624" t="str">
        <f>IFERROR(VLOOKUP(C90,TABELAS!$A:$D,3,FALSE),"")</f>
        <v xml:space="preserve">M     </v>
      </c>
      <c r="F90" s="192">
        <v>0.14000000000000001</v>
      </c>
      <c r="G90" s="120">
        <f>IFERROR(VLOOKUP(C90,TABELAS!$A:$D,4,FALSE),"")</f>
        <v>11.7</v>
      </c>
      <c r="H90" s="194">
        <f t="shared" si="2"/>
        <v>1.63</v>
      </c>
      <c r="I90" s="319">
        <f>IFERROR(VLOOKUP(C90,TABELAS!$A:$F,6,FALSE),"")</f>
        <v>11.7</v>
      </c>
      <c r="J90" s="190">
        <f t="shared" si="3"/>
        <v>1.63</v>
      </c>
      <c r="K90" s="217"/>
      <c r="L90" s="8"/>
      <c r="O90" s="7"/>
      <c r="P90" s="7"/>
    </row>
    <row r="91" spans="1:16" ht="33.75">
      <c r="A91" s="308" t="s">
        <v>12730</v>
      </c>
      <c r="B91" s="191" t="str">
        <f>IFERROR(VLOOKUP(C91,TABELAS!$A:$E,5,FALSE),"")</f>
        <v>SINAPI 07/2024 INSUMOS</v>
      </c>
      <c r="C91" s="624">
        <v>7781</v>
      </c>
      <c r="D91" s="119" t="str">
        <f>IFERROR(VLOOKUP(C91,TABELAS!$A:$D,2,FALSE),"")</f>
        <v xml:space="preserve">TUBO DE CONCRETO SIMPLES PARA AGUAS PLUVIAIS, CLASSE PS1, COM ENCAIXE PONTA E BOLSA, DIAMETRO NOMINAL DE 400 MM                                                                                                                                                                                                                                                                                                                                                                                           </v>
      </c>
      <c r="E91" s="624" t="str">
        <f>IFERROR(VLOOKUP(C91,TABELAS!$A:$D,3,FALSE),"")</f>
        <v xml:space="preserve">M     </v>
      </c>
      <c r="F91" s="192">
        <v>2.65</v>
      </c>
      <c r="G91" s="120">
        <f>IFERROR(VLOOKUP(C91,TABELAS!$A:$D,4,FALSE),"")</f>
        <v>73.260000000000005</v>
      </c>
      <c r="H91" s="194">
        <f t="shared" si="2"/>
        <v>194.13</v>
      </c>
      <c r="I91" s="319">
        <f>IFERROR(VLOOKUP(C91,TABELAS!$A:$F,6,FALSE),"")</f>
        <v>73.260000000000005</v>
      </c>
      <c r="J91" s="190">
        <f t="shared" si="3"/>
        <v>194.13</v>
      </c>
      <c r="K91" s="217"/>
      <c r="L91" s="8"/>
      <c r="O91" s="7"/>
      <c r="P91" s="7"/>
    </row>
    <row r="92" spans="1:16">
      <c r="A92" s="390"/>
      <c r="B92" s="391"/>
      <c r="C92" s="757"/>
      <c r="D92" s="428"/>
      <c r="E92" s="104"/>
      <c r="F92" s="429"/>
      <c r="G92" s="272" t="s">
        <v>12731</v>
      </c>
      <c r="H92" s="273">
        <f>+SUM(H63:H91)</f>
        <v>534.79999999999995</v>
      </c>
      <c r="I92" s="272" t="s">
        <v>12731</v>
      </c>
      <c r="J92" s="318">
        <f>+SUM(J63:J91)</f>
        <v>539.74</v>
      </c>
      <c r="K92" s="217"/>
      <c r="L92" s="8">
        <f>SUM(L32:L34)</f>
        <v>0</v>
      </c>
      <c r="O92" s="7"/>
      <c r="P92" s="7"/>
    </row>
    <row r="93" spans="1:16">
      <c r="A93" s="390"/>
      <c r="B93" s="391"/>
      <c r="C93" s="757"/>
      <c r="D93" s="758"/>
      <c r="E93" s="104"/>
      <c r="F93" s="429"/>
      <c r="G93" s="272" t="s">
        <v>12732</v>
      </c>
      <c r="H93" s="273">
        <f>+SUM(H57:H62)</f>
        <v>336.8</v>
      </c>
      <c r="I93" s="272" t="s">
        <v>12732</v>
      </c>
      <c r="J93" s="318">
        <f>+SUM(J57:J62)</f>
        <v>377.53</v>
      </c>
      <c r="K93" s="217"/>
      <c r="L93" s="8"/>
      <c r="O93" s="7"/>
      <c r="P93" s="7"/>
    </row>
    <row r="94" spans="1:16">
      <c r="A94" s="390"/>
      <c r="B94" s="391"/>
      <c r="C94" s="757"/>
      <c r="D94" s="758"/>
      <c r="E94" s="104"/>
      <c r="F94" s="429"/>
      <c r="G94" s="120" t="s">
        <v>12733</v>
      </c>
      <c r="H94" s="194">
        <v>0</v>
      </c>
      <c r="I94" s="120" t="s">
        <v>12733</v>
      </c>
      <c r="J94" s="190">
        <v>0</v>
      </c>
      <c r="K94" s="217"/>
      <c r="L94" s="8"/>
      <c r="O94" s="7"/>
      <c r="P94" s="7"/>
    </row>
    <row r="95" spans="1:16" ht="15.75" thickBot="1">
      <c r="A95" s="390"/>
      <c r="B95" s="391"/>
      <c r="C95" s="430"/>
      <c r="D95" s="431"/>
      <c r="E95" s="140"/>
      <c r="F95" s="429"/>
      <c r="G95" s="269" t="s">
        <v>12561</v>
      </c>
      <c r="H95" s="270">
        <f>SUM(H92:H94)</f>
        <v>871.6</v>
      </c>
      <c r="I95" s="269" t="s">
        <v>12561</v>
      </c>
      <c r="J95" s="271">
        <f>SUM(J92:J94)</f>
        <v>917.27</v>
      </c>
      <c r="K95" s="217"/>
      <c r="L95" s="8"/>
      <c r="O95" s="7"/>
      <c r="P95" s="7"/>
    </row>
    <row r="96" spans="1:16" ht="15.75" customHeight="1" thickBot="1">
      <c r="A96" s="852" t="s">
        <v>12734</v>
      </c>
      <c r="B96" s="853"/>
      <c r="C96" s="854"/>
      <c r="D96" s="870" t="s">
        <v>12740</v>
      </c>
      <c r="E96" s="871"/>
      <c r="F96" s="871"/>
      <c r="G96" s="871"/>
      <c r="H96" s="871"/>
      <c r="I96" s="871"/>
      <c r="J96" s="872"/>
      <c r="K96" s="217"/>
      <c r="L96" s="8"/>
      <c r="O96" s="7"/>
      <c r="P96" s="7"/>
    </row>
    <row r="97" spans="1:16" s="9" customFormat="1" ht="15" customHeight="1" thickBot="1">
      <c r="A97" s="462"/>
      <c r="J97" s="463"/>
      <c r="K97" s="436"/>
    </row>
    <row r="98" spans="1:16" ht="26.25" customHeight="1">
      <c r="A98" s="850" t="s">
        <v>12742</v>
      </c>
      <c r="B98" s="851"/>
      <c r="C98" s="325" t="s">
        <v>12666</v>
      </c>
      <c r="D98" s="342" t="s">
        <v>12856</v>
      </c>
      <c r="E98" s="323" t="s">
        <v>12853</v>
      </c>
      <c r="F98" s="422">
        <v>45474</v>
      </c>
      <c r="G98" s="324" t="s">
        <v>12723</v>
      </c>
      <c r="H98" s="324">
        <f>SUM(H100:H103)</f>
        <v>85.19</v>
      </c>
      <c r="I98" s="422">
        <v>45474</v>
      </c>
      <c r="J98" s="326">
        <f>SUM(J100:J103)</f>
        <v>87.79</v>
      </c>
      <c r="K98" s="217"/>
      <c r="L98" s="8"/>
      <c r="O98" s="7"/>
      <c r="P98" s="7"/>
    </row>
    <row r="99" spans="1:16" s="263" customFormat="1" ht="24.75" customHeight="1">
      <c r="A99" s="605"/>
      <c r="B99" s="606" t="s">
        <v>12553</v>
      </c>
      <c r="C99" s="606" t="s">
        <v>12554</v>
      </c>
      <c r="D99" s="607" t="s">
        <v>12724</v>
      </c>
      <c r="E99" s="606" t="s">
        <v>4</v>
      </c>
      <c r="F99" s="608" t="s">
        <v>12725</v>
      </c>
      <c r="G99" s="608" t="s">
        <v>12671</v>
      </c>
      <c r="H99" s="608" t="s">
        <v>12726</v>
      </c>
      <c r="I99" s="609" t="s">
        <v>12727</v>
      </c>
      <c r="J99" s="610" t="s">
        <v>12728</v>
      </c>
      <c r="K99" s="412"/>
      <c r="L99" s="611"/>
      <c r="M99" s="612"/>
      <c r="N99" s="613"/>
      <c r="O99" s="613"/>
      <c r="P99" s="613"/>
    </row>
    <row r="100" spans="1:16" ht="22.5">
      <c r="A100" s="308" t="s">
        <v>12729</v>
      </c>
      <c r="B100" s="191" t="str">
        <f>IFERROR(VLOOKUP(C100,TABELAS!$A:$E,5,FALSE),"")</f>
        <v>SINAPI 07/2024</v>
      </c>
      <c r="C100" s="624">
        <v>88267</v>
      </c>
      <c r="D100" s="119" t="str">
        <f>IFERROR(VLOOKUP(C100,TABELAS!$A:$D,2,FALSE),"")</f>
        <v>ENCANADOR OU BOMBEIRO HIDRÁULICO COM ENCARGOS COMPLEMENTARES</v>
      </c>
      <c r="E100" s="624" t="str">
        <f>IFERROR(VLOOKUP(C100,TABELAS!$A:$D,3,FALSE),"")</f>
        <v>H</v>
      </c>
      <c r="F100" s="192">
        <v>0.5</v>
      </c>
      <c r="G100" s="120">
        <f>IFERROR(VLOOKUP(C100,TABELAS!$A:$D,4,FALSE),"")</f>
        <v>22.76</v>
      </c>
      <c r="H100" s="194">
        <f>IFERROR(TRUNC(F100*G100,2),"")</f>
        <v>11.38</v>
      </c>
      <c r="I100" s="319">
        <f>IFERROR(VLOOKUP(C100,TABELAS!$A:$F,6,FALSE),"")</f>
        <v>25.73</v>
      </c>
      <c r="J100" s="190">
        <f>IFERROR(TRUNC(F100*I100,2),"")</f>
        <v>12.86</v>
      </c>
      <c r="K100" s="217"/>
      <c r="L100" s="8"/>
      <c r="O100" s="7"/>
      <c r="P100" s="7"/>
    </row>
    <row r="101" spans="1:16">
      <c r="A101" s="308" t="s">
        <v>12729</v>
      </c>
      <c r="B101" s="191" t="str">
        <f>IFERROR(VLOOKUP(C101,TABELAS!$A:$E,5,FALSE),"")</f>
        <v>SINAPI 07/2024</v>
      </c>
      <c r="C101" s="624">
        <v>88316</v>
      </c>
      <c r="D101" s="119" t="str">
        <f>IFERROR(VLOOKUP(C101,TABELAS!$A:$D,2,FALSE),"")</f>
        <v>SERVENTE COM ENCARGOS COMPLEMENTARES</v>
      </c>
      <c r="E101" s="624" t="str">
        <f>IFERROR(VLOOKUP(C101,TABELAS!$A:$D,3,FALSE),"")</f>
        <v>H</v>
      </c>
      <c r="F101" s="192">
        <v>0.5</v>
      </c>
      <c r="G101" s="120">
        <f>IFERROR(VLOOKUP(C101,TABELAS!$A:$D,4,FALSE),"")</f>
        <v>18.809999999999999</v>
      </c>
      <c r="H101" s="194">
        <f>IFERROR(TRUNC(F101*G101,2),"")</f>
        <v>9.4</v>
      </c>
      <c r="I101" s="319">
        <f>IFERROR(VLOOKUP(C101,TABELAS!$A:$F,6,FALSE),"")</f>
        <v>21.05</v>
      </c>
      <c r="J101" s="190">
        <f>IFERROR(TRUNC(F101*I101,2),"")</f>
        <v>10.52</v>
      </c>
      <c r="K101" s="217"/>
      <c r="L101" s="8"/>
      <c r="O101" s="7"/>
      <c r="P101" s="7"/>
    </row>
    <row r="102" spans="1:16" ht="33.75">
      <c r="A102" s="308" t="s">
        <v>12730</v>
      </c>
      <c r="B102" s="191" t="str">
        <f>IFERROR(VLOOKUP(C102,TABELAS!$A:$E,5,FALSE),"")</f>
        <v>SINAPI 07/2024 INSUMOS</v>
      </c>
      <c r="C102" s="624">
        <v>11762</v>
      </c>
      <c r="D102" s="119" t="str">
        <f>IFERROR(VLOOKUP(C102,TABELAS!$A:$D,2,FALSE),"")</f>
        <v xml:space="preserve">TORNEIRA METALICA CROMADA PARA JARDIM / TANQUE, COM BICO PLASTICO, CANO LONGO, DE PAREDE, PADRAO POPULAR / USO GERAL, 1/2" OU 3/4" (REF 1153 / 1130)                                                                                                                                                                                                                                                                                                                                                      </v>
      </c>
      <c r="E102" s="624" t="str">
        <f>IFERROR(VLOOKUP(C102,TABELAS!$A:$D,3,FALSE),"")</f>
        <v xml:space="preserve">UN    </v>
      </c>
      <c r="F102" s="192">
        <v>1.05</v>
      </c>
      <c r="G102" s="120">
        <f>IFERROR(VLOOKUP(C102,TABELAS!$A:$D,4,FALSE),"")</f>
        <v>61.2</v>
      </c>
      <c r="H102" s="194">
        <f>IFERROR(TRUNC(F102*G102,2),"")</f>
        <v>64.260000000000005</v>
      </c>
      <c r="I102" s="319">
        <f>IFERROR(VLOOKUP(C102,TABELAS!$A:$F,6,FALSE),"")</f>
        <v>61.2</v>
      </c>
      <c r="J102" s="190">
        <f>IFERROR(TRUNC(F102*I102,2),"")</f>
        <v>64.260000000000005</v>
      </c>
      <c r="K102" s="217"/>
      <c r="L102" s="8"/>
      <c r="O102" s="7"/>
      <c r="P102" s="7"/>
    </row>
    <row r="103" spans="1:16">
      <c r="A103" s="308" t="s">
        <v>12730</v>
      </c>
      <c r="B103" s="191" t="str">
        <f>IFERROR(VLOOKUP(C103,TABELAS!$A:$E,5,FALSE),"")</f>
        <v>SINAPI 07/2024 INSUMOS</v>
      </c>
      <c r="C103" s="624">
        <v>3146</v>
      </c>
      <c r="D103" s="119" t="str">
        <f>IFERROR(VLOOKUP(C103,TABELAS!$A:$D,2,FALSE),"")</f>
        <v xml:space="preserve">FITA VEDA ROSCA EM ROLOS DE 18 MM X 10 M (L X C)                                                                                                                                                                                                                                                                                                                                                                                                                                                          </v>
      </c>
      <c r="E103" s="624" t="str">
        <f>IFERROR(VLOOKUP(C103,TABELAS!$A:$D,3,FALSE),"")</f>
        <v xml:space="preserve">UN    </v>
      </c>
      <c r="F103" s="192">
        <v>0.05</v>
      </c>
      <c r="G103" s="120">
        <f>IFERROR(VLOOKUP(C103,TABELAS!$A:$D,4,FALSE),"")</f>
        <v>3</v>
      </c>
      <c r="H103" s="194">
        <f>IFERROR(TRUNC(F103*G103,2),"")</f>
        <v>0.15</v>
      </c>
      <c r="I103" s="319">
        <f>IFERROR(VLOOKUP(C103,TABELAS!$A:$F,6,FALSE),"")</f>
        <v>3</v>
      </c>
      <c r="J103" s="190">
        <f>IFERROR(TRUNC(F103*I103,2),"")</f>
        <v>0.15</v>
      </c>
      <c r="K103" s="217"/>
      <c r="L103" s="8"/>
      <c r="O103" s="7"/>
      <c r="P103" s="7"/>
    </row>
    <row r="104" spans="1:16" ht="15.75" customHeight="1">
      <c r="A104" s="390"/>
      <c r="B104" s="391"/>
      <c r="C104" s="757"/>
      <c r="D104" s="428"/>
      <c r="E104" s="104"/>
      <c r="F104" s="429"/>
      <c r="G104" s="272" t="s">
        <v>12743</v>
      </c>
      <c r="H104" s="273">
        <f>+SUM(H102:H103)</f>
        <v>64.41</v>
      </c>
      <c r="I104" s="272" t="s">
        <v>12732</v>
      </c>
      <c r="J104" s="318">
        <f>+SUM(J102:J103)</f>
        <v>64.41</v>
      </c>
      <c r="K104" s="217"/>
      <c r="L104" s="8"/>
      <c r="O104" s="7"/>
      <c r="P104" s="7"/>
    </row>
    <row r="105" spans="1:16" ht="15.75" customHeight="1">
      <c r="A105" s="390"/>
      <c r="B105" s="391"/>
      <c r="C105" s="757"/>
      <c r="D105" s="758"/>
      <c r="E105" s="104"/>
      <c r="F105" s="429"/>
      <c r="G105" s="272" t="s">
        <v>12732</v>
      </c>
      <c r="H105" s="273">
        <f>+SUM(H100:H101)</f>
        <v>20.78</v>
      </c>
      <c r="I105" s="272" t="s">
        <v>12732</v>
      </c>
      <c r="J105" s="318">
        <f>+SUM(J100:J101)</f>
        <v>23.38</v>
      </c>
      <c r="K105" s="217"/>
      <c r="L105" s="8"/>
      <c r="O105" s="7"/>
      <c r="P105" s="7"/>
    </row>
    <row r="106" spans="1:16" ht="15.75" customHeight="1">
      <c r="A106" s="390"/>
      <c r="B106" s="391"/>
      <c r="C106" s="757"/>
      <c r="D106" s="758"/>
      <c r="E106" s="104"/>
      <c r="F106" s="429"/>
      <c r="G106" s="120" t="s">
        <v>12733</v>
      </c>
      <c r="H106" s="194">
        <v>0</v>
      </c>
      <c r="I106" s="120" t="s">
        <v>12733</v>
      </c>
      <c r="J106" s="190">
        <v>0</v>
      </c>
      <c r="K106" s="217"/>
      <c r="L106" s="8"/>
      <c r="O106" s="7"/>
      <c r="P106" s="7"/>
    </row>
    <row r="107" spans="1:16" ht="15.75" customHeight="1" thickBot="1">
      <c r="A107" s="390"/>
      <c r="B107" s="391"/>
      <c r="C107" s="430"/>
      <c r="D107" s="431"/>
      <c r="E107" s="140"/>
      <c r="F107" s="429"/>
      <c r="G107" s="269" t="s">
        <v>12561</v>
      </c>
      <c r="H107" s="270">
        <f>SUM(H104:H106)</f>
        <v>85.19</v>
      </c>
      <c r="I107" s="269" t="s">
        <v>12561</v>
      </c>
      <c r="J107" s="271">
        <f>SUM(J104:J106)</f>
        <v>87.79</v>
      </c>
      <c r="K107" s="217"/>
      <c r="L107" s="8"/>
      <c r="O107" s="7"/>
      <c r="P107" s="7"/>
    </row>
    <row r="108" spans="1:16" ht="15.75" customHeight="1" thickBot="1">
      <c r="A108" s="852" t="s">
        <v>12734</v>
      </c>
      <c r="B108" s="853"/>
      <c r="C108" s="854"/>
      <c r="D108" s="870" t="s">
        <v>12855</v>
      </c>
      <c r="E108" s="871"/>
      <c r="F108" s="871"/>
      <c r="G108" s="871"/>
      <c r="H108" s="871"/>
      <c r="I108" s="871"/>
      <c r="J108" s="872"/>
      <c r="K108" s="217"/>
      <c r="L108" s="8"/>
      <c r="O108" s="7"/>
      <c r="P108" s="7"/>
    </row>
    <row r="109" spans="1:16" s="9" customFormat="1" ht="15.75" thickBot="1">
      <c r="A109" s="462"/>
      <c r="J109" s="463"/>
      <c r="K109" s="436"/>
      <c r="M109" s="434"/>
      <c r="N109" s="435"/>
      <c r="O109" s="434"/>
      <c r="P109" s="434"/>
    </row>
    <row r="110" spans="1:16" ht="16.5" customHeight="1">
      <c r="A110" s="850" t="s">
        <v>12586</v>
      </c>
      <c r="B110" s="851"/>
      <c r="C110" s="325" t="s">
        <v>12666</v>
      </c>
      <c r="D110" s="322" t="s">
        <v>12701</v>
      </c>
      <c r="E110" s="323" t="s">
        <v>10</v>
      </c>
      <c r="F110" s="422">
        <v>45474</v>
      </c>
      <c r="G110" s="324" t="s">
        <v>12723</v>
      </c>
      <c r="H110" s="324">
        <f>SUM(H112:H112)</f>
        <v>28.21</v>
      </c>
      <c r="I110" s="422">
        <v>45474</v>
      </c>
      <c r="J110" s="326">
        <f>SUM(J112:J112)+0.01</f>
        <v>31.58</v>
      </c>
      <c r="M110"/>
      <c r="N110"/>
      <c r="O110"/>
      <c r="P110"/>
    </row>
    <row r="111" spans="1:16" s="263" customFormat="1" ht="22.5">
      <c r="A111" s="605"/>
      <c r="B111" s="606" t="s">
        <v>12553</v>
      </c>
      <c r="C111" s="606" t="s">
        <v>12554</v>
      </c>
      <c r="D111" s="607" t="s">
        <v>12724</v>
      </c>
      <c r="E111" s="606" t="s">
        <v>4</v>
      </c>
      <c r="F111" s="608" t="s">
        <v>12725</v>
      </c>
      <c r="G111" s="608" t="s">
        <v>12671</v>
      </c>
      <c r="H111" s="608" t="s">
        <v>12726</v>
      </c>
      <c r="I111" s="609" t="s">
        <v>12727</v>
      </c>
      <c r="J111" s="610" t="s">
        <v>12728</v>
      </c>
      <c r="K111" s="614"/>
      <c r="M111" s="612"/>
      <c r="N111" s="613"/>
      <c r="O111" s="612"/>
      <c r="P111" s="612"/>
    </row>
    <row r="112" spans="1:16" ht="21.75" customHeight="1">
      <c r="A112" s="308" t="s">
        <v>12729</v>
      </c>
      <c r="B112" s="191" t="str">
        <f>IFERROR(VLOOKUP(C112,TABELAS!$A:$E,5,FALSE),"")</f>
        <v>SINAPI 07/2024</v>
      </c>
      <c r="C112" s="624">
        <v>88316</v>
      </c>
      <c r="D112" s="119" t="s">
        <v>7370</v>
      </c>
      <c r="E112" s="624" t="str">
        <f>IFERROR(VLOOKUP(C112,TABELAS!$A:$D,3,FALSE),"")</f>
        <v>H</v>
      </c>
      <c r="F112" s="192">
        <v>1.5</v>
      </c>
      <c r="G112" s="120">
        <f>IFERROR(VLOOKUP(C112,TABELAS!$A:$D,4,FALSE),"")</f>
        <v>18.809999999999999</v>
      </c>
      <c r="H112" s="194">
        <f>IFERROR(TRUNC(F112*G112,2),"")</f>
        <v>28.21</v>
      </c>
      <c r="I112" s="319">
        <f>IFERROR(VLOOKUP(C112,TABELAS!$A:$F,6,FALSE),"")</f>
        <v>21.05</v>
      </c>
      <c r="J112" s="190">
        <f>IFERROR(TRUNC(F112*I112,2),"")</f>
        <v>31.57</v>
      </c>
      <c r="M112"/>
      <c r="N112"/>
      <c r="O112"/>
      <c r="P112"/>
    </row>
    <row r="113" spans="1:16" ht="15.75" customHeight="1">
      <c r="A113" s="390"/>
      <c r="B113" s="391"/>
      <c r="C113" s="757"/>
      <c r="D113" s="428"/>
      <c r="E113" s="104"/>
      <c r="F113" s="429"/>
      <c r="G113" s="272" t="s">
        <v>12731</v>
      </c>
      <c r="H113" s="273">
        <v>0</v>
      </c>
      <c r="I113" s="272" t="s">
        <v>12731</v>
      </c>
      <c r="J113" s="318">
        <v>0</v>
      </c>
      <c r="K113" s="217"/>
      <c r="L113" s="8"/>
      <c r="O113" s="7"/>
      <c r="P113" s="7"/>
    </row>
    <row r="114" spans="1:16" ht="15.75" customHeight="1">
      <c r="A114" s="390"/>
      <c r="B114" s="391"/>
      <c r="C114" s="757"/>
      <c r="D114" s="758"/>
      <c r="E114" s="104"/>
      <c r="F114" s="429"/>
      <c r="G114" s="272" t="s">
        <v>12732</v>
      </c>
      <c r="H114" s="273">
        <f>+SUM(H112)</f>
        <v>28.21</v>
      </c>
      <c r="I114" s="272" t="s">
        <v>12732</v>
      </c>
      <c r="J114" s="318">
        <f>+SUM(J112)</f>
        <v>31.57</v>
      </c>
      <c r="K114" s="217"/>
      <c r="L114" s="8"/>
      <c r="O114" s="7"/>
      <c r="P114" s="7"/>
    </row>
    <row r="115" spans="1:16" ht="20.25" customHeight="1">
      <c r="A115" s="390"/>
      <c r="B115" s="391"/>
      <c r="C115" s="757"/>
      <c r="D115" s="758"/>
      <c r="E115" s="104"/>
      <c r="F115" s="429"/>
      <c r="G115" s="120" t="s">
        <v>12733</v>
      </c>
      <c r="H115" s="194">
        <v>0</v>
      </c>
      <c r="I115" s="120" t="s">
        <v>12733</v>
      </c>
      <c r="J115" s="190">
        <f>SUM(0)</f>
        <v>0</v>
      </c>
      <c r="M115"/>
      <c r="N115"/>
      <c r="O115"/>
      <c r="P115"/>
    </row>
    <row r="116" spans="1:16" ht="15" customHeight="1" thickBot="1">
      <c r="A116" s="390"/>
      <c r="B116" s="391"/>
      <c r="C116" s="430"/>
      <c r="D116" s="431"/>
      <c r="E116" s="140"/>
      <c r="F116" s="429"/>
      <c r="G116" s="269" t="s">
        <v>12561</v>
      </c>
      <c r="H116" s="270">
        <f>+SUM(H113:H115)</f>
        <v>28.21</v>
      </c>
      <c r="I116" s="269" t="s">
        <v>12561</v>
      </c>
      <c r="J116" s="271">
        <f>SUM(J113:J115)</f>
        <v>31.57</v>
      </c>
      <c r="M116"/>
      <c r="N116"/>
      <c r="O116"/>
      <c r="P116"/>
    </row>
    <row r="117" spans="1:16" ht="15.75" customHeight="1" thickBot="1">
      <c r="A117" s="852" t="s">
        <v>12734</v>
      </c>
      <c r="B117" s="853"/>
      <c r="C117" s="854"/>
      <c r="D117" s="870" t="s">
        <v>12744</v>
      </c>
      <c r="E117" s="871"/>
      <c r="F117" s="871"/>
      <c r="G117" s="871"/>
      <c r="H117" s="871"/>
      <c r="I117" s="871"/>
      <c r="J117" s="872"/>
      <c r="M117"/>
      <c r="N117"/>
      <c r="O117"/>
      <c r="P117"/>
    </row>
    <row r="118" spans="1:16" s="9" customFormat="1" ht="15.75" thickBot="1">
      <c r="A118" s="462"/>
      <c r="J118" s="463"/>
      <c r="K118" s="436"/>
      <c r="M118" s="434"/>
      <c r="N118" s="435"/>
      <c r="O118" s="434"/>
      <c r="P118" s="434"/>
    </row>
    <row r="119" spans="1:16" ht="39.75" customHeight="1">
      <c r="A119" s="850" t="s">
        <v>12626</v>
      </c>
      <c r="B119" s="851"/>
      <c r="C119" s="325" t="s">
        <v>12666</v>
      </c>
      <c r="D119" s="342" t="s">
        <v>12694</v>
      </c>
      <c r="E119" s="323" t="s">
        <v>44</v>
      </c>
      <c r="F119" s="422">
        <v>45474</v>
      </c>
      <c r="G119" s="324" t="s">
        <v>12723</v>
      </c>
      <c r="H119" s="324">
        <f>SUM(H121:H125)</f>
        <v>1743.86</v>
      </c>
      <c r="I119" s="422">
        <v>45474</v>
      </c>
      <c r="J119" s="326">
        <f>SUM(J121:J125)</f>
        <v>1774.93</v>
      </c>
      <c r="K119" s="217"/>
      <c r="L119" s="8"/>
      <c r="O119" s="7"/>
      <c r="P119" s="7"/>
    </row>
    <row r="120" spans="1:16" s="263" customFormat="1" ht="24.75" customHeight="1">
      <c r="A120" s="605"/>
      <c r="B120" s="606" t="s">
        <v>12553</v>
      </c>
      <c r="C120" s="606" t="s">
        <v>12554</v>
      </c>
      <c r="D120" s="607" t="s">
        <v>12724</v>
      </c>
      <c r="E120" s="606" t="s">
        <v>4</v>
      </c>
      <c r="F120" s="608" t="s">
        <v>12725</v>
      </c>
      <c r="G120" s="608" t="s">
        <v>12671</v>
      </c>
      <c r="H120" s="608" t="s">
        <v>12726</v>
      </c>
      <c r="I120" s="609" t="s">
        <v>12727</v>
      </c>
      <c r="J120" s="610" t="s">
        <v>12728</v>
      </c>
      <c r="K120" s="412"/>
      <c r="L120" s="611"/>
      <c r="M120" s="612"/>
      <c r="N120" s="613"/>
      <c r="O120" s="613"/>
      <c r="P120" s="613"/>
    </row>
    <row r="121" spans="1:16" ht="22.5">
      <c r="A121" s="308" t="s">
        <v>12748</v>
      </c>
      <c r="B121" s="191" t="str">
        <f>IFERROR(VLOOKUP(C121,TABELAS!$A:$E,5,FALSE),"")</f>
        <v>SINAPI 07/2024</v>
      </c>
      <c r="C121" s="624">
        <v>94342</v>
      </c>
      <c r="D121" s="119" t="str">
        <f>IFERROR(VLOOKUP(C121,TABELAS!$A:$D,2,FALSE),"")</f>
        <v>ATERRO MANUAL DE VALAS COM AREIA PARA ATERRO. AF_08/2023</v>
      </c>
      <c r="E121" s="624" t="str">
        <f>IFERROR(VLOOKUP(C121,TABELAS!$A:$D,3,FALSE),"")</f>
        <v>M3</v>
      </c>
      <c r="F121" s="192">
        <v>0.40799999999999997</v>
      </c>
      <c r="G121" s="120">
        <f>IFERROR(VLOOKUP(C121,TABELAS!$A:$D,4,FALSE),"")</f>
        <v>113.37</v>
      </c>
      <c r="H121" s="194">
        <f>IFERROR(TRUNC(F121*G121,2),"")</f>
        <v>46.25</v>
      </c>
      <c r="I121" s="319">
        <f>IFERROR(VLOOKUP(C121,TABELAS!$A:$F,6,FALSE),"")</f>
        <v>115.92</v>
      </c>
      <c r="J121" s="190">
        <f>IFERROR(TRUNC(F121*I121,2),"")</f>
        <v>47.29</v>
      </c>
      <c r="K121" s="217"/>
      <c r="L121" s="8"/>
      <c r="O121" s="7"/>
      <c r="P121" s="7"/>
    </row>
    <row r="122" spans="1:16" ht="22.5">
      <c r="A122" s="308" t="s">
        <v>12920</v>
      </c>
      <c r="B122" s="191" t="str">
        <f>IFERROR(VLOOKUP(C122,TABELAS!$A:$E,5,FALSE),"")</f>
        <v>SINAPI 07/2024</v>
      </c>
      <c r="C122" s="624">
        <v>93358</v>
      </c>
      <c r="D122" s="119" t="str">
        <f>IFERROR(VLOOKUP(C122,TABELAS!$A:$D,2,FALSE),"")</f>
        <v>ESCAVAÇÃO MANUAL DE VALA COM PROFUNDIDADE MENOR OU IGUAL A 1,30 M. AF_02/2021</v>
      </c>
      <c r="E122" s="624" t="str">
        <f>IFERROR(VLOOKUP(C122,TABELAS!$A:$D,3,FALSE),"")</f>
        <v>M3</v>
      </c>
      <c r="F122" s="192">
        <v>1.224</v>
      </c>
      <c r="G122" s="120">
        <f>IFERROR(VLOOKUP(C122,TABELAS!$A:$D,4,FALSE),"")</f>
        <v>74.41</v>
      </c>
      <c r="H122" s="194">
        <f>IFERROR(TRUNC(F122*G122,2),"")</f>
        <v>91.07</v>
      </c>
      <c r="I122" s="319">
        <f>IFERROR(VLOOKUP(C122,TABELAS!$A:$F,6,FALSE),"")</f>
        <v>83.27</v>
      </c>
      <c r="J122" s="190">
        <f>IFERROR(TRUNC(F122*I122,2),"")</f>
        <v>101.92</v>
      </c>
      <c r="K122" s="217"/>
      <c r="L122" s="8"/>
      <c r="O122" s="7"/>
      <c r="P122" s="7"/>
    </row>
    <row r="123" spans="1:16" ht="45">
      <c r="A123" s="308" t="s">
        <v>12920</v>
      </c>
      <c r="B123" s="191" t="str">
        <f>IFERROR(VLOOKUP(C123,TABELAS!$A:$E,5,FALSE),"")</f>
        <v>SINAPI 07/2024</v>
      </c>
      <c r="C123" s="624">
        <v>94275</v>
      </c>
      <c r="D123" s="119" t="str">
        <f>IFERROR(VLOOKUP(C123,TABELAS!$A:$D,2,FALSE),"")</f>
        <v>ASSENTAMENTO DE GUIA (MEIO-FIO) EM TRECHO RETO, CONFECCIONADA EM CONCRETO PRÉ-FABRICADO, DIMENSÕES 100X15X13X20 CM (COMPRIMENTO X BASE INFERIOR X BASE SUPERIOR X ALTURA). AF_01/2024</v>
      </c>
      <c r="E123" s="624" t="str">
        <f>IFERROR(VLOOKUP(C123,TABELAS!$A:$D,3,FALSE),"")</f>
        <v>M</v>
      </c>
      <c r="F123" s="192">
        <v>3.6</v>
      </c>
      <c r="G123" s="120">
        <f>IFERROR(VLOOKUP(C123,TABELAS!$A:$D,4,FALSE),"")</f>
        <v>48.55</v>
      </c>
      <c r="H123" s="194">
        <f>IFERROR(TRUNC(F123*G123,2),"")</f>
        <v>174.78</v>
      </c>
      <c r="I123" s="319">
        <f>IFERROR(VLOOKUP(C123,TABELAS!$A:$F,6,FALSE),"")</f>
        <v>49.7</v>
      </c>
      <c r="J123" s="190">
        <f>IFERROR(TRUNC(F123*I123,2),"")</f>
        <v>178.92</v>
      </c>
      <c r="K123" s="217"/>
      <c r="L123" s="8"/>
      <c r="O123" s="7"/>
      <c r="P123" s="7"/>
    </row>
    <row r="124" spans="1:16" ht="29.25" customHeight="1">
      <c r="A124" s="308" t="s">
        <v>12920</v>
      </c>
      <c r="B124" s="191" t="str">
        <f>IFERROR(VLOOKUP(C124,TABELAS!$A:$E,5,FALSE),"")</f>
        <v>SINAPI 07/2024</v>
      </c>
      <c r="C124" s="624">
        <v>101094</v>
      </c>
      <c r="D124" s="119" t="str">
        <f>IFERROR(VLOOKUP(C124,TABELAS!$A:$D,2,FALSE),"")</f>
        <v>PISO PODOTÁTIL DE ALERTA OU DIRECIONAL, DE BORRACHA, ASSENTADO SOBRE ARGAMASSA. AF_05/2020</v>
      </c>
      <c r="E124" s="624" t="str">
        <f>IFERROR(VLOOKUP(C124,TABELAS!$A:$D,3,FALSE),"")</f>
        <v>M</v>
      </c>
      <c r="F124" s="192">
        <v>4.45</v>
      </c>
      <c r="G124" s="120">
        <f>IFERROR(VLOOKUP(C124,TABELAS!$A:$D,4,FALSE),"")</f>
        <v>208.39</v>
      </c>
      <c r="H124" s="194">
        <f>IFERROR(TRUNC(F124*G124,2),"")</f>
        <v>927.33</v>
      </c>
      <c r="I124" s="319">
        <f>IFERROR(VLOOKUP(C124,TABELAS!$A:$F,6,FALSE),"")</f>
        <v>210.18</v>
      </c>
      <c r="J124" s="190">
        <f>IFERROR(TRUNC(F124*I124,2),"")</f>
        <v>935.3</v>
      </c>
      <c r="K124" s="217"/>
      <c r="L124" s="8"/>
      <c r="O124" s="7"/>
      <c r="P124" s="7"/>
    </row>
    <row r="125" spans="1:16" ht="43.5" customHeight="1">
      <c r="A125" s="308" t="s">
        <v>12920</v>
      </c>
      <c r="B125" s="191" t="str">
        <f>IFERROR(VLOOKUP(C125,TABELAS!$A:$E,5,FALSE),"")</f>
        <v>SINAPI 07/2024</v>
      </c>
      <c r="C125" s="624">
        <v>94991</v>
      </c>
      <c r="D125" s="119" t="str">
        <f>IFERROR(VLOOKUP(C125,TABELAS!$A:$D,2,FALSE),"")</f>
        <v>EXECUÇÃO DE PASSEIO (CALÇADA) OU PISO DE CONCRETO COM CONCRETO MOLDADO IN LOCO, USINADO C20, ACABAMENTO CONVENCIONAL, NÃO ARMADO. AF_08/2022</v>
      </c>
      <c r="E125" s="624" t="str">
        <f>IFERROR(VLOOKUP(C125,TABELAS!$A:$D,3,FALSE),"")</f>
        <v>M3</v>
      </c>
      <c r="F125" s="192">
        <v>0.76500000000000001</v>
      </c>
      <c r="G125" s="120">
        <f>IFERROR(VLOOKUP(C125,TABELAS!$A:$D,4,FALSE),"")</f>
        <v>659.39</v>
      </c>
      <c r="H125" s="194">
        <f>IFERROR(TRUNC(F125*G125,2),"")</f>
        <v>504.43</v>
      </c>
      <c r="I125" s="319">
        <f>IFERROR(VLOOKUP(C125,TABELAS!$A:$F,6,FALSE),"")</f>
        <v>668.64</v>
      </c>
      <c r="J125" s="190">
        <f>IFERROR(TRUNC(F125*I125,2),"")</f>
        <v>511.5</v>
      </c>
      <c r="K125" s="217"/>
      <c r="L125" s="8"/>
      <c r="O125" s="7"/>
      <c r="P125" s="7"/>
    </row>
    <row r="126" spans="1:16" ht="15.75" customHeight="1">
      <c r="A126" s="390"/>
      <c r="B126" s="391"/>
      <c r="C126" s="757"/>
      <c r="D126" s="428"/>
      <c r="E126" s="104"/>
      <c r="F126" s="429"/>
      <c r="G126" s="272" t="s">
        <v>12731</v>
      </c>
      <c r="H126" s="273">
        <v>0</v>
      </c>
      <c r="I126" s="272" t="s">
        <v>12731</v>
      </c>
      <c r="J126" s="318">
        <v>0</v>
      </c>
      <c r="K126" s="217"/>
      <c r="L126" s="8"/>
      <c r="O126" s="7"/>
      <c r="P126" s="7"/>
    </row>
    <row r="127" spans="1:16" ht="15.75" customHeight="1">
      <c r="A127" s="390"/>
      <c r="B127" s="391"/>
      <c r="C127" s="757"/>
      <c r="D127" s="758"/>
      <c r="E127" s="104"/>
      <c r="F127" s="429"/>
      <c r="G127" s="272" t="s">
        <v>12732</v>
      </c>
      <c r="H127" s="273">
        <v>0</v>
      </c>
      <c r="I127" s="272" t="s">
        <v>12732</v>
      </c>
      <c r="J127" s="318">
        <v>0</v>
      </c>
      <c r="K127" s="217"/>
      <c r="L127" s="8"/>
      <c r="O127" s="7"/>
      <c r="P127" s="7"/>
    </row>
    <row r="128" spans="1:16" ht="15.75" customHeight="1">
      <c r="A128" s="390"/>
      <c r="B128" s="391"/>
      <c r="C128" s="757"/>
      <c r="D128" s="758"/>
      <c r="E128" s="104"/>
      <c r="F128" s="429"/>
      <c r="G128" s="120" t="s">
        <v>12749</v>
      </c>
      <c r="H128" s="194">
        <f>SUM(H121:H125)</f>
        <v>1743.86</v>
      </c>
      <c r="I128" s="120" t="s">
        <v>12749</v>
      </c>
      <c r="J128" s="190">
        <f>+SUM(J121:J125)</f>
        <v>1774.93</v>
      </c>
      <c r="K128" s="217"/>
      <c r="L128" s="8"/>
      <c r="O128" s="7"/>
      <c r="P128" s="7"/>
    </row>
    <row r="129" spans="1:16" ht="15.75" customHeight="1" thickBot="1">
      <c r="A129" s="390"/>
      <c r="B129" s="391"/>
      <c r="C129" s="430"/>
      <c r="D129" s="431"/>
      <c r="E129" s="140"/>
      <c r="F129" s="429"/>
      <c r="G129" s="269" t="s">
        <v>12561</v>
      </c>
      <c r="H129" s="270">
        <f>SUM(H126:H128)</f>
        <v>1743.86</v>
      </c>
      <c r="I129" s="269" t="s">
        <v>12561</v>
      </c>
      <c r="J129" s="271">
        <f>SUM(J126:J128)</f>
        <v>1774.93</v>
      </c>
      <c r="K129" s="217"/>
      <c r="L129" s="8"/>
      <c r="O129" s="7"/>
      <c r="P129" s="7"/>
    </row>
    <row r="130" spans="1:16" ht="25.5" customHeight="1" thickBot="1">
      <c r="A130" s="852" t="s">
        <v>12734</v>
      </c>
      <c r="B130" s="853"/>
      <c r="C130" s="854"/>
      <c r="D130" s="855" t="s">
        <v>12745</v>
      </c>
      <c r="E130" s="856"/>
      <c r="F130" s="856"/>
      <c r="G130" s="856"/>
      <c r="H130" s="856"/>
      <c r="I130" s="856"/>
      <c r="J130" s="857"/>
      <c r="K130" s="217"/>
      <c r="L130" s="8"/>
      <c r="O130" s="7"/>
      <c r="P130" s="7"/>
    </row>
    <row r="131" spans="1:16" s="9" customFormat="1" ht="15.75" thickBot="1">
      <c r="A131" s="462"/>
      <c r="J131" s="463"/>
      <c r="K131" s="436"/>
      <c r="M131" s="434"/>
      <c r="N131" s="435"/>
      <c r="O131" s="434"/>
      <c r="P131" s="434"/>
    </row>
    <row r="132" spans="1:16" ht="20.25" customHeight="1">
      <c r="A132" s="850" t="s">
        <v>12600</v>
      </c>
      <c r="B132" s="851"/>
      <c r="C132" s="325" t="s">
        <v>12666</v>
      </c>
      <c r="D132" s="322" t="s">
        <v>12700</v>
      </c>
      <c r="E132" s="323" t="s">
        <v>495</v>
      </c>
      <c r="F132" s="422">
        <v>45474</v>
      </c>
      <c r="G132" s="324" t="s">
        <v>12723</v>
      </c>
      <c r="H132" s="324">
        <f>SUM(H134:H135)</f>
        <v>14.75</v>
      </c>
      <c r="I132" s="422">
        <v>45474</v>
      </c>
      <c r="J132" s="326">
        <f>SUM(J134:J135)</f>
        <v>16.53</v>
      </c>
      <c r="K132" s="217"/>
      <c r="L132" s="8"/>
      <c r="O132" s="7"/>
      <c r="P132" s="7"/>
    </row>
    <row r="133" spans="1:16" s="263" customFormat="1" ht="24.75" customHeight="1">
      <c r="A133" s="605"/>
      <c r="B133" s="606" t="s">
        <v>12553</v>
      </c>
      <c r="C133" s="606" t="s">
        <v>12554</v>
      </c>
      <c r="D133" s="607" t="s">
        <v>12724</v>
      </c>
      <c r="E133" s="606" t="s">
        <v>4</v>
      </c>
      <c r="F133" s="608" t="s">
        <v>12725</v>
      </c>
      <c r="G133" s="608" t="s">
        <v>12671</v>
      </c>
      <c r="H133" s="608" t="s">
        <v>12726</v>
      </c>
      <c r="I133" s="609" t="s">
        <v>12727</v>
      </c>
      <c r="J133" s="610" t="s">
        <v>12728</v>
      </c>
      <c r="K133" s="412"/>
      <c r="L133" s="611"/>
      <c r="M133" s="612"/>
      <c r="N133" s="613"/>
      <c r="O133" s="613"/>
      <c r="P133" s="613"/>
    </row>
    <row r="134" spans="1:16" ht="19.5" customHeight="1">
      <c r="A134" s="308" t="s">
        <v>12729</v>
      </c>
      <c r="B134" s="191" t="str">
        <f>IFERROR(VLOOKUP(C134,TABELAS!$A:$E,5,FALSE),"")</f>
        <v>SINAPI 07/2024</v>
      </c>
      <c r="C134" s="624">
        <f>C100</f>
        <v>88267</v>
      </c>
      <c r="D134" s="119" t="str">
        <f>IFERROR(VLOOKUP(C134,TABELAS!$A:$D,2,FALSE),"")</f>
        <v>ENCANADOR OU BOMBEIRO HIDRÁULICO COM ENCARGOS COMPLEMENTARES</v>
      </c>
      <c r="E134" s="624" t="str">
        <f>IFERROR(VLOOKUP(C134,TABELAS!$A:$D,3,FALSE),"")</f>
        <v>H</v>
      </c>
      <c r="F134" s="192">
        <v>7.0000000000000007E-2</v>
      </c>
      <c r="G134" s="120">
        <f>IFERROR(VLOOKUP(C134,TABELAS!$A:$D,4,FALSE),"")</f>
        <v>22.76</v>
      </c>
      <c r="H134" s="194">
        <f>IFERROR(TRUNC(F134*G134,2),"")</f>
        <v>1.59</v>
      </c>
      <c r="I134" s="319">
        <f>IFERROR(VLOOKUP(C134,TABELAS!$A:$F,6,FALSE),"")</f>
        <v>25.73</v>
      </c>
      <c r="J134" s="190">
        <f>IFERROR(TRUNC(F134*I134,2),"")</f>
        <v>1.8</v>
      </c>
      <c r="K134" s="217"/>
      <c r="L134" s="8"/>
      <c r="O134" s="7"/>
      <c r="P134" s="7"/>
    </row>
    <row r="135" spans="1:16">
      <c r="A135" s="308" t="s">
        <v>12729</v>
      </c>
      <c r="B135" s="191" t="str">
        <f>IFERROR(VLOOKUP(C135,TABELAS!$A:$E,5,FALSE),"")</f>
        <v>SINAPI 07/2024</v>
      </c>
      <c r="C135" s="624">
        <f>C112</f>
        <v>88316</v>
      </c>
      <c r="D135" s="119" t="str">
        <f>IFERROR(VLOOKUP(C135,TABELAS!$A:$D,2,FALSE),"")</f>
        <v>SERVENTE COM ENCARGOS COMPLEMENTARES</v>
      </c>
      <c r="E135" s="624" t="str">
        <f>IFERROR(VLOOKUP(C135,TABELAS!$A:$D,3,FALSE),"")</f>
        <v>H</v>
      </c>
      <c r="F135" s="192">
        <v>0.7</v>
      </c>
      <c r="G135" s="120">
        <f>IFERROR(VLOOKUP(C135,TABELAS!$A:$D,4,FALSE),"")</f>
        <v>18.809999999999999</v>
      </c>
      <c r="H135" s="194">
        <f>IFERROR(TRUNC(F135*G135,2),"")</f>
        <v>13.16</v>
      </c>
      <c r="I135" s="319">
        <f>IFERROR(VLOOKUP(C135,TABELAS!$A:$F,6,FALSE),"")</f>
        <v>21.05</v>
      </c>
      <c r="J135" s="190">
        <f>IFERROR(TRUNC(F135*I135,2),"")</f>
        <v>14.73</v>
      </c>
      <c r="K135" s="217"/>
      <c r="L135" s="8"/>
      <c r="O135" s="7"/>
      <c r="P135" s="7"/>
    </row>
    <row r="136" spans="1:16" ht="15.75" customHeight="1">
      <c r="A136" s="390"/>
      <c r="B136" s="391"/>
      <c r="C136" s="757"/>
      <c r="D136" s="428"/>
      <c r="E136" s="104"/>
      <c r="F136" s="429"/>
      <c r="G136" s="120" t="s">
        <v>12731</v>
      </c>
      <c r="H136" s="194">
        <v>0</v>
      </c>
      <c r="I136" s="120" t="s">
        <v>12731</v>
      </c>
      <c r="J136" s="190">
        <v>0</v>
      </c>
      <c r="K136" s="217"/>
      <c r="L136" s="8"/>
      <c r="O136" s="7"/>
      <c r="P136" s="7"/>
    </row>
    <row r="137" spans="1:16" ht="15.75" customHeight="1">
      <c r="A137" s="390"/>
      <c r="B137" s="391"/>
      <c r="C137" s="757"/>
      <c r="D137" s="758"/>
      <c r="E137" s="104"/>
      <c r="F137" s="429"/>
      <c r="G137" s="120" t="s">
        <v>12732</v>
      </c>
      <c r="H137" s="194">
        <f>SUM(H134:H135)</f>
        <v>14.75</v>
      </c>
      <c r="I137" s="120" t="s">
        <v>12732</v>
      </c>
      <c r="J137" s="190">
        <f>+SUM(J134:J135)</f>
        <v>16.53</v>
      </c>
      <c r="K137" s="217"/>
      <c r="L137" s="8"/>
      <c r="O137" s="7"/>
      <c r="P137" s="7"/>
    </row>
    <row r="138" spans="1:16" ht="15.75" customHeight="1">
      <c r="A138" s="390"/>
      <c r="B138" s="391"/>
      <c r="C138" s="757"/>
      <c r="D138" s="758"/>
      <c r="E138" s="104"/>
      <c r="F138" s="429"/>
      <c r="G138" s="120" t="s">
        <v>12733</v>
      </c>
      <c r="H138" s="194">
        <v>0</v>
      </c>
      <c r="I138" s="120" t="s">
        <v>12733</v>
      </c>
      <c r="J138" s="190">
        <v>0</v>
      </c>
      <c r="K138" s="217"/>
      <c r="L138" s="8"/>
      <c r="O138" s="7"/>
      <c r="P138" s="7"/>
    </row>
    <row r="139" spans="1:16" ht="15.75" customHeight="1" thickBot="1">
      <c r="A139" s="390"/>
      <c r="B139" s="391"/>
      <c r="C139" s="430"/>
      <c r="D139" s="431"/>
      <c r="E139" s="140"/>
      <c r="F139" s="429"/>
      <c r="G139" s="269" t="s">
        <v>12561</v>
      </c>
      <c r="H139" s="270">
        <f>SUM(H136:H138)</f>
        <v>14.75</v>
      </c>
      <c r="I139" s="269" t="s">
        <v>12561</v>
      </c>
      <c r="J139" s="271">
        <f>SUM(J136:J138)</f>
        <v>16.53</v>
      </c>
      <c r="K139" s="217"/>
      <c r="L139" s="8"/>
      <c r="O139" s="7"/>
      <c r="P139" s="7"/>
    </row>
    <row r="140" spans="1:16" ht="15.75" customHeight="1" thickBot="1">
      <c r="A140" s="852" t="s">
        <v>12734</v>
      </c>
      <c r="B140" s="853"/>
      <c r="C140" s="854"/>
      <c r="D140" s="870" t="s">
        <v>12746</v>
      </c>
      <c r="E140" s="871"/>
      <c r="F140" s="871"/>
      <c r="G140" s="871"/>
      <c r="H140" s="871"/>
      <c r="I140" s="871"/>
      <c r="J140" s="872"/>
      <c r="K140" s="217"/>
      <c r="L140" s="8"/>
      <c r="O140" s="7"/>
      <c r="P140" s="7"/>
    </row>
    <row r="141" spans="1:16" s="9" customFormat="1" ht="15.75" thickBot="1">
      <c r="A141" s="462"/>
      <c r="J141" s="463"/>
      <c r="K141" s="436"/>
      <c r="M141" s="434"/>
      <c r="N141" s="435"/>
      <c r="O141" s="434"/>
      <c r="P141" s="434"/>
    </row>
    <row r="142" spans="1:16" ht="30" customHeight="1">
      <c r="A142" s="850" t="s">
        <v>12667</v>
      </c>
      <c r="B142" s="851"/>
      <c r="C142" s="325" t="s">
        <v>12666</v>
      </c>
      <c r="D142" s="342" t="s">
        <v>12698</v>
      </c>
      <c r="E142" s="323" t="s">
        <v>44</v>
      </c>
      <c r="F142" s="422">
        <v>45474</v>
      </c>
      <c r="G142" s="324" t="s">
        <v>12723</v>
      </c>
      <c r="H142" s="324">
        <f>SUM(H144:H145)</f>
        <v>1214.1199999999999</v>
      </c>
      <c r="I142" s="422">
        <v>45474</v>
      </c>
      <c r="J142" s="326">
        <f>SUM(J144:J145)</f>
        <v>1215.9100000000001</v>
      </c>
      <c r="K142" s="217"/>
      <c r="L142" s="8"/>
      <c r="O142" s="7"/>
      <c r="P142" s="7"/>
    </row>
    <row r="143" spans="1:16" s="263" customFormat="1" ht="24.75" customHeight="1">
      <c r="A143" s="605"/>
      <c r="B143" s="606" t="s">
        <v>12553</v>
      </c>
      <c r="C143" s="606" t="s">
        <v>12554</v>
      </c>
      <c r="D143" s="607" t="s">
        <v>12724</v>
      </c>
      <c r="E143" s="606" t="s">
        <v>4</v>
      </c>
      <c r="F143" s="608" t="s">
        <v>12725</v>
      </c>
      <c r="G143" s="608" t="s">
        <v>12671</v>
      </c>
      <c r="H143" s="608" t="s">
        <v>12726</v>
      </c>
      <c r="I143" s="609" t="s">
        <v>12727</v>
      </c>
      <c r="J143" s="610" t="s">
        <v>12728</v>
      </c>
      <c r="K143" s="412"/>
      <c r="L143" s="611"/>
      <c r="M143" s="612"/>
      <c r="N143" s="613"/>
      <c r="O143" s="613"/>
      <c r="P143" s="613"/>
    </row>
    <row r="144" spans="1:16">
      <c r="A144" s="308" t="s">
        <v>12854</v>
      </c>
      <c r="B144" s="191" t="str">
        <f>IFERROR(VLOOKUP(C144,TABELAS!$A:$E,5,FALSE),"")</f>
        <v>SINAPI 07/2024</v>
      </c>
      <c r="C144" s="624">
        <v>88309</v>
      </c>
      <c r="D144" s="119" t="str">
        <f>IFERROR(VLOOKUP(C144,TABELAS!$A:$D,2,FALSE),"")</f>
        <v>PEDREIRO COM ENCARGOS COMPLEMENTARES</v>
      </c>
      <c r="E144" s="624" t="str">
        <f>IFERROR(VLOOKUP(C144,TABELAS!$A:$D,3,FALSE),"")</f>
        <v>H</v>
      </c>
      <c r="F144" s="192">
        <v>0.6</v>
      </c>
      <c r="G144" s="120">
        <f>IFERROR(VLOOKUP(C144,TABELAS!$A:$D,4,FALSE),"")</f>
        <v>23.52</v>
      </c>
      <c r="H144" s="194">
        <f>IFERROR(TRUNC(F144*G144,2),"")</f>
        <v>14.11</v>
      </c>
      <c r="I144" s="319">
        <f>IFERROR(VLOOKUP(C144,TABELAS!$A:$F,6,FALSE),"")</f>
        <v>26.5</v>
      </c>
      <c r="J144" s="190">
        <f>IFERROR(TRUNC(F144*I144,2),"")</f>
        <v>15.9</v>
      </c>
      <c r="K144" s="217"/>
      <c r="L144" s="8"/>
      <c r="O144" s="7"/>
      <c r="P144" s="7"/>
    </row>
    <row r="145" spans="1:16">
      <c r="A145" s="308" t="s">
        <v>12730</v>
      </c>
      <c r="B145" s="191" t="str">
        <f>IFERROR(VLOOKUP(C145,TABELAS!$A:$E,5,FALSE),"")</f>
        <v>SINAPI 07/2024 INSUMOS</v>
      </c>
      <c r="C145" s="624">
        <v>10849</v>
      </c>
      <c r="D145" s="119" t="str">
        <f>IFERROR(VLOOKUP(C145,TABELAS!$A:$D,2,FALSE),"")</f>
        <v xml:space="preserve">PLACA DE INAUGURACAO EM BRONZE *35X 50*CM                                                                                                                                                                                                                                                                                                                                                                                                                                                                 </v>
      </c>
      <c r="E145" s="624" t="str">
        <f>IFERROR(VLOOKUP(C145,TABELAS!$A:$D,3,FALSE),"")</f>
        <v xml:space="preserve">UN    </v>
      </c>
      <c r="F145" s="192">
        <v>1</v>
      </c>
      <c r="G145" s="120">
        <f>IFERROR(VLOOKUP(C145,TABELAS!$A:$D,4,FALSE),"")</f>
        <v>1200.01</v>
      </c>
      <c r="H145" s="194">
        <f>IFERROR(TRUNC(F145*G145,2),"")</f>
        <v>1200.01</v>
      </c>
      <c r="I145" s="319">
        <f>IFERROR(VLOOKUP(C145,TABELAS!$A:$F,6,FALSE),"")</f>
        <v>1200.01</v>
      </c>
      <c r="J145" s="190">
        <f>IFERROR(TRUNC(F145*I145,2),"")</f>
        <v>1200.01</v>
      </c>
      <c r="K145" s="217"/>
      <c r="L145" s="8"/>
      <c r="O145" s="7"/>
      <c r="P145" s="7"/>
    </row>
    <row r="146" spans="1:16" ht="15.75" customHeight="1">
      <c r="A146" s="858"/>
      <c r="B146" s="859"/>
      <c r="C146" s="859"/>
      <c r="D146" s="859"/>
      <c r="E146" s="859"/>
      <c r="F146" s="860"/>
      <c r="G146" s="272" t="s">
        <v>12731</v>
      </c>
      <c r="H146" s="273">
        <f>+SUM(H145)</f>
        <v>1200.01</v>
      </c>
      <c r="I146" s="272" t="s">
        <v>12731</v>
      </c>
      <c r="J146" s="318">
        <f>+SUM(J145)</f>
        <v>1200.01</v>
      </c>
      <c r="K146" s="217"/>
      <c r="L146" s="8"/>
      <c r="O146" s="7"/>
      <c r="P146" s="7"/>
    </row>
    <row r="147" spans="1:16" ht="15.75" customHeight="1">
      <c r="A147" s="861"/>
      <c r="B147" s="862"/>
      <c r="C147" s="862"/>
      <c r="D147" s="862"/>
      <c r="E147" s="862"/>
      <c r="F147" s="863"/>
      <c r="G147" s="272" t="s">
        <v>12732</v>
      </c>
      <c r="H147" s="273">
        <f>+H144</f>
        <v>14.11</v>
      </c>
      <c r="I147" s="272" t="s">
        <v>12732</v>
      </c>
      <c r="J147" s="318">
        <f>+J144</f>
        <v>15.9</v>
      </c>
      <c r="K147" s="217"/>
      <c r="L147" s="8"/>
      <c r="O147" s="7"/>
      <c r="P147" s="7"/>
    </row>
    <row r="148" spans="1:16" ht="15.75" customHeight="1">
      <c r="A148" s="861"/>
      <c r="B148" s="862"/>
      <c r="C148" s="862"/>
      <c r="D148" s="862"/>
      <c r="E148" s="862"/>
      <c r="F148" s="863"/>
      <c r="G148" s="120" t="s">
        <v>12733</v>
      </c>
      <c r="H148" s="194">
        <v>0</v>
      </c>
      <c r="I148" s="120" t="s">
        <v>12733</v>
      </c>
      <c r="J148" s="190">
        <v>0</v>
      </c>
      <c r="K148" s="217"/>
      <c r="L148" s="8"/>
      <c r="O148" s="7"/>
      <c r="P148" s="7"/>
    </row>
    <row r="149" spans="1:16" ht="15.75" customHeight="1" thickBot="1">
      <c r="A149" s="864"/>
      <c r="B149" s="865"/>
      <c r="C149" s="865"/>
      <c r="D149" s="865"/>
      <c r="E149" s="865"/>
      <c r="F149" s="866"/>
      <c r="G149" s="269" t="s">
        <v>12561</v>
      </c>
      <c r="H149" s="270">
        <f>SUM(H146:H148)</f>
        <v>1214.1199999999999</v>
      </c>
      <c r="I149" s="269" t="s">
        <v>12561</v>
      </c>
      <c r="J149" s="271">
        <f>SUM(J146:J148)</f>
        <v>1215.9100000000001</v>
      </c>
      <c r="K149" s="217"/>
      <c r="L149" s="8"/>
      <c r="O149" s="7"/>
      <c r="P149" s="7"/>
    </row>
    <row r="150" spans="1:16" ht="20.25" customHeight="1" thickBot="1">
      <c r="A150" s="852" t="s">
        <v>12734</v>
      </c>
      <c r="B150" s="853"/>
      <c r="C150" s="854"/>
      <c r="D150" s="870" t="s">
        <v>12747</v>
      </c>
      <c r="E150" s="871"/>
      <c r="F150" s="871"/>
      <c r="G150" s="871"/>
      <c r="H150" s="871"/>
      <c r="I150" s="871"/>
      <c r="J150" s="872"/>
      <c r="K150" s="217"/>
      <c r="L150" s="8"/>
      <c r="O150" s="7"/>
      <c r="P150" s="7"/>
    </row>
    <row r="151" spans="1:16" s="9" customFormat="1" ht="15.75" thickBot="1">
      <c r="A151" s="462"/>
      <c r="J151" s="463"/>
      <c r="K151" s="436"/>
      <c r="M151" s="434"/>
      <c r="N151" s="435"/>
      <c r="O151" s="434"/>
      <c r="P151" s="434"/>
    </row>
    <row r="152" spans="1:16" ht="20.25" customHeight="1">
      <c r="A152" s="850" t="s">
        <v>12601</v>
      </c>
      <c r="B152" s="851"/>
      <c r="C152" s="325" t="s">
        <v>12666</v>
      </c>
      <c r="D152" s="342" t="s">
        <v>12929</v>
      </c>
      <c r="E152" s="323" t="s">
        <v>495</v>
      </c>
      <c r="F152" s="422">
        <v>45474</v>
      </c>
      <c r="G152" s="324" t="s">
        <v>12723</v>
      </c>
      <c r="H152" s="324">
        <f>SUM(H154:H154)</f>
        <v>13.73</v>
      </c>
      <c r="I152" s="422">
        <v>45474</v>
      </c>
      <c r="J152" s="326">
        <f>SUM(J154:J154)</f>
        <v>15.36</v>
      </c>
      <c r="K152" s="217"/>
      <c r="L152" s="8"/>
      <c r="O152" s="7"/>
      <c r="P152" s="7"/>
    </row>
    <row r="153" spans="1:16" s="263" customFormat="1" ht="24.75" customHeight="1">
      <c r="A153" s="605"/>
      <c r="B153" s="606" t="s">
        <v>12553</v>
      </c>
      <c r="C153" s="606" t="s">
        <v>12554</v>
      </c>
      <c r="D153" s="607" t="s">
        <v>12724</v>
      </c>
      <c r="E153" s="606" t="s">
        <v>4</v>
      </c>
      <c r="F153" s="608" t="s">
        <v>12725</v>
      </c>
      <c r="G153" s="608" t="s">
        <v>12671</v>
      </c>
      <c r="H153" s="608" t="s">
        <v>12726</v>
      </c>
      <c r="I153" s="609" t="s">
        <v>12727</v>
      </c>
      <c r="J153" s="610" t="s">
        <v>12728</v>
      </c>
      <c r="K153" s="412"/>
      <c r="L153" s="611"/>
      <c r="M153" s="612"/>
      <c r="N153" s="613"/>
      <c r="O153" s="613"/>
      <c r="P153" s="613"/>
    </row>
    <row r="154" spans="1:16">
      <c r="A154" s="308" t="s">
        <v>12854</v>
      </c>
      <c r="B154" s="191" t="str">
        <f>IFERROR(VLOOKUP(C154,TABELAS!$A:$E,5,FALSE),"")</f>
        <v>SINAPI 07/2024</v>
      </c>
      <c r="C154" s="624">
        <v>88316</v>
      </c>
      <c r="D154" s="119" t="str">
        <f>IFERROR(VLOOKUP(C154,TABELAS!$A:$D,2,FALSE),"")</f>
        <v>SERVENTE COM ENCARGOS COMPLEMENTARES</v>
      </c>
      <c r="E154" s="624" t="str">
        <f>IFERROR(VLOOKUP(C154,TABELAS!$A:$D,3,FALSE),"")</f>
        <v>H</v>
      </c>
      <c r="F154" s="192">
        <v>0.73</v>
      </c>
      <c r="G154" s="120">
        <f>IFERROR(VLOOKUP(C154,TABELAS!$A:$D,4,FALSE),"")</f>
        <v>18.809999999999999</v>
      </c>
      <c r="H154" s="194">
        <f>IFERROR(TRUNC(F154*G154,2),"")</f>
        <v>13.73</v>
      </c>
      <c r="I154" s="319">
        <f>IFERROR(VLOOKUP(C154,TABELAS!$A:$F,6,FALSE),"")</f>
        <v>21.05</v>
      </c>
      <c r="J154" s="190">
        <f>IFERROR(TRUNC(F154*I154,2),"")</f>
        <v>15.36</v>
      </c>
      <c r="K154" s="217"/>
      <c r="L154" s="8"/>
      <c r="O154" s="7"/>
      <c r="P154" s="7"/>
    </row>
    <row r="155" spans="1:16" ht="15.75" customHeight="1">
      <c r="A155" s="858"/>
      <c r="B155" s="859"/>
      <c r="C155" s="859"/>
      <c r="D155" s="859"/>
      <c r="E155" s="859"/>
      <c r="F155" s="860"/>
      <c r="G155" s="272" t="s">
        <v>12731</v>
      </c>
      <c r="H155" s="273">
        <v>0</v>
      </c>
      <c r="I155" s="272" t="s">
        <v>12731</v>
      </c>
      <c r="J155" s="318">
        <v>0</v>
      </c>
      <c r="K155" s="217"/>
      <c r="L155" s="8"/>
      <c r="O155" s="7"/>
      <c r="P155" s="7"/>
    </row>
    <row r="156" spans="1:16" ht="15.75" customHeight="1">
      <c r="A156" s="861"/>
      <c r="B156" s="862"/>
      <c r="C156" s="862"/>
      <c r="D156" s="862"/>
      <c r="E156" s="862"/>
      <c r="F156" s="863"/>
      <c r="G156" s="272" t="s">
        <v>12732</v>
      </c>
      <c r="H156" s="273">
        <f>+SUM(H154:H154)</f>
        <v>13.73</v>
      </c>
      <c r="I156" s="272" t="s">
        <v>12732</v>
      </c>
      <c r="J156" s="318">
        <f>SUM(J154:J154)</f>
        <v>15.36</v>
      </c>
      <c r="K156" s="217"/>
      <c r="L156" s="8"/>
      <c r="O156" s="7"/>
      <c r="P156" s="7"/>
    </row>
    <row r="157" spans="1:16" ht="15.75" customHeight="1">
      <c r="A157" s="861"/>
      <c r="B157" s="862"/>
      <c r="C157" s="862"/>
      <c r="D157" s="862"/>
      <c r="E157" s="862"/>
      <c r="F157" s="863"/>
      <c r="G157" s="120" t="s">
        <v>12733</v>
      </c>
      <c r="H157" s="194">
        <v>0</v>
      </c>
      <c r="I157" s="120" t="s">
        <v>12733</v>
      </c>
      <c r="J157" s="190">
        <v>0</v>
      </c>
      <c r="K157" s="217"/>
      <c r="L157" s="8"/>
      <c r="O157" s="7"/>
      <c r="P157" s="7"/>
    </row>
    <row r="158" spans="1:16" ht="15.75" customHeight="1" thickBot="1">
      <c r="A158" s="864"/>
      <c r="B158" s="865"/>
      <c r="C158" s="865"/>
      <c r="D158" s="865"/>
      <c r="E158" s="865"/>
      <c r="F158" s="866"/>
      <c r="G158" s="269" t="s">
        <v>12561</v>
      </c>
      <c r="H158" s="270">
        <f>SUM(H155:H157)</f>
        <v>13.73</v>
      </c>
      <c r="I158" s="269" t="s">
        <v>12561</v>
      </c>
      <c r="J158" s="271">
        <f>SUM(J155:J157)</f>
        <v>15.36</v>
      </c>
      <c r="K158" s="217"/>
      <c r="L158" s="8"/>
      <c r="O158" s="7"/>
      <c r="P158" s="7"/>
    </row>
    <row r="159" spans="1:16" ht="20.25" customHeight="1" thickBot="1">
      <c r="A159" s="852" t="s">
        <v>12734</v>
      </c>
      <c r="B159" s="853"/>
      <c r="C159" s="854"/>
      <c r="D159" s="870" t="s">
        <v>12928</v>
      </c>
      <c r="E159" s="871"/>
      <c r="F159" s="871"/>
      <c r="G159" s="871"/>
      <c r="H159" s="871"/>
      <c r="I159" s="871"/>
      <c r="J159" s="872"/>
      <c r="K159" s="217"/>
      <c r="L159" s="8"/>
      <c r="O159" s="7"/>
      <c r="P159" s="7"/>
    </row>
    <row r="160" spans="1:16" ht="16.5" customHeight="1" thickBot="1">
      <c r="A160" s="462"/>
      <c r="J160" s="463"/>
      <c r="M160"/>
      <c r="N160"/>
      <c r="O160"/>
      <c r="P160"/>
    </row>
    <row r="161" spans="1:16" ht="48.75" customHeight="1">
      <c r="A161" s="850" t="s">
        <v>12630</v>
      </c>
      <c r="B161" s="851"/>
      <c r="C161" s="325" t="s">
        <v>12666</v>
      </c>
      <c r="D161" s="342" t="s">
        <v>12704</v>
      </c>
      <c r="E161" s="323" t="s">
        <v>44</v>
      </c>
      <c r="F161" s="422">
        <v>45474</v>
      </c>
      <c r="G161" s="324" t="s">
        <v>12723</v>
      </c>
      <c r="H161" s="324">
        <f>SUM(H163:H168)</f>
        <v>118.35</v>
      </c>
      <c r="I161" s="422">
        <v>45474</v>
      </c>
      <c r="J161" s="326">
        <f>SUM(J163:J168)</f>
        <v>130.16999999999999</v>
      </c>
      <c r="K161" s="217"/>
      <c r="L161" s="8"/>
      <c r="O161" s="7"/>
      <c r="P161" s="7"/>
    </row>
    <row r="162" spans="1:16" s="263" customFormat="1" ht="24.75" customHeight="1">
      <c r="A162" s="605"/>
      <c r="B162" s="606" t="s">
        <v>12553</v>
      </c>
      <c r="C162" s="606" t="s">
        <v>12554</v>
      </c>
      <c r="D162" s="607" t="s">
        <v>12724</v>
      </c>
      <c r="E162" s="606" t="s">
        <v>4</v>
      </c>
      <c r="F162" s="608" t="s">
        <v>12725</v>
      </c>
      <c r="G162" s="608" t="s">
        <v>12671</v>
      </c>
      <c r="H162" s="608" t="s">
        <v>12726</v>
      </c>
      <c r="I162" s="609" t="s">
        <v>12727</v>
      </c>
      <c r="J162" s="610" t="s">
        <v>12728</v>
      </c>
      <c r="K162" s="412"/>
      <c r="L162" s="611"/>
      <c r="M162" s="612"/>
      <c r="N162" s="613"/>
      <c r="O162" s="613"/>
      <c r="P162" s="613"/>
    </row>
    <row r="163" spans="1:16" ht="33.75">
      <c r="A163" s="308" t="s">
        <v>12748</v>
      </c>
      <c r="B163" s="191" t="str">
        <f>IFERROR(VLOOKUP(C163,TABELAS!$A:$E,5,FALSE),"")</f>
        <v>SINAPI 07/2024</v>
      </c>
      <c r="C163" s="624">
        <v>90466</v>
      </c>
      <c r="D163" s="119" t="str">
        <f>IFERROR(VLOOKUP(C163,TABELAS!$A:$D,2,FALSE),"")</f>
        <v>CHUMBAMENTO LINEAR EM ALVENARIA PARA RAMAIS/DISTRIBUIÇÃO DE INSTALAÇÕES HIDRÁULICAS COM DIÂMETROS MENORES OU IGUAIS A 40 MM. AF_09/2023</v>
      </c>
      <c r="E163" s="624" t="str">
        <f>IFERROR(VLOOKUP(C163,TABELAS!$A:$D,3,FALSE),"")</f>
        <v>M</v>
      </c>
      <c r="F163" s="192">
        <v>2.14</v>
      </c>
      <c r="G163" s="120">
        <f>IFERROR(VLOOKUP(C163,TABELAS!$A:$D,4,FALSE),"")</f>
        <v>13.02</v>
      </c>
      <c r="H163" s="194">
        <f t="shared" ref="H163:H168" si="4">IFERROR(TRUNC(F163*G163,2),"")</f>
        <v>27.86</v>
      </c>
      <c r="I163" s="319">
        <f>IFERROR(VLOOKUP(C163,TABELAS!$A:$F,6,FALSE),"")</f>
        <v>14.4</v>
      </c>
      <c r="J163" s="190">
        <f t="shared" ref="J163:J168" si="5">IFERROR(TRUNC(F163*I163,2),"")</f>
        <v>30.81</v>
      </c>
      <c r="K163" s="217"/>
      <c r="L163" s="8"/>
      <c r="O163" s="7"/>
      <c r="P163" s="7"/>
    </row>
    <row r="164" spans="1:16" ht="33.75">
      <c r="A164" s="308" t="s">
        <v>12748</v>
      </c>
      <c r="B164" s="191" t="str">
        <f>IFERROR(VLOOKUP(C164,TABELAS!$A:$E,5,FALSE),"")</f>
        <v>SINAPI 07/2024</v>
      </c>
      <c r="C164" s="624">
        <v>89366</v>
      </c>
      <c r="D164" s="119" t="str">
        <f>IFERROR(VLOOKUP(C164,TABELAS!$A:$D,2,FALSE),"")</f>
        <v>JOELHO 90 GRAUS COM BUCHA DE LATÃO, PVC, SOLDÁVEL, DN 25MM, X 3/4  INSTALADO EM RAMAL OU SUB-RAMAL DE ÁGUA - FORNECIMENTO E INSTALAÇÃO. AF_06/2022</v>
      </c>
      <c r="E164" s="624" t="str">
        <f>IFERROR(VLOOKUP(C164,TABELAS!$A:$D,3,FALSE),"")</f>
        <v>UN</v>
      </c>
      <c r="F164" s="192">
        <v>1</v>
      </c>
      <c r="G164" s="120">
        <f>IFERROR(VLOOKUP(C164,TABELAS!$A:$D,4,FALSE),"")</f>
        <v>14.15</v>
      </c>
      <c r="H164" s="194">
        <f t="shared" si="4"/>
        <v>14.15</v>
      </c>
      <c r="I164" s="319">
        <f>IFERROR(VLOOKUP(C164,TABELAS!$A:$F,6,FALSE),"")</f>
        <v>14.91</v>
      </c>
      <c r="J164" s="190">
        <f t="shared" si="5"/>
        <v>14.91</v>
      </c>
      <c r="K164" s="217"/>
      <c r="L164" s="8"/>
      <c r="O164" s="7"/>
      <c r="P164" s="7"/>
    </row>
    <row r="165" spans="1:16" ht="33.75">
      <c r="A165" s="308" t="s">
        <v>12748</v>
      </c>
      <c r="B165" s="191" t="str">
        <f>IFERROR(VLOOKUP(C165,TABELAS!$A:$E,5,FALSE),"")</f>
        <v>SINAPI 07/2024</v>
      </c>
      <c r="C165" s="624">
        <v>89362</v>
      </c>
      <c r="D165" s="119" t="str">
        <f>IFERROR(VLOOKUP(C165,TABELAS!$A:$D,2,FALSE),"")</f>
        <v>JOELHO 90 GRAUS, PVC, SOLDÁVEL, DN 25MM, INSTALADO EM RAMAL OU SUB-RAMAL DE ÁGUA - FORNECIMENTO E INSTALAÇÃO. AF_06/2022</v>
      </c>
      <c r="E165" s="624" t="str">
        <f>IFERROR(VLOOKUP(C165,TABELAS!$A:$D,3,FALSE),"")</f>
        <v>UN</v>
      </c>
      <c r="F165" s="192">
        <v>1.18</v>
      </c>
      <c r="G165" s="120">
        <f>IFERROR(VLOOKUP(C165,TABELAS!$A:$D,4,FALSE),"")</f>
        <v>8.0399999999999991</v>
      </c>
      <c r="H165" s="194">
        <f t="shared" si="4"/>
        <v>9.48</v>
      </c>
      <c r="I165" s="319">
        <f>IFERROR(VLOOKUP(C165,TABELAS!$A:$F,6,FALSE),"")</f>
        <v>8.86</v>
      </c>
      <c r="J165" s="190">
        <f t="shared" si="5"/>
        <v>10.45</v>
      </c>
      <c r="K165" s="217"/>
      <c r="L165" s="8"/>
      <c r="O165" s="7"/>
      <c r="P165" s="7"/>
    </row>
    <row r="166" spans="1:16" ht="33.75">
      <c r="A166" s="308" t="s">
        <v>12748</v>
      </c>
      <c r="B166" s="191" t="str">
        <f>IFERROR(VLOOKUP(C166,TABELAS!$A:$E,5,FALSE),"")</f>
        <v>SINAPI 07/2024</v>
      </c>
      <c r="C166" s="624">
        <v>90443</v>
      </c>
      <c r="D166" s="119" t="str">
        <f>IFERROR(VLOOKUP(C166,TABELAS!$A:$D,2,FALSE),"")</f>
        <v>RASGO LINEAR MANUAL EM ALVENARIA, PARA RAMAIS/ DISTRIBUIÇÃO DE INSTALAÇÕES HIDRÁULICAS, DIÂMETROS MENORES OU IGUAIS A 40 MM. AF_09/2023</v>
      </c>
      <c r="E166" s="624" t="str">
        <f>IFERROR(VLOOKUP(C166,TABELAS!$A:$D,3,FALSE),"")</f>
        <v>M</v>
      </c>
      <c r="F166" s="192">
        <v>2.14</v>
      </c>
      <c r="G166" s="120">
        <f>IFERROR(VLOOKUP(C166,TABELAS!$A:$D,4,FALSE),"")</f>
        <v>6.59</v>
      </c>
      <c r="H166" s="194">
        <f t="shared" si="4"/>
        <v>14.1</v>
      </c>
      <c r="I166" s="319">
        <f>IFERROR(VLOOKUP(C166,TABELAS!$A:$F,6,FALSE),"")</f>
        <v>7.45</v>
      </c>
      <c r="J166" s="190">
        <f t="shared" si="5"/>
        <v>15.94</v>
      </c>
      <c r="K166" s="217"/>
      <c r="L166" s="8"/>
      <c r="O166" s="7"/>
      <c r="P166" s="7"/>
    </row>
    <row r="167" spans="1:16" ht="22.5">
      <c r="A167" s="308" t="s">
        <v>12748</v>
      </c>
      <c r="B167" s="191" t="str">
        <f>IFERROR(VLOOKUP(C167,TABELAS!$A:$E,5,FALSE),"")</f>
        <v>SINAPI 07/2024</v>
      </c>
      <c r="C167" s="624">
        <v>89395</v>
      </c>
      <c r="D167" s="119" t="str">
        <f>IFERROR(VLOOKUP(C167,TABELAS!$A:$D,2,FALSE),"")</f>
        <v>TE, PVC, SOLDÁVEL, DN 25MM, INSTALADO EM RAMAL OU SUB-RAMAL DE ÁGUA - FORNECIMENTO E INSTALAÇÃO. AF_06/2022</v>
      </c>
      <c r="E167" s="624" t="str">
        <f>IFERROR(VLOOKUP(C167,TABELAS!$A:$D,3,FALSE),"")</f>
        <v>UN</v>
      </c>
      <c r="F167" s="192">
        <v>0.89</v>
      </c>
      <c r="G167" s="120">
        <f>IFERROR(VLOOKUP(C167,TABELAS!$A:$D,4,FALSE),"")</f>
        <v>11.11</v>
      </c>
      <c r="H167" s="194">
        <f t="shared" si="4"/>
        <v>9.8800000000000008</v>
      </c>
      <c r="I167" s="319">
        <f>IFERROR(VLOOKUP(C167,TABELAS!$A:$F,6,FALSE),"")</f>
        <v>12.19</v>
      </c>
      <c r="J167" s="190">
        <f t="shared" si="5"/>
        <v>10.84</v>
      </c>
      <c r="K167" s="217"/>
      <c r="L167" s="8"/>
      <c r="O167" s="7"/>
      <c r="P167" s="7"/>
    </row>
    <row r="168" spans="1:16" ht="33.75">
      <c r="A168" s="308" t="s">
        <v>12748</v>
      </c>
      <c r="B168" s="191" t="str">
        <f>IFERROR(VLOOKUP(C168,TABELAS!$A:$E,5,FALSE),"")</f>
        <v>SINAPI 07/2024</v>
      </c>
      <c r="C168" s="624">
        <v>89356</v>
      </c>
      <c r="D168" s="119" t="str">
        <f>IFERROR(VLOOKUP(C168,TABELAS!$A:$D,2,FALSE),"")</f>
        <v>TUBO, PVC, SOLDÁVEL, DE 25MM, INSTALADO EM RAMAL OU SUB-RAMAL DE ÁGUA - FORNECIMENTO E INSTALAÇÃO. AF_06/2022</v>
      </c>
      <c r="E168" s="624" t="str">
        <f>IFERROR(VLOOKUP(C168,TABELAS!$A:$D,3,FALSE),"")</f>
        <v>M</v>
      </c>
      <c r="F168" s="192">
        <v>2.14</v>
      </c>
      <c r="G168" s="120">
        <f>IFERROR(VLOOKUP(C168,TABELAS!$A:$D,4,FALSE),"")</f>
        <v>20.04</v>
      </c>
      <c r="H168" s="194">
        <f t="shared" si="4"/>
        <v>42.88</v>
      </c>
      <c r="I168" s="319">
        <f>IFERROR(VLOOKUP(C168,TABELAS!$A:$F,6,FALSE),"")</f>
        <v>22.07</v>
      </c>
      <c r="J168" s="190">
        <f t="shared" si="5"/>
        <v>47.22</v>
      </c>
      <c r="K168" s="217"/>
      <c r="L168" s="8"/>
      <c r="O168" s="7"/>
      <c r="P168" s="7"/>
    </row>
    <row r="169" spans="1:16" ht="15.75" customHeight="1">
      <c r="A169" s="858"/>
      <c r="B169" s="859"/>
      <c r="C169" s="859"/>
      <c r="D169" s="859"/>
      <c r="E169" s="859"/>
      <c r="F169" s="860"/>
      <c r="G169" s="272" t="s">
        <v>12731</v>
      </c>
      <c r="H169" s="273">
        <v>0</v>
      </c>
      <c r="I169" s="272" t="s">
        <v>12731</v>
      </c>
      <c r="J169" s="318">
        <v>0</v>
      </c>
      <c r="K169" s="217"/>
      <c r="L169" s="8"/>
      <c r="O169" s="7"/>
      <c r="P169" s="7"/>
    </row>
    <row r="170" spans="1:16" ht="15.75" customHeight="1">
      <c r="A170" s="861"/>
      <c r="B170" s="862"/>
      <c r="C170" s="862"/>
      <c r="D170" s="862"/>
      <c r="E170" s="862"/>
      <c r="F170" s="863"/>
      <c r="G170" s="272" t="s">
        <v>12732</v>
      </c>
      <c r="H170" s="273">
        <v>0</v>
      </c>
      <c r="I170" s="272" t="s">
        <v>12732</v>
      </c>
      <c r="J170" s="318">
        <v>0</v>
      </c>
      <c r="K170" s="217"/>
      <c r="L170" s="8"/>
      <c r="O170" s="7"/>
      <c r="P170" s="7"/>
    </row>
    <row r="171" spans="1:16" ht="15.75" customHeight="1">
      <c r="A171" s="861"/>
      <c r="B171" s="862"/>
      <c r="C171" s="862"/>
      <c r="D171" s="862"/>
      <c r="E171" s="862"/>
      <c r="F171" s="863"/>
      <c r="G171" s="120" t="s">
        <v>12749</v>
      </c>
      <c r="H171" s="194">
        <f>SUM(H163:H168)</f>
        <v>118.35</v>
      </c>
      <c r="I171" s="120" t="s">
        <v>12749</v>
      </c>
      <c r="J171" s="190">
        <f>+SUM(J163:J168)</f>
        <v>130.16999999999999</v>
      </c>
      <c r="K171" s="217"/>
      <c r="L171" s="8"/>
      <c r="O171" s="7"/>
      <c r="P171" s="7"/>
    </row>
    <row r="172" spans="1:16" ht="15.75" customHeight="1" thickBot="1">
      <c r="A172" s="864"/>
      <c r="B172" s="865"/>
      <c r="C172" s="865"/>
      <c r="D172" s="865"/>
      <c r="E172" s="865"/>
      <c r="F172" s="866"/>
      <c r="G172" s="269" t="s">
        <v>12561</v>
      </c>
      <c r="H172" s="270">
        <f>SUM(H169:H171)</f>
        <v>118.35</v>
      </c>
      <c r="I172" s="269" t="s">
        <v>12561</v>
      </c>
      <c r="J172" s="271">
        <f>SUM(J169:J171)</f>
        <v>130.16999999999999</v>
      </c>
      <c r="K172" s="217"/>
      <c r="L172" s="8"/>
      <c r="O172" s="7"/>
      <c r="P172" s="7"/>
    </row>
    <row r="173" spans="1:16" ht="29.25" customHeight="1" thickBot="1">
      <c r="A173" s="852" t="s">
        <v>12734</v>
      </c>
      <c r="B173" s="853"/>
      <c r="C173" s="854"/>
      <c r="D173" s="855" t="s">
        <v>12750</v>
      </c>
      <c r="E173" s="856"/>
      <c r="F173" s="856"/>
      <c r="G173" s="856"/>
      <c r="H173" s="856"/>
      <c r="I173" s="856"/>
      <c r="J173" s="857"/>
      <c r="K173" s="217"/>
      <c r="L173" s="8"/>
      <c r="O173" s="7"/>
      <c r="P173" s="7"/>
    </row>
    <row r="174" spans="1:16" ht="21" hidden="1" customHeight="1">
      <c r="A174" s="481"/>
      <c r="B174"/>
      <c r="C174"/>
      <c r="D174"/>
      <c r="E174"/>
      <c r="F174"/>
      <c r="G174"/>
      <c r="H174"/>
      <c r="I174"/>
      <c r="J174" s="759"/>
      <c r="M174"/>
      <c r="N174"/>
      <c r="O174"/>
      <c r="P174"/>
    </row>
    <row r="175" spans="1:16" ht="15.75" thickBot="1">
      <c r="A175" s="867"/>
      <c r="B175" s="868"/>
      <c r="C175" s="868"/>
      <c r="D175" s="868"/>
      <c r="E175" s="868"/>
      <c r="F175" s="868"/>
      <c r="G175" s="868"/>
      <c r="H175" s="868"/>
      <c r="I175" s="868"/>
      <c r="J175" s="869"/>
    </row>
    <row r="176" spans="1:16" ht="36.75" customHeight="1">
      <c r="A176" s="850" t="s">
        <v>12851</v>
      </c>
      <c r="B176" s="851"/>
      <c r="C176" s="325" t="s">
        <v>12666</v>
      </c>
      <c r="D176" s="342" t="s">
        <v>12880</v>
      </c>
      <c r="E176" s="323" t="s">
        <v>10</v>
      </c>
      <c r="F176" s="422">
        <v>45474</v>
      </c>
      <c r="G176" s="324" t="s">
        <v>12723</v>
      </c>
      <c r="H176" s="324">
        <f>SUM(H178:H180)</f>
        <v>807.12</v>
      </c>
      <c r="I176" s="422">
        <v>45474</v>
      </c>
      <c r="J176" s="326">
        <f>SUM(J178:J180)</f>
        <v>811.45</v>
      </c>
      <c r="K176" s="217"/>
      <c r="L176" s="8"/>
      <c r="O176" s="7"/>
      <c r="P176" s="7"/>
    </row>
    <row r="177" spans="1:16" s="263" customFormat="1" ht="24.75" customHeight="1">
      <c r="A177" s="605"/>
      <c r="B177" s="606" t="s">
        <v>12553</v>
      </c>
      <c r="C177" s="606" t="s">
        <v>12554</v>
      </c>
      <c r="D177" s="607" t="s">
        <v>12724</v>
      </c>
      <c r="E177" s="606" t="s">
        <v>4</v>
      </c>
      <c r="F177" s="608" t="s">
        <v>12725</v>
      </c>
      <c r="G177" s="608" t="s">
        <v>12671</v>
      </c>
      <c r="H177" s="608" t="s">
        <v>12726</v>
      </c>
      <c r="I177" s="609" t="s">
        <v>12727</v>
      </c>
      <c r="J177" s="610" t="s">
        <v>12728</v>
      </c>
      <c r="K177" s="412"/>
      <c r="L177" s="611"/>
      <c r="M177" s="612"/>
      <c r="N177" s="613"/>
      <c r="O177" s="613"/>
      <c r="P177" s="613"/>
    </row>
    <row r="178" spans="1:16">
      <c r="A178" s="308" t="s">
        <v>12854</v>
      </c>
      <c r="B178" s="191" t="str">
        <f>IFERROR(VLOOKUP(C178,TABELAS!$A:$E,5,FALSE),"")</f>
        <v>SINAPI 07/2024</v>
      </c>
      <c r="C178" s="624">
        <v>88309</v>
      </c>
      <c r="D178" s="119" t="str">
        <f>IFERROR(VLOOKUP(C178,TABELAS!$A:$D,2,FALSE),"")</f>
        <v>PEDREIRO COM ENCARGOS COMPLEMENTARES</v>
      </c>
      <c r="E178" s="624" t="str">
        <f>IFERROR(VLOOKUP(C178,TABELAS!$A:$D,3,FALSE),"")</f>
        <v>H</v>
      </c>
      <c r="F178" s="192">
        <v>0.96970000000000001</v>
      </c>
      <c r="G178" s="120">
        <f>IFERROR(VLOOKUP(C178,TABELAS!$A:$D,4,FALSE),"")</f>
        <v>23.52</v>
      </c>
      <c r="H178" s="194">
        <f t="shared" ref="H178:H180" si="6">IFERROR(TRUNC(F178*G178,2),"")</f>
        <v>22.8</v>
      </c>
      <c r="I178" s="319">
        <f>IFERROR(VLOOKUP(C178,TABELAS!$A:$F,6,FALSE),"")</f>
        <v>26.5</v>
      </c>
      <c r="J178" s="190">
        <f t="shared" ref="J178:J180" si="7">IFERROR(TRUNC(F178*I178,2),"")</f>
        <v>25.69</v>
      </c>
      <c r="K178" s="217"/>
      <c r="L178" s="8"/>
      <c r="O178" s="7"/>
      <c r="P178" s="7"/>
    </row>
    <row r="179" spans="1:16">
      <c r="A179" s="308" t="s">
        <v>12854</v>
      </c>
      <c r="B179" s="191" t="str">
        <f>IFERROR(VLOOKUP(C179,TABELAS!$A:$E,5,FALSE),"")</f>
        <v>SINAPI 07/2024</v>
      </c>
      <c r="C179" s="624">
        <v>88316</v>
      </c>
      <c r="D179" s="119" t="str">
        <f>IFERROR(VLOOKUP(C179,TABELAS!$A:$D,2,FALSE),"")</f>
        <v>SERVENTE COM ENCARGOS COMPLEMENTARES</v>
      </c>
      <c r="E179" s="624" t="str">
        <f>IFERROR(VLOOKUP(C179,TABELAS!$A:$D,3,FALSE),"")</f>
        <v>H</v>
      </c>
      <c r="F179" s="192">
        <v>0.64649999999999996</v>
      </c>
      <c r="G179" s="120">
        <f>IFERROR(VLOOKUP(C179,TABELAS!$A:$D,4,FALSE),"")</f>
        <v>18.809999999999999</v>
      </c>
      <c r="H179" s="194">
        <f t="shared" si="6"/>
        <v>12.16</v>
      </c>
      <c r="I179" s="319">
        <f>IFERROR(VLOOKUP(C179,TABELAS!$A:$F,6,FALSE),"")</f>
        <v>21.05</v>
      </c>
      <c r="J179" s="190">
        <f t="shared" si="7"/>
        <v>13.6</v>
      </c>
      <c r="K179" s="217"/>
      <c r="L179" s="8"/>
      <c r="O179" s="7"/>
      <c r="P179" s="7"/>
    </row>
    <row r="180" spans="1:16">
      <c r="A180" s="308" t="s">
        <v>12730</v>
      </c>
      <c r="B180" s="191" t="s">
        <v>12741</v>
      </c>
      <c r="C180" s="626" t="s">
        <v>12852</v>
      </c>
      <c r="D180" s="119" t="str">
        <f>+COTAÇÃO!A13</f>
        <v>BANCO EM MADEIRA COM METALON SEM ENCOSTO</v>
      </c>
      <c r="E180" s="624" t="s">
        <v>10</v>
      </c>
      <c r="F180" s="192">
        <v>1</v>
      </c>
      <c r="G180" s="120">
        <f>+COTAÇÃO!K13</f>
        <v>772.16</v>
      </c>
      <c r="H180" s="194">
        <f t="shared" si="6"/>
        <v>772.16</v>
      </c>
      <c r="I180" s="319">
        <f>+COTAÇÃO!K13</f>
        <v>772.16</v>
      </c>
      <c r="J180" s="190">
        <f t="shared" si="7"/>
        <v>772.16</v>
      </c>
      <c r="K180" s="217"/>
      <c r="L180" s="8"/>
      <c r="O180" s="7"/>
      <c r="P180" s="7"/>
    </row>
    <row r="181" spans="1:16" ht="15.75" customHeight="1">
      <c r="A181" s="858"/>
      <c r="B181" s="859"/>
      <c r="C181" s="859"/>
      <c r="D181" s="859"/>
      <c r="E181" s="859"/>
      <c r="F181" s="860"/>
      <c r="G181" s="272" t="s">
        <v>12731</v>
      </c>
      <c r="H181" s="273">
        <f>+H180</f>
        <v>772.16</v>
      </c>
      <c r="I181" s="272" t="s">
        <v>12731</v>
      </c>
      <c r="J181" s="318">
        <f>+J180</f>
        <v>772.16</v>
      </c>
      <c r="K181" s="217"/>
      <c r="L181" s="8"/>
      <c r="O181" s="7"/>
      <c r="P181" s="7"/>
    </row>
    <row r="182" spans="1:16" ht="15.75" customHeight="1">
      <c r="A182" s="861"/>
      <c r="B182" s="862"/>
      <c r="C182" s="862"/>
      <c r="D182" s="862"/>
      <c r="E182" s="862"/>
      <c r="F182" s="863"/>
      <c r="G182" s="272" t="s">
        <v>12732</v>
      </c>
      <c r="H182" s="273">
        <f>+SUM(H178:H179)</f>
        <v>34.96</v>
      </c>
      <c r="I182" s="272" t="s">
        <v>12732</v>
      </c>
      <c r="J182" s="318">
        <f>+SUM(J178:J179)</f>
        <v>39.29</v>
      </c>
      <c r="K182" s="217"/>
      <c r="L182" s="8"/>
      <c r="O182" s="7"/>
      <c r="P182" s="7"/>
    </row>
    <row r="183" spans="1:16" ht="15.75" customHeight="1">
      <c r="A183" s="861"/>
      <c r="B183" s="862"/>
      <c r="C183" s="862"/>
      <c r="D183" s="862"/>
      <c r="E183" s="862"/>
      <c r="F183" s="863"/>
      <c r="G183" s="120" t="s">
        <v>12749</v>
      </c>
      <c r="H183" s="194">
        <v>0</v>
      </c>
      <c r="I183" s="120" t="s">
        <v>12749</v>
      </c>
      <c r="J183" s="190">
        <v>0</v>
      </c>
      <c r="K183" s="217"/>
      <c r="L183" s="8"/>
      <c r="O183" s="7"/>
      <c r="P183" s="7"/>
    </row>
    <row r="184" spans="1:16" ht="15.75" customHeight="1" thickBot="1">
      <c r="A184" s="864"/>
      <c r="B184" s="865"/>
      <c r="C184" s="865"/>
      <c r="D184" s="865"/>
      <c r="E184" s="865"/>
      <c r="F184" s="866"/>
      <c r="G184" s="269" t="s">
        <v>12561</v>
      </c>
      <c r="H184" s="270">
        <f>SUM(H181:H183)</f>
        <v>807.12</v>
      </c>
      <c r="I184" s="269" t="s">
        <v>12561</v>
      </c>
      <c r="J184" s="271">
        <f>SUM(J181:J183)</f>
        <v>811.45</v>
      </c>
      <c r="K184" s="217"/>
      <c r="L184" s="8"/>
      <c r="O184" s="7"/>
      <c r="P184" s="7"/>
    </row>
    <row r="185" spans="1:16" ht="29.25" customHeight="1" thickBot="1">
      <c r="A185" s="852" t="s">
        <v>12734</v>
      </c>
      <c r="B185" s="853"/>
      <c r="C185" s="854"/>
      <c r="D185" s="855" t="s">
        <v>12892</v>
      </c>
      <c r="E185" s="856"/>
      <c r="F185" s="856"/>
      <c r="G185" s="856"/>
      <c r="H185" s="856"/>
      <c r="I185" s="856"/>
      <c r="J185" s="857"/>
      <c r="K185" s="217"/>
      <c r="L185" s="8"/>
      <c r="O185" s="7"/>
      <c r="P185" s="7"/>
    </row>
    <row r="186" spans="1:16" s="9" customFormat="1" ht="15.75" thickBot="1">
      <c r="A186" s="462"/>
      <c r="J186" s="463"/>
      <c r="K186" s="436"/>
      <c r="M186" s="434"/>
      <c r="N186" s="435"/>
      <c r="O186" s="434"/>
      <c r="P186" s="434"/>
    </row>
    <row r="187" spans="1:16" ht="36.75" customHeight="1">
      <c r="A187" s="850" t="s">
        <v>12872</v>
      </c>
      <c r="B187" s="851"/>
      <c r="C187" s="325" t="s">
        <v>12666</v>
      </c>
      <c r="D187" s="342" t="s">
        <v>12911</v>
      </c>
      <c r="E187" s="323" t="s">
        <v>10</v>
      </c>
      <c r="F187" s="422">
        <v>45474</v>
      </c>
      <c r="G187" s="324" t="s">
        <v>12723</v>
      </c>
      <c r="H187" s="324">
        <f>SUM(H189:H190)</f>
        <v>39.4</v>
      </c>
      <c r="I187" s="422">
        <v>45474</v>
      </c>
      <c r="J187" s="326">
        <f>SUM(J189:J190)</f>
        <v>40.520000000000003</v>
      </c>
      <c r="K187" s="217"/>
      <c r="L187" s="8"/>
      <c r="O187" s="7"/>
      <c r="P187" s="7"/>
    </row>
    <row r="188" spans="1:16" s="263" customFormat="1" ht="24.75" customHeight="1">
      <c r="A188" s="605"/>
      <c r="B188" s="606" t="s">
        <v>12553</v>
      </c>
      <c r="C188" s="606" t="s">
        <v>12554</v>
      </c>
      <c r="D188" s="607" t="s">
        <v>12724</v>
      </c>
      <c r="E188" s="606" t="s">
        <v>4</v>
      </c>
      <c r="F188" s="608" t="s">
        <v>12725</v>
      </c>
      <c r="G188" s="608" t="s">
        <v>12671</v>
      </c>
      <c r="H188" s="608" t="s">
        <v>12726</v>
      </c>
      <c r="I188" s="609" t="s">
        <v>12727</v>
      </c>
      <c r="J188" s="610" t="s">
        <v>12728</v>
      </c>
      <c r="K188" s="412"/>
      <c r="L188" s="611"/>
      <c r="M188" s="612"/>
      <c r="N188" s="613"/>
      <c r="O188" s="613"/>
      <c r="P188" s="613"/>
    </row>
    <row r="189" spans="1:16">
      <c r="A189" s="308" t="s">
        <v>12854</v>
      </c>
      <c r="B189" s="191" t="str">
        <f>IFERROR(VLOOKUP(C189,TABELAS!$A:$E,5,FALSE),"")</f>
        <v>SINAPI 07/2024</v>
      </c>
      <c r="C189" s="624">
        <v>88316</v>
      </c>
      <c r="D189" s="119" t="str">
        <f>IFERROR(VLOOKUP(C189,TABELAS!$A:$D,2,FALSE),"")</f>
        <v>SERVENTE COM ENCARGOS COMPLEMENTARES</v>
      </c>
      <c r="E189" s="624" t="str">
        <f>IFERROR(VLOOKUP(C189,TABELAS!$A:$D,3,FALSE),"")</f>
        <v>H</v>
      </c>
      <c r="F189" s="192">
        <v>0.5</v>
      </c>
      <c r="G189" s="120">
        <f>IFERROR(VLOOKUP(C189,TABELAS!$A:$D,4,FALSE),"")</f>
        <v>18.809999999999999</v>
      </c>
      <c r="H189" s="194">
        <f t="shared" ref="H189:H190" si="8">IFERROR(TRUNC(F189*G189,2),"")</f>
        <v>9.4</v>
      </c>
      <c r="I189" s="319">
        <f>IFERROR(VLOOKUP(C189,TABELAS!$A:$F,6,FALSE),"")</f>
        <v>21.05</v>
      </c>
      <c r="J189" s="190">
        <f t="shared" ref="J189:J190" si="9">IFERROR(TRUNC(F189*I189,2),"")</f>
        <v>10.52</v>
      </c>
      <c r="K189" s="217"/>
      <c r="L189" s="8"/>
      <c r="O189" s="7"/>
      <c r="P189" s="7"/>
    </row>
    <row r="190" spans="1:16" ht="56.25">
      <c r="A190" s="308" t="s">
        <v>12919</v>
      </c>
      <c r="B190" s="191" t="str">
        <f>IFERROR(VLOOKUP(C190,TABELAS!$A:$E,5,FALSE),"")</f>
        <v>SINAPI 07/2024 INSUMOS</v>
      </c>
      <c r="C190" s="624">
        <v>10527</v>
      </c>
      <c r="D190" s="119" t="str">
        <f>IFERROR(VLOOKUP(C190,TABELAS!$A:$D,2,FALSE),"")</f>
        <v xml:space="preserve">LOCACAO DE ANDAIME METALICO TUBULAR DE ENCAIXE, TIPO DE TORRE, CADA PAINEL COM LARGURA DE 1 ATE 1,5 M E ALTURA DE *1,00* M, INCLUINDO DIAGONAL, BARRAS DE LIGACAO, SAPATAS OU RODIZIOS E DEMAIS ITENS NECESSARIOS A MONTAGEM (NAO INCLUI INSTALACAO)                                                                                                                                                                                                                                                      </v>
      </c>
      <c r="E190" s="624" t="str">
        <f>IFERROR(VLOOKUP(C190,TABELAS!$A:$D,3,FALSE),"")</f>
        <v xml:space="preserve">MXMES </v>
      </c>
      <c r="F190" s="192">
        <v>1</v>
      </c>
      <c r="G190" s="120">
        <f>IFERROR(VLOOKUP(C190,TABELAS!$A:$D,4,FALSE),"")</f>
        <v>30</v>
      </c>
      <c r="H190" s="194">
        <f t="shared" si="8"/>
        <v>30</v>
      </c>
      <c r="I190" s="319">
        <f>IFERROR(VLOOKUP(C190,TABELAS!$A:$F,6,FALSE),"")</f>
        <v>30</v>
      </c>
      <c r="J190" s="190">
        <f t="shared" si="9"/>
        <v>30</v>
      </c>
      <c r="K190" s="217"/>
      <c r="L190" s="8"/>
      <c r="O190" s="7"/>
      <c r="P190" s="7"/>
    </row>
    <row r="191" spans="1:16" ht="15.75" customHeight="1">
      <c r="A191" s="390"/>
      <c r="B191" s="391"/>
      <c r="C191" s="757"/>
      <c r="D191" s="428"/>
      <c r="E191" s="104"/>
      <c r="F191" s="429"/>
      <c r="G191" s="272" t="s">
        <v>12731</v>
      </c>
      <c r="H191" s="273">
        <v>0</v>
      </c>
      <c r="I191" s="272" t="s">
        <v>12731</v>
      </c>
      <c r="J191" s="318">
        <v>0</v>
      </c>
      <c r="K191" s="217"/>
      <c r="L191" s="8"/>
      <c r="O191" s="7"/>
      <c r="P191" s="7"/>
    </row>
    <row r="192" spans="1:16" ht="15.75" customHeight="1">
      <c r="A192" s="390"/>
      <c r="B192" s="391"/>
      <c r="C192" s="757"/>
      <c r="D192" s="758"/>
      <c r="E192" s="104"/>
      <c r="F192" s="429"/>
      <c r="G192" s="272" t="s">
        <v>12732</v>
      </c>
      <c r="H192" s="273">
        <f>+H189</f>
        <v>9.4</v>
      </c>
      <c r="I192" s="272" t="s">
        <v>12732</v>
      </c>
      <c r="J192" s="318">
        <f>+J189</f>
        <v>10.52</v>
      </c>
      <c r="K192" s="217"/>
      <c r="L192" s="8"/>
      <c r="O192" s="7"/>
      <c r="P192" s="7"/>
    </row>
    <row r="193" spans="1:16" ht="15.75" customHeight="1">
      <c r="A193" s="390"/>
      <c r="B193" s="391"/>
      <c r="C193" s="757"/>
      <c r="D193" s="758"/>
      <c r="E193" s="104"/>
      <c r="F193" s="429"/>
      <c r="G193" s="120" t="s">
        <v>12918</v>
      </c>
      <c r="H193" s="194">
        <f>+H190</f>
        <v>30</v>
      </c>
      <c r="I193" s="120" t="s">
        <v>12918</v>
      </c>
      <c r="J193" s="190">
        <f>+J190</f>
        <v>30</v>
      </c>
      <c r="K193" s="217"/>
      <c r="L193" s="8"/>
      <c r="O193" s="7"/>
      <c r="P193" s="7"/>
    </row>
    <row r="194" spans="1:16" ht="15.75" customHeight="1" thickBot="1">
      <c r="A194" s="390"/>
      <c r="B194" s="391"/>
      <c r="C194" s="430"/>
      <c r="D194" s="431"/>
      <c r="E194" s="140"/>
      <c r="F194" s="429"/>
      <c r="G194" s="269" t="s">
        <v>12561</v>
      </c>
      <c r="H194" s="270">
        <f>SUM(H191:H193)</f>
        <v>39.4</v>
      </c>
      <c r="I194" s="269" t="s">
        <v>12561</v>
      </c>
      <c r="J194" s="271">
        <f>SUM(J191:J193)</f>
        <v>40.520000000000003</v>
      </c>
      <c r="K194" s="217"/>
      <c r="L194" s="8"/>
      <c r="O194" s="7"/>
      <c r="P194" s="7"/>
    </row>
    <row r="195" spans="1:16" ht="29.25" customHeight="1" thickBot="1">
      <c r="A195" s="852" t="s">
        <v>12734</v>
      </c>
      <c r="B195" s="853"/>
      <c r="C195" s="854"/>
      <c r="D195" s="855" t="s">
        <v>12912</v>
      </c>
      <c r="E195" s="856"/>
      <c r="F195" s="856"/>
      <c r="G195" s="856"/>
      <c r="H195" s="856"/>
      <c r="I195" s="856"/>
      <c r="J195" s="857"/>
      <c r="K195" s="217"/>
      <c r="L195" s="8"/>
      <c r="O195" s="7"/>
      <c r="P195" s="7"/>
    </row>
    <row r="196" spans="1:16" hidden="1">
      <c r="A196"/>
      <c r="B196"/>
      <c r="C196"/>
      <c r="D196"/>
      <c r="E196"/>
      <c r="F196"/>
      <c r="G196"/>
      <c r="H196"/>
      <c r="I196"/>
      <c r="J196"/>
      <c r="M196"/>
      <c r="N196"/>
      <c r="O196"/>
      <c r="P196"/>
    </row>
    <row r="197" spans="1:16" hidden="1">
      <c r="A197"/>
      <c r="B197"/>
      <c r="C197"/>
      <c r="D197"/>
      <c r="E197"/>
      <c r="F197"/>
      <c r="G197"/>
      <c r="H197"/>
      <c r="I197"/>
      <c r="J197"/>
    </row>
    <row r="198" spans="1:16" hidden="1">
      <c r="A198"/>
      <c r="B198"/>
      <c r="C198"/>
      <c r="D198"/>
      <c r="E198"/>
      <c r="F198"/>
      <c r="G198"/>
      <c r="H198"/>
      <c r="I198"/>
      <c r="J198"/>
      <c r="M198"/>
      <c r="N198"/>
      <c r="O198"/>
      <c r="P198"/>
    </row>
    <row r="199" spans="1:16" hidden="1">
      <c r="A199"/>
      <c r="B199"/>
      <c r="C199"/>
      <c r="D199"/>
      <c r="E199"/>
      <c r="F199"/>
      <c r="G199"/>
      <c r="H199"/>
      <c r="I199"/>
      <c r="J199"/>
    </row>
    <row r="200" spans="1:16" hidden="1">
      <c r="A200"/>
      <c r="B200"/>
      <c r="C200"/>
      <c r="D200"/>
      <c r="E200"/>
      <c r="F200"/>
      <c r="G200"/>
      <c r="H200"/>
      <c r="I200"/>
      <c r="J200"/>
    </row>
    <row r="201" spans="1:16" hidden="1">
      <c r="A201"/>
      <c r="B201"/>
      <c r="C201"/>
      <c r="D201"/>
      <c r="E201"/>
      <c r="F201"/>
      <c r="G201"/>
      <c r="H201"/>
      <c r="I201"/>
      <c r="J201"/>
    </row>
    <row r="202" spans="1:16" hidden="1">
      <c r="A202"/>
      <c r="B202"/>
      <c r="C202"/>
      <c r="D202"/>
      <c r="E202"/>
      <c r="F202"/>
      <c r="G202"/>
      <c r="H202"/>
      <c r="I202"/>
      <c r="J202"/>
    </row>
    <row r="203" spans="1:16" hidden="1">
      <c r="A203"/>
      <c r="B203"/>
      <c r="C203"/>
      <c r="D203"/>
      <c r="E203"/>
      <c r="F203"/>
      <c r="G203"/>
      <c r="H203"/>
      <c r="I203"/>
      <c r="J203"/>
    </row>
    <row r="204" spans="1:16" hidden="1">
      <c r="A204"/>
      <c r="B204"/>
      <c r="C204"/>
      <c r="D204"/>
      <c r="E204"/>
      <c r="F204"/>
      <c r="G204"/>
      <c r="H204"/>
      <c r="I204"/>
      <c r="J204"/>
    </row>
    <row r="205" spans="1:16" hidden="1">
      <c r="A205"/>
      <c r="B205"/>
      <c r="C205"/>
      <c r="D205"/>
      <c r="E205"/>
      <c r="F205"/>
      <c r="G205"/>
      <c r="H205"/>
      <c r="I205"/>
      <c r="J205"/>
      <c r="M205"/>
      <c r="N205"/>
      <c r="O205"/>
      <c r="P205"/>
    </row>
    <row r="206" spans="1:16" hidden="1">
      <c r="A206"/>
      <c r="B206"/>
      <c r="C206"/>
      <c r="D206"/>
      <c r="E206"/>
      <c r="F206"/>
      <c r="G206"/>
      <c r="H206"/>
      <c r="I206"/>
      <c r="J206"/>
    </row>
    <row r="207" spans="1:16" hidden="1">
      <c r="A207"/>
      <c r="B207"/>
      <c r="C207"/>
      <c r="D207"/>
      <c r="E207"/>
      <c r="F207"/>
      <c r="G207"/>
      <c r="H207"/>
      <c r="I207"/>
      <c r="J207"/>
      <c r="M207"/>
      <c r="N207"/>
      <c r="O207"/>
      <c r="P207"/>
    </row>
    <row r="208" spans="1:16" ht="15.75" thickBot="1"/>
    <row r="209" spans="1:16" hidden="1">
      <c r="M209"/>
      <c r="N209"/>
      <c r="O209"/>
      <c r="P209"/>
    </row>
    <row r="210" spans="1:16" ht="36.75" customHeight="1">
      <c r="A210" s="850" t="s">
        <v>12921</v>
      </c>
      <c r="B210" s="851"/>
      <c r="C210" s="325" t="s">
        <v>12666</v>
      </c>
      <c r="D210" s="342" t="s">
        <v>12922</v>
      </c>
      <c r="E210" s="323" t="s">
        <v>44</v>
      </c>
      <c r="F210" s="422">
        <v>45474</v>
      </c>
      <c r="G210" s="324" t="s">
        <v>12723</v>
      </c>
      <c r="H210" s="324">
        <f>SUM(H212:H215)</f>
        <v>66.91</v>
      </c>
      <c r="I210" s="422">
        <v>45474</v>
      </c>
      <c r="J210" s="326">
        <f>SUM(J212:J215)</f>
        <v>69.099999999999994</v>
      </c>
      <c r="K210" s="217"/>
      <c r="L210" s="8"/>
      <c r="O210" s="7"/>
      <c r="P210" s="7"/>
    </row>
    <row r="211" spans="1:16" s="263" customFormat="1" ht="24.75" customHeight="1">
      <c r="A211" s="605"/>
      <c r="B211" s="606" t="s">
        <v>12553</v>
      </c>
      <c r="C211" s="606" t="s">
        <v>12554</v>
      </c>
      <c r="D211" s="607" t="s">
        <v>12724</v>
      </c>
      <c r="E211" s="606" t="s">
        <v>4</v>
      </c>
      <c r="F211" s="608" t="s">
        <v>12725</v>
      </c>
      <c r="G211" s="608" t="s">
        <v>12671</v>
      </c>
      <c r="H211" s="608" t="s">
        <v>12726</v>
      </c>
      <c r="I211" s="609" t="s">
        <v>12727</v>
      </c>
      <c r="J211" s="610" t="s">
        <v>12728</v>
      </c>
      <c r="K211" s="412"/>
      <c r="L211" s="611"/>
      <c r="M211" s="612"/>
      <c r="N211" s="613"/>
      <c r="O211" s="613"/>
      <c r="P211" s="613"/>
    </row>
    <row r="212" spans="1:16">
      <c r="A212" s="308" t="s">
        <v>12854</v>
      </c>
      <c r="B212" s="191" t="str">
        <f>IFERROR(VLOOKUP(C212,TABELAS!$A:$E,5,FALSE),"")</f>
        <v>SINAPI 07/2024</v>
      </c>
      <c r="C212" s="624">
        <v>88264</v>
      </c>
      <c r="D212" s="119" t="str">
        <f>IFERROR(VLOOKUP(C212,TABELAS!$A:$D,2,FALSE),"")</f>
        <v>ELETRICISTA COM ENCARGOS COMPLEMENTARES</v>
      </c>
      <c r="E212" s="624" t="str">
        <f>IFERROR(VLOOKUP(C212,TABELAS!$A:$D,3,FALSE),"")</f>
        <v>H</v>
      </c>
      <c r="F212" s="192">
        <v>0.5</v>
      </c>
      <c r="G212" s="120">
        <f>IFERROR(VLOOKUP(C212,TABELAS!$A:$D,4,FALSE),"")</f>
        <v>23.84</v>
      </c>
      <c r="H212" s="194">
        <f t="shared" ref="H212" si="10">IFERROR(TRUNC(F212*G212,2),"")</f>
        <v>11.92</v>
      </c>
      <c r="I212" s="319">
        <f>IFERROR(VLOOKUP(C212,TABELAS!$A:$F,6,FALSE),"")</f>
        <v>26.88</v>
      </c>
      <c r="J212" s="190">
        <f t="shared" ref="J212" si="11">IFERROR(TRUNC(F212*I212,2),"")</f>
        <v>13.44</v>
      </c>
      <c r="K212" s="217"/>
      <c r="L212" s="8"/>
      <c r="O212" s="7"/>
      <c r="P212" s="7"/>
    </row>
    <row r="213" spans="1:16">
      <c r="A213" s="308" t="s">
        <v>12854</v>
      </c>
      <c r="B213" s="191" t="str">
        <f>IFERROR(VLOOKUP(C213,TABELAS!$A:$E,5,FALSE),"")</f>
        <v>SINAPI 07/2024</v>
      </c>
      <c r="C213" s="624">
        <v>88316</v>
      </c>
      <c r="D213" s="119" t="str">
        <f>IFERROR(VLOOKUP(C213,TABELAS!$A:$D,2,FALSE),"")</f>
        <v>SERVENTE COM ENCARGOS COMPLEMENTARES</v>
      </c>
      <c r="E213" s="624" t="str">
        <f>IFERROR(VLOOKUP(C213,TABELAS!$A:$D,3,FALSE),"")</f>
        <v>H</v>
      </c>
      <c r="F213" s="192">
        <v>0.3</v>
      </c>
      <c r="G213" s="120">
        <f>IFERROR(VLOOKUP(C213,TABELAS!$A:$D,4,FALSE),"")</f>
        <v>18.809999999999999</v>
      </c>
      <c r="H213" s="194">
        <f t="shared" ref="H213:H215" si="12">IFERROR(TRUNC(F213*G213,2),"")</f>
        <v>5.64</v>
      </c>
      <c r="I213" s="319">
        <f>IFERROR(VLOOKUP(C213,TABELAS!$A:$F,6,FALSE),"")</f>
        <v>21.05</v>
      </c>
      <c r="J213" s="190">
        <f t="shared" ref="J213:J215" si="13">IFERROR(TRUNC(F213*I213,2),"")</f>
        <v>6.31</v>
      </c>
      <c r="K213" s="217"/>
      <c r="L213" s="8"/>
      <c r="O213" s="7"/>
      <c r="P213" s="7"/>
    </row>
    <row r="214" spans="1:16" ht="22.5">
      <c r="A214" s="308" t="s">
        <v>12730</v>
      </c>
      <c r="B214" s="191" t="str">
        <f>IFERROR(VLOOKUP(C214,TABELAS!$A:$E,5,FALSE),"")</f>
        <v>SINAPI 07/2024 INSUMOS</v>
      </c>
      <c r="C214" s="624">
        <v>4320</v>
      </c>
      <c r="D214" s="119" t="str">
        <f>IFERROR(VLOOKUP(C214,TABELAS!$A:$D,2,FALSE),"")</f>
        <v xml:space="preserve">PARAFUSO ZINCADO 5/16" X 250 MM PARA FIXACAO DE TELHA DE FIBROCIMENTO CANALETE 49, INCLUI BUCHA NYLON S-10                                                                                                                                                                                                                                                                                                                                                                                                </v>
      </c>
      <c r="E214" s="624" t="str">
        <f>IFERROR(VLOOKUP(C214,TABELAS!$A:$D,3,FALSE),"")</f>
        <v xml:space="preserve">UN    </v>
      </c>
      <c r="F214" s="192">
        <v>2</v>
      </c>
      <c r="G214" s="120">
        <f>IFERROR(VLOOKUP(C214,TABELAS!$A:$D,4,FALSE),"")</f>
        <v>2.82</v>
      </c>
      <c r="H214" s="194">
        <f t="shared" si="12"/>
        <v>5.64</v>
      </c>
      <c r="I214" s="319">
        <f>IFERROR(VLOOKUP(C214,TABELAS!$A:$F,6,FALSE),"")</f>
        <v>2.82</v>
      </c>
      <c r="J214" s="190">
        <f t="shared" si="13"/>
        <v>5.64</v>
      </c>
      <c r="K214" s="217"/>
      <c r="L214" s="8"/>
      <c r="O214" s="7"/>
      <c r="P214" s="7"/>
    </row>
    <row r="215" spans="1:16" ht="22.5">
      <c r="A215" s="308" t="s">
        <v>12730</v>
      </c>
      <c r="B215" s="191" t="str">
        <f>IFERROR(VLOOKUP(C215,TABELAS!$A:$E,5,FALSE),"")</f>
        <v>SINAPI 07/2024 INSUMOS</v>
      </c>
      <c r="C215" s="624">
        <v>39391</v>
      </c>
      <c r="D215" s="119" t="str">
        <f>IFERROR(VLOOKUP(C215,TABELAS!$A:$D,2,FALSE),"")</f>
        <v xml:space="preserve">LUMINARIA LED REFLETOR RETANGULAR BIVOLT, LUZ BRANCA, 50 W                                                                                                                                                                                                                                                                                                                                                                                                                                                </v>
      </c>
      <c r="E215" s="624" t="str">
        <f>IFERROR(VLOOKUP(C215,TABELAS!$A:$D,3,FALSE),"")</f>
        <v xml:space="preserve">UN    </v>
      </c>
      <c r="F215" s="192">
        <v>1</v>
      </c>
      <c r="G215" s="120">
        <f>IFERROR(VLOOKUP(C215,TABELAS!$A:$D,4,FALSE),"")</f>
        <v>43.71</v>
      </c>
      <c r="H215" s="194">
        <f t="shared" si="12"/>
        <v>43.71</v>
      </c>
      <c r="I215" s="319">
        <f>IFERROR(VLOOKUP(C215,TABELAS!$A:$F,6,FALSE),"")</f>
        <v>43.71</v>
      </c>
      <c r="J215" s="190">
        <f t="shared" si="13"/>
        <v>43.71</v>
      </c>
      <c r="K215" s="217"/>
      <c r="L215" s="8"/>
      <c r="O215" s="7"/>
      <c r="P215" s="7"/>
    </row>
    <row r="216" spans="1:16" ht="15.75" customHeight="1">
      <c r="A216" s="390"/>
      <c r="B216" s="391"/>
      <c r="C216" s="757"/>
      <c r="D216" s="428"/>
      <c r="E216" s="104"/>
      <c r="F216" s="429"/>
      <c r="G216" s="272" t="s">
        <v>12731</v>
      </c>
      <c r="H216" s="273">
        <f>SUM(H214:H215)</f>
        <v>49.35</v>
      </c>
      <c r="I216" s="272" t="s">
        <v>12731</v>
      </c>
      <c r="J216" s="318">
        <f>SUM(J214:J215)</f>
        <v>49.35</v>
      </c>
      <c r="K216" s="217"/>
      <c r="L216" s="8"/>
      <c r="O216" s="7"/>
      <c r="P216" s="7"/>
    </row>
    <row r="217" spans="1:16" ht="15.75" customHeight="1">
      <c r="A217" s="390"/>
      <c r="B217" s="391"/>
      <c r="C217" s="757"/>
      <c r="D217" s="758"/>
      <c r="E217" s="104"/>
      <c r="F217" s="429"/>
      <c r="G217" s="272" t="s">
        <v>12732</v>
      </c>
      <c r="H217" s="273">
        <f>SUM(H212:H213)</f>
        <v>17.559999999999999</v>
      </c>
      <c r="I217" s="272" t="s">
        <v>12732</v>
      </c>
      <c r="J217" s="318">
        <f>SUM(J212:J213)</f>
        <v>19.75</v>
      </c>
      <c r="K217" s="217"/>
      <c r="L217" s="8"/>
      <c r="O217" s="7"/>
      <c r="P217" s="7"/>
    </row>
    <row r="218" spans="1:16" ht="15.75" customHeight="1">
      <c r="A218" s="390"/>
      <c r="B218" s="391"/>
      <c r="C218" s="757"/>
      <c r="D218" s="758"/>
      <c r="E218" s="104"/>
      <c r="F218" s="429"/>
      <c r="G218" s="120" t="s">
        <v>12918</v>
      </c>
      <c r="H218" s="194">
        <v>0</v>
      </c>
      <c r="I218" s="120" t="s">
        <v>12918</v>
      </c>
      <c r="J218" s="190">
        <v>0</v>
      </c>
      <c r="K218" s="217"/>
      <c r="L218" s="8"/>
      <c r="O218" s="7"/>
      <c r="P218" s="7"/>
    </row>
    <row r="219" spans="1:16" ht="15.75" customHeight="1" thickBot="1">
      <c r="A219" s="390"/>
      <c r="B219" s="391"/>
      <c r="C219" s="430"/>
      <c r="D219" s="431"/>
      <c r="E219" s="140"/>
      <c r="F219" s="429"/>
      <c r="G219" s="269" t="s">
        <v>12561</v>
      </c>
      <c r="H219" s="270">
        <f>SUM(H216:H218)</f>
        <v>66.91</v>
      </c>
      <c r="I219" s="269" t="s">
        <v>12561</v>
      </c>
      <c r="J219" s="271">
        <f>SUM(J216:J218)</f>
        <v>69.099999999999994</v>
      </c>
      <c r="K219" s="217"/>
      <c r="L219" s="8"/>
      <c r="O219" s="7"/>
      <c r="P219" s="7"/>
    </row>
    <row r="220" spans="1:16" ht="29.25" customHeight="1" thickBot="1">
      <c r="A220" s="852" t="s">
        <v>12734</v>
      </c>
      <c r="B220" s="853"/>
      <c r="C220" s="854"/>
      <c r="D220" s="855" t="s">
        <v>12923</v>
      </c>
      <c r="E220" s="856"/>
      <c r="F220" s="856"/>
      <c r="G220" s="856"/>
      <c r="H220" s="856"/>
      <c r="I220" s="856"/>
      <c r="J220" s="857"/>
      <c r="K220" s="217"/>
      <c r="L220" s="8"/>
      <c r="O220" s="7"/>
      <c r="P220" s="7"/>
    </row>
    <row r="221" spans="1:16" ht="15.75" thickBot="1"/>
    <row r="222" spans="1:16" ht="15.75" thickBot="1"/>
    <row r="223" spans="1:16" hidden="1">
      <c r="M223"/>
      <c r="N223"/>
      <c r="O223"/>
      <c r="P223"/>
    </row>
    <row r="224" spans="1:16" ht="36.75" customHeight="1">
      <c r="A224" s="850" t="s">
        <v>12925</v>
      </c>
      <c r="B224" s="851"/>
      <c r="C224" s="325" t="s">
        <v>12666</v>
      </c>
      <c r="D224" s="342" t="s">
        <v>12927</v>
      </c>
      <c r="E224" s="323" t="s">
        <v>44</v>
      </c>
      <c r="F224" s="422">
        <v>45474</v>
      </c>
      <c r="G224" s="324" t="s">
        <v>12723</v>
      </c>
      <c r="H224" s="324">
        <f>SUM(H226:H227)</f>
        <v>9018.86</v>
      </c>
      <c r="I224" s="422">
        <v>45474</v>
      </c>
      <c r="J224" s="326">
        <f>SUM(J226:J227)</f>
        <v>10401.56</v>
      </c>
      <c r="K224" s="217"/>
      <c r="L224" s="8"/>
      <c r="O224" s="7"/>
      <c r="P224" s="7"/>
    </row>
    <row r="225" spans="1:16" s="263" customFormat="1" ht="24.75" customHeight="1">
      <c r="A225" s="605"/>
      <c r="B225" s="606" t="s">
        <v>12553</v>
      </c>
      <c r="C225" s="606" t="s">
        <v>12554</v>
      </c>
      <c r="D225" s="607" t="s">
        <v>12724</v>
      </c>
      <c r="E225" s="606" t="s">
        <v>4</v>
      </c>
      <c r="F225" s="608" t="s">
        <v>12725</v>
      </c>
      <c r="G225" s="608" t="s">
        <v>12671</v>
      </c>
      <c r="H225" s="608" t="s">
        <v>12726</v>
      </c>
      <c r="I225" s="609" t="s">
        <v>12727</v>
      </c>
      <c r="J225" s="610" t="s">
        <v>12728</v>
      </c>
      <c r="K225" s="412"/>
      <c r="L225" s="611"/>
      <c r="M225" s="612"/>
      <c r="N225" s="613"/>
      <c r="O225" s="613"/>
      <c r="P225" s="613"/>
    </row>
    <row r="226" spans="1:16">
      <c r="A226" s="308" t="s">
        <v>12854</v>
      </c>
      <c r="B226" s="191" t="str">
        <f>IFERROR(VLOOKUP(C226,TABELAS!$A:$E,5,FALSE),"")</f>
        <v>SINAPI 07/2024</v>
      </c>
      <c r="C226" s="624">
        <v>90776</v>
      </c>
      <c r="D226" s="119" t="str">
        <f>IFERROR(VLOOKUP(C226,TABELAS!$A:$D,2,FALSE),"")</f>
        <v>ENCARREGADO GERAL COM ENCARGOS COMPLEMENTARES</v>
      </c>
      <c r="E226" s="624" t="str">
        <f>IFERROR(VLOOKUP(C226,TABELAS!$A:$D,3,FALSE),"")</f>
        <v>H</v>
      </c>
      <c r="F226" s="192">
        <v>114</v>
      </c>
      <c r="G226" s="120">
        <f>IFERROR(VLOOKUP(C226,TABELAS!$A:$D,4,FALSE),"")</f>
        <v>31.51</v>
      </c>
      <c r="H226" s="194">
        <f t="shared" ref="H226:H227" si="14">IFERROR(TRUNC(F226*G226,2),"")</f>
        <v>3592.14</v>
      </c>
      <c r="I226" s="319">
        <f>IFERROR(VLOOKUP(C226,TABELAS!$A:$F,6,FALSE),"")</f>
        <v>36.14</v>
      </c>
      <c r="J226" s="190">
        <f t="shared" ref="J226:J227" si="15">IFERROR(TRUNC(F226*I226,2),"")</f>
        <v>4119.96</v>
      </c>
      <c r="K226" s="217"/>
      <c r="L226" s="8"/>
      <c r="O226" s="7"/>
      <c r="P226" s="7"/>
    </row>
    <row r="227" spans="1:16" ht="22.5">
      <c r="A227" s="308" t="s">
        <v>12854</v>
      </c>
      <c r="B227" s="191" t="str">
        <f>IFERROR(VLOOKUP(C227,TABELAS!$A:$E,5,FALSE),"")</f>
        <v>SINAPI 07/2024</v>
      </c>
      <c r="C227" s="624">
        <v>90777</v>
      </c>
      <c r="D227" s="119" t="str">
        <f>IFERROR(VLOOKUP(C227,TABELAS!$A:$D,2,FALSE),"")</f>
        <v>ENGENHEIRO CIVIL DE OBRA JUNIOR COM ENCARGOS COMPLEMENTARES</v>
      </c>
      <c r="E227" s="624" t="str">
        <f>IFERROR(VLOOKUP(C227,TABELAS!$A:$D,3,FALSE),"")</f>
        <v>H</v>
      </c>
      <c r="F227" s="192">
        <v>52</v>
      </c>
      <c r="G227" s="120">
        <f>IFERROR(VLOOKUP(C227,TABELAS!$A:$D,4,FALSE),"")</f>
        <v>104.36</v>
      </c>
      <c r="H227" s="194">
        <f t="shared" si="14"/>
        <v>5426.72</v>
      </c>
      <c r="I227" s="319">
        <f>IFERROR(VLOOKUP(C227,TABELAS!$A:$F,6,FALSE),"")</f>
        <v>120.8</v>
      </c>
      <c r="J227" s="190">
        <f t="shared" si="15"/>
        <v>6281.6</v>
      </c>
      <c r="K227" s="217"/>
      <c r="L227" s="8"/>
      <c r="O227" s="7"/>
      <c r="P227" s="7"/>
    </row>
    <row r="228" spans="1:16" ht="15.75" customHeight="1">
      <c r="A228" s="390"/>
      <c r="B228" s="391"/>
      <c r="C228" s="757"/>
      <c r="D228" s="428"/>
      <c r="E228" s="104"/>
      <c r="F228" s="429"/>
      <c r="G228" s="272" t="s">
        <v>12731</v>
      </c>
      <c r="H228" s="273">
        <v>0</v>
      </c>
      <c r="I228" s="272" t="s">
        <v>12731</v>
      </c>
      <c r="J228" s="318">
        <v>0</v>
      </c>
      <c r="K228" s="217"/>
      <c r="L228" s="8"/>
      <c r="O228" s="7"/>
      <c r="P228" s="7"/>
    </row>
    <row r="229" spans="1:16" ht="15.75" customHeight="1">
      <c r="A229" s="390"/>
      <c r="B229" s="391"/>
      <c r="C229" s="757"/>
      <c r="D229" s="758"/>
      <c r="E229" s="104"/>
      <c r="F229" s="429"/>
      <c r="G229" s="272" t="s">
        <v>12732</v>
      </c>
      <c r="H229" s="273">
        <f>SUM(H226:H227)</f>
        <v>9018.86</v>
      </c>
      <c r="I229" s="272" t="s">
        <v>12732</v>
      </c>
      <c r="J229" s="318">
        <f>SUM(J226:J227)</f>
        <v>10401.56</v>
      </c>
      <c r="K229" s="217"/>
      <c r="L229" s="8"/>
      <c r="O229" s="7"/>
      <c r="P229" s="7"/>
    </row>
    <row r="230" spans="1:16" ht="15.75" customHeight="1">
      <c r="A230" s="390"/>
      <c r="B230" s="391"/>
      <c r="C230" s="757"/>
      <c r="D230" s="758"/>
      <c r="E230" s="104"/>
      <c r="F230" s="429"/>
      <c r="G230" s="120" t="s">
        <v>12918</v>
      </c>
      <c r="H230" s="194">
        <v>0</v>
      </c>
      <c r="I230" s="120" t="s">
        <v>12918</v>
      </c>
      <c r="J230" s="190">
        <v>0</v>
      </c>
      <c r="K230" s="217"/>
      <c r="L230" s="8"/>
      <c r="O230" s="7"/>
      <c r="P230" s="7"/>
    </row>
    <row r="231" spans="1:16" ht="15.75" customHeight="1" thickBot="1">
      <c r="A231" s="390"/>
      <c r="B231" s="391"/>
      <c r="C231" s="430"/>
      <c r="D231" s="431"/>
      <c r="E231" s="140"/>
      <c r="F231" s="429"/>
      <c r="G231" s="269" t="s">
        <v>12561</v>
      </c>
      <c r="H231" s="270">
        <f>SUM(H228:H230)</f>
        <v>9018.86</v>
      </c>
      <c r="I231" s="269" t="s">
        <v>12561</v>
      </c>
      <c r="J231" s="271">
        <f>SUM(J228:J230)</f>
        <v>10401.56</v>
      </c>
      <c r="K231" s="217"/>
      <c r="L231" s="8"/>
      <c r="O231" s="7"/>
      <c r="P231" s="7"/>
    </row>
    <row r="232" spans="1:16" ht="29.25" customHeight="1" thickBot="1">
      <c r="A232" s="852" t="s">
        <v>12734</v>
      </c>
      <c r="B232" s="853"/>
      <c r="C232" s="854"/>
      <c r="D232" s="855" t="s">
        <v>12926</v>
      </c>
      <c r="E232" s="856"/>
      <c r="F232" s="856"/>
      <c r="G232" s="856"/>
      <c r="H232" s="856"/>
      <c r="I232" s="856"/>
      <c r="J232" s="857"/>
      <c r="K232" s="217"/>
      <c r="L232" s="8"/>
      <c r="O232" s="7"/>
      <c r="P232" s="7"/>
    </row>
    <row r="236" spans="1:16"/>
    <row r="237" spans="1:16"/>
    <row r="238" spans="1:16"/>
    <row r="239" spans="1:16"/>
    <row r="240" spans="1:16"/>
    <row r="241" spans="13:16"/>
    <row r="242" spans="13:16"/>
    <row r="243" spans="13:16"/>
    <row r="244" spans="13:16"/>
    <row r="245" spans="13:16"/>
    <row r="246" spans="13:16"/>
    <row r="247" spans="13:16"/>
    <row r="248" spans="13:16"/>
    <row r="249" spans="13:16"/>
    <row r="250" spans="13:16"/>
    <row r="251" spans="13:16"/>
    <row r="252" spans="13:16" hidden="1">
      <c r="M252"/>
      <c r="N252"/>
      <c r="O252"/>
      <c r="P252"/>
    </row>
    <row r="253" spans="13:16" hidden="1">
      <c r="M253"/>
      <c r="N253"/>
      <c r="O253"/>
      <c r="P253"/>
    </row>
    <row r="254" spans="13:16"/>
    <row r="255" spans="13:16" hidden="1">
      <c r="M255"/>
      <c r="N255"/>
      <c r="O255"/>
      <c r="P255"/>
    </row>
    <row r="256" spans="13:16"/>
    <row r="259" spans="13:16"/>
    <row r="261" spans="13:16"/>
    <row r="263" spans="13:16"/>
    <row r="264" spans="13:16" hidden="1">
      <c r="M264"/>
      <c r="N264"/>
      <c r="O264"/>
      <c r="P264"/>
    </row>
    <row r="266" spans="13:16"/>
    <row r="267" spans="13:16" hidden="1">
      <c r="M267"/>
      <c r="N267"/>
      <c r="O267"/>
      <c r="P267"/>
    </row>
    <row r="268" spans="13:16"/>
    <row r="269" spans="13:16"/>
    <row r="270" spans="13:16" hidden="1">
      <c r="M270"/>
      <c r="N270"/>
      <c r="O270"/>
      <c r="P270"/>
    </row>
    <row r="271" spans="13:16" hidden="1">
      <c r="M271"/>
      <c r="N271"/>
      <c r="O271"/>
      <c r="P271"/>
    </row>
    <row r="272" spans="13:16" hidden="1">
      <c r="M272"/>
      <c r="N272"/>
      <c r="O272"/>
      <c r="P272"/>
    </row>
    <row r="273" spans="13:16"/>
    <row r="274" spans="13:16"/>
    <row r="275" spans="13:16" hidden="1">
      <c r="M275"/>
      <c r="N275"/>
      <c r="O275"/>
      <c r="P275"/>
    </row>
    <row r="276" spans="13:16"/>
    <row r="277" spans="13:16" hidden="1">
      <c r="M277"/>
      <c r="N277"/>
      <c r="O277"/>
      <c r="P277"/>
    </row>
    <row r="279" spans="13:16" hidden="1">
      <c r="M279"/>
      <c r="N279"/>
      <c r="O279"/>
      <c r="P279"/>
    </row>
    <row r="282" spans="13:16"/>
    <row r="283" spans="13:16" hidden="1">
      <c r="M283"/>
      <c r="N283"/>
      <c r="O283"/>
      <c r="P283"/>
    </row>
    <row r="284" spans="13:16"/>
    <row r="285" spans="13:16" hidden="1">
      <c r="M285"/>
      <c r="N285"/>
      <c r="O285"/>
      <c r="P285"/>
    </row>
    <row r="286" spans="13:16" hidden="1">
      <c r="M286"/>
      <c r="N286"/>
      <c r="O286"/>
      <c r="P286"/>
    </row>
    <row r="287" spans="13:16"/>
    <row r="288" spans="13:16" hidden="1">
      <c r="M288"/>
      <c r="N288"/>
      <c r="O288"/>
      <c r="P288"/>
    </row>
    <row r="289" spans="13:16" hidden="1">
      <c r="M289"/>
      <c r="N289"/>
      <c r="O289"/>
      <c r="P289"/>
    </row>
    <row r="290" spans="13:16" hidden="1">
      <c r="M290"/>
      <c r="N290"/>
      <c r="O290"/>
      <c r="P290"/>
    </row>
    <row r="291" spans="13:16" hidden="1">
      <c r="M291"/>
      <c r="N291"/>
      <c r="O291"/>
      <c r="P291"/>
    </row>
    <row r="292" spans="13:16" hidden="1">
      <c r="M292"/>
      <c r="N292"/>
      <c r="O292"/>
      <c r="P292"/>
    </row>
    <row r="295" spans="13:16" hidden="1">
      <c r="M295"/>
      <c r="N295"/>
      <c r="O295"/>
      <c r="P295"/>
    </row>
    <row r="296" spans="13:16"/>
    <row r="298" spans="13:16" hidden="1">
      <c r="M298"/>
      <c r="N298"/>
      <c r="O298"/>
      <c r="P298"/>
    </row>
    <row r="299" spans="13:16" hidden="1">
      <c r="M299"/>
      <c r="N299"/>
      <c r="O299"/>
      <c r="P299"/>
    </row>
    <row r="300" spans="13:16" hidden="1">
      <c r="M300"/>
      <c r="N300"/>
      <c r="O300"/>
      <c r="P300"/>
    </row>
    <row r="301" spans="13:16"/>
    <row r="302" spans="13:16" hidden="1">
      <c r="M302"/>
      <c r="N302"/>
      <c r="O302"/>
      <c r="P302"/>
    </row>
    <row r="303" spans="13:16"/>
    <row r="304" spans="13:16" hidden="1">
      <c r="M304"/>
      <c r="N304"/>
      <c r="O304"/>
      <c r="P304"/>
    </row>
    <row r="306" spans="13:16"/>
    <row r="308" spans="13:16" hidden="1">
      <c r="M308"/>
      <c r="N308"/>
      <c r="O308"/>
      <c r="P308"/>
    </row>
    <row r="309" spans="13:16"/>
    <row r="311" spans="13:16" hidden="1">
      <c r="M311"/>
      <c r="N311"/>
      <c r="O311"/>
      <c r="P311"/>
    </row>
    <row r="312" spans="13:16" hidden="1">
      <c r="M312"/>
      <c r="N312"/>
      <c r="O312"/>
      <c r="P312"/>
    </row>
    <row r="313" spans="13:16"/>
    <row r="314" spans="13:16"/>
    <row r="316" spans="13:16" hidden="1">
      <c r="M316"/>
      <c r="N316"/>
      <c r="O316"/>
      <c r="P316"/>
    </row>
    <row r="317" spans="13:16" hidden="1">
      <c r="M317"/>
      <c r="N317"/>
      <c r="O317"/>
      <c r="P317"/>
    </row>
    <row r="318" spans="13:16" hidden="1">
      <c r="M318"/>
      <c r="N318"/>
      <c r="O318"/>
      <c r="P318"/>
    </row>
    <row r="319" spans="13:16" hidden="1">
      <c r="M319"/>
      <c r="N319"/>
      <c r="O319"/>
      <c r="P319"/>
    </row>
    <row r="320" spans="13:16"/>
    <row r="322" spans="13:16" hidden="1">
      <c r="M322"/>
      <c r="N322"/>
      <c r="O322"/>
      <c r="P322"/>
    </row>
    <row r="325" spans="13:16" hidden="1">
      <c r="M325"/>
      <c r="N325"/>
      <c r="O325"/>
      <c r="P325"/>
    </row>
    <row r="328" spans="13:16"/>
    <row r="329" spans="13:16" hidden="1">
      <c r="M329"/>
      <c r="N329"/>
      <c r="O329"/>
      <c r="P329"/>
    </row>
    <row r="331" spans="13:16"/>
    <row r="332" spans="13:16" hidden="1">
      <c r="M332"/>
      <c r="N332"/>
      <c r="O332"/>
      <c r="P332"/>
    </row>
    <row r="333" spans="13:16"/>
    <row r="334" spans="13:16" hidden="1">
      <c r="M334"/>
      <c r="N334"/>
      <c r="O334"/>
      <c r="P334"/>
    </row>
    <row r="335" spans="13:16" hidden="1">
      <c r="M335"/>
      <c r="N335"/>
      <c r="O335"/>
      <c r="P335"/>
    </row>
    <row r="336" spans="13:16" hidden="1">
      <c r="M336"/>
      <c r="N336"/>
      <c r="O336"/>
      <c r="P336"/>
    </row>
    <row r="337" spans="13:16"/>
    <row r="339" spans="13:16"/>
    <row r="343" spans="13:16"/>
    <row r="344" spans="13:16" hidden="1">
      <c r="M344"/>
      <c r="N344"/>
      <c r="O344"/>
      <c r="P344"/>
    </row>
    <row r="347" spans="13:16" hidden="1">
      <c r="M347"/>
      <c r="N347"/>
      <c r="O347"/>
      <c r="P347"/>
    </row>
    <row r="348" spans="13:16"/>
    <row r="349" spans="13:16"/>
    <row r="350" spans="13:16"/>
    <row r="351" spans="13:16" hidden="1">
      <c r="M351"/>
      <c r="N351"/>
      <c r="O351"/>
      <c r="P351"/>
    </row>
    <row r="352" spans="13:16"/>
    <row r="353" spans="13:16" hidden="1">
      <c r="M353"/>
      <c r="N353"/>
      <c r="O353"/>
      <c r="P353"/>
    </row>
    <row r="355" spans="13:16" hidden="1">
      <c r="M355"/>
      <c r="N355"/>
      <c r="O355"/>
      <c r="P355"/>
    </row>
    <row r="358" spans="13:16"/>
    <row r="359" spans="13:16" hidden="1">
      <c r="M359"/>
      <c r="N359"/>
      <c r="O359"/>
      <c r="P359"/>
    </row>
    <row r="362" spans="13:16"/>
    <row r="364" spans="13:16" hidden="1">
      <c r="M364"/>
      <c r="N364"/>
      <c r="O364"/>
      <c r="P364"/>
    </row>
    <row r="365" spans="13:16" hidden="1">
      <c r="M365"/>
      <c r="N365"/>
      <c r="O365"/>
      <c r="P365"/>
    </row>
    <row r="367" spans="13:16" hidden="1">
      <c r="M367"/>
      <c r="N367"/>
      <c r="O367"/>
      <c r="P367"/>
    </row>
    <row r="368" spans="13:16"/>
    <row r="369" spans="13:16"/>
    <row r="371" spans="13:16"/>
    <row r="372" spans="13:16"/>
    <row r="374" spans="13:16" hidden="1">
      <c r="M374"/>
      <c r="N374"/>
      <c r="O374"/>
      <c r="P374"/>
    </row>
    <row r="375" spans="13:16"/>
    <row r="378" spans="13:16" hidden="1">
      <c r="M378"/>
      <c r="N378"/>
      <c r="O378"/>
      <c r="P378"/>
    </row>
    <row r="380" spans="13:16"/>
    <row r="381" spans="13:16" hidden="1">
      <c r="M381"/>
      <c r="N381"/>
      <c r="O381"/>
      <c r="P381"/>
    </row>
    <row r="384" spans="13:16" hidden="1">
      <c r="M384"/>
      <c r="N384"/>
      <c r="O384"/>
      <c r="P384"/>
    </row>
    <row r="385" spans="13:16" hidden="1">
      <c r="M385"/>
      <c r="N385"/>
      <c r="O385"/>
      <c r="P385"/>
    </row>
    <row r="387" spans="13:16" hidden="1">
      <c r="M387"/>
      <c r="N387"/>
      <c r="O387"/>
      <c r="P387"/>
    </row>
    <row r="388" spans="13:16" hidden="1">
      <c r="M388"/>
      <c r="N388"/>
      <c r="O388"/>
      <c r="P388"/>
    </row>
    <row r="391" spans="13:16" hidden="1">
      <c r="M391"/>
      <c r="N391"/>
      <c r="O391"/>
      <c r="P391"/>
    </row>
    <row r="394" spans="13:16" hidden="1">
      <c r="M394"/>
      <c r="N394"/>
      <c r="O394"/>
      <c r="P394"/>
    </row>
    <row r="398" spans="13:16" hidden="1">
      <c r="M398"/>
      <c r="N398"/>
      <c r="O398"/>
      <c r="P398"/>
    </row>
    <row r="399" spans="13:16" hidden="1">
      <c r="M399"/>
      <c r="N399"/>
      <c r="O399"/>
      <c r="P399"/>
    </row>
    <row r="400" spans="13:16" hidden="1">
      <c r="M400"/>
      <c r="N400"/>
      <c r="O400"/>
      <c r="P400"/>
    </row>
    <row r="401" spans="13:16" hidden="1">
      <c r="M401"/>
      <c r="N401"/>
      <c r="O401"/>
      <c r="P401"/>
    </row>
    <row r="402" spans="13:16" hidden="1">
      <c r="M402"/>
      <c r="N402"/>
      <c r="O402"/>
      <c r="P402"/>
    </row>
    <row r="407" spans="13:16" hidden="1">
      <c r="M407"/>
      <c r="N407"/>
      <c r="O407"/>
      <c r="P407"/>
    </row>
    <row r="410" spans="13:16" hidden="1">
      <c r="M410"/>
      <c r="N410"/>
      <c r="O410"/>
      <c r="P410"/>
    </row>
    <row r="411" spans="13:16" hidden="1">
      <c r="M411"/>
      <c r="N411"/>
      <c r="O411"/>
      <c r="P411"/>
    </row>
    <row r="412" spans="13:16" hidden="1">
      <c r="M412"/>
      <c r="N412"/>
      <c r="O412"/>
      <c r="P412"/>
    </row>
    <row r="416" spans="13:16" hidden="1">
      <c r="M416"/>
      <c r="N416"/>
      <c r="O416"/>
      <c r="P416"/>
    </row>
    <row r="419" spans="13:16" hidden="1">
      <c r="M419"/>
      <c r="N419"/>
      <c r="O419"/>
      <c r="P419"/>
    </row>
    <row r="430" spans="13:16" hidden="1">
      <c r="M430"/>
      <c r="N430"/>
      <c r="O430"/>
      <c r="P430"/>
    </row>
    <row r="432" spans="13:16" hidden="1">
      <c r="M432"/>
      <c r="N432"/>
      <c r="O432"/>
      <c r="P432"/>
    </row>
    <row r="436" spans="13:16" hidden="1">
      <c r="M436"/>
      <c r="N436"/>
      <c r="O436"/>
      <c r="P436"/>
    </row>
    <row r="439" spans="13:16" hidden="1">
      <c r="M439"/>
      <c r="N439"/>
      <c r="O439"/>
      <c r="P439"/>
    </row>
    <row r="446" spans="13:16" hidden="1">
      <c r="M446"/>
      <c r="N446"/>
      <c r="O446"/>
      <c r="P446"/>
    </row>
    <row r="448" spans="13:16" hidden="1">
      <c r="M448"/>
      <c r="N448"/>
      <c r="O448"/>
      <c r="P448"/>
    </row>
    <row r="449" spans="13:16" hidden="1">
      <c r="M449"/>
      <c r="N449"/>
      <c r="O449"/>
      <c r="P449"/>
    </row>
    <row r="451" spans="13:16" hidden="1">
      <c r="M451"/>
      <c r="N451"/>
      <c r="O451"/>
      <c r="P451"/>
    </row>
    <row r="453" spans="13:16" hidden="1">
      <c r="M453"/>
      <c r="N453"/>
      <c r="O453"/>
      <c r="P453"/>
    </row>
    <row r="457" spans="13:16" hidden="1">
      <c r="M457"/>
      <c r="N457"/>
      <c r="O457"/>
      <c r="P457"/>
    </row>
    <row r="470" spans="13:16" hidden="1">
      <c r="M470"/>
      <c r="N470"/>
      <c r="O470"/>
      <c r="P470"/>
    </row>
    <row r="472" spans="13:16" hidden="1">
      <c r="M472"/>
      <c r="N472"/>
      <c r="O472"/>
      <c r="P472"/>
    </row>
    <row r="476" spans="13:16" hidden="1">
      <c r="M476"/>
      <c r="N476"/>
      <c r="O476"/>
      <c r="P476"/>
    </row>
    <row r="479" spans="13:16" hidden="1">
      <c r="M479"/>
      <c r="N479"/>
      <c r="O479"/>
      <c r="P479"/>
    </row>
    <row r="490" spans="13:16" hidden="1">
      <c r="M490"/>
      <c r="N490"/>
      <c r="O490"/>
      <c r="P490"/>
    </row>
    <row r="492" spans="13:16" hidden="1">
      <c r="M492"/>
      <c r="N492"/>
      <c r="O492"/>
      <c r="P492"/>
    </row>
    <row r="496" spans="13:16" hidden="1">
      <c r="M496"/>
      <c r="N496"/>
      <c r="O496"/>
      <c r="P496"/>
    </row>
    <row r="508" spans="13:16" hidden="1">
      <c r="M508"/>
      <c r="N508"/>
      <c r="O508"/>
      <c r="P508"/>
    </row>
    <row r="510" spans="13:16" hidden="1">
      <c r="M510"/>
      <c r="N510"/>
      <c r="O510"/>
      <c r="P510"/>
    </row>
    <row r="514" spans="13:16" hidden="1">
      <c r="M514"/>
      <c r="N514"/>
      <c r="O514"/>
      <c r="P514"/>
    </row>
    <row r="517" spans="13:16" hidden="1">
      <c r="M517"/>
      <c r="N517"/>
      <c r="O517"/>
      <c r="P517"/>
    </row>
    <row r="523" spans="13:16" hidden="1">
      <c r="M523"/>
      <c r="N523"/>
      <c r="O523"/>
      <c r="P523"/>
    </row>
    <row r="537" spans="13:16" hidden="1">
      <c r="M537"/>
      <c r="N537"/>
      <c r="O537"/>
      <c r="P537"/>
    </row>
    <row r="593" spans="13:16" hidden="1">
      <c r="M593"/>
      <c r="N593"/>
      <c r="O593"/>
      <c r="P593"/>
    </row>
  </sheetData>
  <mergeCells count="70">
    <mergeCell ref="D117:J117"/>
    <mergeCell ref="D108:J108"/>
    <mergeCell ref="D140:J140"/>
    <mergeCell ref="A130:C130"/>
    <mergeCell ref="D130:J130"/>
    <mergeCell ref="A117:C117"/>
    <mergeCell ref="A140:C140"/>
    <mergeCell ref="A119:B119"/>
    <mergeCell ref="A110:B110"/>
    <mergeCell ref="A108:C108"/>
    <mergeCell ref="O5:R5"/>
    <mergeCell ref="A6:B6"/>
    <mergeCell ref="A8:B8"/>
    <mergeCell ref="E8:F8"/>
    <mergeCell ref="A5:B5"/>
    <mergeCell ref="D34:J34"/>
    <mergeCell ref="A34:C34"/>
    <mergeCell ref="A30:F33"/>
    <mergeCell ref="A24:C24"/>
    <mergeCell ref="D24:J24"/>
    <mergeCell ref="A36:B36"/>
    <mergeCell ref="A45:B45"/>
    <mergeCell ref="D1:H3"/>
    <mergeCell ref="A9:B9"/>
    <mergeCell ref="C5:D5"/>
    <mergeCell ref="C6:D6"/>
    <mergeCell ref="E5:G5"/>
    <mergeCell ref="E6:G6"/>
    <mergeCell ref="C9:D9"/>
    <mergeCell ref="E9:J9"/>
    <mergeCell ref="A11:B11"/>
    <mergeCell ref="A26:B26"/>
    <mergeCell ref="A10:J10"/>
    <mergeCell ref="D43:J43"/>
    <mergeCell ref="A25:H25"/>
    <mergeCell ref="A20:F23"/>
    <mergeCell ref="A55:B55"/>
    <mergeCell ref="A53:C53"/>
    <mergeCell ref="D53:J53"/>
    <mergeCell ref="A43:C43"/>
    <mergeCell ref="A98:B98"/>
    <mergeCell ref="A96:C96"/>
    <mergeCell ref="D96:J96"/>
    <mergeCell ref="A142:B142"/>
    <mergeCell ref="A132:B132"/>
    <mergeCell ref="D185:J185"/>
    <mergeCell ref="D173:J173"/>
    <mergeCell ref="D159:J159"/>
    <mergeCell ref="D150:J150"/>
    <mergeCell ref="A176:B176"/>
    <mergeCell ref="A185:C185"/>
    <mergeCell ref="A150:C150"/>
    <mergeCell ref="A161:B161"/>
    <mergeCell ref="A173:C173"/>
    <mergeCell ref="A152:B152"/>
    <mergeCell ref="A159:C159"/>
    <mergeCell ref="A224:B224"/>
    <mergeCell ref="A232:C232"/>
    <mergeCell ref="D232:J232"/>
    <mergeCell ref="A155:F158"/>
    <mergeCell ref="A146:F149"/>
    <mergeCell ref="A169:F172"/>
    <mergeCell ref="A181:F184"/>
    <mergeCell ref="A175:J175"/>
    <mergeCell ref="A210:B210"/>
    <mergeCell ref="A220:C220"/>
    <mergeCell ref="D220:J220"/>
    <mergeCell ref="A187:B187"/>
    <mergeCell ref="A195:C195"/>
    <mergeCell ref="D195:J195"/>
  </mergeCells>
  <phoneticPr fontId="14" type="noConversion"/>
  <printOptions horizontalCentered="1"/>
  <pageMargins left="0.59055118110236227" right="0.39370078740157483" top="0.78740157480314965" bottom="0.78740157480314965" header="0.31496062992125984" footer="0.31496062992125984"/>
  <pageSetup paperSize="9" scale="50" orientation="portrait" r:id="rId1"/>
  <headerFooter>
    <oddFooter xml:space="preserve">&amp;R
Elias Chaves da Silva
Responsável Técnico Pela Elaboração do Orçamento
Engenheiro Civil, CREA-PE: 181945452-5
</oddFooter>
  </headerFooter>
  <colBreaks count="1" manualBreakCount="1">
    <brk id="1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1C4D0-2B42-4ED2-A517-59EA64F4BABF}">
  <sheetPr codeName="Planilha1"/>
  <dimension ref="A1:AA1438"/>
  <sheetViews>
    <sheetView view="pageBreakPreview" topLeftCell="A173" zoomScale="130" zoomScaleNormal="120" zoomScaleSheetLayoutView="130" workbookViewId="0">
      <selection activeCell="D176" sqref="D176"/>
    </sheetView>
  </sheetViews>
  <sheetFormatPr defaultColWidth="0" defaultRowHeight="15" zeroHeight="1"/>
  <cols>
    <col min="1" max="1" width="5.28515625" style="31" bestFit="1" customWidth="1"/>
    <col min="2" max="2" width="11.5703125" style="31" customWidth="1"/>
    <col min="3" max="3" width="6.5703125" style="105" bestFit="1" customWidth="1"/>
    <col min="4" max="4" width="58.85546875" style="32" customWidth="1"/>
    <col min="5" max="5" width="6.140625" style="118" bestFit="1" customWidth="1"/>
    <col min="6" max="6" width="9.28515625" style="4" customWidth="1"/>
    <col min="7" max="7" width="1.7109375" style="118" bestFit="1" customWidth="1"/>
    <col min="8" max="8" width="6.5703125" style="4" customWidth="1"/>
    <col min="9" max="9" width="2" style="118" bestFit="1" customWidth="1"/>
    <col min="10" max="10" width="9" style="4" customWidth="1"/>
    <col min="11" max="11" width="2.28515625" style="118" customWidth="1"/>
    <col min="12" max="12" width="9.7109375" style="5" customWidth="1"/>
    <col min="13" max="13" width="1.85546875" style="5" bestFit="1" customWidth="1"/>
    <col min="14" max="14" width="7" style="223" bestFit="1" customWidth="1"/>
    <col min="15" max="15" width="10.28515625" style="228" hidden="1" customWidth="1"/>
    <col min="16" max="16" width="12.7109375" style="235" hidden="1" customWidth="1"/>
    <col min="17" max="17" width="8.7109375" style="236" hidden="1" customWidth="1"/>
    <col min="18" max="18" width="84.140625" hidden="1" customWidth="1"/>
    <col min="19" max="20" width="2.140625" hidden="1" customWidth="1"/>
  </cols>
  <sheetData>
    <row r="1" spans="1:27" ht="15" customHeight="1">
      <c r="A1" s="900"/>
      <c r="B1" s="901"/>
      <c r="C1" s="901"/>
      <c r="D1" s="896" t="s">
        <v>12536</v>
      </c>
      <c r="E1" s="896"/>
      <c r="F1" s="896"/>
      <c r="G1" s="896"/>
      <c r="H1" s="896"/>
      <c r="I1" s="896"/>
      <c r="J1" s="896"/>
      <c r="K1" s="896"/>
      <c r="L1" s="896"/>
      <c r="M1" s="896"/>
      <c r="N1" s="897"/>
      <c r="O1" s="225"/>
      <c r="P1" s="226"/>
      <c r="Q1" s="227"/>
    </row>
    <row r="2" spans="1:27" ht="15" customHeight="1">
      <c r="A2" s="902"/>
      <c r="B2" s="903"/>
      <c r="C2" s="903"/>
      <c r="D2" s="898"/>
      <c r="E2" s="898"/>
      <c r="F2" s="898"/>
      <c r="G2" s="898"/>
      <c r="H2" s="898"/>
      <c r="I2" s="898"/>
      <c r="J2" s="898"/>
      <c r="K2" s="898"/>
      <c r="L2" s="898"/>
      <c r="M2" s="898"/>
      <c r="N2" s="899"/>
      <c r="O2" s="225"/>
      <c r="P2" s="226"/>
      <c r="Q2" s="227"/>
    </row>
    <row r="3" spans="1:27" ht="37.5" customHeight="1">
      <c r="A3" s="902"/>
      <c r="B3" s="903"/>
      <c r="C3" s="903"/>
      <c r="D3" s="898"/>
      <c r="E3" s="898"/>
      <c r="F3" s="898"/>
      <c r="G3" s="898"/>
      <c r="H3" s="898"/>
      <c r="I3" s="898"/>
      <c r="J3" s="898"/>
      <c r="K3" s="898"/>
      <c r="L3" s="898"/>
      <c r="M3" s="898"/>
      <c r="N3" s="899"/>
      <c r="P3" s="226"/>
      <c r="Q3" s="227"/>
    </row>
    <row r="4" spans="1:27" ht="20.25">
      <c r="A4" s="906" t="s">
        <v>12537</v>
      </c>
      <c r="B4" s="893"/>
      <c r="C4" s="893"/>
      <c r="D4" s="23" t="s">
        <v>12538</v>
      </c>
      <c r="E4" s="907" t="s">
        <v>12539</v>
      </c>
      <c r="F4" s="908"/>
      <c r="G4" s="908"/>
      <c r="H4" s="908"/>
      <c r="I4" s="908"/>
      <c r="J4" s="908"/>
      <c r="K4" s="908"/>
      <c r="L4" s="908"/>
      <c r="M4" s="907" t="s">
        <v>12540</v>
      </c>
      <c r="N4" s="912"/>
      <c r="O4" s="225"/>
      <c r="P4" s="238"/>
      <c r="Q4" s="239"/>
      <c r="R4" s="51"/>
      <c r="S4" s="51"/>
      <c r="T4" s="51"/>
      <c r="U4" s="51"/>
      <c r="V4" s="51"/>
      <c r="W4" s="51"/>
      <c r="X4" s="51"/>
      <c r="Y4" s="51"/>
      <c r="Z4" s="51"/>
    </row>
    <row r="5" spans="1:27" ht="21.75" customHeight="1">
      <c r="A5" s="904" t="s">
        <v>12541</v>
      </c>
      <c r="B5" s="905"/>
      <c r="C5" s="905"/>
      <c r="D5" s="24" t="s">
        <v>12479</v>
      </c>
      <c r="E5" s="909" t="s">
        <v>12542</v>
      </c>
      <c r="F5" s="910"/>
      <c r="G5" s="910"/>
      <c r="H5" s="910"/>
      <c r="I5" s="910"/>
      <c r="J5" s="910"/>
      <c r="K5" s="910"/>
      <c r="L5" s="910"/>
      <c r="M5" s="913" t="s">
        <v>12543</v>
      </c>
      <c r="N5" s="914"/>
      <c r="O5" s="225"/>
      <c r="P5" s="226"/>
      <c r="Q5" s="915"/>
      <c r="R5" s="915"/>
      <c r="S5" s="915"/>
      <c r="T5" s="915"/>
      <c r="U5" s="915"/>
      <c r="V5" s="915"/>
      <c r="W5" s="915"/>
      <c r="X5" s="915"/>
      <c r="Y5" s="915"/>
      <c r="Z5" s="915"/>
      <c r="AA5" s="915"/>
    </row>
    <row r="6" spans="1:27" ht="6.75" customHeight="1">
      <c r="A6" s="917"/>
      <c r="B6" s="918"/>
      <c r="C6" s="918"/>
      <c r="D6" s="918"/>
      <c r="E6" s="918"/>
      <c r="F6" s="918"/>
      <c r="G6" s="918"/>
      <c r="H6" s="918"/>
      <c r="I6" s="918"/>
      <c r="J6" s="918"/>
      <c r="K6" s="918"/>
      <c r="L6" s="918"/>
      <c r="M6" s="918"/>
      <c r="N6" s="919"/>
      <c r="O6" s="921" t="s">
        <v>12544</v>
      </c>
      <c r="P6" s="922"/>
      <c r="Q6" s="916"/>
      <c r="R6" s="916"/>
      <c r="S6" s="916"/>
      <c r="T6" s="916"/>
      <c r="U6" s="916"/>
      <c r="V6" s="916"/>
      <c r="W6" s="916"/>
      <c r="X6" s="916"/>
      <c r="Y6" s="916"/>
      <c r="Z6" s="916"/>
      <c r="AA6" s="916"/>
    </row>
    <row r="7" spans="1:27" ht="11.25" customHeight="1">
      <c r="A7" s="906" t="s">
        <v>12545</v>
      </c>
      <c r="B7" s="893"/>
      <c r="C7" s="920"/>
      <c r="D7" s="112" t="s">
        <v>12546</v>
      </c>
      <c r="E7" s="908" t="s">
        <v>12547</v>
      </c>
      <c r="F7" s="908"/>
      <c r="G7" s="908"/>
      <c r="H7" s="908"/>
      <c r="I7" s="908"/>
      <c r="J7" s="908"/>
      <c r="K7" s="908"/>
      <c r="L7" s="908"/>
      <c r="M7" s="908"/>
      <c r="N7" s="912"/>
      <c r="O7" s="921"/>
      <c r="P7" s="922"/>
      <c r="Q7" s="240"/>
      <c r="R7" t="s">
        <v>12548</v>
      </c>
      <c r="S7" s="22"/>
      <c r="T7" s="22"/>
      <c r="U7" s="22"/>
      <c r="V7" s="22"/>
      <c r="W7" s="22"/>
      <c r="X7" s="22"/>
      <c r="Y7" s="22"/>
      <c r="Z7" s="22"/>
      <c r="AA7" s="22"/>
    </row>
    <row r="8" spans="1:27" ht="22.5" customHeight="1">
      <c r="A8" s="904" t="s">
        <v>12549</v>
      </c>
      <c r="B8" s="925"/>
      <c r="C8" s="926"/>
      <c r="D8" s="266" t="s">
        <v>12550</v>
      </c>
      <c r="E8" s="913" t="s">
        <v>12551</v>
      </c>
      <c r="F8" s="927"/>
      <c r="G8" s="927"/>
      <c r="H8" s="927"/>
      <c r="I8" s="927"/>
      <c r="J8" s="927"/>
      <c r="K8" s="927"/>
      <c r="L8" s="927"/>
      <c r="M8" s="927"/>
      <c r="N8" s="928"/>
      <c r="O8" s="921"/>
      <c r="P8" s="922"/>
      <c r="Q8" s="227"/>
      <c r="R8" t="s">
        <v>12551</v>
      </c>
    </row>
    <row r="9" spans="1:27" ht="9.75" customHeight="1" thickBot="1">
      <c r="A9" s="448"/>
      <c r="B9" s="396"/>
      <c r="C9" s="397"/>
      <c r="D9" s="396"/>
      <c r="E9" s="398"/>
      <c r="F9" s="398"/>
      <c r="G9" s="407"/>
      <c r="H9" s="398"/>
      <c r="I9" s="407"/>
      <c r="J9" s="398"/>
      <c r="K9" s="407"/>
      <c r="L9" s="398"/>
      <c r="M9" s="407"/>
      <c r="N9" s="449"/>
      <c r="O9" s="921"/>
      <c r="P9" s="922"/>
      <c r="Q9" s="227"/>
      <c r="R9" t="s">
        <v>12552</v>
      </c>
    </row>
    <row r="10" spans="1:27" ht="18.75" customHeight="1">
      <c r="A10" s="399" t="s">
        <v>12526</v>
      </c>
      <c r="B10" s="400" t="s">
        <v>12553</v>
      </c>
      <c r="C10" s="401" t="s">
        <v>12554</v>
      </c>
      <c r="D10" s="402" t="s">
        <v>12555</v>
      </c>
      <c r="E10" s="403" t="s">
        <v>12556</v>
      </c>
      <c r="F10" s="403" t="s">
        <v>12557</v>
      </c>
      <c r="G10" s="403"/>
      <c r="H10" s="403" t="s">
        <v>12558</v>
      </c>
      <c r="I10" s="403"/>
      <c r="J10" s="403" t="s">
        <v>12559</v>
      </c>
      <c r="K10" s="403"/>
      <c r="L10" s="403" t="s">
        <v>12560</v>
      </c>
      <c r="M10" s="403"/>
      <c r="N10" s="404" t="s">
        <v>12561</v>
      </c>
      <c r="O10" s="229" t="s">
        <v>12562</v>
      </c>
      <c r="P10" s="230" t="s">
        <v>12563</v>
      </c>
      <c r="Q10" s="265"/>
      <c r="R10" t="s">
        <v>12564</v>
      </c>
    </row>
    <row r="11" spans="1:27" s="556" customFormat="1">
      <c r="A11" s="547">
        <v>1</v>
      </c>
      <c r="B11" s="549"/>
      <c r="C11" s="548"/>
      <c r="D11" s="549" t="s">
        <v>12565</v>
      </c>
      <c r="E11" s="557"/>
      <c r="F11" s="558"/>
      <c r="G11" s="559"/>
      <c r="H11" s="558"/>
      <c r="I11" s="559"/>
      <c r="J11" s="558"/>
      <c r="K11" s="559"/>
      <c r="L11" s="558"/>
      <c r="M11" s="559"/>
      <c r="N11" s="560"/>
      <c r="O11" s="552"/>
      <c r="P11" s="553" t="s">
        <v>12566</v>
      </c>
      <c r="Q11" s="554" t="s">
        <v>12567</v>
      </c>
      <c r="R11" s="555"/>
      <c r="S11" s="555"/>
    </row>
    <row r="12" spans="1:27">
      <c r="A12" s="343" t="s">
        <v>12568</v>
      </c>
      <c r="B12" s="193" t="str">
        <f>IFERROR(VLOOKUP(C12,'COMPOSIÇÕES '!$A:$E,3,FALSE),"")</f>
        <v>COMPOSIÇÃO</v>
      </c>
      <c r="C12" s="344" t="s">
        <v>12569</v>
      </c>
      <c r="D12" s="345" t="str">
        <f>IFERROR(VLOOKUP(C12,'COMPOSIÇÕES '!$A:$D,4,FALSE),"")</f>
        <v>PLACA DE OBRAS EM CHAPA DE AÇO GALVANIZADA - FORNECIMENTO E INSTALAÇÃO.</v>
      </c>
      <c r="E12" s="193" t="str">
        <f>IFERROR(VLOOKUP(C12,'COMPOSIÇÕES '!$A:$J,5,FALSE),"")</f>
        <v>M2</v>
      </c>
      <c r="F12" s="346"/>
      <c r="G12" s="346"/>
      <c r="H12" s="346"/>
      <c r="I12" s="346"/>
      <c r="J12" s="346"/>
      <c r="K12" s="346"/>
      <c r="L12" s="346"/>
      <c r="M12" s="346"/>
      <c r="N12" s="347"/>
      <c r="O12" s="231">
        <f>+N14</f>
        <v>6.84</v>
      </c>
      <c r="P12" s="334">
        <f>IFERROR(VLOOKUP(C12,'COMPOSIÇÕES '!$A:$J,8,FALSE),"")</f>
        <v>360.33</v>
      </c>
      <c r="Q12" s="334">
        <f>IFERROR(VLOOKUP(C12,'COMPOSIÇÕES '!$A:$J,10,FALSE),"")</f>
        <v>367.85</v>
      </c>
      <c r="R12" s="341"/>
      <c r="S12" s="341"/>
    </row>
    <row r="13" spans="1:27">
      <c r="A13" s="348"/>
      <c r="B13" s="349"/>
      <c r="C13" s="350"/>
      <c r="D13" s="351"/>
      <c r="E13" s="352"/>
      <c r="F13" s="353">
        <v>3.8</v>
      </c>
      <c r="G13" s="353" t="s">
        <v>12570</v>
      </c>
      <c r="H13" s="353"/>
      <c r="I13" s="353"/>
      <c r="J13" s="353">
        <v>1.8</v>
      </c>
      <c r="K13" s="353"/>
      <c r="L13" s="353"/>
      <c r="M13" s="353" t="s">
        <v>12571</v>
      </c>
      <c r="N13" s="354">
        <f>TRUNC(PRODUCT(F13:L13),2)</f>
        <v>6.84</v>
      </c>
      <c r="O13" s="231"/>
      <c r="P13" s="241"/>
      <c r="Q13" s="264"/>
      <c r="R13" s="122"/>
      <c r="S13" s="122"/>
    </row>
    <row r="14" spans="1:27">
      <c r="A14" s="348"/>
      <c r="B14" s="349"/>
      <c r="C14" s="350"/>
      <c r="D14" s="355" t="str">
        <f>"Total item "&amp;A12</f>
        <v>Total item 1.1</v>
      </c>
      <c r="E14" s="352"/>
      <c r="F14" s="356"/>
      <c r="G14" s="357"/>
      <c r="H14" s="356"/>
      <c r="I14" s="357"/>
      <c r="J14" s="356"/>
      <c r="K14" s="357"/>
      <c r="L14" s="357" t="s">
        <v>12572</v>
      </c>
      <c r="M14" s="357" t="s">
        <v>12571</v>
      </c>
      <c r="N14" s="358">
        <f>N13</f>
        <v>6.84</v>
      </c>
      <c r="O14" s="231"/>
      <c r="P14" s="241"/>
      <c r="Q14" s="264"/>
      <c r="R14" s="122"/>
      <c r="S14" s="122"/>
    </row>
    <row r="15" spans="1:27" s="556" customFormat="1">
      <c r="A15" s="547">
        <v>2</v>
      </c>
      <c r="B15" s="548"/>
      <c r="C15" s="549"/>
      <c r="D15" s="548" t="s">
        <v>12573</v>
      </c>
      <c r="E15" s="549"/>
      <c r="F15" s="548"/>
      <c r="G15" s="550"/>
      <c r="H15" s="548"/>
      <c r="I15" s="550"/>
      <c r="J15" s="548"/>
      <c r="K15" s="550"/>
      <c r="L15" s="548"/>
      <c r="M15" s="550"/>
      <c r="N15" s="551"/>
      <c r="O15" s="552"/>
      <c r="P15" s="553" t="s">
        <v>12566</v>
      </c>
      <c r="Q15" s="554" t="s">
        <v>12567</v>
      </c>
      <c r="R15" s="555"/>
      <c r="S15" s="555"/>
    </row>
    <row r="16" spans="1:27" s="3" customFormat="1">
      <c r="A16" s="541"/>
      <c r="B16" s="542" t="str">
        <f>IFERROR(VLOOKUP(C16,TABELAS!$A:$E,5,FALSE),"")</f>
        <v/>
      </c>
      <c r="C16" s="542"/>
      <c r="D16" s="543" t="s">
        <v>12574</v>
      </c>
      <c r="E16" s="544"/>
      <c r="F16" s="544"/>
      <c r="G16" s="544"/>
      <c r="H16" s="544"/>
      <c r="I16" s="544"/>
      <c r="J16" s="544"/>
      <c r="K16" s="544"/>
      <c r="L16" s="544"/>
      <c r="M16" s="544"/>
      <c r="N16" s="545"/>
      <c r="O16" s="546">
        <f>N18</f>
        <v>10.01</v>
      </c>
      <c r="P16" s="540" t="str">
        <f>IFERROR(VLOOKUP(C16,TABELAS!$A:$D,4,FALSE),"")</f>
        <v/>
      </c>
      <c r="Q16" s="540" t="str">
        <f>IFERROR(VLOOKUP(C16,TABELAS!$A:$F,6,FALSE),"")</f>
        <v/>
      </c>
    </row>
    <row r="17" spans="1:17" ht="22.5">
      <c r="A17" s="343" t="s">
        <v>12575</v>
      </c>
      <c r="B17" s="359" t="str">
        <f>IFERROR(VLOOKUP(C17,TABELAS!$A:$E,5,FALSE),"")</f>
        <v>SINAPI 07/2024</v>
      </c>
      <c r="C17" s="359">
        <v>93358</v>
      </c>
      <c r="D17" s="393" t="str">
        <f>IFERROR(VLOOKUP(C17,[6]TABELAS!$A$1:$D$65536,2,FALSE),"")</f>
        <v>ESCAVAÇÃO MANUAL DE VALA COM PROFUNDIDADE MENOR OU IGUAL A 1,30 M. AF_03/2016</v>
      </c>
      <c r="E17" s="346" t="str">
        <f>IFERROR(VLOOKUP(C17,TABELAS!$A:$D,3,FALSE),"")</f>
        <v>M3</v>
      </c>
      <c r="F17" s="361"/>
      <c r="G17" s="346"/>
      <c r="H17" s="361"/>
      <c r="I17" s="346"/>
      <c r="J17" s="361"/>
      <c r="K17" s="346"/>
      <c r="L17" s="361"/>
      <c r="M17" s="346"/>
      <c r="N17" s="362" t="s">
        <v>12535</v>
      </c>
      <c r="O17" s="242">
        <f>N32</f>
        <v>117.47</v>
      </c>
      <c r="P17" s="233">
        <f>IFERROR(VLOOKUP(C17,TABELAS!$A:$D,4,FALSE),"")</f>
        <v>74.41</v>
      </c>
      <c r="Q17" s="233">
        <f>IFERROR(VLOOKUP(C17,TABELAS!$A:$F,6,FALSE),"")</f>
        <v>83.27</v>
      </c>
    </row>
    <row r="18" spans="1:17" ht="14.25" customHeight="1">
      <c r="A18" s="348"/>
      <c r="B18" s="349"/>
      <c r="C18" s="349"/>
      <c r="D18" s="366" t="s">
        <v>12881</v>
      </c>
      <c r="E18" s="377"/>
      <c r="F18" s="346">
        <f>43.54-21.28</f>
        <v>22.26</v>
      </c>
      <c r="G18" s="346" t="s">
        <v>12576</v>
      </c>
      <c r="H18" s="346"/>
      <c r="I18" s="346"/>
      <c r="J18" s="346">
        <v>0.45</v>
      </c>
      <c r="K18" s="346"/>
      <c r="L18" s="346"/>
      <c r="M18" s="346" t="s">
        <v>12571</v>
      </c>
      <c r="N18" s="362">
        <f t="shared" ref="N18:N27" si="0">TRUNC(PRODUCT(F18:L18),2)</f>
        <v>10.01</v>
      </c>
      <c r="O18" s="243"/>
      <c r="P18" s="232"/>
      <c r="Q18" s="232"/>
    </row>
    <row r="19" spans="1:17" ht="14.25" customHeight="1">
      <c r="A19" s="348"/>
      <c r="B19" s="349"/>
      <c r="C19" s="349"/>
      <c r="D19" s="366" t="s">
        <v>12930</v>
      </c>
      <c r="E19" s="377"/>
      <c r="F19" s="346">
        <f>32.09-15.72</f>
        <v>16.37</v>
      </c>
      <c r="G19" s="346" t="s">
        <v>12576</v>
      </c>
      <c r="H19" s="346"/>
      <c r="I19" s="346"/>
      <c r="J19" s="346">
        <v>0.45</v>
      </c>
      <c r="K19" s="346"/>
      <c r="L19" s="346"/>
      <c r="M19" s="346" t="s">
        <v>12571</v>
      </c>
      <c r="N19" s="362">
        <f t="shared" si="0"/>
        <v>7.36</v>
      </c>
      <c r="O19" s="243"/>
      <c r="P19" s="232"/>
      <c r="Q19" s="232"/>
    </row>
    <row r="20" spans="1:17" ht="14.25" customHeight="1">
      <c r="A20" s="348"/>
      <c r="B20" s="349"/>
      <c r="C20" s="349"/>
      <c r="D20" s="366" t="s">
        <v>12883</v>
      </c>
      <c r="E20" s="377"/>
      <c r="F20" s="346">
        <f>42.31-18.44</f>
        <v>23.87</v>
      </c>
      <c r="G20" s="346" t="s">
        <v>12576</v>
      </c>
      <c r="H20" s="346"/>
      <c r="I20" s="346"/>
      <c r="J20" s="346">
        <v>0.45</v>
      </c>
      <c r="K20" s="346"/>
      <c r="L20" s="346"/>
      <c r="M20" s="346" t="s">
        <v>12571</v>
      </c>
      <c r="N20" s="362">
        <f t="shared" si="0"/>
        <v>10.74</v>
      </c>
      <c r="O20" s="243"/>
      <c r="P20" s="232"/>
      <c r="Q20" s="232"/>
    </row>
    <row r="21" spans="1:17" ht="14.25" customHeight="1">
      <c r="A21" s="348"/>
      <c r="B21" s="349"/>
      <c r="C21" s="349"/>
      <c r="D21" s="366" t="s">
        <v>12884</v>
      </c>
      <c r="E21" s="377"/>
      <c r="F21" s="346">
        <v>9.14</v>
      </c>
      <c r="G21" s="346" t="s">
        <v>12576</v>
      </c>
      <c r="H21" s="346"/>
      <c r="I21" s="346"/>
      <c r="J21" s="346">
        <v>0.15</v>
      </c>
      <c r="K21" s="346"/>
      <c r="L21" s="346"/>
      <c r="M21" s="346" t="s">
        <v>12571</v>
      </c>
      <c r="N21" s="362">
        <f t="shared" si="0"/>
        <v>1.37</v>
      </c>
      <c r="O21" s="243"/>
      <c r="P21" s="232"/>
      <c r="Q21" s="232"/>
    </row>
    <row r="22" spans="1:17" ht="14.25" customHeight="1">
      <c r="A22" s="348"/>
      <c r="B22" s="349"/>
      <c r="C22" s="349"/>
      <c r="D22" s="366" t="s">
        <v>12886</v>
      </c>
      <c r="E22" s="377"/>
      <c r="F22" s="346">
        <v>24.54</v>
      </c>
      <c r="G22" s="346" t="s">
        <v>12576</v>
      </c>
      <c r="H22" s="346"/>
      <c r="I22" s="346"/>
      <c r="J22" s="346">
        <v>0.15</v>
      </c>
      <c r="K22" s="346"/>
      <c r="L22" s="346"/>
      <c r="M22" s="346" t="s">
        <v>12571</v>
      </c>
      <c r="N22" s="362">
        <f t="shared" si="0"/>
        <v>3.68</v>
      </c>
      <c r="O22" s="243"/>
      <c r="P22" s="232"/>
      <c r="Q22" s="232"/>
    </row>
    <row r="23" spans="1:17" ht="14.25" customHeight="1">
      <c r="A23" s="348"/>
      <c r="B23" s="349"/>
      <c r="C23" s="349"/>
      <c r="D23" s="366" t="s">
        <v>12887</v>
      </c>
      <c r="E23" s="377"/>
      <c r="F23" s="346">
        <v>24.54</v>
      </c>
      <c r="G23" s="346" t="s">
        <v>12576</v>
      </c>
      <c r="H23" s="346"/>
      <c r="I23" s="346"/>
      <c r="J23" s="346">
        <v>0.15</v>
      </c>
      <c r="K23" s="346"/>
      <c r="L23" s="346"/>
      <c r="M23" s="346" t="s">
        <v>12571</v>
      </c>
      <c r="N23" s="362">
        <f t="shared" si="0"/>
        <v>3.68</v>
      </c>
      <c r="O23" s="243"/>
      <c r="P23" s="232"/>
      <c r="Q23" s="232"/>
    </row>
    <row r="24" spans="1:17" ht="14.25" customHeight="1">
      <c r="A24" s="348"/>
      <c r="B24" s="349"/>
      <c r="C24" s="349"/>
      <c r="D24" s="366" t="s">
        <v>12888</v>
      </c>
      <c r="E24" s="377"/>
      <c r="F24" s="346">
        <v>6.4</v>
      </c>
      <c r="G24" s="346" t="s">
        <v>12576</v>
      </c>
      <c r="H24" s="346"/>
      <c r="I24" s="346"/>
      <c r="J24" s="346">
        <v>0.15</v>
      </c>
      <c r="K24" s="346" t="s">
        <v>12576</v>
      </c>
      <c r="L24" s="346">
        <v>5</v>
      </c>
      <c r="M24" s="346" t="s">
        <v>12571</v>
      </c>
      <c r="N24" s="362">
        <f t="shared" si="0"/>
        <v>4.8</v>
      </c>
      <c r="O24" s="243"/>
      <c r="P24" s="232"/>
      <c r="Q24" s="232"/>
    </row>
    <row r="25" spans="1:17" ht="14.25" customHeight="1">
      <c r="A25" s="348"/>
      <c r="B25" s="349"/>
      <c r="C25" s="349"/>
      <c r="D25" s="366" t="s">
        <v>12889</v>
      </c>
      <c r="E25" s="377"/>
      <c r="F25" s="346">
        <v>1.6</v>
      </c>
      <c r="G25" s="346" t="s">
        <v>12576</v>
      </c>
      <c r="H25" s="346"/>
      <c r="I25" s="346"/>
      <c r="J25" s="346">
        <v>0.45</v>
      </c>
      <c r="K25" s="346" t="s">
        <v>12576</v>
      </c>
      <c r="L25" s="346">
        <v>10</v>
      </c>
      <c r="M25" s="346" t="s">
        <v>12571</v>
      </c>
      <c r="N25" s="362">
        <f t="shared" si="0"/>
        <v>7.2</v>
      </c>
      <c r="O25" s="243"/>
      <c r="P25" s="232"/>
      <c r="Q25" s="232"/>
    </row>
    <row r="26" spans="1:17" ht="14.25" customHeight="1">
      <c r="A26" s="348"/>
      <c r="B26" s="349"/>
      <c r="C26" s="349"/>
      <c r="D26" s="366" t="s">
        <v>12891</v>
      </c>
      <c r="E26" s="377"/>
      <c r="F26" s="346">
        <v>3.78</v>
      </c>
      <c r="G26" s="346" t="s">
        <v>12576</v>
      </c>
      <c r="H26" s="346"/>
      <c r="I26" s="346"/>
      <c r="J26" s="346">
        <v>0.15</v>
      </c>
      <c r="K26" s="346" t="s">
        <v>12576</v>
      </c>
      <c r="L26" s="346">
        <v>9</v>
      </c>
      <c r="M26" s="346" t="s">
        <v>12571</v>
      </c>
      <c r="N26" s="362">
        <f t="shared" si="0"/>
        <v>5.0999999999999996</v>
      </c>
      <c r="O26" s="243"/>
      <c r="P26" s="232"/>
      <c r="Q26" s="232"/>
    </row>
    <row r="27" spans="1:17" ht="14.25" customHeight="1">
      <c r="A27" s="348"/>
      <c r="B27" s="349"/>
      <c r="C27" s="349"/>
      <c r="D27" s="366" t="s">
        <v>12890</v>
      </c>
      <c r="E27" s="377"/>
      <c r="F27" s="346">
        <v>3.78</v>
      </c>
      <c r="G27" s="346" t="s">
        <v>12576</v>
      </c>
      <c r="H27" s="346"/>
      <c r="I27" s="346"/>
      <c r="J27" s="346">
        <v>0.15</v>
      </c>
      <c r="K27" s="346" t="s">
        <v>12576</v>
      </c>
      <c r="L27" s="346">
        <v>4</v>
      </c>
      <c r="M27" s="346" t="s">
        <v>12571</v>
      </c>
      <c r="N27" s="362">
        <f t="shared" si="0"/>
        <v>2.2599999999999998</v>
      </c>
      <c r="O27" s="243"/>
      <c r="P27" s="232"/>
      <c r="Q27" s="232"/>
    </row>
    <row r="28" spans="1:17" ht="14.25" customHeight="1">
      <c r="A28" s="348"/>
      <c r="B28" s="349"/>
      <c r="C28" s="349"/>
      <c r="D28" s="366" t="s">
        <v>12893</v>
      </c>
      <c r="E28" s="377"/>
      <c r="F28" s="346">
        <v>137.71</v>
      </c>
      <c r="G28" s="346" t="s">
        <v>12576</v>
      </c>
      <c r="H28" s="346"/>
      <c r="I28" s="346"/>
      <c r="J28" s="346">
        <v>0.25</v>
      </c>
      <c r="K28" s="346"/>
      <c r="L28" s="346"/>
      <c r="M28" s="346" t="s">
        <v>12571</v>
      </c>
      <c r="N28" s="362">
        <f t="shared" ref="N28:N31" si="1">TRUNC(PRODUCT(F28:L28),2)</f>
        <v>34.42</v>
      </c>
      <c r="O28" s="243"/>
      <c r="P28" s="232"/>
      <c r="Q28" s="232"/>
    </row>
    <row r="29" spans="1:17" ht="14.25" customHeight="1">
      <c r="A29" s="348"/>
      <c r="B29" s="349"/>
      <c r="C29" s="349"/>
      <c r="D29" s="366" t="s">
        <v>12894</v>
      </c>
      <c r="E29" s="377"/>
      <c r="F29" s="346">
        <v>21.51</v>
      </c>
      <c r="G29" s="346" t="s">
        <v>12576</v>
      </c>
      <c r="H29" s="346"/>
      <c r="I29" s="346"/>
      <c r="J29" s="346">
        <v>0.25</v>
      </c>
      <c r="K29" s="346"/>
      <c r="L29" s="346"/>
      <c r="M29" s="346" t="s">
        <v>12571</v>
      </c>
      <c r="N29" s="362">
        <f t="shared" si="1"/>
        <v>5.37</v>
      </c>
      <c r="O29" s="243"/>
      <c r="P29" s="232"/>
      <c r="Q29" s="232"/>
    </row>
    <row r="30" spans="1:17" ht="14.25" customHeight="1">
      <c r="A30" s="348"/>
      <c r="B30" s="349"/>
      <c r="C30" s="349"/>
      <c r="D30" s="366" t="s">
        <v>12895</v>
      </c>
      <c r="E30" s="377"/>
      <c r="F30" s="346">
        <v>53.52</v>
      </c>
      <c r="G30" s="346" t="s">
        <v>12576</v>
      </c>
      <c r="H30" s="346"/>
      <c r="I30" s="346"/>
      <c r="J30" s="346">
        <v>0.25</v>
      </c>
      <c r="K30" s="346"/>
      <c r="L30" s="346"/>
      <c r="M30" s="346" t="s">
        <v>12571</v>
      </c>
      <c r="N30" s="362">
        <f t="shared" si="1"/>
        <v>13.38</v>
      </c>
      <c r="O30" s="243"/>
      <c r="P30" s="232"/>
      <c r="Q30" s="232"/>
    </row>
    <row r="31" spans="1:17" ht="14.25" customHeight="1">
      <c r="A31" s="348"/>
      <c r="B31" s="349"/>
      <c r="C31" s="349"/>
      <c r="D31" s="366" t="s">
        <v>12896</v>
      </c>
      <c r="E31" s="377"/>
      <c r="F31" s="346">
        <v>32.43</v>
      </c>
      <c r="G31" s="346" t="s">
        <v>12576</v>
      </c>
      <c r="H31" s="346"/>
      <c r="I31" s="346"/>
      <c r="J31" s="346">
        <v>0.25</v>
      </c>
      <c r="K31" s="346"/>
      <c r="L31" s="346"/>
      <c r="M31" s="346" t="s">
        <v>12571</v>
      </c>
      <c r="N31" s="362">
        <f t="shared" si="1"/>
        <v>8.1</v>
      </c>
      <c r="O31" s="243"/>
      <c r="P31" s="232"/>
      <c r="Q31" s="232"/>
    </row>
    <row r="32" spans="1:17">
      <c r="A32" s="363"/>
      <c r="B32" s="364"/>
      <c r="C32" s="365"/>
      <c r="D32" s="355" t="str">
        <f>"Total item "&amp;A17</f>
        <v>Total item 2.1</v>
      </c>
      <c r="E32" s="368"/>
      <c r="F32" s="356"/>
      <c r="G32" s="357"/>
      <c r="H32" s="369"/>
      <c r="I32" s="368"/>
      <c r="J32" s="356"/>
      <c r="K32" s="357"/>
      <c r="L32" s="357" t="s">
        <v>12561</v>
      </c>
      <c r="M32" s="357" t="s">
        <v>12571</v>
      </c>
      <c r="N32" s="358">
        <f>SUM(N18:N31)</f>
        <v>117.47</v>
      </c>
      <c r="O32" s="243"/>
      <c r="P32" s="233"/>
      <c r="Q32" s="233"/>
    </row>
    <row r="33" spans="1:17" s="335" customFormat="1" ht="22.5">
      <c r="A33" s="343" t="s">
        <v>12577</v>
      </c>
      <c r="B33" s="359" t="str">
        <f>IFERROR(VLOOKUP(C33,TABELAS!$A:$E,5,FALSE),"")</f>
        <v>SINAPI 07/2024</v>
      </c>
      <c r="C33" s="359">
        <v>97622</v>
      </c>
      <c r="D33" s="393" t="str">
        <f>IFERROR(VLOOKUP(C33,[6]TABELAS!$A$1:$D$65536,2,FALSE),"")</f>
        <v>DEMOLIÇÃO DE ALVENARIA DE BLOCO FURADO, DE FORMA MANUAL, SEM REAPROVEITAMENTO. AF_12/2017</v>
      </c>
      <c r="E33" s="359" t="str">
        <f>IFERROR(VLOOKUP(C33,TABELAS!$A:$D,3,FALSE),"")</f>
        <v>M3</v>
      </c>
      <c r="F33" s="359"/>
      <c r="G33" s="359"/>
      <c r="H33" s="359"/>
      <c r="I33" s="359"/>
      <c r="J33" s="359"/>
      <c r="K33" s="359"/>
      <c r="L33" s="359"/>
      <c r="M33" s="359"/>
      <c r="N33" s="450" t="s">
        <v>12535</v>
      </c>
      <c r="O33" s="447">
        <f>N40</f>
        <v>6.49</v>
      </c>
      <c r="P33" s="340">
        <f>IFERROR(VLOOKUP(C33,TABELAS!$A:$D,4,FALSE),"")</f>
        <v>49.62</v>
      </c>
      <c r="Q33" s="340">
        <f>IFERROR(VLOOKUP(C33,TABELAS!$A:$F,6,FALSE),"")</f>
        <v>55.59</v>
      </c>
    </row>
    <row r="34" spans="1:17">
      <c r="A34" s="363"/>
      <c r="B34" s="364"/>
      <c r="C34" s="365"/>
      <c r="D34" s="366" t="s">
        <v>12897</v>
      </c>
      <c r="E34" s="346"/>
      <c r="F34" s="353">
        <f>7.93+0.9+2.27+3.04+3.78</f>
        <v>17.920000000000002</v>
      </c>
      <c r="G34" s="353" t="s">
        <v>12576</v>
      </c>
      <c r="H34" s="353">
        <v>0.1</v>
      </c>
      <c r="I34" s="346" t="s">
        <v>12576</v>
      </c>
      <c r="J34" s="353">
        <v>0.25</v>
      </c>
      <c r="K34" s="353"/>
      <c r="L34" s="353"/>
      <c r="M34" s="353" t="s">
        <v>12571</v>
      </c>
      <c r="N34" s="354">
        <f t="shared" ref="N34:N39" si="2">TRUNC(PRODUCT(F34:L34),2)</f>
        <v>0.44</v>
      </c>
      <c r="O34" s="243"/>
      <c r="P34" s="233"/>
      <c r="Q34" s="233"/>
    </row>
    <row r="35" spans="1:17">
      <c r="A35" s="363"/>
      <c r="B35" s="364"/>
      <c r="C35" s="365"/>
      <c r="D35" s="366" t="s">
        <v>12898</v>
      </c>
      <c r="E35" s="346"/>
      <c r="F35" s="353">
        <f>29.99+(29.99*1.3)</f>
        <v>68.98</v>
      </c>
      <c r="G35" s="353" t="s">
        <v>12576</v>
      </c>
      <c r="H35" s="353">
        <v>0.1</v>
      </c>
      <c r="I35" s="346" t="s">
        <v>12576</v>
      </c>
      <c r="J35" s="353">
        <v>0.25</v>
      </c>
      <c r="K35" s="353"/>
      <c r="L35" s="353"/>
      <c r="M35" s="353" t="s">
        <v>12571</v>
      </c>
      <c r="N35" s="354">
        <f t="shared" si="2"/>
        <v>1.72</v>
      </c>
      <c r="O35" s="243"/>
      <c r="P35" s="233"/>
      <c r="Q35" s="233"/>
    </row>
    <row r="36" spans="1:17">
      <c r="A36" s="363"/>
      <c r="B36" s="364"/>
      <c r="C36" s="365"/>
      <c r="D36" s="366" t="s">
        <v>12899</v>
      </c>
      <c r="E36" s="346"/>
      <c r="F36" s="353">
        <f>8.62+1.98+2.62+2.42+6.55</f>
        <v>22.19</v>
      </c>
      <c r="G36" s="353" t="s">
        <v>12576</v>
      </c>
      <c r="H36" s="353">
        <v>0.1</v>
      </c>
      <c r="I36" s="346" t="s">
        <v>12576</v>
      </c>
      <c r="J36" s="353">
        <v>0.25</v>
      </c>
      <c r="K36" s="353"/>
      <c r="L36" s="353"/>
      <c r="M36" s="353" t="s">
        <v>12571</v>
      </c>
      <c r="N36" s="354">
        <f t="shared" si="2"/>
        <v>0.55000000000000004</v>
      </c>
      <c r="O36" s="243"/>
      <c r="P36" s="233"/>
      <c r="Q36" s="233"/>
    </row>
    <row r="37" spans="1:17">
      <c r="A37" s="363"/>
      <c r="B37" s="364"/>
      <c r="C37" s="365"/>
      <c r="D37" s="366" t="s">
        <v>12900</v>
      </c>
      <c r="E37" s="346"/>
      <c r="F37" s="353">
        <f>1.23+2.33+4.85+3.82+3.82+3.15+1.77+4.96+16.59+5.12+5.71+3.09+51.13</f>
        <v>107.57</v>
      </c>
      <c r="G37" s="353" t="s">
        <v>12576</v>
      </c>
      <c r="H37" s="353">
        <v>0.1</v>
      </c>
      <c r="I37" s="346" t="s">
        <v>12576</v>
      </c>
      <c r="J37" s="353">
        <v>0.25</v>
      </c>
      <c r="K37" s="353"/>
      <c r="L37" s="353"/>
      <c r="M37" s="353" t="s">
        <v>12571</v>
      </c>
      <c r="N37" s="354">
        <f t="shared" si="2"/>
        <v>2.68</v>
      </c>
      <c r="O37" s="243"/>
      <c r="P37" s="233"/>
      <c r="Q37" s="233"/>
    </row>
    <row r="38" spans="1:17">
      <c r="A38" s="363"/>
      <c r="B38" s="364"/>
      <c r="C38" s="365"/>
      <c r="D38" s="366" t="s">
        <v>12901</v>
      </c>
      <c r="E38" s="346"/>
      <c r="F38" s="353">
        <f>2.85+1.75+1.71+1.22+1.68+3.34+7.35</f>
        <v>19.899999999999999</v>
      </c>
      <c r="G38" s="353" t="s">
        <v>12576</v>
      </c>
      <c r="H38" s="353">
        <v>0.1</v>
      </c>
      <c r="I38" s="346" t="s">
        <v>12576</v>
      </c>
      <c r="J38" s="353">
        <v>0.25</v>
      </c>
      <c r="K38" s="353"/>
      <c r="L38" s="353"/>
      <c r="M38" s="353" t="s">
        <v>12571</v>
      </c>
      <c r="N38" s="354">
        <f>TRUNC(PRODUCT(F38:L38),2)</f>
        <v>0.49</v>
      </c>
      <c r="O38" s="243"/>
      <c r="P38" s="233"/>
      <c r="Q38" s="233"/>
    </row>
    <row r="39" spans="1:17">
      <c r="A39" s="363"/>
      <c r="B39" s="364"/>
      <c r="C39" s="365"/>
      <c r="D39" s="366" t="s">
        <v>12578</v>
      </c>
      <c r="E39" s="346"/>
      <c r="F39" s="353">
        <f>5.67+2.71+4.85+1.24+10.31</f>
        <v>24.78</v>
      </c>
      <c r="G39" s="353" t="s">
        <v>12576</v>
      </c>
      <c r="H39" s="353">
        <v>0.1</v>
      </c>
      <c r="I39" s="346" t="s">
        <v>12576</v>
      </c>
      <c r="J39" s="353">
        <v>0.25</v>
      </c>
      <c r="K39" s="353"/>
      <c r="L39" s="353"/>
      <c r="M39" s="353" t="s">
        <v>12571</v>
      </c>
      <c r="N39" s="354">
        <f t="shared" si="2"/>
        <v>0.61</v>
      </c>
      <c r="O39" s="243"/>
      <c r="P39" s="233"/>
      <c r="Q39" s="233"/>
    </row>
    <row r="40" spans="1:17">
      <c r="A40" s="363"/>
      <c r="B40" s="349"/>
      <c r="C40" s="350"/>
      <c r="D40" s="355" t="str">
        <f>"Total item"&amp;A33</f>
        <v>Total item2.2</v>
      </c>
      <c r="E40" s="368"/>
      <c r="F40" s="356"/>
      <c r="G40" s="357"/>
      <c r="H40" s="369"/>
      <c r="I40" s="368"/>
      <c r="J40" s="356"/>
      <c r="K40" s="357"/>
      <c r="L40" s="357" t="s">
        <v>12561</v>
      </c>
      <c r="M40" s="357" t="s">
        <v>12571</v>
      </c>
      <c r="N40" s="358">
        <f>SUM(N34:N39)</f>
        <v>6.49</v>
      </c>
      <c r="O40" s="242"/>
      <c r="P40" s="233"/>
      <c r="Q40" s="233"/>
    </row>
    <row r="41" spans="1:17">
      <c r="A41" s="343" t="s">
        <v>12579</v>
      </c>
      <c r="B41" s="193" t="str">
        <f>IFERROR(VLOOKUP(C41,'COMPOSIÇÕES '!$A:$E,3,FALSE),"")</f>
        <v>COMPOSIÇÃO</v>
      </c>
      <c r="C41" s="344" t="s">
        <v>12580</v>
      </c>
      <c r="D41" s="345" t="str">
        <f>IFERROR(VLOOKUP(C41,'COMPOSIÇÕES '!$A:$D,4,FALSE),"")</f>
        <v>DEMOLIÇÃO  CONCRETO SIMPLES</v>
      </c>
      <c r="E41" s="193" t="str">
        <f>IFERROR(VLOOKUP(C41,'COMPOSIÇÕES '!$A:$J,5,FALSE),"")</f>
        <v>M3</v>
      </c>
      <c r="F41" s="361"/>
      <c r="G41" s="346"/>
      <c r="H41" s="361"/>
      <c r="I41" s="346"/>
      <c r="J41" s="361"/>
      <c r="K41" s="346"/>
      <c r="L41" s="361"/>
      <c r="M41" s="346"/>
      <c r="N41" s="362" t="s">
        <v>12535</v>
      </c>
      <c r="O41" s="242">
        <f>N46</f>
        <v>0.55000000000000004</v>
      </c>
      <c r="P41" s="336">
        <f>IFERROR(VLOOKUP(C41,'COMPOSIÇÕES '!$A:$J,8,FALSE),"")</f>
        <v>27.5</v>
      </c>
      <c r="Q41" s="336">
        <f>IFERROR(VLOOKUP(C41,'COMPOSIÇÕES '!$A:$J,10,FALSE),"")</f>
        <v>30.8</v>
      </c>
    </row>
    <row r="42" spans="1:17">
      <c r="A42" s="370"/>
      <c r="B42" s="371"/>
      <c r="C42" s="371"/>
      <c r="D42" s="366" t="s">
        <v>12581</v>
      </c>
      <c r="E42" s="346"/>
      <c r="F42" s="353">
        <f>3.14*0.45*0.45</f>
        <v>0.64</v>
      </c>
      <c r="G42" s="353" t="s">
        <v>12576</v>
      </c>
      <c r="H42" s="353"/>
      <c r="I42" s="346"/>
      <c r="J42" s="353">
        <v>0.05</v>
      </c>
      <c r="K42" s="353" t="s">
        <v>12576</v>
      </c>
      <c r="L42" s="353">
        <v>3</v>
      </c>
      <c r="M42" s="353" t="s">
        <v>12571</v>
      </c>
      <c r="N42" s="354">
        <f>TRUNC(PRODUCT(F42:L42),2)</f>
        <v>0.09</v>
      </c>
      <c r="O42" s="242"/>
      <c r="P42" s="233"/>
      <c r="Q42" s="233"/>
    </row>
    <row r="43" spans="1:17">
      <c r="A43" s="370"/>
      <c r="B43" s="371"/>
      <c r="C43" s="371"/>
      <c r="D43" s="366" t="s">
        <v>12582</v>
      </c>
      <c r="E43" s="346"/>
      <c r="F43" s="353">
        <f>3.14*0.05*0.05</f>
        <v>0.01</v>
      </c>
      <c r="G43" s="353" t="s">
        <v>12576</v>
      </c>
      <c r="H43" s="353"/>
      <c r="I43" s="346"/>
      <c r="J43" s="353">
        <v>1.5</v>
      </c>
      <c r="K43" s="353" t="s">
        <v>12576</v>
      </c>
      <c r="L43" s="353">
        <v>3</v>
      </c>
      <c r="M43" s="353" t="s">
        <v>12571</v>
      </c>
      <c r="N43" s="354">
        <f>TRUNC(PRODUCT(F43:L43),2)</f>
        <v>0.04</v>
      </c>
      <c r="O43" s="242"/>
      <c r="P43" s="233"/>
      <c r="Q43" s="233"/>
    </row>
    <row r="44" spans="1:17">
      <c r="A44" s="370"/>
      <c r="B44" s="371"/>
      <c r="C44" s="371"/>
      <c r="D44" s="366" t="s">
        <v>12583</v>
      </c>
      <c r="E44" s="346"/>
      <c r="F44" s="353">
        <v>2.06</v>
      </c>
      <c r="G44" s="353" t="s">
        <v>12576</v>
      </c>
      <c r="H44" s="353">
        <v>0.51</v>
      </c>
      <c r="I44" s="346" t="s">
        <v>12576</v>
      </c>
      <c r="J44" s="353">
        <v>0.1</v>
      </c>
      <c r="K44" s="353"/>
      <c r="L44" s="353"/>
      <c r="M44" s="353" t="s">
        <v>12571</v>
      </c>
      <c r="N44" s="354">
        <f>TRUNC(PRODUCT(F44:L44),2)</f>
        <v>0.1</v>
      </c>
      <c r="O44" s="242"/>
      <c r="P44" s="233"/>
      <c r="Q44" s="233"/>
    </row>
    <row r="45" spans="1:17">
      <c r="A45" s="370"/>
      <c r="B45" s="371"/>
      <c r="C45" s="371"/>
      <c r="D45" s="366" t="s">
        <v>12584</v>
      </c>
      <c r="E45" s="346"/>
      <c r="F45" s="353">
        <v>6.3</v>
      </c>
      <c r="G45" s="353" t="s">
        <v>12576</v>
      </c>
      <c r="H45" s="353">
        <v>0.51</v>
      </c>
      <c r="I45" s="346" t="s">
        <v>12576</v>
      </c>
      <c r="J45" s="353">
        <v>0.1</v>
      </c>
      <c r="K45" s="353"/>
      <c r="L45" s="353"/>
      <c r="M45" s="353" t="s">
        <v>12571</v>
      </c>
      <c r="N45" s="354">
        <f>TRUNC(PRODUCT(F45:L45),2)</f>
        <v>0.32</v>
      </c>
      <c r="O45" s="242"/>
      <c r="P45" s="233"/>
      <c r="Q45" s="233"/>
    </row>
    <row r="46" spans="1:17">
      <c r="A46" s="363"/>
      <c r="B46" s="364"/>
      <c r="C46" s="350"/>
      <c r="D46" s="355" t="str">
        <f>"Total item "&amp;A41</f>
        <v>Total item 2.3</v>
      </c>
      <c r="E46" s="368"/>
      <c r="F46" s="356"/>
      <c r="G46" s="357"/>
      <c r="H46" s="369"/>
      <c r="I46" s="368"/>
      <c r="J46" s="356"/>
      <c r="K46" s="357"/>
      <c r="L46" s="357" t="s">
        <v>12561</v>
      </c>
      <c r="M46" s="357" t="s">
        <v>12571</v>
      </c>
      <c r="N46" s="358">
        <f>SUM(N42:N45)</f>
        <v>0.55000000000000004</v>
      </c>
      <c r="O46" s="242"/>
      <c r="P46" s="233"/>
      <c r="Q46" s="233"/>
    </row>
    <row r="47" spans="1:17">
      <c r="A47" s="343" t="s">
        <v>12585</v>
      </c>
      <c r="B47" s="193" t="str">
        <f>IFERROR(VLOOKUP(C47,'COMPOSIÇÕES '!$A:$E,3,FALSE),"")</f>
        <v>COMPOSIÇÃO</v>
      </c>
      <c r="C47" s="344" t="s">
        <v>12586</v>
      </c>
      <c r="D47" s="345" t="str">
        <f>IFERROR(VLOOKUP(C47,'COMPOSIÇÕES '!$A:$D,4,FALSE),"")</f>
        <v>DESOBSTRUÇÃO E LIMPEZA DE BOCA-DE-LOBO</v>
      </c>
      <c r="E47" s="193" t="str">
        <f>IFERROR(VLOOKUP(C47,'COMPOSIÇÕES '!$A:$J,5,FALSE),"")</f>
        <v>M</v>
      </c>
      <c r="F47" s="361"/>
      <c r="G47" s="346"/>
      <c r="H47" s="361"/>
      <c r="I47" s="346"/>
      <c r="J47" s="361"/>
      <c r="K47" s="346"/>
      <c r="L47" s="361"/>
      <c r="M47" s="346"/>
      <c r="N47" s="362" t="s">
        <v>12535</v>
      </c>
      <c r="O47" s="242">
        <f>+N49</f>
        <v>20</v>
      </c>
      <c r="P47" s="334">
        <f>IFERROR(VLOOKUP(C47,'COMPOSIÇÕES '!$A:$J,8,FALSE),"")</f>
        <v>28.21</v>
      </c>
      <c r="Q47" s="334">
        <f>IFERROR(VLOOKUP(C47,'COMPOSIÇÕES '!$A:$J,10,FALSE),"")</f>
        <v>31.58</v>
      </c>
    </row>
    <row r="48" spans="1:17">
      <c r="A48" s="370"/>
      <c r="B48" s="371"/>
      <c r="C48" s="371"/>
      <c r="D48" s="366" t="s">
        <v>12587</v>
      </c>
      <c r="E48" s="346"/>
      <c r="F48" s="353">
        <v>20</v>
      </c>
      <c r="G48" s="353"/>
      <c r="H48" s="353"/>
      <c r="I48" s="346"/>
      <c r="J48" s="353"/>
      <c r="K48" s="353"/>
      <c r="L48" s="353"/>
      <c r="M48" s="353" t="s">
        <v>12571</v>
      </c>
      <c r="N48" s="354">
        <f>TRUNC(PRODUCT(F48:L48),2)</f>
        <v>20</v>
      </c>
      <c r="O48" s="242"/>
      <c r="P48" s="233"/>
      <c r="Q48" s="233"/>
    </row>
    <row r="49" spans="1:17">
      <c r="A49" s="363"/>
      <c r="B49" s="364"/>
      <c r="C49" s="350"/>
      <c r="D49" s="355" t="str">
        <f>"Total item "&amp;A47</f>
        <v>Total item 2.4</v>
      </c>
      <c r="E49" s="368"/>
      <c r="F49" s="356"/>
      <c r="G49" s="357"/>
      <c r="H49" s="369"/>
      <c r="I49" s="368"/>
      <c r="J49" s="356"/>
      <c r="K49" s="357"/>
      <c r="L49" s="357" t="s">
        <v>12561</v>
      </c>
      <c r="M49" s="357" t="s">
        <v>12571</v>
      </c>
      <c r="N49" s="358">
        <f>SUM(N48:N48)</f>
        <v>20</v>
      </c>
      <c r="O49" s="242"/>
      <c r="P49" s="233"/>
      <c r="Q49" s="233"/>
    </row>
    <row r="50" spans="1:17">
      <c r="A50" s="343" t="s">
        <v>12588</v>
      </c>
      <c r="B50" s="193" t="str">
        <f>IFERROR(VLOOKUP(C50,'COMPOSIÇÕES '!$A:$E,3,FALSE),"")</f>
        <v>COMPOSIÇÃO</v>
      </c>
      <c r="C50" s="344" t="s">
        <v>12589</v>
      </c>
      <c r="D50" s="345" t="str">
        <f>IFERROR(VLOOKUP(C50,'COMPOSIÇÕES '!$A:$D,4,FALSE),"")</f>
        <v>REMOÇÃO DE BANCO DE MADEIRA</v>
      </c>
      <c r="E50" s="193" t="str">
        <f>IFERROR(VLOOKUP(C50,'COMPOSIÇÕES '!$A:$J,5,FALSE),"")</f>
        <v>M</v>
      </c>
      <c r="F50" s="361"/>
      <c r="G50" s="346"/>
      <c r="H50" s="361"/>
      <c r="I50" s="346"/>
      <c r="J50" s="361"/>
      <c r="K50" s="346"/>
      <c r="L50" s="361"/>
      <c r="M50" s="346"/>
      <c r="N50" s="362" t="s">
        <v>12535</v>
      </c>
      <c r="O50" s="242">
        <f>+N52</f>
        <v>4.5</v>
      </c>
      <c r="P50" s="334">
        <f>IFERROR(VLOOKUP(C50,'COMPOSIÇÕES '!$A:$J,8,FALSE),"")</f>
        <v>5.64</v>
      </c>
      <c r="Q50" s="334">
        <f>IFERROR(VLOOKUP(C50,'COMPOSIÇÕES '!$A:$J,10,FALSE),"")</f>
        <v>6.32</v>
      </c>
    </row>
    <row r="51" spans="1:17">
      <c r="A51" s="370"/>
      <c r="B51" s="371"/>
      <c r="C51" s="371"/>
      <c r="D51" s="366" t="s">
        <v>12590</v>
      </c>
      <c r="E51" s="346"/>
      <c r="F51" s="353">
        <v>1.5</v>
      </c>
      <c r="G51" s="353" t="s">
        <v>12576</v>
      </c>
      <c r="H51" s="353"/>
      <c r="I51" s="346"/>
      <c r="J51" s="353"/>
      <c r="K51" s="353"/>
      <c r="L51" s="353">
        <v>3</v>
      </c>
      <c r="M51" s="353" t="s">
        <v>12571</v>
      </c>
      <c r="N51" s="354">
        <f>TRUNC(PRODUCT(F51:L51),2)</f>
        <v>4.5</v>
      </c>
      <c r="O51" s="242"/>
      <c r="P51" s="233"/>
      <c r="Q51" s="233"/>
    </row>
    <row r="52" spans="1:17">
      <c r="A52" s="363"/>
      <c r="B52" s="364"/>
      <c r="C52" s="350"/>
      <c r="D52" s="355" t="str">
        <f>"Total item "&amp;A50</f>
        <v>Total item 2.5</v>
      </c>
      <c r="E52" s="368"/>
      <c r="F52" s="356"/>
      <c r="G52" s="357"/>
      <c r="H52" s="369"/>
      <c r="I52" s="368"/>
      <c r="J52" s="356"/>
      <c r="K52" s="357"/>
      <c r="L52" s="357" t="s">
        <v>12561</v>
      </c>
      <c r="M52" s="357" t="s">
        <v>12571</v>
      </c>
      <c r="N52" s="358">
        <f>SUM(N51:N51)</f>
        <v>4.5</v>
      </c>
      <c r="O52" s="242"/>
      <c r="P52" s="233"/>
      <c r="Q52" s="233"/>
    </row>
    <row r="53" spans="1:17">
      <c r="A53" s="343" t="s">
        <v>12591</v>
      </c>
      <c r="B53" s="193" t="str">
        <f>IFERROR(VLOOKUP(C53,'COMPOSIÇÕES '!$A:$E,3,FALSE),"")</f>
        <v>COMPOSIÇÃO</v>
      </c>
      <c r="C53" s="344" t="s">
        <v>12592</v>
      </c>
      <c r="D53" s="345" t="str">
        <f>IFERROR(VLOOKUP(C53,'COMPOSIÇÕES '!$A:$D,4,FALSE),"")</f>
        <v>DEMOLIÇÃO DE MEIO-FIO GRANITICO OU PRÉ-MOLDADO</v>
      </c>
      <c r="E53" s="193" t="str">
        <f>IFERROR(VLOOKUP(C53,'COMPOSIÇÕES '!$A:$J,5,FALSE),"")</f>
        <v>M</v>
      </c>
      <c r="F53" s="361"/>
      <c r="G53" s="346"/>
      <c r="H53" s="361"/>
      <c r="I53" s="346"/>
      <c r="J53" s="361"/>
      <c r="K53" s="346"/>
      <c r="L53" s="361"/>
      <c r="M53" s="346"/>
      <c r="N53" s="362" t="s">
        <v>12535</v>
      </c>
      <c r="O53" s="242">
        <f>N55</f>
        <v>102.32</v>
      </c>
      <c r="P53" s="334">
        <f>IFERROR(VLOOKUP(C53,'COMPOSIÇÕES '!$A:$J,8,FALSE),"")</f>
        <v>10.57</v>
      </c>
      <c r="Q53" s="334">
        <f>IFERROR(VLOOKUP(C53,'COMPOSIÇÕES '!$A:$J,10,FALSE),"")</f>
        <v>11.84</v>
      </c>
    </row>
    <row r="54" spans="1:17">
      <c r="A54" s="370"/>
      <c r="B54" s="371"/>
      <c r="C54" s="371"/>
      <c r="D54" s="366" t="s">
        <v>12593</v>
      </c>
      <c r="E54" s="346"/>
      <c r="F54" s="353">
        <f>11.74+4+3.99+9.91+3.99+56.76+11.93</f>
        <v>102.32</v>
      </c>
      <c r="G54" s="353"/>
      <c r="H54" s="353"/>
      <c r="I54" s="346"/>
      <c r="J54" s="353"/>
      <c r="K54" s="353"/>
      <c r="L54" s="353"/>
      <c r="M54" s="353" t="s">
        <v>12571</v>
      </c>
      <c r="N54" s="354">
        <f>TRUNC(PRODUCT(F54:L54),2)</f>
        <v>102.32</v>
      </c>
      <c r="O54" s="242"/>
      <c r="P54" s="233"/>
      <c r="Q54" s="233"/>
    </row>
    <row r="55" spans="1:17">
      <c r="A55" s="363"/>
      <c r="B55" s="364"/>
      <c r="C55" s="350"/>
      <c r="D55" s="355" t="str">
        <f>"Total item "&amp;A53</f>
        <v>Total item 2.6</v>
      </c>
      <c r="E55" s="368"/>
      <c r="F55" s="356"/>
      <c r="G55" s="357"/>
      <c r="H55" s="369"/>
      <c r="I55" s="368"/>
      <c r="J55" s="356"/>
      <c r="K55" s="357"/>
      <c r="L55" s="357" t="s">
        <v>12561</v>
      </c>
      <c r="M55" s="357" t="s">
        <v>12571</v>
      </c>
      <c r="N55" s="358">
        <f>SUM(N54:N54)</f>
        <v>102.32</v>
      </c>
      <c r="O55" s="242"/>
      <c r="P55" s="233"/>
      <c r="Q55" s="233"/>
    </row>
    <row r="56" spans="1:17" ht="33.75">
      <c r="A56" s="343" t="s">
        <v>12594</v>
      </c>
      <c r="B56" s="359" t="str">
        <f>IFERROR(VLOOKUP(C56,TABELAS!$A:$E,5,FALSE),"")</f>
        <v>SINAPI 07/2024</v>
      </c>
      <c r="C56" s="359">
        <v>100982</v>
      </c>
      <c r="D56" s="393" t="str">
        <f>IFERROR(VLOOKUP(C56,[6]TABELAS!$A$1:$D$65536,2,FALSE),"")</f>
        <v>CARGA, MANOBRA E DESCARGA DE ENTULHO EM CAMINHÃO BASCULANTE 10 M³ - CARGA COM ESCAVADEIRA HIDRÁULICA  (CAÇAMBA DE 0,80 M³ / 111 HP) E DESCARGA LIVRE (UNIDADE: M3). AF_07/2020</v>
      </c>
      <c r="E56" s="346" t="str">
        <f>IFERROR(VLOOKUP(C56,TABELAS!$A:$D,3,FALSE),"")</f>
        <v>M3</v>
      </c>
      <c r="F56" s="346"/>
      <c r="G56" s="346"/>
      <c r="H56" s="346"/>
      <c r="I56" s="346"/>
      <c r="J56" s="346"/>
      <c r="K56" s="346"/>
      <c r="L56" s="346"/>
      <c r="M56" s="346"/>
      <c r="N56" s="362"/>
      <c r="O56" s="242">
        <f>N62</f>
        <v>199.15</v>
      </c>
      <c r="P56" s="233">
        <f>IFERROR(VLOOKUP(C56,TABELAS!$A:$D,4,FALSE),"")</f>
        <v>8.9700000000000006</v>
      </c>
      <c r="Q56" s="233">
        <f>IFERROR(VLOOKUP(C56,TABELAS!$A:$F,6,FALSE),"")</f>
        <v>9.16</v>
      </c>
    </row>
    <row r="57" spans="1:17" ht="18.75" customHeight="1">
      <c r="A57" s="370"/>
      <c r="B57" s="371"/>
      <c r="C57" s="371"/>
      <c r="D57" s="366" t="s">
        <v>12595</v>
      </c>
      <c r="E57" s="346"/>
      <c r="F57" s="353">
        <f>N32</f>
        <v>117.47</v>
      </c>
      <c r="G57" s="353" t="s">
        <v>12576</v>
      </c>
      <c r="H57" s="353"/>
      <c r="I57" s="346"/>
      <c r="J57" s="353"/>
      <c r="K57" s="353"/>
      <c r="L57" s="353">
        <v>1.3</v>
      </c>
      <c r="M57" s="353" t="s">
        <v>12571</v>
      </c>
      <c r="N57" s="354">
        <f>TRUNC(PRODUCT(F57:L57),2)</f>
        <v>152.71</v>
      </c>
      <c r="O57" s="243"/>
      <c r="P57" s="233"/>
      <c r="Q57" s="233"/>
    </row>
    <row r="58" spans="1:17">
      <c r="A58" s="370"/>
      <c r="B58" s="371"/>
      <c r="C58" s="371"/>
      <c r="D58" s="372" t="s">
        <v>12596</v>
      </c>
      <c r="E58" s="346"/>
      <c r="F58" s="353">
        <f>N46</f>
        <v>0.55000000000000004</v>
      </c>
      <c r="G58" s="353" t="s">
        <v>12576</v>
      </c>
      <c r="H58" s="353"/>
      <c r="I58" s="346"/>
      <c r="J58" s="353"/>
      <c r="K58" s="353"/>
      <c r="L58" s="353">
        <v>1.2</v>
      </c>
      <c r="M58" s="353" t="s">
        <v>12571</v>
      </c>
      <c r="N58" s="354">
        <f>TRUNC(PRODUCT(F58:L58),2)</f>
        <v>0.66</v>
      </c>
      <c r="O58" s="243"/>
      <c r="P58" s="233"/>
      <c r="Q58" s="233"/>
    </row>
    <row r="59" spans="1:17">
      <c r="A59" s="370"/>
      <c r="B59" s="371"/>
      <c r="C59" s="371"/>
      <c r="D59" s="372" t="s">
        <v>12597</v>
      </c>
      <c r="E59" s="346"/>
      <c r="F59" s="353">
        <f>N40</f>
        <v>6.49</v>
      </c>
      <c r="G59" s="353" t="s">
        <v>12576</v>
      </c>
      <c r="H59" s="353"/>
      <c r="I59" s="346"/>
      <c r="J59" s="353"/>
      <c r="K59" s="353"/>
      <c r="L59" s="353">
        <v>2</v>
      </c>
      <c r="M59" s="353" t="s">
        <v>12571</v>
      </c>
      <c r="N59" s="354">
        <f>TRUNC(PRODUCT(F59:L59),2)</f>
        <v>12.98</v>
      </c>
      <c r="O59" s="243"/>
      <c r="P59" s="233"/>
      <c r="Q59" s="233"/>
    </row>
    <row r="60" spans="1:17">
      <c r="A60" s="370"/>
      <c r="B60" s="371"/>
      <c r="C60" s="371"/>
      <c r="D60" s="372" t="s">
        <v>12877</v>
      </c>
      <c r="E60" s="346"/>
      <c r="F60" s="353">
        <f>+N69</f>
        <v>495.77</v>
      </c>
      <c r="G60" s="353" t="s">
        <v>12576</v>
      </c>
      <c r="H60" s="353"/>
      <c r="I60" s="346"/>
      <c r="J60" s="353">
        <v>0.05</v>
      </c>
      <c r="K60" s="353" t="s">
        <v>12576</v>
      </c>
      <c r="L60" s="353">
        <v>1.2</v>
      </c>
      <c r="M60" s="353" t="s">
        <v>12571</v>
      </c>
      <c r="N60" s="354">
        <f>TRUNC(PRODUCT(F60:L60),2)</f>
        <v>29.74</v>
      </c>
      <c r="O60" s="243"/>
      <c r="P60" s="233"/>
      <c r="Q60" s="233"/>
    </row>
    <row r="61" spans="1:17">
      <c r="A61" s="370"/>
      <c r="B61" s="371"/>
      <c r="C61" s="371"/>
      <c r="D61" s="372" t="s">
        <v>12609</v>
      </c>
      <c r="E61" s="346"/>
      <c r="F61" s="353">
        <f>+N55</f>
        <v>102.32</v>
      </c>
      <c r="G61" s="353" t="s">
        <v>12576</v>
      </c>
      <c r="H61" s="353">
        <v>0.1</v>
      </c>
      <c r="I61" s="346" t="s">
        <v>12576</v>
      </c>
      <c r="J61" s="353">
        <v>0.3</v>
      </c>
      <c r="K61" s="353"/>
      <c r="L61" s="353"/>
      <c r="M61" s="353" t="s">
        <v>12571</v>
      </c>
      <c r="N61" s="354">
        <f>TRUNC(PRODUCT(F61:L61),2)</f>
        <v>3.06</v>
      </c>
      <c r="O61" s="243"/>
      <c r="P61" s="233"/>
      <c r="Q61" s="233"/>
    </row>
    <row r="62" spans="1:17">
      <c r="A62" s="363"/>
      <c r="B62" s="364"/>
      <c r="C62" s="350"/>
      <c r="D62" s="355" t="str">
        <f>"Total item "&amp;A56</f>
        <v>Total item 2.7</v>
      </c>
      <c r="E62" s="368"/>
      <c r="F62" s="356"/>
      <c r="G62" s="357"/>
      <c r="H62" s="369"/>
      <c r="I62" s="368"/>
      <c r="J62" s="356"/>
      <c r="K62" s="357"/>
      <c r="L62" s="357" t="s">
        <v>12561</v>
      </c>
      <c r="M62" s="357" t="s">
        <v>12571</v>
      </c>
      <c r="N62" s="358">
        <f>SUM(N57:N61)</f>
        <v>199.15</v>
      </c>
      <c r="O62" s="243"/>
      <c r="P62" s="233"/>
      <c r="Q62" s="233"/>
    </row>
    <row r="63" spans="1:17" ht="22.5">
      <c r="A63" s="343" t="s">
        <v>12598</v>
      </c>
      <c r="B63" s="359" t="str">
        <f>IFERROR(VLOOKUP(C63,TABELAS!$A:$E,5,FALSE),"")</f>
        <v>SINAPI 07/2024</v>
      </c>
      <c r="C63" s="359">
        <v>93589</v>
      </c>
      <c r="D63" s="393" t="str">
        <f>IFERROR(VLOOKUP(C63,[6]TABELAS!$A$1:$D$65536,2,FALSE),"")</f>
        <v>TRANSPORTE COM CAMINHÃO BASCULANTE DE 10 M³, EM VIA URBANA EM REVESTIMENTO PRIMÁRIO (UNIDADE: M3XKM). AF_07/2020</v>
      </c>
      <c r="E63" s="346" t="str">
        <f>IFERROR(VLOOKUP(C63,TABELAS!$A:$D,3,FALSE),"")</f>
        <v>M3XKM</v>
      </c>
      <c r="F63" s="361"/>
      <c r="G63" s="346"/>
      <c r="H63" s="361"/>
      <c r="I63" s="346"/>
      <c r="J63" s="361"/>
      <c r="K63" s="346"/>
      <c r="L63" s="361"/>
      <c r="M63" s="346"/>
      <c r="N63" s="362" t="s">
        <v>12535</v>
      </c>
      <c r="O63" s="242">
        <f>N66</f>
        <v>1442.52</v>
      </c>
      <c r="P63" s="233">
        <f>IFERROR(VLOOKUP(C63,TABELAS!$A:$D,4,FALSE),"")</f>
        <v>2.67</v>
      </c>
      <c r="Q63" s="233">
        <f>IFERROR(VLOOKUP(C63,TABELAS!$A:$F,6,FALSE),"")</f>
        <v>2.71</v>
      </c>
    </row>
    <row r="64" spans="1:17">
      <c r="A64" s="363"/>
      <c r="B64" s="364"/>
      <c r="C64" s="365"/>
      <c r="D64" s="366" t="s">
        <v>12879</v>
      </c>
      <c r="E64" s="346"/>
      <c r="F64" s="373">
        <f>+N62</f>
        <v>199.15</v>
      </c>
      <c r="G64" s="353" t="s">
        <v>12576</v>
      </c>
      <c r="H64" s="353"/>
      <c r="I64" s="346"/>
      <c r="J64" s="353"/>
      <c r="K64" s="353"/>
      <c r="L64" s="353">
        <v>6</v>
      </c>
      <c r="M64" s="353" t="s">
        <v>12571</v>
      </c>
      <c r="N64" s="354">
        <f>TRUNC(PRODUCT(F64:L64),2)</f>
        <v>1194.9000000000001</v>
      </c>
      <c r="O64" s="243"/>
      <c r="P64" s="233"/>
      <c r="Q64" s="233"/>
    </row>
    <row r="65" spans="1:17">
      <c r="A65" s="363"/>
      <c r="B65" s="364"/>
      <c r="C65" s="365"/>
      <c r="D65" s="366" t="s">
        <v>12878</v>
      </c>
      <c r="E65" s="346"/>
      <c r="F65" s="373">
        <f>N215</f>
        <v>41.27</v>
      </c>
      <c r="G65" s="353" t="s">
        <v>12576</v>
      </c>
      <c r="H65" s="353"/>
      <c r="I65" s="346"/>
      <c r="J65" s="353"/>
      <c r="K65" s="353"/>
      <c r="L65" s="353">
        <v>6</v>
      </c>
      <c r="M65" s="353" t="s">
        <v>12571</v>
      </c>
      <c r="N65" s="354">
        <f>TRUNC(PRODUCT(F65:L65),2)</f>
        <v>247.62</v>
      </c>
      <c r="O65" s="243"/>
      <c r="P65" s="233"/>
      <c r="Q65" s="233"/>
    </row>
    <row r="66" spans="1:17">
      <c r="A66" s="363"/>
      <c r="B66" s="364"/>
      <c r="C66" s="365"/>
      <c r="D66" s="355" t="str">
        <f>"Total item "&amp;A63</f>
        <v>Total item 2.8</v>
      </c>
      <c r="E66" s="368"/>
      <c r="F66" s="356"/>
      <c r="G66" s="357"/>
      <c r="H66" s="369"/>
      <c r="I66" s="368"/>
      <c r="J66" s="356"/>
      <c r="K66" s="357"/>
      <c r="L66" s="357" t="s">
        <v>12561</v>
      </c>
      <c r="M66" s="357" t="s">
        <v>12571</v>
      </c>
      <c r="N66" s="358">
        <f>SUM(N64:N65)</f>
        <v>1442.52</v>
      </c>
      <c r="O66" s="243"/>
      <c r="P66" s="233"/>
      <c r="Q66" s="233"/>
    </row>
    <row r="67" spans="1:17">
      <c r="A67" s="343" t="s">
        <v>12599</v>
      </c>
      <c r="B67" s="193" t="str">
        <f>IFERROR(VLOOKUP(C67,'COMPOSIÇÕES '!$A:$E,3,FALSE),"")</f>
        <v>COMPOSIÇÃO</v>
      </c>
      <c r="C67" s="344" t="s">
        <v>12601</v>
      </c>
      <c r="D67" s="345" t="str">
        <f>IFERROR(VLOOKUP(C67,'COMPOSIÇÕES '!$A:$D,4,FALSE),"")</f>
        <v>DEMOLIÇÃO DE PISO EM LAJOTA HEXAGONAL</v>
      </c>
      <c r="E67" s="193" t="str">
        <f>IFERROR(VLOOKUP(C67,'COMPOSIÇÕES '!$A:$J,5,FALSE),"")</f>
        <v>M2</v>
      </c>
      <c r="F67" s="346"/>
      <c r="G67" s="346"/>
      <c r="H67" s="346"/>
      <c r="I67" s="346"/>
      <c r="J67" s="346"/>
      <c r="K67" s="346"/>
      <c r="L67" s="346"/>
      <c r="M67" s="346"/>
      <c r="N67" s="362"/>
      <c r="O67" s="231">
        <f>N69</f>
        <v>495.77</v>
      </c>
      <c r="P67" s="334">
        <f>IFERROR(VLOOKUP(C67,'COMPOSIÇÕES '!$A:$J,8,FALSE),"")</f>
        <v>13.73</v>
      </c>
      <c r="Q67" s="334">
        <f>IFERROR(VLOOKUP(C67,'COMPOSIÇÕES '!$A:$J,10,FALSE),"")</f>
        <v>15.36</v>
      </c>
    </row>
    <row r="68" spans="1:17">
      <c r="A68" s="370"/>
      <c r="B68" s="374"/>
      <c r="C68" s="375"/>
      <c r="D68" s="376" t="s">
        <v>12602</v>
      </c>
      <c r="E68" s="352"/>
      <c r="F68" s="353">
        <v>495.77</v>
      </c>
      <c r="G68" s="353"/>
      <c r="H68" s="353"/>
      <c r="I68" s="353"/>
      <c r="J68" s="353"/>
      <c r="K68" s="353"/>
      <c r="L68" s="353"/>
      <c r="M68" s="357" t="s">
        <v>12571</v>
      </c>
      <c r="N68" s="354">
        <f>TRUNC(PRODUCT(F68:L68),4)</f>
        <v>495.77</v>
      </c>
      <c r="O68" s="231"/>
      <c r="P68" s="233"/>
      <c r="Q68" s="233"/>
    </row>
    <row r="69" spans="1:17">
      <c r="A69" s="370"/>
      <c r="B69" s="374"/>
      <c r="C69" s="375"/>
      <c r="D69" s="355" t="str">
        <f>"Total item"&amp;A67</f>
        <v>Total item2.9</v>
      </c>
      <c r="E69" s="352"/>
      <c r="F69" s="356"/>
      <c r="G69" s="357"/>
      <c r="H69" s="356"/>
      <c r="I69" s="357"/>
      <c r="J69" s="356"/>
      <c r="K69" s="357"/>
      <c r="L69" s="357" t="s">
        <v>12561</v>
      </c>
      <c r="M69" s="357" t="s">
        <v>12571</v>
      </c>
      <c r="N69" s="358">
        <f>SUM(N68:N68)</f>
        <v>495.77</v>
      </c>
      <c r="O69" s="231"/>
      <c r="P69" s="233"/>
      <c r="Q69" s="233"/>
    </row>
    <row r="70" spans="1:17">
      <c r="A70" s="343" t="s">
        <v>12907</v>
      </c>
      <c r="B70" s="359" t="str">
        <f>IFERROR(VLOOKUP(C70,TABELAS!$A:$E,5,FALSE),"")</f>
        <v>SINAPI 07/2024</v>
      </c>
      <c r="C70" s="359">
        <v>97665</v>
      </c>
      <c r="D70" s="393" t="str">
        <f>IFERROR(VLOOKUP(C70,[6]TABELAS!$A$1:$D$65536,2,FALSE),"")</f>
        <v>REMOÇÃO DE LUMINÁRIAS, DE FORMA MANUAL, SEM REAPROVEITAMENTO. AF_12/2017</v>
      </c>
      <c r="E70" s="346" t="str">
        <f>IFERROR(VLOOKUP(C70,TABELAS!$A:$D,3,FALSE),"")</f>
        <v>UN</v>
      </c>
      <c r="F70" s="361"/>
      <c r="G70" s="346"/>
      <c r="H70" s="361"/>
      <c r="I70" s="346"/>
      <c r="J70" s="361"/>
      <c r="K70" s="346"/>
      <c r="L70" s="361"/>
      <c r="M70" s="346"/>
      <c r="N70" s="362" t="s">
        <v>12535</v>
      </c>
      <c r="O70" s="242">
        <f>N72</f>
        <v>4</v>
      </c>
      <c r="P70" s="233">
        <f>IFERROR(VLOOKUP(C70,TABELAS!$A:$D,4,FALSE),"")</f>
        <v>1.57</v>
      </c>
      <c r="Q70" s="233">
        <f>IFERROR(VLOOKUP(C70,TABELAS!$A:$F,6,FALSE),"")</f>
        <v>1.77</v>
      </c>
    </row>
    <row r="71" spans="1:17">
      <c r="A71" s="363"/>
      <c r="B71" s="364"/>
      <c r="C71" s="365"/>
      <c r="D71" s="366" t="s">
        <v>12908</v>
      </c>
      <c r="E71" s="346"/>
      <c r="F71" s="373"/>
      <c r="G71" s="353"/>
      <c r="H71" s="353"/>
      <c r="I71" s="346"/>
      <c r="J71" s="353"/>
      <c r="K71" s="353"/>
      <c r="L71" s="353">
        <v>4</v>
      </c>
      <c r="M71" s="353" t="s">
        <v>12571</v>
      </c>
      <c r="N71" s="354">
        <f>TRUNC(PRODUCT(F71:L71),2)</f>
        <v>4</v>
      </c>
      <c r="O71" s="243"/>
      <c r="P71" s="233"/>
      <c r="Q71" s="233"/>
    </row>
    <row r="72" spans="1:17">
      <c r="A72" s="363"/>
      <c r="B72" s="364"/>
      <c r="C72" s="365"/>
      <c r="D72" s="355" t="str">
        <f>"Total item "&amp;A70</f>
        <v>Total item 2.10</v>
      </c>
      <c r="E72" s="368"/>
      <c r="F72" s="356"/>
      <c r="G72" s="357"/>
      <c r="H72" s="369"/>
      <c r="I72" s="368"/>
      <c r="J72" s="356"/>
      <c r="K72" s="357"/>
      <c r="L72" s="357" t="s">
        <v>12561</v>
      </c>
      <c r="M72" s="357" t="s">
        <v>12571</v>
      </c>
      <c r="N72" s="358">
        <f>SUM(N71:N71)</f>
        <v>4</v>
      </c>
      <c r="O72" s="243"/>
      <c r="P72" s="233"/>
      <c r="Q72" s="233"/>
    </row>
    <row r="73" spans="1:17" ht="22.5">
      <c r="A73" s="343" t="s">
        <v>12909</v>
      </c>
      <c r="B73" s="359" t="str">
        <f>IFERROR(VLOOKUP(C73,TABELAS!$A:$E,5,FALSE),"")</f>
        <v>SINAPI 07/2024</v>
      </c>
      <c r="C73" s="359">
        <v>97064</v>
      </c>
      <c r="D73" s="393" t="str">
        <f>IFERROR(VLOOKUP(C73,[6]TABELAS!$A$1:$D$65536,2,FALSE),"")</f>
        <v>MONTAGEM E DESMONTAGEM DE ANDAIME TUBULAR TIPO TORRE (EXCLUSIVE ANDAIME E LIMPEZA). AF_11/2017</v>
      </c>
      <c r="E73" s="346" t="str">
        <f>IFERROR(VLOOKUP(C73,TABELAS!$A:$D,3,FALSE),"")</f>
        <v>M</v>
      </c>
      <c r="F73" s="361"/>
      <c r="G73" s="346"/>
      <c r="H73" s="361"/>
      <c r="I73" s="346"/>
      <c r="J73" s="361"/>
      <c r="K73" s="346"/>
      <c r="L73" s="361"/>
      <c r="M73" s="346"/>
      <c r="N73" s="362" t="s">
        <v>12535</v>
      </c>
      <c r="O73" s="242">
        <f>N75</f>
        <v>36</v>
      </c>
      <c r="P73" s="233">
        <f>IFERROR(VLOOKUP(C73,TABELAS!$A:$D,4,FALSE),"")</f>
        <v>24.17</v>
      </c>
      <c r="Q73" s="233">
        <f>IFERROR(VLOOKUP(C73,TABELAS!$A:$F,6,FALSE),"")</f>
        <v>27.33</v>
      </c>
    </row>
    <row r="74" spans="1:17">
      <c r="A74" s="363"/>
      <c r="B74" s="364"/>
      <c r="C74" s="365"/>
      <c r="D74" s="366" t="s">
        <v>12908</v>
      </c>
      <c r="E74" s="346"/>
      <c r="F74" s="373">
        <v>9</v>
      </c>
      <c r="G74" s="353" t="s">
        <v>12576</v>
      </c>
      <c r="H74" s="353"/>
      <c r="I74" s="346"/>
      <c r="J74" s="353"/>
      <c r="K74" s="353"/>
      <c r="L74" s="353">
        <v>4</v>
      </c>
      <c r="M74" s="353" t="s">
        <v>12571</v>
      </c>
      <c r="N74" s="354">
        <f>TRUNC(PRODUCT(F74:L74),2)</f>
        <v>36</v>
      </c>
      <c r="O74" s="243"/>
      <c r="P74" s="233"/>
      <c r="Q74" s="233"/>
    </row>
    <row r="75" spans="1:17">
      <c r="A75" s="363"/>
      <c r="B75" s="364"/>
      <c r="C75" s="365"/>
      <c r="D75" s="355" t="str">
        <f>"Total item "&amp;A73</f>
        <v>Total item 2.11</v>
      </c>
      <c r="E75" s="368"/>
      <c r="F75" s="356"/>
      <c r="G75" s="357"/>
      <c r="H75" s="369"/>
      <c r="I75" s="368"/>
      <c r="J75" s="356"/>
      <c r="K75" s="357"/>
      <c r="L75" s="357" t="s">
        <v>12561</v>
      </c>
      <c r="M75" s="357" t="s">
        <v>12571</v>
      </c>
      <c r="N75" s="358">
        <f>SUM(N74:N74)</f>
        <v>36</v>
      </c>
      <c r="O75" s="243"/>
      <c r="P75" s="233"/>
      <c r="Q75" s="233"/>
    </row>
    <row r="76" spans="1:17">
      <c r="A76" s="343" t="s">
        <v>12910</v>
      </c>
      <c r="B76" s="193" t="str">
        <f>IFERROR(VLOOKUP(C76,'COMPOSIÇÕES '!$A:$E,3,FALSE),"")</f>
        <v>COMPOSIÇÃO</v>
      </c>
      <c r="C76" s="344" t="s">
        <v>12872</v>
      </c>
      <c r="D76" s="345" t="str">
        <f>IFERROR(VLOOKUP(C76,'COMPOSIÇÕES '!$A:$D,4,FALSE),"")</f>
        <v>LOCACAO DE ANDAIME METALICO TUBULAR TIPO TORRE</v>
      </c>
      <c r="E76" s="193" t="str">
        <f>IFERROR(VLOOKUP(C76,'COMPOSIÇÕES '!$A:$J,5,FALSE),"")</f>
        <v>M</v>
      </c>
      <c r="F76" s="346"/>
      <c r="G76" s="346"/>
      <c r="H76" s="346"/>
      <c r="I76" s="346"/>
      <c r="J76" s="346"/>
      <c r="K76" s="346"/>
      <c r="L76" s="346"/>
      <c r="M76" s="346"/>
      <c r="N76" s="362"/>
      <c r="O76" s="231">
        <f>N78</f>
        <v>36</v>
      </c>
      <c r="P76" s="334">
        <f>IFERROR(VLOOKUP(C76,'COMPOSIÇÕES '!$A:$J,8,FALSE),"")</f>
        <v>39.4</v>
      </c>
      <c r="Q76" s="334">
        <f>IFERROR(VLOOKUP(C76,'COMPOSIÇÕES '!$A:$J,10,FALSE),"")</f>
        <v>40.520000000000003</v>
      </c>
    </row>
    <row r="77" spans="1:17">
      <c r="A77" s="370"/>
      <c r="B77" s="374"/>
      <c r="C77" s="375"/>
      <c r="D77" s="366" t="s">
        <v>12908</v>
      </c>
      <c r="E77" s="352"/>
      <c r="F77" s="353">
        <v>9</v>
      </c>
      <c r="G77" s="353" t="s">
        <v>12576</v>
      </c>
      <c r="H77" s="353"/>
      <c r="I77" s="353"/>
      <c r="J77" s="353"/>
      <c r="K77" s="353"/>
      <c r="L77" s="353">
        <v>4</v>
      </c>
      <c r="M77" s="357" t="s">
        <v>12571</v>
      </c>
      <c r="N77" s="354">
        <f>TRUNC(PRODUCT(F77:L77),4)</f>
        <v>36</v>
      </c>
      <c r="O77" s="231"/>
      <c r="P77" s="233"/>
      <c r="Q77" s="233"/>
    </row>
    <row r="78" spans="1:17">
      <c r="A78" s="370"/>
      <c r="B78" s="374"/>
      <c r="C78" s="375"/>
      <c r="D78" s="355" t="str">
        <f>"Total item"&amp;A76</f>
        <v>Total item2.12</v>
      </c>
      <c r="E78" s="352"/>
      <c r="F78" s="356"/>
      <c r="G78" s="357"/>
      <c r="H78" s="356"/>
      <c r="I78" s="357"/>
      <c r="J78" s="356"/>
      <c r="K78" s="357"/>
      <c r="L78" s="357" t="s">
        <v>12561</v>
      </c>
      <c r="M78" s="357" t="s">
        <v>12571</v>
      </c>
      <c r="N78" s="358">
        <f>SUM(N77:N77)</f>
        <v>36</v>
      </c>
      <c r="O78" s="231"/>
      <c r="P78" s="233"/>
      <c r="Q78" s="233"/>
    </row>
    <row r="79" spans="1:17" s="556" customFormat="1">
      <c r="A79" s="547">
        <v>3</v>
      </c>
      <c r="B79" s="549"/>
      <c r="C79" s="549"/>
      <c r="D79" s="549" t="s">
        <v>12603</v>
      </c>
      <c r="E79" s="564"/>
      <c r="F79" s="564"/>
      <c r="G79" s="557"/>
      <c r="H79" s="564"/>
      <c r="I79" s="557"/>
      <c r="J79" s="564"/>
      <c r="K79" s="557"/>
      <c r="L79" s="564"/>
      <c r="M79" s="557"/>
      <c r="N79" s="565"/>
      <c r="O79" s="562"/>
      <c r="P79" s="563"/>
      <c r="Q79" s="563"/>
    </row>
    <row r="80" spans="1:17" s="3" customFormat="1">
      <c r="A80" s="541"/>
      <c r="B80" s="542"/>
      <c r="C80" s="542"/>
      <c r="D80" s="543" t="s">
        <v>12604</v>
      </c>
      <c r="E80" s="544"/>
      <c r="F80" s="544"/>
      <c r="G80" s="544"/>
      <c r="H80" s="544"/>
      <c r="I80" s="544"/>
      <c r="J80" s="544"/>
      <c r="K80" s="544"/>
      <c r="L80" s="544"/>
      <c r="M80" s="544"/>
      <c r="N80" s="545"/>
      <c r="O80" s="546"/>
      <c r="P80" s="540" t="str">
        <f>IFERROR(VLOOKUP(C80,TABELAS!$A:$D,4,FALSE),"")</f>
        <v/>
      </c>
      <c r="Q80" s="540" t="str">
        <f>IFERROR(VLOOKUP(C80,TABELAS!$A:$F,6,FALSE),"")</f>
        <v/>
      </c>
    </row>
    <row r="81" spans="1:17" ht="22.5">
      <c r="A81" s="343" t="s">
        <v>12605</v>
      </c>
      <c r="B81" s="359" t="str">
        <f>IFERROR(VLOOKUP(C81,TABELAS!$A:$E,5,FALSE),"")</f>
        <v>SINAPI 07/2024</v>
      </c>
      <c r="C81" s="359">
        <v>101159</v>
      </c>
      <c r="D81" s="393" t="str">
        <f>IFERROR(VLOOKUP(C81,TABELAS!$A:$D,2,FALSE),"")</f>
        <v>ALVENARIA DE VEDAÇÃO DE BLOCOS CERÂMICOS MACIÇOS DE 5X10X20CM (ESPESSURA 10CM) E ARGAMASSA DE ASSENTAMENTO COM PREPARO EM BETONEIRA. AF_05/2020</v>
      </c>
      <c r="E81" s="346" t="str">
        <f>IFERROR(VLOOKUP(C81,TABELAS!$A:$D,3,FALSE),"")</f>
        <v>M2</v>
      </c>
      <c r="F81" s="346"/>
      <c r="G81" s="346"/>
      <c r="H81" s="346"/>
      <c r="I81" s="346"/>
      <c r="J81" s="346"/>
      <c r="K81" s="346"/>
      <c r="L81" s="346"/>
      <c r="M81" s="346"/>
      <c r="N81" s="362"/>
      <c r="O81" s="242">
        <f>N99</f>
        <v>104.53</v>
      </c>
      <c r="P81" s="233">
        <f>IFERROR(VLOOKUP(C81,TABELAS!$A:$D,4,FALSE),"")</f>
        <v>116.7</v>
      </c>
      <c r="Q81" s="233">
        <f>IFERROR(VLOOKUP(C81,TABELAS!$A:$F,6,FALSE),"")</f>
        <v>125.07</v>
      </c>
    </row>
    <row r="82" spans="1:17" ht="14.25" customHeight="1">
      <c r="A82" s="348"/>
      <c r="B82" s="349"/>
      <c r="C82" s="349"/>
      <c r="D82" s="366" t="s">
        <v>12881</v>
      </c>
      <c r="E82" s="377"/>
      <c r="F82" s="346">
        <f>43.54-21.28</f>
        <v>22.26</v>
      </c>
      <c r="G82" s="346" t="s">
        <v>12576</v>
      </c>
      <c r="H82" s="346"/>
      <c r="I82" s="346"/>
      <c r="J82" s="346">
        <v>0.4</v>
      </c>
      <c r="K82" s="346"/>
      <c r="L82" s="346"/>
      <c r="M82" s="346" t="s">
        <v>12571</v>
      </c>
      <c r="N82" s="362">
        <f t="shared" ref="N82" si="3">TRUNC(PRODUCT(F82:L82),2)</f>
        <v>8.9</v>
      </c>
      <c r="O82" s="243"/>
      <c r="P82" s="232"/>
      <c r="Q82" s="232"/>
    </row>
    <row r="83" spans="1:17" ht="14.25" customHeight="1">
      <c r="A83" s="348"/>
      <c r="B83" s="349"/>
      <c r="C83" s="349"/>
      <c r="D83" s="366" t="s">
        <v>12876</v>
      </c>
      <c r="E83" s="377"/>
      <c r="F83" s="346">
        <v>22.26</v>
      </c>
      <c r="G83" s="346" t="s">
        <v>12576</v>
      </c>
      <c r="H83" s="346"/>
      <c r="I83" s="346"/>
      <c r="J83" s="346">
        <v>0.4</v>
      </c>
      <c r="K83" s="346"/>
      <c r="L83" s="346"/>
      <c r="M83" s="346" t="s">
        <v>12571</v>
      </c>
      <c r="N83" s="362">
        <f t="shared" ref="N83:N98" si="4">TRUNC(PRODUCT(F83:L83),2)</f>
        <v>8.9</v>
      </c>
      <c r="O83" s="243"/>
      <c r="P83" s="232"/>
      <c r="Q83" s="232"/>
    </row>
    <row r="84" spans="1:17" ht="14.25" customHeight="1">
      <c r="A84" s="348"/>
      <c r="B84" s="349"/>
      <c r="C84" s="349"/>
      <c r="D84" s="366" t="s">
        <v>12882</v>
      </c>
      <c r="E84" s="377"/>
      <c r="F84" s="346">
        <f>32.09-15.72</f>
        <v>16.37</v>
      </c>
      <c r="G84" s="346" t="s">
        <v>12576</v>
      </c>
      <c r="H84" s="346"/>
      <c r="I84" s="346"/>
      <c r="J84" s="346">
        <v>0.4</v>
      </c>
      <c r="K84" s="346"/>
      <c r="L84" s="346"/>
      <c r="M84" s="346" t="s">
        <v>12571</v>
      </c>
      <c r="N84" s="362">
        <f t="shared" si="4"/>
        <v>6.54</v>
      </c>
      <c r="O84" s="243"/>
      <c r="P84" s="232"/>
      <c r="Q84" s="232"/>
    </row>
    <row r="85" spans="1:17" ht="14.25" customHeight="1">
      <c r="A85" s="348"/>
      <c r="B85" s="349"/>
      <c r="C85" s="349"/>
      <c r="D85" s="366" t="s">
        <v>12876</v>
      </c>
      <c r="E85" s="377"/>
      <c r="F85" s="346">
        <v>16.37</v>
      </c>
      <c r="G85" s="346" t="s">
        <v>12576</v>
      </c>
      <c r="H85" s="346"/>
      <c r="I85" s="346"/>
      <c r="J85" s="346">
        <v>0.4</v>
      </c>
      <c r="K85" s="346"/>
      <c r="L85" s="346"/>
      <c r="M85" s="346" t="s">
        <v>12571</v>
      </c>
      <c r="N85" s="362">
        <f t="shared" si="4"/>
        <v>6.54</v>
      </c>
      <c r="O85" s="243"/>
      <c r="P85" s="232"/>
      <c r="Q85" s="232"/>
    </row>
    <row r="86" spans="1:17" ht="14.25" customHeight="1">
      <c r="A86" s="348"/>
      <c r="B86" s="349"/>
      <c r="C86" s="349"/>
      <c r="D86" s="366" t="s">
        <v>12883</v>
      </c>
      <c r="E86" s="377"/>
      <c r="F86" s="346">
        <f>42.31-18.44</f>
        <v>23.87</v>
      </c>
      <c r="G86" s="346" t="s">
        <v>12576</v>
      </c>
      <c r="H86" s="346"/>
      <c r="I86" s="346"/>
      <c r="J86" s="346">
        <v>0.4</v>
      </c>
      <c r="K86" s="346"/>
      <c r="L86" s="346"/>
      <c r="M86" s="346" t="s">
        <v>12571</v>
      </c>
      <c r="N86" s="362">
        <f t="shared" si="4"/>
        <v>9.5399999999999991</v>
      </c>
      <c r="O86" s="243"/>
      <c r="P86" s="232"/>
      <c r="Q86" s="232"/>
    </row>
    <row r="87" spans="1:17" ht="14.25" customHeight="1">
      <c r="A87" s="348"/>
      <c r="B87" s="349"/>
      <c r="C87" s="349"/>
      <c r="D87" s="366" t="s">
        <v>12876</v>
      </c>
      <c r="E87" s="377"/>
      <c r="F87" s="346">
        <v>23.87</v>
      </c>
      <c r="G87" s="346" t="s">
        <v>12576</v>
      </c>
      <c r="H87" s="346"/>
      <c r="I87" s="346"/>
      <c r="J87" s="346">
        <v>0.4</v>
      </c>
      <c r="K87" s="346"/>
      <c r="L87" s="346"/>
      <c r="M87" s="346" t="s">
        <v>12571</v>
      </c>
      <c r="N87" s="362">
        <f t="shared" si="4"/>
        <v>9.5399999999999991</v>
      </c>
      <c r="O87" s="243"/>
      <c r="P87" s="232"/>
      <c r="Q87" s="232"/>
    </row>
    <row r="88" spans="1:17" ht="14.25" customHeight="1">
      <c r="A88" s="348"/>
      <c r="B88" s="349"/>
      <c r="C88" s="349"/>
      <c r="D88" s="366" t="s">
        <v>12884</v>
      </c>
      <c r="E88" s="377"/>
      <c r="F88" s="346">
        <v>9.14</v>
      </c>
      <c r="G88" s="346" t="s">
        <v>12576</v>
      </c>
      <c r="H88" s="346"/>
      <c r="I88" s="346"/>
      <c r="J88" s="346">
        <v>0.1</v>
      </c>
      <c r="K88" s="346"/>
      <c r="L88" s="346"/>
      <c r="M88" s="346" t="s">
        <v>12571</v>
      </c>
      <c r="N88" s="362">
        <f t="shared" si="4"/>
        <v>0.91</v>
      </c>
      <c r="O88" s="243"/>
      <c r="P88" s="232"/>
      <c r="Q88" s="232"/>
    </row>
    <row r="89" spans="1:17" ht="14.25" customHeight="1">
      <c r="A89" s="348"/>
      <c r="B89" s="349"/>
      <c r="C89" s="349"/>
      <c r="D89" s="366" t="s">
        <v>12886</v>
      </c>
      <c r="E89" s="377"/>
      <c r="F89" s="346">
        <v>24.54</v>
      </c>
      <c r="G89" s="346" t="s">
        <v>12576</v>
      </c>
      <c r="H89" s="346"/>
      <c r="I89" s="346"/>
      <c r="J89" s="346">
        <v>0.1</v>
      </c>
      <c r="K89" s="346"/>
      <c r="L89" s="346"/>
      <c r="M89" s="346" t="s">
        <v>12571</v>
      </c>
      <c r="N89" s="362">
        <f t="shared" si="4"/>
        <v>2.4500000000000002</v>
      </c>
      <c r="O89" s="243"/>
      <c r="P89" s="232"/>
      <c r="Q89" s="232"/>
    </row>
    <row r="90" spans="1:17" ht="14.25" customHeight="1">
      <c r="A90" s="348"/>
      <c r="B90" s="349"/>
      <c r="C90" s="349"/>
      <c r="D90" s="366" t="s">
        <v>12887</v>
      </c>
      <c r="E90" s="377"/>
      <c r="F90" s="346">
        <v>24.54</v>
      </c>
      <c r="G90" s="346" t="s">
        <v>12576</v>
      </c>
      <c r="H90" s="346"/>
      <c r="I90" s="346"/>
      <c r="J90" s="346">
        <v>0.1</v>
      </c>
      <c r="K90" s="346"/>
      <c r="L90" s="346"/>
      <c r="M90" s="346" t="s">
        <v>12571</v>
      </c>
      <c r="N90" s="362">
        <f t="shared" si="4"/>
        <v>2.4500000000000002</v>
      </c>
      <c r="O90" s="243"/>
      <c r="P90" s="232"/>
      <c r="Q90" s="232"/>
    </row>
    <row r="91" spans="1:17" ht="14.25" customHeight="1">
      <c r="A91" s="348"/>
      <c r="B91" s="349"/>
      <c r="C91" s="737"/>
      <c r="D91" s="366" t="s">
        <v>12888</v>
      </c>
      <c r="E91" s="377"/>
      <c r="F91" s="346">
        <v>6.4</v>
      </c>
      <c r="G91" s="346" t="s">
        <v>12576</v>
      </c>
      <c r="H91" s="346"/>
      <c r="I91" s="346"/>
      <c r="J91" s="346">
        <v>0.1</v>
      </c>
      <c r="K91" s="346" t="s">
        <v>12576</v>
      </c>
      <c r="L91" s="346">
        <v>5</v>
      </c>
      <c r="M91" s="346" t="s">
        <v>12571</v>
      </c>
      <c r="N91" s="362">
        <f t="shared" si="4"/>
        <v>3.2</v>
      </c>
      <c r="O91" s="243"/>
      <c r="P91" s="232"/>
      <c r="Q91" s="232"/>
    </row>
    <row r="92" spans="1:17" ht="14.25" customHeight="1">
      <c r="A92" s="348"/>
      <c r="B92" s="349"/>
      <c r="C92" s="737"/>
      <c r="D92" s="366" t="s">
        <v>12876</v>
      </c>
      <c r="E92" s="377"/>
      <c r="F92" s="346">
        <v>6.4</v>
      </c>
      <c r="G92" s="346" t="s">
        <v>12576</v>
      </c>
      <c r="H92" s="346"/>
      <c r="I92" s="346"/>
      <c r="J92" s="346">
        <v>0.1</v>
      </c>
      <c r="K92" s="346" t="s">
        <v>12576</v>
      </c>
      <c r="L92" s="346">
        <v>5</v>
      </c>
      <c r="M92" s="346" t="s">
        <v>12571</v>
      </c>
      <c r="N92" s="362">
        <f t="shared" si="4"/>
        <v>3.2</v>
      </c>
      <c r="O92" s="243"/>
      <c r="P92" s="232"/>
      <c r="Q92" s="232"/>
    </row>
    <row r="93" spans="1:17" ht="14.25" customHeight="1">
      <c r="A93" s="348"/>
      <c r="B93" s="349"/>
      <c r="C93" s="737"/>
      <c r="D93" s="366" t="s">
        <v>12875</v>
      </c>
      <c r="E93" s="377"/>
      <c r="F93" s="346">
        <v>1.6</v>
      </c>
      <c r="G93" s="346" t="s">
        <v>12576</v>
      </c>
      <c r="H93" s="346"/>
      <c r="I93" s="346"/>
      <c r="J93" s="346">
        <v>0.5</v>
      </c>
      <c r="K93" s="346" t="s">
        <v>12576</v>
      </c>
      <c r="L93" s="346">
        <v>10</v>
      </c>
      <c r="M93" s="346" t="s">
        <v>12571</v>
      </c>
      <c r="N93" s="362">
        <f t="shared" si="4"/>
        <v>8</v>
      </c>
      <c r="O93" s="243"/>
      <c r="P93" s="232"/>
      <c r="Q93" s="232"/>
    </row>
    <row r="94" spans="1:17" ht="14.25" customHeight="1">
      <c r="A94" s="348"/>
      <c r="B94" s="349"/>
      <c r="C94" s="737"/>
      <c r="D94" s="366" t="s">
        <v>12876</v>
      </c>
      <c r="E94" s="377"/>
      <c r="F94" s="346">
        <v>1.6</v>
      </c>
      <c r="G94" s="346" t="s">
        <v>12576</v>
      </c>
      <c r="H94" s="346"/>
      <c r="I94" s="346"/>
      <c r="J94" s="346">
        <v>0.4</v>
      </c>
      <c r="K94" s="346" t="s">
        <v>12576</v>
      </c>
      <c r="L94" s="346">
        <v>10</v>
      </c>
      <c r="M94" s="346" t="s">
        <v>12571</v>
      </c>
      <c r="N94" s="362">
        <f t="shared" si="4"/>
        <v>6.4</v>
      </c>
      <c r="O94" s="243"/>
      <c r="P94" s="232"/>
      <c r="Q94" s="232"/>
    </row>
    <row r="95" spans="1:17" ht="14.25" customHeight="1">
      <c r="A95" s="348"/>
      <c r="B95" s="349"/>
      <c r="C95" s="737"/>
      <c r="D95" s="366" t="s">
        <v>12891</v>
      </c>
      <c r="E95" s="377"/>
      <c r="F95" s="346">
        <v>3.78</v>
      </c>
      <c r="G95" s="346" t="s">
        <v>12576</v>
      </c>
      <c r="H95" s="346"/>
      <c r="I95" s="346"/>
      <c r="J95" s="346">
        <v>0.1</v>
      </c>
      <c r="K95" s="346" t="s">
        <v>12576</v>
      </c>
      <c r="L95" s="346">
        <v>9</v>
      </c>
      <c r="M95" s="346" t="s">
        <v>12571</v>
      </c>
      <c r="N95" s="362">
        <f t="shared" si="4"/>
        <v>3.4</v>
      </c>
      <c r="O95" s="243"/>
      <c r="P95" s="232"/>
      <c r="Q95" s="232"/>
    </row>
    <row r="96" spans="1:17" ht="14.25" customHeight="1">
      <c r="A96" s="348"/>
      <c r="B96" s="349"/>
      <c r="C96" s="737"/>
      <c r="D96" s="366" t="s">
        <v>12876</v>
      </c>
      <c r="E96" s="377"/>
      <c r="F96" s="346">
        <v>3.78</v>
      </c>
      <c r="G96" s="346" t="s">
        <v>12576</v>
      </c>
      <c r="H96" s="346"/>
      <c r="I96" s="346"/>
      <c r="J96" s="346">
        <v>0.1</v>
      </c>
      <c r="K96" s="346" t="s">
        <v>12576</v>
      </c>
      <c r="L96" s="346">
        <v>9</v>
      </c>
      <c r="M96" s="346" t="s">
        <v>12571</v>
      </c>
      <c r="N96" s="362">
        <f t="shared" si="4"/>
        <v>3.4</v>
      </c>
      <c r="O96" s="243"/>
      <c r="P96" s="232"/>
      <c r="Q96" s="232"/>
    </row>
    <row r="97" spans="1:17" ht="14.25" customHeight="1">
      <c r="A97" s="348"/>
      <c r="B97" s="349"/>
      <c r="C97" s="737"/>
      <c r="D97" s="366" t="s">
        <v>12902</v>
      </c>
      <c r="E97" s="377"/>
      <c r="F97" s="346">
        <v>3.78</v>
      </c>
      <c r="G97" s="346" t="s">
        <v>12576</v>
      </c>
      <c r="H97" s="346"/>
      <c r="I97" s="346"/>
      <c r="J97" s="346">
        <v>1</v>
      </c>
      <c r="K97" s="346" t="s">
        <v>12576</v>
      </c>
      <c r="L97" s="346">
        <v>4</v>
      </c>
      <c r="M97" s="346" t="s">
        <v>12571</v>
      </c>
      <c r="N97" s="362">
        <f t="shared" si="4"/>
        <v>15.12</v>
      </c>
      <c r="O97" s="243"/>
      <c r="P97" s="232"/>
      <c r="Q97" s="232"/>
    </row>
    <row r="98" spans="1:17" ht="14.25" customHeight="1">
      <c r="A98" s="348"/>
      <c r="B98" s="349"/>
      <c r="C98" s="737"/>
      <c r="D98" s="366" t="s">
        <v>12876</v>
      </c>
      <c r="E98" s="377"/>
      <c r="F98" s="346">
        <v>3.78</v>
      </c>
      <c r="G98" s="346" t="s">
        <v>12576</v>
      </c>
      <c r="H98" s="346"/>
      <c r="I98" s="346"/>
      <c r="J98" s="346">
        <v>0.4</v>
      </c>
      <c r="K98" s="346" t="s">
        <v>12576</v>
      </c>
      <c r="L98" s="346">
        <v>4</v>
      </c>
      <c r="M98" s="346" t="s">
        <v>12571</v>
      </c>
      <c r="N98" s="362">
        <f t="shared" si="4"/>
        <v>6.04</v>
      </c>
      <c r="O98" s="243"/>
      <c r="P98" s="232"/>
      <c r="Q98" s="232"/>
    </row>
    <row r="99" spans="1:17" ht="14.25" customHeight="1">
      <c r="A99" s="348"/>
      <c r="B99" s="349"/>
      <c r="C99" s="349"/>
      <c r="D99" s="355" t="str">
        <f>"Total item "&amp;A81</f>
        <v>Total item 3.1</v>
      </c>
      <c r="E99" s="368"/>
      <c r="F99" s="356"/>
      <c r="G99" s="357" t="s">
        <v>12535</v>
      </c>
      <c r="H99" s="369"/>
      <c r="I99" s="409" t="s">
        <v>12535</v>
      </c>
      <c r="J99" s="356"/>
      <c r="K99" s="357"/>
      <c r="L99" s="357" t="s">
        <v>12561</v>
      </c>
      <c r="M99" s="357" t="s">
        <v>12571</v>
      </c>
      <c r="N99" s="358">
        <f>SUM(N82:N98)</f>
        <v>104.53</v>
      </c>
      <c r="O99" s="243"/>
      <c r="P99" s="232"/>
      <c r="Q99" s="232"/>
    </row>
    <row r="100" spans="1:17" s="3" customFormat="1">
      <c r="A100" s="732"/>
      <c r="B100" s="728"/>
      <c r="C100" s="728"/>
      <c r="D100" s="728" t="s">
        <v>12607</v>
      </c>
      <c r="E100" s="733"/>
      <c r="F100" s="733"/>
      <c r="G100" s="734"/>
      <c r="H100" s="733"/>
      <c r="I100" s="734"/>
      <c r="J100" s="733"/>
      <c r="K100" s="734"/>
      <c r="L100" s="733"/>
      <c r="M100" s="734"/>
      <c r="N100" s="735"/>
      <c r="O100" s="539"/>
      <c r="P100" s="540"/>
      <c r="Q100" s="540"/>
    </row>
    <row r="101" spans="1:17" ht="33.75">
      <c r="A101" s="343" t="s">
        <v>12606</v>
      </c>
      <c r="B101" s="359" t="str">
        <f>IFERROR(VLOOKUP(C101,TABELAS!$A:$E,5,FALSE),"")</f>
        <v>SINAPI 07/2024</v>
      </c>
      <c r="C101" s="359">
        <v>94273</v>
      </c>
      <c r="D101" s="393" t="str">
        <f>IFERROR(VLOOKUP(C101,TABELAS!$A:$D,2,FALSE),"")</f>
        <v>ASSENTAMENTO DE GUIA (MEIO-FIO) EM TRECHO RETO, CONFECCIONADA EM CONCRETO PRÉ-FABRICADO, DIMENSÕES 100X15X13X30 CM (COMPRIMENTO X BASE INFERIOR X BASE SUPERIOR X ALTURA). AF_01/2024</v>
      </c>
      <c r="E101" s="346" t="str">
        <f>IFERROR(VLOOKUP(C101,TABELAS!$A:$D,3,FALSE),"")</f>
        <v>M</v>
      </c>
      <c r="F101" s="346"/>
      <c r="G101" s="346"/>
      <c r="H101" s="346"/>
      <c r="I101" s="346"/>
      <c r="J101" s="346"/>
      <c r="K101" s="346"/>
      <c r="L101" s="346"/>
      <c r="M101" s="346"/>
      <c r="N101" s="362"/>
      <c r="O101" s="242">
        <f>N103</f>
        <v>102.32</v>
      </c>
      <c r="P101" s="233">
        <f>IFERROR(VLOOKUP(C101,TABELAS!$A:$D,4,FALSE),"")</f>
        <v>53.5</v>
      </c>
      <c r="Q101" s="233">
        <f>IFERROR(VLOOKUP(C101,TABELAS!$A:$F,6,FALSE),"")</f>
        <v>54.73</v>
      </c>
    </row>
    <row r="102" spans="1:17" ht="14.25" customHeight="1">
      <c r="A102" s="348"/>
      <c r="B102" s="349"/>
      <c r="C102" s="349"/>
      <c r="D102" s="366" t="s">
        <v>12609</v>
      </c>
      <c r="E102" s="377"/>
      <c r="F102" s="346">
        <f>+N55</f>
        <v>102.32</v>
      </c>
      <c r="G102" s="346"/>
      <c r="H102" s="346"/>
      <c r="I102" s="346"/>
      <c r="J102" s="346"/>
      <c r="K102" s="346"/>
      <c r="L102" s="346"/>
      <c r="M102" s="346" t="s">
        <v>12571</v>
      </c>
      <c r="N102" s="362">
        <f>TRUNC(PRODUCT(F102:L102),2)</f>
        <v>102.32</v>
      </c>
      <c r="O102" s="243"/>
      <c r="P102" s="232"/>
      <c r="Q102" s="232"/>
    </row>
    <row r="103" spans="1:17" ht="14.25" customHeight="1">
      <c r="A103" s="348"/>
      <c r="B103" s="349"/>
      <c r="C103" s="349"/>
      <c r="D103" s="355" t="str">
        <f>"Total item "&amp;A101</f>
        <v>Total item 3.2</v>
      </c>
      <c r="E103" s="368"/>
      <c r="F103" s="356"/>
      <c r="G103" s="357" t="s">
        <v>12535</v>
      </c>
      <c r="H103" s="369"/>
      <c r="I103" s="409" t="s">
        <v>12535</v>
      </c>
      <c r="J103" s="356"/>
      <c r="K103" s="357"/>
      <c r="L103" s="357" t="s">
        <v>12561</v>
      </c>
      <c r="M103" s="357" t="s">
        <v>12571</v>
      </c>
      <c r="N103" s="358">
        <f>SUM(N102:N102)</f>
        <v>102.32</v>
      </c>
      <c r="O103" s="243"/>
      <c r="P103" s="232"/>
      <c r="Q103" s="232"/>
    </row>
    <row r="104" spans="1:17" s="3" customFormat="1">
      <c r="A104" s="725"/>
      <c r="B104" s="726"/>
      <c r="C104" s="727"/>
      <c r="D104" s="728" t="s">
        <v>12610</v>
      </c>
      <c r="E104" s="729"/>
      <c r="F104" s="730"/>
      <c r="G104" s="729"/>
      <c r="H104" s="730"/>
      <c r="I104" s="729"/>
      <c r="J104" s="730"/>
      <c r="K104" s="729"/>
      <c r="L104" s="730"/>
      <c r="M104" s="730"/>
      <c r="N104" s="731"/>
      <c r="O104" s="539"/>
      <c r="P104" s="540"/>
      <c r="Q104" s="540"/>
    </row>
    <row r="105" spans="1:17" ht="22.5">
      <c r="A105" s="343" t="s">
        <v>12608</v>
      </c>
      <c r="B105" s="359" t="str">
        <f>IFERROR(VLOOKUP(C105,TABELAS!$A:$E,5,FALSE),"")</f>
        <v>SINAPI 07/2024</v>
      </c>
      <c r="C105" s="359">
        <v>97084</v>
      </c>
      <c r="D105" s="393" t="s">
        <v>2347</v>
      </c>
      <c r="E105" s="346" t="str">
        <f>IFERROR(VLOOKUP(C105,TABELAS!$A:$D,3,FALSE),"")</f>
        <v>M2</v>
      </c>
      <c r="F105" s="346"/>
      <c r="G105" s="346"/>
      <c r="H105" s="346"/>
      <c r="I105" s="346"/>
      <c r="J105" s="346"/>
      <c r="K105" s="346"/>
      <c r="L105" s="346"/>
      <c r="M105" s="346"/>
      <c r="N105" s="362"/>
      <c r="O105" s="242">
        <f>N107</f>
        <v>640.91999999999996</v>
      </c>
      <c r="P105" s="233">
        <f>IFERROR(VLOOKUP(C105,TABELAS!$A:$D,4,FALSE),"")</f>
        <v>0.61</v>
      </c>
      <c r="Q105" s="233">
        <f>IFERROR(VLOOKUP(C105,TABELAS!$A:$F,6,FALSE),"")</f>
        <v>0.67</v>
      </c>
    </row>
    <row r="106" spans="1:17">
      <c r="A106" s="363"/>
      <c r="B106" s="349"/>
      <c r="C106" s="350"/>
      <c r="D106" s="366" t="s">
        <v>12903</v>
      </c>
      <c r="E106" s="378"/>
      <c r="F106" s="353">
        <f>+N124+N132+N135</f>
        <v>640.91999999999996</v>
      </c>
      <c r="G106" s="353"/>
      <c r="H106" s="353"/>
      <c r="I106" s="410"/>
      <c r="J106" s="171"/>
      <c r="K106" s="353"/>
      <c r="L106" s="352"/>
      <c r="M106" s="357" t="s">
        <v>12571</v>
      </c>
      <c r="N106" s="354">
        <f>TRUNC(PRODUCT(F106:L106),2)</f>
        <v>640.91999999999996</v>
      </c>
      <c r="O106" s="243"/>
      <c r="P106" s="232"/>
      <c r="Q106" s="232"/>
    </row>
    <row r="107" spans="1:17">
      <c r="A107" s="363"/>
      <c r="B107" s="349"/>
      <c r="C107" s="350"/>
      <c r="D107" s="355" t="str">
        <f>"Total item "&amp;A105</f>
        <v>Total item 3.3</v>
      </c>
      <c r="E107" s="368"/>
      <c r="F107" s="356"/>
      <c r="G107" s="357"/>
      <c r="H107" s="369"/>
      <c r="I107" s="409"/>
      <c r="J107" s="356"/>
      <c r="K107" s="357"/>
      <c r="L107" s="357" t="s">
        <v>12561</v>
      </c>
      <c r="M107" s="357" t="s">
        <v>12571</v>
      </c>
      <c r="N107" s="358">
        <f>SUM(N106:N106)</f>
        <v>640.91999999999996</v>
      </c>
      <c r="O107" s="242"/>
      <c r="P107" s="232"/>
      <c r="Q107" s="232"/>
    </row>
    <row r="108" spans="1:17" ht="26.25" customHeight="1">
      <c r="A108" s="343" t="s">
        <v>12611</v>
      </c>
      <c r="B108" s="359" t="str">
        <f>IFERROR(VLOOKUP(C108,TABELAS!$A:$E,5,FALSE),"")</f>
        <v>SINAPI 07/2024</v>
      </c>
      <c r="C108" s="359">
        <v>102485</v>
      </c>
      <c r="D108" s="393" t="str">
        <f>IFERROR(VLOOKUP(C108,TABELAS!$A:$D,2,FALSE),"")</f>
        <v>CONCRETO MAGRO PARA LASTRO, TRAÇO 1:4,5:4,5 (EM MASSA SECA DE CIMENTO/ AREIA MÉDIA/ SEIXO ROLADO) - PREPARO MANUAL. AF_05/2021</v>
      </c>
      <c r="E108" s="346" t="str">
        <f>IFERROR(VLOOKUP(C108,TABELAS!$A:$D,3,FALSE),"")</f>
        <v>M3</v>
      </c>
      <c r="F108" s="346"/>
      <c r="G108" s="346"/>
      <c r="H108" s="346"/>
      <c r="I108" s="346"/>
      <c r="J108" s="346"/>
      <c r="K108" s="346"/>
      <c r="L108" s="346"/>
      <c r="M108" s="346"/>
      <c r="N108" s="362"/>
      <c r="O108" s="242">
        <f>N121</f>
        <v>2.5</v>
      </c>
      <c r="P108" s="233">
        <f>IFERROR(VLOOKUP(C108,TABELAS!$A:$D,4,FALSE),"")</f>
        <v>589.76</v>
      </c>
      <c r="Q108" s="233">
        <f>IFERROR(VLOOKUP(C108,TABELAS!$A:$F,6,FALSE),"")</f>
        <v>603.88</v>
      </c>
    </row>
    <row r="109" spans="1:17">
      <c r="A109" s="363"/>
      <c r="B109" s="349"/>
      <c r="C109" s="350"/>
      <c r="D109" s="366" t="s">
        <v>12881</v>
      </c>
      <c r="E109" s="377"/>
      <c r="F109" s="346">
        <f>43.54-21.28</f>
        <v>22.26</v>
      </c>
      <c r="G109" s="346" t="s">
        <v>12576</v>
      </c>
      <c r="H109" s="346">
        <v>0.2</v>
      </c>
      <c r="I109" s="346" t="s">
        <v>12576</v>
      </c>
      <c r="J109" s="346">
        <v>0.05</v>
      </c>
      <c r="K109" s="346"/>
      <c r="L109" s="346"/>
      <c r="M109" s="346" t="s">
        <v>12571</v>
      </c>
      <c r="N109" s="362">
        <f t="shared" ref="N109:N120" si="5">TRUNC(PRODUCT(F109:L109),2)</f>
        <v>0.22</v>
      </c>
      <c r="O109" s="242"/>
      <c r="P109" s="232"/>
      <c r="Q109" s="232"/>
    </row>
    <row r="110" spans="1:17">
      <c r="A110" s="363"/>
      <c r="B110" s="349"/>
      <c r="C110" s="350"/>
      <c r="D110" s="366" t="s">
        <v>12882</v>
      </c>
      <c r="E110" s="377"/>
      <c r="F110" s="346">
        <f>32.09-15.72</f>
        <v>16.37</v>
      </c>
      <c r="G110" s="346" t="s">
        <v>12576</v>
      </c>
      <c r="H110" s="346">
        <v>0.2</v>
      </c>
      <c r="I110" s="346" t="s">
        <v>12576</v>
      </c>
      <c r="J110" s="346">
        <v>0.05</v>
      </c>
      <c r="K110" s="346"/>
      <c r="L110" s="346"/>
      <c r="M110" s="346" t="s">
        <v>12571</v>
      </c>
      <c r="N110" s="362">
        <f t="shared" si="5"/>
        <v>0.16</v>
      </c>
      <c r="O110" s="242"/>
      <c r="P110" s="232"/>
      <c r="Q110" s="232"/>
    </row>
    <row r="111" spans="1:17">
      <c r="A111" s="363"/>
      <c r="B111" s="349"/>
      <c r="C111" s="350"/>
      <c r="D111" s="366" t="s">
        <v>12883</v>
      </c>
      <c r="E111" s="377"/>
      <c r="F111" s="346">
        <f>42.31-18.44</f>
        <v>23.87</v>
      </c>
      <c r="G111" s="346" t="s">
        <v>12576</v>
      </c>
      <c r="H111" s="346">
        <v>0.2</v>
      </c>
      <c r="I111" s="346" t="s">
        <v>12576</v>
      </c>
      <c r="J111" s="346">
        <v>0.05</v>
      </c>
      <c r="K111" s="346"/>
      <c r="L111" s="346"/>
      <c r="M111" s="346" t="s">
        <v>12571</v>
      </c>
      <c r="N111" s="362">
        <f t="shared" si="5"/>
        <v>0.23</v>
      </c>
      <c r="O111" s="242"/>
      <c r="P111" s="232"/>
      <c r="Q111" s="232"/>
    </row>
    <row r="112" spans="1:17">
      <c r="A112" s="363"/>
      <c r="B112" s="349"/>
      <c r="C112" s="350"/>
      <c r="D112" s="366" t="s">
        <v>12884</v>
      </c>
      <c r="E112" s="377"/>
      <c r="F112" s="346">
        <v>9.14</v>
      </c>
      <c r="G112" s="346" t="s">
        <v>12576</v>
      </c>
      <c r="H112" s="346">
        <v>0.2</v>
      </c>
      <c r="I112" s="346" t="s">
        <v>12576</v>
      </c>
      <c r="J112" s="346">
        <v>0.05</v>
      </c>
      <c r="K112" s="346"/>
      <c r="L112" s="346"/>
      <c r="M112" s="346" t="s">
        <v>12571</v>
      </c>
      <c r="N112" s="362">
        <f t="shared" si="5"/>
        <v>0.09</v>
      </c>
      <c r="O112" s="242"/>
      <c r="P112" s="232"/>
      <c r="Q112" s="232"/>
    </row>
    <row r="113" spans="1:17">
      <c r="A113" s="363"/>
      <c r="B113" s="349"/>
      <c r="C113" s="350"/>
      <c r="D113" s="366" t="s">
        <v>12886</v>
      </c>
      <c r="E113" s="377"/>
      <c r="F113" s="346">
        <v>24.54</v>
      </c>
      <c r="G113" s="346" t="s">
        <v>12576</v>
      </c>
      <c r="H113" s="346">
        <v>0.2</v>
      </c>
      <c r="I113" s="346" t="s">
        <v>12576</v>
      </c>
      <c r="J113" s="346">
        <v>0.05</v>
      </c>
      <c r="K113" s="346"/>
      <c r="L113" s="346"/>
      <c r="M113" s="346" t="s">
        <v>12571</v>
      </c>
      <c r="N113" s="362">
        <f t="shared" si="5"/>
        <v>0.24</v>
      </c>
      <c r="O113" s="242"/>
      <c r="P113" s="232"/>
      <c r="Q113" s="232"/>
    </row>
    <row r="114" spans="1:17">
      <c r="A114" s="363"/>
      <c r="B114" s="349"/>
      <c r="C114" s="350"/>
      <c r="D114" s="366" t="s">
        <v>12887</v>
      </c>
      <c r="E114" s="377"/>
      <c r="F114" s="346">
        <v>24.54</v>
      </c>
      <c r="G114" s="346" t="s">
        <v>12576</v>
      </c>
      <c r="H114" s="346">
        <v>0.2</v>
      </c>
      <c r="I114" s="346" t="s">
        <v>12576</v>
      </c>
      <c r="J114" s="346">
        <v>0.05</v>
      </c>
      <c r="K114" s="346"/>
      <c r="L114" s="346"/>
      <c r="M114" s="346" t="s">
        <v>12571</v>
      </c>
      <c r="N114" s="362">
        <f t="shared" si="5"/>
        <v>0.24</v>
      </c>
      <c r="O114" s="242"/>
      <c r="P114" s="232"/>
      <c r="Q114" s="232"/>
    </row>
    <row r="115" spans="1:17">
      <c r="A115" s="363"/>
      <c r="B115" s="349"/>
      <c r="C115" s="350"/>
      <c r="D115" s="366" t="s">
        <v>12888</v>
      </c>
      <c r="E115" s="377"/>
      <c r="F115" s="346">
        <v>6.4</v>
      </c>
      <c r="G115" s="346" t="s">
        <v>12576</v>
      </c>
      <c r="H115" s="346">
        <v>0.2</v>
      </c>
      <c r="I115" s="346" t="s">
        <v>12576</v>
      </c>
      <c r="J115" s="346">
        <v>0.05</v>
      </c>
      <c r="K115" s="346" t="s">
        <v>12576</v>
      </c>
      <c r="L115" s="346">
        <v>5</v>
      </c>
      <c r="M115" s="346" t="s">
        <v>12571</v>
      </c>
      <c r="N115" s="362">
        <f t="shared" si="5"/>
        <v>0.32</v>
      </c>
      <c r="O115" s="242"/>
      <c r="P115" s="232"/>
      <c r="Q115" s="232"/>
    </row>
    <row r="116" spans="1:17">
      <c r="A116" s="363"/>
      <c r="B116" s="349"/>
      <c r="C116" s="350"/>
      <c r="D116" s="366" t="s">
        <v>12876</v>
      </c>
      <c r="E116" s="377"/>
      <c r="F116" s="346">
        <v>6.4</v>
      </c>
      <c r="G116" s="346" t="s">
        <v>12576</v>
      </c>
      <c r="H116" s="346">
        <v>0.2</v>
      </c>
      <c r="I116" s="346" t="s">
        <v>12576</v>
      </c>
      <c r="J116" s="346">
        <v>0.05</v>
      </c>
      <c r="K116" s="346" t="s">
        <v>12576</v>
      </c>
      <c r="L116" s="346">
        <v>5</v>
      </c>
      <c r="M116" s="346" t="s">
        <v>12571</v>
      </c>
      <c r="N116" s="362">
        <f t="shared" si="5"/>
        <v>0.32</v>
      </c>
      <c r="O116" s="242"/>
      <c r="P116" s="232"/>
      <c r="Q116" s="232"/>
    </row>
    <row r="117" spans="1:17">
      <c r="A117" s="363"/>
      <c r="B117" s="349"/>
      <c r="C117" s="350"/>
      <c r="D117" s="366" t="s">
        <v>12904</v>
      </c>
      <c r="E117" s="377"/>
      <c r="F117" s="346">
        <v>1.6</v>
      </c>
      <c r="G117" s="346" t="s">
        <v>12576</v>
      </c>
      <c r="H117" s="346">
        <v>0.2</v>
      </c>
      <c r="I117" s="346" t="s">
        <v>12576</v>
      </c>
      <c r="J117" s="346">
        <v>0.05</v>
      </c>
      <c r="K117" s="346" t="s">
        <v>12576</v>
      </c>
      <c r="L117" s="346">
        <v>10</v>
      </c>
      <c r="M117" s="346" t="s">
        <v>12571</v>
      </c>
      <c r="N117" s="362">
        <f t="shared" si="5"/>
        <v>0.16</v>
      </c>
      <c r="O117" s="242"/>
      <c r="P117" s="232"/>
      <c r="Q117" s="232"/>
    </row>
    <row r="118" spans="1:17">
      <c r="A118" s="363"/>
      <c r="B118" s="349"/>
      <c r="C118" s="350"/>
      <c r="D118" s="366" t="s">
        <v>12891</v>
      </c>
      <c r="E118" s="377"/>
      <c r="F118" s="346">
        <v>3.78</v>
      </c>
      <c r="G118" s="346" t="s">
        <v>12576</v>
      </c>
      <c r="H118" s="346">
        <v>0.2</v>
      </c>
      <c r="I118" s="346" t="s">
        <v>12576</v>
      </c>
      <c r="J118" s="346">
        <v>0.05</v>
      </c>
      <c r="K118" s="346" t="s">
        <v>12576</v>
      </c>
      <c r="L118" s="346">
        <v>9</v>
      </c>
      <c r="M118" s="346" t="s">
        <v>12571</v>
      </c>
      <c r="N118" s="362">
        <f t="shared" si="5"/>
        <v>0.34</v>
      </c>
      <c r="O118" s="242"/>
      <c r="P118" s="232"/>
      <c r="Q118" s="232"/>
    </row>
    <row r="119" spans="1:17">
      <c r="A119" s="363"/>
      <c r="B119" s="349"/>
      <c r="C119" s="350"/>
      <c r="D119" s="366" t="s">
        <v>12890</v>
      </c>
      <c r="E119" s="377"/>
      <c r="F119" s="346">
        <v>3.78</v>
      </c>
      <c r="G119" s="346" t="s">
        <v>12576</v>
      </c>
      <c r="H119" s="346">
        <v>0.2</v>
      </c>
      <c r="I119" s="346" t="s">
        <v>12576</v>
      </c>
      <c r="J119" s="346">
        <v>0.05</v>
      </c>
      <c r="K119" s="346" t="s">
        <v>12576</v>
      </c>
      <c r="L119" s="346">
        <v>4</v>
      </c>
      <c r="M119" s="346" t="s">
        <v>12571</v>
      </c>
      <c r="N119" s="362">
        <f t="shared" si="5"/>
        <v>0.15</v>
      </c>
      <c r="O119" s="242"/>
      <c r="P119" s="232"/>
      <c r="Q119" s="232"/>
    </row>
    <row r="120" spans="1:17">
      <c r="A120" s="363"/>
      <c r="B120" s="349"/>
      <c r="C120" s="350"/>
      <c r="D120" s="366" t="s">
        <v>12905</v>
      </c>
      <c r="E120" s="377"/>
      <c r="F120" s="346">
        <v>3.78</v>
      </c>
      <c r="G120" s="346" t="s">
        <v>12576</v>
      </c>
      <c r="H120" s="346">
        <v>0.2</v>
      </c>
      <c r="I120" s="346" t="s">
        <v>12576</v>
      </c>
      <c r="J120" s="346">
        <v>0.05</v>
      </c>
      <c r="K120" s="346"/>
      <c r="L120" s="346"/>
      <c r="M120" s="346" t="s">
        <v>12571</v>
      </c>
      <c r="N120" s="362">
        <f t="shared" si="5"/>
        <v>0.03</v>
      </c>
      <c r="O120" s="242"/>
      <c r="P120" s="232"/>
      <c r="Q120" s="232"/>
    </row>
    <row r="121" spans="1:17">
      <c r="A121" s="363"/>
      <c r="B121" s="349"/>
      <c r="C121" s="350"/>
      <c r="D121" s="355" t="str">
        <f>"Total item "&amp;A108</f>
        <v>Total item 3.4</v>
      </c>
      <c r="E121" s="368"/>
      <c r="F121" s="356"/>
      <c r="G121" s="357"/>
      <c r="H121" s="369"/>
      <c r="I121" s="409"/>
      <c r="J121" s="356"/>
      <c r="K121" s="357"/>
      <c r="L121" s="357" t="s">
        <v>12561</v>
      </c>
      <c r="M121" s="357" t="s">
        <v>12571</v>
      </c>
      <c r="N121" s="358">
        <f>SUM(N109:N120)</f>
        <v>2.5</v>
      </c>
      <c r="O121" s="242">
        <f>2.42+0.27+1.1</f>
        <v>3.79</v>
      </c>
      <c r="P121" s="232"/>
      <c r="Q121" s="232"/>
    </row>
    <row r="122" spans="1:17" ht="26.25" customHeight="1">
      <c r="A122" s="343" t="s">
        <v>12612</v>
      </c>
      <c r="B122" s="359" t="str">
        <f>IFERROR(VLOOKUP(C122,TABELAS!$A:$E,5,FALSE),"")</f>
        <v>SINAPI 07/2024</v>
      </c>
      <c r="C122" s="359">
        <v>92397</v>
      </c>
      <c r="D122" s="393" t="str">
        <f>IFERROR(VLOOKUP(C122,TABELAS!$A:$D,2,FALSE),"")</f>
        <v>EXECUÇÃO DE PAVIMENTO EM PISO INTERTRAVADO, COM BLOCO RETANGULAR COR NATURAL DE 20 X 10 CM, ESPESSURA 6 CM. AF_10/2022</v>
      </c>
      <c r="E122" s="346" t="str">
        <f>IFERROR(VLOOKUP(C122,TABELAS!$A:$D,3,FALSE),"")</f>
        <v>M2</v>
      </c>
      <c r="F122" s="346"/>
      <c r="G122" s="346"/>
      <c r="H122" s="346"/>
      <c r="I122" s="346"/>
      <c r="J122" s="346"/>
      <c r="K122" s="346"/>
      <c r="L122" s="346"/>
      <c r="M122" s="346"/>
      <c r="N122" s="362"/>
      <c r="O122" s="242">
        <f>N124</f>
        <v>430.93</v>
      </c>
      <c r="P122" s="233">
        <f>IFERROR(VLOOKUP(C122,TABELAS!$A:$D,4,FALSE),"")</f>
        <v>64.17</v>
      </c>
      <c r="Q122" s="233">
        <f>IFERROR(VLOOKUP(C122,TABELAS!$A:$F,6,FALSE),"")</f>
        <v>65.22</v>
      </c>
    </row>
    <row r="123" spans="1:17">
      <c r="A123" s="363"/>
      <c r="B123" s="349"/>
      <c r="C123" s="350"/>
      <c r="D123" s="366" t="s">
        <v>12614</v>
      </c>
      <c r="E123" s="352"/>
      <c r="F123" s="353">
        <v>430.93</v>
      </c>
      <c r="G123" s="353"/>
      <c r="H123" s="353"/>
      <c r="I123" s="410"/>
      <c r="J123" s="171"/>
      <c r="K123" s="353"/>
      <c r="L123" s="353"/>
      <c r="M123" s="357" t="s">
        <v>12571</v>
      </c>
      <c r="N123" s="354">
        <f>TRUNC(PRODUCT(F123:L123),2)</f>
        <v>430.93</v>
      </c>
      <c r="O123" s="242"/>
      <c r="P123" s="232"/>
      <c r="Q123" s="232"/>
    </row>
    <row r="124" spans="1:17">
      <c r="A124" s="363"/>
      <c r="B124" s="349"/>
      <c r="C124" s="350"/>
      <c r="D124" s="355" t="str">
        <f>"Total item "&amp;A122</f>
        <v>Total item 3.5</v>
      </c>
      <c r="E124" s="368"/>
      <c r="F124" s="356"/>
      <c r="G124" s="357"/>
      <c r="H124" s="369"/>
      <c r="I124" s="409"/>
      <c r="J124" s="356"/>
      <c r="K124" s="357"/>
      <c r="L124" s="357" t="s">
        <v>12561</v>
      </c>
      <c r="M124" s="357" t="s">
        <v>12571</v>
      </c>
      <c r="N124" s="358">
        <f>SUM(N123:N123)</f>
        <v>430.93</v>
      </c>
      <c r="O124" s="242"/>
      <c r="P124" s="232"/>
      <c r="Q124" s="232"/>
    </row>
    <row r="125" spans="1:17" ht="22.5">
      <c r="A125" s="343" t="s">
        <v>12613</v>
      </c>
      <c r="B125" s="359" t="str">
        <f>IFERROR(VLOOKUP(C125,TABELAS!$A:$E,5,FALSE),"")</f>
        <v>SINAPI 07/2024</v>
      </c>
      <c r="C125" s="359">
        <v>93679</v>
      </c>
      <c r="D125" s="393" t="str">
        <f>IFERROR(VLOOKUP(C125,TABELAS!$A:$D,2,FALSE),"")</f>
        <v>EXECUÇÃO DE PASSEIO EM PISO INTERTRAVADO, COM BLOCO RETANGULAR COLORIDO DE 20 X 10 CM, ESPESSURA 6 CM. AF_10/2022</v>
      </c>
      <c r="E125" s="346" t="str">
        <f>IFERROR(VLOOKUP(C125,TABELAS!$A:$D,3,FALSE),"")</f>
        <v>M2</v>
      </c>
      <c r="F125" s="346"/>
      <c r="G125" s="346"/>
      <c r="H125" s="346"/>
      <c r="I125" s="346"/>
      <c r="J125" s="346"/>
      <c r="K125" s="346"/>
      <c r="L125" s="346"/>
      <c r="M125" s="346"/>
      <c r="N125" s="362"/>
      <c r="O125" s="242">
        <f>N132</f>
        <v>181.95</v>
      </c>
      <c r="P125" s="233">
        <f>IFERROR(VLOOKUP(C125,TABELAS!$A:$D,4,FALSE),"")</f>
        <v>80.84</v>
      </c>
      <c r="Q125" s="233">
        <f>IFERROR(VLOOKUP(C125,TABELAS!$A:$F,6,FALSE),"")</f>
        <v>82.78</v>
      </c>
    </row>
    <row r="126" spans="1:17">
      <c r="A126" s="370"/>
      <c r="B126" s="371"/>
      <c r="C126" s="371"/>
      <c r="D126" s="366" t="s">
        <v>12619</v>
      </c>
      <c r="E126" s="346"/>
      <c r="F126" s="353">
        <v>94.49</v>
      </c>
      <c r="G126" s="353"/>
      <c r="H126" s="353"/>
      <c r="I126" s="353"/>
      <c r="J126" s="353"/>
      <c r="K126" s="353"/>
      <c r="L126" s="353"/>
      <c r="M126" s="357" t="s">
        <v>12571</v>
      </c>
      <c r="N126" s="354">
        <f>TRUNC(PRODUCT(F126:L126),2)</f>
        <v>94.49</v>
      </c>
      <c r="O126" s="243"/>
      <c r="P126" s="232"/>
      <c r="Q126" s="232"/>
    </row>
    <row r="127" spans="1:17">
      <c r="A127" s="370"/>
      <c r="B127" s="371"/>
      <c r="C127" s="371"/>
      <c r="D127" s="366" t="s">
        <v>12616</v>
      </c>
      <c r="E127" s="346"/>
      <c r="F127" s="353">
        <v>4.6399999999999997</v>
      </c>
      <c r="G127" s="353"/>
      <c r="H127" s="353"/>
      <c r="I127" s="353"/>
      <c r="J127" s="353"/>
      <c r="K127" s="353"/>
      <c r="L127" s="353"/>
      <c r="M127" s="357" t="s">
        <v>12571</v>
      </c>
      <c r="N127" s="354">
        <f t="shared" ref="N127:N128" si="6">TRUNC(PRODUCT(F127:L127),2)</f>
        <v>4.6399999999999997</v>
      </c>
      <c r="O127" s="243"/>
      <c r="P127" s="232"/>
      <c r="Q127" s="232"/>
    </row>
    <row r="128" spans="1:17">
      <c r="A128" s="370"/>
      <c r="B128" s="371"/>
      <c r="C128" s="371"/>
      <c r="D128" s="366" t="s">
        <v>12617</v>
      </c>
      <c r="E128" s="346"/>
      <c r="F128" s="353">
        <v>2.27</v>
      </c>
      <c r="G128" s="353"/>
      <c r="H128" s="353"/>
      <c r="I128" s="353"/>
      <c r="J128" s="353"/>
      <c r="K128" s="353"/>
      <c r="L128" s="353"/>
      <c r="M128" s="357" t="s">
        <v>12571</v>
      </c>
      <c r="N128" s="354">
        <f t="shared" si="6"/>
        <v>2.27</v>
      </c>
      <c r="O128" s="243"/>
      <c r="P128" s="232"/>
      <c r="Q128" s="232"/>
    </row>
    <row r="129" spans="1:17">
      <c r="A129" s="370"/>
      <c r="B129" s="371"/>
      <c r="C129" s="371"/>
      <c r="D129" s="366" t="s">
        <v>12871</v>
      </c>
      <c r="E129" s="346"/>
      <c r="F129" s="353">
        <v>3.23</v>
      </c>
      <c r="G129" s="353"/>
      <c r="H129" s="353"/>
      <c r="I129" s="353"/>
      <c r="J129" s="353"/>
      <c r="K129" s="353"/>
      <c r="L129" s="353"/>
      <c r="M129" s="357" t="s">
        <v>12571</v>
      </c>
      <c r="N129" s="354">
        <f t="shared" ref="N129" si="7">TRUNC(PRODUCT(F129:L129),2)</f>
        <v>3.23</v>
      </c>
      <c r="O129" s="243"/>
      <c r="P129" s="232"/>
      <c r="Q129" s="232"/>
    </row>
    <row r="130" spans="1:17">
      <c r="A130" s="370"/>
      <c r="B130" s="371"/>
      <c r="C130" s="371"/>
      <c r="D130" s="366" t="s">
        <v>12906</v>
      </c>
      <c r="E130" s="346"/>
      <c r="F130" s="353">
        <v>74.86</v>
      </c>
      <c r="G130" s="353"/>
      <c r="H130" s="353"/>
      <c r="I130" s="353"/>
      <c r="J130" s="353"/>
      <c r="K130" s="353"/>
      <c r="L130" s="353"/>
      <c r="M130" s="357" t="s">
        <v>12571</v>
      </c>
      <c r="N130" s="354">
        <f t="shared" ref="N130" si="8">TRUNC(PRODUCT(F130:L130),2)</f>
        <v>74.86</v>
      </c>
      <c r="O130" s="243"/>
      <c r="P130" s="232"/>
      <c r="Q130" s="232"/>
    </row>
    <row r="131" spans="1:17">
      <c r="A131" s="370"/>
      <c r="B131" s="371"/>
      <c r="C131" s="371"/>
      <c r="D131" s="366" t="s">
        <v>12618</v>
      </c>
      <c r="E131" s="346"/>
      <c r="F131" s="353">
        <v>2.46</v>
      </c>
      <c r="G131" s="353"/>
      <c r="H131" s="353"/>
      <c r="I131" s="353"/>
      <c r="J131" s="353"/>
      <c r="K131" s="353"/>
      <c r="L131" s="353"/>
      <c r="M131" s="357" t="s">
        <v>12571</v>
      </c>
      <c r="N131" s="354">
        <f t="shared" ref="N131" si="9">TRUNC(PRODUCT(F131:L131),2)</f>
        <v>2.46</v>
      </c>
      <c r="O131" s="243"/>
      <c r="P131" s="232"/>
      <c r="Q131" s="232"/>
    </row>
    <row r="132" spans="1:17">
      <c r="A132" s="363"/>
      <c r="B132" s="364"/>
      <c r="C132" s="350"/>
      <c r="D132" s="355" t="str">
        <f>"Total item "&amp;A125</f>
        <v>Total item 3.6</v>
      </c>
      <c r="E132" s="368"/>
      <c r="F132" s="356"/>
      <c r="G132" s="357"/>
      <c r="H132" s="369"/>
      <c r="I132" s="409"/>
      <c r="J132" s="356"/>
      <c r="K132" s="357"/>
      <c r="L132" s="357" t="s">
        <v>12561</v>
      </c>
      <c r="M132" s="357" t="s">
        <v>12571</v>
      </c>
      <c r="N132" s="358">
        <f>SUM(N126:N131)</f>
        <v>181.95</v>
      </c>
      <c r="O132" s="243"/>
      <c r="P132" s="232"/>
      <c r="Q132" s="232"/>
    </row>
    <row r="133" spans="1:17" ht="26.25" customHeight="1">
      <c r="A133" s="343" t="s">
        <v>12615</v>
      </c>
      <c r="B133" s="359" t="str">
        <f>IFERROR(VLOOKUP(C133,TABELAS!$A:$E,5,FALSE),"")</f>
        <v>SINAPI 07/2024</v>
      </c>
      <c r="C133" s="359">
        <v>101090</v>
      </c>
      <c r="D133" s="393" t="str">
        <f>IFERROR(VLOOKUP(C133,TABELAS!$A:$D,2,FALSE),"")</f>
        <v>PISO EM PEDRA PORTUGUESA ASSENTADO SOBRE ARGAMASSA SECA DE CIMENTO E AREIA, TRAÇO 1:3, REJUNTADO COM CIMENTO COMUM. AF_05/2020</v>
      </c>
      <c r="E133" s="346" t="str">
        <f>IFERROR(VLOOKUP(C133,TABELAS!$A:$D,3,FALSE),"")</f>
        <v>M2</v>
      </c>
      <c r="F133" s="346"/>
      <c r="G133" s="346"/>
      <c r="H133" s="346"/>
      <c r="I133" s="346"/>
      <c r="J133" s="346"/>
      <c r="K133" s="346"/>
      <c r="L133" s="346"/>
      <c r="M133" s="346"/>
      <c r="N133" s="362"/>
      <c r="O133" s="242">
        <f>N135</f>
        <v>28.04</v>
      </c>
      <c r="P133" s="233">
        <f>IFERROR(VLOOKUP(C133,TABELAS!$A:$D,4,FALSE),"")</f>
        <v>226.91</v>
      </c>
      <c r="Q133" s="233">
        <f>IFERROR(VLOOKUP(C133,TABELAS!$A:$F,6,FALSE),"")</f>
        <v>230.34</v>
      </c>
    </row>
    <row r="134" spans="1:17">
      <c r="A134" s="363"/>
      <c r="B134" s="349"/>
      <c r="C134" s="350"/>
      <c r="D134" s="366" t="s">
        <v>12621</v>
      </c>
      <c r="E134" s="352"/>
      <c r="F134" s="353">
        <v>28.04</v>
      </c>
      <c r="G134" s="353"/>
      <c r="H134" s="353"/>
      <c r="I134" s="410"/>
      <c r="J134" s="171"/>
      <c r="K134" s="353"/>
      <c r="L134" s="353"/>
      <c r="M134" s="357" t="s">
        <v>12571</v>
      </c>
      <c r="N134" s="354">
        <f>TRUNC(PRODUCT(F134:L134),2)</f>
        <v>28.04</v>
      </c>
      <c r="O134" s="242"/>
      <c r="P134" s="232"/>
      <c r="Q134" s="232"/>
    </row>
    <row r="135" spans="1:17">
      <c r="A135" s="363"/>
      <c r="B135" s="349"/>
      <c r="C135" s="350"/>
      <c r="D135" s="355" t="str">
        <f>"Total item "&amp;A133</f>
        <v>Total item 3.7</v>
      </c>
      <c r="E135" s="368"/>
      <c r="F135" s="356"/>
      <c r="G135" s="357"/>
      <c r="H135" s="369"/>
      <c r="I135" s="409"/>
      <c r="J135" s="356"/>
      <c r="K135" s="357"/>
      <c r="L135" s="357" t="s">
        <v>12561</v>
      </c>
      <c r="M135" s="357" t="s">
        <v>12571</v>
      </c>
      <c r="N135" s="358">
        <f>SUM(N134:N134)</f>
        <v>28.04</v>
      </c>
      <c r="O135" s="242"/>
      <c r="P135" s="232"/>
      <c r="Q135" s="232"/>
    </row>
    <row r="136" spans="1:17" ht="26.25" customHeight="1">
      <c r="A136" s="343" t="s">
        <v>12620</v>
      </c>
      <c r="B136" s="359" t="str">
        <f>IFERROR(VLOOKUP(C136,TABELAS!$A:$E,5,FALSE),"")</f>
        <v>SINAPI 07/2024</v>
      </c>
      <c r="C136" s="359">
        <v>101094</v>
      </c>
      <c r="D136" s="393" t="str">
        <f>IFERROR(VLOOKUP(C136,TABELAS!$A:$D,2,FALSE),"")</f>
        <v>PISO PODOTÁTIL DE ALERTA OU DIRECIONAL, DE BORRACHA, ASSENTADO SOBRE ARGAMASSA. AF_05/2020</v>
      </c>
      <c r="E136" s="346" t="str">
        <f>IFERROR(VLOOKUP(C136,TABELAS!$A:$D,3,FALSE),"")</f>
        <v>M</v>
      </c>
      <c r="F136" s="346"/>
      <c r="G136" s="346"/>
      <c r="H136" s="346"/>
      <c r="I136" s="346"/>
      <c r="J136" s="346"/>
      <c r="K136" s="346"/>
      <c r="L136" s="346"/>
      <c r="M136" s="346"/>
      <c r="N136" s="362"/>
      <c r="O136" s="242">
        <f>N139</f>
        <v>137.35</v>
      </c>
      <c r="P136" s="233">
        <f>IFERROR(VLOOKUP(C136,TABELAS!$A:$D,4,FALSE),"")</f>
        <v>208.39</v>
      </c>
      <c r="Q136" s="233">
        <f>IFERROR(VLOOKUP(C136,TABELAS!$A:$F,6,FALSE),"")</f>
        <v>210.18</v>
      </c>
    </row>
    <row r="137" spans="1:17" ht="15.75" customHeight="1">
      <c r="A137" s="363"/>
      <c r="B137" s="349"/>
      <c r="C137" s="350"/>
      <c r="D137" s="366" t="s">
        <v>12623</v>
      </c>
      <c r="E137" s="352"/>
      <c r="F137" s="353">
        <v>77.25</v>
      </c>
      <c r="G137" s="353"/>
      <c r="H137" s="353"/>
      <c r="I137" s="410"/>
      <c r="J137" s="171"/>
      <c r="K137" s="353"/>
      <c r="L137" s="353"/>
      <c r="M137" s="357" t="s">
        <v>12571</v>
      </c>
      <c r="N137" s="354">
        <f>TRUNC(PRODUCT(F137:L137),2)</f>
        <v>77.25</v>
      </c>
      <c r="O137" s="242"/>
      <c r="P137" s="232"/>
      <c r="Q137" s="232"/>
    </row>
    <row r="138" spans="1:17">
      <c r="A138" s="370"/>
      <c r="B138" s="371"/>
      <c r="C138" s="371"/>
      <c r="D138" s="366" t="s">
        <v>12624</v>
      </c>
      <c r="E138" s="346"/>
      <c r="F138" s="353">
        <v>60.1</v>
      </c>
      <c r="G138" s="353"/>
      <c r="H138" s="353"/>
      <c r="I138" s="353"/>
      <c r="J138" s="353"/>
      <c r="K138" s="353"/>
      <c r="L138" s="353"/>
      <c r="M138" s="357" t="s">
        <v>12571</v>
      </c>
      <c r="N138" s="354">
        <f>TRUNC(PRODUCT(F138:L138),2)</f>
        <v>60.1</v>
      </c>
      <c r="O138" s="242"/>
      <c r="P138" s="232"/>
      <c r="Q138" s="232"/>
    </row>
    <row r="139" spans="1:17">
      <c r="A139" s="363"/>
      <c r="B139" s="349"/>
      <c r="C139" s="350"/>
      <c r="D139" s="355" t="str">
        <f>"Total item "&amp;A136</f>
        <v>Total item 3.8</v>
      </c>
      <c r="E139" s="368"/>
      <c r="F139" s="356"/>
      <c r="G139" s="357"/>
      <c r="H139" s="369"/>
      <c r="I139" s="409"/>
      <c r="J139" s="356"/>
      <c r="K139" s="357"/>
      <c r="L139" s="357" t="s">
        <v>12561</v>
      </c>
      <c r="M139" s="357" t="s">
        <v>12571</v>
      </c>
      <c r="N139" s="358">
        <f>SUM(N137:N138)</f>
        <v>137.35</v>
      </c>
      <c r="O139" s="242"/>
      <c r="P139" s="232"/>
      <c r="Q139" s="232"/>
    </row>
    <row r="140" spans="1:17" ht="26.25" customHeight="1">
      <c r="A140" s="343" t="s">
        <v>12622</v>
      </c>
      <c r="B140" s="193" t="str">
        <f>IFERROR(VLOOKUP(C140,'COMPOSIÇÕES '!$A:$E,3,FALSE),"")</f>
        <v>COMPOSIÇÃO</v>
      </c>
      <c r="C140" s="344" t="s">
        <v>12626</v>
      </c>
      <c r="D140" s="345" t="str">
        <f>IFERROR(VLOOKUP(C140,'COMPOSIÇÕES '!$A:$D,4,FALSE),"")</f>
        <v>RAMPA PADRÃO PARA ACESSO DE DEFICIENTES A PASSEIO PÚBLICO, EM CONCRETO USINADO, DESEMPOLADO.</v>
      </c>
      <c r="E140" s="193" t="str">
        <f>IFERROR(VLOOKUP(C140,'COMPOSIÇÕES '!$A:$J,5,FALSE),"")</f>
        <v>UN</v>
      </c>
      <c r="F140" s="346"/>
      <c r="G140" s="346"/>
      <c r="H140" s="346"/>
      <c r="I140" s="346"/>
      <c r="J140" s="346"/>
      <c r="K140" s="346"/>
      <c r="L140" s="346"/>
      <c r="M140" s="346"/>
      <c r="N140" s="362"/>
      <c r="O140" s="231">
        <f>N142</f>
        <v>2</v>
      </c>
      <c r="P140" s="334">
        <f>IFERROR(VLOOKUP(C140,'COMPOSIÇÕES '!$A:$J,8,FALSE),"")</f>
        <v>1743.86</v>
      </c>
      <c r="Q140" s="334">
        <f>IFERROR(VLOOKUP(C140,'COMPOSIÇÕES '!$A:$J,10,FALSE),"")</f>
        <v>1774.93</v>
      </c>
    </row>
    <row r="141" spans="1:17">
      <c r="A141" s="370"/>
      <c r="B141" s="374"/>
      <c r="C141" s="375"/>
      <c r="D141" s="376" t="s">
        <v>12627</v>
      </c>
      <c r="E141" s="352"/>
      <c r="F141" s="353"/>
      <c r="G141" s="353"/>
      <c r="H141" s="353"/>
      <c r="I141" s="353"/>
      <c r="J141" s="353"/>
      <c r="K141" s="353"/>
      <c r="L141" s="353">
        <v>2</v>
      </c>
      <c r="M141" s="357" t="s">
        <v>12571</v>
      </c>
      <c r="N141" s="354">
        <f>TRUNC(PRODUCT(F141:L141),4)</f>
        <v>2</v>
      </c>
      <c r="O141" s="231"/>
      <c r="P141" s="233"/>
      <c r="Q141" s="233"/>
    </row>
    <row r="142" spans="1:17">
      <c r="A142" s="370"/>
      <c r="B142" s="374"/>
      <c r="C142" s="375"/>
      <c r="D142" s="355" t="str">
        <f>"Total item"&amp;A140</f>
        <v>Total item3.9</v>
      </c>
      <c r="E142" s="352"/>
      <c r="F142" s="356"/>
      <c r="G142" s="357"/>
      <c r="H142" s="356"/>
      <c r="I142" s="357"/>
      <c r="J142" s="356"/>
      <c r="K142" s="357"/>
      <c r="L142" s="357" t="s">
        <v>12561</v>
      </c>
      <c r="M142" s="357" t="s">
        <v>12571</v>
      </c>
      <c r="N142" s="358">
        <f>SUM(N141:N141)</f>
        <v>2</v>
      </c>
      <c r="O142" s="231"/>
      <c r="P142" s="233"/>
      <c r="Q142" s="233"/>
    </row>
    <row r="143" spans="1:17" s="3" customFormat="1">
      <c r="A143" s="725"/>
      <c r="B143" s="726"/>
      <c r="C143" s="727"/>
      <c r="D143" s="728" t="s">
        <v>12628</v>
      </c>
      <c r="E143" s="729"/>
      <c r="F143" s="730"/>
      <c r="G143" s="729"/>
      <c r="H143" s="730"/>
      <c r="I143" s="729"/>
      <c r="J143" s="730"/>
      <c r="K143" s="729"/>
      <c r="L143" s="730"/>
      <c r="M143" s="730"/>
      <c r="N143" s="731"/>
      <c r="O143" s="546"/>
      <c r="P143" s="540"/>
      <c r="Q143" s="540"/>
    </row>
    <row r="144" spans="1:17" ht="33.75">
      <c r="A144" s="343" t="s">
        <v>12625</v>
      </c>
      <c r="B144" s="193" t="str">
        <f>IFERROR(VLOOKUP(C144,'COMPOSIÇÕES '!$A:$E,3,FALSE),"")</f>
        <v>COMPOSIÇÃO</v>
      </c>
      <c r="C144" s="344" t="s">
        <v>12630</v>
      </c>
      <c r="D144" s="345" t="str">
        <f>IFERROR(VLOOKUP(C144,'COMPOSIÇÕES '!$A:$D,4,FALSE),"")</f>
        <v>PONTO DE CONSUMO TERMINAL DE ÁGUA FRIA (SUBRAMAL) COM TUBULAÇÃO DE PVC, DN 25 MM, INSTALADO EM RAMAL DE ÁGUA, INCLUSOS RASGO E CHUMBAMENTO EM ALVENARIA. AF_12/2014</v>
      </c>
      <c r="E144" s="193" t="str">
        <f>IFERROR(VLOOKUP(C144,'COMPOSIÇÕES '!$A:$J,5,FALSE),"")</f>
        <v>UN</v>
      </c>
      <c r="F144" s="346"/>
      <c r="G144" s="346"/>
      <c r="H144" s="346"/>
      <c r="I144" s="346"/>
      <c r="J144" s="346"/>
      <c r="K144" s="346"/>
      <c r="L144" s="346"/>
      <c r="M144" s="346"/>
      <c r="N144" s="362"/>
      <c r="O144" s="231">
        <f>N146</f>
        <v>1</v>
      </c>
      <c r="P144" s="334">
        <f>IFERROR(VLOOKUP(C144,'COMPOSIÇÕES '!$A:$J,8,FALSE),"")</f>
        <v>118.35</v>
      </c>
      <c r="Q144" s="334">
        <f>IFERROR(VLOOKUP(C144,'COMPOSIÇÕES '!$A:$J,10,FALSE),"")</f>
        <v>130.16999999999999</v>
      </c>
    </row>
    <row r="145" spans="1:17">
      <c r="A145" s="363"/>
      <c r="B145" s="349"/>
      <c r="C145" s="350"/>
      <c r="D145" s="366" t="s">
        <v>12631</v>
      </c>
      <c r="E145" s="352"/>
      <c r="F145" s="353"/>
      <c r="G145" s="353"/>
      <c r="H145" s="353"/>
      <c r="I145" s="353"/>
      <c r="J145" s="353"/>
      <c r="K145" s="353"/>
      <c r="L145" s="353">
        <v>1</v>
      </c>
      <c r="M145" s="357" t="s">
        <v>12571</v>
      </c>
      <c r="N145" s="354">
        <f>TRUNC(PRODUCT(F145:L145),2)</f>
        <v>1</v>
      </c>
      <c r="O145" s="242"/>
      <c r="P145" s="232"/>
      <c r="Q145" s="232"/>
    </row>
    <row r="146" spans="1:17">
      <c r="A146" s="363"/>
      <c r="B146" s="349"/>
      <c r="C146" s="350"/>
      <c r="D146" s="355" t="str">
        <f>"Total item "&amp;A144</f>
        <v>Total item 3.10</v>
      </c>
      <c r="E146" s="368"/>
      <c r="F146" s="356"/>
      <c r="G146" s="357"/>
      <c r="H146" s="369"/>
      <c r="I146" s="409"/>
      <c r="J146" s="356"/>
      <c r="K146" s="357"/>
      <c r="L146" s="357" t="s">
        <v>12561</v>
      </c>
      <c r="M146" s="357" t="s">
        <v>12571</v>
      </c>
      <c r="N146" s="358">
        <f>SUM(N145:N145)</f>
        <v>1</v>
      </c>
      <c r="O146" s="242"/>
      <c r="P146" s="232"/>
      <c r="Q146" s="232"/>
    </row>
    <row r="147" spans="1:17" ht="22.5">
      <c r="A147" s="343" t="s">
        <v>12629</v>
      </c>
      <c r="B147" s="193" t="str">
        <f>IFERROR(VLOOKUP(C147,'COMPOSIÇÕES '!$A:$E,3,FALSE),"")</f>
        <v>COMPOSIÇÃO</v>
      </c>
      <c r="C147" s="344" t="s">
        <v>12742</v>
      </c>
      <c r="D147" s="345" t="str">
        <f>IFERROR(VLOOKUP(C147,'COMPOSIÇÕES '!$A:$D,4,FALSE),"")</f>
        <v>TORNEIRA CROMADA PARA TANQUE/JARDIM, 1/2", REF..1153, LINHA MISTY, FABRIMAR OU SIMILAR</v>
      </c>
      <c r="E147" s="193" t="str">
        <f>IFERROR(VLOOKUP(C147,'COMPOSIÇÕES '!$A:$J,5,FALSE),"")</f>
        <v>UND</v>
      </c>
      <c r="F147" s="346"/>
      <c r="G147" s="346"/>
      <c r="H147" s="346"/>
      <c r="I147" s="346"/>
      <c r="J147" s="346"/>
      <c r="K147" s="346"/>
      <c r="L147" s="346"/>
      <c r="M147" s="346"/>
      <c r="N147" s="362"/>
      <c r="O147" s="231">
        <f>N149</f>
        <v>1</v>
      </c>
      <c r="P147" s="334">
        <f>IFERROR(VLOOKUP(C147,'COMPOSIÇÕES '!$A:$J,8,FALSE),"")</f>
        <v>85.19</v>
      </c>
      <c r="Q147" s="334">
        <f>IFERROR(VLOOKUP(C147,'COMPOSIÇÕES '!$A:$J,10,FALSE),"")</f>
        <v>87.79</v>
      </c>
    </row>
    <row r="148" spans="1:17">
      <c r="A148" s="363"/>
      <c r="B148" s="349"/>
      <c r="C148" s="350"/>
      <c r="D148" s="366" t="s">
        <v>12633</v>
      </c>
      <c r="E148" s="352"/>
      <c r="F148" s="353"/>
      <c r="G148" s="353"/>
      <c r="H148" s="353"/>
      <c r="I148" s="353"/>
      <c r="J148" s="353"/>
      <c r="K148" s="353"/>
      <c r="L148" s="353">
        <v>1</v>
      </c>
      <c r="M148" s="357" t="s">
        <v>12571</v>
      </c>
      <c r="N148" s="354">
        <f>TRUNC(PRODUCT(F148:L148),2)</f>
        <v>1</v>
      </c>
      <c r="O148" s="242"/>
      <c r="P148" s="232"/>
      <c r="Q148" s="232"/>
    </row>
    <row r="149" spans="1:17">
      <c r="A149" s="363"/>
      <c r="B149" s="349"/>
      <c r="C149" s="350"/>
      <c r="D149" s="355" t="str">
        <f>"Total item "&amp;A147</f>
        <v>Total item 3.11</v>
      </c>
      <c r="E149" s="368"/>
      <c r="F149" s="356"/>
      <c r="G149" s="357"/>
      <c r="H149" s="369"/>
      <c r="I149" s="409"/>
      <c r="J149" s="356"/>
      <c r="K149" s="357"/>
      <c r="L149" s="357" t="s">
        <v>12561</v>
      </c>
      <c r="M149" s="357" t="s">
        <v>12571</v>
      </c>
      <c r="N149" s="358">
        <f>SUM(N148:N148)</f>
        <v>1</v>
      </c>
      <c r="O149" s="242"/>
      <c r="P149" s="232"/>
      <c r="Q149" s="232"/>
    </row>
    <row r="150" spans="1:17" s="3" customFormat="1">
      <c r="A150" s="725"/>
      <c r="B150" s="726"/>
      <c r="C150" s="727"/>
      <c r="D150" s="728" t="s">
        <v>12634</v>
      </c>
      <c r="E150" s="729"/>
      <c r="F150" s="730"/>
      <c r="G150" s="729"/>
      <c r="H150" s="730"/>
      <c r="I150" s="729"/>
      <c r="J150" s="730"/>
      <c r="K150" s="729"/>
      <c r="L150" s="730"/>
      <c r="M150" s="730"/>
      <c r="N150" s="731"/>
      <c r="O150" s="546"/>
      <c r="P150" s="540"/>
      <c r="Q150" s="540"/>
    </row>
    <row r="151" spans="1:17" ht="22.5">
      <c r="A151" s="343" t="s">
        <v>12632</v>
      </c>
      <c r="B151" s="359" t="str">
        <f>IFERROR(VLOOKUP(C151,TABELAS!$A:$E,5,FALSE),"")</f>
        <v>SINAPI 07/2024</v>
      </c>
      <c r="C151" s="359">
        <v>96986</v>
      </c>
      <c r="D151" s="360" t="str">
        <f>IFERROR(VLOOKUP(C151,TABELAS!$A:$D,2,FALSE),"")</f>
        <v>HASTE DE ATERRAMENTO, DIÂMETRO 3/4", COM 3 METROS - FORNECIMENTO E INSTALAÇÃO. AF_08/2023</v>
      </c>
      <c r="E151" s="346" t="str">
        <f>IFERROR(VLOOKUP(C151,TABELAS!$A:$D,3,FALSE),"")</f>
        <v>UN</v>
      </c>
      <c r="F151" s="346"/>
      <c r="G151" s="346"/>
      <c r="H151" s="346"/>
      <c r="I151" s="346"/>
      <c r="J151" s="346"/>
      <c r="K151" s="346"/>
      <c r="L151" s="346"/>
      <c r="M151" s="346"/>
      <c r="N151" s="362"/>
      <c r="O151" s="242">
        <f>N153</f>
        <v>6</v>
      </c>
      <c r="P151" s="233">
        <f>IFERROR(VLOOKUP(C151,TABELAS!$A:$D,4,FALSE),"")</f>
        <v>193.44</v>
      </c>
      <c r="Q151" s="233">
        <f>IFERROR(VLOOKUP(C151,TABELAS!$A:$F,6,FALSE),"")</f>
        <v>195.56</v>
      </c>
    </row>
    <row r="152" spans="1:17">
      <c r="A152" s="370"/>
      <c r="B152" s="374"/>
      <c r="C152" s="375"/>
      <c r="D152" s="366" t="s">
        <v>12638</v>
      </c>
      <c r="E152" s="352"/>
      <c r="F152" s="353"/>
      <c r="G152" s="353"/>
      <c r="H152" s="353"/>
      <c r="I152" s="353"/>
      <c r="J152" s="353"/>
      <c r="K152" s="353"/>
      <c r="L152" s="353">
        <v>6</v>
      </c>
      <c r="M152" s="357" t="s">
        <v>12571</v>
      </c>
      <c r="N152" s="354">
        <f>TRUNC(PRODUCT(F152:L152),2)</f>
        <v>6</v>
      </c>
      <c r="O152" s="231"/>
      <c r="P152" s="233"/>
      <c r="Q152" s="233"/>
    </row>
    <row r="153" spans="1:17">
      <c r="A153" s="370"/>
      <c r="B153" s="374"/>
      <c r="C153" s="375"/>
      <c r="D153" s="355" t="str">
        <f>"Total item "&amp;A151</f>
        <v>Total item 3.12</v>
      </c>
      <c r="E153" s="352"/>
      <c r="F153" s="356"/>
      <c r="G153" s="357"/>
      <c r="H153" s="356"/>
      <c r="I153" s="357"/>
      <c r="J153" s="356"/>
      <c r="K153" s="357"/>
      <c r="L153" s="357" t="s">
        <v>12561</v>
      </c>
      <c r="M153" s="357" t="s">
        <v>12571</v>
      </c>
      <c r="N153" s="358">
        <f>SUM(N152:N152)</f>
        <v>6</v>
      </c>
      <c r="O153" s="231"/>
      <c r="P153" s="233"/>
      <c r="Q153" s="233"/>
    </row>
    <row r="154" spans="1:17" ht="28.5" customHeight="1">
      <c r="A154" s="343" t="s">
        <v>12635</v>
      </c>
      <c r="B154" s="359" t="str">
        <f>IFERROR(VLOOKUP(C154,TABELAS!$A:$E,5,FALSE),"")</f>
        <v>SINAPI 07/2024</v>
      </c>
      <c r="C154" s="359">
        <v>97891</v>
      </c>
      <c r="D154" s="393" t="str">
        <f>IFERROR(VLOOKUP(C154,TABELAS!$A:$D,2,FALSE),"")</f>
        <v>CAIXA ENTERRADA ELÉTRICA RETANGULAR, EM ALVENARIA COM BLOCOS DE CONCRETO, FUNDO COM BRITA, DIMENSÕES INTERNAS: 0,4X0,4X0,4 M. AF_12/2020</v>
      </c>
      <c r="E154" s="346" t="str">
        <f>IFERROR(VLOOKUP(C154,TABELAS!$A:$D,3,FALSE),"")</f>
        <v>UN</v>
      </c>
      <c r="F154" s="346"/>
      <c r="G154" s="346"/>
      <c r="H154" s="346"/>
      <c r="I154" s="346"/>
      <c r="J154" s="346"/>
      <c r="K154" s="346"/>
      <c r="L154" s="346"/>
      <c r="M154" s="346"/>
      <c r="N154" s="362"/>
      <c r="O154" s="242">
        <f>N156</f>
        <v>6</v>
      </c>
      <c r="P154" s="233">
        <f>IFERROR(VLOOKUP(C154,TABELAS!$A:$D,4,FALSE),"")</f>
        <v>181.87</v>
      </c>
      <c r="Q154" s="233">
        <f>IFERROR(VLOOKUP(C154,TABELAS!$A:$F,6,FALSE),"")</f>
        <v>195.09</v>
      </c>
    </row>
    <row r="155" spans="1:17">
      <c r="A155" s="370"/>
      <c r="B155" s="374"/>
      <c r="C155" s="375"/>
      <c r="D155" s="366" t="s">
        <v>12640</v>
      </c>
      <c r="E155" s="352"/>
      <c r="F155" s="353"/>
      <c r="G155" s="353"/>
      <c r="H155" s="353"/>
      <c r="I155" s="353"/>
      <c r="J155" s="353"/>
      <c r="K155" s="353"/>
      <c r="L155" s="353">
        <v>6</v>
      </c>
      <c r="M155" s="357" t="s">
        <v>12571</v>
      </c>
      <c r="N155" s="354">
        <f>TRUNC(PRODUCT(F155:L155),2)</f>
        <v>6</v>
      </c>
      <c r="O155" s="231"/>
      <c r="P155" s="233"/>
      <c r="Q155" s="233"/>
    </row>
    <row r="156" spans="1:17">
      <c r="A156" s="370"/>
      <c r="B156" s="374"/>
      <c r="C156" s="375"/>
      <c r="D156" s="355" t="str">
        <f>"Total item "&amp;A154</f>
        <v>Total item 3.13</v>
      </c>
      <c r="E156" s="352"/>
      <c r="F156" s="356"/>
      <c r="G156" s="357"/>
      <c r="H156" s="356"/>
      <c r="I156" s="357"/>
      <c r="J156" s="356"/>
      <c r="K156" s="357"/>
      <c r="L156" s="357" t="s">
        <v>12561</v>
      </c>
      <c r="M156" s="357" t="s">
        <v>12571</v>
      </c>
      <c r="N156" s="358">
        <f>SUM(N155:N155)</f>
        <v>6</v>
      </c>
      <c r="O156" s="231"/>
      <c r="P156" s="233"/>
      <c r="Q156" s="233"/>
    </row>
    <row r="157" spans="1:17" ht="27.75" customHeight="1">
      <c r="A157" s="343" t="s">
        <v>12636</v>
      </c>
      <c r="B157" s="359" t="s">
        <v>12666</v>
      </c>
      <c r="C157" s="344" t="s">
        <v>12921</v>
      </c>
      <c r="D157" s="345" t="str">
        <f>IFERROR(VLOOKUP(C157,'COMPOSIÇÕES '!$A:$D,4,FALSE),"")</f>
        <v>REFLETOR SLIM LED 50W DE POTÊNCIA, BRANCO FRIO, 6500K, AUTOVOLT, MARCA G-LIGHTOU SIMILAR</v>
      </c>
      <c r="E157" s="193" t="str">
        <f>IFERROR(VLOOKUP(C157,'COMPOSIÇÕES '!$A:$J,5,FALSE),"")</f>
        <v>UN</v>
      </c>
      <c r="F157" s="368"/>
      <c r="G157" s="368"/>
      <c r="H157" s="368"/>
      <c r="I157" s="368"/>
      <c r="J157" s="368"/>
      <c r="K157" s="368"/>
      <c r="L157" s="368"/>
      <c r="M157" s="368"/>
      <c r="N157" s="380"/>
      <c r="O157" s="242">
        <f>N160</f>
        <v>4</v>
      </c>
      <c r="P157" s="334">
        <f>IFERROR(VLOOKUP(C157,'COMPOSIÇÕES '!$A:$J,8,FALSE),"")</f>
        <v>66.91</v>
      </c>
      <c r="Q157" s="334">
        <f>IFERROR(VLOOKUP(C157,'COMPOSIÇÕES '!$A:$J,10,FALSE),"")</f>
        <v>69.099999999999994</v>
      </c>
    </row>
    <row r="158" spans="1:17">
      <c r="A158" s="370"/>
      <c r="B158" s="374"/>
      <c r="C158" s="375"/>
      <c r="D158" s="366" t="s">
        <v>12873</v>
      </c>
      <c r="E158" s="352"/>
      <c r="F158" s="353"/>
      <c r="G158" s="353"/>
      <c r="H158" s="353"/>
      <c r="I158" s="353"/>
      <c r="J158" s="353"/>
      <c r="K158" s="353"/>
      <c r="L158" s="353">
        <v>2</v>
      </c>
      <c r="M158" s="357" t="s">
        <v>12571</v>
      </c>
      <c r="N158" s="354">
        <f>TRUNC(PRODUCT(F158:L158),2)</f>
        <v>2</v>
      </c>
      <c r="O158" s="231"/>
      <c r="P158" s="233"/>
      <c r="Q158" s="233"/>
    </row>
    <row r="159" spans="1:17">
      <c r="A159" s="370"/>
      <c r="B159" s="374"/>
      <c r="C159" s="375"/>
      <c r="D159" s="366" t="s">
        <v>12874</v>
      </c>
      <c r="E159" s="352"/>
      <c r="F159" s="353"/>
      <c r="G159" s="353"/>
      <c r="H159" s="353"/>
      <c r="I159" s="353"/>
      <c r="J159" s="353"/>
      <c r="K159" s="353"/>
      <c r="L159" s="353">
        <v>2</v>
      </c>
      <c r="M159" s="357" t="s">
        <v>12571</v>
      </c>
      <c r="N159" s="354">
        <f>TRUNC(PRODUCT(F159:L159),2)</f>
        <v>2</v>
      </c>
      <c r="O159" s="231"/>
      <c r="P159" s="233"/>
      <c r="Q159" s="233"/>
    </row>
    <row r="160" spans="1:17" ht="14.25" customHeight="1">
      <c r="A160" s="370"/>
      <c r="B160" s="374"/>
      <c r="C160" s="375"/>
      <c r="D160" s="355" t="str">
        <f>"Total item "&amp;A157</f>
        <v>Total item 3.14</v>
      </c>
      <c r="E160" s="352"/>
      <c r="F160" s="356"/>
      <c r="G160" s="357"/>
      <c r="H160" s="356"/>
      <c r="I160" s="357"/>
      <c r="J160" s="356"/>
      <c r="K160" s="357"/>
      <c r="L160" s="357" t="s">
        <v>12561</v>
      </c>
      <c r="M160" s="357" t="s">
        <v>12571</v>
      </c>
      <c r="N160" s="358">
        <f>SUM(N158:N159)</f>
        <v>4</v>
      </c>
      <c r="O160" s="231"/>
      <c r="P160" s="233"/>
      <c r="Q160" s="233"/>
    </row>
    <row r="161" spans="1:17" ht="25.5" customHeight="1">
      <c r="A161" s="343" t="s">
        <v>12637</v>
      </c>
      <c r="B161" s="359" t="str">
        <f>IFERROR(VLOOKUP(C161,TABELAS!$A:$E,5,FALSE),"")</f>
        <v>SINAPI 07/2024</v>
      </c>
      <c r="C161" s="359">
        <v>101657</v>
      </c>
      <c r="D161" s="393" t="str">
        <f>IFERROR(VLOOKUP(C161,TABELAS!$A:$D,2,FALSE),"")</f>
        <v>LUMINÁRIA DE LED PARA ILUMINAÇÃO PÚBLICA, DE 98 W ATÉ 137 W - FORNECIMENTO E INSTALAÇÃO. AF_08/2020</v>
      </c>
      <c r="E161" s="346" t="str">
        <f>IFERROR(VLOOKUP(C161,TABELAS!$A:$D,3,FALSE),"")</f>
        <v>UN</v>
      </c>
      <c r="F161" s="346"/>
      <c r="G161" s="346"/>
      <c r="H161" s="346"/>
      <c r="I161" s="346"/>
      <c r="J161" s="346"/>
      <c r="K161" s="346"/>
      <c r="L161" s="346"/>
      <c r="M161" s="346"/>
      <c r="N161" s="362"/>
      <c r="O161" s="242">
        <f>N163</f>
        <v>12</v>
      </c>
      <c r="P161" s="233">
        <f>IFERROR(VLOOKUP(C161,TABELAS!$A:$D,4,FALSE),"")</f>
        <v>549.76</v>
      </c>
      <c r="Q161" s="233">
        <f>IFERROR(VLOOKUP(C161,TABELAS!$A:$F,6,FALSE),"")</f>
        <v>551.86</v>
      </c>
    </row>
    <row r="162" spans="1:17">
      <c r="A162" s="370"/>
      <c r="B162" s="374"/>
      <c r="C162" s="375"/>
      <c r="D162" s="366" t="s">
        <v>12642</v>
      </c>
      <c r="E162" s="352"/>
      <c r="F162" s="353"/>
      <c r="G162" s="353"/>
      <c r="H162" s="353"/>
      <c r="I162" s="353"/>
      <c r="J162" s="353"/>
      <c r="K162" s="353"/>
      <c r="L162" s="353">
        <v>12</v>
      </c>
      <c r="M162" s="357" t="s">
        <v>12571</v>
      </c>
      <c r="N162" s="354">
        <f>TRUNC(PRODUCT(F162:L162),2)</f>
        <v>12</v>
      </c>
      <c r="O162" s="231"/>
      <c r="P162" s="233"/>
      <c r="Q162" s="233"/>
    </row>
    <row r="163" spans="1:17">
      <c r="A163" s="370"/>
      <c r="B163" s="374"/>
      <c r="C163" s="375"/>
      <c r="D163" s="355" t="str">
        <f>"Total item "&amp;A161</f>
        <v>Total item 3.15</v>
      </c>
      <c r="E163" s="352"/>
      <c r="F163" s="356"/>
      <c r="G163" s="357"/>
      <c r="H163" s="356"/>
      <c r="I163" s="357"/>
      <c r="J163" s="356"/>
      <c r="K163" s="357"/>
      <c r="L163" s="357" t="s">
        <v>12561</v>
      </c>
      <c r="M163" s="357" t="s">
        <v>12571</v>
      </c>
      <c r="N163" s="358">
        <f>SUM(N162:N162)</f>
        <v>12</v>
      </c>
      <c r="O163" s="231"/>
      <c r="P163" s="233"/>
      <c r="Q163" s="233"/>
    </row>
    <row r="164" spans="1:17" ht="24.75" customHeight="1">
      <c r="A164" s="343" t="s">
        <v>12639</v>
      </c>
      <c r="B164" s="359" t="str">
        <f>IFERROR(VLOOKUP(C164,TABELAS!$A:$E,5,FALSE),"")</f>
        <v>SINAPI 07/2024</v>
      </c>
      <c r="C164" s="359">
        <v>101632</v>
      </c>
      <c r="D164" s="393" t="str">
        <f>IFERROR(VLOOKUP(C164,TABELAS!$A:$D,2,FALSE),"")</f>
        <v>RELÉ FOTOELÉTRICO PARA COMANDO DE ILUMINAÇÃO EXTERNA 1000 W - FORNECIMENTO E INSTALAÇÃO. AF_08/2020</v>
      </c>
      <c r="E164" s="346" t="str">
        <f>IFERROR(VLOOKUP(C164,TABELAS!$A:$D,3,FALSE),"")</f>
        <v>UN</v>
      </c>
      <c r="F164" s="346"/>
      <c r="G164" s="346"/>
      <c r="H164" s="346"/>
      <c r="I164" s="346"/>
      <c r="J164" s="346"/>
      <c r="K164" s="346"/>
      <c r="L164" s="346"/>
      <c r="M164" s="346"/>
      <c r="N164" s="362"/>
      <c r="O164" s="242">
        <f>N166</f>
        <v>6</v>
      </c>
      <c r="P164" s="233">
        <f>IFERROR(VLOOKUP(C164,TABELAS!$A:$D,4,FALSE),"")</f>
        <v>37.9</v>
      </c>
      <c r="Q164" s="233">
        <f>IFERROR(VLOOKUP(C164,TABELAS!$A:$F,6,FALSE),"")</f>
        <v>37.99</v>
      </c>
    </row>
    <row r="165" spans="1:17">
      <c r="A165" s="370"/>
      <c r="B165" s="374"/>
      <c r="C165" s="375"/>
      <c r="D165" s="366" t="s">
        <v>12645</v>
      </c>
      <c r="E165" s="352"/>
      <c r="F165" s="353"/>
      <c r="G165" s="353"/>
      <c r="H165" s="353"/>
      <c r="I165" s="353"/>
      <c r="J165" s="353"/>
      <c r="K165" s="353"/>
      <c r="L165" s="353">
        <v>6</v>
      </c>
      <c r="M165" s="357" t="s">
        <v>12571</v>
      </c>
      <c r="N165" s="354">
        <f>TRUNC(PRODUCT(F165:L165),2)</f>
        <v>6</v>
      </c>
      <c r="O165" s="231"/>
      <c r="P165" s="233"/>
      <c r="Q165" s="233"/>
    </row>
    <row r="166" spans="1:17">
      <c r="A166" s="370"/>
      <c r="B166" s="374"/>
      <c r="C166" s="375"/>
      <c r="D166" s="355" t="str">
        <f>"Total item "&amp;A164</f>
        <v>Total item 3.16</v>
      </c>
      <c r="E166" s="352"/>
      <c r="F166" s="356"/>
      <c r="G166" s="357"/>
      <c r="H166" s="356"/>
      <c r="I166" s="357"/>
      <c r="J166" s="356"/>
      <c r="K166" s="357"/>
      <c r="L166" s="357" t="s">
        <v>12561</v>
      </c>
      <c r="M166" s="357" t="s">
        <v>12571</v>
      </c>
      <c r="N166" s="358">
        <f>SUM(N165:N165)</f>
        <v>6</v>
      </c>
      <c r="O166" s="231"/>
      <c r="P166" s="233"/>
      <c r="Q166" s="233"/>
    </row>
    <row r="167" spans="1:17" ht="23.25" customHeight="1">
      <c r="A167" s="343" t="s">
        <v>12641</v>
      </c>
      <c r="B167" s="359" t="str">
        <f>IFERROR(VLOOKUP(C167,TABELAS!$A:$E,5,FALSE),"")</f>
        <v>SINAPI 07/2024</v>
      </c>
      <c r="C167" s="359">
        <v>95728</v>
      </c>
      <c r="D167" s="393" t="str">
        <f>IFERROR(VLOOKUP(C167,TABELAS!$A:$D,2,FALSE),"")</f>
        <v>ELETRODUTO RÍGIDO SOLDÁVEL, PVC, DN 32 MM (1), APARENTE - FORNECIMENTO E INSTALAÇÃO. AF_10/2022_PA</v>
      </c>
      <c r="E167" s="346" t="str">
        <f>IFERROR(VLOOKUP(C167,TABELAS!$A:$D,3,FALSE),"")</f>
        <v>M</v>
      </c>
      <c r="F167" s="346"/>
      <c r="G167" s="346"/>
      <c r="H167" s="346"/>
      <c r="I167" s="346"/>
      <c r="J167" s="346"/>
      <c r="K167" s="346"/>
      <c r="L167" s="346"/>
      <c r="M167" s="346"/>
      <c r="N167" s="362"/>
      <c r="O167" s="242">
        <f>N184</f>
        <v>150</v>
      </c>
      <c r="P167" s="233">
        <f>IFERROR(VLOOKUP(C167,TABELAS!$A:$D,4,FALSE),"")</f>
        <v>24.76</v>
      </c>
      <c r="Q167" s="233">
        <f>IFERROR(VLOOKUP(C167,TABELAS!$A:$F,6,FALSE),"")</f>
        <v>26.6</v>
      </c>
    </row>
    <row r="168" spans="1:17">
      <c r="A168" s="370"/>
      <c r="B168" s="374"/>
      <c r="C168" s="375"/>
      <c r="D168" s="366" t="s">
        <v>12938</v>
      </c>
      <c r="E168" s="352"/>
      <c r="F168" s="353">
        <v>3</v>
      </c>
      <c r="G168" s="353"/>
      <c r="H168" s="353"/>
      <c r="I168" s="353"/>
      <c r="J168" s="353"/>
      <c r="K168" s="353"/>
      <c r="L168" s="353"/>
      <c r="M168" s="357"/>
      <c r="N168" s="354">
        <f t="shared" ref="N168:N183" si="10">TRUNC(PRODUCT(F168:L168),2)</f>
        <v>3</v>
      </c>
      <c r="O168" s="231"/>
      <c r="P168" s="233"/>
      <c r="Q168" s="233"/>
    </row>
    <row r="169" spans="1:17">
      <c r="A169" s="370"/>
      <c r="B169" s="374"/>
      <c r="C169" s="375"/>
      <c r="D169" s="366" t="s">
        <v>12932</v>
      </c>
      <c r="E169" s="352"/>
      <c r="F169" s="353">
        <v>5.7</v>
      </c>
      <c r="G169" s="353"/>
      <c r="H169" s="353"/>
      <c r="I169" s="353"/>
      <c r="J169" s="353"/>
      <c r="K169" s="353"/>
      <c r="L169" s="353"/>
      <c r="M169" s="357"/>
      <c r="N169" s="354">
        <f t="shared" si="10"/>
        <v>5.7</v>
      </c>
      <c r="O169" s="231"/>
      <c r="P169" s="233"/>
      <c r="Q169" s="233"/>
    </row>
    <row r="170" spans="1:17">
      <c r="A170" s="370"/>
      <c r="B170" s="374"/>
      <c r="C170" s="375"/>
      <c r="D170" s="366" t="s">
        <v>12946</v>
      </c>
      <c r="E170" s="352"/>
      <c r="F170" s="353">
        <v>10.8</v>
      </c>
      <c r="G170" s="353"/>
      <c r="H170" s="353"/>
      <c r="I170" s="353"/>
      <c r="J170" s="353"/>
      <c r="K170" s="353"/>
      <c r="L170" s="353"/>
      <c r="M170" s="357"/>
      <c r="N170" s="354">
        <f t="shared" si="10"/>
        <v>10.8</v>
      </c>
      <c r="O170" s="231"/>
      <c r="P170" s="233"/>
      <c r="Q170" s="233"/>
    </row>
    <row r="171" spans="1:17">
      <c r="A171" s="370"/>
      <c r="B171" s="374"/>
      <c r="C171" s="375"/>
      <c r="D171" s="366" t="s">
        <v>12939</v>
      </c>
      <c r="E171" s="352"/>
      <c r="F171" s="353">
        <v>9</v>
      </c>
      <c r="G171" s="353"/>
      <c r="H171" s="353"/>
      <c r="I171" s="353"/>
      <c r="J171" s="353"/>
      <c r="K171" s="353"/>
      <c r="L171" s="353"/>
      <c r="M171" s="357"/>
      <c r="N171" s="354">
        <f t="shared" si="10"/>
        <v>9</v>
      </c>
      <c r="O171" s="231"/>
      <c r="P171" s="233"/>
      <c r="Q171" s="233"/>
    </row>
    <row r="172" spans="1:17" ht="13.5" customHeight="1">
      <c r="A172" s="370"/>
      <c r="B172" s="374"/>
      <c r="C172" s="375"/>
      <c r="D172" s="366" t="s">
        <v>12940</v>
      </c>
      <c r="E172" s="352"/>
      <c r="F172" s="353">
        <v>11.3</v>
      </c>
      <c r="G172" s="353"/>
      <c r="H172" s="353"/>
      <c r="I172" s="353"/>
      <c r="J172" s="353"/>
      <c r="K172" s="353"/>
      <c r="L172" s="353"/>
      <c r="M172" s="357"/>
      <c r="N172" s="354">
        <f t="shared" si="10"/>
        <v>11.3</v>
      </c>
      <c r="O172" s="231"/>
      <c r="P172" s="233"/>
      <c r="Q172" s="233"/>
    </row>
    <row r="173" spans="1:17">
      <c r="A173" s="370"/>
      <c r="B173" s="374"/>
      <c r="C173" s="375"/>
      <c r="D173" s="366" t="s">
        <v>12941</v>
      </c>
      <c r="E173" s="352"/>
      <c r="F173" s="353">
        <v>9</v>
      </c>
      <c r="G173" s="353"/>
      <c r="H173" s="353"/>
      <c r="I173" s="353"/>
      <c r="J173" s="353"/>
      <c r="K173" s="353"/>
      <c r="L173" s="353"/>
      <c r="M173" s="357"/>
      <c r="N173" s="354">
        <f t="shared" si="10"/>
        <v>9</v>
      </c>
      <c r="O173" s="231"/>
      <c r="P173" s="233"/>
      <c r="Q173" s="233"/>
    </row>
    <row r="174" spans="1:17">
      <c r="A174" s="370"/>
      <c r="B174" s="374"/>
      <c r="C174" s="375"/>
      <c r="D174" s="366" t="s">
        <v>12933</v>
      </c>
      <c r="E174" s="352"/>
      <c r="F174" s="353">
        <v>14.5</v>
      </c>
      <c r="G174" s="353"/>
      <c r="H174" s="353"/>
      <c r="I174" s="353"/>
      <c r="J174" s="353"/>
      <c r="K174" s="353"/>
      <c r="L174" s="353"/>
      <c r="M174" s="357"/>
      <c r="N174" s="354">
        <f t="shared" si="10"/>
        <v>14.5</v>
      </c>
      <c r="O174" s="231"/>
      <c r="P174" s="233"/>
      <c r="Q174" s="233"/>
    </row>
    <row r="175" spans="1:17">
      <c r="A175" s="370"/>
      <c r="B175" s="374"/>
      <c r="C175" s="375"/>
      <c r="D175" s="366" t="s">
        <v>12942</v>
      </c>
      <c r="E175" s="352"/>
      <c r="F175" s="353">
        <v>9</v>
      </c>
      <c r="G175" s="353"/>
      <c r="H175" s="353"/>
      <c r="I175" s="353"/>
      <c r="J175" s="353"/>
      <c r="K175" s="353"/>
      <c r="L175" s="353"/>
      <c r="M175" s="357"/>
      <c r="N175" s="354">
        <f t="shared" si="10"/>
        <v>9</v>
      </c>
      <c r="O175" s="231"/>
      <c r="P175" s="233"/>
      <c r="Q175" s="233"/>
    </row>
    <row r="176" spans="1:17">
      <c r="A176" s="370"/>
      <c r="B176" s="374"/>
      <c r="C176" s="375"/>
      <c r="D176" s="366" t="s">
        <v>12934</v>
      </c>
      <c r="E176" s="352"/>
      <c r="F176" s="353">
        <v>14.7</v>
      </c>
      <c r="G176" s="353"/>
      <c r="H176" s="353"/>
      <c r="I176" s="353"/>
      <c r="J176" s="353"/>
      <c r="K176" s="353"/>
      <c r="L176" s="353"/>
      <c r="M176" s="357"/>
      <c r="N176" s="354">
        <f t="shared" si="10"/>
        <v>14.7</v>
      </c>
      <c r="O176" s="231"/>
      <c r="P176" s="233"/>
      <c r="Q176" s="233"/>
    </row>
    <row r="177" spans="1:17">
      <c r="A177" s="370"/>
      <c r="B177" s="374"/>
      <c r="C177" s="375"/>
      <c r="D177" s="366" t="s">
        <v>12943</v>
      </c>
      <c r="E177" s="352"/>
      <c r="F177" s="353">
        <v>9</v>
      </c>
      <c r="G177" s="353"/>
      <c r="H177" s="353"/>
      <c r="I177" s="353"/>
      <c r="J177" s="353"/>
      <c r="K177" s="353"/>
      <c r="L177" s="353"/>
      <c r="M177" s="357"/>
      <c r="N177" s="354">
        <f t="shared" si="10"/>
        <v>9</v>
      </c>
      <c r="O177" s="231"/>
      <c r="P177" s="233"/>
      <c r="Q177" s="233"/>
    </row>
    <row r="178" spans="1:17">
      <c r="A178" s="370"/>
      <c r="B178" s="374"/>
      <c r="C178" s="375"/>
      <c r="D178" s="366" t="s">
        <v>12935</v>
      </c>
      <c r="E178" s="352"/>
      <c r="F178" s="353">
        <v>24.9</v>
      </c>
      <c r="G178" s="353"/>
      <c r="H178" s="353"/>
      <c r="I178" s="353"/>
      <c r="J178" s="353"/>
      <c r="K178" s="353"/>
      <c r="L178" s="353"/>
      <c r="M178" s="357"/>
      <c r="N178" s="354">
        <f t="shared" si="10"/>
        <v>24.9</v>
      </c>
      <c r="O178" s="231"/>
      <c r="P178" s="233"/>
      <c r="Q178" s="233"/>
    </row>
    <row r="179" spans="1:17">
      <c r="A179" s="370"/>
      <c r="B179" s="374"/>
      <c r="C179" s="375"/>
      <c r="D179" s="366" t="s">
        <v>12947</v>
      </c>
      <c r="E179" s="352"/>
      <c r="F179" s="353">
        <v>2.8</v>
      </c>
      <c r="G179" s="353"/>
      <c r="H179" s="353"/>
      <c r="I179" s="353"/>
      <c r="J179" s="353"/>
      <c r="K179" s="353"/>
      <c r="L179" s="353"/>
      <c r="M179" s="357"/>
      <c r="N179" s="354">
        <f t="shared" si="10"/>
        <v>2.8</v>
      </c>
      <c r="O179" s="231"/>
      <c r="P179" s="233"/>
      <c r="Q179" s="233"/>
    </row>
    <row r="180" spans="1:17">
      <c r="A180" s="370"/>
      <c r="B180" s="374"/>
      <c r="C180" s="375"/>
      <c r="D180" s="366" t="s">
        <v>12944</v>
      </c>
      <c r="E180" s="352"/>
      <c r="F180" s="353">
        <v>3</v>
      </c>
      <c r="G180" s="353"/>
      <c r="H180" s="353"/>
      <c r="I180" s="353"/>
      <c r="J180" s="353"/>
      <c r="K180" s="353"/>
      <c r="L180" s="353"/>
      <c r="M180" s="357"/>
      <c r="N180" s="354">
        <f t="shared" si="10"/>
        <v>3</v>
      </c>
      <c r="O180" s="231"/>
      <c r="P180" s="233"/>
      <c r="Q180" s="233"/>
    </row>
    <row r="181" spans="1:17">
      <c r="A181" s="370"/>
      <c r="B181" s="374"/>
      <c r="C181" s="375"/>
      <c r="D181" s="366" t="s">
        <v>12936</v>
      </c>
      <c r="E181" s="352"/>
      <c r="F181" s="353">
        <v>9</v>
      </c>
      <c r="G181" s="353"/>
      <c r="H181" s="353"/>
      <c r="I181" s="353"/>
      <c r="J181" s="353"/>
      <c r="K181" s="353"/>
      <c r="L181" s="353"/>
      <c r="M181" s="357"/>
      <c r="N181" s="354">
        <f t="shared" si="10"/>
        <v>9</v>
      </c>
      <c r="O181" s="231"/>
      <c r="P181" s="233"/>
      <c r="Q181" s="233"/>
    </row>
    <row r="182" spans="1:17">
      <c r="A182" s="370"/>
      <c r="B182" s="374"/>
      <c r="C182" s="375"/>
      <c r="D182" s="366" t="s">
        <v>12945</v>
      </c>
      <c r="E182" s="352"/>
      <c r="F182" s="353">
        <v>3</v>
      </c>
      <c r="G182" s="353"/>
      <c r="H182" s="353"/>
      <c r="I182" s="353"/>
      <c r="J182" s="353"/>
      <c r="K182" s="353"/>
      <c r="L182" s="353"/>
      <c r="M182" s="357"/>
      <c r="N182" s="354">
        <f t="shared" si="10"/>
        <v>3</v>
      </c>
      <c r="O182" s="231"/>
      <c r="P182" s="233"/>
      <c r="Q182" s="233"/>
    </row>
    <row r="183" spans="1:17">
      <c r="A183" s="370"/>
      <c r="B183" s="374"/>
      <c r="C183" s="375"/>
      <c r="D183" s="366" t="s">
        <v>12937</v>
      </c>
      <c r="E183" s="352"/>
      <c r="F183" s="353">
        <v>11.3</v>
      </c>
      <c r="G183" s="353"/>
      <c r="H183" s="353"/>
      <c r="I183" s="353"/>
      <c r="J183" s="353"/>
      <c r="K183" s="353"/>
      <c r="L183" s="353"/>
      <c r="M183" s="357"/>
      <c r="N183" s="354">
        <f t="shared" si="10"/>
        <v>11.3</v>
      </c>
      <c r="O183" s="231"/>
      <c r="P183" s="233"/>
      <c r="Q183" s="233"/>
    </row>
    <row r="184" spans="1:17">
      <c r="A184" s="370"/>
      <c r="B184" s="374"/>
      <c r="C184" s="375"/>
      <c r="D184" s="355" t="str">
        <f>"Total item "&amp;A167</f>
        <v>Total item 3.17</v>
      </c>
      <c r="E184" s="352"/>
      <c r="F184" s="356"/>
      <c r="G184" s="357"/>
      <c r="H184" s="356"/>
      <c r="I184" s="357"/>
      <c r="J184" s="356"/>
      <c r="K184" s="357"/>
      <c r="L184" s="357" t="s">
        <v>12561</v>
      </c>
      <c r="M184" s="357" t="s">
        <v>12571</v>
      </c>
      <c r="N184" s="358">
        <f>SUM(N168:N183)</f>
        <v>150</v>
      </c>
      <c r="O184" s="231"/>
      <c r="P184" s="233"/>
      <c r="Q184" s="233"/>
    </row>
    <row r="185" spans="1:17" ht="23.25" customHeight="1">
      <c r="A185" s="343" t="s">
        <v>12643</v>
      </c>
      <c r="B185" s="359" t="str">
        <f>IFERROR(VLOOKUP(C185,TABELAS!$A:$E,5,FALSE),"")</f>
        <v>SINAPI 07/2024</v>
      </c>
      <c r="C185" s="359">
        <v>91929</v>
      </c>
      <c r="D185" s="393" t="str">
        <f>IFERROR(VLOOKUP(C185,TABELAS!$A:$D,2,FALSE),"")</f>
        <v>CABO DE COBRE FLEXÍVEL ISOLADO, 4 MM², ANTI-CHAMA 0,6/1,0 KV, PARA CIRCUITOS TERMINAIS - FORNECIMENTO E INSTALAÇÃO. AF_03/2023</v>
      </c>
      <c r="E185" s="346" t="str">
        <f>IFERROR(VLOOKUP(C185,TABELAS!$A:$D,3,FALSE),"")</f>
        <v>M</v>
      </c>
      <c r="F185" s="346"/>
      <c r="G185" s="346"/>
      <c r="H185" s="346"/>
      <c r="I185" s="346"/>
      <c r="J185" s="346"/>
      <c r="K185" s="346"/>
      <c r="L185" s="346"/>
      <c r="M185" s="346"/>
      <c r="N185" s="362"/>
      <c r="O185" s="242">
        <f>N187</f>
        <v>420</v>
      </c>
      <c r="P185" s="233">
        <f>IFERROR(VLOOKUP(C185,TABELAS!$A:$D,4,FALSE),"")</f>
        <v>6.49</v>
      </c>
      <c r="Q185" s="233">
        <f>IFERROR(VLOOKUP(C185,TABELAS!$A:$F,6,FALSE),"")</f>
        <v>6.7</v>
      </c>
    </row>
    <row r="186" spans="1:17">
      <c r="A186" s="370"/>
      <c r="B186" s="374"/>
      <c r="C186" s="375"/>
      <c r="D186" s="366" t="s">
        <v>12649</v>
      </c>
      <c r="E186" s="352"/>
      <c r="F186" s="353">
        <v>140</v>
      </c>
      <c r="G186" s="353"/>
      <c r="H186" s="353"/>
      <c r="I186" s="353"/>
      <c r="J186" s="353"/>
      <c r="K186" s="353"/>
      <c r="L186" s="353">
        <v>3</v>
      </c>
      <c r="M186" s="357" t="s">
        <v>12571</v>
      </c>
      <c r="N186" s="354">
        <f>TRUNC(PRODUCT(F186:L186),2)</f>
        <v>420</v>
      </c>
      <c r="O186" s="231"/>
      <c r="P186" s="233"/>
      <c r="Q186" s="233"/>
    </row>
    <row r="187" spans="1:17">
      <c r="A187" s="370"/>
      <c r="B187" s="374"/>
      <c r="C187" s="375"/>
      <c r="D187" s="355" t="str">
        <f>"Total item "&amp;A185</f>
        <v>Total item 3.18</v>
      </c>
      <c r="E187" s="352"/>
      <c r="F187" s="356"/>
      <c r="G187" s="357"/>
      <c r="H187" s="356"/>
      <c r="I187" s="357"/>
      <c r="J187" s="356"/>
      <c r="K187" s="357"/>
      <c r="L187" s="357" t="s">
        <v>12561</v>
      </c>
      <c r="M187" s="357" t="s">
        <v>12571</v>
      </c>
      <c r="N187" s="358">
        <f>SUM(N186:N186)</f>
        <v>420</v>
      </c>
      <c r="O187" s="231"/>
      <c r="P187" s="233"/>
      <c r="Q187" s="233"/>
    </row>
    <row r="188" spans="1:17" s="3" customFormat="1">
      <c r="A188" s="725"/>
      <c r="B188" s="726"/>
      <c r="C188" s="727"/>
      <c r="D188" s="728" t="s">
        <v>12650</v>
      </c>
      <c r="E188" s="729"/>
      <c r="F188" s="730"/>
      <c r="G188" s="729"/>
      <c r="H188" s="730"/>
      <c r="I188" s="729"/>
      <c r="J188" s="730"/>
      <c r="K188" s="729"/>
      <c r="L188" s="730"/>
      <c r="M188" s="730"/>
      <c r="N188" s="731"/>
      <c r="O188" s="539"/>
      <c r="P188" s="540"/>
      <c r="Q188" s="540"/>
    </row>
    <row r="189" spans="1:17" ht="25.5" customHeight="1">
      <c r="A189" s="343" t="s">
        <v>12644</v>
      </c>
      <c r="B189" s="359" t="str">
        <f>IFERROR(VLOOKUP(C189,TABELAS!$A:$E,5,FALSE),"")</f>
        <v>SINAPI 07/2024</v>
      </c>
      <c r="C189" s="359">
        <v>98510</v>
      </c>
      <c r="D189" s="393" t="str">
        <f>IFERROR(VLOOKUP(C189,TABELAS!$A:$D,2,FALSE),"")</f>
        <v>PLANTIO DE ÁRVORE ORNAMENTAL COM ALTURA DE MUDA MENOR OU IGUAL A 2,00 M . AF_07/2024</v>
      </c>
      <c r="E189" s="346" t="str">
        <f>IFERROR(VLOOKUP(C189,TABELAS!$A:$D,3,FALSE),"")</f>
        <v>UN</v>
      </c>
      <c r="F189" s="346"/>
      <c r="G189" s="346"/>
      <c r="H189" s="346"/>
      <c r="I189" s="346"/>
      <c r="J189" s="346"/>
      <c r="K189" s="346"/>
      <c r="L189" s="346"/>
      <c r="M189" s="346"/>
      <c r="N189" s="362"/>
      <c r="O189" s="242">
        <f>N192</f>
        <v>10</v>
      </c>
      <c r="P189" s="233">
        <f>IFERROR(VLOOKUP(C189,TABELAS!$A:$D,4,FALSE),"")</f>
        <v>109.11</v>
      </c>
      <c r="Q189" s="233">
        <f>IFERROR(VLOOKUP(C189,TABELAS!$A:$F,6,FALSE),"")</f>
        <v>111.97</v>
      </c>
    </row>
    <row r="190" spans="1:17">
      <c r="A190" s="363"/>
      <c r="B190" s="349"/>
      <c r="C190" s="350"/>
      <c r="D190" s="366" t="s">
        <v>12654</v>
      </c>
      <c r="E190" s="352"/>
      <c r="F190" s="356"/>
      <c r="G190" s="357"/>
      <c r="H190" s="356"/>
      <c r="I190" s="357"/>
      <c r="J190" s="356"/>
      <c r="K190" s="357"/>
      <c r="L190" s="353">
        <v>8</v>
      </c>
      <c r="M190" s="357" t="s">
        <v>12571</v>
      </c>
      <c r="N190" s="354">
        <f>TRUNC(PRODUCT(F190:L190),2)</f>
        <v>8</v>
      </c>
      <c r="O190" s="243"/>
      <c r="P190" s="232"/>
      <c r="Q190" s="232"/>
    </row>
    <row r="191" spans="1:17">
      <c r="A191" s="363"/>
      <c r="B191" s="349"/>
      <c r="C191" s="350"/>
      <c r="D191" s="366" t="s">
        <v>12652</v>
      </c>
      <c r="E191" s="352"/>
      <c r="F191" s="356"/>
      <c r="G191" s="357"/>
      <c r="H191" s="356"/>
      <c r="I191" s="357"/>
      <c r="J191" s="356"/>
      <c r="K191" s="357"/>
      <c r="L191" s="353">
        <v>2</v>
      </c>
      <c r="M191" s="357" t="s">
        <v>12571</v>
      </c>
      <c r="N191" s="354">
        <f>TRUNC(PRODUCT(F191:L191),2)</f>
        <v>2</v>
      </c>
      <c r="O191" s="243"/>
      <c r="P191" s="232"/>
      <c r="Q191" s="232"/>
    </row>
    <row r="192" spans="1:17">
      <c r="A192" s="363"/>
      <c r="B192" s="349"/>
      <c r="C192" s="350"/>
      <c r="D192" s="355" t="str">
        <f>"Total item "&amp;A189</f>
        <v>Total item 3.19</v>
      </c>
      <c r="E192" s="352"/>
      <c r="F192" s="356"/>
      <c r="G192" s="357"/>
      <c r="H192" s="356"/>
      <c r="I192" s="357"/>
      <c r="J192" s="356"/>
      <c r="K192" s="357"/>
      <c r="L192" s="357" t="s">
        <v>12561</v>
      </c>
      <c r="M192" s="357" t="s">
        <v>12571</v>
      </c>
      <c r="N192" s="358">
        <f>SUM(N190:N191)</f>
        <v>10</v>
      </c>
      <c r="O192" s="242"/>
      <c r="P192" s="232"/>
      <c r="Q192" s="232"/>
    </row>
    <row r="193" spans="1:17">
      <c r="A193" s="343" t="s">
        <v>12646</v>
      </c>
      <c r="B193" s="359" t="str">
        <f>IFERROR(VLOOKUP(C193,TABELAS!$A:$E,5,FALSE),"")</f>
        <v>SINAPI 07/2024</v>
      </c>
      <c r="C193" s="359">
        <v>98509</v>
      </c>
      <c r="D193" s="393" t="str">
        <f>IFERROR(VLOOKUP(C193,TABELAS!$A:$D,2,FALSE),"")</f>
        <v>PLANTIO DE ARBUSTO OU  CERCA VIVA. AF_07/2024</v>
      </c>
      <c r="E193" s="346" t="str">
        <f>IFERROR(VLOOKUP(C193,TABELAS!$A:$D,3,FALSE),"")</f>
        <v>UN</v>
      </c>
      <c r="F193" s="346"/>
      <c r="G193" s="346"/>
      <c r="H193" s="346"/>
      <c r="I193" s="346"/>
      <c r="J193" s="346"/>
      <c r="K193" s="346"/>
      <c r="L193" s="346"/>
      <c r="M193" s="346"/>
      <c r="N193" s="362"/>
      <c r="O193" s="242">
        <f>N197</f>
        <v>40</v>
      </c>
      <c r="P193" s="233">
        <f>IFERROR(VLOOKUP(C193,TABELAS!$A:$D,4,FALSE),"")</f>
        <v>72.48</v>
      </c>
      <c r="Q193" s="233">
        <f>IFERROR(VLOOKUP(C193,TABELAS!$A:$F,6,FALSE),"")</f>
        <v>72.63</v>
      </c>
    </row>
    <row r="194" spans="1:17">
      <c r="A194" s="363"/>
      <c r="B194" s="349"/>
      <c r="C194" s="350"/>
      <c r="D194" s="366" t="s">
        <v>12857</v>
      </c>
      <c r="E194" s="352"/>
      <c r="F194" s="356"/>
      <c r="G194" s="357"/>
      <c r="H194" s="356"/>
      <c r="I194" s="357"/>
      <c r="J194" s="356"/>
      <c r="K194" s="357"/>
      <c r="L194" s="353">
        <v>10</v>
      </c>
      <c r="M194" s="357" t="s">
        <v>12571</v>
      </c>
      <c r="N194" s="354">
        <f>TRUNC(PRODUCT(F194:L194),2)</f>
        <v>10</v>
      </c>
      <c r="O194" s="243"/>
      <c r="P194" s="232"/>
      <c r="Q194" s="232"/>
    </row>
    <row r="195" spans="1:17">
      <c r="A195" s="363"/>
      <c r="B195" s="349"/>
      <c r="C195" s="350"/>
      <c r="D195" s="366" t="s">
        <v>12655</v>
      </c>
      <c r="E195" s="352"/>
      <c r="F195" s="356"/>
      <c r="G195" s="357"/>
      <c r="H195" s="356"/>
      <c r="I195" s="357"/>
      <c r="J195" s="356"/>
      <c r="K195" s="357"/>
      <c r="L195" s="353">
        <v>6</v>
      </c>
      <c r="M195" s="357" t="s">
        <v>12571</v>
      </c>
      <c r="N195" s="354">
        <f>TRUNC(PRODUCT(F195:L195),2)</f>
        <v>6</v>
      </c>
      <c r="O195" s="243"/>
      <c r="P195" s="232"/>
      <c r="Q195" s="232"/>
    </row>
    <row r="196" spans="1:17">
      <c r="A196" s="363"/>
      <c r="B196" s="349"/>
      <c r="C196" s="350"/>
      <c r="D196" s="366" t="s">
        <v>12656</v>
      </c>
      <c r="E196" s="352"/>
      <c r="F196" s="356"/>
      <c r="G196" s="357"/>
      <c r="H196" s="356"/>
      <c r="I196" s="357"/>
      <c r="J196" s="356"/>
      <c r="K196" s="357"/>
      <c r="L196" s="353">
        <v>24</v>
      </c>
      <c r="M196" s="357" t="s">
        <v>12571</v>
      </c>
      <c r="N196" s="354">
        <f>TRUNC(PRODUCT(F196:L196),2)</f>
        <v>24</v>
      </c>
      <c r="O196" s="243"/>
      <c r="P196" s="232"/>
      <c r="Q196" s="232"/>
    </row>
    <row r="197" spans="1:17">
      <c r="A197" s="363"/>
      <c r="B197" s="349"/>
      <c r="C197" s="350"/>
      <c r="D197" s="355" t="str">
        <f>"Total item "&amp;A193</f>
        <v>Total item 3.20</v>
      </c>
      <c r="E197" s="352"/>
      <c r="F197" s="356"/>
      <c r="G197" s="357"/>
      <c r="H197" s="356"/>
      <c r="I197" s="357"/>
      <c r="J197" s="356"/>
      <c r="K197" s="357"/>
      <c r="L197" s="357" t="s">
        <v>12561</v>
      </c>
      <c r="M197" s="357" t="s">
        <v>12571</v>
      </c>
      <c r="N197" s="358">
        <f>SUM(N194:N196)</f>
        <v>40</v>
      </c>
      <c r="O197" s="242"/>
      <c r="P197" s="232"/>
      <c r="Q197" s="232"/>
    </row>
    <row r="198" spans="1:17" ht="13.5" customHeight="1">
      <c r="A198" s="343" t="s">
        <v>12647</v>
      </c>
      <c r="B198" s="359" t="str">
        <f>IFERROR(VLOOKUP(C198,TABELAS!$A:$E,5,FALSE),"")</f>
        <v>SINAPI 07/2024</v>
      </c>
      <c r="C198" s="359">
        <v>98504</v>
      </c>
      <c r="D198" s="360" t="str">
        <f>IFERROR(VLOOKUP(C198,TABELAS!$A:$D,2,FALSE),"")</f>
        <v>PLANTIO DE GRAMA BATATAIS EM PLACAS. AF_07/2024</v>
      </c>
      <c r="E198" s="346" t="str">
        <f>IFERROR(VLOOKUP(C198,TABELAS!$A:$D,3,FALSE),"")</f>
        <v>M2</v>
      </c>
      <c r="F198" s="346"/>
      <c r="G198" s="346"/>
      <c r="H198" s="346"/>
      <c r="I198" s="346"/>
      <c r="J198" s="346"/>
      <c r="K198" s="346"/>
      <c r="L198" s="346"/>
      <c r="M198" s="346"/>
      <c r="N198" s="362"/>
      <c r="O198" s="242">
        <f>N206</f>
        <v>131.04</v>
      </c>
      <c r="P198" s="233">
        <f>IFERROR(VLOOKUP(C198,TABELAS!$A:$D,4,FALSE),"")</f>
        <v>19.21</v>
      </c>
      <c r="Q198" s="233">
        <f>IFERROR(VLOOKUP(C198,TABELAS!$A:$F,6,FALSE),"")</f>
        <v>19.579999999999998</v>
      </c>
    </row>
    <row r="199" spans="1:17">
      <c r="A199" s="363"/>
      <c r="B199" s="349"/>
      <c r="C199" s="350"/>
      <c r="D199" s="366" t="s">
        <v>12881</v>
      </c>
      <c r="E199" s="352"/>
      <c r="F199" s="353">
        <v>35.57</v>
      </c>
      <c r="G199" s="353" t="s">
        <v>12576</v>
      </c>
      <c r="H199" s="357"/>
      <c r="I199" s="357"/>
      <c r="J199" s="367"/>
      <c r="K199" s="357"/>
      <c r="L199" s="353"/>
      <c r="M199" s="357" t="s">
        <v>12571</v>
      </c>
      <c r="N199" s="354">
        <f>TRUNC(PRODUCT(F199:L199),2)</f>
        <v>35.57</v>
      </c>
      <c r="O199" s="243"/>
      <c r="P199" s="232"/>
      <c r="Q199" s="232"/>
    </row>
    <row r="200" spans="1:17">
      <c r="A200" s="363"/>
      <c r="B200" s="349"/>
      <c r="C200" s="350"/>
      <c r="D200" s="366" t="s">
        <v>12882</v>
      </c>
      <c r="E200" s="352"/>
      <c r="F200" s="353">
        <v>13.96</v>
      </c>
      <c r="G200" s="353" t="s">
        <v>12576</v>
      </c>
      <c r="H200" s="357"/>
      <c r="I200" s="357"/>
      <c r="J200" s="367"/>
      <c r="K200" s="357"/>
      <c r="L200" s="353"/>
      <c r="M200" s="357" t="s">
        <v>12571</v>
      </c>
      <c r="N200" s="354">
        <f t="shared" ref="N200:N205" si="11">TRUNC(PRODUCT(F200:L200),2)</f>
        <v>13.96</v>
      </c>
      <c r="O200" s="243"/>
      <c r="P200" s="232"/>
      <c r="Q200" s="232"/>
    </row>
    <row r="201" spans="1:17">
      <c r="A201" s="363"/>
      <c r="B201" s="349"/>
      <c r="C201" s="350"/>
      <c r="D201" s="366" t="s">
        <v>12883</v>
      </c>
      <c r="E201" s="352"/>
      <c r="F201" s="353">
        <v>54.06</v>
      </c>
      <c r="G201" s="353" t="s">
        <v>12576</v>
      </c>
      <c r="H201" s="357"/>
      <c r="I201" s="357"/>
      <c r="J201" s="367"/>
      <c r="K201" s="357"/>
      <c r="L201" s="353"/>
      <c r="M201" s="357" t="s">
        <v>12571</v>
      </c>
      <c r="N201" s="354">
        <f t="shared" si="11"/>
        <v>54.06</v>
      </c>
      <c r="O201" s="243"/>
      <c r="P201" s="232"/>
      <c r="Q201" s="232"/>
    </row>
    <row r="202" spans="1:17">
      <c r="A202" s="363"/>
      <c r="B202" s="349"/>
      <c r="C202" s="350"/>
      <c r="D202" s="366" t="s">
        <v>12884</v>
      </c>
      <c r="E202" s="352"/>
      <c r="F202" s="353">
        <v>4.96</v>
      </c>
      <c r="G202" s="353" t="s">
        <v>12576</v>
      </c>
      <c r="H202" s="357"/>
      <c r="I202" s="357"/>
      <c r="J202" s="367"/>
      <c r="K202" s="357"/>
      <c r="L202" s="353"/>
      <c r="M202" s="357" t="s">
        <v>12571</v>
      </c>
      <c r="N202" s="354">
        <f t="shared" si="11"/>
        <v>4.96</v>
      </c>
      <c r="O202" s="243"/>
      <c r="P202" s="232"/>
      <c r="Q202" s="232"/>
    </row>
    <row r="203" spans="1:17">
      <c r="A203" s="363"/>
      <c r="B203" s="349"/>
      <c r="C203" s="350"/>
      <c r="D203" s="366" t="s">
        <v>12885</v>
      </c>
      <c r="E203" s="352"/>
      <c r="F203" s="353">
        <v>1.1299999999999999</v>
      </c>
      <c r="G203" s="353" t="s">
        <v>12576</v>
      </c>
      <c r="H203" s="357"/>
      <c r="I203" s="357"/>
      <c r="J203" s="367"/>
      <c r="K203" s="353"/>
      <c r="L203" s="353">
        <v>9</v>
      </c>
      <c r="M203" s="357" t="s">
        <v>12571</v>
      </c>
      <c r="N203" s="354">
        <f t="shared" si="11"/>
        <v>10.17</v>
      </c>
      <c r="O203" s="243"/>
      <c r="P203" s="232"/>
      <c r="Q203" s="232"/>
    </row>
    <row r="204" spans="1:17">
      <c r="A204" s="363"/>
      <c r="B204" s="349"/>
      <c r="C204" s="350"/>
      <c r="D204" s="366"/>
      <c r="E204" s="352"/>
      <c r="F204" s="353">
        <v>1.1299999999999999</v>
      </c>
      <c r="G204" s="353" t="s">
        <v>12576</v>
      </c>
      <c r="H204" s="357"/>
      <c r="I204" s="357"/>
      <c r="J204" s="367"/>
      <c r="K204" s="353"/>
      <c r="L204" s="353">
        <v>4</v>
      </c>
      <c r="M204" s="357" t="s">
        <v>12571</v>
      </c>
      <c r="N204" s="354">
        <f t="shared" ref="N204" si="12">TRUNC(PRODUCT(F204:L204),2)</f>
        <v>4.5199999999999996</v>
      </c>
      <c r="O204" s="243"/>
      <c r="P204" s="232"/>
      <c r="Q204" s="232"/>
    </row>
    <row r="205" spans="1:17">
      <c r="A205" s="363"/>
      <c r="B205" s="349"/>
      <c r="C205" s="350"/>
      <c r="D205" s="366" t="s">
        <v>12858</v>
      </c>
      <c r="E205" s="352"/>
      <c r="F205" s="353">
        <v>2.6</v>
      </c>
      <c r="G205" s="353" t="s">
        <v>12576</v>
      </c>
      <c r="H205" s="353">
        <v>0.6</v>
      </c>
      <c r="I205" s="353" t="s">
        <v>12576</v>
      </c>
      <c r="J205" s="367"/>
      <c r="K205" s="353"/>
      <c r="L205" s="353">
        <v>5</v>
      </c>
      <c r="M205" s="357" t="s">
        <v>12571</v>
      </c>
      <c r="N205" s="354">
        <f t="shared" si="11"/>
        <v>7.8</v>
      </c>
      <c r="O205" s="243"/>
      <c r="P205" s="232"/>
      <c r="Q205" s="232"/>
    </row>
    <row r="206" spans="1:17">
      <c r="A206" s="363"/>
      <c r="B206" s="349"/>
      <c r="C206" s="350"/>
      <c r="D206" s="355" t="str">
        <f>"Total item "&amp;A198</f>
        <v>Total item 3.21</v>
      </c>
      <c r="E206" s="352"/>
      <c r="F206" s="356"/>
      <c r="G206" s="357"/>
      <c r="H206" s="356"/>
      <c r="I206" s="357"/>
      <c r="J206" s="356"/>
      <c r="K206" s="357"/>
      <c r="L206" s="357" t="s">
        <v>12561</v>
      </c>
      <c r="M206" s="357" t="s">
        <v>12571</v>
      </c>
      <c r="N206" s="358">
        <f>SUM(N199:N205)</f>
        <v>131.04</v>
      </c>
      <c r="O206" s="242"/>
      <c r="P206" s="232"/>
      <c r="Q206" s="232"/>
    </row>
    <row r="207" spans="1:17" ht="13.5" customHeight="1">
      <c r="A207" s="343" t="s">
        <v>12648</v>
      </c>
      <c r="B207" s="359" t="str">
        <f>IFERROR(VLOOKUP(C207,TABELAS!$A:$E,5,FALSE),"")</f>
        <v>SINAPI 07/2024</v>
      </c>
      <c r="C207" s="359">
        <v>94319</v>
      </c>
      <c r="D207" s="360" t="str">
        <f>IFERROR(VLOOKUP(C207,TABELAS!$A:$D,2,FALSE),"")</f>
        <v>ATERRO MANUAL DE VALAS COM SOLO ARGILO-ARENOSO. AF_08/2023</v>
      </c>
      <c r="E207" s="346" t="str">
        <f>IFERROR(VLOOKUP(C207,TABELAS!$A:$D,3,FALSE),"")</f>
        <v>M3</v>
      </c>
      <c r="F207" s="346"/>
      <c r="G207" s="346"/>
      <c r="H207" s="346"/>
      <c r="I207" s="346"/>
      <c r="J207" s="346"/>
      <c r="K207" s="346"/>
      <c r="L207" s="346"/>
      <c r="M207" s="346"/>
      <c r="N207" s="362"/>
      <c r="O207" s="242">
        <f>N215</f>
        <v>41.27</v>
      </c>
      <c r="P207" s="233">
        <f>IFERROR(VLOOKUP(C207,TABELAS!$A:$D,4,FALSE),"")</f>
        <v>75.66</v>
      </c>
      <c r="Q207" s="233">
        <f>IFERROR(VLOOKUP(C207,TABELAS!$A:$F,6,FALSE),"")</f>
        <v>78.209999999999994</v>
      </c>
    </row>
    <row r="208" spans="1:17">
      <c r="A208" s="363"/>
      <c r="B208" s="349"/>
      <c r="C208" s="350"/>
      <c r="D208" s="366" t="s">
        <v>12881</v>
      </c>
      <c r="E208" s="352"/>
      <c r="F208" s="353">
        <v>35.57</v>
      </c>
      <c r="G208" s="353" t="s">
        <v>12576</v>
      </c>
      <c r="H208" s="357"/>
      <c r="I208" s="357"/>
      <c r="J208" s="367">
        <v>0.35</v>
      </c>
      <c r="K208" s="357"/>
      <c r="L208" s="353"/>
      <c r="M208" s="357" t="s">
        <v>12571</v>
      </c>
      <c r="N208" s="354">
        <f>TRUNC(PRODUCT(F208:L208),2)</f>
        <v>12.44</v>
      </c>
      <c r="O208" s="243"/>
      <c r="P208" s="232"/>
      <c r="Q208" s="232"/>
    </row>
    <row r="209" spans="1:17">
      <c r="A209" s="363"/>
      <c r="B209" s="349"/>
      <c r="C209" s="350"/>
      <c r="D209" s="366" t="s">
        <v>12882</v>
      </c>
      <c r="E209" s="352"/>
      <c r="F209" s="353">
        <v>13.96</v>
      </c>
      <c r="G209" s="353" t="s">
        <v>12576</v>
      </c>
      <c r="H209" s="357"/>
      <c r="I209" s="357"/>
      <c r="J209" s="367">
        <v>0.35</v>
      </c>
      <c r="K209" s="357"/>
      <c r="L209" s="353"/>
      <c r="M209" s="357" t="s">
        <v>12571</v>
      </c>
      <c r="N209" s="354">
        <f t="shared" ref="N209:N214" si="13">TRUNC(PRODUCT(F209:L209),2)</f>
        <v>4.88</v>
      </c>
      <c r="O209" s="243"/>
      <c r="P209" s="232"/>
      <c r="Q209" s="232"/>
    </row>
    <row r="210" spans="1:17">
      <c r="A210" s="363"/>
      <c r="B210" s="349"/>
      <c r="C210" s="350"/>
      <c r="D210" s="366" t="s">
        <v>12883</v>
      </c>
      <c r="E210" s="352"/>
      <c r="F210" s="353">
        <v>54.06</v>
      </c>
      <c r="G210" s="353" t="s">
        <v>12576</v>
      </c>
      <c r="H210" s="357"/>
      <c r="I210" s="357"/>
      <c r="J210" s="367">
        <v>0.35</v>
      </c>
      <c r="K210" s="357"/>
      <c r="L210" s="353"/>
      <c r="M210" s="357" t="s">
        <v>12571</v>
      </c>
      <c r="N210" s="354">
        <f t="shared" si="13"/>
        <v>18.920000000000002</v>
      </c>
      <c r="O210" s="243"/>
      <c r="P210" s="232"/>
      <c r="Q210" s="232"/>
    </row>
    <row r="211" spans="1:17">
      <c r="A211" s="363"/>
      <c r="B211" s="349"/>
      <c r="C211" s="350"/>
      <c r="D211" s="366" t="s">
        <v>12884</v>
      </c>
      <c r="E211" s="352"/>
      <c r="F211" s="353">
        <v>4.96</v>
      </c>
      <c r="G211" s="353" t="s">
        <v>12576</v>
      </c>
      <c r="H211" s="357"/>
      <c r="I211" s="357"/>
      <c r="J211" s="367">
        <v>0.05</v>
      </c>
      <c r="K211" s="357"/>
      <c r="L211" s="353"/>
      <c r="M211" s="357" t="s">
        <v>12571</v>
      </c>
      <c r="N211" s="354">
        <f t="shared" si="13"/>
        <v>0.24</v>
      </c>
      <c r="O211" s="243"/>
      <c r="P211" s="232"/>
      <c r="Q211" s="232"/>
    </row>
    <row r="212" spans="1:17">
      <c r="A212" s="363"/>
      <c r="B212" s="349"/>
      <c r="C212" s="350"/>
      <c r="D212" s="366" t="s">
        <v>12885</v>
      </c>
      <c r="E212" s="352"/>
      <c r="F212" s="353">
        <v>1.1299999999999999</v>
      </c>
      <c r="G212" s="353" t="s">
        <v>12576</v>
      </c>
      <c r="H212" s="357"/>
      <c r="I212" s="357"/>
      <c r="J212" s="367">
        <v>0.05</v>
      </c>
      <c r="K212" s="353" t="s">
        <v>12576</v>
      </c>
      <c r="L212" s="353">
        <v>9</v>
      </c>
      <c r="M212" s="357" t="s">
        <v>12571</v>
      </c>
      <c r="N212" s="354">
        <f t="shared" si="13"/>
        <v>0.5</v>
      </c>
      <c r="O212" s="243"/>
      <c r="P212" s="232"/>
      <c r="Q212" s="232"/>
    </row>
    <row r="213" spans="1:17">
      <c r="A213" s="363"/>
      <c r="B213" s="349"/>
      <c r="C213" s="350"/>
      <c r="D213" s="366"/>
      <c r="E213" s="352"/>
      <c r="F213" s="353">
        <v>1.1299999999999999</v>
      </c>
      <c r="G213" s="353" t="s">
        <v>12576</v>
      </c>
      <c r="H213" s="357"/>
      <c r="I213" s="357"/>
      <c r="J213" s="367">
        <v>0.95</v>
      </c>
      <c r="K213" s="353" t="s">
        <v>12576</v>
      </c>
      <c r="L213" s="353">
        <v>4</v>
      </c>
      <c r="M213" s="357" t="s">
        <v>12571</v>
      </c>
      <c r="N213" s="354">
        <f t="shared" si="13"/>
        <v>4.29</v>
      </c>
      <c r="O213" s="243"/>
      <c r="P213" s="232"/>
      <c r="Q213" s="232"/>
    </row>
    <row r="214" spans="1:17">
      <c r="A214" s="363"/>
      <c r="B214" s="349"/>
      <c r="C214" s="350"/>
      <c r="D214" s="366" t="s">
        <v>12858</v>
      </c>
      <c r="E214" s="352"/>
      <c r="F214" s="353">
        <v>2.6</v>
      </c>
      <c r="G214" s="353" t="s">
        <v>12576</v>
      </c>
      <c r="H214" s="353">
        <v>0.6</v>
      </c>
      <c r="I214" s="353" t="s">
        <v>12576</v>
      </c>
      <c r="J214" s="367">
        <v>0.05</v>
      </c>
      <c r="K214" s="353" t="s">
        <v>12576</v>
      </c>
      <c r="L214" s="353">
        <v>5</v>
      </c>
      <c r="M214" s="357" t="s">
        <v>12571</v>
      </c>
      <c r="N214" s="354">
        <f t="shared" si="13"/>
        <v>0.39</v>
      </c>
      <c r="O214" s="243"/>
      <c r="P214" s="232"/>
      <c r="Q214" s="232"/>
    </row>
    <row r="215" spans="1:17" ht="15.75" customHeight="1">
      <c r="A215" s="363"/>
      <c r="B215" s="349"/>
      <c r="C215" s="350"/>
      <c r="D215" s="355" t="str">
        <f>"Total item "&amp;A207</f>
        <v>Total item 3.22</v>
      </c>
      <c r="E215" s="352"/>
      <c r="F215" s="356"/>
      <c r="G215" s="357"/>
      <c r="H215" s="356"/>
      <c r="I215" s="357"/>
      <c r="J215" s="356"/>
      <c r="K215" s="357"/>
      <c r="L215" s="357" t="s">
        <v>12561</v>
      </c>
      <c r="M215" s="357" t="s">
        <v>12571</v>
      </c>
      <c r="N215" s="358">
        <f>SUM(N208:N213)</f>
        <v>41.27</v>
      </c>
      <c r="O215" s="242"/>
      <c r="P215" s="232"/>
      <c r="Q215" s="232"/>
    </row>
    <row r="216" spans="1:17" ht="13.5" customHeight="1">
      <c r="A216" s="343" t="s">
        <v>12651</v>
      </c>
      <c r="B216" s="359" t="str">
        <f>IFERROR(VLOOKUP(C216,TABELAS!$A:$E,5,FALSE),"")</f>
        <v>SINAPI 07/2024</v>
      </c>
      <c r="C216" s="359">
        <v>98520</v>
      </c>
      <c r="D216" s="360" t="str">
        <f>IFERROR(VLOOKUP(C216,TABELAS!$A:$D,2,FALSE),"")</f>
        <v>APLICAÇÃO DE ADUBO EM SOLO. AF_07/2024</v>
      </c>
      <c r="E216" s="346" t="str">
        <f>IFERROR(VLOOKUP(C216,TABELAS!$A:$D,3,FALSE),"")</f>
        <v>M2</v>
      </c>
      <c r="F216" s="346"/>
      <c r="G216" s="346"/>
      <c r="H216" s="346"/>
      <c r="I216" s="346"/>
      <c r="J216" s="346"/>
      <c r="K216" s="346"/>
      <c r="L216" s="346"/>
      <c r="M216" s="346"/>
      <c r="N216" s="362"/>
      <c r="O216" s="242">
        <f>N223</f>
        <v>131.04</v>
      </c>
      <c r="P216" s="233">
        <f>IFERROR(VLOOKUP(C216,TABELAS!$A:$D,4,FALSE),"")</f>
        <v>4.3899999999999997</v>
      </c>
      <c r="Q216" s="233">
        <f>IFERROR(VLOOKUP(C216,TABELAS!$A:$F,6,FALSE),"")</f>
        <v>4.54</v>
      </c>
    </row>
    <row r="217" spans="1:17">
      <c r="A217" s="363"/>
      <c r="B217" s="349"/>
      <c r="C217" s="350"/>
      <c r="D217" s="366" t="s">
        <v>12881</v>
      </c>
      <c r="E217" s="352"/>
      <c r="F217" s="353">
        <v>35.57</v>
      </c>
      <c r="G217" s="357"/>
      <c r="H217" s="357"/>
      <c r="I217" s="357"/>
      <c r="J217" s="356"/>
      <c r="K217" s="357"/>
      <c r="L217" s="353"/>
      <c r="M217" s="357" t="s">
        <v>12571</v>
      </c>
      <c r="N217" s="354">
        <f>TRUNC(PRODUCT(F217:L217),2)</f>
        <v>35.57</v>
      </c>
      <c r="O217" s="243"/>
      <c r="P217" s="232"/>
      <c r="Q217" s="232"/>
    </row>
    <row r="218" spans="1:17">
      <c r="A218" s="363"/>
      <c r="B218" s="349"/>
      <c r="C218" s="350"/>
      <c r="D218" s="366" t="s">
        <v>12882</v>
      </c>
      <c r="E218" s="352"/>
      <c r="F218" s="353">
        <v>13.96</v>
      </c>
      <c r="G218" s="357"/>
      <c r="H218" s="357"/>
      <c r="I218" s="357"/>
      <c r="J218" s="356"/>
      <c r="K218" s="357"/>
      <c r="L218" s="353"/>
      <c r="M218" s="357" t="s">
        <v>12571</v>
      </c>
      <c r="N218" s="354">
        <f t="shared" ref="N218:N222" si="14">TRUNC(PRODUCT(F218:L218),2)</f>
        <v>13.96</v>
      </c>
      <c r="O218" s="243"/>
      <c r="P218" s="232"/>
      <c r="Q218" s="232"/>
    </row>
    <row r="219" spans="1:17">
      <c r="A219" s="363"/>
      <c r="B219" s="349"/>
      <c r="C219" s="350"/>
      <c r="D219" s="366" t="s">
        <v>12883</v>
      </c>
      <c r="E219" s="352"/>
      <c r="F219" s="353">
        <v>54.06</v>
      </c>
      <c r="G219" s="357"/>
      <c r="H219" s="357"/>
      <c r="I219" s="357"/>
      <c r="J219" s="356"/>
      <c r="K219" s="357"/>
      <c r="L219" s="353"/>
      <c r="M219" s="357" t="s">
        <v>12571</v>
      </c>
      <c r="N219" s="354">
        <f t="shared" si="14"/>
        <v>54.06</v>
      </c>
      <c r="O219" s="243"/>
      <c r="P219" s="232"/>
      <c r="Q219" s="232"/>
    </row>
    <row r="220" spans="1:17">
      <c r="A220" s="363"/>
      <c r="B220" s="349"/>
      <c r="C220" s="350"/>
      <c r="D220" s="366" t="s">
        <v>12884</v>
      </c>
      <c r="E220" s="352"/>
      <c r="F220" s="353">
        <v>4.96</v>
      </c>
      <c r="G220" s="357"/>
      <c r="H220" s="357"/>
      <c r="I220" s="357"/>
      <c r="J220" s="356"/>
      <c r="K220" s="357"/>
      <c r="L220" s="353"/>
      <c r="M220" s="357" t="s">
        <v>12571</v>
      </c>
      <c r="N220" s="354">
        <f t="shared" si="14"/>
        <v>4.96</v>
      </c>
      <c r="O220" s="243"/>
      <c r="P220" s="232"/>
      <c r="Q220" s="232"/>
    </row>
    <row r="221" spans="1:17">
      <c r="A221" s="363"/>
      <c r="B221" s="349"/>
      <c r="C221" s="350"/>
      <c r="D221" s="366" t="s">
        <v>12885</v>
      </c>
      <c r="E221" s="352"/>
      <c r="F221" s="353">
        <v>1.1299999999999999</v>
      </c>
      <c r="G221" s="353" t="s">
        <v>12576</v>
      </c>
      <c r="H221" s="357"/>
      <c r="I221" s="357"/>
      <c r="J221" s="356"/>
      <c r="K221" s="357"/>
      <c r="L221" s="353">
        <v>13</v>
      </c>
      <c r="M221" s="357" t="s">
        <v>12571</v>
      </c>
      <c r="N221" s="354">
        <f t="shared" si="14"/>
        <v>14.69</v>
      </c>
      <c r="O221" s="243"/>
      <c r="P221" s="232"/>
      <c r="Q221" s="232"/>
    </row>
    <row r="222" spans="1:17">
      <c r="A222" s="363"/>
      <c r="B222" s="349"/>
      <c r="C222" s="350"/>
      <c r="D222" s="366" t="s">
        <v>12858</v>
      </c>
      <c r="E222" s="352"/>
      <c r="F222" s="353">
        <v>2.6</v>
      </c>
      <c r="G222" s="353" t="s">
        <v>12576</v>
      </c>
      <c r="H222" s="353">
        <v>0.6</v>
      </c>
      <c r="I222" s="353" t="s">
        <v>12576</v>
      </c>
      <c r="J222" s="356"/>
      <c r="K222" s="357"/>
      <c r="L222" s="353">
        <v>5</v>
      </c>
      <c r="M222" s="357" t="s">
        <v>12571</v>
      </c>
      <c r="N222" s="354">
        <f t="shared" si="14"/>
        <v>7.8</v>
      </c>
      <c r="O222" s="243"/>
      <c r="P222" s="232"/>
      <c r="Q222" s="232"/>
    </row>
    <row r="223" spans="1:17">
      <c r="A223" s="363"/>
      <c r="B223" s="349"/>
      <c r="C223" s="350"/>
      <c r="D223" s="355" t="str">
        <f>"Total item "&amp;A216</f>
        <v>Total item 3.23</v>
      </c>
      <c r="E223" s="352"/>
      <c r="F223" s="356"/>
      <c r="G223" s="357"/>
      <c r="H223" s="356"/>
      <c r="I223" s="357"/>
      <c r="J223" s="356"/>
      <c r="K223" s="357"/>
      <c r="L223" s="357" t="s">
        <v>12561</v>
      </c>
      <c r="M223" s="357" t="s">
        <v>12571</v>
      </c>
      <c r="N223" s="358">
        <f>SUM(N217:N222)</f>
        <v>131.04</v>
      </c>
      <c r="O223" s="242"/>
      <c r="P223" s="232"/>
      <c r="Q223" s="232"/>
    </row>
    <row r="224" spans="1:17" ht="36.75" customHeight="1">
      <c r="A224" s="343" t="s">
        <v>12653</v>
      </c>
      <c r="B224" s="359" t="str">
        <f>IFERROR(VLOOKUP(C224,TABELAS!$A:$E,5,FALSE),"")</f>
        <v>SINAPI 07/2024</v>
      </c>
      <c r="C224" s="359">
        <v>103307</v>
      </c>
      <c r="D224" s="393" t="str">
        <f>IFERROR(VLOOKUP(C224,TABELAS!$A:$D,2,FALSE),"")</f>
        <v>INSTALAÇÃO DE LIXEIRA METÁLICA DUPLA, CAPACIDADE DE 60 L, EM TUBO DE AÇO CARBONO E CESTOS EM CHAPA DE AÇO COM PINTURA ELETROSTÁTICA, SOBRE PISO DE CONCRETO EXISTENTE. AF_11/2021</v>
      </c>
      <c r="E224" s="346" t="str">
        <f>IFERROR(VLOOKUP(C224,TABELAS!$A:$D,3,FALSE),"")</f>
        <v>UN</v>
      </c>
      <c r="F224" s="346"/>
      <c r="G224" s="346"/>
      <c r="H224" s="346"/>
      <c r="I224" s="346"/>
      <c r="J224" s="346"/>
      <c r="K224" s="346"/>
      <c r="L224" s="346"/>
      <c r="M224" s="346"/>
      <c r="N224" s="362"/>
      <c r="O224" s="242">
        <f>N226</f>
        <v>6</v>
      </c>
      <c r="P224" s="233">
        <f>IFERROR(VLOOKUP(C224,TABELAS!$A:$D,4,FALSE),"")</f>
        <v>1326.39</v>
      </c>
      <c r="Q224" s="233">
        <f>IFERROR(VLOOKUP(C224,TABELAS!$A:$F,6,FALSE),"")</f>
        <v>1336.1</v>
      </c>
    </row>
    <row r="225" spans="1:20">
      <c r="A225" s="370"/>
      <c r="B225" s="371"/>
      <c r="C225" s="371"/>
      <c r="D225" s="366" t="s">
        <v>12659</v>
      </c>
      <c r="E225" s="368"/>
      <c r="F225" s="368"/>
      <c r="G225" s="368"/>
      <c r="H225" s="368"/>
      <c r="I225" s="368"/>
      <c r="J225" s="368"/>
      <c r="K225" s="368"/>
      <c r="L225" s="346">
        <v>6</v>
      </c>
      <c r="M225" s="346" t="s">
        <v>12571</v>
      </c>
      <c r="N225" s="362">
        <f>L225</f>
        <v>6</v>
      </c>
      <c r="O225" s="242"/>
      <c r="P225" s="233"/>
      <c r="Q225" s="233"/>
    </row>
    <row r="226" spans="1:20">
      <c r="A226" s="370"/>
      <c r="B226" s="374"/>
      <c r="C226" s="375"/>
      <c r="D226" s="355" t="str">
        <f>"Total item "&amp;A224</f>
        <v>Total item 3.24</v>
      </c>
      <c r="E226" s="352"/>
      <c r="F226" s="356"/>
      <c r="G226" s="357"/>
      <c r="H226" s="356"/>
      <c r="I226" s="357"/>
      <c r="J226" s="356"/>
      <c r="K226" s="357"/>
      <c r="L226" s="357" t="s">
        <v>12561</v>
      </c>
      <c r="M226" s="357" t="s">
        <v>12571</v>
      </c>
      <c r="N226" s="358">
        <f>N225</f>
        <v>6</v>
      </c>
      <c r="O226" s="231"/>
      <c r="P226" s="233"/>
      <c r="Q226" s="233"/>
    </row>
    <row r="227" spans="1:20" ht="33.75">
      <c r="A227" s="343" t="s">
        <v>12657</v>
      </c>
      <c r="B227" s="359" t="str">
        <f>IFERROR(VLOOKUP(C227,TABELAS!$A:$E,5,FALSE),"")</f>
        <v>SINAPI 07/2024</v>
      </c>
      <c r="C227" s="359">
        <v>103314</v>
      </c>
      <c r="D227" s="393" t="str">
        <f>IFERROR(VLOOKUP(C227,TABELAS!$A:$D,2,FALSE),"")</f>
        <v>INSTALAÇÃO DE PERGOLADO DE MADEIRA, EM MAÇARANDUBA, ANGELIM OU EQUIVALENTE DA REGIÃO, FIXADO COM CONCRETO SOBRE PISO DE CONCRETO EXISTENTE. AF_11/2021</v>
      </c>
      <c r="E227" s="346" t="str">
        <f>IFERROR(VLOOKUP(C227,TABELAS!$A:$D,3,FALSE),"")</f>
        <v>M2</v>
      </c>
      <c r="F227" s="346"/>
      <c r="G227" s="346"/>
      <c r="H227" s="346"/>
      <c r="I227" s="346"/>
      <c r="J227" s="346"/>
      <c r="K227" s="346"/>
      <c r="L227" s="346"/>
      <c r="M227" s="346"/>
      <c r="N227" s="362"/>
      <c r="O227" s="242">
        <f>N229</f>
        <v>16.559999999999999</v>
      </c>
      <c r="P227" s="233">
        <f>IFERROR(VLOOKUP(C227,TABELAS!$A:$D,4,FALSE),"")</f>
        <v>264.77999999999997</v>
      </c>
      <c r="Q227" s="233">
        <f>IFERROR(VLOOKUP(C227,TABELAS!$A:$F,6,FALSE),"")</f>
        <v>268.18</v>
      </c>
    </row>
    <row r="228" spans="1:20">
      <c r="A228" s="370"/>
      <c r="B228" s="371"/>
      <c r="C228" s="371"/>
      <c r="D228" s="366" t="s">
        <v>12661</v>
      </c>
      <c r="E228" s="368"/>
      <c r="F228" s="346">
        <v>16.559999999999999</v>
      </c>
      <c r="G228" s="368"/>
      <c r="H228" s="368"/>
      <c r="I228" s="368"/>
      <c r="J228" s="368"/>
      <c r="K228" s="368"/>
      <c r="L228" s="346"/>
      <c r="M228" s="346" t="s">
        <v>12571</v>
      </c>
      <c r="N228" s="362">
        <f t="array" ref="N228:T228">F228:L228</f>
        <v>16.559999999999999</v>
      </c>
      <c r="O228" s="242">
        <v>0</v>
      </c>
      <c r="P228" s="233">
        <v>0</v>
      </c>
      <c r="Q228" s="233">
        <v>0</v>
      </c>
      <c r="R228">
        <v>0</v>
      </c>
      <c r="S228">
        <v>0</v>
      </c>
      <c r="T228">
        <v>0</v>
      </c>
    </row>
    <row r="229" spans="1:20">
      <c r="A229" s="370"/>
      <c r="B229" s="374"/>
      <c r="C229" s="375"/>
      <c r="D229" s="355" t="str">
        <f>"Total item "&amp;A227</f>
        <v>Total item 3.25</v>
      </c>
      <c r="E229" s="352"/>
      <c r="F229" s="356"/>
      <c r="G229" s="357"/>
      <c r="H229" s="356"/>
      <c r="I229" s="357"/>
      <c r="J229" s="356"/>
      <c r="K229" s="357"/>
      <c r="L229" s="357" t="s">
        <v>12561</v>
      </c>
      <c r="M229" s="357" t="s">
        <v>12571</v>
      </c>
      <c r="N229" s="358">
        <f>N228</f>
        <v>16.559999999999999</v>
      </c>
      <c r="O229" s="231"/>
      <c r="P229" s="233"/>
      <c r="Q229" s="233"/>
    </row>
    <row r="230" spans="1:20" ht="27.75" customHeight="1">
      <c r="A230" s="343" t="s">
        <v>12658</v>
      </c>
      <c r="B230" s="359" t="str">
        <f>IFERROR(VLOOKUP(C140,'COMPOSIÇÕES '!$A:$E,3,FALSE),"")</f>
        <v>COMPOSIÇÃO</v>
      </c>
      <c r="C230" s="344" t="s">
        <v>12663</v>
      </c>
      <c r="D230" s="345" t="str">
        <f>IFERROR(VLOOKUP(C230,'COMPOSIÇÕES '!$A:$D,4,FALSE),"")</f>
        <v>MESA DE CONCRETO POLIDO FCK=21 MPA, COM TABULEIRO EM PASTILHA CERÂMICA, BASE DE TUBO DE CONCRETO ø=0,30M E BANCOS EM TUBO DE CONCRETO ø=0,40M</v>
      </c>
      <c r="E230" s="193" t="str">
        <f>IFERROR(VLOOKUP(C230,'COMPOSIÇÕES '!$A:$J,5,FALSE),"")</f>
        <v xml:space="preserve">UN    </v>
      </c>
      <c r="F230" s="368"/>
      <c r="G230" s="368"/>
      <c r="H230" s="368"/>
      <c r="I230" s="368"/>
      <c r="J230" s="368"/>
      <c r="K230" s="368"/>
      <c r="L230" s="368"/>
      <c r="M230" s="368"/>
      <c r="N230" s="380"/>
      <c r="O230" s="242">
        <f>N232</f>
        <v>2</v>
      </c>
      <c r="P230" s="334">
        <f>IFERROR(VLOOKUP(C230,'COMPOSIÇÕES '!$A:$J,8,FALSE),"")</f>
        <v>871.6</v>
      </c>
      <c r="Q230" s="334">
        <f>IFERROR(VLOOKUP(C230,'COMPOSIÇÕES '!$A:$J,10,FALSE),"")</f>
        <v>917.27</v>
      </c>
    </row>
    <row r="231" spans="1:20">
      <c r="A231" s="370"/>
      <c r="B231" s="374"/>
      <c r="C231" s="375"/>
      <c r="D231" s="379" t="s">
        <v>12664</v>
      </c>
      <c r="E231" s="352"/>
      <c r="F231" s="353" t="s">
        <v>12535</v>
      </c>
      <c r="G231" s="353"/>
      <c r="H231" s="353"/>
      <c r="I231" s="353"/>
      <c r="J231" s="353"/>
      <c r="K231" s="353"/>
      <c r="L231" s="353">
        <v>2</v>
      </c>
      <c r="M231" s="357" t="s">
        <v>12571</v>
      </c>
      <c r="N231" s="354">
        <f>TRUNC(PRODUCT(F231:L231),2)</f>
        <v>2</v>
      </c>
      <c r="O231" s="231"/>
      <c r="P231" s="233"/>
      <c r="Q231" s="233"/>
    </row>
    <row r="232" spans="1:20">
      <c r="A232" s="370"/>
      <c r="B232" s="374"/>
      <c r="C232" s="375"/>
      <c r="D232" s="355" t="str">
        <f>"Total item"&amp;A230</f>
        <v>Total item3.26</v>
      </c>
      <c r="E232" s="352"/>
      <c r="F232" s="356"/>
      <c r="G232" s="357"/>
      <c r="H232" s="356"/>
      <c r="I232" s="357"/>
      <c r="J232" s="356"/>
      <c r="K232" s="357"/>
      <c r="L232" s="357" t="s">
        <v>12561</v>
      </c>
      <c r="M232" s="357" t="s">
        <v>12571</v>
      </c>
      <c r="N232" s="358">
        <f>SUM(N231:N231)</f>
        <v>2</v>
      </c>
      <c r="O232" s="231"/>
      <c r="P232" s="233"/>
      <c r="Q232" s="233"/>
    </row>
    <row r="233" spans="1:20">
      <c r="A233" s="343" t="s">
        <v>12660</v>
      </c>
      <c r="B233" s="359" t="s">
        <v>12666</v>
      </c>
      <c r="C233" s="344" t="s">
        <v>12851</v>
      </c>
      <c r="D233" s="345" t="str">
        <f>IFERROR(VLOOKUP(C233,'COMPOSIÇÕES '!$A:$D,4,FALSE),"")</f>
        <v>MOBOLIÁRIO URBANO-BANCO DE PRAÇA SEM ENCOSTO</v>
      </c>
      <c r="E233" s="193" t="str">
        <f>IFERROR(VLOOKUP(C233,'COMPOSIÇÕES '!$A:$J,5,FALSE),"")</f>
        <v>M</v>
      </c>
      <c r="F233" s="368"/>
      <c r="G233" s="368"/>
      <c r="H233" s="368"/>
      <c r="I233" s="368"/>
      <c r="J233" s="368"/>
      <c r="K233" s="368"/>
      <c r="L233" s="368"/>
      <c r="M233" s="368"/>
      <c r="N233" s="380"/>
      <c r="O233" s="242">
        <f>N235</f>
        <v>27.52</v>
      </c>
      <c r="P233" s="334">
        <f>IFERROR(VLOOKUP(C233,'COMPOSIÇÕES '!$A:$J,8,FALSE),"")</f>
        <v>807.12</v>
      </c>
      <c r="Q233" s="334">
        <f>IFERROR(VLOOKUP(C233,'COMPOSIÇÕES '!$A:$J,10,FALSE),"")</f>
        <v>811.45</v>
      </c>
    </row>
    <row r="234" spans="1:20">
      <c r="A234" s="363"/>
      <c r="B234" s="349"/>
      <c r="C234" s="350"/>
      <c r="D234" s="366" t="s">
        <v>12665</v>
      </c>
      <c r="E234" s="352"/>
      <c r="F234" s="353">
        <v>1.72</v>
      </c>
      <c r="G234" s="353"/>
      <c r="H234" s="353"/>
      <c r="I234" s="353"/>
      <c r="J234" s="353"/>
      <c r="K234" s="353"/>
      <c r="L234" s="353">
        <v>16</v>
      </c>
      <c r="M234" s="357" t="s">
        <v>12571</v>
      </c>
      <c r="N234" s="354">
        <f>TRUNC(PRODUCT(F234:L234),2)</f>
        <v>27.52</v>
      </c>
      <c r="O234" s="338"/>
      <c r="P234" s="339"/>
      <c r="Q234" s="339"/>
    </row>
    <row r="235" spans="1:20">
      <c r="A235" s="363"/>
      <c r="B235" s="349"/>
      <c r="C235" s="350"/>
      <c r="D235" s="355" t="str">
        <f>"Total item "&amp;A233</f>
        <v>Total item 3.27</v>
      </c>
      <c r="E235" s="352"/>
      <c r="F235" s="356"/>
      <c r="G235" s="357"/>
      <c r="H235" s="356"/>
      <c r="I235" s="357"/>
      <c r="J235" s="356"/>
      <c r="K235" s="357"/>
      <c r="L235" s="357" t="s">
        <v>12561</v>
      </c>
      <c r="M235" s="357" t="s">
        <v>12571</v>
      </c>
      <c r="N235" s="358">
        <f>SUM(N234:N234)</f>
        <v>27.52</v>
      </c>
      <c r="O235" s="337"/>
      <c r="P235" s="339"/>
      <c r="Q235" s="339"/>
    </row>
    <row r="236" spans="1:20" ht="22.5">
      <c r="A236" s="343" t="s">
        <v>12662</v>
      </c>
      <c r="B236" s="359" t="s">
        <v>12666</v>
      </c>
      <c r="C236" s="344" t="s">
        <v>12667</v>
      </c>
      <c r="D236" s="345" t="str">
        <f>IFERROR(VLOOKUP(C236,'COMPOSIÇÕES '!$A:$D,4,FALSE),"")</f>
        <v>PLACA DE INAUGURAÇÃO EM ALUMÍNIO COM ACRÍLICO, 80X60CM, COM LOGOMARCA E MOLDURA</v>
      </c>
      <c r="E236" s="193" t="str">
        <f>IFERROR(VLOOKUP(C236,'COMPOSIÇÕES '!$A:$J,5,FALSE),"")</f>
        <v>UN</v>
      </c>
      <c r="F236" s="368"/>
      <c r="G236" s="368"/>
      <c r="H236" s="368"/>
      <c r="I236" s="368"/>
      <c r="J236" s="368"/>
      <c r="K236" s="368"/>
      <c r="L236" s="368"/>
      <c r="M236" s="368"/>
      <c r="N236" s="380"/>
      <c r="O236" s="242">
        <f>N238</f>
        <v>1</v>
      </c>
      <c r="P236" s="334">
        <f>IFERROR(VLOOKUP(C236,'COMPOSIÇÕES '!$A:$J,8,FALSE),"")</f>
        <v>1214.1199999999999</v>
      </c>
      <c r="Q236" s="334">
        <f>IFERROR(VLOOKUP(C236,'COMPOSIÇÕES '!$A:$J,10,FALSE),"")</f>
        <v>1215.9100000000001</v>
      </c>
    </row>
    <row r="237" spans="1:20">
      <c r="A237" s="370"/>
      <c r="B237" s="374"/>
      <c r="C237" s="375"/>
      <c r="D237" s="379" t="s">
        <v>12664</v>
      </c>
      <c r="E237" s="352"/>
      <c r="F237" s="353" t="s">
        <v>12535</v>
      </c>
      <c r="G237" s="353"/>
      <c r="H237" s="353"/>
      <c r="I237" s="353"/>
      <c r="J237" s="353"/>
      <c r="K237" s="353"/>
      <c r="L237" s="353">
        <v>1</v>
      </c>
      <c r="M237" s="357" t="s">
        <v>12571</v>
      </c>
      <c r="N237" s="354">
        <f>TRUNC(PRODUCT(F237:L237),2)</f>
        <v>1</v>
      </c>
      <c r="O237" s="231"/>
      <c r="P237" s="233"/>
      <c r="Q237" s="233"/>
    </row>
    <row r="238" spans="1:20">
      <c r="A238" s="370"/>
      <c r="B238" s="374"/>
      <c r="C238" s="375"/>
      <c r="D238" s="355" t="str">
        <f>"Total item"&amp;A236</f>
        <v>Total item3.28</v>
      </c>
      <c r="E238" s="352"/>
      <c r="F238" s="356"/>
      <c r="G238" s="357"/>
      <c r="H238" s="356"/>
      <c r="I238" s="357"/>
      <c r="J238" s="356"/>
      <c r="K238" s="357"/>
      <c r="L238" s="357" t="s">
        <v>12561</v>
      </c>
      <c r="M238" s="357" t="s">
        <v>12571</v>
      </c>
      <c r="N238" s="358">
        <f>SUM(N237:N237)</f>
        <v>1</v>
      </c>
      <c r="O238" s="231"/>
      <c r="P238" s="233"/>
      <c r="Q238" s="233"/>
    </row>
    <row r="239" spans="1:20" s="556" customFormat="1">
      <c r="A239" s="547">
        <v>4</v>
      </c>
      <c r="B239" s="548"/>
      <c r="C239" s="549"/>
      <c r="D239" s="548" t="s">
        <v>12914</v>
      </c>
      <c r="E239" s="549"/>
      <c r="F239" s="548"/>
      <c r="G239" s="550"/>
      <c r="H239" s="548"/>
      <c r="I239" s="550"/>
      <c r="J239" s="548"/>
      <c r="K239" s="550"/>
      <c r="L239" s="548"/>
      <c r="M239" s="550"/>
      <c r="N239" s="551"/>
      <c r="O239" s="552"/>
      <c r="P239" s="553" t="s">
        <v>12566</v>
      </c>
      <c r="Q239" s="554" t="s">
        <v>12567</v>
      </c>
      <c r="R239" s="555"/>
      <c r="S239" s="555"/>
    </row>
    <row r="240" spans="1:20">
      <c r="A240" s="343" t="s">
        <v>12913</v>
      </c>
      <c r="B240" s="359" t="s">
        <v>12666</v>
      </c>
      <c r="C240" s="344" t="s">
        <v>12925</v>
      </c>
      <c r="D240" s="345" t="str">
        <f>IFERROR(VLOOKUP(C240,'COMPOSIÇÕES '!$A:$D,4,FALSE),"")</f>
        <v>ADMINISTRAÇÃO LOCAL DE OBRA</v>
      </c>
      <c r="E240" s="193" t="str">
        <f>IFERROR(VLOOKUP(C240,'COMPOSIÇÕES '!$A:$J,5,FALSE),"")</f>
        <v>UN</v>
      </c>
      <c r="F240" s="368"/>
      <c r="G240" s="368"/>
      <c r="H240" s="368"/>
      <c r="I240" s="368"/>
      <c r="J240" s="368"/>
      <c r="K240" s="368"/>
      <c r="L240" s="368"/>
      <c r="M240" s="368"/>
      <c r="N240" s="380"/>
      <c r="O240" s="242">
        <f>N242</f>
        <v>1</v>
      </c>
      <c r="P240" s="334">
        <f>IFERROR(VLOOKUP(C240,'COMPOSIÇÕES '!$A:$J,8,FALSE),"")</f>
        <v>9018.86</v>
      </c>
      <c r="Q240" s="334">
        <f>IFERROR(VLOOKUP(C240,'COMPOSIÇÕES '!$A:$J,10,FALSE),"")</f>
        <v>10401.56</v>
      </c>
    </row>
    <row r="241" spans="1:17">
      <c r="A241" s="370"/>
      <c r="B241" s="374"/>
      <c r="C241" s="375"/>
      <c r="D241" s="379" t="s">
        <v>12664</v>
      </c>
      <c r="E241" s="352"/>
      <c r="F241" s="353" t="s">
        <v>12535</v>
      </c>
      <c r="G241" s="353"/>
      <c r="H241" s="353"/>
      <c r="I241" s="353"/>
      <c r="J241" s="353"/>
      <c r="K241" s="353"/>
      <c r="L241" s="353">
        <v>1</v>
      </c>
      <c r="M241" s="357" t="s">
        <v>12571</v>
      </c>
      <c r="N241" s="354">
        <f>TRUNC(PRODUCT(F241:L241),2)</f>
        <v>1</v>
      </c>
      <c r="O241" s="231"/>
      <c r="P241" s="233"/>
      <c r="Q241" s="233"/>
    </row>
    <row r="242" spans="1:17">
      <c r="A242" s="370"/>
      <c r="B242" s="374"/>
      <c r="C242" s="375"/>
      <c r="D242" s="355" t="str">
        <f>"Total item"&amp;A240</f>
        <v>Total item4.1</v>
      </c>
      <c r="E242" s="352"/>
      <c r="F242" s="356"/>
      <c r="G242" s="357"/>
      <c r="H242" s="356"/>
      <c r="I242" s="357"/>
      <c r="J242" s="356"/>
      <c r="K242" s="357"/>
      <c r="L242" s="357" t="s">
        <v>12561</v>
      </c>
      <c r="M242" s="357" t="s">
        <v>12571</v>
      </c>
      <c r="N242" s="358">
        <f>SUM(N241:N241)</f>
        <v>1</v>
      </c>
      <c r="O242" s="231"/>
      <c r="P242" s="233"/>
      <c r="Q242" s="233"/>
    </row>
    <row r="243" spans="1:17" ht="15.75" thickBot="1">
      <c r="A243" s="381"/>
      <c r="B243" s="382"/>
      <c r="C243" s="382"/>
      <c r="D243" s="383"/>
      <c r="E243" s="384"/>
      <c r="F243" s="385"/>
      <c r="G243" s="387"/>
      <c r="H243" s="386"/>
      <c r="I243" s="411"/>
      <c r="J243" s="385"/>
      <c r="K243" s="387"/>
      <c r="L243" s="387"/>
      <c r="M243" s="387"/>
      <c r="N243" s="388"/>
      <c r="O243" s="242"/>
      <c r="P243" s="232" t="str">
        <f>IFERROR(VLOOKUP(#REF!,TABELAS!$A:$D,4,FALSE),"")</f>
        <v/>
      </c>
      <c r="Q243" s="232" t="str">
        <f>IFERROR(VLOOKUP(#REF!,TABELAS!$A:$F,6,FALSE),"")</f>
        <v/>
      </c>
    </row>
    <row r="244" spans="1:17">
      <c r="A244" s="923"/>
      <c r="B244" s="923"/>
      <c r="C244" s="923"/>
      <c r="D244" s="923"/>
      <c r="E244" s="929"/>
      <c r="F244" s="929"/>
      <c r="G244" s="929"/>
      <c r="H244" s="929"/>
      <c r="I244" s="929"/>
      <c r="J244" s="929"/>
      <c r="K244" s="929"/>
      <c r="L244" s="929"/>
      <c r="M244" s="929"/>
      <c r="N244" s="929"/>
      <c r="O244" s="225"/>
      <c r="P244" s="226"/>
      <c r="Q244" s="227"/>
    </row>
    <row r="245" spans="1:17">
      <c r="A245" s="526"/>
      <c r="B245" s="526"/>
      <c r="C245" s="526"/>
      <c r="D245" s="526"/>
      <c r="E245" s="527"/>
      <c r="F245" s="527"/>
      <c r="G245" s="527"/>
      <c r="H245" s="527"/>
      <c r="I245" s="527"/>
      <c r="J245" s="527"/>
      <c r="K245" s="527"/>
      <c r="L245" s="527"/>
      <c r="M245" s="29"/>
      <c r="N245" s="527"/>
      <c r="O245" s="225"/>
      <c r="P245" s="226"/>
      <c r="Q245" s="227"/>
    </row>
    <row r="246" spans="1:17">
      <c r="A246" s="526"/>
      <c r="B246" s="526"/>
      <c r="C246" s="526"/>
      <c r="D246" s="526"/>
      <c r="E246" s="527"/>
      <c r="F246" s="527"/>
      <c r="G246" s="527"/>
      <c r="H246" s="527"/>
      <c r="I246" s="527"/>
      <c r="J246" s="527"/>
      <c r="K246" s="527"/>
      <c r="L246" s="527"/>
      <c r="M246" s="29"/>
      <c r="N246" s="527"/>
      <c r="O246" s="225"/>
      <c r="P246" s="226"/>
      <c r="Q246" s="227"/>
    </row>
    <row r="247" spans="1:17">
      <c r="A247" s="526"/>
      <c r="B247" s="526"/>
      <c r="C247" s="526"/>
      <c r="D247" s="526"/>
      <c r="E247" s="527"/>
      <c r="F247" s="527"/>
      <c r="G247" s="527"/>
      <c r="H247" s="527"/>
      <c r="I247" s="527"/>
      <c r="J247" s="527"/>
      <c r="K247" s="527"/>
      <c r="L247" s="527"/>
      <c r="M247" s="29"/>
      <c r="N247" s="527"/>
      <c r="O247" s="225"/>
      <c r="P247" s="226"/>
      <c r="Q247" s="227"/>
    </row>
    <row r="248" spans="1:17" hidden="1">
      <c r="A248" s="526"/>
      <c r="B248" s="526"/>
      <c r="C248" s="526"/>
      <c r="D248" s="526"/>
      <c r="E248" s="527"/>
      <c r="F248" s="527"/>
      <c r="G248" s="527"/>
      <c r="H248" s="527"/>
      <c r="I248" s="527"/>
      <c r="J248" s="527"/>
      <c r="K248" s="527"/>
      <c r="L248" s="527"/>
      <c r="M248" s="29"/>
      <c r="N248" s="527"/>
      <c r="O248" s="225"/>
      <c r="P248" s="226"/>
      <c r="Q248" s="227"/>
    </row>
    <row r="249" spans="1:17" hidden="1">
      <c r="A249" s="526"/>
      <c r="B249" s="526"/>
      <c r="C249" s="526"/>
      <c r="D249" s="526"/>
      <c r="E249" s="527"/>
      <c r="F249" s="527"/>
      <c r="G249" s="527"/>
      <c r="H249" s="527"/>
      <c r="I249" s="527"/>
      <c r="J249" s="527"/>
      <c r="K249" s="527"/>
      <c r="L249" s="527"/>
      <c r="M249" s="29"/>
      <c r="N249" s="527"/>
      <c r="O249" s="225"/>
      <c r="P249" s="226"/>
      <c r="Q249" s="227"/>
    </row>
    <row r="250" spans="1:17" hidden="1">
      <c r="A250" s="526"/>
      <c r="B250" s="526"/>
      <c r="C250" s="526"/>
      <c r="D250" s="526"/>
      <c r="E250" s="527"/>
      <c r="F250" s="527"/>
      <c r="G250" s="527"/>
      <c r="H250" s="527"/>
      <c r="I250" s="527"/>
      <c r="J250" s="527"/>
      <c r="K250" s="527"/>
      <c r="L250" s="527"/>
      <c r="M250" s="29"/>
      <c r="N250" s="527"/>
      <c r="O250" s="225"/>
      <c r="P250" s="226"/>
      <c r="Q250" s="227"/>
    </row>
    <row r="251" spans="1:17" hidden="1">
      <c r="A251" s="526"/>
      <c r="B251" s="526"/>
      <c r="C251" s="526"/>
      <c r="D251" s="526"/>
      <c r="E251" s="527"/>
      <c r="F251" s="527"/>
      <c r="G251" s="527"/>
      <c r="H251" s="527"/>
      <c r="I251" s="527"/>
      <c r="J251" s="527"/>
      <c r="K251" s="527"/>
      <c r="L251" s="527"/>
      <c r="M251" s="29"/>
      <c r="N251" s="527"/>
      <c r="O251" s="225"/>
      <c r="P251" s="226"/>
      <c r="Q251" s="227"/>
    </row>
    <row r="252" spans="1:17" hidden="1">
      <c r="A252" s="526"/>
      <c r="B252" s="526"/>
      <c r="C252" s="526"/>
      <c r="D252" s="526"/>
      <c r="E252" s="527"/>
      <c r="F252" s="527"/>
      <c r="G252" s="527"/>
      <c r="H252" s="527"/>
      <c r="I252" s="527"/>
      <c r="J252" s="527"/>
      <c r="K252" s="527"/>
      <c r="L252" s="527"/>
      <c r="M252" s="29"/>
      <c r="N252" s="527"/>
      <c r="O252" s="225"/>
      <c r="P252" s="226"/>
      <c r="Q252" s="227"/>
    </row>
    <row r="253" spans="1:17" ht="15" hidden="1" customHeight="1">
      <c r="A253" s="911"/>
      <c r="B253" s="911"/>
      <c r="C253" s="911"/>
      <c r="D253" s="911"/>
      <c r="E253" s="924"/>
      <c r="F253" s="924"/>
      <c r="G253" s="924"/>
      <c r="H253" s="924"/>
      <c r="I253" s="924"/>
      <c r="J253" s="924"/>
      <c r="K253" s="924"/>
      <c r="L253" s="924"/>
      <c r="M253" s="924"/>
      <c r="N253" s="924"/>
      <c r="O253" s="225"/>
      <c r="P253" s="226"/>
      <c r="Q253" s="227"/>
    </row>
    <row r="254" spans="1:17" ht="24.75" hidden="1" customHeight="1">
      <c r="B254" s="26"/>
      <c r="C254" s="104"/>
      <c r="D254" s="27"/>
      <c r="E254" s="389"/>
      <c r="F254" s="28"/>
      <c r="G254" s="408"/>
      <c r="H254" s="28"/>
      <c r="I254" s="219"/>
      <c r="J254" s="29"/>
      <c r="K254" s="219"/>
      <c r="L254" s="28"/>
      <c r="M254" s="28"/>
      <c r="N254" s="220"/>
      <c r="O254" s="225"/>
      <c r="P254" s="226"/>
      <c r="Q254" s="227"/>
    </row>
    <row r="255" spans="1:17" hidden="1">
      <c r="B255" s="26"/>
      <c r="C255" s="104"/>
      <c r="D255" s="30"/>
      <c r="E255" s="219"/>
      <c r="F255" s="29"/>
      <c r="G255" s="219"/>
      <c r="H255" s="29"/>
      <c r="I255" s="219"/>
      <c r="J255" s="29"/>
      <c r="K255" s="219"/>
      <c r="L255" s="29"/>
      <c r="M255" s="29"/>
      <c r="N255" s="333" t="e">
        <f>+(#REF!/#REF!)</f>
        <v>#REF!</v>
      </c>
      <c r="O255" s="234"/>
    </row>
    <row r="256" spans="1:17" hidden="1">
      <c r="A256"/>
      <c r="B256" s="26"/>
      <c r="C256" s="104"/>
      <c r="D256" s="27"/>
      <c r="E256" s="219"/>
      <c r="F256" s="28"/>
      <c r="G256" s="408"/>
      <c r="H256" s="28"/>
      <c r="I256" s="219"/>
      <c r="J256" s="29"/>
      <c r="K256" s="219"/>
      <c r="L256" s="28"/>
      <c r="M256" s="28"/>
      <c r="N256" s="220"/>
      <c r="O256" s="234"/>
    </row>
    <row r="257" spans="1:15" hidden="1">
      <c r="A257"/>
      <c r="B257" s="34"/>
      <c r="C257" s="104"/>
      <c r="D257" s="35"/>
      <c r="E257" s="218"/>
      <c r="F257" s="28"/>
      <c r="G257" s="408"/>
      <c r="H257" s="28"/>
      <c r="I257" s="219"/>
      <c r="J257" s="29"/>
      <c r="K257" s="219"/>
      <c r="L257" s="36"/>
      <c r="M257" s="36"/>
      <c r="N257" s="221"/>
      <c r="O257" s="234"/>
    </row>
    <row r="258" spans="1:15" hidden="1">
      <c r="A258"/>
      <c r="N258" s="222"/>
      <c r="O258" s="234"/>
    </row>
    <row r="259" spans="1:15" hidden="1">
      <c r="A259"/>
      <c r="B259"/>
      <c r="C259" s="106"/>
      <c r="O259" s="234"/>
    </row>
    <row r="260" spans="1:15" hidden="1">
      <c r="A260"/>
      <c r="B260"/>
      <c r="C260" s="106"/>
      <c r="O260" s="234"/>
    </row>
    <row r="261" spans="1:15" hidden="1">
      <c r="A261"/>
      <c r="B261"/>
      <c r="C261" s="106"/>
      <c r="O261" s="234"/>
    </row>
    <row r="262" spans="1:15" hidden="1">
      <c r="A262"/>
      <c r="B262"/>
      <c r="C262" s="106"/>
      <c r="O262" s="234"/>
    </row>
    <row r="263" spans="1:15" hidden="1">
      <c r="A263"/>
      <c r="B263"/>
      <c r="C263" s="106"/>
      <c r="O263" s="234"/>
    </row>
    <row r="264" spans="1:15" hidden="1">
      <c r="A264"/>
      <c r="B264"/>
      <c r="C264" s="106"/>
      <c r="O264" s="234"/>
    </row>
    <row r="265" spans="1:15" hidden="1">
      <c r="A265"/>
      <c r="B265"/>
      <c r="C265" s="106"/>
      <c r="O265" s="234"/>
    </row>
    <row r="266" spans="1:15" hidden="1">
      <c r="A266"/>
      <c r="B266"/>
      <c r="C266" s="106"/>
      <c r="O266" s="234"/>
    </row>
    <row r="267" spans="1:15" hidden="1">
      <c r="A267"/>
      <c r="B267"/>
      <c r="C267" s="106"/>
      <c r="O267" s="234"/>
    </row>
    <row r="268" spans="1:15" hidden="1">
      <c r="A268"/>
      <c r="B268"/>
      <c r="C268" s="106"/>
      <c r="O268" s="234"/>
    </row>
    <row r="269" spans="1:15" hidden="1">
      <c r="A269"/>
      <c r="B269"/>
      <c r="C269" s="106"/>
      <c r="O269" s="234"/>
    </row>
    <row r="270" spans="1:15" hidden="1">
      <c r="A270"/>
      <c r="B270"/>
      <c r="C270" s="106"/>
      <c r="O270" s="234"/>
    </row>
    <row r="271" spans="1:15" hidden="1">
      <c r="A271"/>
      <c r="B271"/>
      <c r="C271" s="106"/>
      <c r="O271" s="234"/>
    </row>
    <row r="272" spans="1:15" hidden="1">
      <c r="A272"/>
      <c r="B272"/>
      <c r="C272" s="106"/>
      <c r="O272" s="234"/>
    </row>
    <row r="273" spans="1:15" hidden="1">
      <c r="A273"/>
      <c r="B273"/>
      <c r="C273" s="106"/>
      <c r="O273" s="234"/>
    </row>
    <row r="274" spans="1:15" hidden="1">
      <c r="A274"/>
      <c r="B274"/>
      <c r="C274" s="106"/>
      <c r="O274" s="234"/>
    </row>
    <row r="275" spans="1:15" hidden="1">
      <c r="A275"/>
      <c r="B275"/>
      <c r="C275" s="106"/>
    </row>
    <row r="276" spans="1:15" hidden="1">
      <c r="A276"/>
      <c r="B276"/>
      <c r="C276" s="106"/>
    </row>
    <row r="277" spans="1:15" hidden="1">
      <c r="A277"/>
      <c r="B277"/>
      <c r="C277" s="106"/>
      <c r="O277" s="234"/>
    </row>
    <row r="278" spans="1:15" hidden="1">
      <c r="A278"/>
      <c r="B278"/>
      <c r="C278" s="106"/>
      <c r="O278" s="234"/>
    </row>
    <row r="279" spans="1:15" hidden="1">
      <c r="A279"/>
      <c r="B279"/>
      <c r="C279" s="106"/>
      <c r="O279" s="234"/>
    </row>
    <row r="280" spans="1:15" hidden="1">
      <c r="A280"/>
      <c r="B280"/>
      <c r="C280" s="106"/>
      <c r="O280" s="234"/>
    </row>
    <row r="281" spans="1:15" hidden="1">
      <c r="A281"/>
      <c r="B281"/>
      <c r="C281" s="106"/>
      <c r="O281" s="234"/>
    </row>
    <row r="282" spans="1:15" hidden="1">
      <c r="A282"/>
      <c r="B282"/>
      <c r="C282" s="106"/>
      <c r="O282" s="234"/>
    </row>
    <row r="283" spans="1:15" hidden="1">
      <c r="A283"/>
      <c r="B283"/>
      <c r="C283" s="106"/>
      <c r="O283" s="234"/>
    </row>
    <row r="284" spans="1:15" hidden="1">
      <c r="A284"/>
      <c r="B284"/>
      <c r="C284" s="106"/>
      <c r="O284" s="234"/>
    </row>
    <row r="285" spans="1:15" hidden="1">
      <c r="A285"/>
      <c r="B285"/>
      <c r="C285" s="106"/>
      <c r="O285" s="234"/>
    </row>
    <row r="286" spans="1:15" hidden="1">
      <c r="A286"/>
      <c r="B286"/>
      <c r="C286" s="106"/>
      <c r="O286" s="234"/>
    </row>
    <row r="287" spans="1:15" hidden="1">
      <c r="A287"/>
      <c r="B287"/>
      <c r="C287" s="106"/>
      <c r="O287" s="234"/>
    </row>
    <row r="288" spans="1:15" hidden="1">
      <c r="A288"/>
      <c r="B288"/>
      <c r="C288" s="106"/>
      <c r="O288" s="234"/>
    </row>
    <row r="289" spans="1:15" hidden="1">
      <c r="A289"/>
      <c r="B289"/>
      <c r="C289" s="106"/>
      <c r="O289" s="234"/>
    </row>
    <row r="290" spans="1:15" hidden="1">
      <c r="A290"/>
      <c r="B290"/>
      <c r="C290" s="106"/>
      <c r="O290" s="234"/>
    </row>
    <row r="291" spans="1:15" hidden="1">
      <c r="A291"/>
      <c r="B291"/>
      <c r="C291" s="106"/>
      <c r="O291" s="234"/>
    </row>
    <row r="292" spans="1:15" hidden="1">
      <c r="A292"/>
      <c r="B292"/>
      <c r="C292" s="106"/>
      <c r="O292" s="234"/>
    </row>
    <row r="293" spans="1:15" hidden="1">
      <c r="A293"/>
      <c r="B293"/>
      <c r="C293" s="106"/>
      <c r="O293" s="234"/>
    </row>
    <row r="294" spans="1:15" hidden="1">
      <c r="A294"/>
      <c r="B294"/>
      <c r="C294" s="106"/>
      <c r="O294" s="234"/>
    </row>
    <row r="295" spans="1:15" hidden="1">
      <c r="A295"/>
      <c r="B295"/>
      <c r="C295" s="106"/>
      <c r="O295" s="234"/>
    </row>
    <row r="296" spans="1:15" hidden="1">
      <c r="A296"/>
      <c r="B296"/>
      <c r="C296" s="106"/>
      <c r="O296" s="234"/>
    </row>
    <row r="297" spans="1:15" hidden="1">
      <c r="A297"/>
      <c r="B297"/>
      <c r="C297" s="106"/>
      <c r="O297" s="234"/>
    </row>
    <row r="298" spans="1:15" hidden="1">
      <c r="A298"/>
      <c r="B298"/>
      <c r="C298" s="106"/>
      <c r="O298" s="234"/>
    </row>
    <row r="299" spans="1:15" hidden="1">
      <c r="A299"/>
      <c r="B299"/>
      <c r="C299" s="106"/>
      <c r="O299" s="234"/>
    </row>
    <row r="300" spans="1:15" hidden="1">
      <c r="A300"/>
      <c r="B300"/>
      <c r="C300" s="106"/>
      <c r="O300" s="234"/>
    </row>
    <row r="301" spans="1:15" hidden="1">
      <c r="A301"/>
      <c r="B301"/>
      <c r="C301" s="106"/>
      <c r="O301" s="234"/>
    </row>
    <row r="302" spans="1:15" hidden="1">
      <c r="A302"/>
      <c r="B302"/>
      <c r="C302" s="106"/>
      <c r="O302" s="234"/>
    </row>
    <row r="303" spans="1:15" hidden="1">
      <c r="A303"/>
      <c r="B303"/>
      <c r="C303" s="106"/>
      <c r="O303" s="234"/>
    </row>
    <row r="304" spans="1:15" hidden="1">
      <c r="A304"/>
      <c r="B304"/>
      <c r="C304" s="106"/>
      <c r="O304" s="234"/>
    </row>
    <row r="305" spans="1:15" hidden="1">
      <c r="A305"/>
      <c r="B305"/>
      <c r="C305" s="106"/>
      <c r="O305" s="234"/>
    </row>
    <row r="306" spans="1:15" hidden="1">
      <c r="A306"/>
      <c r="B306"/>
      <c r="C306" s="106"/>
      <c r="O306" s="234"/>
    </row>
    <row r="307" spans="1:15" hidden="1">
      <c r="A307"/>
      <c r="B307"/>
      <c r="C307" s="106"/>
      <c r="O307" s="234"/>
    </row>
    <row r="308" spans="1:15" hidden="1">
      <c r="A308"/>
      <c r="B308"/>
      <c r="C308" s="106"/>
      <c r="O308" s="234"/>
    </row>
    <row r="309" spans="1:15" hidden="1">
      <c r="A309"/>
      <c r="B309"/>
      <c r="C309" s="106"/>
      <c r="O309" s="234"/>
    </row>
    <row r="310" spans="1:15" hidden="1">
      <c r="A310"/>
      <c r="B310"/>
      <c r="C310" s="106"/>
      <c r="O310" s="234"/>
    </row>
    <row r="311" spans="1:15" hidden="1">
      <c r="A311"/>
      <c r="B311"/>
      <c r="C311" s="106"/>
      <c r="O311" s="234"/>
    </row>
    <row r="312" spans="1:15" hidden="1">
      <c r="A312"/>
      <c r="B312"/>
      <c r="C312" s="106"/>
      <c r="O312" s="234"/>
    </row>
    <row r="313" spans="1:15" hidden="1">
      <c r="A313"/>
      <c r="B313"/>
      <c r="C313" s="106"/>
      <c r="O313" s="234"/>
    </row>
    <row r="314" spans="1:15" hidden="1">
      <c r="A314"/>
      <c r="B314"/>
      <c r="C314" s="106"/>
      <c r="O314" s="234"/>
    </row>
    <row r="315" spans="1:15" hidden="1">
      <c r="A315"/>
      <c r="B315"/>
      <c r="C315" s="106"/>
      <c r="O315" s="234"/>
    </row>
    <row r="316" spans="1:15" hidden="1">
      <c r="A316"/>
      <c r="B316"/>
      <c r="C316" s="106"/>
      <c r="O316" s="234"/>
    </row>
    <row r="317" spans="1:15" hidden="1">
      <c r="A317"/>
      <c r="B317"/>
      <c r="C317" s="106"/>
      <c r="O317" s="234"/>
    </row>
    <row r="318" spans="1:15" hidden="1">
      <c r="A318"/>
      <c r="B318"/>
      <c r="C318" s="106"/>
      <c r="O318" s="234"/>
    </row>
    <row r="319" spans="1:15" hidden="1">
      <c r="A319"/>
      <c r="B319"/>
      <c r="C319" s="106"/>
      <c r="O319" s="234"/>
    </row>
    <row r="320" spans="1:15" hidden="1">
      <c r="A320"/>
      <c r="B320"/>
      <c r="C320" s="106"/>
      <c r="O320" s="234"/>
    </row>
    <row r="321" spans="1:15" hidden="1">
      <c r="A321"/>
      <c r="B321"/>
      <c r="C321" s="106"/>
      <c r="O321" s="234"/>
    </row>
    <row r="322" spans="1:15" hidden="1">
      <c r="A322"/>
      <c r="B322"/>
      <c r="C322" s="106"/>
      <c r="O322" s="234"/>
    </row>
    <row r="323" spans="1:15" hidden="1">
      <c r="A323"/>
      <c r="B323"/>
      <c r="C323" s="106"/>
      <c r="O323" s="234"/>
    </row>
    <row r="324" spans="1:15" hidden="1">
      <c r="A324"/>
      <c r="B324"/>
      <c r="C324" s="106"/>
      <c r="O324" s="234"/>
    </row>
    <row r="325" spans="1:15" hidden="1">
      <c r="A325"/>
      <c r="B325"/>
      <c r="C325" s="106"/>
      <c r="O325" s="234"/>
    </row>
    <row r="326" spans="1:15" hidden="1">
      <c r="A326"/>
      <c r="B326"/>
      <c r="C326" s="106"/>
      <c r="O326" s="234"/>
    </row>
    <row r="327" spans="1:15" hidden="1">
      <c r="A327"/>
      <c r="B327"/>
      <c r="C327" s="106"/>
      <c r="O327" s="234"/>
    </row>
    <row r="328" spans="1:15" hidden="1">
      <c r="A328"/>
      <c r="B328"/>
      <c r="C328" s="106"/>
      <c r="O328" s="234"/>
    </row>
    <row r="329" spans="1:15" hidden="1">
      <c r="A329"/>
      <c r="B329"/>
      <c r="C329" s="106"/>
      <c r="O329" s="234"/>
    </row>
    <row r="330" spans="1:15" hidden="1">
      <c r="A330"/>
      <c r="B330"/>
      <c r="C330" s="106"/>
      <c r="O330" s="234"/>
    </row>
    <row r="331" spans="1:15" hidden="1">
      <c r="A331"/>
      <c r="B331"/>
      <c r="C331" s="106"/>
      <c r="O331" s="234"/>
    </row>
    <row r="332" spans="1:15" hidden="1">
      <c r="A332"/>
      <c r="B332"/>
      <c r="C332" s="106"/>
      <c r="O332" s="234"/>
    </row>
    <row r="333" spans="1:15" hidden="1">
      <c r="A333"/>
      <c r="B333"/>
      <c r="C333" s="106"/>
      <c r="O333" s="234"/>
    </row>
    <row r="334" spans="1:15" hidden="1">
      <c r="A334"/>
      <c r="B334"/>
      <c r="C334" s="106"/>
      <c r="O334" s="234"/>
    </row>
    <row r="335" spans="1:15" hidden="1">
      <c r="A335"/>
      <c r="B335"/>
      <c r="C335" s="106"/>
      <c r="O335" s="234"/>
    </row>
    <row r="336" spans="1:15" hidden="1">
      <c r="A336"/>
      <c r="B336"/>
      <c r="C336" s="106"/>
      <c r="O336" s="234"/>
    </row>
    <row r="337" spans="1:15" hidden="1">
      <c r="A337"/>
      <c r="B337"/>
      <c r="C337" s="106"/>
      <c r="O337" s="234"/>
    </row>
    <row r="338" spans="1:15" hidden="1">
      <c r="A338"/>
      <c r="B338"/>
      <c r="C338" s="106"/>
      <c r="O338" s="234"/>
    </row>
    <row r="339" spans="1:15" hidden="1">
      <c r="A339"/>
      <c r="B339"/>
      <c r="C339" s="106"/>
      <c r="O339" s="234"/>
    </row>
    <row r="340" spans="1:15" hidden="1">
      <c r="A340"/>
      <c r="B340"/>
      <c r="C340" s="106"/>
      <c r="O340" s="234"/>
    </row>
    <row r="341" spans="1:15" hidden="1">
      <c r="A341"/>
      <c r="B341"/>
      <c r="C341" s="106"/>
      <c r="O341" s="234"/>
    </row>
    <row r="342" spans="1:15" hidden="1">
      <c r="A342"/>
      <c r="B342"/>
      <c r="C342" s="106"/>
      <c r="O342" s="234"/>
    </row>
    <row r="343" spans="1:15" hidden="1">
      <c r="A343"/>
      <c r="B343"/>
      <c r="C343" s="106"/>
      <c r="O343" s="234"/>
    </row>
    <row r="344" spans="1:15" hidden="1">
      <c r="A344"/>
      <c r="B344"/>
      <c r="C344" s="106"/>
      <c r="O344" s="234"/>
    </row>
    <row r="345" spans="1:15" hidden="1">
      <c r="A345"/>
      <c r="B345"/>
      <c r="C345" s="106"/>
      <c r="O345" s="234"/>
    </row>
    <row r="346" spans="1:15" hidden="1">
      <c r="A346"/>
      <c r="B346"/>
      <c r="C346" s="106"/>
      <c r="O346" s="234"/>
    </row>
    <row r="347" spans="1:15" hidden="1">
      <c r="A347"/>
      <c r="B347"/>
      <c r="C347" s="106"/>
      <c r="O347" s="234"/>
    </row>
    <row r="348" spans="1:15" hidden="1">
      <c r="A348"/>
      <c r="B348"/>
      <c r="C348" s="106"/>
      <c r="O348" s="234"/>
    </row>
    <row r="349" spans="1:15" hidden="1">
      <c r="A349"/>
      <c r="B349"/>
      <c r="C349" s="106"/>
      <c r="O349" s="234"/>
    </row>
    <row r="350" spans="1:15" hidden="1">
      <c r="A350"/>
      <c r="B350"/>
      <c r="C350" s="106"/>
      <c r="O350" s="234"/>
    </row>
    <row r="351" spans="1:15" hidden="1">
      <c r="A351"/>
      <c r="B351"/>
      <c r="C351" s="106"/>
      <c r="O351" s="234"/>
    </row>
    <row r="352" spans="1:15" hidden="1">
      <c r="A352"/>
      <c r="B352"/>
      <c r="C352" s="106"/>
      <c r="O352" s="234"/>
    </row>
    <row r="353" spans="1:15" hidden="1">
      <c r="A353"/>
      <c r="B353"/>
      <c r="C353" s="106"/>
      <c r="O353" s="234"/>
    </row>
    <row r="354" spans="1:15" hidden="1">
      <c r="A354"/>
      <c r="B354"/>
      <c r="C354" s="106"/>
      <c r="O354" s="234"/>
    </row>
    <row r="355" spans="1:15" hidden="1">
      <c r="A355"/>
      <c r="B355"/>
      <c r="C355" s="106"/>
      <c r="O355" s="234"/>
    </row>
    <row r="356" spans="1:15" hidden="1">
      <c r="A356"/>
      <c r="B356"/>
      <c r="C356" s="106"/>
      <c r="O356" s="234"/>
    </row>
    <row r="357" spans="1:15" hidden="1">
      <c r="A357"/>
      <c r="B357"/>
      <c r="C357" s="106"/>
      <c r="O357" s="234"/>
    </row>
    <row r="358" spans="1:15" hidden="1">
      <c r="A358"/>
      <c r="B358"/>
      <c r="C358" s="106"/>
      <c r="O358" s="234"/>
    </row>
    <row r="359" spans="1:15" hidden="1">
      <c r="A359"/>
      <c r="B359"/>
      <c r="C359" s="106"/>
      <c r="O359" s="234"/>
    </row>
    <row r="360" spans="1:15" hidden="1">
      <c r="A360"/>
      <c r="B360"/>
      <c r="C360" s="106"/>
      <c r="O360" s="234"/>
    </row>
    <row r="361" spans="1:15" hidden="1">
      <c r="A361"/>
      <c r="B361"/>
      <c r="C361" s="106"/>
      <c r="O361" s="234"/>
    </row>
    <row r="362" spans="1:15" hidden="1">
      <c r="A362"/>
      <c r="B362"/>
      <c r="C362" s="106"/>
      <c r="O362" s="234"/>
    </row>
    <row r="363" spans="1:15" hidden="1">
      <c r="A363"/>
      <c r="B363"/>
      <c r="C363" s="106"/>
      <c r="O363" s="234"/>
    </row>
    <row r="364" spans="1:15" hidden="1">
      <c r="A364"/>
      <c r="B364"/>
      <c r="C364" s="106"/>
      <c r="O364" s="234"/>
    </row>
    <row r="365" spans="1:15" hidden="1">
      <c r="A365"/>
      <c r="B365"/>
      <c r="C365" s="106"/>
      <c r="O365" s="234"/>
    </row>
    <row r="366" spans="1:15" hidden="1">
      <c r="A366"/>
      <c r="B366"/>
      <c r="C366" s="106"/>
      <c r="O366" s="234"/>
    </row>
    <row r="367" spans="1:15" hidden="1">
      <c r="A367"/>
      <c r="B367"/>
      <c r="C367" s="106"/>
      <c r="O367" s="234"/>
    </row>
    <row r="368" spans="1:15" hidden="1">
      <c r="A368"/>
      <c r="B368"/>
      <c r="C368" s="106"/>
      <c r="O368" s="234"/>
    </row>
    <row r="369" spans="1:15" hidden="1">
      <c r="A369"/>
      <c r="B369"/>
      <c r="C369" s="106"/>
      <c r="O369" s="234"/>
    </row>
    <row r="370" spans="1:15" hidden="1">
      <c r="A370"/>
      <c r="B370"/>
      <c r="C370" s="106"/>
      <c r="O370" s="234"/>
    </row>
    <row r="371" spans="1:15" hidden="1">
      <c r="A371"/>
      <c r="B371"/>
      <c r="C371" s="106"/>
      <c r="O371" s="234"/>
    </row>
    <row r="372" spans="1:15" hidden="1">
      <c r="A372"/>
      <c r="B372"/>
      <c r="C372" s="106"/>
      <c r="O372" s="234"/>
    </row>
    <row r="373" spans="1:15" hidden="1">
      <c r="A373"/>
      <c r="B373"/>
      <c r="C373" s="106"/>
      <c r="O373" s="234"/>
    </row>
    <row r="374" spans="1:15" hidden="1">
      <c r="A374"/>
      <c r="B374"/>
      <c r="C374" s="106"/>
      <c r="O374" s="234"/>
    </row>
    <row r="375" spans="1:15" hidden="1">
      <c r="A375"/>
      <c r="B375"/>
      <c r="C375" s="106"/>
      <c r="O375" s="234"/>
    </row>
    <row r="376" spans="1:15" hidden="1">
      <c r="A376"/>
      <c r="B376"/>
      <c r="C376" s="106"/>
      <c r="O376" s="234"/>
    </row>
    <row r="377" spans="1:15" hidden="1">
      <c r="A377"/>
      <c r="B377"/>
      <c r="C377" s="106"/>
      <c r="O377" s="234"/>
    </row>
    <row r="378" spans="1:15" hidden="1">
      <c r="A378"/>
      <c r="B378"/>
      <c r="C378" s="106"/>
      <c r="O378" s="234"/>
    </row>
    <row r="379" spans="1:15" hidden="1">
      <c r="A379"/>
      <c r="B379"/>
      <c r="C379" s="106"/>
      <c r="O379" s="234"/>
    </row>
    <row r="380" spans="1:15" hidden="1">
      <c r="A380"/>
      <c r="B380"/>
      <c r="C380" s="106"/>
      <c r="O380" s="234"/>
    </row>
    <row r="381" spans="1:15" hidden="1">
      <c r="A381"/>
      <c r="B381"/>
      <c r="C381" s="106"/>
      <c r="O381" s="234"/>
    </row>
    <row r="382" spans="1:15" hidden="1">
      <c r="A382"/>
      <c r="B382"/>
      <c r="C382" s="106"/>
      <c r="O382" s="234"/>
    </row>
    <row r="383" spans="1:15" hidden="1">
      <c r="A383"/>
      <c r="B383"/>
      <c r="C383" s="106"/>
      <c r="O383" s="234"/>
    </row>
    <row r="384" spans="1:15" hidden="1">
      <c r="A384"/>
      <c r="B384"/>
      <c r="C384" s="106"/>
      <c r="O384" s="234"/>
    </row>
    <row r="385" spans="1:15" hidden="1">
      <c r="A385"/>
      <c r="B385"/>
      <c r="C385" s="106"/>
      <c r="O385" s="234"/>
    </row>
    <row r="386" spans="1:15" hidden="1">
      <c r="A386"/>
      <c r="B386"/>
      <c r="C386" s="106"/>
      <c r="O386" s="234"/>
    </row>
    <row r="387" spans="1:15" hidden="1">
      <c r="A387"/>
      <c r="B387"/>
      <c r="C387" s="106"/>
      <c r="O387" s="234"/>
    </row>
    <row r="388" spans="1:15" hidden="1">
      <c r="A388"/>
      <c r="B388"/>
      <c r="C388" s="106"/>
      <c r="O388" s="234"/>
    </row>
    <row r="389" spans="1:15" hidden="1">
      <c r="A389"/>
      <c r="B389"/>
      <c r="C389" s="106"/>
      <c r="O389" s="234"/>
    </row>
    <row r="390" spans="1:15" hidden="1">
      <c r="A390"/>
      <c r="B390"/>
      <c r="C390" s="106"/>
      <c r="O390" s="234"/>
    </row>
    <row r="391" spans="1:15" hidden="1">
      <c r="A391"/>
      <c r="B391"/>
      <c r="C391" s="106"/>
      <c r="O391" s="234"/>
    </row>
    <row r="392" spans="1:15" hidden="1">
      <c r="A392"/>
      <c r="B392"/>
      <c r="C392" s="106"/>
      <c r="O392" s="234"/>
    </row>
    <row r="393" spans="1:15" hidden="1">
      <c r="A393"/>
      <c r="B393"/>
      <c r="C393" s="106"/>
      <c r="O393" s="234"/>
    </row>
    <row r="394" spans="1:15" hidden="1">
      <c r="A394"/>
      <c r="B394"/>
      <c r="C394" s="106"/>
      <c r="O394" s="234"/>
    </row>
    <row r="395" spans="1:15" hidden="1">
      <c r="A395"/>
      <c r="B395"/>
      <c r="C395" s="106"/>
      <c r="O395" s="234"/>
    </row>
    <row r="396" spans="1:15" hidden="1">
      <c r="A396"/>
      <c r="B396"/>
      <c r="C396" s="106"/>
      <c r="O396" s="234"/>
    </row>
    <row r="397" spans="1:15" hidden="1">
      <c r="A397"/>
      <c r="B397"/>
      <c r="C397" s="106"/>
      <c r="O397" s="234"/>
    </row>
    <row r="398" spans="1:15" hidden="1">
      <c r="A398"/>
      <c r="B398"/>
      <c r="C398" s="106"/>
      <c r="O398" s="234"/>
    </row>
    <row r="399" spans="1:15" hidden="1">
      <c r="A399"/>
      <c r="B399"/>
      <c r="C399" s="106"/>
    </row>
    <row r="400" spans="1:15" hidden="1">
      <c r="A400"/>
      <c r="B400"/>
      <c r="C400" s="106"/>
    </row>
    <row r="401" spans="2:14" hidden="1">
      <c r="B401"/>
      <c r="C401" s="106"/>
    </row>
    <row r="402" spans="2:14" hidden="1">
      <c r="B402"/>
      <c r="C402" s="106"/>
    </row>
    <row r="403" spans="2:14" hidden="1">
      <c r="B403"/>
      <c r="C403" s="106"/>
      <c r="L403" s="4"/>
      <c r="N403" s="224"/>
    </row>
    <row r="404" spans="2:14"/>
    <row r="405" spans="2:14"/>
    <row r="406" spans="2:14"/>
    <row r="407" spans="2:14"/>
    <row r="408" spans="2:14"/>
    <row r="409" spans="2:14"/>
    <row r="410" spans="2:14"/>
    <row r="411" spans="2:14"/>
    <row r="412" spans="2:14"/>
    <row r="413" spans="2:14"/>
    <row r="414" spans="2:14"/>
    <row r="415" spans="2:14"/>
    <row r="416" spans="2:14"/>
    <row r="417"/>
    <row r="419"/>
    <row r="431"/>
    <row r="432"/>
    <row r="581"/>
    <row r="584"/>
    <row r="587"/>
    <row r="597"/>
    <row r="600"/>
    <row r="603"/>
    <row r="613" spans="1:15" hidden="1">
      <c r="O613" s="234"/>
    </row>
    <row r="616" spans="1:15" hidden="1">
      <c r="A616"/>
    </row>
    <row r="619" spans="1:15" hidden="1">
      <c r="B619"/>
      <c r="C619" s="106"/>
      <c r="D619" s="33"/>
      <c r="L619" s="4"/>
      <c r="N619" s="224"/>
    </row>
    <row r="629"/>
    <row r="632"/>
    <row r="635"/>
    <row r="653"/>
    <row r="656"/>
    <row r="659"/>
    <row r="665"/>
    <row r="666"/>
    <row r="669"/>
    <row r="671"/>
    <row r="672"/>
    <row r="675" spans="1:15"/>
    <row r="681" spans="1:15"/>
    <row r="682" spans="1:15"/>
    <row r="685" spans="1:15" hidden="1">
      <c r="O685" s="234"/>
    </row>
    <row r="687" spans="1:15"/>
    <row r="688" spans="1:15" hidden="1">
      <c r="A688"/>
    </row>
    <row r="691" spans="1:17" hidden="1">
      <c r="B691"/>
      <c r="C691" s="106"/>
      <c r="D691" s="33"/>
      <c r="L691" s="4"/>
      <c r="N691" s="224"/>
    </row>
    <row r="693" spans="1:17"/>
    <row r="696" spans="1:17"/>
    <row r="697" spans="1:17" hidden="1">
      <c r="Q697" s="244"/>
    </row>
    <row r="698" spans="1:17" hidden="1">
      <c r="O698" s="234"/>
    </row>
    <row r="701" spans="1:17" hidden="1">
      <c r="A701"/>
    </row>
    <row r="703" spans="1:17"/>
    <row r="704" spans="1:17" hidden="1">
      <c r="B704"/>
      <c r="C704" s="106"/>
      <c r="D704" s="33"/>
      <c r="L704" s="4"/>
      <c r="N704" s="224"/>
    </row>
    <row r="706" spans="15:15"/>
    <row r="707" spans="15:15"/>
    <row r="709" spans="15:15"/>
    <row r="712" spans="15:15"/>
    <row r="713" spans="15:15"/>
    <row r="714" spans="15:15"/>
    <row r="717" spans="15:15"/>
    <row r="719" spans="15:15" hidden="1">
      <c r="O719" s="234"/>
    </row>
    <row r="720" spans="15:15"/>
    <row r="722" spans="1:15" hidden="1">
      <c r="A722"/>
      <c r="O722" s="234"/>
    </row>
    <row r="725" spans="1:15" hidden="1">
      <c r="A725"/>
      <c r="B725"/>
      <c r="C725" s="106"/>
      <c r="D725" s="33"/>
      <c r="L725" s="4"/>
      <c r="N725" s="224"/>
    </row>
    <row r="728" spans="1:15" hidden="1">
      <c r="B728"/>
      <c r="C728" s="106"/>
      <c r="D728" s="33"/>
      <c r="L728" s="4"/>
      <c r="N728" s="224"/>
    </row>
    <row r="735" spans="1:15"/>
    <row r="736" spans="1:15"/>
    <row r="741"/>
    <row r="744"/>
    <row r="751"/>
    <row r="759"/>
    <row r="762"/>
    <row r="765"/>
    <row r="768"/>
    <row r="771"/>
    <row r="774"/>
    <row r="775"/>
    <row r="777"/>
    <row r="778"/>
    <row r="781"/>
    <row r="784"/>
    <row r="787" spans="1:15"/>
    <row r="790" spans="1:15"/>
    <row r="791" spans="1:15" hidden="1">
      <c r="O791" s="234"/>
    </row>
    <row r="793" spans="1:15"/>
    <row r="794" spans="1:15" hidden="1">
      <c r="A794"/>
      <c r="O794" s="234"/>
    </row>
    <row r="797" spans="1:15" hidden="1">
      <c r="A797"/>
      <c r="B797"/>
      <c r="C797" s="106"/>
      <c r="D797" s="33"/>
      <c r="L797" s="4"/>
      <c r="N797" s="224"/>
    </row>
    <row r="800" spans="1:15" hidden="1">
      <c r="B800"/>
      <c r="C800" s="106"/>
      <c r="D800" s="33"/>
      <c r="L800" s="4"/>
      <c r="N800" s="224"/>
    </row>
    <row r="803" spans="1:15" hidden="1">
      <c r="O803" s="234"/>
    </row>
    <row r="806" spans="1:15" hidden="1">
      <c r="A806"/>
    </row>
    <row r="807" spans="1:15"/>
    <row r="809" spans="1:15" hidden="1">
      <c r="B809"/>
      <c r="C809" s="106"/>
      <c r="D809" s="33"/>
      <c r="L809" s="4"/>
      <c r="N809" s="224"/>
    </row>
    <row r="810" spans="1:15"/>
    <row r="813" spans="1:15"/>
    <row r="815" spans="1:15"/>
    <row r="816" spans="1:15"/>
    <row r="819"/>
    <row r="822"/>
    <row r="825"/>
    <row r="830"/>
    <row r="831"/>
    <row r="832"/>
    <row r="833"/>
    <row r="836"/>
    <row r="837"/>
    <row r="846"/>
    <row r="847"/>
    <row r="849" spans="15:15"/>
    <row r="850" spans="15:15"/>
    <row r="852" spans="15:15"/>
    <row r="853" spans="15:15"/>
    <row r="854" spans="15:15"/>
    <row r="857" spans="15:15"/>
    <row r="860" spans="15:15"/>
    <row r="862" spans="15:15" hidden="1">
      <c r="O862" s="234"/>
    </row>
    <row r="863" spans="15:15" hidden="1">
      <c r="O863" s="234"/>
    </row>
    <row r="865" spans="1:14" hidden="1">
      <c r="A865"/>
    </row>
    <row r="866" spans="1:14" hidden="1">
      <c r="A866"/>
    </row>
    <row r="867" spans="1:14"/>
    <row r="868" spans="1:14" hidden="1">
      <c r="B868"/>
      <c r="C868" s="106"/>
      <c r="D868" s="33"/>
      <c r="L868" s="4"/>
      <c r="N868" s="224"/>
    </row>
    <row r="869" spans="1:14" hidden="1">
      <c r="B869"/>
      <c r="C869" s="106"/>
      <c r="D869" s="33"/>
      <c r="L869" s="4"/>
      <c r="N869" s="224"/>
    </row>
    <row r="870" spans="1:14"/>
    <row r="873" spans="1:14"/>
    <row r="876" spans="1:14"/>
    <row r="878" spans="1:14"/>
    <row r="879" spans="1:14"/>
    <row r="881" spans="1:15"/>
    <row r="883" spans="1:15"/>
    <row r="884" spans="1:15"/>
    <row r="885" spans="1:15"/>
    <row r="886" spans="1:15" hidden="1">
      <c r="O886" s="234"/>
    </row>
    <row r="889" spans="1:15" hidden="1">
      <c r="A889"/>
    </row>
    <row r="892" spans="1:15" hidden="1">
      <c r="B892"/>
      <c r="C892" s="106"/>
      <c r="D892" s="33"/>
      <c r="L892" s="4"/>
      <c r="N892" s="224"/>
    </row>
    <row r="895" spans="1:15"/>
    <row r="899" spans="1:15" hidden="1">
      <c r="O899" s="234"/>
    </row>
    <row r="902" spans="1:15" hidden="1">
      <c r="A902"/>
    </row>
    <row r="905" spans="1:15" hidden="1">
      <c r="B905"/>
      <c r="C905" s="106"/>
      <c r="D905" s="33"/>
      <c r="L905" s="4"/>
      <c r="N905" s="224"/>
    </row>
    <row r="908" spans="1:15"/>
    <row r="915"/>
    <row r="918"/>
    <row r="921"/>
    <row r="944"/>
    <row r="945"/>
    <row r="948"/>
    <row r="951"/>
    <row r="960"/>
    <row r="961" spans="17:17"/>
    <row r="964" spans="17:17"/>
    <row r="967" spans="17:17"/>
    <row r="976" spans="17:17" hidden="1">
      <c r="Q976" s="237"/>
    </row>
    <row r="977" spans="1:15" hidden="1">
      <c r="O977" s="234"/>
    </row>
    <row r="980" spans="1:15" hidden="1">
      <c r="A980"/>
    </row>
    <row r="983" spans="1:15" hidden="1">
      <c r="B983"/>
      <c r="C983" s="106"/>
      <c r="D983" s="33"/>
      <c r="L983" s="4"/>
      <c r="N983" s="224"/>
    </row>
    <row r="992" spans="1:15"/>
    <row r="993"/>
    <row r="996"/>
    <row r="999"/>
    <row r="1008"/>
    <row r="1009"/>
    <row r="1012"/>
    <row r="1015"/>
    <row r="1025"/>
    <row r="1028"/>
    <row r="1031"/>
    <row r="1037"/>
    <row r="1040"/>
    <row r="1041" spans="1:15" hidden="1">
      <c r="O1041" s="234"/>
    </row>
    <row r="1043" spans="1:15"/>
    <row r="1044" spans="1:15" hidden="1">
      <c r="A1044"/>
    </row>
    <row r="1047" spans="1:15" hidden="1">
      <c r="B1047"/>
      <c r="C1047" s="106"/>
      <c r="D1047" s="33"/>
      <c r="L1047" s="4"/>
      <c r="N1047" s="224"/>
    </row>
    <row r="1053" spans="1:15"/>
    <row r="1056" spans="1:15"/>
    <row r="1057" spans="1:15"/>
    <row r="1059" spans="1:15"/>
    <row r="1060" spans="1:15"/>
    <row r="1063" spans="1:15"/>
    <row r="1069" spans="1:15" hidden="1">
      <c r="O1069" s="234"/>
    </row>
    <row r="1072" spans="1:15" hidden="1">
      <c r="A1072"/>
    </row>
    <row r="1075" spans="2:14" hidden="1">
      <c r="B1075"/>
      <c r="C1075" s="106"/>
      <c r="D1075" s="33"/>
      <c r="L1075" s="4"/>
      <c r="N1075" s="224"/>
    </row>
    <row r="1085" spans="2:14"/>
    <row r="1088" spans="2:14"/>
    <row r="1091"/>
    <row r="1104"/>
    <row r="1136"/>
    <row r="1137"/>
    <row r="1140"/>
    <row r="1141"/>
    <row r="1143"/>
    <row r="1144"/>
    <row r="1152"/>
    <row r="1153" spans="17:17"/>
    <row r="1154" spans="17:17"/>
    <row r="1156" spans="17:17"/>
    <row r="1157" spans="17:17"/>
    <row r="1159" spans="17:17"/>
    <row r="1160" spans="17:17"/>
    <row r="1168" spans="17:17" hidden="1">
      <c r="Q1168" s="245"/>
    </row>
    <row r="1169" spans="1:17" hidden="1">
      <c r="O1169" s="234"/>
      <c r="Q1169" s="244"/>
    </row>
    <row r="1170" spans="1:17" hidden="1">
      <c r="O1170" s="234"/>
    </row>
    <row r="1172" spans="1:17" hidden="1">
      <c r="A1172"/>
    </row>
    <row r="1173" spans="1:17" hidden="1">
      <c r="A1173"/>
    </row>
    <row r="1175" spans="1:17" hidden="1">
      <c r="B1175"/>
      <c r="C1175" s="106"/>
      <c r="D1175" s="33"/>
      <c r="L1175" s="4"/>
      <c r="N1175" s="224"/>
    </row>
    <row r="1176" spans="1:17" hidden="1">
      <c r="B1176"/>
      <c r="C1176" s="106"/>
      <c r="D1176" s="33"/>
      <c r="L1176" s="4"/>
      <c r="N1176" s="224"/>
    </row>
    <row r="1184" spans="1:17"/>
    <row r="1185"/>
    <row r="1188"/>
    <row r="1189"/>
    <row r="1191"/>
    <row r="1192"/>
    <row r="1199"/>
    <row r="1200"/>
    <row r="1209"/>
    <row r="1210"/>
    <row r="1211"/>
    <row r="1212"/>
    <row r="1213"/>
    <row r="1214"/>
    <row r="1215"/>
    <row r="1216"/>
    <row r="1217"/>
    <row r="1219"/>
    <row r="1220"/>
    <row r="1225"/>
    <row r="1226"/>
    <row r="1227"/>
    <row r="1228"/>
    <row r="1229"/>
    <row r="1230"/>
    <row r="1231"/>
    <row r="1232"/>
    <row r="1233" spans="1:15"/>
    <row r="1234" spans="1:15"/>
    <row r="1235" spans="1:15"/>
    <row r="1236" spans="1:15"/>
    <row r="1241" spans="1:15" hidden="1">
      <c r="O1241" s="234"/>
    </row>
    <row r="1242" spans="1:15" hidden="1">
      <c r="O1242" s="234"/>
    </row>
    <row r="1243" spans="1:15" hidden="1">
      <c r="O1243" s="234"/>
    </row>
    <row r="1244" spans="1:15" hidden="1">
      <c r="A1244"/>
      <c r="O1244" s="234"/>
    </row>
    <row r="1245" spans="1:15" hidden="1">
      <c r="A1245"/>
    </row>
    <row r="1246" spans="1:15" hidden="1">
      <c r="A1246"/>
    </row>
    <row r="1247" spans="1:15" hidden="1">
      <c r="A1247"/>
      <c r="B1247"/>
      <c r="C1247" s="106"/>
      <c r="D1247" s="33"/>
      <c r="L1247" s="4"/>
      <c r="N1247" s="224"/>
    </row>
    <row r="1248" spans="1:15" hidden="1">
      <c r="A1248"/>
      <c r="B1248"/>
      <c r="C1248" s="106"/>
      <c r="D1248" s="33"/>
      <c r="L1248" s="4"/>
      <c r="N1248" s="224"/>
    </row>
    <row r="1249" spans="1:14" hidden="1">
      <c r="A1249"/>
      <c r="B1249"/>
      <c r="C1249" s="106"/>
      <c r="D1249" s="33"/>
      <c r="L1249" s="4"/>
      <c r="N1249" s="224"/>
    </row>
    <row r="1250" spans="1:14" hidden="1">
      <c r="B1250"/>
      <c r="C1250" s="106"/>
      <c r="D1250" s="33"/>
      <c r="L1250" s="4"/>
      <c r="N1250" s="224"/>
    </row>
    <row r="1251" spans="1:14" hidden="1">
      <c r="B1251"/>
      <c r="C1251" s="106"/>
      <c r="D1251" s="33"/>
      <c r="L1251" s="4"/>
      <c r="N1251" s="224"/>
    </row>
    <row r="1252" spans="1:14" hidden="1">
      <c r="B1252"/>
      <c r="C1252" s="106"/>
      <c r="D1252" s="33"/>
      <c r="L1252" s="4"/>
      <c r="N1252" s="224"/>
    </row>
    <row r="1253" spans="1:14"/>
    <row r="1255" spans="1:14"/>
    <row r="1256" spans="1:14"/>
    <row r="1257" spans="1:14"/>
    <row r="1258" spans="1:14" hidden="1">
      <c r="A1258"/>
    </row>
    <row r="1259" spans="1:14"/>
    <row r="1260" spans="1:14"/>
    <row r="1261" spans="1:14" hidden="1">
      <c r="B1261"/>
      <c r="C1261" s="106"/>
      <c r="D1261" s="33"/>
      <c r="L1261" s="4"/>
      <c r="N1261" s="224"/>
    </row>
    <row r="1262" spans="1:14"/>
    <row r="1263" spans="1:14"/>
    <row r="1264" spans="1:14"/>
    <row r="1265" spans="1:14" hidden="1">
      <c r="A1265"/>
    </row>
    <row r="1266" spans="1:14"/>
    <row r="1267" spans="1:14"/>
    <row r="1268" spans="1:14" hidden="1">
      <c r="B1268"/>
      <c r="C1268" s="106"/>
      <c r="D1268" s="33"/>
      <c r="L1268" s="4"/>
      <c r="N1268" s="224"/>
    </row>
    <row r="1269" spans="1:14"/>
    <row r="1270" spans="1:14"/>
    <row r="1271" spans="1:14"/>
    <row r="1272" spans="1:14"/>
    <row r="1274" spans="1:14"/>
    <row r="1275" spans="1:14"/>
    <row r="1276" spans="1:14"/>
    <row r="1277" spans="1:14"/>
    <row r="1278" spans="1:14"/>
    <row r="1279" spans="1:14"/>
    <row r="1280" spans="1:14"/>
    <row r="1281" spans="1:15" hidden="1">
      <c r="O1281" s="234"/>
    </row>
    <row r="1282" spans="1:15" hidden="1">
      <c r="O1282" s="234"/>
    </row>
    <row r="1283" spans="1:15"/>
    <row r="1284" spans="1:15" hidden="1">
      <c r="A1284"/>
    </row>
    <row r="1285" spans="1:15" hidden="1">
      <c r="A1285"/>
    </row>
    <row r="1286" spans="1:15"/>
    <row r="1287" spans="1:15" hidden="1">
      <c r="B1287"/>
      <c r="C1287" s="106"/>
      <c r="D1287" s="33"/>
      <c r="L1287" s="4"/>
      <c r="N1287" s="224"/>
    </row>
    <row r="1288" spans="1:15" hidden="1">
      <c r="B1288"/>
      <c r="C1288" s="106"/>
      <c r="D1288" s="33"/>
      <c r="L1288" s="4"/>
      <c r="N1288" s="224"/>
    </row>
    <row r="1291" spans="1:15"/>
    <row r="1292" spans="1:15" hidden="1">
      <c r="A1292"/>
    </row>
    <row r="1293" spans="1:15" hidden="1">
      <c r="A1293"/>
      <c r="O1293" s="234"/>
    </row>
    <row r="1294" spans="1:15" hidden="1">
      <c r="O1294" s="234"/>
    </row>
    <row r="1295" spans="1:15" hidden="1">
      <c r="A1295"/>
      <c r="B1295"/>
      <c r="C1295" s="106"/>
      <c r="D1295" s="33"/>
      <c r="L1295" s="4"/>
      <c r="N1295" s="224"/>
      <c r="O1295" s="234"/>
    </row>
    <row r="1296" spans="1:15" hidden="1">
      <c r="A1296"/>
      <c r="B1296"/>
      <c r="C1296" s="106"/>
      <c r="D1296" s="33"/>
      <c r="L1296" s="4"/>
      <c r="N1296" s="224"/>
      <c r="O1296" s="234"/>
    </row>
    <row r="1297" spans="1:15" hidden="1">
      <c r="A1297"/>
      <c r="O1297" s="234"/>
    </row>
    <row r="1298" spans="1:15" hidden="1">
      <c r="A1298"/>
      <c r="B1298"/>
      <c r="C1298" s="106"/>
      <c r="D1298" s="33"/>
      <c r="L1298" s="4"/>
      <c r="N1298" s="224"/>
      <c r="O1298" s="234"/>
    </row>
    <row r="1299" spans="1:15" hidden="1">
      <c r="A1299"/>
      <c r="B1299"/>
      <c r="C1299" s="106"/>
      <c r="D1299" s="33"/>
      <c r="L1299" s="4"/>
      <c r="N1299" s="224"/>
    </row>
    <row r="1300" spans="1:15" hidden="1">
      <c r="A1300"/>
      <c r="B1300"/>
      <c r="C1300" s="106"/>
      <c r="D1300" s="33"/>
      <c r="L1300" s="4"/>
      <c r="N1300" s="224"/>
    </row>
    <row r="1301" spans="1:15" hidden="1">
      <c r="A1301"/>
      <c r="B1301"/>
      <c r="C1301" s="106"/>
      <c r="D1301" s="33"/>
      <c r="L1301" s="4"/>
      <c r="N1301" s="224"/>
      <c r="O1301" s="234"/>
    </row>
    <row r="1302" spans="1:15" hidden="1">
      <c r="B1302"/>
      <c r="C1302" s="106"/>
      <c r="D1302" s="33"/>
      <c r="L1302" s="4"/>
      <c r="N1302" s="224"/>
    </row>
    <row r="1303" spans="1:15" hidden="1">
      <c r="B1303"/>
      <c r="C1303" s="106"/>
      <c r="D1303" s="33"/>
      <c r="L1303" s="4"/>
      <c r="N1303" s="224"/>
    </row>
    <row r="1304" spans="1:15" hidden="1">
      <c r="A1304"/>
      <c r="B1304"/>
      <c r="C1304" s="106"/>
      <c r="D1304" s="33"/>
      <c r="L1304" s="4"/>
      <c r="N1304" s="224"/>
    </row>
    <row r="1307" spans="1:15" hidden="1">
      <c r="B1307"/>
      <c r="C1307" s="106"/>
      <c r="D1307" s="33"/>
      <c r="L1307" s="4"/>
      <c r="N1307" s="224"/>
    </row>
    <row r="1308" spans="1:15"/>
    <row r="1309" spans="1:15"/>
    <row r="1310" spans="1:15"/>
    <row r="1311" spans="1:15"/>
    <row r="1312" spans="1:15"/>
    <row r="1313"/>
    <row r="1315"/>
    <row r="1316"/>
    <row r="1317"/>
    <row r="1318"/>
    <row r="1319"/>
    <row r="1320"/>
    <row r="1321"/>
    <row r="1323"/>
    <row r="1324"/>
    <row r="1326"/>
    <row r="1327"/>
    <row r="1328"/>
    <row r="1329" spans="1:15"/>
    <row r="1332" spans="1:15"/>
    <row r="1333" spans="1:15" hidden="1">
      <c r="O1333" s="234"/>
    </row>
    <row r="1334" spans="1:15"/>
    <row r="1335" spans="1:15"/>
    <row r="1336" spans="1:15" hidden="1">
      <c r="A1336"/>
    </row>
    <row r="1337" spans="1:15"/>
    <row r="1338" spans="1:15"/>
    <row r="1339" spans="1:15" hidden="1">
      <c r="B1339"/>
      <c r="C1339" s="106"/>
      <c r="D1339" s="33"/>
      <c r="L1339" s="4"/>
      <c r="N1339" s="224"/>
    </row>
    <row r="1340" spans="1:15"/>
    <row r="1342" spans="1:15"/>
    <row r="1344" spans="1:15"/>
    <row r="1345" spans="1:15"/>
    <row r="1347" spans="1:15"/>
    <row r="1348" spans="1:15"/>
    <row r="1349" spans="1:15"/>
    <row r="1350" spans="1:15" hidden="1">
      <c r="O1350" s="234"/>
    </row>
    <row r="1351" spans="1:15"/>
    <row r="1352" spans="1:15"/>
    <row r="1353" spans="1:15" hidden="1">
      <c r="A1353"/>
    </row>
    <row r="1354" spans="1:15"/>
    <row r="1355" spans="1:15"/>
    <row r="1356" spans="1:15" hidden="1">
      <c r="B1356"/>
      <c r="C1356" s="106"/>
      <c r="D1356" s="33"/>
      <c r="L1356" s="4"/>
      <c r="N1356" s="224"/>
    </row>
    <row r="1358" spans="1:15" hidden="1">
      <c r="O1358" s="234"/>
    </row>
    <row r="1360" spans="1:15"/>
    <row r="1361" spans="1:15" hidden="1">
      <c r="A1361"/>
    </row>
    <row r="1363" spans="1:15"/>
    <row r="1364" spans="1:15" hidden="1">
      <c r="B1364"/>
      <c r="C1364" s="106"/>
      <c r="D1364" s="33"/>
      <c r="L1364" s="4"/>
      <c r="N1364" s="224"/>
      <c r="O1364" s="234"/>
    </row>
    <row r="1365" spans="1:15"/>
    <row r="1366" spans="1:15"/>
    <row r="1367" spans="1:15" hidden="1">
      <c r="A1367"/>
    </row>
    <row r="1368" spans="1:15" hidden="1">
      <c r="O1368" s="234"/>
    </row>
    <row r="1369" spans="1:15"/>
    <row r="1370" spans="1:15" hidden="1">
      <c r="B1370"/>
      <c r="C1370" s="106"/>
      <c r="D1370" s="33"/>
      <c r="L1370" s="4"/>
      <c r="N1370" s="224"/>
    </row>
    <row r="1371" spans="1:15" hidden="1">
      <c r="A1371"/>
    </row>
    <row r="1372" spans="1:15"/>
    <row r="1374" spans="1:15" hidden="1">
      <c r="B1374"/>
      <c r="C1374" s="106"/>
      <c r="D1374" s="33"/>
      <c r="L1374" s="4"/>
      <c r="N1374" s="224"/>
    </row>
    <row r="1375" spans="1:15"/>
    <row r="1376" spans="1:15" hidden="1">
      <c r="O1376" s="234"/>
    </row>
    <row r="1377" spans="1:14"/>
    <row r="1378" spans="1:14"/>
    <row r="1379" spans="1:14" hidden="1">
      <c r="A1379"/>
    </row>
    <row r="1380" spans="1:14"/>
    <row r="1381" spans="1:14"/>
    <row r="1382" spans="1:14" hidden="1">
      <c r="B1382"/>
      <c r="C1382" s="106"/>
      <c r="D1382" s="33"/>
      <c r="L1382" s="4"/>
      <c r="N1382" s="224"/>
    </row>
    <row r="1383" spans="1:14"/>
    <row r="1384" spans="1:14"/>
    <row r="1385" spans="1:14"/>
    <row r="1386" spans="1:14"/>
    <row r="1387" spans="1:14"/>
    <row r="1388" spans="1:14"/>
    <row r="1389" spans="1:14"/>
    <row r="1390" spans="1:14"/>
    <row r="1391" spans="1:14"/>
    <row r="1392" spans="1:14"/>
    <row r="1393" spans="1:15" hidden="1">
      <c r="O1393" s="234"/>
    </row>
    <row r="1394" spans="1:15" hidden="1">
      <c r="O1394" s="234"/>
    </row>
    <row r="1395" spans="1:15" hidden="1">
      <c r="O1395" s="234"/>
    </row>
    <row r="1396" spans="1:15" hidden="1">
      <c r="A1396"/>
    </row>
    <row r="1397" spans="1:15" hidden="1">
      <c r="A1397"/>
    </row>
    <row r="1398" spans="1:15" hidden="1">
      <c r="A1398"/>
    </row>
    <row r="1399" spans="1:15" hidden="1">
      <c r="B1399"/>
      <c r="C1399" s="106"/>
      <c r="D1399" s="33"/>
      <c r="L1399" s="4"/>
      <c r="N1399" s="224"/>
    </row>
    <row r="1400" spans="1:15" hidden="1">
      <c r="B1400"/>
      <c r="C1400" s="106"/>
      <c r="D1400" s="33"/>
      <c r="L1400" s="4"/>
      <c r="N1400" s="224"/>
    </row>
    <row r="1401" spans="1:15" hidden="1">
      <c r="B1401"/>
      <c r="C1401" s="106"/>
      <c r="D1401" s="33"/>
      <c r="L1401" s="4"/>
      <c r="N1401" s="224"/>
    </row>
    <row r="1402" spans="1:15"/>
    <row r="1403" spans="1:15"/>
    <row r="1404" spans="1:15"/>
    <row r="1405" spans="1:15"/>
    <row r="1406" spans="1:15"/>
    <row r="1407" spans="1:15"/>
    <row r="1408" spans="1:15"/>
    <row r="1409" spans="1:14"/>
    <row r="1410" spans="1:14" hidden="1">
      <c r="A1410"/>
    </row>
    <row r="1411" spans="1:14" hidden="1">
      <c r="A1411"/>
    </row>
    <row r="1412" spans="1:14" hidden="1">
      <c r="A1412"/>
    </row>
    <row r="1413" spans="1:14" hidden="1">
      <c r="A1413"/>
      <c r="B1413"/>
      <c r="C1413" s="106"/>
      <c r="D1413" s="33"/>
      <c r="L1413" s="4"/>
      <c r="N1413" s="224"/>
    </row>
    <row r="1414" spans="1:14" hidden="1">
      <c r="A1414"/>
      <c r="B1414"/>
      <c r="C1414" s="106"/>
      <c r="D1414" s="33"/>
      <c r="L1414" s="4"/>
      <c r="N1414" s="224"/>
    </row>
    <row r="1415" spans="1:14" hidden="1">
      <c r="A1415"/>
      <c r="B1415"/>
      <c r="C1415" s="106"/>
      <c r="D1415" s="33"/>
      <c r="L1415" s="4"/>
      <c r="N1415" s="224"/>
    </row>
    <row r="1416" spans="1:14" hidden="1">
      <c r="A1416"/>
      <c r="B1416"/>
      <c r="C1416" s="106"/>
      <c r="D1416" s="33"/>
      <c r="L1416" s="4"/>
      <c r="N1416" s="224"/>
    </row>
    <row r="1417" spans="1:14" hidden="1">
      <c r="A1417"/>
      <c r="B1417"/>
      <c r="C1417" s="106"/>
      <c r="D1417" s="33"/>
      <c r="L1417" s="4"/>
      <c r="N1417" s="224"/>
    </row>
    <row r="1418" spans="1:14" hidden="1">
      <c r="A1418"/>
      <c r="B1418"/>
      <c r="C1418" s="106"/>
      <c r="D1418" s="33"/>
      <c r="L1418" s="4"/>
      <c r="N1418" s="224"/>
    </row>
    <row r="1419" spans="1:14" hidden="1">
      <c r="B1419"/>
      <c r="C1419" s="106"/>
      <c r="D1419" s="33"/>
      <c r="L1419" s="4"/>
      <c r="N1419" s="224"/>
    </row>
    <row r="1420" spans="1:14" hidden="1">
      <c r="B1420"/>
      <c r="C1420" s="106"/>
      <c r="D1420" s="33"/>
      <c r="L1420" s="4"/>
      <c r="N1420" s="224"/>
    </row>
    <row r="1421" spans="1:14" hidden="1">
      <c r="B1421"/>
      <c r="C1421" s="106"/>
      <c r="D1421" s="33"/>
      <c r="L1421" s="4"/>
      <c r="N1421" s="224"/>
    </row>
    <row r="1422" spans="1:14"/>
    <row r="1423" spans="1:14"/>
    <row r="1424" spans="1:14"/>
    <row r="1425"/>
    <row r="1426"/>
    <row r="1427"/>
    <row r="1428"/>
    <row r="1429"/>
    <row r="1430"/>
    <row r="1431"/>
    <row r="1432"/>
    <row r="1433"/>
    <row r="1434"/>
    <row r="1435"/>
    <row r="1436"/>
    <row r="1437"/>
    <row r="1438"/>
  </sheetData>
  <mergeCells count="20">
    <mergeCell ref="A253:D253"/>
    <mergeCell ref="M4:N4"/>
    <mergeCell ref="M5:N5"/>
    <mergeCell ref="Q5:AA5"/>
    <mergeCell ref="Q6:AA6"/>
    <mergeCell ref="A6:N6"/>
    <mergeCell ref="A7:C7"/>
    <mergeCell ref="E7:N7"/>
    <mergeCell ref="O6:P9"/>
    <mergeCell ref="A244:D244"/>
    <mergeCell ref="E253:N253"/>
    <mergeCell ref="A8:C8"/>
    <mergeCell ref="E8:N8"/>
    <mergeCell ref="E244:N244"/>
    <mergeCell ref="D1:N3"/>
    <mergeCell ref="A1:C3"/>
    <mergeCell ref="A5:C5"/>
    <mergeCell ref="A4:C4"/>
    <mergeCell ref="E4:L4"/>
    <mergeCell ref="E5:L5"/>
  </mergeCells>
  <phoneticPr fontId="14" type="noConversion"/>
  <dataValidations disablePrompts="1" count="1">
    <dataValidation type="list" allowBlank="1" showInputMessage="1" showErrorMessage="1" sqref="E8:N8" xr:uid="{60818E01-CEB4-42F5-A3B3-96EE8DC04A6E}">
      <formula1>empreendimento</formula1>
    </dataValidation>
  </dataValidations>
  <printOptions horizontalCentered="1"/>
  <pageMargins left="0.19685039370078741" right="0.19685039370078741" top="0.78740157480314965" bottom="0.78740157480314965" header="0.31496062992125984" footer="0.31496062992125984"/>
  <pageSetup paperSize="9" scale="65" orientation="portrait" r:id="rId1"/>
  <headerFooter>
    <oddFooter xml:space="preserve">&amp;R
Elias Chaves da Silva
Responsável Técnico Pela Elaboração do Orçamento
Engenheiro Civil, CREA-PE: 181945452-5
</oddFooter>
  </headerFooter>
  <colBreaks count="1" manualBreakCount="1">
    <brk id="14"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B767B-3D7A-446E-A543-52EAB947C21F}">
  <dimension ref="A1:IL842"/>
  <sheetViews>
    <sheetView view="pageBreakPreview" topLeftCell="A57" zoomScaleNormal="100" zoomScaleSheetLayoutView="100" workbookViewId="0">
      <selection activeCell="A71" sqref="A71:N1048576"/>
    </sheetView>
  </sheetViews>
  <sheetFormatPr defaultColWidth="0" defaultRowHeight="15" zeroHeight="1"/>
  <cols>
    <col min="1" max="1" width="5.28515625" style="31" bestFit="1" customWidth="1"/>
    <col min="2" max="2" width="11.28515625" bestFit="1" customWidth="1"/>
    <col min="3" max="3" width="6.28515625" style="13" bestFit="1" customWidth="1"/>
    <col min="4" max="4" width="56" style="19" customWidth="1"/>
    <col min="5" max="5" width="4.85546875" bestFit="1" customWidth="1"/>
    <col min="6" max="6" width="7.5703125" style="127" bestFit="1" customWidth="1"/>
    <col min="7" max="7" width="10" style="208" bestFit="1" customWidth="1"/>
    <col min="8" max="8" width="10" style="208" customWidth="1"/>
    <col min="9" max="9" width="12.28515625" style="16" bestFit="1" customWidth="1"/>
    <col min="10" max="10" width="13.140625" style="16" bestFit="1" customWidth="1"/>
    <col min="11" max="11" width="10.7109375" style="16" bestFit="1" customWidth="1"/>
    <col min="12" max="12" width="10.5703125" style="16" bestFit="1" customWidth="1"/>
    <col min="13" max="13" width="12.28515625" style="16" bestFit="1" customWidth="1"/>
    <col min="14" max="14" width="12.140625" style="16" bestFit="1" customWidth="1"/>
    <col min="15" max="15" width="12.7109375" style="247" hidden="1" customWidth="1"/>
    <col min="16" max="16" width="5.85546875" hidden="1" customWidth="1"/>
    <col min="17" max="17" width="4.85546875" hidden="1" customWidth="1"/>
    <col min="18" max="18" width="7.7109375" hidden="1" customWidth="1"/>
    <col min="19" max="19" width="7.42578125" hidden="1" customWidth="1"/>
  </cols>
  <sheetData>
    <row r="1" spans="1:21" ht="18" customHeight="1">
      <c r="A1" s="414"/>
      <c r="B1" s="38"/>
      <c r="C1" s="38"/>
      <c r="D1" s="941" t="s">
        <v>12668</v>
      </c>
      <c r="E1" s="941"/>
      <c r="F1" s="941"/>
      <c r="G1" s="941"/>
      <c r="H1" s="941"/>
      <c r="I1" s="941"/>
      <c r="J1" s="941"/>
      <c r="K1" s="941"/>
      <c r="L1" s="941"/>
      <c r="M1" s="941"/>
      <c r="N1" s="942"/>
      <c r="O1" s="254"/>
    </row>
    <row r="2" spans="1:21" ht="18" hidden="1">
      <c r="A2" s="415"/>
      <c r="B2" s="40"/>
      <c r="C2" s="40"/>
      <c r="D2" s="943"/>
      <c r="E2" s="943"/>
      <c r="F2" s="943"/>
      <c r="G2" s="943"/>
      <c r="H2" s="943"/>
      <c r="I2" s="943"/>
      <c r="J2" s="943"/>
      <c r="K2" s="943"/>
      <c r="L2" s="943"/>
      <c r="M2" s="943"/>
      <c r="N2" s="944"/>
      <c r="O2" s="255"/>
    </row>
    <row r="3" spans="1:21" ht="31.5" customHeight="1">
      <c r="A3" s="415"/>
      <c r="B3" s="40"/>
      <c r="C3" s="40"/>
      <c r="D3" s="943"/>
      <c r="E3" s="943"/>
      <c r="F3" s="943"/>
      <c r="G3" s="943"/>
      <c r="H3" s="943"/>
      <c r="I3" s="943"/>
      <c r="J3" s="943"/>
      <c r="K3" s="943"/>
      <c r="L3" s="943"/>
      <c r="M3" s="943"/>
      <c r="N3" s="944"/>
      <c r="O3" s="256"/>
    </row>
    <row r="4" spans="1:21" ht="15" customHeight="1">
      <c r="A4" s="906" t="str">
        <f>MEMÓRIA!A4</f>
        <v>MUNICÍPIO/UF:</v>
      </c>
      <c r="B4" s="893"/>
      <c r="C4" s="893"/>
      <c r="D4" s="23" t="str">
        <f>MEMÓRIA!D4</f>
        <v>GESTOR / AÇÃO:</v>
      </c>
      <c r="E4" s="935" t="str">
        <f>MEMÓRIA!E4</f>
        <v>ENDEREÇO:</v>
      </c>
      <c r="F4" s="893"/>
      <c r="G4" s="893"/>
      <c r="H4" s="893"/>
      <c r="I4" s="893"/>
      <c r="J4" s="209"/>
      <c r="K4" s="209"/>
      <c r="L4" s="209"/>
      <c r="M4" s="405"/>
      <c r="N4" s="760" t="str">
        <f>MEMÓRIA!M4</f>
        <v>REVISÃO: 03</v>
      </c>
      <c r="O4" s="405"/>
      <c r="P4" s="41"/>
      <c r="Q4" s="41"/>
      <c r="R4" s="930"/>
      <c r="S4" s="930"/>
    </row>
    <row r="5" spans="1:21">
      <c r="A5" s="904" t="str">
        <f>MEMÓRIA!A5</f>
        <v>SÃO LOUREÇO DA MATA / PE</v>
      </c>
      <c r="B5" s="905"/>
      <c r="C5" s="905"/>
      <c r="D5" s="24" t="str">
        <f>MEMÓRIA!D5</f>
        <v>SECRETARIA DE INFRAESTRUTURA</v>
      </c>
      <c r="E5" s="931" t="str">
        <f>MEMÓRIA!E5</f>
        <v>TIÚMA, SÃO LOURENÇO DA MATA-PE</v>
      </c>
      <c r="F5" s="905"/>
      <c r="G5" s="905"/>
      <c r="H5" s="905"/>
      <c r="I5" s="905"/>
      <c r="J5" s="905"/>
      <c r="K5" s="905"/>
      <c r="L5" s="905"/>
      <c r="M5" s="932"/>
      <c r="N5" s="768" t="str">
        <f>MEMÓRIA!M5</f>
        <v>DATA: 09/2024</v>
      </c>
      <c r="O5" s="257"/>
      <c r="P5" s="42"/>
      <c r="Q5" s="42"/>
      <c r="R5" s="933"/>
      <c r="S5" s="933"/>
    </row>
    <row r="6" spans="1:21">
      <c r="A6" s="937"/>
      <c r="B6" s="938"/>
      <c r="C6" s="938"/>
      <c r="D6" s="938"/>
      <c r="E6" s="938"/>
      <c r="F6" s="938"/>
      <c r="G6" s="938"/>
      <c r="H6" s="938"/>
      <c r="I6" s="938"/>
      <c r="J6" s="938"/>
      <c r="K6" s="938"/>
      <c r="L6" s="938"/>
      <c r="M6" s="938"/>
      <c r="N6" s="939"/>
      <c r="O6" s="216"/>
      <c r="P6" s="25"/>
      <c r="Q6" s="25"/>
      <c r="R6" s="25"/>
      <c r="S6" s="25"/>
    </row>
    <row r="7" spans="1:21">
      <c r="A7" s="940" t="str">
        <f>MEMÓRIA!A7</f>
        <v xml:space="preserve">PROPONENTE:                                   </v>
      </c>
      <c r="B7" s="934"/>
      <c r="C7" s="934"/>
      <c r="D7" s="23" t="str">
        <f>MEMÓRIA!D7</f>
        <v xml:space="preserve">OBJETO: </v>
      </c>
      <c r="E7" s="934" t="str">
        <f>MEMÓRIA!E7</f>
        <v xml:space="preserve">EMPREENDIMENTO: </v>
      </c>
      <c r="F7" s="934"/>
      <c r="G7" s="934"/>
      <c r="H7" s="934"/>
      <c r="I7" s="934"/>
      <c r="J7" s="935"/>
      <c r="K7" s="935"/>
      <c r="L7" s="935"/>
      <c r="M7" s="935"/>
      <c r="N7" s="936"/>
      <c r="O7" s="216"/>
      <c r="P7" s="124"/>
      <c r="Q7" s="25"/>
      <c r="R7" s="25"/>
      <c r="S7" s="25"/>
    </row>
    <row r="8" spans="1:21" ht="22.5">
      <c r="A8" s="945" t="str">
        <f>MEMÓRIA!A8</f>
        <v>PREFEITURA DE SÃO LOURENÇO DA MATA</v>
      </c>
      <c r="B8" s="946"/>
      <c r="C8" s="946"/>
      <c r="D8" s="468" t="str">
        <f>MEMÓRIA!D8</f>
        <v>REFORMA DA PRAÇA SANTO ANTÔNIO NO MUNICÍPIO DE SÃO LOURENÇO DA MATA/PE.</v>
      </c>
      <c r="E8" s="946" t="str">
        <f>MEMÓRIA!E8</f>
        <v>Construção de Rodovias e Ferrovias (também para Recapeamento, Pavimentação e Praças)</v>
      </c>
      <c r="F8" s="946"/>
      <c r="G8" s="946"/>
      <c r="H8" s="946"/>
      <c r="I8" s="946"/>
      <c r="J8" s="947"/>
      <c r="K8" s="947"/>
      <c r="L8" s="947"/>
      <c r="M8" s="947"/>
      <c r="N8" s="948"/>
      <c r="O8" s="216"/>
      <c r="P8" s="25"/>
      <c r="Q8" s="25"/>
      <c r="R8" s="25"/>
      <c r="S8" s="25"/>
    </row>
    <row r="9" spans="1:21">
      <c r="A9" s="394"/>
      <c r="B9" s="43"/>
      <c r="C9" s="43"/>
      <c r="D9" s="44"/>
      <c r="E9" s="43"/>
      <c r="F9" s="128"/>
      <c r="G9" s="196"/>
      <c r="H9" s="196"/>
      <c r="I9" s="43"/>
      <c r="J9" s="211"/>
      <c r="K9" s="211"/>
      <c r="L9" s="211"/>
      <c r="M9" s="43"/>
      <c r="N9" s="50"/>
      <c r="O9" s="216"/>
      <c r="P9" s="25"/>
      <c r="Q9" s="25"/>
      <c r="R9" s="25"/>
      <c r="S9" s="25"/>
    </row>
    <row r="10" spans="1:21">
      <c r="A10" s="949" t="s">
        <v>12669</v>
      </c>
      <c r="B10" s="950"/>
      <c r="C10" s="950"/>
      <c r="D10" s="950"/>
      <c r="E10" s="950"/>
      <c r="F10" s="950"/>
      <c r="G10" s="950"/>
      <c r="H10" s="950"/>
      <c r="I10" s="950"/>
      <c r="J10" s="950"/>
      <c r="K10" s="950"/>
      <c r="L10" s="951"/>
      <c r="M10" s="416" t="s">
        <v>12670</v>
      </c>
      <c r="N10" s="417">
        <v>0.21240000000000001</v>
      </c>
      <c r="O10" s="258"/>
      <c r="P10" s="123">
        <v>1.2735000000000001</v>
      </c>
      <c r="Q10" s="111">
        <v>1.2070000000000001</v>
      </c>
      <c r="R10" s="111"/>
      <c r="S10" s="111"/>
    </row>
    <row r="11" spans="1:21" s="126" customFormat="1" ht="45">
      <c r="A11" s="418" t="s">
        <v>12526</v>
      </c>
      <c r="B11" s="419" t="s">
        <v>12553</v>
      </c>
      <c r="C11" s="419" t="s">
        <v>12554</v>
      </c>
      <c r="D11" s="419" t="s">
        <v>12555</v>
      </c>
      <c r="E11" s="419" t="s">
        <v>12556</v>
      </c>
      <c r="F11" s="304" t="s">
        <v>12560</v>
      </c>
      <c r="G11" s="420" t="s">
        <v>12671</v>
      </c>
      <c r="H11" s="304" t="s">
        <v>12675</v>
      </c>
      <c r="I11" s="305" t="s">
        <v>12672</v>
      </c>
      <c r="J11" s="305" t="s">
        <v>12673</v>
      </c>
      <c r="K11" s="421" t="s">
        <v>12674</v>
      </c>
      <c r="L11" s="421" t="s">
        <v>12675</v>
      </c>
      <c r="M11" s="305" t="s">
        <v>12676</v>
      </c>
      <c r="N11" s="306" t="s">
        <v>12677</v>
      </c>
      <c r="O11" s="259"/>
    </row>
    <row r="12" spans="1:21" s="556" customFormat="1">
      <c r="A12" s="588">
        <v>1</v>
      </c>
      <c r="B12" s="589"/>
      <c r="C12" s="589"/>
      <c r="D12" s="589" t="str">
        <f>IFERROR(VLOOKUP(A12,MEMÓRIA!$A:$P,4,FALSE),"")</f>
        <v>INSTALAÇÃO DE OBRA</v>
      </c>
      <c r="E12" s="589"/>
      <c r="F12" s="589"/>
      <c r="G12" s="589"/>
      <c r="H12" s="589"/>
      <c r="I12" s="590"/>
      <c r="J12" s="591">
        <f>+J13</f>
        <v>3138.73</v>
      </c>
      <c r="K12" s="592"/>
      <c r="L12" s="592"/>
      <c r="M12" s="590"/>
      <c r="N12" s="593">
        <f>+N13</f>
        <v>3050.5</v>
      </c>
      <c r="O12" s="594"/>
    </row>
    <row r="13" spans="1:21" s="576" customFormat="1">
      <c r="A13" s="566">
        <v>1</v>
      </c>
      <c r="B13" s="567"/>
      <c r="C13" s="567"/>
      <c r="D13" s="568" t="str">
        <f>IFERROR(VLOOKUP(A13,MEMÓRIA!$A:$Q,4,FALSE),"")</f>
        <v>INSTALAÇÃO DE OBRA</v>
      </c>
      <c r="E13" s="567"/>
      <c r="F13" s="569"/>
      <c r="G13" s="570"/>
      <c r="H13" s="569"/>
      <c r="I13" s="571"/>
      <c r="J13" s="571">
        <f>+SUM(J14:J14)</f>
        <v>3138.73</v>
      </c>
      <c r="K13" s="572"/>
      <c r="L13" s="572"/>
      <c r="M13" s="571"/>
      <c r="N13" s="573">
        <f>+SUM(N14:N14)</f>
        <v>3050.5</v>
      </c>
      <c r="O13" s="574">
        <f>+N13/N60</f>
        <v>1.21E-2</v>
      </c>
      <c r="P13" s="575" t="e">
        <f>O13+#REF!</f>
        <v>#REF!</v>
      </c>
    </row>
    <row r="14" spans="1:21">
      <c r="A14" s="184" t="s">
        <v>12568</v>
      </c>
      <c r="B14" s="193" t="str">
        <f>IFERROR(VLOOKUP(A14,MEMÓRIA!$A:$Q,2,FALSE),"")</f>
        <v>COMPOSIÇÃO</v>
      </c>
      <c r="C14" s="193" t="str">
        <f>IFERROR(VLOOKUP(A14,MEMÓRIA!$A:$P,3,FALSE),"")</f>
        <v>001</v>
      </c>
      <c r="D14" s="186" t="str">
        <f>IFERROR(VLOOKUP(A14,MEMÓRIA!$A:$Q,4,FALSE),"")</f>
        <v>PLACA DE OBRAS EM CHAPA DE AÇO GALVANIZADA - FORNECIMENTO E INSTALAÇÃO.</v>
      </c>
      <c r="E14" s="193" t="str">
        <f>IFERROR(VLOOKUP(A14,MEMÓRIA!$A:$P,5,FALSE),"")</f>
        <v>M2</v>
      </c>
      <c r="F14" s="185">
        <f>IFERROR(VLOOKUP(A14,MEMÓRIA!$A:$P,15,FALSE),"")</f>
        <v>6.84</v>
      </c>
      <c r="G14" s="197">
        <f>IFERROR(VLOOKUP(A14,MEMÓRIA!$A:$P,16,FALSE),"")</f>
        <v>360.33</v>
      </c>
      <c r="H14" s="764">
        <v>0.27350000000000002</v>
      </c>
      <c r="I14" s="187">
        <f>IFERROR(TRUNC(SUM(G14*$P$10),2),"")</f>
        <v>458.88</v>
      </c>
      <c r="J14" s="187">
        <f>IFERROR(TRUNC(I14*F14,2),"")</f>
        <v>3138.73</v>
      </c>
      <c r="K14" s="312">
        <f>IFERROR(VLOOKUP(A14,MEMÓRIA!$A:$Q,17,FALSE),"")</f>
        <v>367.85</v>
      </c>
      <c r="L14" s="677">
        <v>0.21240000000000001</v>
      </c>
      <c r="M14" s="187">
        <f>+K14*$N$10+K14</f>
        <v>445.98</v>
      </c>
      <c r="N14" s="307">
        <f>IFERROR(TRUNC(M14*F14,2),"")</f>
        <v>3050.5</v>
      </c>
      <c r="O14" s="217"/>
      <c r="P14" s="4"/>
    </row>
    <row r="15" spans="1:21" s="556" customFormat="1">
      <c r="A15" s="547">
        <v>2</v>
      </c>
      <c r="B15" s="549"/>
      <c r="C15" s="548"/>
      <c r="D15" s="548" t="str">
        <f>IFERROR(VLOOKUP(A15,MEMÓRIA!$A:$P,4,FALSE),"")</f>
        <v>CONSTRUÇÃO DE INFRAESTRUTURA NA PRAÇA SANTO ANTÔNIO</v>
      </c>
      <c r="E15" s="557"/>
      <c r="F15" s="558"/>
      <c r="G15" s="558"/>
      <c r="H15" s="765"/>
      <c r="I15" s="558"/>
      <c r="J15" s="584">
        <f>SUM(J16:J27)</f>
        <v>32455.8</v>
      </c>
      <c r="K15" s="558"/>
      <c r="L15" s="678"/>
      <c r="M15" s="558"/>
      <c r="N15" s="693">
        <f>SUM(N16:N27)</f>
        <v>33745.949999999997</v>
      </c>
      <c r="O15" s="586"/>
      <c r="P15" s="587"/>
      <c r="Q15" s="552"/>
      <c r="R15" s="553" t="s">
        <v>12566</v>
      </c>
      <c r="S15" s="554" t="s">
        <v>12567</v>
      </c>
      <c r="T15" s="555"/>
      <c r="U15" s="555"/>
    </row>
    <row r="16" spans="1:21" ht="22.5">
      <c r="A16" s="184" t="s">
        <v>12575</v>
      </c>
      <c r="B16" s="193" t="str">
        <f>IFERROR(VLOOKUP(A16,MEMÓRIA!$A:$P,2,FALSE),"")</f>
        <v>SINAPI 07/2024</v>
      </c>
      <c r="C16" s="193">
        <f>IFERROR(VLOOKUP(A16,MEMÓRIA!$A:$P,3,FALSE),"")</f>
        <v>93358</v>
      </c>
      <c r="D16" s="345" t="str">
        <f>IFERROR(VLOOKUP(A16,MEMÓRIA!$A:$P,4,FALSE),"")</f>
        <v>ESCAVAÇÃO MANUAL DE VALA COM PROFUNDIDADE MENOR OU IGUAL A 1,30 M. AF_03/2016</v>
      </c>
      <c r="E16" s="193" t="str">
        <f>IFERROR(VLOOKUP(A16,MEMÓRIA!$A:$P,5,FALSE),"")</f>
        <v>M3</v>
      </c>
      <c r="F16" s="185">
        <f>IFERROR(VLOOKUP(A16,MEMÓRIA!$A:$P,15,FALSE),"")</f>
        <v>117.47</v>
      </c>
      <c r="G16" s="197">
        <f>IFERROR(VLOOKUP(A16,MEMÓRIA!$A:$P,16,FALSE),"")</f>
        <v>74.41</v>
      </c>
      <c r="H16" s="764">
        <f>$H$14</f>
        <v>0.27350000000000002</v>
      </c>
      <c r="I16" s="188">
        <f>IFERROR(TRUNC(SUM(G16*$P$10),2),"")</f>
        <v>94.76</v>
      </c>
      <c r="J16" s="188">
        <f t="shared" ref="J16:J27" si="0">IFERROR(TRUNC(I16*F16,2),"")</f>
        <v>11131.45</v>
      </c>
      <c r="K16" s="312">
        <f>IFERROR(VLOOKUP(A16,MEMÓRIA!$A:$Q,17,FALSE),"")</f>
        <v>83.27</v>
      </c>
      <c r="L16" s="677">
        <v>0.21240000000000001</v>
      </c>
      <c r="M16" s="187">
        <f>+K16*$N$10+K16</f>
        <v>100.96</v>
      </c>
      <c r="N16" s="307">
        <f t="shared" ref="N16:N27" si="1">IFERROR(TRUNC(M16*F16,3),"")</f>
        <v>11859.77</v>
      </c>
      <c r="O16" s="217"/>
    </row>
    <row r="17" spans="1:15" ht="22.5">
      <c r="A17" s="184" t="s">
        <v>12577</v>
      </c>
      <c r="B17" s="193" t="str">
        <f>IFERROR(VLOOKUP(A17,MEMÓRIA!$A:$P,2,FALSE),"")</f>
        <v>SINAPI 07/2024</v>
      </c>
      <c r="C17" s="193">
        <f>IFERROR(VLOOKUP(A17,MEMÓRIA!$A:$P,3,FALSE),"")</f>
        <v>97622</v>
      </c>
      <c r="D17" s="345" t="str">
        <f>IFERROR(VLOOKUP(A17,MEMÓRIA!$A:$P,4,FALSE),"")</f>
        <v>DEMOLIÇÃO DE ALVENARIA DE BLOCO FURADO, DE FORMA MANUAL, SEM REAPROVEITAMENTO. AF_12/2017</v>
      </c>
      <c r="E17" s="193" t="str">
        <f>IFERROR(VLOOKUP(A17,MEMÓRIA!$A:$P,5,FALSE),"")</f>
        <v>M3</v>
      </c>
      <c r="F17" s="185">
        <f>IFERROR(VLOOKUP(A17,MEMÓRIA!$A:$P,15,FALSE),"")</f>
        <v>6.49</v>
      </c>
      <c r="G17" s="197">
        <f>IFERROR(VLOOKUP(A17,MEMÓRIA!$A:$P,16,FALSE),"")</f>
        <v>49.62</v>
      </c>
      <c r="H17" s="764">
        <f t="shared" ref="H17:H27" si="2">$H$14</f>
        <v>0.27350000000000002</v>
      </c>
      <c r="I17" s="188">
        <f t="shared" ref="I17:I24" si="3">IFERROR(TRUNC(SUM(G17*$P$10),2),"")</f>
        <v>63.19</v>
      </c>
      <c r="J17" s="188">
        <f t="shared" si="0"/>
        <v>410.1</v>
      </c>
      <c r="K17" s="312">
        <f>IFERROR(VLOOKUP(A17,MEMÓRIA!$A:$Q,17,FALSE),"")</f>
        <v>55.59</v>
      </c>
      <c r="L17" s="677">
        <v>0.21240000000000001</v>
      </c>
      <c r="M17" s="187">
        <f t="shared" ref="M17:M24" si="4">+K17*$N$10+K17</f>
        <v>67.400000000000006</v>
      </c>
      <c r="N17" s="307">
        <f t="shared" si="1"/>
        <v>437.43</v>
      </c>
      <c r="O17" s="217"/>
    </row>
    <row r="18" spans="1:15">
      <c r="A18" s="184" t="s">
        <v>12579</v>
      </c>
      <c r="B18" s="193" t="str">
        <f>IFERROR(VLOOKUP(A18,MEMÓRIA!$A:$P,2,FALSE),"")</f>
        <v>COMPOSIÇÃO</v>
      </c>
      <c r="C18" s="193" t="str">
        <f>IFERROR(VLOOKUP(A18,MEMÓRIA!$A:$P,3,FALSE),"")</f>
        <v>002</v>
      </c>
      <c r="D18" s="345" t="str">
        <f>IFERROR(VLOOKUP(A18,MEMÓRIA!$A:$P,4,FALSE),"")</f>
        <v>DEMOLIÇÃO  CONCRETO SIMPLES</v>
      </c>
      <c r="E18" s="193" t="str">
        <f>IFERROR(VLOOKUP(A18,MEMÓRIA!$A:$P,5,FALSE),"")</f>
        <v>M3</v>
      </c>
      <c r="F18" s="185">
        <f>IFERROR(VLOOKUP(A18,MEMÓRIA!$A:$P,15,FALSE),"")</f>
        <v>0.55000000000000004</v>
      </c>
      <c r="G18" s="197">
        <f>IFERROR(VLOOKUP(A18,MEMÓRIA!$A:$P,16,FALSE),"")</f>
        <v>27.5</v>
      </c>
      <c r="H18" s="764">
        <f t="shared" si="2"/>
        <v>0.27350000000000002</v>
      </c>
      <c r="I18" s="188">
        <f t="shared" si="3"/>
        <v>35.020000000000003</v>
      </c>
      <c r="J18" s="188">
        <f t="shared" si="0"/>
        <v>19.260000000000002</v>
      </c>
      <c r="K18" s="312">
        <f>IFERROR(VLOOKUP(A18,MEMÓRIA!$A:$Q,17,FALSE),"")</f>
        <v>30.8</v>
      </c>
      <c r="L18" s="677">
        <v>0.21240000000000001</v>
      </c>
      <c r="M18" s="187">
        <f t="shared" si="4"/>
        <v>37.340000000000003</v>
      </c>
      <c r="N18" s="307">
        <f t="shared" si="1"/>
        <v>20.54</v>
      </c>
      <c r="O18" s="217"/>
    </row>
    <row r="19" spans="1:15">
      <c r="A19" s="184" t="s">
        <v>12585</v>
      </c>
      <c r="B19" s="193" t="str">
        <f>IFERROR(VLOOKUP(A19,MEMÓRIA!$A:$P,2,FALSE),"")</f>
        <v>COMPOSIÇÃO</v>
      </c>
      <c r="C19" s="193" t="str">
        <f>IFERROR(VLOOKUP(A19,MEMÓRIA!$A:$P,3,FALSE),"")</f>
        <v>012</v>
      </c>
      <c r="D19" s="345" t="str">
        <f>IFERROR(VLOOKUP(A19,MEMÓRIA!$A:$P,4,FALSE),"")</f>
        <v>DESOBSTRUÇÃO E LIMPEZA DE BOCA-DE-LOBO</v>
      </c>
      <c r="E19" s="193" t="str">
        <f>IFERROR(VLOOKUP(A19,MEMÓRIA!$A:$P,5,FALSE),"")</f>
        <v>M</v>
      </c>
      <c r="F19" s="185">
        <f>IFERROR(VLOOKUP(A19,MEMÓRIA!$A:$P,15,FALSE),"")</f>
        <v>20</v>
      </c>
      <c r="G19" s="197">
        <f>IFERROR(VLOOKUP(A19,MEMÓRIA!$A:$P,16,FALSE),"")</f>
        <v>28.21</v>
      </c>
      <c r="H19" s="764">
        <f t="shared" si="2"/>
        <v>0.27350000000000002</v>
      </c>
      <c r="I19" s="188">
        <f t="shared" si="3"/>
        <v>35.92</v>
      </c>
      <c r="J19" s="188">
        <f t="shared" si="0"/>
        <v>718.4</v>
      </c>
      <c r="K19" s="312">
        <f>IFERROR(VLOOKUP(A19,MEMÓRIA!$A:$Q,17,FALSE),"")</f>
        <v>31.58</v>
      </c>
      <c r="L19" s="677">
        <v>0.21240000000000001</v>
      </c>
      <c r="M19" s="187">
        <f t="shared" si="4"/>
        <v>38.29</v>
      </c>
      <c r="N19" s="307">
        <f t="shared" si="1"/>
        <v>765.8</v>
      </c>
      <c r="O19" s="217"/>
    </row>
    <row r="20" spans="1:15">
      <c r="A20" s="184" t="s">
        <v>12588</v>
      </c>
      <c r="B20" s="193" t="str">
        <f>IFERROR(VLOOKUP(A20,MEMÓRIA!$A:$P,2,FALSE),"")</f>
        <v>COMPOSIÇÃO</v>
      </c>
      <c r="C20" s="193" t="str">
        <f>IFERROR(VLOOKUP(A20,MEMÓRIA!$A:$P,3,FALSE),"")</f>
        <v>005</v>
      </c>
      <c r="D20" s="345" t="str">
        <f>IFERROR(VLOOKUP(A20,MEMÓRIA!$A:$P,4,FALSE),"")</f>
        <v>REMOÇÃO DE BANCO DE MADEIRA</v>
      </c>
      <c r="E20" s="193" t="str">
        <f>IFERROR(VLOOKUP(A20,MEMÓRIA!$A:$P,5,FALSE),"")</f>
        <v>M</v>
      </c>
      <c r="F20" s="185">
        <f>IFERROR(VLOOKUP(A20,MEMÓRIA!$A:$P,15,FALSE),"")</f>
        <v>4.5</v>
      </c>
      <c r="G20" s="197">
        <f>IFERROR(VLOOKUP(A20,MEMÓRIA!$A:$P,16,FALSE),"")</f>
        <v>5.64</v>
      </c>
      <c r="H20" s="764">
        <f t="shared" si="2"/>
        <v>0.27350000000000002</v>
      </c>
      <c r="I20" s="188">
        <f t="shared" si="3"/>
        <v>7.18</v>
      </c>
      <c r="J20" s="188">
        <f t="shared" si="0"/>
        <v>32.31</v>
      </c>
      <c r="K20" s="312">
        <f>IFERROR(VLOOKUP(A20,MEMÓRIA!$A:$Q,17,FALSE),"")</f>
        <v>6.32</v>
      </c>
      <c r="L20" s="677">
        <v>0.21240000000000001</v>
      </c>
      <c r="M20" s="187">
        <f t="shared" si="4"/>
        <v>7.66</v>
      </c>
      <c r="N20" s="307">
        <f t="shared" si="1"/>
        <v>34.47</v>
      </c>
      <c r="O20" s="217"/>
    </row>
    <row r="21" spans="1:15">
      <c r="A21" s="184" t="s">
        <v>12591</v>
      </c>
      <c r="B21" s="193" t="str">
        <f>IFERROR(VLOOKUP(A21,MEMÓRIA!$A:$P,2,FALSE),"")</f>
        <v>COMPOSIÇÃO</v>
      </c>
      <c r="C21" s="193" t="str">
        <f>IFERROR(VLOOKUP(A21,MEMÓRIA!$A:$P,3,FALSE),"")</f>
        <v>006</v>
      </c>
      <c r="D21" s="345" t="str">
        <f>IFERROR(VLOOKUP(A21,MEMÓRIA!$A:$P,4,FALSE),"")</f>
        <v>DEMOLIÇÃO DE MEIO-FIO GRANITICO OU PRÉ-MOLDADO</v>
      </c>
      <c r="E21" s="193" t="str">
        <f>IFERROR(VLOOKUP(A21,MEMÓRIA!$A:$P,5,FALSE),"")</f>
        <v>M</v>
      </c>
      <c r="F21" s="185">
        <f>IFERROR(VLOOKUP(A21,MEMÓRIA!$A:$P,15,FALSE),"")</f>
        <v>102.32</v>
      </c>
      <c r="G21" s="197">
        <f>IFERROR(VLOOKUP(A21,MEMÓRIA!$A:$P,16,FALSE),"")</f>
        <v>10.57</v>
      </c>
      <c r="H21" s="764">
        <f t="shared" si="2"/>
        <v>0.27350000000000002</v>
      </c>
      <c r="I21" s="188">
        <f t="shared" si="3"/>
        <v>13.46</v>
      </c>
      <c r="J21" s="188">
        <f t="shared" si="0"/>
        <v>1377.22</v>
      </c>
      <c r="K21" s="312">
        <f>IFERROR(VLOOKUP(A21,MEMÓRIA!$A:$Q,17,FALSE),"")</f>
        <v>11.84</v>
      </c>
      <c r="L21" s="677">
        <v>0.21240000000000001</v>
      </c>
      <c r="M21" s="187">
        <f t="shared" si="4"/>
        <v>14.35</v>
      </c>
      <c r="N21" s="307">
        <f t="shared" si="1"/>
        <v>1468.29</v>
      </c>
      <c r="O21" s="217"/>
    </row>
    <row r="22" spans="1:15" ht="33.75">
      <c r="A22" s="184" t="s">
        <v>12594</v>
      </c>
      <c r="B22" s="193" t="str">
        <f>IFERROR(VLOOKUP(A22,MEMÓRIA!$A:$P,2,FALSE),"")</f>
        <v>SINAPI 07/2024</v>
      </c>
      <c r="C22" s="193">
        <f>IFERROR(VLOOKUP(A22,MEMÓRIA!$A:$P,3,FALSE),"")</f>
        <v>100982</v>
      </c>
      <c r="D22" s="345" t="str">
        <f>IFERROR(VLOOKUP(A22,MEMÓRIA!$A:$P,4,FALSE),"")</f>
        <v>CARGA, MANOBRA E DESCARGA DE ENTULHO EM CAMINHÃO BASCULANTE 10 M³ - CARGA COM ESCAVADEIRA HIDRÁULICA  (CAÇAMBA DE 0,80 M³ / 111 HP) E DESCARGA LIVRE (UNIDADE: M3). AF_07/2020</v>
      </c>
      <c r="E22" s="193" t="str">
        <f>IFERROR(VLOOKUP(A22,MEMÓRIA!$A:$P,5,FALSE),"")</f>
        <v>M3</v>
      </c>
      <c r="F22" s="185">
        <f>IFERROR(VLOOKUP(A22,MEMÓRIA!$A:$P,15,FALSE),"")</f>
        <v>199.15</v>
      </c>
      <c r="G22" s="197">
        <f>IFERROR(VLOOKUP(A22,MEMÓRIA!$A:$P,16,FALSE),"")</f>
        <v>8.9700000000000006</v>
      </c>
      <c r="H22" s="764">
        <f t="shared" si="2"/>
        <v>0.27350000000000002</v>
      </c>
      <c r="I22" s="188">
        <f t="shared" si="3"/>
        <v>11.42</v>
      </c>
      <c r="J22" s="188">
        <f t="shared" si="0"/>
        <v>2274.29</v>
      </c>
      <c r="K22" s="312">
        <f>IFERROR(VLOOKUP(A22,MEMÓRIA!$A:$Q,17,FALSE),"")</f>
        <v>9.16</v>
      </c>
      <c r="L22" s="677">
        <v>0.21240000000000001</v>
      </c>
      <c r="M22" s="187">
        <f t="shared" si="4"/>
        <v>11.11</v>
      </c>
      <c r="N22" s="307">
        <f t="shared" si="1"/>
        <v>2212.56</v>
      </c>
      <c r="O22" s="217"/>
    </row>
    <row r="23" spans="1:15" ht="22.5">
      <c r="A23" s="184" t="s">
        <v>12598</v>
      </c>
      <c r="B23" s="193" t="str">
        <f>IFERROR(VLOOKUP(A23,MEMÓRIA!$A:$P,2,FALSE),"")</f>
        <v>SINAPI 07/2024</v>
      </c>
      <c r="C23" s="193">
        <f>IFERROR(VLOOKUP(A23,MEMÓRIA!$A:$P,3,FALSE),"")</f>
        <v>93589</v>
      </c>
      <c r="D23" s="345" t="str">
        <f>IFERROR(VLOOKUP(A23,MEMÓRIA!$A:$P,4,FALSE),"")</f>
        <v>TRANSPORTE COM CAMINHÃO BASCULANTE DE 10 M³, EM VIA URBANA EM REVESTIMENTO PRIMÁRIO (UNIDADE: M3XKM). AF_07/2020</v>
      </c>
      <c r="E23" s="193" t="str">
        <f>IFERROR(VLOOKUP(A23,MEMÓRIA!$A:$P,5,FALSE),"")</f>
        <v>M3XKM</v>
      </c>
      <c r="F23" s="185">
        <f>IFERROR(VLOOKUP(A23,MEMÓRIA!$A:$P,15,FALSE),"")</f>
        <v>1442.52</v>
      </c>
      <c r="G23" s="197">
        <f>IFERROR(VLOOKUP(A23,MEMÓRIA!$A:$P,16,FALSE),"")</f>
        <v>2.67</v>
      </c>
      <c r="H23" s="764">
        <f t="shared" si="2"/>
        <v>0.27350000000000002</v>
      </c>
      <c r="I23" s="188">
        <f t="shared" si="3"/>
        <v>3.4</v>
      </c>
      <c r="J23" s="188">
        <f t="shared" si="0"/>
        <v>4904.5600000000004</v>
      </c>
      <c r="K23" s="312">
        <f>IFERROR(VLOOKUP(A23,MEMÓRIA!$A:$Q,17,FALSE),"")</f>
        <v>2.71</v>
      </c>
      <c r="L23" s="677">
        <v>0.21240000000000001</v>
      </c>
      <c r="M23" s="187">
        <f t="shared" si="4"/>
        <v>3.29</v>
      </c>
      <c r="N23" s="307">
        <f t="shared" si="1"/>
        <v>4745.8900000000003</v>
      </c>
      <c r="O23" s="217"/>
    </row>
    <row r="24" spans="1:15">
      <c r="A24" s="184" t="s">
        <v>12599</v>
      </c>
      <c r="B24" s="193" t="str">
        <f>IFERROR(VLOOKUP(A24,MEMÓRIA!$A:$P,2,FALSE),"")</f>
        <v>COMPOSIÇÃO</v>
      </c>
      <c r="C24" s="193" t="str">
        <f>IFERROR(VLOOKUP(A24,MEMÓRIA!$A:$P,3,FALSE),"")</f>
        <v>015</v>
      </c>
      <c r="D24" s="345" t="str">
        <f>IFERROR(VLOOKUP(A24,MEMÓRIA!$A:$P,4,FALSE),"")</f>
        <v>DEMOLIÇÃO DE PISO EM LAJOTA HEXAGONAL</v>
      </c>
      <c r="E24" s="193" t="str">
        <f>IFERROR(VLOOKUP(A24,MEMÓRIA!$A:$P,5,FALSE),"")</f>
        <v>M2</v>
      </c>
      <c r="F24" s="185">
        <f>IFERROR(VLOOKUP(A24,MEMÓRIA!$A:$P,15,FALSE),"")</f>
        <v>495.77</v>
      </c>
      <c r="G24" s="197">
        <f>IFERROR(VLOOKUP(A24,MEMÓRIA!$A:$P,16,FALSE),"")</f>
        <v>13.73</v>
      </c>
      <c r="H24" s="764">
        <f t="shared" si="2"/>
        <v>0.27350000000000002</v>
      </c>
      <c r="I24" s="188">
        <f t="shared" si="3"/>
        <v>17.48</v>
      </c>
      <c r="J24" s="188">
        <f t="shared" si="0"/>
        <v>8666.0499999999993</v>
      </c>
      <c r="K24" s="312">
        <f>IFERROR(VLOOKUP(A24,MEMÓRIA!$A:$Q,17,FALSE),"")</f>
        <v>15.36</v>
      </c>
      <c r="L24" s="677">
        <v>0.21240000000000001</v>
      </c>
      <c r="M24" s="187">
        <f t="shared" si="4"/>
        <v>18.62</v>
      </c>
      <c r="N24" s="307">
        <f t="shared" si="1"/>
        <v>9231.24</v>
      </c>
      <c r="O24" s="217"/>
    </row>
    <row r="25" spans="1:15" ht="22.5">
      <c r="A25" s="184" t="s">
        <v>12907</v>
      </c>
      <c r="B25" s="193" t="str">
        <f>IFERROR(VLOOKUP(A25,MEMÓRIA!$A:$P,2,FALSE),"")</f>
        <v>SINAPI 07/2024</v>
      </c>
      <c r="C25" s="193">
        <f>IFERROR(VLOOKUP(A25,MEMÓRIA!$A:$P,3,FALSE),"")</f>
        <v>97665</v>
      </c>
      <c r="D25" s="345" t="str">
        <f>IFERROR(VLOOKUP(A25,MEMÓRIA!$A:$P,4,FALSE),"")</f>
        <v>REMOÇÃO DE LUMINÁRIAS, DE FORMA MANUAL, SEM REAPROVEITAMENTO. AF_12/2017</v>
      </c>
      <c r="E25" s="193" t="str">
        <f>IFERROR(VLOOKUP(A25,MEMÓRIA!$A:$P,5,FALSE),"")</f>
        <v>UN</v>
      </c>
      <c r="F25" s="185">
        <f>IFERROR(VLOOKUP(A25,MEMÓRIA!$A:$P,15,FALSE),"")</f>
        <v>4</v>
      </c>
      <c r="G25" s="197">
        <f>IFERROR(VLOOKUP(A25,MEMÓRIA!$A:$P,16,FALSE),"")</f>
        <v>1.57</v>
      </c>
      <c r="H25" s="764">
        <f t="shared" si="2"/>
        <v>0.27350000000000002</v>
      </c>
      <c r="I25" s="188">
        <f t="shared" ref="I25" si="5">IFERROR(TRUNC(SUM(G25*$P$10),2),"")</f>
        <v>1.99</v>
      </c>
      <c r="J25" s="188">
        <f t="shared" si="0"/>
        <v>7.96</v>
      </c>
      <c r="K25" s="312">
        <f>IFERROR(VLOOKUP(A25,MEMÓRIA!$A:$Q,17,FALSE),"")</f>
        <v>1.77</v>
      </c>
      <c r="L25" s="677">
        <v>0.21240000000000001</v>
      </c>
      <c r="M25" s="187">
        <f t="shared" ref="M25" si="6">+K25*$N$10+K25</f>
        <v>2.15</v>
      </c>
      <c r="N25" s="307">
        <f t="shared" si="1"/>
        <v>8.6</v>
      </c>
      <c r="O25" s="217"/>
    </row>
    <row r="26" spans="1:15" ht="22.5">
      <c r="A26" s="184" t="s">
        <v>12909</v>
      </c>
      <c r="B26" s="193" t="str">
        <f>IFERROR(VLOOKUP(A26,MEMÓRIA!$A:$P,2,FALSE),"")</f>
        <v>SINAPI 07/2024</v>
      </c>
      <c r="C26" s="193">
        <f>IFERROR(VLOOKUP(A26,MEMÓRIA!$A:$P,3,FALSE),"")</f>
        <v>97064</v>
      </c>
      <c r="D26" s="345" t="str">
        <f>IFERROR(VLOOKUP(A26,MEMÓRIA!$A:$P,4,FALSE),"")</f>
        <v>MONTAGEM E DESMONTAGEM DE ANDAIME TUBULAR TIPO TORRE (EXCLUSIVE ANDAIME E LIMPEZA). AF_11/2017</v>
      </c>
      <c r="E26" s="193" t="str">
        <f>IFERROR(VLOOKUP(A26,MEMÓRIA!$A:$P,5,FALSE),"")</f>
        <v>M</v>
      </c>
      <c r="F26" s="185">
        <f>IFERROR(VLOOKUP(A26,MEMÓRIA!$A:$P,15,FALSE),"")</f>
        <v>36</v>
      </c>
      <c r="G26" s="197">
        <f>IFERROR(VLOOKUP(A26,MEMÓRIA!$A:$P,16,FALSE),"")</f>
        <v>24.17</v>
      </c>
      <c r="H26" s="764">
        <f t="shared" si="2"/>
        <v>0.27350000000000002</v>
      </c>
      <c r="I26" s="188">
        <f t="shared" ref="I26:I27" si="7">IFERROR(TRUNC(SUM(G26*$P$10),2),"")</f>
        <v>30.78</v>
      </c>
      <c r="J26" s="188">
        <f t="shared" si="0"/>
        <v>1108.08</v>
      </c>
      <c r="K26" s="312">
        <f>IFERROR(VLOOKUP(A26,MEMÓRIA!$A:$Q,17,FALSE),"")</f>
        <v>27.33</v>
      </c>
      <c r="L26" s="677">
        <v>0.21240000000000001</v>
      </c>
      <c r="M26" s="187">
        <f t="shared" ref="M26:M27" si="8">+K26*$N$10+K26</f>
        <v>33.130000000000003</v>
      </c>
      <c r="N26" s="307">
        <f t="shared" si="1"/>
        <v>1192.68</v>
      </c>
      <c r="O26" s="217"/>
    </row>
    <row r="27" spans="1:15">
      <c r="A27" s="184" t="s">
        <v>12910</v>
      </c>
      <c r="B27" s="193" t="str">
        <f>IFERROR(VLOOKUP(A27,MEMÓRIA!$A:$P,2,FALSE),"")</f>
        <v>COMPOSIÇÃO</v>
      </c>
      <c r="C27" s="193" t="str">
        <f>IFERROR(VLOOKUP(A27,MEMÓRIA!$A:$P,3,FALSE),"")</f>
        <v>018</v>
      </c>
      <c r="D27" s="345" t="str">
        <f>IFERROR(VLOOKUP(A27,MEMÓRIA!$A:$P,4,FALSE),"")</f>
        <v>LOCACAO DE ANDAIME METALICO TUBULAR TIPO TORRE</v>
      </c>
      <c r="E27" s="193" t="str">
        <f>IFERROR(VLOOKUP(A27,MEMÓRIA!$A:$P,5,FALSE),"")</f>
        <v>M</v>
      </c>
      <c r="F27" s="185">
        <f>IFERROR(VLOOKUP(A27,MEMÓRIA!$A:$P,15,FALSE),"")</f>
        <v>36</v>
      </c>
      <c r="G27" s="197">
        <f>IFERROR(VLOOKUP(A27,MEMÓRIA!$A:$P,16,FALSE),"")</f>
        <v>39.4</v>
      </c>
      <c r="H27" s="764">
        <f t="shared" si="2"/>
        <v>0.27350000000000002</v>
      </c>
      <c r="I27" s="188">
        <f t="shared" si="7"/>
        <v>50.17</v>
      </c>
      <c r="J27" s="188">
        <f t="shared" si="0"/>
        <v>1806.12</v>
      </c>
      <c r="K27" s="312">
        <f>IFERROR(VLOOKUP(A27,MEMÓRIA!$A:$Q,17,FALSE),"")</f>
        <v>40.520000000000003</v>
      </c>
      <c r="L27" s="677">
        <v>0.21240000000000001</v>
      </c>
      <c r="M27" s="187">
        <f t="shared" si="8"/>
        <v>49.13</v>
      </c>
      <c r="N27" s="307">
        <f t="shared" si="1"/>
        <v>1768.68</v>
      </c>
      <c r="O27" s="217"/>
    </row>
    <row r="28" spans="1:15" s="556" customFormat="1">
      <c r="A28" s="561">
        <v>3</v>
      </c>
      <c r="B28" s="548"/>
      <c r="C28" s="548"/>
      <c r="D28" s="595" t="str">
        <f>IFERROR(VLOOKUP(A28,MEMÓRIA!$A:$P,4,FALSE),"")</f>
        <v>INTERIOR DA PRAÇA</v>
      </c>
      <c r="E28" s="548"/>
      <c r="F28" s="548"/>
      <c r="G28" s="548"/>
      <c r="H28" s="766"/>
      <c r="I28" s="548"/>
      <c r="J28" s="596">
        <f>+J29</f>
        <v>208940.34</v>
      </c>
      <c r="K28" s="548"/>
      <c r="L28" s="679"/>
      <c r="M28" s="548"/>
      <c r="N28" s="693">
        <f>+N29</f>
        <v>202951.61</v>
      </c>
      <c r="O28" s="585"/>
    </row>
    <row r="29" spans="1:15" s="576" customFormat="1">
      <c r="A29" s="566"/>
      <c r="B29" s="567"/>
      <c r="C29" s="567"/>
      <c r="D29" s="543" t="str">
        <f>+MEMÓRIA!D16</f>
        <v>SERVIÇOS PRELIMINARES</v>
      </c>
      <c r="E29" s="567"/>
      <c r="F29" s="569"/>
      <c r="G29" s="570"/>
      <c r="H29" s="767"/>
      <c r="I29" s="572"/>
      <c r="J29" s="577">
        <f>+SUM(J30:J57)</f>
        <v>208940.34</v>
      </c>
      <c r="K29" s="572"/>
      <c r="L29" s="579"/>
      <c r="M29" s="572"/>
      <c r="N29" s="694">
        <f>+SUM(N30:N57)</f>
        <v>202951.61</v>
      </c>
      <c r="O29" s="578"/>
    </row>
    <row r="30" spans="1:15" s="189" customFormat="1" ht="33.75">
      <c r="A30" s="184" t="s">
        <v>12605</v>
      </c>
      <c r="B30" s="193" t="str">
        <f>IFERROR(VLOOKUP(A30,MEMÓRIA!$A:$P,2,FALSE),"")</f>
        <v>SINAPI 07/2024</v>
      </c>
      <c r="C30" s="193">
        <f>IFERROR(VLOOKUP(A30,MEMÓRIA!$A:$P,3,FALSE),"")</f>
        <v>101159</v>
      </c>
      <c r="D30" s="345" t="str">
        <f>IFERROR(VLOOKUP(A30,MEMÓRIA!$A:$P,4,FALSE),"")</f>
        <v>ALVENARIA DE VEDAÇÃO DE BLOCOS CERÂMICOS MACIÇOS DE 5X10X20CM (ESPESSURA 10CM) E ARGAMASSA DE ASSENTAMENTO COM PREPARO EM BETONEIRA. AF_05/2020</v>
      </c>
      <c r="E30" s="193" t="str">
        <f>IFERROR(VLOOKUP(A30,MEMÓRIA!$A:$P,5,FALSE),"")</f>
        <v>M2</v>
      </c>
      <c r="F30" s="185">
        <f>IFERROR(VLOOKUP(A30,MEMÓRIA!$A:$P,15,FALSE),"")</f>
        <v>104.53</v>
      </c>
      <c r="G30" s="197">
        <f>IFERROR(VLOOKUP(A30,MEMÓRIA!$A:$P,16,FALSE),"")</f>
        <v>116.7</v>
      </c>
      <c r="H30" s="764">
        <f t="shared" ref="H30:H57" si="9">$H$14</f>
        <v>0.27350000000000002</v>
      </c>
      <c r="I30" s="187">
        <f>IFERROR(TRUNC(SUM(G30*$P$10),2),"")</f>
        <v>148.61000000000001</v>
      </c>
      <c r="J30" s="187">
        <f t="shared" ref="J30:J57" si="10">IFERROR(TRUNC(I30*F30,2),"")</f>
        <v>15534.2</v>
      </c>
      <c r="K30" s="312">
        <f>IFERROR(VLOOKUP(A30,MEMÓRIA!$A:$Q,17,FALSE),"")</f>
        <v>125.07</v>
      </c>
      <c r="L30" s="677">
        <v>0.21240000000000001</v>
      </c>
      <c r="M30" s="187">
        <f t="shared" ref="M30:M56" si="11">+K30*$N$10+K30</f>
        <v>151.63</v>
      </c>
      <c r="N30" s="413">
        <f t="shared" ref="N30:N57" si="12">IFERROR(TRUNC(M30*F30,3),"")</f>
        <v>15849.88</v>
      </c>
      <c r="O30" s="217"/>
    </row>
    <row r="31" spans="1:15" s="189" customFormat="1" ht="33.75">
      <c r="A31" s="184" t="s">
        <v>12606</v>
      </c>
      <c r="B31" s="193" t="str">
        <f>IFERROR(VLOOKUP(A31,MEMÓRIA!$A:$P,2,FALSE),"")</f>
        <v>SINAPI 07/2024</v>
      </c>
      <c r="C31" s="193">
        <f>IFERROR(VLOOKUP(A31,MEMÓRIA!$A:$P,3,FALSE),"")</f>
        <v>94273</v>
      </c>
      <c r="D31" s="345" t="str">
        <f>IFERROR(VLOOKUP(A31,MEMÓRIA!$A:$P,4,FALSE),"")</f>
        <v>ASSENTAMENTO DE GUIA (MEIO-FIO) EM TRECHO RETO, CONFECCIONADA EM CONCRETO PRÉ-FABRICADO, DIMENSÕES 100X15X13X30 CM (COMPRIMENTO X BASE INFERIOR X BASE SUPERIOR X ALTURA). AF_01/2024</v>
      </c>
      <c r="E31" s="193" t="str">
        <f>IFERROR(VLOOKUP(A31,MEMÓRIA!$A:$P,5,FALSE),"")</f>
        <v>M</v>
      </c>
      <c r="F31" s="185">
        <f>IFERROR(VLOOKUP(A31,MEMÓRIA!$A:$P,15,FALSE),"")</f>
        <v>102.32</v>
      </c>
      <c r="G31" s="197">
        <f>IFERROR(VLOOKUP(A31,MEMÓRIA!$A:$P,16,FALSE),"")</f>
        <v>53.5</v>
      </c>
      <c r="H31" s="764">
        <f t="shared" si="9"/>
        <v>0.27350000000000002</v>
      </c>
      <c r="I31" s="187">
        <f t="shared" ref="I31:I56" si="13">IFERROR(TRUNC(SUM(G31*$P$10),2),"")</f>
        <v>68.13</v>
      </c>
      <c r="J31" s="187">
        <f t="shared" si="10"/>
        <v>6971.06</v>
      </c>
      <c r="K31" s="312">
        <f>IFERROR(VLOOKUP(A31,MEMÓRIA!$A:$Q,17,FALSE),"")</f>
        <v>54.73</v>
      </c>
      <c r="L31" s="677">
        <v>0.21240000000000001</v>
      </c>
      <c r="M31" s="187">
        <f t="shared" si="11"/>
        <v>66.349999999999994</v>
      </c>
      <c r="N31" s="413">
        <f t="shared" si="12"/>
        <v>6788.93</v>
      </c>
      <c r="O31" s="217"/>
    </row>
    <row r="32" spans="1:15" s="189" customFormat="1" ht="33.75">
      <c r="A32" s="184" t="s">
        <v>12608</v>
      </c>
      <c r="B32" s="193" t="str">
        <f>IFERROR(VLOOKUP(A32,MEMÓRIA!$A:$P,2,FALSE),"")</f>
        <v>SINAPI 07/2024</v>
      </c>
      <c r="C32" s="193">
        <f>IFERROR(VLOOKUP(A32,MEMÓRIA!$A:$P,3,FALSE),"")</f>
        <v>97084</v>
      </c>
      <c r="D32" s="345" t="str">
        <f>IFERROR(VLOOKUP(A32,MEMÓRIA!$A:$P,4,FALSE),"")</f>
        <v>COMPACTAÇÃO MECÂNICA DE SOLO PARA EXECUÇÃO DE RADIER, PISO DE CONCRETO OU LAJE SOBRE SOLO, COM COMPACTADOR DE SOLOS TIPO PLACA VIBRATÓRIA. AF_09/2021</v>
      </c>
      <c r="E32" s="193" t="str">
        <f>IFERROR(VLOOKUP(A32,MEMÓRIA!$A:$P,5,FALSE),"")</f>
        <v>M2</v>
      </c>
      <c r="F32" s="185">
        <f>IFERROR(VLOOKUP(A32,MEMÓRIA!$A:$P,15,FALSE),"")</f>
        <v>640.91999999999996</v>
      </c>
      <c r="G32" s="197">
        <f>IFERROR(VLOOKUP(A32,MEMÓRIA!$A:$P,16,FALSE),"")</f>
        <v>0.61</v>
      </c>
      <c r="H32" s="764">
        <f t="shared" si="9"/>
        <v>0.27350000000000002</v>
      </c>
      <c r="I32" s="187">
        <f t="shared" si="13"/>
        <v>0.77</v>
      </c>
      <c r="J32" s="187">
        <f t="shared" si="10"/>
        <v>493.5</v>
      </c>
      <c r="K32" s="312">
        <f>IFERROR(VLOOKUP(A32,MEMÓRIA!$A:$Q,17,FALSE),"")</f>
        <v>0.67</v>
      </c>
      <c r="L32" s="677">
        <v>0.21240000000000001</v>
      </c>
      <c r="M32" s="187">
        <f t="shared" si="11"/>
        <v>0.81</v>
      </c>
      <c r="N32" s="413">
        <f t="shared" si="12"/>
        <v>519.15</v>
      </c>
      <c r="O32" s="217"/>
    </row>
    <row r="33" spans="1:15" s="189" customFormat="1" ht="22.5">
      <c r="A33" s="184" t="s">
        <v>12611</v>
      </c>
      <c r="B33" s="193" t="str">
        <f>IFERROR(VLOOKUP(A33,MEMÓRIA!$A:$P,2,FALSE),"")</f>
        <v>SINAPI 07/2024</v>
      </c>
      <c r="C33" s="193">
        <f>IFERROR(VLOOKUP(A33,MEMÓRIA!$A:$P,3,FALSE),"")</f>
        <v>102485</v>
      </c>
      <c r="D33" s="345" t="str">
        <f>IFERROR(VLOOKUP(A33,MEMÓRIA!$A:$P,4,FALSE),"")</f>
        <v>CONCRETO MAGRO PARA LASTRO, TRAÇO 1:4,5:4,5 (EM MASSA SECA DE CIMENTO/ AREIA MÉDIA/ SEIXO ROLADO) - PREPARO MANUAL. AF_05/2021</v>
      </c>
      <c r="E33" s="193" t="str">
        <f>IFERROR(VLOOKUP(A33,MEMÓRIA!$A:$P,5,FALSE),"")</f>
        <v>M3</v>
      </c>
      <c r="F33" s="185">
        <f>IFERROR(VLOOKUP(A33,MEMÓRIA!$A:$P,15,FALSE),"")</f>
        <v>2.5</v>
      </c>
      <c r="G33" s="197">
        <f>IFERROR(VLOOKUP(A33,MEMÓRIA!$A:$P,16,FALSE),"")</f>
        <v>589.76</v>
      </c>
      <c r="H33" s="764">
        <f t="shared" si="9"/>
        <v>0.27350000000000002</v>
      </c>
      <c r="I33" s="187">
        <f t="shared" si="13"/>
        <v>751.05</v>
      </c>
      <c r="J33" s="187">
        <f t="shared" si="10"/>
        <v>1877.62</v>
      </c>
      <c r="K33" s="312">
        <f>IFERROR(VLOOKUP(A33,MEMÓRIA!$A:$Q,17,FALSE),"")</f>
        <v>603.88</v>
      </c>
      <c r="L33" s="677">
        <v>0.21240000000000001</v>
      </c>
      <c r="M33" s="187">
        <f t="shared" si="11"/>
        <v>732.14</v>
      </c>
      <c r="N33" s="413">
        <f t="shared" si="12"/>
        <v>1830.35</v>
      </c>
      <c r="O33" s="217"/>
    </row>
    <row r="34" spans="1:15" s="189" customFormat="1" ht="22.5">
      <c r="A34" s="184" t="s">
        <v>12612</v>
      </c>
      <c r="B34" s="193" t="str">
        <f>IFERROR(VLOOKUP(A34,MEMÓRIA!$A:$P,2,FALSE),"")</f>
        <v>SINAPI 07/2024</v>
      </c>
      <c r="C34" s="193">
        <f>IFERROR(VLOOKUP(A34,MEMÓRIA!$A:$P,3,FALSE),"")</f>
        <v>92397</v>
      </c>
      <c r="D34" s="345" t="str">
        <f>IFERROR(VLOOKUP(A34,MEMÓRIA!$A:$P,4,FALSE),"")</f>
        <v>EXECUÇÃO DE PAVIMENTO EM PISO INTERTRAVADO, COM BLOCO RETANGULAR COR NATURAL DE 20 X 10 CM, ESPESSURA 6 CM. AF_10/2022</v>
      </c>
      <c r="E34" s="193" t="str">
        <f>IFERROR(VLOOKUP(A34,MEMÓRIA!$A:$P,5,FALSE),"")</f>
        <v>M2</v>
      </c>
      <c r="F34" s="185">
        <f>IFERROR(VLOOKUP(A34,MEMÓRIA!$A:$P,15,FALSE),"")</f>
        <v>430.93</v>
      </c>
      <c r="G34" s="197">
        <f>IFERROR(VLOOKUP(A34,MEMÓRIA!$A:$P,16,FALSE),"")</f>
        <v>64.17</v>
      </c>
      <c r="H34" s="764">
        <f t="shared" si="9"/>
        <v>0.27350000000000002</v>
      </c>
      <c r="I34" s="187">
        <f t="shared" si="13"/>
        <v>81.72</v>
      </c>
      <c r="J34" s="187">
        <f t="shared" si="10"/>
        <v>35215.589999999997</v>
      </c>
      <c r="K34" s="312">
        <f>IFERROR(VLOOKUP(A34,MEMÓRIA!$A:$Q,17,FALSE),"")</f>
        <v>65.22</v>
      </c>
      <c r="L34" s="677">
        <v>0.21240000000000001</v>
      </c>
      <c r="M34" s="187">
        <f t="shared" si="11"/>
        <v>79.069999999999993</v>
      </c>
      <c r="N34" s="413">
        <f t="shared" si="12"/>
        <v>34073.64</v>
      </c>
      <c r="O34" s="217"/>
    </row>
    <row r="35" spans="1:15" s="189" customFormat="1" ht="22.5">
      <c r="A35" s="184" t="s">
        <v>12613</v>
      </c>
      <c r="B35" s="193" t="str">
        <f>IFERROR(VLOOKUP(A35,MEMÓRIA!$A:$P,2,FALSE),"")</f>
        <v>SINAPI 07/2024</v>
      </c>
      <c r="C35" s="193">
        <f>IFERROR(VLOOKUP(A35,MEMÓRIA!$A:$P,3,FALSE),"")</f>
        <v>93679</v>
      </c>
      <c r="D35" s="345" t="str">
        <f>IFERROR(VLOOKUP(A35,MEMÓRIA!$A:$P,4,FALSE),"")</f>
        <v>EXECUÇÃO DE PASSEIO EM PISO INTERTRAVADO, COM BLOCO RETANGULAR COLORIDO DE 20 X 10 CM, ESPESSURA 6 CM. AF_10/2022</v>
      </c>
      <c r="E35" s="193" t="str">
        <f>IFERROR(VLOOKUP(A35,MEMÓRIA!$A:$P,5,FALSE),"")</f>
        <v>M2</v>
      </c>
      <c r="F35" s="185">
        <f>IFERROR(VLOOKUP(A35,MEMÓRIA!$A:$P,15,FALSE),"")</f>
        <v>181.95</v>
      </c>
      <c r="G35" s="197">
        <f>IFERROR(VLOOKUP(A35,MEMÓRIA!$A:$P,16,FALSE),"")</f>
        <v>80.84</v>
      </c>
      <c r="H35" s="764">
        <f t="shared" si="9"/>
        <v>0.27350000000000002</v>
      </c>
      <c r="I35" s="187">
        <f t="shared" si="13"/>
        <v>102.94</v>
      </c>
      <c r="J35" s="187">
        <f t="shared" si="10"/>
        <v>18729.93</v>
      </c>
      <c r="K35" s="312">
        <f>IFERROR(VLOOKUP(A35,MEMÓRIA!$A:$Q,17,FALSE),"")</f>
        <v>82.78</v>
      </c>
      <c r="L35" s="677">
        <v>0.21240000000000001</v>
      </c>
      <c r="M35" s="187">
        <f t="shared" si="11"/>
        <v>100.36</v>
      </c>
      <c r="N35" s="413">
        <f t="shared" si="12"/>
        <v>18260.5</v>
      </c>
      <c r="O35" s="217"/>
    </row>
    <row r="36" spans="1:15" s="189" customFormat="1" ht="22.5">
      <c r="A36" s="184" t="s">
        <v>12615</v>
      </c>
      <c r="B36" s="193" t="str">
        <f>IFERROR(VLOOKUP(A36,MEMÓRIA!$A:$P,2,FALSE),"")</f>
        <v>SINAPI 07/2024</v>
      </c>
      <c r="C36" s="193">
        <f>IFERROR(VLOOKUP(A36,MEMÓRIA!$A:$P,3,FALSE),"")</f>
        <v>101090</v>
      </c>
      <c r="D36" s="345" t="str">
        <f>IFERROR(VLOOKUP(A36,MEMÓRIA!$A:$P,4,FALSE),"")</f>
        <v>PISO EM PEDRA PORTUGUESA ASSENTADO SOBRE ARGAMASSA SECA DE CIMENTO E AREIA, TRAÇO 1:3, REJUNTADO COM CIMENTO COMUM. AF_05/2020</v>
      </c>
      <c r="E36" s="193" t="str">
        <f>IFERROR(VLOOKUP(A36,MEMÓRIA!$A:$P,5,FALSE),"")</f>
        <v>M2</v>
      </c>
      <c r="F36" s="185">
        <f>IFERROR(VLOOKUP(A36,MEMÓRIA!$A:$P,15,FALSE),"")</f>
        <v>28.04</v>
      </c>
      <c r="G36" s="197">
        <f>IFERROR(VLOOKUP(A36,MEMÓRIA!$A:$P,16,FALSE),"")</f>
        <v>226.91</v>
      </c>
      <c r="H36" s="764">
        <f t="shared" si="9"/>
        <v>0.27350000000000002</v>
      </c>
      <c r="I36" s="187">
        <f t="shared" si="13"/>
        <v>288.95999999999998</v>
      </c>
      <c r="J36" s="187">
        <f t="shared" si="10"/>
        <v>8102.43</v>
      </c>
      <c r="K36" s="312">
        <f>IFERROR(VLOOKUP(A36,MEMÓRIA!$A:$Q,17,FALSE),"")</f>
        <v>230.34</v>
      </c>
      <c r="L36" s="677">
        <v>0.21240000000000001</v>
      </c>
      <c r="M36" s="187">
        <f t="shared" si="11"/>
        <v>279.26</v>
      </c>
      <c r="N36" s="413">
        <f t="shared" si="12"/>
        <v>7830.45</v>
      </c>
      <c r="O36" s="217"/>
    </row>
    <row r="37" spans="1:15" s="189" customFormat="1" ht="22.5">
      <c r="A37" s="184" t="s">
        <v>12620</v>
      </c>
      <c r="B37" s="193" t="str">
        <f>IFERROR(VLOOKUP(A37,MEMÓRIA!$A:$P,2,FALSE),"")</f>
        <v>SINAPI 07/2024</v>
      </c>
      <c r="C37" s="193">
        <f>IFERROR(VLOOKUP(A37,MEMÓRIA!$A:$P,3,FALSE),"")</f>
        <v>101094</v>
      </c>
      <c r="D37" s="345" t="str">
        <f>IFERROR(VLOOKUP(A37,MEMÓRIA!$A:$P,4,FALSE),"")</f>
        <v>PISO PODOTÁTIL DE ALERTA OU DIRECIONAL, DE BORRACHA, ASSENTADO SOBRE ARGAMASSA. AF_05/2020</v>
      </c>
      <c r="E37" s="193" t="str">
        <f>IFERROR(VLOOKUP(A37,MEMÓRIA!$A:$P,5,FALSE),"")</f>
        <v>M</v>
      </c>
      <c r="F37" s="185">
        <f>IFERROR(VLOOKUP(A37,MEMÓRIA!$A:$P,15,FALSE),"")</f>
        <v>137.35</v>
      </c>
      <c r="G37" s="197">
        <f>IFERROR(VLOOKUP(A37,MEMÓRIA!$A:$P,16,FALSE),"")</f>
        <v>208.39</v>
      </c>
      <c r="H37" s="764">
        <f t="shared" si="9"/>
        <v>0.27350000000000002</v>
      </c>
      <c r="I37" s="187">
        <f t="shared" si="13"/>
        <v>265.38</v>
      </c>
      <c r="J37" s="187">
        <f t="shared" si="10"/>
        <v>36449.94</v>
      </c>
      <c r="K37" s="312">
        <f>IFERROR(VLOOKUP(A37,MEMÓRIA!$A:$Q,17,FALSE),"")</f>
        <v>210.18</v>
      </c>
      <c r="L37" s="677">
        <v>0.21240000000000001</v>
      </c>
      <c r="M37" s="187">
        <f t="shared" si="11"/>
        <v>254.82</v>
      </c>
      <c r="N37" s="413">
        <f t="shared" si="12"/>
        <v>34999.53</v>
      </c>
      <c r="O37" s="217"/>
    </row>
    <row r="38" spans="1:15" s="189" customFormat="1" ht="22.5">
      <c r="A38" s="184" t="s">
        <v>12622</v>
      </c>
      <c r="B38" s="193" t="str">
        <f>IFERROR(VLOOKUP(A38,MEMÓRIA!$A:$P,2,FALSE),"")</f>
        <v>COMPOSIÇÃO</v>
      </c>
      <c r="C38" s="193" t="str">
        <f>IFERROR(VLOOKUP(A38,MEMÓRIA!$A:$P,3,FALSE),"")</f>
        <v>013</v>
      </c>
      <c r="D38" s="345" t="str">
        <f>IFERROR(VLOOKUP(A38,MEMÓRIA!$A:$P,4,FALSE),"")</f>
        <v>RAMPA PADRÃO PARA ACESSO DE DEFICIENTES A PASSEIO PÚBLICO, EM CONCRETO USINADO, DESEMPOLADO.</v>
      </c>
      <c r="E38" s="193" t="str">
        <f>IFERROR(VLOOKUP(A38,MEMÓRIA!$A:$P,5,FALSE),"")</f>
        <v>UN</v>
      </c>
      <c r="F38" s="185">
        <f>IFERROR(VLOOKUP(A38,MEMÓRIA!$A:$P,15,FALSE),"")</f>
        <v>2</v>
      </c>
      <c r="G38" s="197">
        <f>IFERROR(VLOOKUP(A38,MEMÓRIA!$A:$P,16,FALSE),"")</f>
        <v>1743.86</v>
      </c>
      <c r="H38" s="764">
        <f t="shared" si="9"/>
        <v>0.27350000000000002</v>
      </c>
      <c r="I38" s="187">
        <f t="shared" si="13"/>
        <v>2220.8000000000002</v>
      </c>
      <c r="J38" s="187">
        <f t="shared" si="10"/>
        <v>4441.6000000000004</v>
      </c>
      <c r="K38" s="312">
        <f>IFERROR(VLOOKUP(A38,MEMÓRIA!$A:$Q,17,FALSE),"")</f>
        <v>1774.93</v>
      </c>
      <c r="L38" s="677">
        <v>0.21240000000000001</v>
      </c>
      <c r="M38" s="187">
        <f t="shared" si="11"/>
        <v>2151.9299999999998</v>
      </c>
      <c r="N38" s="413">
        <f t="shared" si="12"/>
        <v>4303.8599999999997</v>
      </c>
      <c r="O38" s="217"/>
    </row>
    <row r="39" spans="1:15" s="189" customFormat="1" ht="33.75">
      <c r="A39" s="184" t="s">
        <v>12625</v>
      </c>
      <c r="B39" s="193" t="str">
        <f>IFERROR(VLOOKUP(A39,MEMÓRIA!$A:$P,2,FALSE),"")</f>
        <v>COMPOSIÇÃO</v>
      </c>
      <c r="C39" s="193" t="str">
        <f>IFERROR(VLOOKUP(A39,MEMÓRIA!$A:$P,3,FALSE),"")</f>
        <v>016</v>
      </c>
      <c r="D39" s="345" t="str">
        <f>IFERROR(VLOOKUP(A39,MEMÓRIA!$A:$P,4,FALSE),"")</f>
        <v>PONTO DE CONSUMO TERMINAL DE ÁGUA FRIA (SUBRAMAL) COM TUBULAÇÃO DE PVC, DN 25 MM, INSTALADO EM RAMAL DE ÁGUA, INCLUSOS RASGO E CHUMBAMENTO EM ALVENARIA. AF_12/2014</v>
      </c>
      <c r="E39" s="193" t="str">
        <f>IFERROR(VLOOKUP(A39,MEMÓRIA!$A:$P,5,FALSE),"")</f>
        <v>UN</v>
      </c>
      <c r="F39" s="185">
        <f>IFERROR(VLOOKUP(A39,MEMÓRIA!$A:$P,15,FALSE),"")</f>
        <v>1</v>
      </c>
      <c r="G39" s="197">
        <f>IFERROR(VLOOKUP(A39,MEMÓRIA!$A:$P,16,FALSE),"")</f>
        <v>118.35</v>
      </c>
      <c r="H39" s="764">
        <f t="shared" si="9"/>
        <v>0.27350000000000002</v>
      </c>
      <c r="I39" s="187">
        <f t="shared" si="13"/>
        <v>150.71</v>
      </c>
      <c r="J39" s="187">
        <f t="shared" si="10"/>
        <v>150.71</v>
      </c>
      <c r="K39" s="312">
        <f>IFERROR(VLOOKUP(A39,MEMÓRIA!$A:$Q,17,FALSE),"")</f>
        <v>130.16999999999999</v>
      </c>
      <c r="L39" s="677">
        <v>0.21240000000000001</v>
      </c>
      <c r="M39" s="187">
        <f t="shared" si="11"/>
        <v>157.82</v>
      </c>
      <c r="N39" s="413">
        <f t="shared" si="12"/>
        <v>157.82</v>
      </c>
      <c r="O39" s="217"/>
    </row>
    <row r="40" spans="1:15" s="189" customFormat="1" ht="22.5">
      <c r="A40" s="184" t="s">
        <v>12629</v>
      </c>
      <c r="B40" s="193" t="str">
        <f>IFERROR(VLOOKUP(A40,MEMÓRIA!$A:$P,2,FALSE),"")</f>
        <v>COMPOSIÇÃO</v>
      </c>
      <c r="C40" s="193" t="str">
        <f>IFERROR(VLOOKUP(A40,MEMÓRIA!$A:$P,3,FALSE),"")</f>
        <v>010</v>
      </c>
      <c r="D40" s="345" t="str">
        <f>IFERROR(VLOOKUP(A40,MEMÓRIA!$A:$P,4,FALSE),"")</f>
        <v>TORNEIRA CROMADA PARA TANQUE/JARDIM, 1/2", REF..1153, LINHA MISTY, FABRIMAR OU SIMILAR</v>
      </c>
      <c r="E40" s="193" t="str">
        <f>IFERROR(VLOOKUP(A40,MEMÓRIA!$A:$P,5,FALSE),"")</f>
        <v>UND</v>
      </c>
      <c r="F40" s="185">
        <f>IFERROR(VLOOKUP(A40,MEMÓRIA!$A:$P,15,FALSE),"")</f>
        <v>1</v>
      </c>
      <c r="G40" s="197">
        <f>IFERROR(VLOOKUP(A40,MEMÓRIA!$A:$P,16,FALSE),"")</f>
        <v>85.19</v>
      </c>
      <c r="H40" s="764">
        <f t="shared" si="9"/>
        <v>0.27350000000000002</v>
      </c>
      <c r="I40" s="187">
        <f t="shared" si="13"/>
        <v>108.48</v>
      </c>
      <c r="J40" s="187">
        <f t="shared" si="10"/>
        <v>108.48</v>
      </c>
      <c r="K40" s="312">
        <f>IFERROR(VLOOKUP(A40,MEMÓRIA!$A:$Q,17,FALSE),"")</f>
        <v>87.79</v>
      </c>
      <c r="L40" s="677">
        <v>0.21240000000000001</v>
      </c>
      <c r="M40" s="187">
        <f t="shared" si="11"/>
        <v>106.44</v>
      </c>
      <c r="N40" s="413">
        <f t="shared" si="12"/>
        <v>106.44</v>
      </c>
      <c r="O40" s="217"/>
    </row>
    <row r="41" spans="1:15" s="189" customFormat="1" ht="22.5">
      <c r="A41" s="184" t="s">
        <v>12632</v>
      </c>
      <c r="B41" s="193" t="str">
        <f>IFERROR(VLOOKUP(A41,MEMÓRIA!$A:$P,2,FALSE),"")</f>
        <v>SINAPI 07/2024</v>
      </c>
      <c r="C41" s="193">
        <f>IFERROR(VLOOKUP(A41,MEMÓRIA!$A:$P,3,FALSE),"")</f>
        <v>96986</v>
      </c>
      <c r="D41" s="345" t="str">
        <f>IFERROR(VLOOKUP(A41,MEMÓRIA!$A:$P,4,FALSE),"")</f>
        <v>HASTE DE ATERRAMENTO, DIÂMETRO 3/4", COM 3 METROS - FORNECIMENTO E INSTALAÇÃO. AF_08/2023</v>
      </c>
      <c r="E41" s="193" t="str">
        <f>IFERROR(VLOOKUP(A41,MEMÓRIA!$A:$P,5,FALSE),"")</f>
        <v>UN</v>
      </c>
      <c r="F41" s="185">
        <f>IFERROR(VLOOKUP(A41,MEMÓRIA!$A:$P,15,FALSE),"")</f>
        <v>6</v>
      </c>
      <c r="G41" s="197">
        <f>IFERROR(VLOOKUP(A41,MEMÓRIA!$A:$P,16,FALSE),"")</f>
        <v>193.44</v>
      </c>
      <c r="H41" s="764">
        <f t="shared" si="9"/>
        <v>0.27350000000000002</v>
      </c>
      <c r="I41" s="187">
        <f t="shared" si="13"/>
        <v>246.34</v>
      </c>
      <c r="J41" s="187">
        <f t="shared" si="10"/>
        <v>1478.04</v>
      </c>
      <c r="K41" s="312">
        <f>IFERROR(VLOOKUP(A41,MEMÓRIA!$A:$Q,17,FALSE),"")</f>
        <v>195.56</v>
      </c>
      <c r="L41" s="677">
        <v>0.21240000000000001</v>
      </c>
      <c r="M41" s="187">
        <f t="shared" si="11"/>
        <v>237.1</v>
      </c>
      <c r="N41" s="413">
        <f t="shared" si="12"/>
        <v>1422.6</v>
      </c>
      <c r="O41" s="217"/>
    </row>
    <row r="42" spans="1:15" s="189" customFormat="1" ht="33.75">
      <c r="A42" s="184" t="s">
        <v>12635</v>
      </c>
      <c r="B42" s="193" t="str">
        <f>IFERROR(VLOOKUP(A42,MEMÓRIA!$A:$P,2,FALSE),"")</f>
        <v>SINAPI 07/2024</v>
      </c>
      <c r="C42" s="193">
        <f>IFERROR(VLOOKUP(A42,MEMÓRIA!$A:$P,3,FALSE),"")</f>
        <v>97891</v>
      </c>
      <c r="D42" s="345" t="str">
        <f>IFERROR(VLOOKUP(A42,MEMÓRIA!$A:$P,4,FALSE),"")</f>
        <v>CAIXA ENTERRADA ELÉTRICA RETANGULAR, EM ALVENARIA COM BLOCOS DE CONCRETO, FUNDO COM BRITA, DIMENSÕES INTERNAS: 0,4X0,4X0,4 M. AF_12/2020</v>
      </c>
      <c r="E42" s="193" t="str">
        <f>IFERROR(VLOOKUP(A42,MEMÓRIA!$A:$P,5,FALSE),"")</f>
        <v>UN</v>
      </c>
      <c r="F42" s="185">
        <f>IFERROR(VLOOKUP(A42,MEMÓRIA!$A:$P,15,FALSE),"")</f>
        <v>6</v>
      </c>
      <c r="G42" s="197">
        <f>IFERROR(VLOOKUP(A42,MEMÓRIA!$A:$P,16,FALSE),"")</f>
        <v>181.87</v>
      </c>
      <c r="H42" s="764">
        <f t="shared" si="9"/>
        <v>0.27350000000000002</v>
      </c>
      <c r="I42" s="187">
        <f t="shared" si="13"/>
        <v>231.61</v>
      </c>
      <c r="J42" s="187">
        <f t="shared" si="10"/>
        <v>1389.66</v>
      </c>
      <c r="K42" s="312">
        <f>IFERROR(VLOOKUP(A42,MEMÓRIA!$A:$Q,17,FALSE),"")</f>
        <v>195.09</v>
      </c>
      <c r="L42" s="677">
        <v>0.21240000000000001</v>
      </c>
      <c r="M42" s="187">
        <f t="shared" si="11"/>
        <v>236.53</v>
      </c>
      <c r="N42" s="413">
        <f t="shared" si="12"/>
        <v>1419.18</v>
      </c>
      <c r="O42" s="217"/>
    </row>
    <row r="43" spans="1:15" ht="22.5">
      <c r="A43" s="184" t="s">
        <v>12636</v>
      </c>
      <c r="B43" s="193" t="str">
        <f>IFERROR(VLOOKUP(A43,MEMÓRIA!$A:$P,2,FALSE),"")</f>
        <v>COMPOSIÇÃO</v>
      </c>
      <c r="C43" s="193" t="str">
        <f>IFERROR(VLOOKUP(A43,MEMÓRIA!$A:$P,3,FALSE),"")</f>
        <v>019</v>
      </c>
      <c r="D43" s="345" t="str">
        <f>IFERROR(VLOOKUP(A43,MEMÓRIA!$A:$P,4,FALSE),"")</f>
        <v>REFLETOR SLIM LED 50W DE POTÊNCIA, BRANCO FRIO, 6500K, AUTOVOLT, MARCA G-LIGHTOU SIMILAR</v>
      </c>
      <c r="E43" s="193" t="str">
        <f>IFERROR(VLOOKUP(A43,MEMÓRIA!$A:$P,5,FALSE),"")</f>
        <v>UN</v>
      </c>
      <c r="F43" s="185">
        <f>IFERROR(VLOOKUP(A43,MEMÓRIA!$A:$P,15,FALSE),"")</f>
        <v>4</v>
      </c>
      <c r="G43" s="197">
        <f>IFERROR(VLOOKUP(A43,MEMÓRIA!$A:$P,16,FALSE),"")</f>
        <v>66.91</v>
      </c>
      <c r="H43" s="764">
        <f t="shared" si="9"/>
        <v>0.27350000000000002</v>
      </c>
      <c r="I43" s="187">
        <f t="shared" si="13"/>
        <v>85.2</v>
      </c>
      <c r="J43" s="187">
        <f t="shared" si="10"/>
        <v>340.8</v>
      </c>
      <c r="K43" s="312">
        <f>IFERROR(VLOOKUP(A43,MEMÓRIA!$A:$Q,17,FALSE),"")</f>
        <v>69.099999999999994</v>
      </c>
      <c r="L43" s="677">
        <v>0.21240000000000001</v>
      </c>
      <c r="M43" s="187">
        <f t="shared" si="11"/>
        <v>83.78</v>
      </c>
      <c r="N43" s="413">
        <f t="shared" si="12"/>
        <v>335.12</v>
      </c>
      <c r="O43" s="217"/>
    </row>
    <row r="44" spans="1:15" ht="22.5">
      <c r="A44" s="184" t="s">
        <v>12637</v>
      </c>
      <c r="B44" s="193" t="str">
        <f>IFERROR(VLOOKUP(A44,MEMÓRIA!$A:$P,2,FALSE),"")</f>
        <v>SINAPI 07/2024</v>
      </c>
      <c r="C44" s="193">
        <f>IFERROR(VLOOKUP(A44,MEMÓRIA!$A:$P,3,FALSE),"")</f>
        <v>101657</v>
      </c>
      <c r="D44" s="345" t="str">
        <f>IFERROR(VLOOKUP(A44,MEMÓRIA!$A:$P,4,FALSE),"")</f>
        <v>LUMINÁRIA DE LED PARA ILUMINAÇÃO PÚBLICA, DE 98 W ATÉ 137 W - FORNECIMENTO E INSTALAÇÃO. AF_08/2020</v>
      </c>
      <c r="E44" s="193" t="str">
        <f>IFERROR(VLOOKUP(A44,MEMÓRIA!$A:$P,5,FALSE),"")</f>
        <v>UN</v>
      </c>
      <c r="F44" s="185">
        <f>IFERROR(VLOOKUP(A44,MEMÓRIA!$A:$P,15,FALSE),"")</f>
        <v>12</v>
      </c>
      <c r="G44" s="197">
        <f>IFERROR(VLOOKUP(A44,MEMÓRIA!$A:$P,16,FALSE),"")</f>
        <v>549.76</v>
      </c>
      <c r="H44" s="764">
        <f t="shared" si="9"/>
        <v>0.27350000000000002</v>
      </c>
      <c r="I44" s="187">
        <f t="shared" si="13"/>
        <v>700.11</v>
      </c>
      <c r="J44" s="187">
        <f t="shared" si="10"/>
        <v>8401.32</v>
      </c>
      <c r="K44" s="312">
        <f>IFERROR(VLOOKUP(A44,MEMÓRIA!$A:$Q,17,FALSE),"")</f>
        <v>551.86</v>
      </c>
      <c r="L44" s="677">
        <v>0.21240000000000001</v>
      </c>
      <c r="M44" s="187">
        <f t="shared" si="11"/>
        <v>669.08</v>
      </c>
      <c r="N44" s="413">
        <f t="shared" si="12"/>
        <v>8028.96</v>
      </c>
      <c r="O44" s="217"/>
    </row>
    <row r="45" spans="1:15" s="189" customFormat="1" ht="22.5">
      <c r="A45" s="184" t="s">
        <v>12639</v>
      </c>
      <c r="B45" s="193" t="str">
        <f>IFERROR(VLOOKUP(A45,MEMÓRIA!$A:$P,2,FALSE),"")</f>
        <v>SINAPI 07/2024</v>
      </c>
      <c r="C45" s="193">
        <f>IFERROR(VLOOKUP(A45,MEMÓRIA!$A:$P,3,FALSE),"")</f>
        <v>101632</v>
      </c>
      <c r="D45" s="345" t="str">
        <f>IFERROR(VLOOKUP(A45,MEMÓRIA!$A:$P,4,FALSE),"")</f>
        <v>RELÉ FOTOELÉTRICO PARA COMANDO DE ILUMINAÇÃO EXTERNA 1000 W - FORNECIMENTO E INSTALAÇÃO. AF_08/2020</v>
      </c>
      <c r="E45" s="193" t="str">
        <f>IFERROR(VLOOKUP(A45,MEMÓRIA!$A:$P,5,FALSE),"")</f>
        <v>UN</v>
      </c>
      <c r="F45" s="185">
        <f>IFERROR(VLOOKUP(A45,MEMÓRIA!$A:$P,15,FALSE),"")</f>
        <v>6</v>
      </c>
      <c r="G45" s="197">
        <f>IFERROR(VLOOKUP(A45,MEMÓRIA!$A:$P,16,FALSE),"")</f>
        <v>37.9</v>
      </c>
      <c r="H45" s="764">
        <f t="shared" si="9"/>
        <v>0.27350000000000002</v>
      </c>
      <c r="I45" s="187">
        <f t="shared" si="13"/>
        <v>48.26</v>
      </c>
      <c r="J45" s="187">
        <f t="shared" si="10"/>
        <v>289.56</v>
      </c>
      <c r="K45" s="312">
        <f>IFERROR(VLOOKUP(A45,MEMÓRIA!$A:$Q,17,FALSE),"")</f>
        <v>37.99</v>
      </c>
      <c r="L45" s="677">
        <v>0.21240000000000001</v>
      </c>
      <c r="M45" s="187">
        <f t="shared" si="11"/>
        <v>46.06</v>
      </c>
      <c r="N45" s="413">
        <f t="shared" si="12"/>
        <v>276.36</v>
      </c>
      <c r="O45" s="217"/>
    </row>
    <row r="46" spans="1:15" s="189" customFormat="1" ht="22.5">
      <c r="A46" s="184" t="s">
        <v>12641</v>
      </c>
      <c r="B46" s="193" t="str">
        <f>IFERROR(VLOOKUP(A46,MEMÓRIA!$A:$P,2,FALSE),"")</f>
        <v>SINAPI 07/2024</v>
      </c>
      <c r="C46" s="193">
        <f>IFERROR(VLOOKUP(A46,MEMÓRIA!$A:$P,3,FALSE),"")</f>
        <v>95728</v>
      </c>
      <c r="D46" s="345" t="str">
        <f>IFERROR(VLOOKUP(A46,MEMÓRIA!$A:$P,4,FALSE),"")</f>
        <v>ELETRODUTO RÍGIDO SOLDÁVEL, PVC, DN 32 MM (1), APARENTE - FORNECIMENTO E INSTALAÇÃO. AF_10/2022_PA</v>
      </c>
      <c r="E46" s="193" t="str">
        <f>IFERROR(VLOOKUP(A46,MEMÓRIA!$A:$P,5,FALSE),"")</f>
        <v>M</v>
      </c>
      <c r="F46" s="185">
        <f>IFERROR(VLOOKUP(A46,MEMÓRIA!$A:$P,15,FALSE),"")</f>
        <v>150</v>
      </c>
      <c r="G46" s="197">
        <f>IFERROR(VLOOKUP(A46,MEMÓRIA!$A:$P,16,FALSE),"")</f>
        <v>24.76</v>
      </c>
      <c r="H46" s="764">
        <f t="shared" si="9"/>
        <v>0.27350000000000002</v>
      </c>
      <c r="I46" s="187">
        <f t="shared" si="13"/>
        <v>31.53</v>
      </c>
      <c r="J46" s="187">
        <f t="shared" si="10"/>
        <v>4729.5</v>
      </c>
      <c r="K46" s="312">
        <f>IFERROR(VLOOKUP(A46,MEMÓRIA!$A:$Q,17,FALSE),"")</f>
        <v>26.6</v>
      </c>
      <c r="L46" s="677">
        <v>0.21240000000000001</v>
      </c>
      <c r="M46" s="187">
        <f t="shared" si="11"/>
        <v>32.25</v>
      </c>
      <c r="N46" s="413">
        <f t="shared" si="12"/>
        <v>4837.5</v>
      </c>
      <c r="O46" s="217"/>
    </row>
    <row r="47" spans="1:15" s="189" customFormat="1" ht="22.5">
      <c r="A47" s="184" t="s">
        <v>12643</v>
      </c>
      <c r="B47" s="193" t="str">
        <f>IFERROR(VLOOKUP(A47,MEMÓRIA!$A:$P,2,FALSE),"")</f>
        <v>SINAPI 07/2024</v>
      </c>
      <c r="C47" s="193">
        <f>IFERROR(VLOOKUP(A47,MEMÓRIA!$A:$P,3,FALSE),"")</f>
        <v>91929</v>
      </c>
      <c r="D47" s="345" t="str">
        <f>IFERROR(VLOOKUP(A47,MEMÓRIA!$A:$P,4,FALSE),"")</f>
        <v>CABO DE COBRE FLEXÍVEL ISOLADO, 4 MM², ANTI-CHAMA 0,6/1,0 KV, PARA CIRCUITOS TERMINAIS - FORNECIMENTO E INSTALAÇÃO. AF_03/2023</v>
      </c>
      <c r="E47" s="193" t="str">
        <f>IFERROR(VLOOKUP(A47,MEMÓRIA!$A:$P,5,FALSE),"")</f>
        <v>M</v>
      </c>
      <c r="F47" s="185">
        <f>IFERROR(VLOOKUP(A47,MEMÓRIA!$A:$P,15,FALSE),"")</f>
        <v>420</v>
      </c>
      <c r="G47" s="197">
        <f>IFERROR(VLOOKUP(A47,MEMÓRIA!$A:$P,16,FALSE),"")</f>
        <v>6.49</v>
      </c>
      <c r="H47" s="764">
        <f t="shared" si="9"/>
        <v>0.27350000000000002</v>
      </c>
      <c r="I47" s="187">
        <f t="shared" si="13"/>
        <v>8.26</v>
      </c>
      <c r="J47" s="187">
        <f t="shared" si="10"/>
        <v>3469.2</v>
      </c>
      <c r="K47" s="312">
        <f>IFERROR(VLOOKUP(A47,MEMÓRIA!$A:$Q,17,FALSE),"")</f>
        <v>6.7</v>
      </c>
      <c r="L47" s="677">
        <v>0.21240000000000001</v>
      </c>
      <c r="M47" s="187">
        <f t="shared" si="11"/>
        <v>8.1199999999999992</v>
      </c>
      <c r="N47" s="413">
        <f t="shared" si="12"/>
        <v>3410.4</v>
      </c>
      <c r="O47" s="217"/>
    </row>
    <row r="48" spans="1:15" s="189" customFormat="1" ht="22.5">
      <c r="A48" s="184" t="s">
        <v>12644</v>
      </c>
      <c r="B48" s="193" t="str">
        <f>IFERROR(VLOOKUP(A48,MEMÓRIA!$A:$P,2,FALSE),"")</f>
        <v>SINAPI 07/2024</v>
      </c>
      <c r="C48" s="193">
        <f>IFERROR(VLOOKUP(A48,MEMÓRIA!$A:$P,3,FALSE),"")</f>
        <v>98510</v>
      </c>
      <c r="D48" s="345" t="str">
        <f>IFERROR(VLOOKUP(A48,MEMÓRIA!$A:$P,4,FALSE),"")</f>
        <v>PLANTIO DE ÁRVORE ORNAMENTAL COM ALTURA DE MUDA MENOR OU IGUAL A 2,00 M . AF_07/2024</v>
      </c>
      <c r="E48" s="193" t="str">
        <f>IFERROR(VLOOKUP(A48,MEMÓRIA!$A:$P,5,FALSE),"")</f>
        <v>UN</v>
      </c>
      <c r="F48" s="185">
        <f>IFERROR(VLOOKUP(A48,MEMÓRIA!$A:$P,15,FALSE),"")</f>
        <v>10</v>
      </c>
      <c r="G48" s="197">
        <f>IFERROR(VLOOKUP(A48,MEMÓRIA!$A:$P,16,FALSE),"")</f>
        <v>109.11</v>
      </c>
      <c r="H48" s="764">
        <f t="shared" si="9"/>
        <v>0.27350000000000002</v>
      </c>
      <c r="I48" s="187">
        <f t="shared" si="13"/>
        <v>138.94999999999999</v>
      </c>
      <c r="J48" s="187">
        <f t="shared" si="10"/>
        <v>1389.5</v>
      </c>
      <c r="K48" s="312">
        <f>IFERROR(VLOOKUP(A48,MEMÓRIA!$A:$Q,17,FALSE),"")</f>
        <v>111.97</v>
      </c>
      <c r="L48" s="677">
        <v>0.21240000000000001</v>
      </c>
      <c r="M48" s="187">
        <f t="shared" si="11"/>
        <v>135.75</v>
      </c>
      <c r="N48" s="413">
        <f t="shared" si="12"/>
        <v>1357.5</v>
      </c>
      <c r="O48" s="217"/>
    </row>
    <row r="49" spans="1:17" s="189" customFormat="1">
      <c r="A49" s="184" t="s">
        <v>12646</v>
      </c>
      <c r="B49" s="193" t="str">
        <f>IFERROR(VLOOKUP(A49,MEMÓRIA!$A:$P,2,FALSE),"")</f>
        <v>SINAPI 07/2024</v>
      </c>
      <c r="C49" s="193">
        <f>IFERROR(VLOOKUP(A49,MEMÓRIA!$A:$P,3,FALSE),"")</f>
        <v>98509</v>
      </c>
      <c r="D49" s="345" t="str">
        <f>IFERROR(VLOOKUP(A49,MEMÓRIA!$A:$P,4,FALSE),"")</f>
        <v>PLANTIO DE ARBUSTO OU  CERCA VIVA. AF_07/2024</v>
      </c>
      <c r="E49" s="193" t="str">
        <f>IFERROR(VLOOKUP(A49,MEMÓRIA!$A:$P,5,FALSE),"")</f>
        <v>UN</v>
      </c>
      <c r="F49" s="185">
        <f>IFERROR(VLOOKUP(A49,MEMÓRIA!$A:$P,15,FALSE),"")</f>
        <v>40</v>
      </c>
      <c r="G49" s="197">
        <f>IFERROR(VLOOKUP(A49,MEMÓRIA!$A:$P,16,FALSE),"")</f>
        <v>72.48</v>
      </c>
      <c r="H49" s="764">
        <f t="shared" si="9"/>
        <v>0.27350000000000002</v>
      </c>
      <c r="I49" s="187">
        <f t="shared" si="13"/>
        <v>92.3</v>
      </c>
      <c r="J49" s="187">
        <f t="shared" si="10"/>
        <v>3692</v>
      </c>
      <c r="K49" s="312">
        <f>IFERROR(VLOOKUP(A49,MEMÓRIA!$A:$Q,17,FALSE),"")</f>
        <v>72.63</v>
      </c>
      <c r="L49" s="677">
        <v>0.21240000000000001</v>
      </c>
      <c r="M49" s="187">
        <f t="shared" si="11"/>
        <v>88.06</v>
      </c>
      <c r="N49" s="413">
        <f t="shared" si="12"/>
        <v>3522.4</v>
      </c>
      <c r="O49" s="217"/>
    </row>
    <row r="50" spans="1:17" s="189" customFormat="1">
      <c r="A50" s="184" t="s">
        <v>12647</v>
      </c>
      <c r="B50" s="193" t="str">
        <f>IFERROR(VLOOKUP(A50,MEMÓRIA!$A:$P,2,FALSE),"")</f>
        <v>SINAPI 07/2024</v>
      </c>
      <c r="C50" s="193">
        <f>IFERROR(VLOOKUP(A50,MEMÓRIA!$A:$P,3,FALSE),"")</f>
        <v>98504</v>
      </c>
      <c r="D50" s="345" t="str">
        <f>IFERROR(VLOOKUP(A50,MEMÓRIA!$A:$P,4,FALSE),"")</f>
        <v>PLANTIO DE GRAMA BATATAIS EM PLACAS. AF_07/2024</v>
      </c>
      <c r="E50" s="193" t="str">
        <f>IFERROR(VLOOKUP(A50,MEMÓRIA!$A:$P,5,FALSE),"")</f>
        <v>M2</v>
      </c>
      <c r="F50" s="185">
        <f>IFERROR(VLOOKUP(A50,MEMÓRIA!$A:$P,15,FALSE),"")</f>
        <v>131.04</v>
      </c>
      <c r="G50" s="197">
        <f>IFERROR(VLOOKUP(A50,MEMÓRIA!$A:$P,16,FALSE),"")</f>
        <v>19.21</v>
      </c>
      <c r="H50" s="764">
        <f t="shared" si="9"/>
        <v>0.27350000000000002</v>
      </c>
      <c r="I50" s="187">
        <f t="shared" si="13"/>
        <v>24.46</v>
      </c>
      <c r="J50" s="187">
        <f t="shared" si="10"/>
        <v>3205.23</v>
      </c>
      <c r="K50" s="312">
        <f>IFERROR(VLOOKUP(A50,MEMÓRIA!$A:$Q,17,FALSE),"")</f>
        <v>19.579999999999998</v>
      </c>
      <c r="L50" s="677">
        <v>0.21240000000000001</v>
      </c>
      <c r="M50" s="187">
        <f t="shared" si="11"/>
        <v>23.74</v>
      </c>
      <c r="N50" s="413">
        <f t="shared" si="12"/>
        <v>3110.89</v>
      </c>
      <c r="O50" s="217"/>
    </row>
    <row r="51" spans="1:17" s="3" customFormat="1">
      <c r="A51" s="184" t="s">
        <v>12648</v>
      </c>
      <c r="B51" s="193" t="str">
        <f>IFERROR(VLOOKUP(A51,MEMÓRIA!$A:$P,2,FALSE),"")</f>
        <v>SINAPI 07/2024</v>
      </c>
      <c r="C51" s="193">
        <f>IFERROR(VLOOKUP(A51,MEMÓRIA!$A:$P,3,FALSE),"")</f>
        <v>94319</v>
      </c>
      <c r="D51" s="345" t="str">
        <f>IFERROR(VLOOKUP(A51,MEMÓRIA!$A:$P,4,FALSE),"")</f>
        <v>ATERRO MANUAL DE VALAS COM SOLO ARGILO-ARENOSO. AF_08/2023</v>
      </c>
      <c r="E51" s="193" t="str">
        <f>IFERROR(VLOOKUP(A51,MEMÓRIA!$A:$P,5,FALSE),"")</f>
        <v>M3</v>
      </c>
      <c r="F51" s="185">
        <f>IFERROR(VLOOKUP(A51,MEMÓRIA!$A:$P,15,FALSE),"")</f>
        <v>41.27</v>
      </c>
      <c r="G51" s="197">
        <f>IFERROR(VLOOKUP(A51,MEMÓRIA!$A:$P,16,FALSE),"")</f>
        <v>75.66</v>
      </c>
      <c r="H51" s="764">
        <f t="shared" si="9"/>
        <v>0.27350000000000002</v>
      </c>
      <c r="I51" s="187">
        <f t="shared" si="13"/>
        <v>96.35</v>
      </c>
      <c r="J51" s="187">
        <f t="shared" si="10"/>
        <v>3976.36</v>
      </c>
      <c r="K51" s="312">
        <f>IFERROR(VLOOKUP(A51,MEMÓRIA!$A:$Q,17,FALSE),"")</f>
        <v>78.209999999999994</v>
      </c>
      <c r="L51" s="677">
        <v>0.21240000000000001</v>
      </c>
      <c r="M51" s="187">
        <f t="shared" si="11"/>
        <v>94.82</v>
      </c>
      <c r="N51" s="413">
        <f t="shared" si="12"/>
        <v>3913.22</v>
      </c>
      <c r="O51" s="580"/>
    </row>
    <row r="52" spans="1:17" s="189" customFormat="1">
      <c r="A52" s="184" t="s">
        <v>12651</v>
      </c>
      <c r="B52" s="193" t="str">
        <f>IFERROR(VLOOKUP(A52,MEMÓRIA!$A:$P,2,FALSE),"")</f>
        <v>SINAPI 07/2024</v>
      </c>
      <c r="C52" s="193">
        <f>IFERROR(VLOOKUP(A52,MEMÓRIA!$A:$P,3,FALSE),"")</f>
        <v>98520</v>
      </c>
      <c r="D52" s="345" t="str">
        <f>IFERROR(VLOOKUP(A52,MEMÓRIA!$A:$P,4,FALSE),"")</f>
        <v>APLICAÇÃO DE ADUBO EM SOLO. AF_07/2024</v>
      </c>
      <c r="E52" s="193" t="str">
        <f>IFERROR(VLOOKUP(A52,MEMÓRIA!$A:$P,5,FALSE),"")</f>
        <v>M2</v>
      </c>
      <c r="F52" s="185">
        <f>IFERROR(VLOOKUP(A52,MEMÓRIA!$A:$P,15,FALSE),"")</f>
        <v>131.04</v>
      </c>
      <c r="G52" s="197">
        <f>IFERROR(VLOOKUP(A52,MEMÓRIA!$A:$P,16,FALSE),"")</f>
        <v>4.3899999999999997</v>
      </c>
      <c r="H52" s="764">
        <f t="shared" si="9"/>
        <v>0.27350000000000002</v>
      </c>
      <c r="I52" s="187">
        <f t="shared" si="13"/>
        <v>5.59</v>
      </c>
      <c r="J52" s="187">
        <f t="shared" si="10"/>
        <v>732.51</v>
      </c>
      <c r="K52" s="312">
        <f>IFERROR(VLOOKUP(A52,MEMÓRIA!$A:$Q,17,FALSE),"")</f>
        <v>4.54</v>
      </c>
      <c r="L52" s="677">
        <v>0.21240000000000001</v>
      </c>
      <c r="M52" s="187">
        <f t="shared" si="11"/>
        <v>5.5</v>
      </c>
      <c r="N52" s="413">
        <f t="shared" si="12"/>
        <v>720.72</v>
      </c>
      <c r="O52" s="217"/>
    </row>
    <row r="53" spans="1:17" ht="33.75">
      <c r="A53" s="184" t="s">
        <v>12653</v>
      </c>
      <c r="B53" s="193" t="str">
        <f>IFERROR(VLOOKUP(A53,MEMÓRIA!$A:$P,2,FALSE),"")</f>
        <v>SINAPI 07/2024</v>
      </c>
      <c r="C53" s="193">
        <f>IFERROR(VLOOKUP(A53,MEMÓRIA!$A:$P,3,FALSE),"")</f>
        <v>103307</v>
      </c>
      <c r="D53" s="345" t="str">
        <f>IFERROR(VLOOKUP(A53,MEMÓRIA!$A:$P,4,FALSE),"")</f>
        <v>INSTALAÇÃO DE LIXEIRA METÁLICA DUPLA, CAPACIDADE DE 60 L, EM TUBO DE AÇO CARBONO E CESTOS EM CHAPA DE AÇO COM PINTURA ELETROSTÁTICA, SOBRE PISO DE CONCRETO EXISTENTE. AF_11/2021</v>
      </c>
      <c r="E53" s="193" t="str">
        <f>IFERROR(VLOOKUP(A53,MEMÓRIA!$A:$P,5,FALSE),"")</f>
        <v>UN</v>
      </c>
      <c r="F53" s="185">
        <f>IFERROR(VLOOKUP(A53,MEMÓRIA!$A:$P,15,FALSE),"")</f>
        <v>6</v>
      </c>
      <c r="G53" s="197">
        <f>IFERROR(VLOOKUP(A53,MEMÓRIA!$A:$P,16,FALSE),"")</f>
        <v>1326.39</v>
      </c>
      <c r="H53" s="764">
        <f t="shared" si="9"/>
        <v>0.27350000000000002</v>
      </c>
      <c r="I53" s="187">
        <f t="shared" si="13"/>
        <v>1689.15</v>
      </c>
      <c r="J53" s="187">
        <f t="shared" si="10"/>
        <v>10134.9</v>
      </c>
      <c r="K53" s="312">
        <f>IFERROR(VLOOKUP(A53,MEMÓRIA!$A:$Q,17,FALSE),"")</f>
        <v>1336.1</v>
      </c>
      <c r="L53" s="677">
        <v>0.21240000000000001</v>
      </c>
      <c r="M53" s="187">
        <f t="shared" si="11"/>
        <v>1619.89</v>
      </c>
      <c r="N53" s="413">
        <f t="shared" si="12"/>
        <v>9719.34</v>
      </c>
      <c r="O53" s="217"/>
    </row>
    <row r="54" spans="1:17" s="583" customFormat="1" ht="33.75">
      <c r="A54" s="184" t="s">
        <v>12657</v>
      </c>
      <c r="B54" s="193" t="str">
        <f>IFERROR(VLOOKUP(A54,MEMÓRIA!$A:$P,2,FALSE),"")</f>
        <v>SINAPI 07/2024</v>
      </c>
      <c r="C54" s="193">
        <f>IFERROR(VLOOKUP(A54,MEMÓRIA!$A:$P,3,FALSE),"")</f>
        <v>103314</v>
      </c>
      <c r="D54" s="345" t="str">
        <f>IFERROR(VLOOKUP(A54,MEMÓRIA!$A:$P,4,FALSE),"")</f>
        <v>INSTALAÇÃO DE PERGOLADO DE MADEIRA, EM MAÇARANDUBA, ANGELIM OU EQUIVALENTE DA REGIÃO, FIXADO COM CONCRETO SOBRE PISO DE CONCRETO EXISTENTE. AF_11/2021</v>
      </c>
      <c r="E54" s="193" t="str">
        <f>IFERROR(VLOOKUP(A54,MEMÓRIA!$A:$P,5,FALSE),"")</f>
        <v>M2</v>
      </c>
      <c r="F54" s="185">
        <f>IFERROR(VLOOKUP(A54,MEMÓRIA!$A:$P,15,FALSE),"")</f>
        <v>16.559999999999999</v>
      </c>
      <c r="G54" s="197">
        <f>IFERROR(VLOOKUP(A54,MEMÓRIA!$A:$P,16,FALSE),"")</f>
        <v>264.77999999999997</v>
      </c>
      <c r="H54" s="764">
        <f t="shared" si="9"/>
        <v>0.27350000000000002</v>
      </c>
      <c r="I54" s="187">
        <f t="shared" si="13"/>
        <v>337.19</v>
      </c>
      <c r="J54" s="187">
        <f t="shared" si="10"/>
        <v>5583.86</v>
      </c>
      <c r="K54" s="312">
        <f>IFERROR(VLOOKUP(A54,MEMÓRIA!$A:$Q,17,FALSE),"")</f>
        <v>268.18</v>
      </c>
      <c r="L54" s="677">
        <v>0.21240000000000001</v>
      </c>
      <c r="M54" s="187">
        <f t="shared" si="11"/>
        <v>325.14</v>
      </c>
      <c r="N54" s="413">
        <f t="shared" si="12"/>
        <v>5384.32</v>
      </c>
      <c r="O54" s="581"/>
      <c r="P54" s="581"/>
      <c r="Q54" s="582"/>
    </row>
    <row r="55" spans="1:17" s="189" customFormat="1" ht="33.75">
      <c r="A55" s="184" t="s">
        <v>12658</v>
      </c>
      <c r="B55" s="193" t="str">
        <f>IFERROR(VLOOKUP(A55,MEMÓRIA!$A:$P,2,FALSE),"")</f>
        <v>COMPOSIÇÃO</v>
      </c>
      <c r="C55" s="193" t="str">
        <f>IFERROR(VLOOKUP(A55,MEMÓRIA!$A:$P,3,FALSE),"")</f>
        <v>007</v>
      </c>
      <c r="D55" s="345" t="str">
        <f>IFERROR(VLOOKUP(A55,MEMÓRIA!$A:$P,4,FALSE),"")</f>
        <v>MESA DE CONCRETO POLIDO FCK=21 MPA, COM TABULEIRO EM PASTILHA CERÂMICA, BASE DE TUBO DE CONCRETO ø=0,30M E BANCOS EM TUBO DE CONCRETO ø=0,40M</v>
      </c>
      <c r="E55" s="193" t="str">
        <f>IFERROR(VLOOKUP(A55,MEMÓRIA!$A:$P,5,FALSE),"")</f>
        <v xml:space="preserve">UN    </v>
      </c>
      <c r="F55" s="185">
        <f>IFERROR(VLOOKUP(A55,MEMÓRIA!$A:$P,15,FALSE),"")</f>
        <v>2</v>
      </c>
      <c r="G55" s="197">
        <f>IFERROR(VLOOKUP(A55,MEMÓRIA!$A:$P,16,FALSE),"")</f>
        <v>871.6</v>
      </c>
      <c r="H55" s="764">
        <f t="shared" si="9"/>
        <v>0.27350000000000002</v>
      </c>
      <c r="I55" s="187">
        <f t="shared" si="13"/>
        <v>1109.98</v>
      </c>
      <c r="J55" s="187">
        <f t="shared" si="10"/>
        <v>2219.96</v>
      </c>
      <c r="K55" s="312">
        <f>IFERROR(VLOOKUP(A55,MEMÓRIA!$A:$Q,17,FALSE),"")</f>
        <v>917.27</v>
      </c>
      <c r="L55" s="677">
        <v>0.21240000000000001</v>
      </c>
      <c r="M55" s="187">
        <f t="shared" si="11"/>
        <v>1112.0999999999999</v>
      </c>
      <c r="N55" s="413">
        <f t="shared" si="12"/>
        <v>2224.1999999999998</v>
      </c>
    </row>
    <row r="56" spans="1:17" s="189" customFormat="1">
      <c r="A56" s="184" t="s">
        <v>12660</v>
      </c>
      <c r="B56" s="193" t="str">
        <f>IFERROR(VLOOKUP(A56,MEMÓRIA!$A:$P,2,FALSE),"")</f>
        <v>COMPOSIÇÃO</v>
      </c>
      <c r="C56" s="193" t="str">
        <f>IFERROR(VLOOKUP(A56,MEMÓRIA!$A:$P,3,FALSE),"")</f>
        <v>017</v>
      </c>
      <c r="D56" s="345" t="str">
        <f>IFERROR(VLOOKUP(A56,MEMÓRIA!$A:$P,4,FALSE),"")</f>
        <v>MOBOLIÁRIO URBANO-BANCO DE PRAÇA SEM ENCOSTO</v>
      </c>
      <c r="E56" s="193" t="str">
        <f>IFERROR(VLOOKUP(A56,MEMÓRIA!$A:$P,5,FALSE),"")</f>
        <v>M</v>
      </c>
      <c r="F56" s="185">
        <f>IFERROR(VLOOKUP(A56,MEMÓRIA!$A:$P,15,FALSE),"")</f>
        <v>27.52</v>
      </c>
      <c r="G56" s="197">
        <f>IFERROR(VLOOKUP(A56,MEMÓRIA!$A:$P,16,FALSE),"")</f>
        <v>807.12</v>
      </c>
      <c r="H56" s="764">
        <f t="shared" si="9"/>
        <v>0.27350000000000002</v>
      </c>
      <c r="I56" s="187">
        <f t="shared" si="13"/>
        <v>1027.8599999999999</v>
      </c>
      <c r="J56" s="187">
        <f t="shared" si="10"/>
        <v>28286.7</v>
      </c>
      <c r="K56" s="312">
        <f>IFERROR(VLOOKUP(A56,MEMÓRIA!$A:$Q,17,FALSE),"")</f>
        <v>811.45</v>
      </c>
      <c r="L56" s="677">
        <v>0.21240000000000001</v>
      </c>
      <c r="M56" s="187">
        <f t="shared" si="11"/>
        <v>983.8</v>
      </c>
      <c r="N56" s="413">
        <f t="shared" si="12"/>
        <v>27074.18</v>
      </c>
    </row>
    <row r="57" spans="1:17" s="189" customFormat="1" ht="22.5">
      <c r="A57" s="184" t="s">
        <v>12662</v>
      </c>
      <c r="B57" s="193" t="str">
        <f>IFERROR(VLOOKUP(A57,MEMÓRIA!$A:$P,2,FALSE),"")</f>
        <v>COMPOSIÇÃO</v>
      </c>
      <c r="C57" s="193" t="str">
        <f>IFERROR(VLOOKUP(A57,MEMÓRIA!$A:$P,3,FALSE),"")</f>
        <v>011</v>
      </c>
      <c r="D57" s="345" t="str">
        <f>IFERROR(VLOOKUP(A57,MEMÓRIA!$A:$P,4,FALSE),"")</f>
        <v>PLACA DE INAUGURAÇÃO EM ALUMÍNIO COM ACRÍLICO, 80X60CM, COM LOGOMARCA E MOLDURA</v>
      </c>
      <c r="E57" s="193" t="str">
        <f>IFERROR(VLOOKUP(A57,MEMÓRIA!$A:$P,5,FALSE),"")</f>
        <v>UN</v>
      </c>
      <c r="F57" s="185">
        <f>IFERROR(VLOOKUP(A57,MEMÓRIA!$A:$P,15,FALSE),"")</f>
        <v>1</v>
      </c>
      <c r="G57" s="197">
        <f>IFERROR(VLOOKUP(A57,MEMÓRIA!$A:$P,16,FALSE),"")</f>
        <v>1214.1199999999999</v>
      </c>
      <c r="H57" s="764">
        <f t="shared" si="9"/>
        <v>0.27350000000000002</v>
      </c>
      <c r="I57" s="187">
        <f t="shared" ref="I57" si="14">IFERROR(TRUNC(SUM(G57*$P$10),2),"")</f>
        <v>1546.18</v>
      </c>
      <c r="J57" s="187">
        <f t="shared" si="10"/>
        <v>1546.18</v>
      </c>
      <c r="K57" s="312">
        <f>IFERROR(VLOOKUP(A57,MEMÓRIA!$A:$Q,17,FALSE),"")</f>
        <v>1215.9100000000001</v>
      </c>
      <c r="L57" s="677">
        <v>0.21240000000000001</v>
      </c>
      <c r="M57" s="187">
        <f t="shared" ref="M57" si="15">+K57*$N$10+K57</f>
        <v>1474.17</v>
      </c>
      <c r="N57" s="413">
        <f t="shared" si="12"/>
        <v>1474.17</v>
      </c>
    </row>
    <row r="58" spans="1:17" s="556" customFormat="1">
      <c r="A58" s="561">
        <v>4</v>
      </c>
      <c r="B58" s="548"/>
      <c r="C58" s="548"/>
      <c r="D58" s="595" t="str">
        <f>IFERROR(VLOOKUP(A58,MEMÓRIA!$A:$P,4,FALSE),"")</f>
        <v>ADMINISTRAÇÃO LOCAL</v>
      </c>
      <c r="E58" s="548"/>
      <c r="F58" s="548"/>
      <c r="G58" s="548"/>
      <c r="H58" s="766"/>
      <c r="I58" s="548"/>
      <c r="J58" s="596">
        <f>SUM(J59:J59)</f>
        <v>11485.51</v>
      </c>
      <c r="K58" s="548"/>
      <c r="L58" s="679"/>
      <c r="M58" s="548"/>
      <c r="N58" s="693">
        <f>SUM(N59:N59)</f>
        <v>12610.85</v>
      </c>
      <c r="O58" s="585"/>
    </row>
    <row r="59" spans="1:17" s="576" customFormat="1" ht="15.75" thickBot="1">
      <c r="A59" s="184" t="s">
        <v>12913</v>
      </c>
      <c r="B59" s="193" t="str">
        <f>IFERROR(VLOOKUP(A59,MEMÓRIA!$A:$P,2,FALSE),"")</f>
        <v>COMPOSIÇÃO</v>
      </c>
      <c r="C59" s="193" t="str">
        <f>IFERROR(VLOOKUP(A59,MEMÓRIA!$A:$P,3,FALSE),"")</f>
        <v>020</v>
      </c>
      <c r="D59" s="345" t="str">
        <f>IFERROR(VLOOKUP(A59,MEMÓRIA!$A:$P,4,FALSE),"")</f>
        <v>ADMINISTRAÇÃO LOCAL DE OBRA</v>
      </c>
      <c r="E59" s="193" t="str">
        <f>IFERROR(VLOOKUP(A59,MEMÓRIA!$A:$P,5,FALSE),"")</f>
        <v>UN</v>
      </c>
      <c r="F59" s="185">
        <f>IFERROR(VLOOKUP(A59,MEMÓRIA!$A:$P,15,FALSE),"")</f>
        <v>1</v>
      </c>
      <c r="G59" s="197">
        <f>IFERROR(VLOOKUP(A59,MEMÓRIA!$A:$P,16,FALSE),"")</f>
        <v>9018.86</v>
      </c>
      <c r="H59" s="764">
        <f t="shared" ref="H59" si="16">$H$14</f>
        <v>0.27350000000000002</v>
      </c>
      <c r="I59" s="187">
        <f>IFERROR(TRUNC(SUM(G59*$P$10),2),"")</f>
        <v>11485.51</v>
      </c>
      <c r="J59" s="187">
        <f>IFERROR(TRUNC(I59*F59,2),"")</f>
        <v>11485.51</v>
      </c>
      <c r="K59" s="312">
        <f>IFERROR(VLOOKUP(A59,MEMÓRIA!$A:$Q,17,FALSE),"")</f>
        <v>10401.56</v>
      </c>
      <c r="L59" s="677">
        <v>0.21240000000000001</v>
      </c>
      <c r="M59" s="187">
        <f t="shared" ref="M59" si="17">+K59*$N$10+K59</f>
        <v>12610.85</v>
      </c>
      <c r="N59" s="413">
        <f>IFERROR(TRUNC(M59*F59,3),"")</f>
        <v>12610.85</v>
      </c>
      <c r="O59" s="578"/>
    </row>
    <row r="60" spans="1:17" s="189" customFormat="1" ht="15.75" thickBot="1">
      <c r="A60" s="710"/>
      <c r="B60" s="711"/>
      <c r="C60" s="711"/>
      <c r="D60" s="711"/>
      <c r="E60" s="711"/>
      <c r="F60" s="954" t="s">
        <v>12678</v>
      </c>
      <c r="G60" s="955"/>
      <c r="H60" s="955"/>
      <c r="I60" s="956"/>
      <c r="J60" s="45">
        <f>+J28+J15+J12+J58</f>
        <v>256020.38</v>
      </c>
      <c r="K60" s="962" t="s">
        <v>12678</v>
      </c>
      <c r="L60" s="963"/>
      <c r="M60" s="964"/>
      <c r="N60" s="45">
        <f>+N28+N15+N12+N58</f>
        <v>252358.91</v>
      </c>
      <c r="O60" s="268">
        <f>O61-N60</f>
        <v>46347.09</v>
      </c>
    </row>
    <row r="61" spans="1:17">
      <c r="A61" s="691"/>
      <c r="B61" s="691"/>
      <c r="C61" s="691"/>
      <c r="D61" s="691"/>
      <c r="E61" s="691"/>
      <c r="F61" s="691"/>
      <c r="G61" s="691"/>
      <c r="H61" s="691"/>
      <c r="I61" s="691"/>
      <c r="J61" s="691"/>
      <c r="K61" s="691"/>
      <c r="L61" s="691"/>
      <c r="M61" s="691"/>
      <c r="N61" s="691"/>
      <c r="O61" s="267">
        <f>287306+11400</f>
        <v>298706</v>
      </c>
    </row>
    <row r="62" spans="1:17">
      <c r="A62" s="452"/>
      <c r="B62" s="125"/>
      <c r="C62" s="125"/>
      <c r="D62" s="125"/>
      <c r="E62" s="125"/>
      <c r="F62" s="129"/>
      <c r="G62" s="198"/>
      <c r="H62" s="198"/>
      <c r="I62" s="125"/>
      <c r="J62" s="213"/>
      <c r="K62" s="213"/>
      <c r="L62" s="213"/>
      <c r="M62" s="125"/>
      <c r="N62" s="125"/>
      <c r="O62" s="313">
        <v>243633.12</v>
      </c>
    </row>
    <row r="63" spans="1:17">
      <c r="A63" s="66"/>
      <c r="B63" s="9"/>
      <c r="C63" s="14"/>
      <c r="D63" s="20"/>
      <c r="E63" s="9"/>
      <c r="F63" s="130"/>
      <c r="G63" s="199"/>
      <c r="H63" s="199"/>
      <c r="I63" s="21"/>
      <c r="J63" s="21"/>
      <c r="K63" s="21"/>
      <c r="L63" s="21"/>
      <c r="M63" s="21"/>
      <c r="N63" s="21"/>
      <c r="O63" s="439">
        <f>+O62-N60</f>
        <v>-8725.7900000000009</v>
      </c>
    </row>
    <row r="64" spans="1:17">
      <c r="A64" s="66"/>
      <c r="B64" s="9"/>
      <c r="C64" s="14"/>
      <c r="D64" s="20"/>
      <c r="E64" s="9"/>
      <c r="F64" s="130"/>
      <c r="G64" s="199"/>
      <c r="H64" s="199"/>
      <c r="I64" s="21"/>
      <c r="J64" s="21"/>
      <c r="K64" s="21"/>
      <c r="L64" s="21"/>
      <c r="M64" s="21"/>
      <c r="N64" s="21"/>
      <c r="O64" s="439">
        <f>+O63/M49</f>
        <v>-99.09</v>
      </c>
    </row>
    <row r="65" spans="1:246">
      <c r="A65" s="66"/>
      <c r="B65" s="9"/>
      <c r="C65" s="14"/>
      <c r="D65" s="20"/>
      <c r="E65" s="9"/>
      <c r="F65" s="130"/>
      <c r="G65" s="199"/>
      <c r="H65" s="199"/>
      <c r="I65" s="21"/>
      <c r="J65" s="21"/>
      <c r="K65" s="21"/>
      <c r="L65" s="21"/>
      <c r="M65" s="21"/>
      <c r="N65" s="507"/>
      <c r="O65" s="439" t="e">
        <f>+O63/#REF!</f>
        <v>#REF!</v>
      </c>
    </row>
    <row r="66" spans="1:246">
      <c r="A66" s="66"/>
      <c r="B66" s="9"/>
      <c r="C66" s="14"/>
      <c r="D66" s="20"/>
      <c r="E66" s="9"/>
      <c r="F66" s="130"/>
      <c r="G66" s="199"/>
      <c r="H66" s="199"/>
      <c r="I66" s="21"/>
      <c r="J66" s="21"/>
      <c r="K66" s="21"/>
      <c r="L66" s="21"/>
      <c r="M66" s="21"/>
      <c r="N66" s="21"/>
      <c r="O66" s="439"/>
    </row>
    <row r="67" spans="1:246">
      <c r="A67" s="66"/>
      <c r="B67" s="9"/>
      <c r="C67" s="14"/>
      <c r="D67" s="20"/>
      <c r="E67" s="9"/>
      <c r="F67" s="130"/>
      <c r="G67" s="199"/>
      <c r="H67" s="199"/>
      <c r="I67" s="21"/>
      <c r="J67" s="21"/>
      <c r="K67" s="21"/>
      <c r="L67" s="21"/>
      <c r="M67" s="21"/>
      <c r="N67" s="21"/>
      <c r="O67" s="770">
        <f>N58/N60</f>
        <v>0.05</v>
      </c>
    </row>
    <row r="68" spans="1:246">
      <c r="A68" s="66"/>
      <c r="B68" s="47"/>
      <c r="C68" s="46"/>
      <c r="D68" s="20"/>
      <c r="E68" s="9"/>
      <c r="F68" s="130"/>
      <c r="G68" s="200"/>
      <c r="H68" s="200"/>
      <c r="I68" s="48"/>
      <c r="J68" s="48"/>
      <c r="K68" s="48"/>
      <c r="L68" s="48"/>
      <c r="M68" s="48"/>
      <c r="N68" s="48"/>
      <c r="O68" s="438"/>
    </row>
    <row r="69" spans="1:246">
      <c r="A69" s="839"/>
      <c r="B69" s="839"/>
      <c r="C69" s="839"/>
      <c r="D69" s="839"/>
      <c r="E69" s="911"/>
      <c r="F69" s="911"/>
      <c r="G69" s="911"/>
      <c r="H69" s="911"/>
      <c r="I69" s="911"/>
      <c r="J69" s="911"/>
      <c r="K69" s="911"/>
      <c r="L69" s="911"/>
      <c r="M69" s="911"/>
      <c r="N69" s="911"/>
      <c r="O69" s="440"/>
    </row>
    <row r="70" spans="1:246">
      <c r="A70" s="839"/>
      <c r="B70" s="839"/>
      <c r="C70" s="839"/>
      <c r="D70" s="839"/>
      <c r="E70" s="839"/>
      <c r="F70" s="839"/>
      <c r="G70" s="839"/>
      <c r="H70" s="839"/>
      <c r="I70" s="839"/>
      <c r="J70" s="839"/>
      <c r="K70" s="839"/>
      <c r="L70" s="839"/>
      <c r="M70" s="839"/>
      <c r="N70" s="839"/>
    </row>
    <row r="71" spans="1:246">
      <c r="A71" s="839" t="s">
        <v>12679</v>
      </c>
      <c r="B71" s="839"/>
      <c r="C71" s="839"/>
      <c r="D71" s="839"/>
      <c r="E71" s="406"/>
      <c r="F71" s="131"/>
      <c r="G71" s="201"/>
      <c r="H71" s="201"/>
      <c r="I71" s="406"/>
      <c r="J71" s="214"/>
      <c r="K71" s="214"/>
      <c r="L71" s="214"/>
      <c r="M71" s="406"/>
      <c r="N71" s="406"/>
      <c r="O71" s="443"/>
    </row>
    <row r="72" spans="1:246">
      <c r="A72" s="952"/>
      <c r="B72" s="952"/>
      <c r="C72" s="952"/>
      <c r="D72" s="952"/>
      <c r="E72" s="953"/>
      <c r="F72" s="953"/>
      <c r="G72" s="953"/>
      <c r="H72" s="953"/>
      <c r="I72" s="953"/>
      <c r="J72" s="953"/>
      <c r="K72" s="953"/>
      <c r="L72" s="953"/>
      <c r="M72" s="953"/>
      <c r="N72" s="953"/>
      <c r="O72" s="260"/>
    </row>
    <row r="73" spans="1:246" ht="15.75" hidden="1" thickBot="1">
      <c r="A73" s="451"/>
      <c r="B73" s="451"/>
      <c r="C73" s="451"/>
      <c r="D73" s="957"/>
      <c r="E73" s="958"/>
      <c r="F73" s="958"/>
      <c r="G73" s="958"/>
      <c r="H73" s="958"/>
      <c r="I73" s="958"/>
      <c r="J73" s="958"/>
      <c r="K73" s="958"/>
      <c r="L73" s="958"/>
      <c r="M73" s="958"/>
      <c r="N73" s="958"/>
    </row>
    <row r="74" spans="1:246" ht="15.75" hidden="1" thickBot="1">
      <c r="A74" s="959"/>
      <c r="B74" s="960"/>
      <c r="C74" s="960"/>
      <c r="D74" s="960"/>
      <c r="E74" s="960"/>
      <c r="F74" s="960"/>
      <c r="G74" s="960"/>
      <c r="H74" s="960"/>
      <c r="I74" s="960"/>
      <c r="J74" s="960"/>
      <c r="K74" s="960"/>
      <c r="L74" s="960"/>
      <c r="M74" s="960"/>
      <c r="N74" s="961"/>
    </row>
    <row r="75" spans="1:246" hidden="1">
      <c r="A75" s="66"/>
      <c r="B75" s="9"/>
      <c r="C75" s="14"/>
      <c r="D75" s="20"/>
      <c r="E75" s="9"/>
      <c r="F75" s="132"/>
      <c r="G75" s="202"/>
      <c r="H75" s="202"/>
      <c r="I75" s="15"/>
      <c r="J75" s="15"/>
      <c r="K75" s="15"/>
      <c r="L75" s="15"/>
      <c r="M75" s="15"/>
      <c r="N75" s="15"/>
    </row>
    <row r="76" spans="1:246" hidden="1">
      <c r="A76" s="66"/>
      <c r="B76" s="9"/>
      <c r="C76" s="14"/>
      <c r="D76" s="20"/>
      <c r="E76" s="9"/>
      <c r="F76" s="132"/>
      <c r="G76" s="202"/>
      <c r="H76" s="202"/>
      <c r="I76" s="15"/>
      <c r="J76" s="15"/>
      <c r="K76" s="15"/>
      <c r="L76" s="15"/>
      <c r="M76" s="15"/>
      <c r="N76" s="15"/>
    </row>
    <row r="77" spans="1:246" hidden="1">
      <c r="A77" s="391"/>
      <c r="B77" s="62"/>
      <c r="C77" s="63"/>
      <c r="D77" s="64"/>
      <c r="E77" s="62"/>
      <c r="F77" s="133"/>
      <c r="G77" s="203"/>
      <c r="H77" s="203"/>
      <c r="I77" s="65"/>
      <c r="J77" s="65"/>
      <c r="K77" s="65"/>
      <c r="L77" s="65"/>
      <c r="M77" s="65"/>
      <c r="N77" s="65"/>
      <c r="O77" s="139"/>
      <c r="P77" s="6"/>
      <c r="Q77" s="6"/>
      <c r="R77" s="17"/>
      <c r="S77" s="10"/>
      <c r="T77" s="10"/>
      <c r="U77" s="10"/>
      <c r="V77" s="10"/>
      <c r="W77" s="11"/>
      <c r="X77" s="11"/>
      <c r="Y77" s="6"/>
      <c r="Z77" s="6"/>
      <c r="AA77" s="17"/>
      <c r="AB77" s="10"/>
      <c r="AC77" s="10"/>
      <c r="AD77" s="10"/>
      <c r="AE77" s="10"/>
      <c r="AF77" s="11"/>
      <c r="AG77" s="11"/>
      <c r="AH77" s="6"/>
      <c r="AI77" s="6"/>
      <c r="AJ77" s="17"/>
      <c r="AK77" s="10"/>
      <c r="AL77" s="10"/>
      <c r="AM77" s="10"/>
      <c r="AN77" s="10"/>
      <c r="AO77" s="11"/>
      <c r="AP77" s="11"/>
      <c r="AQ77" s="6"/>
      <c r="AR77" s="6"/>
      <c r="AS77" s="17"/>
      <c r="AT77" s="10"/>
      <c r="AU77" s="10"/>
      <c r="AV77" s="10"/>
      <c r="AW77" s="10"/>
      <c r="AX77" s="11"/>
      <c r="AY77" s="11"/>
      <c r="AZ77" s="6"/>
      <c r="BA77" s="6"/>
      <c r="BB77" s="17"/>
      <c r="BC77" s="10"/>
      <c r="BD77" s="10"/>
      <c r="BE77" s="10"/>
      <c r="BF77" s="10"/>
      <c r="BG77" s="11"/>
      <c r="BH77" s="11"/>
      <c r="BI77" s="6"/>
      <c r="BJ77" s="6"/>
      <c r="BK77" s="17"/>
      <c r="BL77" s="10"/>
      <c r="BM77" s="10"/>
      <c r="BN77" s="10"/>
      <c r="BO77" s="10"/>
      <c r="BP77" s="11"/>
      <c r="BQ77" s="11"/>
      <c r="BR77" s="6"/>
      <c r="BS77" s="6"/>
      <c r="BT77" s="17"/>
      <c r="BU77" s="10"/>
      <c r="BV77" s="10"/>
      <c r="BW77" s="10"/>
      <c r="BX77" s="10"/>
      <c r="BY77" s="11"/>
      <c r="BZ77" s="11"/>
      <c r="CA77" s="6"/>
      <c r="CB77" s="6"/>
      <c r="CC77" s="17"/>
      <c r="CD77" s="10"/>
      <c r="CE77" s="10"/>
      <c r="CF77" s="10"/>
      <c r="CG77" s="10"/>
      <c r="CH77" s="11"/>
      <c r="CI77" s="11"/>
      <c r="CJ77" s="6"/>
      <c r="CK77" s="6"/>
      <c r="CL77" s="17"/>
      <c r="CM77" s="10"/>
      <c r="CN77" s="10"/>
      <c r="CO77" s="10"/>
      <c r="CP77" s="10"/>
      <c r="CQ77" s="11"/>
      <c r="CR77" s="11"/>
      <c r="CS77" s="6"/>
      <c r="CT77" s="6"/>
      <c r="CU77" s="17"/>
      <c r="CV77" s="10"/>
      <c r="CW77" s="10"/>
      <c r="CX77" s="10"/>
      <c r="CY77" s="10"/>
      <c r="CZ77" s="11"/>
      <c r="DA77" s="11"/>
      <c r="DB77" s="6"/>
      <c r="DC77" s="6"/>
      <c r="DD77" s="17"/>
      <c r="DE77" s="10"/>
      <c r="DF77" s="10"/>
      <c r="DG77" s="10"/>
      <c r="DH77" s="10"/>
      <c r="DI77" s="11"/>
      <c r="DJ77" s="11"/>
      <c r="DK77" s="6"/>
      <c r="DL77" s="6"/>
      <c r="DM77" s="17"/>
      <c r="DN77" s="10"/>
      <c r="DO77" s="10"/>
      <c r="DP77" s="10"/>
      <c r="DQ77" s="10"/>
      <c r="DR77" s="11"/>
      <c r="DS77" s="11"/>
      <c r="DT77" s="6"/>
      <c r="DU77" s="6"/>
      <c r="DV77" s="17"/>
      <c r="DW77" s="10"/>
      <c r="DX77" s="10"/>
      <c r="DY77" s="10"/>
      <c r="DZ77" s="10"/>
      <c r="EA77" s="11"/>
      <c r="EB77" s="11"/>
      <c r="EC77" s="6"/>
      <c r="ED77" s="6"/>
      <c r="EE77" s="17"/>
      <c r="EF77" s="10"/>
      <c r="EG77" s="10"/>
      <c r="EH77" s="10"/>
      <c r="EI77" s="10"/>
      <c r="EJ77" s="11"/>
      <c r="EK77" s="11"/>
      <c r="EL77" s="6"/>
      <c r="EM77" s="6"/>
      <c r="EN77" s="17"/>
      <c r="EO77" s="10"/>
      <c r="EP77" s="10"/>
      <c r="EQ77" s="10"/>
      <c r="ER77" s="10"/>
      <c r="ES77" s="11"/>
      <c r="ET77" s="11"/>
      <c r="EU77" s="6"/>
      <c r="EV77" s="6"/>
      <c r="EW77" s="17"/>
      <c r="EX77" s="10"/>
      <c r="EY77" s="10"/>
      <c r="EZ77" s="10"/>
      <c r="FA77" s="10"/>
      <c r="FB77" s="11"/>
      <c r="FC77" s="11"/>
      <c r="FD77" s="6"/>
      <c r="FE77" s="6"/>
      <c r="FF77" s="17"/>
      <c r="FG77" s="10"/>
      <c r="FH77" s="10"/>
      <c r="FI77" s="10"/>
      <c r="FJ77" s="10"/>
      <c r="FK77" s="11"/>
      <c r="FL77" s="11"/>
      <c r="FM77" s="6"/>
      <c r="FN77" s="6"/>
      <c r="FO77" s="17"/>
      <c r="FP77" s="10"/>
      <c r="FQ77" s="10"/>
      <c r="FR77" s="10"/>
      <c r="FS77" s="10"/>
      <c r="FT77" s="11"/>
      <c r="FU77" s="11"/>
      <c r="FV77" s="6"/>
      <c r="FW77" s="6"/>
      <c r="FX77" s="17"/>
      <c r="FY77" s="10"/>
      <c r="FZ77" s="10"/>
      <c r="GA77" s="10"/>
      <c r="GB77" s="10"/>
      <c r="GC77" s="11"/>
      <c r="GD77" s="11"/>
      <c r="GE77" s="6"/>
      <c r="GF77" s="6"/>
      <c r="GG77" s="17"/>
      <c r="GH77" s="10"/>
      <c r="GI77" s="10"/>
      <c r="GJ77" s="10"/>
      <c r="GK77" s="10"/>
      <c r="GL77" s="11"/>
      <c r="GM77" s="11"/>
      <c r="GN77" s="6"/>
      <c r="GO77" s="6"/>
      <c r="GP77" s="17"/>
      <c r="GQ77" s="10"/>
      <c r="GR77" s="10"/>
      <c r="GS77" s="10"/>
      <c r="GT77" s="10"/>
      <c r="GU77" s="11"/>
      <c r="GV77" s="11"/>
      <c r="GW77" s="6"/>
      <c r="GX77" s="6"/>
      <c r="GY77" s="17"/>
      <c r="GZ77" s="10"/>
      <c r="HA77" s="10"/>
      <c r="HB77" s="10"/>
      <c r="HC77" s="10"/>
      <c r="HD77" s="11"/>
      <c r="HE77" s="11"/>
      <c r="HF77" s="6"/>
      <c r="HG77" s="6"/>
      <c r="HH77" s="17"/>
      <c r="HI77" s="10"/>
      <c r="HJ77" s="10"/>
      <c r="HK77" s="10"/>
      <c r="HL77" s="10"/>
      <c r="HM77" s="11"/>
      <c r="HN77" s="11"/>
      <c r="HO77" s="6"/>
      <c r="HP77" s="6"/>
      <c r="HQ77" s="17"/>
      <c r="HR77" s="10"/>
      <c r="HS77" s="10"/>
      <c r="HT77" s="10"/>
      <c r="HU77" s="10"/>
      <c r="HV77" s="11"/>
      <c r="HW77" s="11"/>
      <c r="HX77" s="6"/>
      <c r="HY77" s="6"/>
      <c r="HZ77" s="17"/>
      <c r="IA77" s="10"/>
      <c r="IB77" s="10"/>
      <c r="IC77" s="10"/>
      <c r="ID77" s="10"/>
      <c r="IE77" s="11"/>
      <c r="IF77" s="11"/>
      <c r="IG77" s="6"/>
      <c r="IH77" s="6"/>
      <c r="II77" s="17"/>
      <c r="IJ77" s="10"/>
      <c r="IK77" s="10"/>
      <c r="IL77" s="10"/>
    </row>
    <row r="78" spans="1:246" hidden="1">
      <c r="A78" s="391"/>
      <c r="B78" s="62"/>
      <c r="C78" s="63"/>
      <c r="D78" s="64"/>
      <c r="E78" s="62"/>
      <c r="F78" s="133"/>
      <c r="G78" s="203"/>
      <c r="H78" s="203"/>
      <c r="I78" s="65"/>
      <c r="J78" s="65"/>
      <c r="K78" s="65"/>
      <c r="L78" s="65"/>
      <c r="M78" s="65"/>
      <c r="N78" s="65"/>
      <c r="O78" s="139"/>
      <c r="P78" s="6"/>
      <c r="Q78" s="6"/>
      <c r="R78" s="17"/>
      <c r="S78" s="10"/>
      <c r="T78" s="10"/>
      <c r="U78" s="10"/>
      <c r="V78" s="10"/>
      <c r="W78" s="11"/>
      <c r="X78" s="11"/>
      <c r="Y78" s="6"/>
      <c r="Z78" s="6"/>
      <c r="AA78" s="17"/>
      <c r="AB78" s="10"/>
      <c r="AC78" s="10"/>
      <c r="AD78" s="10"/>
      <c r="AE78" s="10"/>
      <c r="AF78" s="11"/>
      <c r="AG78" s="11"/>
      <c r="AH78" s="6"/>
      <c r="AI78" s="6"/>
      <c r="AJ78" s="17"/>
      <c r="AK78" s="10"/>
      <c r="AL78" s="10"/>
      <c r="AM78" s="10"/>
      <c r="AN78" s="10"/>
      <c r="AO78" s="11"/>
      <c r="AP78" s="11"/>
      <c r="AQ78" s="6"/>
      <c r="AR78" s="6"/>
      <c r="AS78" s="17"/>
      <c r="AT78" s="10"/>
      <c r="AU78" s="10"/>
      <c r="AV78" s="10"/>
      <c r="AW78" s="10"/>
      <c r="AX78" s="11"/>
      <c r="AY78" s="11"/>
      <c r="AZ78" s="6"/>
      <c r="BA78" s="6"/>
      <c r="BB78" s="17"/>
      <c r="BC78" s="10"/>
      <c r="BD78" s="10"/>
      <c r="BE78" s="10"/>
      <c r="BF78" s="10"/>
      <c r="BG78" s="11"/>
      <c r="BH78" s="11"/>
      <c r="BI78" s="6"/>
      <c r="BJ78" s="6"/>
      <c r="BK78" s="17"/>
      <c r="BL78" s="10"/>
      <c r="BM78" s="10"/>
      <c r="BN78" s="10"/>
      <c r="BO78" s="10"/>
      <c r="BP78" s="11"/>
      <c r="BQ78" s="11"/>
      <c r="BR78" s="6"/>
      <c r="BS78" s="6"/>
      <c r="BT78" s="17"/>
      <c r="BU78" s="10"/>
      <c r="BV78" s="10"/>
      <c r="BW78" s="10"/>
      <c r="BX78" s="10"/>
      <c r="BY78" s="11"/>
      <c r="BZ78" s="11"/>
      <c r="CA78" s="6"/>
      <c r="CB78" s="6"/>
      <c r="CC78" s="17"/>
      <c r="CD78" s="10"/>
      <c r="CE78" s="10"/>
      <c r="CF78" s="10"/>
      <c r="CG78" s="10"/>
      <c r="CH78" s="11"/>
      <c r="CI78" s="11"/>
      <c r="CJ78" s="6"/>
      <c r="CK78" s="6"/>
      <c r="CL78" s="17"/>
      <c r="CM78" s="10"/>
      <c r="CN78" s="10"/>
      <c r="CO78" s="10"/>
      <c r="CP78" s="10"/>
      <c r="CQ78" s="11"/>
      <c r="CR78" s="11"/>
      <c r="CS78" s="6"/>
      <c r="CT78" s="6"/>
      <c r="CU78" s="17"/>
      <c r="CV78" s="10"/>
      <c r="CW78" s="10"/>
      <c r="CX78" s="10"/>
      <c r="CY78" s="10"/>
      <c r="CZ78" s="11"/>
      <c r="DA78" s="11"/>
      <c r="DB78" s="6"/>
      <c r="DC78" s="6"/>
      <c r="DD78" s="17"/>
      <c r="DE78" s="10"/>
      <c r="DF78" s="10"/>
      <c r="DG78" s="10"/>
      <c r="DH78" s="10"/>
      <c r="DI78" s="11"/>
      <c r="DJ78" s="11"/>
      <c r="DK78" s="6"/>
      <c r="DL78" s="6"/>
      <c r="DM78" s="17"/>
      <c r="DN78" s="10"/>
      <c r="DO78" s="10"/>
      <c r="DP78" s="10"/>
      <c r="DQ78" s="10"/>
      <c r="DR78" s="11"/>
      <c r="DS78" s="11"/>
      <c r="DT78" s="6"/>
      <c r="DU78" s="6"/>
      <c r="DV78" s="17"/>
      <c r="DW78" s="10"/>
      <c r="DX78" s="10"/>
      <c r="DY78" s="10"/>
      <c r="DZ78" s="10"/>
      <c r="EA78" s="11"/>
      <c r="EB78" s="11"/>
      <c r="EC78" s="6"/>
      <c r="ED78" s="6"/>
      <c r="EE78" s="17"/>
      <c r="EF78" s="10"/>
      <c r="EG78" s="10"/>
      <c r="EH78" s="10"/>
      <c r="EI78" s="10"/>
      <c r="EJ78" s="11"/>
      <c r="EK78" s="11"/>
      <c r="EL78" s="6"/>
      <c r="EM78" s="6"/>
      <c r="EN78" s="17"/>
      <c r="EO78" s="10"/>
      <c r="EP78" s="10"/>
      <c r="EQ78" s="10"/>
      <c r="ER78" s="10"/>
      <c r="ES78" s="11"/>
      <c r="ET78" s="11"/>
      <c r="EU78" s="6"/>
      <c r="EV78" s="6"/>
      <c r="EW78" s="17"/>
      <c r="EX78" s="10"/>
      <c r="EY78" s="10"/>
      <c r="EZ78" s="10"/>
      <c r="FA78" s="10"/>
      <c r="FB78" s="11"/>
      <c r="FC78" s="11"/>
      <c r="FD78" s="6"/>
      <c r="FE78" s="6"/>
      <c r="FF78" s="17"/>
      <c r="FG78" s="10"/>
      <c r="FH78" s="10"/>
      <c r="FI78" s="10"/>
      <c r="FJ78" s="10"/>
      <c r="FK78" s="11"/>
      <c r="FL78" s="11"/>
      <c r="FM78" s="6"/>
      <c r="FN78" s="6"/>
      <c r="FO78" s="17"/>
      <c r="FP78" s="10"/>
      <c r="FQ78" s="10"/>
      <c r="FR78" s="10"/>
      <c r="FS78" s="10"/>
      <c r="FT78" s="11"/>
      <c r="FU78" s="11"/>
      <c r="FV78" s="6"/>
      <c r="FW78" s="6"/>
      <c r="FX78" s="17"/>
      <c r="FY78" s="10"/>
      <c r="FZ78" s="10"/>
      <c r="GA78" s="10"/>
      <c r="GB78" s="10"/>
      <c r="GC78" s="11"/>
      <c r="GD78" s="11"/>
      <c r="GE78" s="6"/>
      <c r="GF78" s="6"/>
      <c r="GG78" s="17"/>
      <c r="GH78" s="10"/>
      <c r="GI78" s="10"/>
      <c r="GJ78" s="10"/>
      <c r="GK78" s="10"/>
      <c r="GL78" s="11"/>
      <c r="GM78" s="11"/>
      <c r="GN78" s="6"/>
      <c r="GO78" s="6"/>
      <c r="GP78" s="17"/>
      <c r="GQ78" s="10"/>
      <c r="GR78" s="10"/>
      <c r="GS78" s="10"/>
      <c r="GT78" s="10"/>
      <c r="GU78" s="11"/>
      <c r="GV78" s="11"/>
      <c r="GW78" s="6"/>
      <c r="GX78" s="6"/>
      <c r="GY78" s="17"/>
      <c r="GZ78" s="10"/>
      <c r="HA78" s="10"/>
      <c r="HB78" s="10"/>
      <c r="HC78" s="10"/>
      <c r="HD78" s="11"/>
      <c r="HE78" s="11"/>
      <c r="HF78" s="6"/>
      <c r="HG78" s="6"/>
      <c r="HH78" s="17"/>
      <c r="HI78" s="10"/>
      <c r="HJ78" s="10"/>
      <c r="HK78" s="10"/>
      <c r="HL78" s="10"/>
      <c r="HM78" s="11"/>
      <c r="HN78" s="11"/>
      <c r="HO78" s="6"/>
      <c r="HP78" s="6"/>
      <c r="HQ78" s="17"/>
      <c r="HR78" s="10"/>
      <c r="HS78" s="10"/>
      <c r="HT78" s="10"/>
      <c r="HU78" s="10"/>
      <c r="HV78" s="11"/>
      <c r="HW78" s="11"/>
      <c r="HX78" s="6"/>
      <c r="HY78" s="6"/>
      <c r="HZ78" s="17"/>
      <c r="IA78" s="10"/>
      <c r="IB78" s="10"/>
      <c r="IC78" s="10"/>
      <c r="ID78" s="10"/>
      <c r="IE78" s="11"/>
      <c r="IF78" s="11"/>
      <c r="IG78" s="6"/>
      <c r="IH78" s="6"/>
      <c r="II78" s="17"/>
      <c r="IJ78" s="10"/>
      <c r="IK78" s="10"/>
      <c r="IL78" s="10"/>
    </row>
    <row r="79" spans="1:246" hidden="1">
      <c r="A79" s="391"/>
      <c r="B79" s="62"/>
      <c r="C79" s="63"/>
      <c r="D79" s="64"/>
      <c r="E79" s="62"/>
      <c r="F79" s="133"/>
      <c r="G79" s="203"/>
      <c r="H79" s="203"/>
      <c r="I79" s="65"/>
      <c r="J79" s="65"/>
      <c r="K79" s="65"/>
      <c r="L79" s="65"/>
      <c r="M79" s="65"/>
      <c r="N79" s="65"/>
      <c r="O79" s="139"/>
      <c r="P79" s="6"/>
      <c r="Q79" s="6"/>
      <c r="R79" s="17"/>
      <c r="S79" s="10"/>
      <c r="T79" s="10"/>
      <c r="U79" s="10"/>
      <c r="V79" s="10"/>
      <c r="W79" s="11"/>
      <c r="X79" s="11"/>
      <c r="Y79" s="6"/>
      <c r="Z79" s="6"/>
      <c r="AA79" s="17"/>
      <c r="AB79" s="10"/>
      <c r="AC79" s="10"/>
      <c r="AD79" s="10"/>
      <c r="AE79" s="10"/>
      <c r="AF79" s="11"/>
      <c r="AG79" s="11"/>
      <c r="AH79" s="6"/>
      <c r="AI79" s="6"/>
      <c r="AJ79" s="17"/>
      <c r="AK79" s="10"/>
      <c r="AL79" s="10"/>
      <c r="AM79" s="10"/>
      <c r="AN79" s="10"/>
      <c r="AO79" s="11"/>
      <c r="AP79" s="11"/>
      <c r="AQ79" s="6"/>
      <c r="AR79" s="6"/>
      <c r="AS79" s="17"/>
      <c r="AT79" s="10"/>
      <c r="AU79" s="10"/>
      <c r="AV79" s="10"/>
      <c r="AW79" s="10"/>
      <c r="AX79" s="11"/>
      <c r="AY79" s="11"/>
      <c r="AZ79" s="6"/>
      <c r="BA79" s="6"/>
      <c r="BB79" s="17"/>
      <c r="BC79" s="10"/>
      <c r="BD79" s="10"/>
      <c r="BE79" s="10"/>
      <c r="BF79" s="10"/>
      <c r="BG79" s="11"/>
      <c r="BH79" s="11"/>
      <c r="BI79" s="6"/>
      <c r="BJ79" s="6"/>
      <c r="BK79" s="17"/>
      <c r="BL79" s="10"/>
      <c r="BM79" s="10"/>
      <c r="BN79" s="10"/>
      <c r="BO79" s="10"/>
      <c r="BP79" s="11"/>
      <c r="BQ79" s="11"/>
      <c r="BR79" s="6"/>
      <c r="BS79" s="6"/>
      <c r="BT79" s="17"/>
      <c r="BU79" s="10"/>
      <c r="BV79" s="10"/>
      <c r="BW79" s="10"/>
      <c r="BX79" s="10"/>
      <c r="BY79" s="11"/>
      <c r="BZ79" s="11"/>
      <c r="CA79" s="6"/>
      <c r="CB79" s="6"/>
      <c r="CC79" s="17"/>
      <c r="CD79" s="10"/>
      <c r="CE79" s="10"/>
      <c r="CF79" s="10"/>
      <c r="CG79" s="10"/>
      <c r="CH79" s="11"/>
      <c r="CI79" s="11"/>
      <c r="CJ79" s="6"/>
      <c r="CK79" s="6"/>
      <c r="CL79" s="17"/>
      <c r="CM79" s="10"/>
      <c r="CN79" s="10"/>
      <c r="CO79" s="10"/>
      <c r="CP79" s="10"/>
      <c r="CQ79" s="11"/>
      <c r="CR79" s="11"/>
      <c r="CS79" s="6"/>
      <c r="CT79" s="6"/>
      <c r="CU79" s="17"/>
      <c r="CV79" s="10"/>
      <c r="CW79" s="10"/>
      <c r="CX79" s="10"/>
      <c r="CY79" s="10"/>
      <c r="CZ79" s="11"/>
      <c r="DA79" s="11"/>
      <c r="DB79" s="6"/>
      <c r="DC79" s="6"/>
      <c r="DD79" s="17"/>
      <c r="DE79" s="10"/>
      <c r="DF79" s="10"/>
      <c r="DG79" s="10"/>
      <c r="DH79" s="10"/>
      <c r="DI79" s="11"/>
      <c r="DJ79" s="11"/>
      <c r="DK79" s="6"/>
      <c r="DL79" s="6"/>
      <c r="DM79" s="17"/>
      <c r="DN79" s="10"/>
      <c r="DO79" s="10"/>
      <c r="DP79" s="10"/>
      <c r="DQ79" s="10"/>
      <c r="DR79" s="11"/>
      <c r="DS79" s="11"/>
      <c r="DT79" s="6"/>
      <c r="DU79" s="6"/>
      <c r="DV79" s="17"/>
      <c r="DW79" s="10"/>
      <c r="DX79" s="10"/>
      <c r="DY79" s="10"/>
      <c r="DZ79" s="10"/>
      <c r="EA79" s="11"/>
      <c r="EB79" s="11"/>
      <c r="EC79" s="6"/>
      <c r="ED79" s="6"/>
      <c r="EE79" s="17"/>
      <c r="EF79" s="10"/>
      <c r="EG79" s="10"/>
      <c r="EH79" s="10"/>
      <c r="EI79" s="10"/>
      <c r="EJ79" s="11"/>
      <c r="EK79" s="11"/>
      <c r="EL79" s="6"/>
      <c r="EM79" s="6"/>
      <c r="EN79" s="17"/>
      <c r="EO79" s="10"/>
      <c r="EP79" s="10"/>
      <c r="EQ79" s="10"/>
      <c r="ER79" s="10"/>
      <c r="ES79" s="11"/>
      <c r="ET79" s="11"/>
      <c r="EU79" s="6"/>
      <c r="EV79" s="6"/>
      <c r="EW79" s="17"/>
      <c r="EX79" s="10"/>
      <c r="EY79" s="10"/>
      <c r="EZ79" s="10"/>
      <c r="FA79" s="10"/>
      <c r="FB79" s="11"/>
      <c r="FC79" s="11"/>
      <c r="FD79" s="6"/>
      <c r="FE79" s="6"/>
      <c r="FF79" s="17"/>
      <c r="FG79" s="10"/>
      <c r="FH79" s="10"/>
      <c r="FI79" s="10"/>
      <c r="FJ79" s="10"/>
      <c r="FK79" s="11"/>
      <c r="FL79" s="11"/>
      <c r="FM79" s="6"/>
      <c r="FN79" s="6"/>
      <c r="FO79" s="17"/>
      <c r="FP79" s="10"/>
      <c r="FQ79" s="10"/>
      <c r="FR79" s="10"/>
      <c r="FS79" s="10"/>
      <c r="FT79" s="11"/>
      <c r="FU79" s="11"/>
      <c r="FV79" s="6"/>
      <c r="FW79" s="6"/>
      <c r="FX79" s="17"/>
      <c r="FY79" s="10"/>
      <c r="FZ79" s="10"/>
      <c r="GA79" s="10"/>
      <c r="GB79" s="10"/>
      <c r="GC79" s="11"/>
      <c r="GD79" s="11"/>
      <c r="GE79" s="6"/>
      <c r="GF79" s="6"/>
      <c r="GG79" s="17"/>
      <c r="GH79" s="10"/>
      <c r="GI79" s="10"/>
      <c r="GJ79" s="10"/>
      <c r="GK79" s="10"/>
      <c r="GL79" s="11"/>
      <c r="GM79" s="11"/>
      <c r="GN79" s="6"/>
      <c r="GO79" s="6"/>
      <c r="GP79" s="17"/>
      <c r="GQ79" s="10"/>
      <c r="GR79" s="10"/>
      <c r="GS79" s="10"/>
      <c r="GT79" s="10"/>
      <c r="GU79" s="11"/>
      <c r="GV79" s="11"/>
      <c r="GW79" s="6"/>
      <c r="GX79" s="6"/>
      <c r="GY79" s="17"/>
      <c r="GZ79" s="10"/>
      <c r="HA79" s="10"/>
      <c r="HB79" s="10"/>
      <c r="HC79" s="10"/>
      <c r="HD79" s="11"/>
      <c r="HE79" s="11"/>
      <c r="HF79" s="6"/>
      <c r="HG79" s="6"/>
      <c r="HH79" s="17"/>
      <c r="HI79" s="10"/>
      <c r="HJ79" s="10"/>
      <c r="HK79" s="10"/>
      <c r="HL79" s="10"/>
      <c r="HM79" s="11"/>
      <c r="HN79" s="11"/>
      <c r="HO79" s="6"/>
      <c r="HP79" s="6"/>
      <c r="HQ79" s="17"/>
      <c r="HR79" s="10"/>
      <c r="HS79" s="10"/>
      <c r="HT79" s="10"/>
      <c r="HU79" s="10"/>
      <c r="HV79" s="11"/>
      <c r="HW79" s="11"/>
      <c r="HX79" s="6"/>
      <c r="HY79" s="6"/>
      <c r="HZ79" s="17"/>
      <c r="IA79" s="10"/>
      <c r="IB79" s="10"/>
      <c r="IC79" s="10"/>
      <c r="ID79" s="10"/>
      <c r="IE79" s="11"/>
      <c r="IF79" s="11"/>
      <c r="IG79" s="6"/>
      <c r="IH79" s="6"/>
      <c r="II79" s="17"/>
      <c r="IJ79" s="10"/>
      <c r="IK79" s="10"/>
      <c r="IL79" s="10"/>
    </row>
    <row r="80" spans="1:246" hidden="1">
      <c r="A80" s="391"/>
      <c r="B80" s="62"/>
      <c r="C80" s="63"/>
      <c r="D80" s="64"/>
      <c r="E80" s="62"/>
      <c r="F80" s="133"/>
      <c r="G80" s="203"/>
      <c r="H80" s="203"/>
      <c r="I80" s="65"/>
      <c r="J80" s="65"/>
      <c r="K80" s="65"/>
      <c r="L80" s="65"/>
      <c r="M80" s="65"/>
      <c r="N80" s="65"/>
      <c r="O80" s="139"/>
      <c r="P80" s="6"/>
      <c r="Q80" s="6"/>
      <c r="R80" s="17"/>
      <c r="S80" s="10"/>
      <c r="T80" s="10"/>
      <c r="U80" s="10"/>
      <c r="V80" s="10"/>
      <c r="W80" s="11"/>
      <c r="X80" s="11"/>
      <c r="Y80" s="6"/>
      <c r="Z80" s="6"/>
      <c r="AA80" s="17"/>
      <c r="AB80" s="10"/>
      <c r="AC80" s="10"/>
      <c r="AD80" s="10"/>
      <c r="AE80" s="10"/>
      <c r="AF80" s="11"/>
      <c r="AG80" s="11"/>
      <c r="AH80" s="6"/>
      <c r="AI80" s="6"/>
      <c r="AJ80" s="17"/>
      <c r="AK80" s="10"/>
      <c r="AL80" s="10"/>
      <c r="AM80" s="10"/>
      <c r="AN80" s="10"/>
      <c r="AO80" s="11"/>
      <c r="AP80" s="11"/>
      <c r="AQ80" s="6"/>
      <c r="AR80" s="6"/>
      <c r="AS80" s="17"/>
      <c r="AT80" s="10"/>
      <c r="AU80" s="10"/>
      <c r="AV80" s="10"/>
      <c r="AW80" s="10"/>
      <c r="AX80" s="11"/>
      <c r="AY80" s="11"/>
      <c r="AZ80" s="6"/>
      <c r="BA80" s="6"/>
      <c r="BB80" s="17"/>
      <c r="BC80" s="10"/>
      <c r="BD80" s="10"/>
      <c r="BE80" s="10"/>
      <c r="BF80" s="10"/>
      <c r="BG80" s="11"/>
      <c r="BH80" s="11"/>
      <c r="BI80" s="6"/>
      <c r="BJ80" s="6"/>
      <c r="BK80" s="17"/>
      <c r="BL80" s="10"/>
      <c r="BM80" s="10"/>
      <c r="BN80" s="10"/>
      <c r="BO80" s="10"/>
      <c r="BP80" s="11"/>
      <c r="BQ80" s="11"/>
      <c r="BR80" s="6"/>
      <c r="BS80" s="6"/>
      <c r="BT80" s="17"/>
      <c r="BU80" s="10"/>
      <c r="BV80" s="10"/>
      <c r="BW80" s="10"/>
      <c r="BX80" s="10"/>
      <c r="BY80" s="11"/>
      <c r="BZ80" s="11"/>
      <c r="CA80" s="6"/>
      <c r="CB80" s="6"/>
      <c r="CC80" s="17"/>
      <c r="CD80" s="10"/>
      <c r="CE80" s="10"/>
      <c r="CF80" s="10"/>
      <c r="CG80" s="10"/>
      <c r="CH80" s="11"/>
      <c r="CI80" s="11"/>
      <c r="CJ80" s="6"/>
      <c r="CK80" s="6"/>
      <c r="CL80" s="17"/>
      <c r="CM80" s="10"/>
      <c r="CN80" s="10"/>
      <c r="CO80" s="10"/>
      <c r="CP80" s="10"/>
      <c r="CQ80" s="11"/>
      <c r="CR80" s="11"/>
      <c r="CS80" s="6"/>
      <c r="CT80" s="6"/>
      <c r="CU80" s="17"/>
      <c r="CV80" s="10"/>
      <c r="CW80" s="10"/>
      <c r="CX80" s="10"/>
      <c r="CY80" s="10"/>
      <c r="CZ80" s="11"/>
      <c r="DA80" s="11"/>
      <c r="DB80" s="6"/>
      <c r="DC80" s="6"/>
      <c r="DD80" s="17"/>
      <c r="DE80" s="10"/>
      <c r="DF80" s="10"/>
      <c r="DG80" s="10"/>
      <c r="DH80" s="10"/>
      <c r="DI80" s="11"/>
      <c r="DJ80" s="11"/>
      <c r="DK80" s="6"/>
      <c r="DL80" s="6"/>
      <c r="DM80" s="17"/>
      <c r="DN80" s="10"/>
      <c r="DO80" s="10"/>
      <c r="DP80" s="10"/>
      <c r="DQ80" s="10"/>
      <c r="DR80" s="11"/>
      <c r="DS80" s="11"/>
      <c r="DT80" s="6"/>
      <c r="DU80" s="6"/>
      <c r="DV80" s="17"/>
      <c r="DW80" s="10"/>
      <c r="DX80" s="10"/>
      <c r="DY80" s="10"/>
      <c r="DZ80" s="10"/>
      <c r="EA80" s="11"/>
      <c r="EB80" s="11"/>
      <c r="EC80" s="6"/>
      <c r="ED80" s="6"/>
      <c r="EE80" s="17"/>
      <c r="EF80" s="10"/>
      <c r="EG80" s="10"/>
      <c r="EH80" s="10"/>
      <c r="EI80" s="10"/>
      <c r="EJ80" s="11"/>
      <c r="EK80" s="11"/>
      <c r="EL80" s="6"/>
      <c r="EM80" s="6"/>
      <c r="EN80" s="17"/>
      <c r="EO80" s="10"/>
      <c r="EP80" s="10"/>
      <c r="EQ80" s="10"/>
      <c r="ER80" s="10"/>
      <c r="ES80" s="11"/>
      <c r="ET80" s="11"/>
      <c r="EU80" s="6"/>
      <c r="EV80" s="6"/>
      <c r="EW80" s="17"/>
      <c r="EX80" s="10"/>
      <c r="EY80" s="10"/>
      <c r="EZ80" s="10"/>
      <c r="FA80" s="10"/>
      <c r="FB80" s="11"/>
      <c r="FC80" s="11"/>
      <c r="FD80" s="6"/>
      <c r="FE80" s="6"/>
      <c r="FF80" s="17"/>
      <c r="FG80" s="10"/>
      <c r="FH80" s="10"/>
      <c r="FI80" s="10"/>
      <c r="FJ80" s="10"/>
      <c r="FK80" s="11"/>
      <c r="FL80" s="11"/>
      <c r="FM80" s="6"/>
      <c r="FN80" s="6"/>
      <c r="FO80" s="17"/>
      <c r="FP80" s="10"/>
      <c r="FQ80" s="10"/>
      <c r="FR80" s="10"/>
      <c r="FS80" s="10"/>
      <c r="FT80" s="11"/>
      <c r="FU80" s="11"/>
      <c r="FV80" s="6"/>
      <c r="FW80" s="6"/>
      <c r="FX80" s="17"/>
      <c r="FY80" s="10"/>
      <c r="FZ80" s="10"/>
      <c r="GA80" s="10"/>
      <c r="GB80" s="10"/>
      <c r="GC80" s="11"/>
      <c r="GD80" s="11"/>
      <c r="GE80" s="6"/>
      <c r="GF80" s="6"/>
      <c r="GG80" s="17"/>
      <c r="GH80" s="10"/>
      <c r="GI80" s="10"/>
      <c r="GJ80" s="10"/>
      <c r="GK80" s="10"/>
      <c r="GL80" s="11"/>
      <c r="GM80" s="11"/>
      <c r="GN80" s="6"/>
      <c r="GO80" s="6"/>
      <c r="GP80" s="17"/>
      <c r="GQ80" s="10"/>
      <c r="GR80" s="10"/>
      <c r="GS80" s="10"/>
      <c r="GT80" s="10"/>
      <c r="GU80" s="11"/>
      <c r="GV80" s="11"/>
      <c r="GW80" s="6"/>
      <c r="GX80" s="6"/>
      <c r="GY80" s="17"/>
      <c r="GZ80" s="10"/>
      <c r="HA80" s="10"/>
      <c r="HB80" s="10"/>
      <c r="HC80" s="10"/>
      <c r="HD80" s="11"/>
      <c r="HE80" s="11"/>
      <c r="HF80" s="6"/>
      <c r="HG80" s="6"/>
      <c r="HH80" s="17"/>
      <c r="HI80" s="10"/>
      <c r="HJ80" s="10"/>
      <c r="HK80" s="10"/>
      <c r="HL80" s="10"/>
      <c r="HM80" s="11"/>
      <c r="HN80" s="11"/>
      <c r="HO80" s="6"/>
      <c r="HP80" s="6"/>
      <c r="HQ80" s="17"/>
      <c r="HR80" s="10"/>
      <c r="HS80" s="10"/>
      <c r="HT80" s="10"/>
      <c r="HU80" s="10"/>
      <c r="HV80" s="11"/>
      <c r="HW80" s="11"/>
      <c r="HX80" s="6"/>
      <c r="HY80" s="6"/>
      <c r="HZ80" s="17"/>
      <c r="IA80" s="10"/>
      <c r="IB80" s="10"/>
      <c r="IC80" s="10"/>
      <c r="ID80" s="10"/>
      <c r="IE80" s="11"/>
      <c r="IF80" s="11"/>
      <c r="IG80" s="6"/>
      <c r="IH80" s="6"/>
      <c r="II80" s="17"/>
      <c r="IJ80" s="10"/>
      <c r="IK80" s="10"/>
      <c r="IL80" s="10"/>
    </row>
    <row r="81" spans="1:246" hidden="1">
      <c r="A81" s="391"/>
      <c r="B81" s="62"/>
      <c r="C81" s="63"/>
      <c r="D81" s="64"/>
      <c r="E81" s="62"/>
      <c r="F81" s="133"/>
      <c r="G81" s="203"/>
      <c r="H81" s="203"/>
      <c r="I81" s="65"/>
      <c r="J81" s="65"/>
      <c r="K81" s="65"/>
      <c r="L81" s="65"/>
      <c r="M81" s="65"/>
      <c r="N81" s="65"/>
      <c r="O81" s="139"/>
      <c r="P81" s="6"/>
      <c r="Q81" s="6"/>
      <c r="R81" s="17"/>
      <c r="S81" s="10"/>
      <c r="T81" s="10"/>
      <c r="U81" s="10"/>
      <c r="V81" s="10"/>
      <c r="W81" s="11"/>
      <c r="X81" s="11"/>
      <c r="Y81" s="6"/>
      <c r="Z81" s="6"/>
      <c r="AA81" s="17"/>
      <c r="AB81" s="10"/>
      <c r="AC81" s="10"/>
      <c r="AD81" s="10"/>
      <c r="AE81" s="10"/>
      <c r="AF81" s="11"/>
      <c r="AG81" s="11"/>
      <c r="AH81" s="6"/>
      <c r="AI81" s="6"/>
      <c r="AJ81" s="17"/>
      <c r="AK81" s="10"/>
      <c r="AL81" s="10"/>
      <c r="AM81" s="10"/>
      <c r="AN81" s="10"/>
      <c r="AO81" s="11"/>
      <c r="AP81" s="11"/>
      <c r="AQ81" s="6"/>
      <c r="AR81" s="6"/>
      <c r="AS81" s="17"/>
      <c r="AT81" s="10"/>
      <c r="AU81" s="10"/>
      <c r="AV81" s="10"/>
      <c r="AW81" s="10"/>
      <c r="AX81" s="11"/>
      <c r="AY81" s="11"/>
      <c r="AZ81" s="6"/>
      <c r="BA81" s="6"/>
      <c r="BB81" s="17"/>
      <c r="BC81" s="10"/>
      <c r="BD81" s="10"/>
      <c r="BE81" s="10"/>
      <c r="BF81" s="10"/>
      <c r="BG81" s="11"/>
      <c r="BH81" s="11"/>
      <c r="BI81" s="6"/>
      <c r="BJ81" s="6"/>
      <c r="BK81" s="17"/>
      <c r="BL81" s="10"/>
      <c r="BM81" s="10"/>
      <c r="BN81" s="10"/>
      <c r="BO81" s="10"/>
      <c r="BP81" s="11"/>
      <c r="BQ81" s="11"/>
      <c r="BR81" s="6"/>
      <c r="BS81" s="6"/>
      <c r="BT81" s="17"/>
      <c r="BU81" s="10"/>
      <c r="BV81" s="10"/>
      <c r="BW81" s="10"/>
      <c r="BX81" s="10"/>
      <c r="BY81" s="11"/>
      <c r="BZ81" s="11"/>
      <c r="CA81" s="6"/>
      <c r="CB81" s="6"/>
      <c r="CC81" s="17"/>
      <c r="CD81" s="10"/>
      <c r="CE81" s="10"/>
      <c r="CF81" s="10"/>
      <c r="CG81" s="10"/>
      <c r="CH81" s="11"/>
      <c r="CI81" s="11"/>
      <c r="CJ81" s="6"/>
      <c r="CK81" s="6"/>
      <c r="CL81" s="17"/>
      <c r="CM81" s="10"/>
      <c r="CN81" s="10"/>
      <c r="CO81" s="10"/>
      <c r="CP81" s="10"/>
      <c r="CQ81" s="11"/>
      <c r="CR81" s="11"/>
      <c r="CS81" s="6"/>
      <c r="CT81" s="6"/>
      <c r="CU81" s="17"/>
      <c r="CV81" s="10"/>
      <c r="CW81" s="10"/>
      <c r="CX81" s="10"/>
      <c r="CY81" s="10"/>
      <c r="CZ81" s="11"/>
      <c r="DA81" s="11"/>
      <c r="DB81" s="6"/>
      <c r="DC81" s="6"/>
      <c r="DD81" s="17"/>
      <c r="DE81" s="10"/>
      <c r="DF81" s="10"/>
      <c r="DG81" s="10"/>
      <c r="DH81" s="10"/>
      <c r="DI81" s="11"/>
      <c r="DJ81" s="11"/>
      <c r="DK81" s="6"/>
      <c r="DL81" s="6"/>
      <c r="DM81" s="17"/>
      <c r="DN81" s="10"/>
      <c r="DO81" s="10"/>
      <c r="DP81" s="10"/>
      <c r="DQ81" s="10"/>
      <c r="DR81" s="11"/>
      <c r="DS81" s="11"/>
      <c r="DT81" s="6"/>
      <c r="DU81" s="6"/>
      <c r="DV81" s="17"/>
      <c r="DW81" s="10"/>
      <c r="DX81" s="10"/>
      <c r="DY81" s="10"/>
      <c r="DZ81" s="10"/>
      <c r="EA81" s="11"/>
      <c r="EB81" s="11"/>
      <c r="EC81" s="6"/>
      <c r="ED81" s="6"/>
      <c r="EE81" s="17"/>
      <c r="EF81" s="10"/>
      <c r="EG81" s="10"/>
      <c r="EH81" s="10"/>
      <c r="EI81" s="10"/>
      <c r="EJ81" s="11"/>
      <c r="EK81" s="11"/>
      <c r="EL81" s="6"/>
      <c r="EM81" s="6"/>
      <c r="EN81" s="17"/>
      <c r="EO81" s="10"/>
      <c r="EP81" s="10"/>
      <c r="EQ81" s="10"/>
      <c r="ER81" s="10"/>
      <c r="ES81" s="11"/>
      <c r="ET81" s="11"/>
      <c r="EU81" s="6"/>
      <c r="EV81" s="6"/>
      <c r="EW81" s="17"/>
      <c r="EX81" s="10"/>
      <c r="EY81" s="10"/>
      <c r="EZ81" s="10"/>
      <c r="FA81" s="10"/>
      <c r="FB81" s="11"/>
      <c r="FC81" s="11"/>
      <c r="FD81" s="6"/>
      <c r="FE81" s="6"/>
      <c r="FF81" s="17"/>
      <c r="FG81" s="10"/>
      <c r="FH81" s="10"/>
      <c r="FI81" s="10"/>
      <c r="FJ81" s="10"/>
      <c r="FK81" s="11"/>
      <c r="FL81" s="11"/>
      <c r="FM81" s="6"/>
      <c r="FN81" s="6"/>
      <c r="FO81" s="17"/>
      <c r="FP81" s="10"/>
      <c r="FQ81" s="10"/>
      <c r="FR81" s="10"/>
      <c r="FS81" s="10"/>
      <c r="FT81" s="11"/>
      <c r="FU81" s="11"/>
      <c r="FV81" s="6"/>
      <c r="FW81" s="6"/>
      <c r="FX81" s="17"/>
      <c r="FY81" s="10"/>
      <c r="FZ81" s="10"/>
      <c r="GA81" s="10"/>
      <c r="GB81" s="10"/>
      <c r="GC81" s="11"/>
      <c r="GD81" s="11"/>
      <c r="GE81" s="6"/>
      <c r="GF81" s="6"/>
      <c r="GG81" s="17"/>
      <c r="GH81" s="10"/>
      <c r="GI81" s="10"/>
      <c r="GJ81" s="10"/>
      <c r="GK81" s="10"/>
      <c r="GL81" s="11"/>
      <c r="GM81" s="11"/>
      <c r="GN81" s="6"/>
      <c r="GO81" s="6"/>
      <c r="GP81" s="17"/>
      <c r="GQ81" s="10"/>
      <c r="GR81" s="10"/>
      <c r="GS81" s="10"/>
      <c r="GT81" s="10"/>
      <c r="GU81" s="11"/>
      <c r="GV81" s="11"/>
      <c r="GW81" s="6"/>
      <c r="GX81" s="6"/>
      <c r="GY81" s="17"/>
      <c r="GZ81" s="10"/>
      <c r="HA81" s="10"/>
      <c r="HB81" s="10"/>
      <c r="HC81" s="10"/>
      <c r="HD81" s="11"/>
      <c r="HE81" s="11"/>
      <c r="HF81" s="6"/>
      <c r="HG81" s="6"/>
      <c r="HH81" s="17"/>
      <c r="HI81" s="10"/>
      <c r="HJ81" s="10"/>
      <c r="HK81" s="10"/>
      <c r="HL81" s="10"/>
      <c r="HM81" s="11"/>
      <c r="HN81" s="11"/>
      <c r="HO81" s="6"/>
      <c r="HP81" s="6"/>
      <c r="HQ81" s="17"/>
      <c r="HR81" s="10"/>
      <c r="HS81" s="10"/>
      <c r="HT81" s="10"/>
      <c r="HU81" s="10"/>
      <c r="HV81" s="11"/>
      <c r="HW81" s="11"/>
      <c r="HX81" s="6"/>
      <c r="HY81" s="6"/>
      <c r="HZ81" s="17"/>
      <c r="IA81" s="10"/>
      <c r="IB81" s="10"/>
      <c r="IC81" s="10"/>
      <c r="ID81" s="10"/>
      <c r="IE81" s="11"/>
      <c r="IF81" s="11"/>
      <c r="IG81" s="6"/>
      <c r="IH81" s="6"/>
      <c r="II81" s="17"/>
      <c r="IJ81" s="10"/>
      <c r="IK81" s="10"/>
      <c r="IL81" s="10"/>
    </row>
    <row r="82" spans="1:246" hidden="1">
      <c r="A82" s="391"/>
      <c r="B82" s="62"/>
      <c r="C82" s="63"/>
      <c r="D82" s="64"/>
      <c r="E82" s="62"/>
      <c r="F82" s="133"/>
      <c r="G82" s="203"/>
      <c r="H82" s="203"/>
      <c r="I82" s="65"/>
      <c r="J82" s="65"/>
      <c r="K82" s="65"/>
      <c r="L82" s="65"/>
      <c r="M82" s="65"/>
      <c r="N82" s="65"/>
      <c r="O82" s="139"/>
      <c r="P82" s="6"/>
      <c r="Q82" s="6"/>
      <c r="R82" s="17"/>
      <c r="S82" s="10"/>
      <c r="T82" s="10"/>
      <c r="U82" s="10"/>
      <c r="V82" s="10"/>
      <c r="W82" s="11"/>
      <c r="X82" s="11"/>
      <c r="Y82" s="6"/>
      <c r="Z82" s="6"/>
      <c r="AA82" s="17"/>
      <c r="AB82" s="10"/>
      <c r="AC82" s="10"/>
      <c r="AD82" s="10"/>
      <c r="AE82" s="10"/>
      <c r="AF82" s="11"/>
      <c r="AG82" s="11"/>
      <c r="AH82" s="6"/>
      <c r="AI82" s="6"/>
      <c r="AJ82" s="17"/>
      <c r="AK82" s="10"/>
      <c r="AL82" s="10"/>
      <c r="AM82" s="10"/>
      <c r="AN82" s="10"/>
      <c r="AO82" s="11"/>
      <c r="AP82" s="11"/>
      <c r="AQ82" s="6"/>
      <c r="AR82" s="6"/>
      <c r="AS82" s="17"/>
      <c r="AT82" s="10"/>
      <c r="AU82" s="10"/>
      <c r="AV82" s="10"/>
      <c r="AW82" s="10"/>
      <c r="AX82" s="11"/>
      <c r="AY82" s="11"/>
      <c r="AZ82" s="6"/>
      <c r="BA82" s="6"/>
      <c r="BB82" s="17"/>
      <c r="BC82" s="10"/>
      <c r="BD82" s="10"/>
      <c r="BE82" s="10"/>
      <c r="BF82" s="10"/>
      <c r="BG82" s="11"/>
      <c r="BH82" s="11"/>
      <c r="BI82" s="6"/>
      <c r="BJ82" s="6"/>
      <c r="BK82" s="17"/>
      <c r="BL82" s="10"/>
      <c r="BM82" s="10"/>
      <c r="BN82" s="10"/>
      <c r="BO82" s="10"/>
      <c r="BP82" s="11"/>
      <c r="BQ82" s="11"/>
      <c r="BR82" s="6"/>
      <c r="BS82" s="6"/>
      <c r="BT82" s="17"/>
      <c r="BU82" s="10"/>
      <c r="BV82" s="10"/>
      <c r="BW82" s="10"/>
      <c r="BX82" s="10"/>
      <c r="BY82" s="11"/>
      <c r="BZ82" s="11"/>
      <c r="CA82" s="6"/>
      <c r="CB82" s="6"/>
      <c r="CC82" s="17"/>
      <c r="CD82" s="10"/>
      <c r="CE82" s="10"/>
      <c r="CF82" s="10"/>
      <c r="CG82" s="10"/>
      <c r="CH82" s="11"/>
      <c r="CI82" s="11"/>
      <c r="CJ82" s="6"/>
      <c r="CK82" s="6"/>
      <c r="CL82" s="17"/>
      <c r="CM82" s="10"/>
      <c r="CN82" s="10"/>
      <c r="CO82" s="10"/>
      <c r="CP82" s="10"/>
      <c r="CQ82" s="11"/>
      <c r="CR82" s="11"/>
      <c r="CS82" s="6"/>
      <c r="CT82" s="6"/>
      <c r="CU82" s="17"/>
      <c r="CV82" s="10"/>
      <c r="CW82" s="10"/>
      <c r="CX82" s="10"/>
      <c r="CY82" s="10"/>
      <c r="CZ82" s="11"/>
      <c r="DA82" s="11"/>
      <c r="DB82" s="6"/>
      <c r="DC82" s="6"/>
      <c r="DD82" s="17"/>
      <c r="DE82" s="10"/>
      <c r="DF82" s="10"/>
      <c r="DG82" s="10"/>
      <c r="DH82" s="10"/>
      <c r="DI82" s="11"/>
      <c r="DJ82" s="11"/>
      <c r="DK82" s="6"/>
      <c r="DL82" s="6"/>
      <c r="DM82" s="17"/>
      <c r="DN82" s="10"/>
      <c r="DO82" s="10"/>
      <c r="DP82" s="10"/>
      <c r="DQ82" s="10"/>
      <c r="DR82" s="11"/>
      <c r="DS82" s="11"/>
      <c r="DT82" s="6"/>
      <c r="DU82" s="6"/>
      <c r="DV82" s="17"/>
      <c r="DW82" s="10"/>
      <c r="DX82" s="10"/>
      <c r="DY82" s="10"/>
      <c r="DZ82" s="10"/>
      <c r="EA82" s="11"/>
      <c r="EB82" s="11"/>
      <c r="EC82" s="6"/>
      <c r="ED82" s="6"/>
      <c r="EE82" s="17"/>
      <c r="EF82" s="10"/>
      <c r="EG82" s="10"/>
      <c r="EH82" s="10"/>
      <c r="EI82" s="10"/>
      <c r="EJ82" s="11"/>
      <c r="EK82" s="11"/>
      <c r="EL82" s="6"/>
      <c r="EM82" s="6"/>
      <c r="EN82" s="17"/>
      <c r="EO82" s="10"/>
      <c r="EP82" s="10"/>
      <c r="EQ82" s="10"/>
      <c r="ER82" s="10"/>
      <c r="ES82" s="11"/>
      <c r="ET82" s="11"/>
      <c r="EU82" s="6"/>
      <c r="EV82" s="6"/>
      <c r="EW82" s="17"/>
      <c r="EX82" s="10"/>
      <c r="EY82" s="10"/>
      <c r="EZ82" s="10"/>
      <c r="FA82" s="10"/>
      <c r="FB82" s="11"/>
      <c r="FC82" s="11"/>
      <c r="FD82" s="6"/>
      <c r="FE82" s="6"/>
      <c r="FF82" s="17"/>
      <c r="FG82" s="10"/>
      <c r="FH82" s="10"/>
      <c r="FI82" s="10"/>
      <c r="FJ82" s="10"/>
      <c r="FK82" s="11"/>
      <c r="FL82" s="11"/>
      <c r="FM82" s="6"/>
      <c r="FN82" s="6"/>
      <c r="FO82" s="17"/>
      <c r="FP82" s="10"/>
      <c r="FQ82" s="10"/>
      <c r="FR82" s="10"/>
      <c r="FS82" s="10"/>
      <c r="FT82" s="11"/>
      <c r="FU82" s="11"/>
      <c r="FV82" s="6"/>
      <c r="FW82" s="6"/>
      <c r="FX82" s="17"/>
      <c r="FY82" s="10"/>
      <c r="FZ82" s="10"/>
      <c r="GA82" s="10"/>
      <c r="GB82" s="10"/>
      <c r="GC82" s="11"/>
      <c r="GD82" s="11"/>
      <c r="GE82" s="6"/>
      <c r="GF82" s="6"/>
      <c r="GG82" s="17"/>
      <c r="GH82" s="10"/>
      <c r="GI82" s="10"/>
      <c r="GJ82" s="10"/>
      <c r="GK82" s="10"/>
      <c r="GL82" s="11"/>
      <c r="GM82" s="11"/>
      <c r="GN82" s="6"/>
      <c r="GO82" s="6"/>
      <c r="GP82" s="17"/>
      <c r="GQ82" s="10"/>
      <c r="GR82" s="10"/>
      <c r="GS82" s="10"/>
      <c r="GT82" s="10"/>
      <c r="GU82" s="11"/>
      <c r="GV82" s="11"/>
      <c r="GW82" s="6"/>
      <c r="GX82" s="6"/>
      <c r="GY82" s="17"/>
      <c r="GZ82" s="10"/>
      <c r="HA82" s="10"/>
      <c r="HB82" s="10"/>
      <c r="HC82" s="10"/>
      <c r="HD82" s="11"/>
      <c r="HE82" s="11"/>
      <c r="HF82" s="6"/>
      <c r="HG82" s="6"/>
      <c r="HH82" s="17"/>
      <c r="HI82" s="10"/>
      <c r="HJ82" s="10"/>
      <c r="HK82" s="10"/>
      <c r="HL82" s="10"/>
      <c r="HM82" s="11"/>
      <c r="HN82" s="11"/>
      <c r="HO82" s="6"/>
      <c r="HP82" s="6"/>
      <c r="HQ82" s="17"/>
      <c r="HR82" s="10"/>
      <c r="HS82" s="10"/>
      <c r="HT82" s="10"/>
      <c r="HU82" s="10"/>
      <c r="HV82" s="11"/>
      <c r="HW82" s="11"/>
      <c r="HX82" s="6"/>
      <c r="HY82" s="6"/>
      <c r="HZ82" s="17"/>
      <c r="IA82" s="10"/>
      <c r="IB82" s="10"/>
      <c r="IC82" s="10"/>
      <c r="ID82" s="10"/>
      <c r="IE82" s="11"/>
      <c r="IF82" s="11"/>
      <c r="IG82" s="6"/>
      <c r="IH82" s="6"/>
      <c r="II82" s="17"/>
      <c r="IJ82" s="10"/>
      <c r="IK82" s="10"/>
      <c r="IL82" s="10"/>
    </row>
    <row r="83" spans="1:246" hidden="1">
      <c r="A83" s="391"/>
      <c r="B83" s="62"/>
      <c r="C83" s="63"/>
      <c r="D83" s="64"/>
      <c r="E83" s="62"/>
      <c r="F83" s="133"/>
      <c r="G83" s="203"/>
      <c r="H83" s="203"/>
      <c r="I83" s="65"/>
      <c r="J83" s="65"/>
      <c r="K83" s="65"/>
      <c r="L83" s="65"/>
      <c r="M83" s="65"/>
      <c r="N83" s="65"/>
    </row>
    <row r="84" spans="1:246" hidden="1">
      <c r="A84" s="66"/>
      <c r="B84" s="9"/>
      <c r="C84" s="14"/>
      <c r="D84" s="20"/>
      <c r="E84" s="9"/>
      <c r="F84" s="130"/>
      <c r="G84" s="199"/>
      <c r="H84" s="199"/>
      <c r="I84" s="21"/>
      <c r="J84" s="21"/>
      <c r="K84" s="21"/>
      <c r="L84" s="21"/>
      <c r="M84" s="21"/>
      <c r="N84" s="21"/>
    </row>
    <row r="85" spans="1:246" hidden="1">
      <c r="A85" s="66"/>
      <c r="B85" s="9"/>
      <c r="C85" s="14"/>
      <c r="D85" s="20"/>
      <c r="E85" s="9"/>
      <c r="F85" s="130"/>
      <c r="G85" s="199"/>
      <c r="H85" s="199"/>
      <c r="I85" s="21"/>
      <c r="J85" s="21"/>
      <c r="K85" s="21"/>
      <c r="L85" s="21"/>
      <c r="M85" s="21"/>
      <c r="N85" s="21"/>
    </row>
    <row r="86" spans="1:246" hidden="1">
      <c r="A86" s="66"/>
      <c r="B86" s="66"/>
      <c r="C86" s="67"/>
      <c r="D86" s="20"/>
      <c r="E86" s="66"/>
      <c r="F86" s="134"/>
      <c r="G86" s="204"/>
      <c r="H86" s="204"/>
      <c r="I86" s="68"/>
      <c r="J86" s="68"/>
      <c r="K86" s="68"/>
      <c r="L86" s="68"/>
      <c r="M86" s="68"/>
      <c r="N86" s="69"/>
    </row>
    <row r="87" spans="1:246" s="70" customFormat="1" hidden="1">
      <c r="A87" s="66"/>
      <c r="B87" s="9"/>
      <c r="C87" s="14"/>
      <c r="D87" s="20"/>
      <c r="E87" s="9"/>
      <c r="F87" s="130"/>
      <c r="G87" s="199"/>
      <c r="H87" s="199"/>
      <c r="I87" s="21"/>
      <c r="J87" s="21"/>
      <c r="K87" s="21"/>
      <c r="L87" s="21"/>
      <c r="M87" s="21"/>
      <c r="N87" s="21"/>
      <c r="O87" s="261"/>
    </row>
    <row r="88" spans="1:246" s="70" customFormat="1" hidden="1">
      <c r="A88" s="395"/>
      <c r="B88" s="71"/>
      <c r="C88" s="72"/>
      <c r="D88" s="64"/>
      <c r="E88" s="71"/>
      <c r="F88" s="135"/>
      <c r="G88" s="205"/>
      <c r="H88" s="205"/>
      <c r="I88" s="73"/>
      <c r="J88" s="73"/>
      <c r="K88" s="73"/>
      <c r="L88" s="73"/>
      <c r="M88" s="73"/>
      <c r="N88" s="74"/>
      <c r="O88" s="261"/>
    </row>
    <row r="89" spans="1:246" s="70" customFormat="1" hidden="1">
      <c r="A89" s="395"/>
      <c r="B89" s="71"/>
      <c r="C89" s="72"/>
      <c r="D89" s="64"/>
      <c r="E89" s="71"/>
      <c r="F89" s="135"/>
      <c r="G89" s="205"/>
      <c r="H89" s="205"/>
      <c r="I89" s="73"/>
      <c r="J89" s="73"/>
      <c r="K89" s="73"/>
      <c r="L89" s="73"/>
      <c r="M89" s="73"/>
      <c r="N89" s="74"/>
      <c r="O89" s="261"/>
    </row>
    <row r="90" spans="1:246" s="70" customFormat="1" hidden="1">
      <c r="A90" s="395"/>
      <c r="B90" s="71"/>
      <c r="C90" s="72"/>
      <c r="D90" s="64"/>
      <c r="E90" s="71"/>
      <c r="F90" s="135"/>
      <c r="G90" s="205"/>
      <c r="H90" s="205"/>
      <c r="I90" s="73"/>
      <c r="J90" s="73"/>
      <c r="K90" s="73"/>
      <c r="L90" s="73"/>
      <c r="M90" s="73"/>
      <c r="N90" s="74"/>
      <c r="O90" s="261"/>
    </row>
    <row r="91" spans="1:246" s="70" customFormat="1" hidden="1">
      <c r="A91" s="395"/>
      <c r="B91" s="71"/>
      <c r="C91" s="72"/>
      <c r="D91" s="64"/>
      <c r="E91" s="71"/>
      <c r="F91" s="135"/>
      <c r="G91" s="205"/>
      <c r="H91" s="205"/>
      <c r="I91" s="73"/>
      <c r="J91" s="73"/>
      <c r="K91" s="73"/>
      <c r="L91" s="73"/>
      <c r="M91" s="73"/>
      <c r="N91" s="74"/>
      <c r="O91" s="261"/>
    </row>
    <row r="92" spans="1:246" s="70" customFormat="1" hidden="1">
      <c r="A92" s="395"/>
      <c r="B92" s="71"/>
      <c r="C92" s="72"/>
      <c r="D92" s="64"/>
      <c r="E92" s="71"/>
      <c r="F92" s="135"/>
      <c r="G92" s="205"/>
      <c r="H92" s="205"/>
      <c r="I92" s="73"/>
      <c r="J92" s="73"/>
      <c r="K92" s="73"/>
      <c r="L92" s="73"/>
      <c r="M92" s="73"/>
      <c r="N92" s="74"/>
      <c r="O92" s="261"/>
    </row>
    <row r="93" spans="1:246" s="70" customFormat="1" hidden="1">
      <c r="A93" s="395"/>
      <c r="B93" s="71"/>
      <c r="C93" s="72"/>
      <c r="D93" s="64"/>
      <c r="E93" s="71"/>
      <c r="F93" s="135"/>
      <c r="G93" s="205"/>
      <c r="H93" s="205"/>
      <c r="I93" s="73"/>
      <c r="J93" s="73"/>
      <c r="K93" s="73"/>
      <c r="L93" s="73"/>
      <c r="M93" s="73"/>
      <c r="N93" s="74"/>
      <c r="O93" s="261"/>
    </row>
    <row r="94" spans="1:246" s="70" customFormat="1" hidden="1">
      <c r="A94" s="395"/>
      <c r="B94" s="71"/>
      <c r="C94" s="72"/>
      <c r="D94" s="64"/>
      <c r="E94" s="71"/>
      <c r="F94" s="135"/>
      <c r="G94" s="205"/>
      <c r="H94" s="205"/>
      <c r="I94" s="73"/>
      <c r="J94" s="73"/>
      <c r="K94" s="73"/>
      <c r="L94" s="73"/>
      <c r="M94" s="73"/>
      <c r="N94" s="75"/>
      <c r="O94" s="261"/>
    </row>
    <row r="95" spans="1:246" s="70" customFormat="1" hidden="1">
      <c r="A95" s="395"/>
      <c r="B95" s="71"/>
      <c r="C95" s="72"/>
      <c r="D95" s="64"/>
      <c r="E95" s="71"/>
      <c r="F95" s="135"/>
      <c r="G95" s="205"/>
      <c r="H95" s="205"/>
      <c r="I95" s="73"/>
      <c r="J95" s="73"/>
      <c r="K95" s="73"/>
      <c r="L95" s="73"/>
      <c r="M95" s="73"/>
      <c r="N95" s="75"/>
      <c r="O95" s="261"/>
    </row>
    <row r="96" spans="1:246" s="70" customFormat="1" hidden="1">
      <c r="A96" s="395"/>
      <c r="B96" s="71"/>
      <c r="C96" s="72"/>
      <c r="D96" s="64"/>
      <c r="E96" s="71"/>
      <c r="F96" s="135"/>
      <c r="G96" s="205"/>
      <c r="H96" s="205"/>
      <c r="I96" s="73"/>
      <c r="J96" s="73"/>
      <c r="K96" s="73"/>
      <c r="L96" s="73"/>
      <c r="M96" s="73"/>
      <c r="N96" s="75"/>
      <c r="O96" s="261"/>
    </row>
    <row r="97" spans="1:15" s="70" customFormat="1" hidden="1">
      <c r="A97" s="395"/>
      <c r="B97" s="71"/>
      <c r="C97" s="72"/>
      <c r="D97" s="64"/>
      <c r="E97" s="71"/>
      <c r="F97" s="135"/>
      <c r="G97" s="205"/>
      <c r="H97" s="205"/>
      <c r="I97" s="73"/>
      <c r="J97" s="73"/>
      <c r="K97" s="73"/>
      <c r="L97" s="73"/>
      <c r="M97" s="73"/>
      <c r="N97" s="75"/>
      <c r="O97" s="261"/>
    </row>
    <row r="98" spans="1:15" s="70" customFormat="1" hidden="1">
      <c r="A98" s="395"/>
      <c r="B98" s="71"/>
      <c r="C98" s="72"/>
      <c r="D98" s="64"/>
      <c r="E98" s="71"/>
      <c r="F98" s="135"/>
      <c r="G98" s="205"/>
      <c r="H98" s="205"/>
      <c r="I98" s="73"/>
      <c r="J98" s="73"/>
      <c r="K98" s="73"/>
      <c r="L98" s="73"/>
      <c r="M98" s="73"/>
      <c r="N98" s="75"/>
      <c r="O98" s="261"/>
    </row>
    <row r="99" spans="1:15" s="70" customFormat="1" hidden="1">
      <c r="A99" s="395"/>
      <c r="B99" s="71"/>
      <c r="C99" s="72"/>
      <c r="D99" s="64"/>
      <c r="E99" s="71"/>
      <c r="F99" s="135"/>
      <c r="G99" s="205"/>
      <c r="H99" s="205"/>
      <c r="I99" s="73"/>
      <c r="J99" s="73"/>
      <c r="K99" s="73"/>
      <c r="L99" s="73"/>
      <c r="M99" s="73"/>
      <c r="N99" s="75"/>
      <c r="O99" s="261"/>
    </row>
    <row r="100" spans="1:15" s="70" customFormat="1" hidden="1">
      <c r="A100" s="395"/>
      <c r="B100" s="71"/>
      <c r="C100" s="72"/>
      <c r="D100" s="64"/>
      <c r="E100" s="71"/>
      <c r="F100" s="135"/>
      <c r="G100" s="205"/>
      <c r="H100" s="205"/>
      <c r="I100" s="73"/>
      <c r="J100" s="73"/>
      <c r="K100" s="73"/>
      <c r="L100" s="73"/>
      <c r="M100" s="73"/>
      <c r="N100" s="75"/>
      <c r="O100" s="261"/>
    </row>
    <row r="101" spans="1:15" s="70" customFormat="1" hidden="1">
      <c r="A101" s="395"/>
      <c r="B101" s="71"/>
      <c r="C101" s="72"/>
      <c r="D101" s="64"/>
      <c r="E101" s="71"/>
      <c r="F101" s="135"/>
      <c r="G101" s="205"/>
      <c r="H101" s="205"/>
      <c r="I101" s="73"/>
      <c r="J101" s="73"/>
      <c r="K101" s="73"/>
      <c r="L101" s="73"/>
      <c r="M101" s="73"/>
      <c r="N101" s="75"/>
      <c r="O101" s="261"/>
    </row>
    <row r="102" spans="1:15" s="70" customFormat="1" hidden="1">
      <c r="A102" s="395"/>
      <c r="B102" s="71"/>
      <c r="C102" s="72"/>
      <c r="D102" s="64"/>
      <c r="E102" s="71"/>
      <c r="F102" s="135"/>
      <c r="G102" s="205"/>
      <c r="H102" s="205"/>
      <c r="I102" s="73"/>
      <c r="J102" s="73"/>
      <c r="K102" s="73"/>
      <c r="L102" s="73"/>
      <c r="M102" s="73"/>
      <c r="N102" s="75"/>
      <c r="O102" s="261"/>
    </row>
    <row r="103" spans="1:15" hidden="1">
      <c r="A103" s="395"/>
      <c r="B103" s="71"/>
      <c r="C103" s="72"/>
      <c r="D103" s="64"/>
      <c r="E103" s="71"/>
      <c r="F103" s="135"/>
      <c r="G103" s="205"/>
      <c r="H103" s="205"/>
      <c r="I103" s="73"/>
      <c r="J103" s="73"/>
      <c r="K103" s="73"/>
      <c r="L103" s="73"/>
      <c r="M103" s="73"/>
      <c r="N103" s="75"/>
    </row>
    <row r="104" spans="1:15" hidden="1">
      <c r="A104" s="66"/>
      <c r="B104" s="9"/>
      <c r="C104" s="14"/>
      <c r="D104" s="64"/>
      <c r="E104" s="9"/>
      <c r="F104" s="130"/>
      <c r="G104" s="206"/>
      <c r="H104" s="206"/>
      <c r="I104" s="76"/>
      <c r="J104" s="76"/>
      <c r="K104" s="76"/>
      <c r="L104" s="76"/>
      <c r="M104" s="76"/>
      <c r="N104" s="77"/>
    </row>
    <row r="105" spans="1:15" hidden="1">
      <c r="A105" s="66"/>
      <c r="B105" s="9"/>
      <c r="C105" s="14"/>
      <c r="D105" s="64"/>
      <c r="E105" s="9"/>
      <c r="F105" s="130"/>
      <c r="G105" s="206"/>
      <c r="H105" s="206"/>
      <c r="I105" s="76"/>
      <c r="J105" s="76"/>
      <c r="K105" s="76"/>
      <c r="L105" s="76"/>
      <c r="M105" s="76"/>
      <c r="N105" s="77"/>
    </row>
    <row r="106" spans="1:15" hidden="1">
      <c r="A106" s="66"/>
      <c r="B106" s="9"/>
      <c r="C106" s="14"/>
      <c r="D106" s="64"/>
      <c r="E106" s="9"/>
      <c r="F106" s="130"/>
      <c r="G106" s="206"/>
      <c r="H106" s="206"/>
      <c r="I106" s="76"/>
      <c r="J106" s="76"/>
      <c r="K106" s="76"/>
      <c r="L106" s="76"/>
      <c r="M106" s="76"/>
      <c r="N106" s="77"/>
    </row>
    <row r="107" spans="1:15" hidden="1">
      <c r="A107" s="66"/>
      <c r="B107" s="9"/>
      <c r="C107" s="14"/>
      <c r="D107" s="64"/>
      <c r="E107" s="9"/>
      <c r="F107" s="130"/>
      <c r="G107" s="206"/>
      <c r="H107" s="206"/>
      <c r="I107" s="76"/>
      <c r="J107" s="76"/>
      <c r="K107" s="76"/>
      <c r="L107" s="76"/>
      <c r="M107" s="76"/>
      <c r="N107" s="77"/>
    </row>
    <row r="108" spans="1:15" hidden="1">
      <c r="A108" s="66"/>
      <c r="B108" s="9"/>
      <c r="C108" s="14"/>
      <c r="D108" s="64"/>
      <c r="E108" s="9"/>
      <c r="F108" s="130"/>
      <c r="G108" s="206"/>
      <c r="H108" s="206"/>
      <c r="I108" s="76"/>
      <c r="J108" s="76"/>
      <c r="K108" s="76"/>
      <c r="L108" s="76"/>
      <c r="M108" s="76"/>
      <c r="N108" s="77"/>
    </row>
    <row r="109" spans="1:15" hidden="1">
      <c r="A109" s="66"/>
      <c r="B109" s="9"/>
      <c r="C109" s="14"/>
      <c r="D109" s="64"/>
      <c r="E109" s="9"/>
      <c r="F109" s="130"/>
      <c r="G109" s="206"/>
      <c r="H109" s="206"/>
      <c r="I109" s="76"/>
      <c r="J109" s="76"/>
      <c r="K109" s="76"/>
      <c r="L109" s="76"/>
      <c r="M109" s="76"/>
      <c r="N109" s="77"/>
    </row>
    <row r="110" spans="1:15" hidden="1">
      <c r="A110" s="66"/>
      <c r="B110" s="9"/>
      <c r="C110" s="14"/>
      <c r="D110" s="64"/>
      <c r="E110" s="9"/>
      <c r="F110" s="130"/>
      <c r="G110" s="206"/>
      <c r="H110" s="206"/>
      <c r="I110" s="76"/>
      <c r="J110" s="76"/>
      <c r="K110" s="76"/>
      <c r="L110" s="76"/>
      <c r="M110" s="76"/>
      <c r="N110" s="77"/>
    </row>
    <row r="111" spans="1:15" hidden="1">
      <c r="A111" s="66"/>
      <c r="B111" s="9"/>
      <c r="C111" s="14"/>
      <c r="D111" s="64"/>
      <c r="E111" s="9"/>
      <c r="F111" s="130"/>
      <c r="G111" s="206"/>
      <c r="H111" s="206"/>
      <c r="I111" s="76"/>
      <c r="J111" s="76"/>
      <c r="K111" s="76"/>
      <c r="L111" s="76"/>
      <c r="M111" s="76"/>
      <c r="N111" s="77"/>
    </row>
    <row r="112" spans="1:15" hidden="1">
      <c r="A112" s="66"/>
      <c r="B112" s="9"/>
      <c r="C112" s="14"/>
      <c r="D112" s="64"/>
      <c r="E112" s="9"/>
      <c r="F112" s="130"/>
      <c r="G112" s="206"/>
      <c r="H112" s="206"/>
      <c r="I112" s="76"/>
      <c r="J112" s="76"/>
      <c r="K112" s="76"/>
      <c r="L112" s="76"/>
      <c r="M112" s="76"/>
      <c r="N112" s="77"/>
    </row>
    <row r="113" spans="1:14" hidden="1">
      <c r="A113" s="66"/>
      <c r="B113" s="9"/>
      <c r="C113" s="14"/>
      <c r="D113" s="64"/>
      <c r="E113" s="9"/>
      <c r="F113" s="130"/>
      <c r="G113" s="206"/>
      <c r="H113" s="206"/>
      <c r="I113" s="76"/>
      <c r="J113" s="76"/>
      <c r="K113" s="76"/>
      <c r="L113" s="76"/>
      <c r="M113" s="76"/>
      <c r="N113" s="77"/>
    </row>
    <row r="114" spans="1:14" hidden="1">
      <c r="A114" s="66"/>
      <c r="B114" s="9"/>
      <c r="C114" s="14"/>
      <c r="D114" s="64"/>
      <c r="E114" s="9"/>
      <c r="F114" s="130"/>
      <c r="G114" s="206"/>
      <c r="H114" s="206"/>
      <c r="I114" s="76"/>
      <c r="J114" s="76"/>
      <c r="K114" s="76"/>
      <c r="L114" s="76"/>
      <c r="M114" s="76"/>
      <c r="N114" s="77"/>
    </row>
    <row r="115" spans="1:14" hidden="1">
      <c r="A115" s="66"/>
      <c r="B115" s="9"/>
      <c r="C115" s="14"/>
      <c r="D115" s="64"/>
      <c r="E115" s="9"/>
      <c r="F115" s="130"/>
      <c r="G115" s="206"/>
      <c r="H115" s="206"/>
      <c r="I115" s="76"/>
      <c r="J115" s="76"/>
      <c r="K115" s="76"/>
      <c r="L115" s="76"/>
      <c r="M115" s="76"/>
      <c r="N115" s="77"/>
    </row>
    <row r="116" spans="1:14" hidden="1">
      <c r="A116" s="66"/>
      <c r="B116" s="9"/>
      <c r="C116" s="14"/>
      <c r="D116" s="64"/>
      <c r="E116" s="9"/>
      <c r="F116" s="130"/>
      <c r="G116" s="206"/>
      <c r="H116" s="206"/>
      <c r="I116" s="76"/>
      <c r="J116" s="76"/>
      <c r="K116" s="76"/>
      <c r="L116" s="76"/>
      <c r="M116" s="76"/>
      <c r="N116" s="77"/>
    </row>
    <row r="117" spans="1:14" hidden="1">
      <c r="A117" s="66"/>
      <c r="B117" s="9"/>
      <c r="C117" s="14"/>
      <c r="D117" s="64"/>
      <c r="E117" s="9"/>
      <c r="F117" s="130"/>
      <c r="G117" s="206"/>
      <c r="H117" s="206"/>
      <c r="I117" s="76"/>
      <c r="J117" s="76"/>
      <c r="K117" s="76"/>
      <c r="L117" s="76"/>
      <c r="M117" s="76"/>
      <c r="N117" s="77"/>
    </row>
    <row r="118" spans="1:14" hidden="1">
      <c r="A118" s="66"/>
      <c r="B118" s="9"/>
      <c r="C118" s="14"/>
      <c r="D118" s="64"/>
      <c r="E118" s="9"/>
      <c r="F118" s="130"/>
      <c r="G118" s="206"/>
      <c r="H118" s="206"/>
      <c r="I118" s="76"/>
      <c r="J118" s="76"/>
      <c r="K118" s="76"/>
      <c r="L118" s="76"/>
      <c r="M118" s="76"/>
      <c r="N118" s="77"/>
    </row>
    <row r="119" spans="1:14" hidden="1">
      <c r="A119" s="66"/>
      <c r="B119" s="9"/>
      <c r="C119" s="14"/>
      <c r="D119" s="64"/>
      <c r="E119" s="9"/>
      <c r="F119" s="130"/>
      <c r="G119" s="206"/>
      <c r="H119" s="206"/>
      <c r="I119" s="76"/>
      <c r="J119" s="76"/>
      <c r="K119" s="76"/>
      <c r="L119" s="76"/>
      <c r="M119" s="76"/>
      <c r="N119" s="77"/>
    </row>
    <row r="120" spans="1:14" hidden="1">
      <c r="A120" s="66"/>
      <c r="B120" s="9"/>
      <c r="C120" s="14"/>
      <c r="D120" s="20"/>
      <c r="E120" s="9"/>
      <c r="F120" s="130"/>
      <c r="G120" s="206"/>
      <c r="H120" s="206"/>
      <c r="I120" s="76"/>
      <c r="J120" s="76"/>
      <c r="K120" s="76"/>
      <c r="L120" s="76"/>
      <c r="M120" s="76"/>
      <c r="N120" s="77"/>
    </row>
    <row r="121" spans="1:14" hidden="1">
      <c r="A121" s="66"/>
      <c r="B121" s="9"/>
      <c r="C121" s="14"/>
      <c r="D121" s="20"/>
      <c r="E121" s="9"/>
      <c r="F121" s="130"/>
      <c r="G121" s="206"/>
      <c r="H121" s="206"/>
      <c r="I121" s="76"/>
      <c r="J121" s="76"/>
      <c r="K121" s="76"/>
      <c r="L121" s="76"/>
      <c r="M121" s="76"/>
      <c r="N121" s="77"/>
    </row>
    <row r="122" spans="1:14" hidden="1">
      <c r="A122" s="66"/>
      <c r="B122" s="9"/>
      <c r="C122" s="14"/>
      <c r="D122" s="20"/>
      <c r="E122" s="9"/>
      <c r="F122" s="130"/>
      <c r="G122" s="206"/>
      <c r="H122" s="206"/>
      <c r="I122" s="76"/>
      <c r="J122" s="76"/>
      <c r="K122" s="76"/>
      <c r="L122" s="76"/>
      <c r="M122" s="76"/>
      <c r="N122" s="78"/>
    </row>
    <row r="123" spans="1:14" hidden="1">
      <c r="A123" s="66"/>
      <c r="B123" s="9"/>
      <c r="C123" s="14"/>
      <c r="D123" s="20"/>
      <c r="E123" s="9"/>
      <c r="F123" s="130"/>
      <c r="G123" s="206"/>
      <c r="H123" s="206"/>
      <c r="I123" s="76"/>
      <c r="J123" s="76"/>
      <c r="K123" s="76"/>
      <c r="L123" s="76"/>
      <c r="M123" s="76"/>
      <c r="N123" s="77"/>
    </row>
    <row r="124" spans="1:14" hidden="1">
      <c r="A124" s="66"/>
      <c r="B124" s="9"/>
      <c r="C124" s="14"/>
      <c r="D124" s="20"/>
      <c r="E124" s="9"/>
      <c r="F124" s="130"/>
      <c r="G124" s="206"/>
      <c r="H124" s="206"/>
      <c r="I124" s="76"/>
      <c r="J124" s="76"/>
      <c r="K124" s="76"/>
      <c r="L124" s="76"/>
      <c r="M124" s="76"/>
      <c r="N124" s="77"/>
    </row>
    <row r="125" spans="1:14" hidden="1">
      <c r="A125" s="66"/>
      <c r="B125" s="9"/>
      <c r="C125" s="14"/>
      <c r="D125" s="20"/>
      <c r="E125" s="9"/>
      <c r="F125" s="130"/>
      <c r="G125" s="206"/>
      <c r="H125" s="206"/>
      <c r="I125" s="76"/>
      <c r="J125" s="76"/>
      <c r="K125" s="76"/>
      <c r="L125" s="76"/>
      <c r="M125" s="76"/>
      <c r="N125" s="77"/>
    </row>
    <row r="126" spans="1:14" hidden="1">
      <c r="A126" s="66"/>
      <c r="B126" s="9"/>
      <c r="C126" s="14"/>
      <c r="D126" s="20"/>
      <c r="E126" s="9"/>
      <c r="F126" s="130"/>
      <c r="G126" s="206"/>
      <c r="H126" s="206"/>
      <c r="I126" s="21"/>
      <c r="J126" s="21"/>
      <c r="K126" s="21"/>
      <c r="L126" s="21"/>
      <c r="M126" s="21"/>
      <c r="N126" s="77"/>
    </row>
    <row r="127" spans="1:14" hidden="1">
      <c r="A127" s="66"/>
      <c r="B127" s="9"/>
      <c r="C127" s="14"/>
      <c r="D127" s="79"/>
      <c r="E127" s="9"/>
      <c r="F127" s="130"/>
      <c r="G127" s="199"/>
      <c r="H127" s="199"/>
      <c r="I127" s="21"/>
      <c r="J127" s="21"/>
      <c r="K127" s="21"/>
      <c r="L127" s="21"/>
      <c r="M127" s="21"/>
      <c r="N127" s="77"/>
    </row>
    <row r="128" spans="1:14" hidden="1">
      <c r="F128" s="136"/>
      <c r="G128" s="207"/>
      <c r="H128" s="207"/>
      <c r="I128" s="77"/>
      <c r="J128" s="77"/>
      <c r="K128" s="77"/>
      <c r="L128" s="77"/>
      <c r="M128" s="77"/>
      <c r="N128" s="77"/>
    </row>
    <row r="129" spans="6:14" hidden="1">
      <c r="F129" s="136"/>
      <c r="G129" s="207"/>
      <c r="H129" s="207"/>
      <c r="I129" s="77"/>
      <c r="J129" s="77"/>
      <c r="K129" s="77"/>
      <c r="L129" s="77"/>
      <c r="M129" s="77"/>
      <c r="N129" s="77"/>
    </row>
    <row r="130" spans="6:14" hidden="1">
      <c r="F130" s="136"/>
      <c r="G130" s="207"/>
      <c r="H130" s="207"/>
      <c r="I130" s="77"/>
      <c r="J130" s="77"/>
      <c r="K130" s="77"/>
      <c r="L130" s="77"/>
      <c r="M130" s="77"/>
      <c r="N130" s="77"/>
    </row>
    <row r="131" spans="6:14" hidden="1">
      <c r="F131" s="136"/>
      <c r="G131" s="207"/>
      <c r="H131" s="207"/>
      <c r="I131" s="77"/>
      <c r="J131" s="77"/>
      <c r="K131" s="77"/>
      <c r="L131" s="77"/>
      <c r="M131" s="77"/>
      <c r="N131" s="77"/>
    </row>
    <row r="132" spans="6:14" hidden="1">
      <c r="F132" s="136"/>
      <c r="G132" s="207"/>
      <c r="H132" s="207"/>
      <c r="I132" s="77"/>
      <c r="J132" s="77"/>
      <c r="K132" s="77"/>
      <c r="L132" s="77"/>
      <c r="M132" s="77"/>
      <c r="N132" s="77"/>
    </row>
    <row r="662" spans="1:15" s="3" customFormat="1" hidden="1">
      <c r="A662" s="31"/>
      <c r="B662"/>
      <c r="C662" s="13"/>
      <c r="D662" s="19"/>
      <c r="E662"/>
      <c r="F662" s="127"/>
      <c r="G662" s="208"/>
      <c r="H662" s="208"/>
      <c r="I662" s="16"/>
      <c r="J662" s="16"/>
      <c r="K662" s="16"/>
      <c r="L662" s="16"/>
      <c r="M662" s="16"/>
      <c r="N662" s="16"/>
      <c r="O662" s="247"/>
    </row>
    <row r="682" spans="1:15" s="3" customFormat="1" hidden="1">
      <c r="A682" s="31"/>
      <c r="B682"/>
      <c r="C682" s="13"/>
      <c r="D682" s="19"/>
      <c r="E682"/>
      <c r="F682" s="127"/>
      <c r="G682" s="208"/>
      <c r="H682" s="208"/>
      <c r="I682" s="16"/>
      <c r="J682" s="16"/>
      <c r="K682" s="16"/>
      <c r="L682" s="16"/>
      <c r="M682" s="16"/>
      <c r="N682" s="16"/>
      <c r="O682" s="247"/>
    </row>
    <row r="702" spans="1:15" s="3" customFormat="1" hidden="1">
      <c r="A702" s="31"/>
      <c r="B702"/>
      <c r="C702" s="13"/>
      <c r="D702" s="19"/>
      <c r="E702"/>
      <c r="F702" s="127"/>
      <c r="G702" s="208"/>
      <c r="H702" s="208"/>
      <c r="I702" s="16"/>
      <c r="J702" s="16"/>
      <c r="K702" s="16"/>
      <c r="L702" s="16"/>
      <c r="M702" s="16"/>
      <c r="N702" s="16"/>
      <c r="O702" s="247"/>
    </row>
    <row r="722" spans="1:15" s="3" customFormat="1" hidden="1">
      <c r="A722" s="31"/>
      <c r="B722"/>
      <c r="C722" s="13"/>
      <c r="D722" s="19"/>
      <c r="E722"/>
      <c r="F722" s="127"/>
      <c r="G722" s="208"/>
      <c r="H722" s="208"/>
      <c r="I722" s="16"/>
      <c r="J722" s="16"/>
      <c r="K722" s="16"/>
      <c r="L722" s="16"/>
      <c r="M722" s="16"/>
      <c r="N722" s="16"/>
      <c r="O722" s="247"/>
    </row>
    <row r="742" spans="1:15" s="3" customFormat="1" hidden="1">
      <c r="A742" s="31"/>
      <c r="B742"/>
      <c r="C742" s="13"/>
      <c r="D742" s="19"/>
      <c r="E742"/>
      <c r="F742" s="127"/>
      <c r="G742" s="208"/>
      <c r="H742" s="208"/>
      <c r="I742" s="16"/>
      <c r="J742" s="16"/>
      <c r="K742" s="16"/>
      <c r="L742" s="16"/>
      <c r="M742" s="16"/>
      <c r="N742" s="16"/>
      <c r="O742" s="247"/>
    </row>
    <row r="762" spans="1:15" s="3" customFormat="1" hidden="1">
      <c r="A762" s="31"/>
      <c r="B762"/>
      <c r="C762" s="13"/>
      <c r="D762" s="19"/>
      <c r="E762"/>
      <c r="F762" s="127"/>
      <c r="G762" s="208"/>
      <c r="H762" s="208"/>
      <c r="I762" s="16"/>
      <c r="J762" s="16"/>
      <c r="K762" s="16"/>
      <c r="L762" s="16"/>
      <c r="M762" s="16"/>
      <c r="N762" s="16"/>
      <c r="O762" s="247"/>
    </row>
    <row r="782" spans="1:15" s="3" customFormat="1" hidden="1">
      <c r="A782" s="31"/>
      <c r="B782"/>
      <c r="C782" s="13"/>
      <c r="D782" s="19"/>
      <c r="E782"/>
      <c r="F782" s="127"/>
      <c r="G782" s="208"/>
      <c r="H782" s="208"/>
      <c r="I782" s="16"/>
      <c r="J782" s="16"/>
      <c r="K782" s="16"/>
      <c r="L782" s="16"/>
      <c r="M782" s="16"/>
      <c r="N782" s="16"/>
      <c r="O782" s="247"/>
    </row>
    <row r="802" spans="1:15" s="3" customFormat="1" hidden="1">
      <c r="A802" s="31"/>
      <c r="B802"/>
      <c r="C802" s="13"/>
      <c r="D802" s="19"/>
      <c r="E802"/>
      <c r="F802" s="127"/>
      <c r="G802" s="208"/>
      <c r="H802" s="208"/>
      <c r="I802" s="16"/>
      <c r="J802" s="16"/>
      <c r="K802" s="16"/>
      <c r="L802" s="16"/>
      <c r="M802" s="16"/>
      <c r="N802" s="16"/>
      <c r="O802" s="247"/>
    </row>
    <row r="822" spans="1:15" s="3" customFormat="1" hidden="1">
      <c r="A822" s="31"/>
      <c r="B822"/>
      <c r="C822" s="13"/>
      <c r="D822" s="19"/>
      <c r="E822"/>
      <c r="F822" s="127"/>
      <c r="G822" s="208"/>
      <c r="H822" s="208"/>
      <c r="I822" s="16"/>
      <c r="J822" s="16"/>
      <c r="K822" s="16"/>
      <c r="L822" s="16"/>
      <c r="M822" s="16"/>
      <c r="N822" s="16"/>
      <c r="O822" s="247"/>
    </row>
    <row r="842" spans="1:15" s="3" customFormat="1" hidden="1">
      <c r="A842" s="31"/>
      <c r="B842"/>
      <c r="C842" s="13"/>
      <c r="D842" s="19"/>
      <c r="E842"/>
      <c r="F842" s="127"/>
      <c r="G842" s="208"/>
      <c r="H842" s="208"/>
      <c r="I842" s="16"/>
      <c r="J842" s="16"/>
      <c r="K842" s="16"/>
      <c r="L842" s="16"/>
      <c r="M842" s="16"/>
      <c r="N842" s="16"/>
      <c r="O842" s="247"/>
    </row>
  </sheetData>
  <mergeCells count="24">
    <mergeCell ref="D73:N73"/>
    <mergeCell ref="A74:N74"/>
    <mergeCell ref="K60:M60"/>
    <mergeCell ref="A69:D69"/>
    <mergeCell ref="E69:N69"/>
    <mergeCell ref="A70:D70"/>
    <mergeCell ref="E70:N70"/>
    <mergeCell ref="A10:L10"/>
    <mergeCell ref="A71:D71"/>
    <mergeCell ref="A72:D72"/>
    <mergeCell ref="E72:N72"/>
    <mergeCell ref="F60:I60"/>
    <mergeCell ref="D1:N3"/>
    <mergeCell ref="A4:C4"/>
    <mergeCell ref="E4:I4"/>
    <mergeCell ref="A8:C8"/>
    <mergeCell ref="E8:N8"/>
    <mergeCell ref="R4:S4"/>
    <mergeCell ref="A5:C5"/>
    <mergeCell ref="E5:M5"/>
    <mergeCell ref="R5:S5"/>
    <mergeCell ref="E7:N7"/>
    <mergeCell ref="A6:N6"/>
    <mergeCell ref="A7:C7"/>
  </mergeCells>
  <phoneticPr fontId="35" type="noConversion"/>
  <printOptions horizontalCentered="1"/>
  <pageMargins left="0.59055118110236227" right="0.39370078740157483" top="0.39370078740157483" bottom="0.59055118110236227" header="0.31496062992125984" footer="0.31496062992125984"/>
  <pageSetup paperSize="9" scale="75" orientation="landscape" r:id="rId1"/>
  <headerFooter>
    <oddFooter xml:space="preserve">&amp;R
Elias Chaves da Silva
Responsável Técnico Pela Elaboração do Orçamento
Engenheiro Civil, CREA-PE: 181945452-5
</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01E17-CE9A-4340-BD4B-30D3CE85F857}">
  <dimension ref="A1:IK842"/>
  <sheetViews>
    <sheetView view="pageBreakPreview" topLeftCell="A44" zoomScale="115" zoomScaleNormal="100" zoomScaleSheetLayoutView="115" workbookViewId="0">
      <selection activeCell="C62" sqref="C62"/>
    </sheetView>
  </sheetViews>
  <sheetFormatPr defaultColWidth="0" defaultRowHeight="15" zeroHeight="1"/>
  <cols>
    <col min="1" max="1" width="5.28515625" style="31" bestFit="1" customWidth="1"/>
    <col min="2" max="2" width="11.28515625" bestFit="1" customWidth="1"/>
    <col min="3" max="3" width="6.28515625" style="13" bestFit="1" customWidth="1"/>
    <col min="4" max="4" width="56" style="19" customWidth="1"/>
    <col min="5" max="5" width="4.85546875" bestFit="1" customWidth="1"/>
    <col min="6" max="6" width="7.140625" style="127" bestFit="1" customWidth="1"/>
    <col min="7" max="7" width="11.7109375" style="208" hidden="1" customWidth="1"/>
    <col min="8" max="8" width="12.42578125" style="16" hidden="1" customWidth="1"/>
    <col min="9" max="9" width="13.5703125" style="16" hidden="1" customWidth="1"/>
    <col min="10" max="10" width="10.7109375" style="16" bestFit="1" customWidth="1"/>
    <col min="11" max="11" width="10.5703125" style="16" bestFit="1" customWidth="1"/>
    <col min="12" max="12" width="12.28515625" style="16" bestFit="1" customWidth="1"/>
    <col min="13" max="13" width="12.85546875" style="16" customWidth="1"/>
    <col min="14" max="14" width="14.7109375" style="247" hidden="1" customWidth="1"/>
    <col min="15" max="15" width="14.28515625" hidden="1" customWidth="1"/>
  </cols>
  <sheetData>
    <row r="1" spans="1:20" ht="18" customHeight="1">
      <c r="A1" s="414"/>
      <c r="B1" s="38"/>
      <c r="C1" s="38"/>
      <c r="D1" s="941" t="s">
        <v>12680</v>
      </c>
      <c r="E1" s="941"/>
      <c r="F1" s="941"/>
      <c r="G1" s="941"/>
      <c r="H1" s="941"/>
      <c r="I1" s="941"/>
      <c r="J1" s="941"/>
      <c r="K1" s="941"/>
      <c r="L1" s="941"/>
      <c r="M1" s="942"/>
      <c r="N1" s="254"/>
    </row>
    <row r="2" spans="1:20" ht="18">
      <c r="A2" s="415"/>
      <c r="B2" s="40"/>
      <c r="C2" s="40"/>
      <c r="D2" s="943"/>
      <c r="E2" s="943"/>
      <c r="F2" s="943"/>
      <c r="G2" s="943"/>
      <c r="H2" s="943"/>
      <c r="I2" s="943"/>
      <c r="J2" s="943"/>
      <c r="K2" s="943"/>
      <c r="L2" s="943"/>
      <c r="M2" s="944"/>
      <c r="N2" s="255"/>
    </row>
    <row r="3" spans="1:20" ht="31.5" customHeight="1">
      <c r="A3" s="415"/>
      <c r="B3" s="40"/>
      <c r="C3" s="40"/>
      <c r="D3" s="943"/>
      <c r="E3" s="943"/>
      <c r="F3" s="943"/>
      <c r="G3" s="943"/>
      <c r="H3" s="943"/>
      <c r="I3" s="943"/>
      <c r="J3" s="943"/>
      <c r="K3" s="943"/>
      <c r="L3" s="943"/>
      <c r="M3" s="944"/>
      <c r="N3" s="256"/>
    </row>
    <row r="4" spans="1:20" ht="15" customHeight="1">
      <c r="A4" s="906" t="str">
        <f>MEMÓRIA!A4</f>
        <v>MUNICÍPIO/UF:</v>
      </c>
      <c r="B4" s="893"/>
      <c r="C4" s="893"/>
      <c r="D4" s="23" t="str">
        <f>MEMÓRIA!D4</f>
        <v>GESTOR / AÇÃO:</v>
      </c>
      <c r="E4" s="935" t="str">
        <f>MEMÓRIA!E4</f>
        <v>ENDEREÇO:</v>
      </c>
      <c r="F4" s="893"/>
      <c r="G4" s="893"/>
      <c r="H4" s="893"/>
      <c r="I4" s="246" t="str">
        <f>MEMÓRIA!M4</f>
        <v>REVISÃO: 03</v>
      </c>
      <c r="J4" s="209"/>
      <c r="K4" s="209"/>
      <c r="L4" s="405"/>
      <c r="M4" s="49" t="str">
        <f>MEMÓRIA!M4</f>
        <v>REVISÃO: 03</v>
      </c>
      <c r="N4" s="405"/>
      <c r="O4" s="41"/>
      <c r="P4" s="41"/>
      <c r="Q4" s="930"/>
      <c r="R4" s="930"/>
    </row>
    <row r="5" spans="1:20" ht="14.25" customHeight="1">
      <c r="A5" s="904" t="str">
        <f>MEMÓRIA!A5</f>
        <v>SÃO LOUREÇO DA MATA / PE</v>
      </c>
      <c r="B5" s="905"/>
      <c r="C5" s="905"/>
      <c r="D5" s="24" t="str">
        <f>MEMÓRIA!D5</f>
        <v>SECRETARIA DE INFRAESTRUTURA</v>
      </c>
      <c r="E5" s="931" t="str">
        <f>MEMÓRIA!E5</f>
        <v>TIÚMA, SÃO LOURENÇO DA MATA-PE</v>
      </c>
      <c r="F5" s="905"/>
      <c r="G5" s="905"/>
      <c r="H5" s="905"/>
      <c r="I5" s="905"/>
      <c r="J5" s="905"/>
      <c r="K5" s="905"/>
      <c r="L5" s="932"/>
      <c r="M5" s="109" t="str">
        <f>MEMÓRIA!M5</f>
        <v>DATA: 09/2024</v>
      </c>
      <c r="N5" s="257"/>
      <c r="O5" s="42"/>
      <c r="P5" s="42"/>
      <c r="Q5" s="933"/>
      <c r="R5" s="933"/>
    </row>
    <row r="6" spans="1:20" ht="12" customHeight="1">
      <c r="A6" s="937"/>
      <c r="B6" s="938"/>
      <c r="C6" s="938"/>
      <c r="D6" s="938"/>
      <c r="E6" s="938"/>
      <c r="F6" s="938"/>
      <c r="G6" s="938"/>
      <c r="H6" s="938"/>
      <c r="I6" s="938"/>
      <c r="J6" s="938"/>
      <c r="K6" s="938"/>
      <c r="L6" s="938"/>
      <c r="M6" s="939"/>
      <c r="N6" s="216"/>
      <c r="O6" s="25"/>
      <c r="P6" s="25"/>
      <c r="Q6" s="25"/>
      <c r="R6" s="25"/>
    </row>
    <row r="7" spans="1:20" ht="12" customHeight="1">
      <c r="A7" s="940" t="str">
        <f>MEMÓRIA!A7</f>
        <v xml:space="preserve">PROPONENTE:                                   </v>
      </c>
      <c r="B7" s="934"/>
      <c r="C7" s="934"/>
      <c r="D7" s="23" t="str">
        <f>MEMÓRIA!D7</f>
        <v xml:space="preserve">OBJETO: </v>
      </c>
      <c r="E7" s="934" t="str">
        <f>MEMÓRIA!E7</f>
        <v xml:space="preserve">EMPREENDIMENTO: </v>
      </c>
      <c r="F7" s="934"/>
      <c r="G7" s="934"/>
      <c r="H7" s="934"/>
      <c r="I7" s="935"/>
      <c r="J7" s="935"/>
      <c r="K7" s="935"/>
      <c r="L7" s="935"/>
      <c r="M7" s="936"/>
      <c r="N7" s="216"/>
      <c r="O7" s="124"/>
      <c r="P7" s="25"/>
      <c r="Q7" s="25"/>
      <c r="R7" s="25"/>
    </row>
    <row r="8" spans="1:20" ht="22.5">
      <c r="A8" s="945" t="str">
        <f>MEMÓRIA!A8</f>
        <v>PREFEITURA DE SÃO LOURENÇO DA MATA</v>
      </c>
      <c r="B8" s="946"/>
      <c r="C8" s="946"/>
      <c r="D8" s="468" t="str">
        <f>MEMÓRIA!D8</f>
        <v>REFORMA DA PRAÇA SANTO ANTÔNIO NO MUNICÍPIO DE SÃO LOURENÇO DA MATA/PE.</v>
      </c>
      <c r="E8" s="946" t="str">
        <f>MEMÓRIA!E8</f>
        <v>Construção de Rodovias e Ferrovias (também para Recapeamento, Pavimentação e Praças)</v>
      </c>
      <c r="F8" s="946"/>
      <c r="G8" s="946"/>
      <c r="H8" s="946"/>
      <c r="I8" s="947"/>
      <c r="J8" s="947"/>
      <c r="K8" s="947"/>
      <c r="L8" s="947"/>
      <c r="M8" s="948"/>
      <c r="N8" s="216"/>
      <c r="O8" s="25"/>
      <c r="P8" s="25"/>
      <c r="Q8" s="25"/>
      <c r="R8" s="25"/>
    </row>
    <row r="9" spans="1:20" ht="7.5" customHeight="1">
      <c r="A9" s="394"/>
      <c r="B9" s="43"/>
      <c r="C9" s="43"/>
      <c r="D9" s="44"/>
      <c r="E9" s="43"/>
      <c r="F9" s="128"/>
      <c r="G9" s="196"/>
      <c r="H9" s="43"/>
      <c r="I9" s="211"/>
      <c r="J9" s="211"/>
      <c r="K9" s="211"/>
      <c r="L9" s="43"/>
      <c r="M9" s="50"/>
      <c r="N9" s="216"/>
      <c r="O9" s="25"/>
      <c r="P9" s="25"/>
      <c r="Q9" s="25"/>
      <c r="R9" s="25"/>
    </row>
    <row r="10" spans="1:20" ht="15.75" customHeight="1">
      <c r="A10" s="949" t="s">
        <v>12669</v>
      </c>
      <c r="B10" s="950"/>
      <c r="C10" s="950"/>
      <c r="D10" s="950"/>
      <c r="E10" s="950"/>
      <c r="F10" s="950"/>
      <c r="G10" s="950"/>
      <c r="H10" s="950"/>
      <c r="I10" s="950"/>
      <c r="J10" s="950"/>
      <c r="K10" s="951"/>
      <c r="L10" s="416" t="s">
        <v>12670</v>
      </c>
      <c r="M10" s="417">
        <v>0.21240000000000001</v>
      </c>
      <c r="N10" s="258"/>
      <c r="O10" s="123">
        <f>SUM(N10+1)</f>
        <v>1</v>
      </c>
      <c r="P10" s="111">
        <v>1.2070000000000001</v>
      </c>
      <c r="Q10" s="111"/>
      <c r="R10" s="111"/>
    </row>
    <row r="11" spans="1:20" s="126" customFormat="1" ht="46.5" customHeight="1">
      <c r="A11" s="418" t="s">
        <v>12526</v>
      </c>
      <c r="B11" s="419" t="s">
        <v>12553</v>
      </c>
      <c r="C11" s="419" t="s">
        <v>12554</v>
      </c>
      <c r="D11" s="419" t="s">
        <v>12555</v>
      </c>
      <c r="E11" s="419" t="s">
        <v>12556</v>
      </c>
      <c r="F11" s="304" t="s">
        <v>12560</v>
      </c>
      <c r="G11" s="420" t="s">
        <v>12671</v>
      </c>
      <c r="H11" s="305" t="s">
        <v>12672</v>
      </c>
      <c r="I11" s="305" t="s">
        <v>12673</v>
      </c>
      <c r="J11" s="421" t="s">
        <v>12674</v>
      </c>
      <c r="K11" s="421" t="s">
        <v>12675</v>
      </c>
      <c r="L11" s="305" t="s">
        <v>12676</v>
      </c>
      <c r="M11" s="306" t="s">
        <v>12677</v>
      </c>
      <c r="N11" s="259"/>
    </row>
    <row r="12" spans="1:20" s="556" customFormat="1">
      <c r="A12" s="588">
        <v>1</v>
      </c>
      <c r="B12" s="589"/>
      <c r="C12" s="589"/>
      <c r="D12" s="589" t="str">
        <f>IFERROR(VLOOKUP(A12,MEMÓRIA!$A:$P,4,FALSE),"")</f>
        <v>INSTALAÇÃO DE OBRA</v>
      </c>
      <c r="E12" s="589"/>
      <c r="F12" s="589"/>
      <c r="G12" s="589"/>
      <c r="H12" s="590"/>
      <c r="I12" s="591">
        <f>+I13</f>
        <v>158.55000000000001</v>
      </c>
      <c r="J12" s="592"/>
      <c r="K12" s="592"/>
      <c r="L12" s="590"/>
      <c r="M12" s="593">
        <f>+M13</f>
        <v>3050.5</v>
      </c>
      <c r="N12" s="594"/>
    </row>
    <row r="13" spans="1:20" s="576" customFormat="1">
      <c r="A13" s="566">
        <v>1</v>
      </c>
      <c r="B13" s="567"/>
      <c r="C13" s="567"/>
      <c r="D13" s="568" t="str">
        <f>IFERROR(VLOOKUP(A13,MEMÓRIA!$A:$Q,4,FALSE),"")</f>
        <v>INSTALAÇÃO DE OBRA</v>
      </c>
      <c r="E13" s="567"/>
      <c r="F13" s="569"/>
      <c r="G13" s="570"/>
      <c r="H13" s="571"/>
      <c r="I13" s="571">
        <f>+SUM(I14:I14)</f>
        <v>158.55000000000001</v>
      </c>
      <c r="J13" s="572"/>
      <c r="K13" s="572"/>
      <c r="L13" s="571"/>
      <c r="M13" s="573">
        <f>+SUM(M14:M14)</f>
        <v>3050.5</v>
      </c>
      <c r="N13" s="574">
        <f>+M13/M60</f>
        <v>1.21E-2</v>
      </c>
      <c r="O13" s="575" t="e">
        <f>N13+#REF!</f>
        <v>#REF!</v>
      </c>
    </row>
    <row r="14" spans="1:20">
      <c r="A14" s="184" t="s">
        <v>12568</v>
      </c>
      <c r="B14" s="193" t="str">
        <f>IFERROR(VLOOKUP(A14,MEMÓRIA!$A:$Q,2,FALSE),"")</f>
        <v>COMPOSIÇÃO</v>
      </c>
      <c r="C14" s="193" t="str">
        <f>IFERROR(VLOOKUP(A14,MEMÓRIA!$A:$P,3,FALSE),"")</f>
        <v>001</v>
      </c>
      <c r="D14" s="186" t="str">
        <f>IFERROR(VLOOKUP(A14,MEMÓRIA!$A:$Q,4,FALSE),"")</f>
        <v>PLACA DE OBRAS EM CHAPA DE AÇO GALVANIZADA - FORNECIMENTO E INSTALAÇÃO.</v>
      </c>
      <c r="E14" s="193" t="str">
        <f>IFERROR(VLOOKUP(A14,MEMÓRIA!$A:$P,5,FALSE),"")</f>
        <v>M2</v>
      </c>
      <c r="F14" s="185">
        <f>IFERROR(VLOOKUP(A14,MEMÓRIA!$A:$P,15,FALSE),"")</f>
        <v>6.84</v>
      </c>
      <c r="G14" s="197">
        <f>'COMPOSIÇÕES '!H13</f>
        <v>23.18</v>
      </c>
      <c r="H14" s="187">
        <f>IFERROR(TRUNC(SUM(G14*$O$10),2),"")</f>
        <v>23.18</v>
      </c>
      <c r="I14" s="187">
        <f>IFERROR(TRUNC(H14*F14,2),"")</f>
        <v>158.55000000000001</v>
      </c>
      <c r="J14" s="312">
        <f>IFERROR(VLOOKUP(A14,MEMÓRIA!$A:$Q,17,FALSE),"")</f>
        <v>367.85</v>
      </c>
      <c r="K14" s="677">
        <v>0.21240000000000001</v>
      </c>
      <c r="L14" s="187">
        <f>+J14*$M$10+J14</f>
        <v>445.98</v>
      </c>
      <c r="M14" s="307">
        <f>IFERROR(TRUNC(L14*F14,2),"")</f>
        <v>3050.5</v>
      </c>
      <c r="N14" s="217"/>
      <c r="O14" s="4"/>
    </row>
    <row r="15" spans="1:20" s="556" customFormat="1" ht="12.75" customHeight="1">
      <c r="A15" s="547">
        <v>2</v>
      </c>
      <c r="B15" s="549"/>
      <c r="C15" s="548"/>
      <c r="D15" s="548" t="str">
        <f>IFERROR(VLOOKUP(A15,MEMÓRIA!$A:$P,4,FALSE),"")</f>
        <v>CONSTRUÇÃO DE INFRAESTRUTURA NA PRAÇA SANTO ANTÔNIO</v>
      </c>
      <c r="E15" s="557"/>
      <c r="F15" s="736"/>
      <c r="G15" s="558"/>
      <c r="H15" s="558"/>
      <c r="I15" s="584">
        <f>SUM(I16:I16)</f>
        <v>8740.94</v>
      </c>
      <c r="J15" s="558"/>
      <c r="K15" s="678"/>
      <c r="L15" s="558"/>
      <c r="M15" s="693">
        <f>SUM(M16:M27)</f>
        <v>33745.949999999997</v>
      </c>
      <c r="N15" s="586"/>
      <c r="O15" s="587"/>
      <c r="P15" s="552"/>
      <c r="Q15" s="553" t="s">
        <v>12566</v>
      </c>
      <c r="R15" s="554" t="s">
        <v>12567</v>
      </c>
      <c r="S15" s="555"/>
      <c r="T15" s="555"/>
    </row>
    <row r="16" spans="1:20" ht="22.5">
      <c r="A16" s="184" t="s">
        <v>12575</v>
      </c>
      <c r="B16" s="193" t="str">
        <f>IFERROR(VLOOKUP(A16,MEMÓRIA!$A:$P,2,FALSE),"")</f>
        <v>SINAPI 07/2024</v>
      </c>
      <c r="C16" s="193">
        <f>IFERROR(VLOOKUP(A16,MEMÓRIA!$A:$P,3,FALSE),"")</f>
        <v>93358</v>
      </c>
      <c r="D16" s="345" t="str">
        <f>IFERROR(VLOOKUP(A16,MEMÓRIA!$A:$P,4,FALSE),"")</f>
        <v>ESCAVAÇÃO MANUAL DE VALA COM PROFUNDIDADE MENOR OU IGUAL A 1,30 M. AF_03/2016</v>
      </c>
      <c r="E16" s="193" t="str">
        <f>IFERROR(VLOOKUP(A16,MEMÓRIA!$A:$P,5,FALSE),"")</f>
        <v>M3</v>
      </c>
      <c r="F16" s="185">
        <f>IFERROR(VLOOKUP(A16,MEMÓRIA!$A:$P,15,FALSE),"")</f>
        <v>117.47</v>
      </c>
      <c r="G16" s="197">
        <f>IFERROR(VLOOKUP(A16,MEMÓRIA!$A:$P,16,FALSE),"")</f>
        <v>74.41</v>
      </c>
      <c r="H16" s="188">
        <f>IFERROR(TRUNC(SUM(G16*$O$10),2),"")</f>
        <v>74.41</v>
      </c>
      <c r="I16" s="188">
        <f>IFERROR(TRUNC(H16*F16,2),"")</f>
        <v>8740.94</v>
      </c>
      <c r="J16" s="312">
        <f>IFERROR(VLOOKUP(A16,MEMÓRIA!$A:$Q,17,FALSE),"")</f>
        <v>83.27</v>
      </c>
      <c r="K16" s="677">
        <v>0.21240000000000001</v>
      </c>
      <c r="L16" s="187">
        <f>+J16*$M$10+J16</f>
        <v>100.96</v>
      </c>
      <c r="M16" s="307">
        <f>IFERROR(TRUNC(L16*F16,3),"")</f>
        <v>11859.77</v>
      </c>
      <c r="N16" s="217"/>
    </row>
    <row r="17" spans="1:14" ht="22.5">
      <c r="A17" s="184" t="s">
        <v>12577</v>
      </c>
      <c r="B17" s="193" t="str">
        <f>IFERROR(VLOOKUP(A17,MEMÓRIA!$A:$P,2,FALSE),"")</f>
        <v>SINAPI 07/2024</v>
      </c>
      <c r="C17" s="193">
        <f>IFERROR(VLOOKUP(A17,MEMÓRIA!$A:$P,3,FALSE),"")</f>
        <v>97622</v>
      </c>
      <c r="D17" s="345" t="str">
        <f>IFERROR(VLOOKUP(A17,MEMÓRIA!$A:$P,4,FALSE),"")</f>
        <v>DEMOLIÇÃO DE ALVENARIA DE BLOCO FURADO, DE FORMA MANUAL, SEM REAPROVEITAMENTO. AF_12/2017</v>
      </c>
      <c r="E17" s="193" t="str">
        <f>IFERROR(VLOOKUP(A17,MEMÓRIA!$A:$P,5,FALSE),"")</f>
        <v>M3</v>
      </c>
      <c r="F17" s="185">
        <f>IFERROR(VLOOKUP(A17,MEMÓRIA!$A:$P,15,FALSE),"")</f>
        <v>6.49</v>
      </c>
      <c r="G17" s="197">
        <f>IFERROR(VLOOKUP(A17,MEMÓRIA!$A:$P,16,FALSE),"")</f>
        <v>49.62</v>
      </c>
      <c r="H17" s="188">
        <f t="shared" ref="H17:H24" si="0">IFERROR(TRUNC(SUM(G17*$O$10),2),"")</f>
        <v>49.62</v>
      </c>
      <c r="I17" s="188">
        <f t="shared" ref="I17:I24" si="1">IFERROR(TRUNC(H17*F17,2),"")</f>
        <v>322.02999999999997</v>
      </c>
      <c r="J17" s="312">
        <f>IFERROR(VLOOKUP(A17,MEMÓRIA!$A:$Q,17,FALSE),"")</f>
        <v>55.59</v>
      </c>
      <c r="K17" s="677">
        <v>0.21240000000000001</v>
      </c>
      <c r="L17" s="187">
        <f t="shared" ref="L17:L24" si="2">+J17*$M$10+J17</f>
        <v>67.400000000000006</v>
      </c>
      <c r="M17" s="307">
        <f>IFERROR(TRUNC(L17*F17,3),"")</f>
        <v>437.43</v>
      </c>
      <c r="N17" s="217"/>
    </row>
    <row r="18" spans="1:14">
      <c r="A18" s="184" t="s">
        <v>12579</v>
      </c>
      <c r="B18" s="193" t="str">
        <f>IFERROR(VLOOKUP(A18,MEMÓRIA!$A:$P,2,FALSE),"")</f>
        <v>COMPOSIÇÃO</v>
      </c>
      <c r="C18" s="193" t="str">
        <f>IFERROR(VLOOKUP(A18,MEMÓRIA!$A:$P,3,FALSE),"")</f>
        <v>002</v>
      </c>
      <c r="D18" s="345" t="str">
        <f>IFERROR(VLOOKUP(A18,MEMÓRIA!$A:$P,4,FALSE),"")</f>
        <v>DEMOLIÇÃO  CONCRETO SIMPLES</v>
      </c>
      <c r="E18" s="193" t="str">
        <f>IFERROR(VLOOKUP(A18,MEMÓRIA!$A:$P,5,FALSE),"")</f>
        <v>M3</v>
      </c>
      <c r="F18" s="185">
        <f>IFERROR(VLOOKUP(A18,MEMÓRIA!$A:$P,15,FALSE),"")</f>
        <v>0.55000000000000004</v>
      </c>
      <c r="G18" s="197">
        <f>IFERROR(VLOOKUP(A18,MEMÓRIA!$A:$P,16,FALSE),"")</f>
        <v>27.5</v>
      </c>
      <c r="H18" s="188">
        <f t="shared" si="0"/>
        <v>27.5</v>
      </c>
      <c r="I18" s="188">
        <f t="shared" si="1"/>
        <v>15.12</v>
      </c>
      <c r="J18" s="312">
        <f>IFERROR(VLOOKUP(A18,MEMÓRIA!$A:$Q,17,FALSE),"")</f>
        <v>30.8</v>
      </c>
      <c r="K18" s="677">
        <v>0.21240000000000001</v>
      </c>
      <c r="L18" s="187">
        <f t="shared" si="2"/>
        <v>37.340000000000003</v>
      </c>
      <c r="M18" s="307">
        <f t="shared" ref="M18:M27" si="3">IFERROR(TRUNC(L18*F18,3),"")</f>
        <v>20.54</v>
      </c>
      <c r="N18" s="217"/>
    </row>
    <row r="19" spans="1:14">
      <c r="A19" s="184" t="s">
        <v>12585</v>
      </c>
      <c r="B19" s="193" t="str">
        <f>IFERROR(VLOOKUP(A19,MEMÓRIA!$A:$P,2,FALSE),"")</f>
        <v>COMPOSIÇÃO</v>
      </c>
      <c r="C19" s="193" t="str">
        <f>IFERROR(VLOOKUP(A19,MEMÓRIA!$A:$P,3,FALSE),"")</f>
        <v>012</v>
      </c>
      <c r="D19" s="345" t="str">
        <f>IFERROR(VLOOKUP(A19,MEMÓRIA!$A:$P,4,FALSE),"")</f>
        <v>DESOBSTRUÇÃO E LIMPEZA DE BOCA-DE-LOBO</v>
      </c>
      <c r="E19" s="193" t="str">
        <f>IFERROR(VLOOKUP(A19,MEMÓRIA!$A:$P,5,FALSE),"")</f>
        <v>M</v>
      </c>
      <c r="F19" s="185">
        <f>IFERROR(VLOOKUP(A19,MEMÓRIA!$A:$P,15,FALSE),"")</f>
        <v>20</v>
      </c>
      <c r="G19" s="197">
        <f>IFERROR(VLOOKUP(A19,MEMÓRIA!$A:$P,16,FALSE),"")</f>
        <v>28.21</v>
      </c>
      <c r="H19" s="188">
        <f t="shared" si="0"/>
        <v>28.21</v>
      </c>
      <c r="I19" s="188">
        <f t="shared" si="1"/>
        <v>564.20000000000005</v>
      </c>
      <c r="J19" s="312">
        <f>IFERROR(VLOOKUP(A19,MEMÓRIA!$A:$Q,17,FALSE),"")</f>
        <v>31.58</v>
      </c>
      <c r="K19" s="677">
        <v>0.21240000000000001</v>
      </c>
      <c r="L19" s="187">
        <f t="shared" si="2"/>
        <v>38.29</v>
      </c>
      <c r="M19" s="307">
        <f t="shared" si="3"/>
        <v>765.8</v>
      </c>
      <c r="N19" s="217"/>
    </row>
    <row r="20" spans="1:14">
      <c r="A20" s="184" t="s">
        <v>12588</v>
      </c>
      <c r="B20" s="193" t="str">
        <f>IFERROR(VLOOKUP(A20,MEMÓRIA!$A:$P,2,FALSE),"")</f>
        <v>COMPOSIÇÃO</v>
      </c>
      <c r="C20" s="193" t="str">
        <f>IFERROR(VLOOKUP(A20,MEMÓRIA!$A:$P,3,FALSE),"")</f>
        <v>005</v>
      </c>
      <c r="D20" s="345" t="str">
        <f>IFERROR(VLOOKUP(A20,MEMÓRIA!$A:$P,4,FALSE),"")</f>
        <v>REMOÇÃO DE BANCO DE MADEIRA</v>
      </c>
      <c r="E20" s="193" t="str">
        <f>IFERROR(VLOOKUP(A20,MEMÓRIA!$A:$P,5,FALSE),"")</f>
        <v>M</v>
      </c>
      <c r="F20" s="185">
        <f>IFERROR(VLOOKUP(A20,MEMÓRIA!$A:$P,15,FALSE),"")</f>
        <v>4.5</v>
      </c>
      <c r="G20" s="197">
        <f>IFERROR(VLOOKUP(A20,MEMÓRIA!$A:$P,16,FALSE),"")</f>
        <v>5.64</v>
      </c>
      <c r="H20" s="188">
        <f t="shared" si="0"/>
        <v>5.64</v>
      </c>
      <c r="I20" s="188">
        <f t="shared" si="1"/>
        <v>25.38</v>
      </c>
      <c r="J20" s="312">
        <f>IFERROR(VLOOKUP(A20,MEMÓRIA!$A:$Q,17,FALSE),"")</f>
        <v>6.32</v>
      </c>
      <c r="K20" s="677">
        <v>0.21240000000000001</v>
      </c>
      <c r="L20" s="187">
        <f t="shared" si="2"/>
        <v>7.66</v>
      </c>
      <c r="M20" s="307">
        <f t="shared" si="3"/>
        <v>34.47</v>
      </c>
      <c r="N20" s="217"/>
    </row>
    <row r="21" spans="1:14">
      <c r="A21" s="184" t="s">
        <v>12591</v>
      </c>
      <c r="B21" s="193" t="str">
        <f>IFERROR(VLOOKUP(A21,MEMÓRIA!$A:$P,2,FALSE),"")</f>
        <v>COMPOSIÇÃO</v>
      </c>
      <c r="C21" s="193" t="str">
        <f>IFERROR(VLOOKUP(A21,MEMÓRIA!$A:$P,3,FALSE),"")</f>
        <v>006</v>
      </c>
      <c r="D21" s="345" t="str">
        <f>IFERROR(VLOOKUP(A21,MEMÓRIA!$A:$P,4,FALSE),"")</f>
        <v>DEMOLIÇÃO DE MEIO-FIO GRANITICO OU PRÉ-MOLDADO</v>
      </c>
      <c r="E21" s="193" t="str">
        <f>IFERROR(VLOOKUP(A21,MEMÓRIA!$A:$P,5,FALSE),"")</f>
        <v>M</v>
      </c>
      <c r="F21" s="185">
        <f>IFERROR(VLOOKUP(A21,MEMÓRIA!$A:$P,15,FALSE),"")</f>
        <v>102.32</v>
      </c>
      <c r="G21" s="197">
        <f>IFERROR(VLOOKUP(A21,MEMÓRIA!$A:$P,16,FALSE),"")</f>
        <v>10.57</v>
      </c>
      <c r="H21" s="188">
        <f t="shared" si="0"/>
        <v>10.57</v>
      </c>
      <c r="I21" s="188">
        <f t="shared" si="1"/>
        <v>1081.52</v>
      </c>
      <c r="J21" s="312">
        <f>IFERROR(VLOOKUP(A21,MEMÓRIA!$A:$Q,17,FALSE),"")</f>
        <v>11.84</v>
      </c>
      <c r="K21" s="677">
        <v>0.21240000000000001</v>
      </c>
      <c r="L21" s="187">
        <f t="shared" si="2"/>
        <v>14.35</v>
      </c>
      <c r="M21" s="307">
        <f t="shared" si="3"/>
        <v>1468.29</v>
      </c>
      <c r="N21" s="217"/>
    </row>
    <row r="22" spans="1:14" ht="33.75">
      <c r="A22" s="184" t="s">
        <v>12594</v>
      </c>
      <c r="B22" s="193" t="str">
        <f>IFERROR(VLOOKUP(A22,MEMÓRIA!$A:$P,2,FALSE),"")</f>
        <v>SINAPI 07/2024</v>
      </c>
      <c r="C22" s="193">
        <f>IFERROR(VLOOKUP(A22,MEMÓRIA!$A:$P,3,FALSE),"")</f>
        <v>100982</v>
      </c>
      <c r="D22" s="345" t="str">
        <f>IFERROR(VLOOKUP(A22,MEMÓRIA!$A:$P,4,FALSE),"")</f>
        <v>CARGA, MANOBRA E DESCARGA DE ENTULHO EM CAMINHÃO BASCULANTE 10 M³ - CARGA COM ESCAVADEIRA HIDRÁULICA  (CAÇAMBA DE 0,80 M³ / 111 HP) E DESCARGA LIVRE (UNIDADE: M3). AF_07/2020</v>
      </c>
      <c r="E22" s="193" t="str">
        <f>IFERROR(VLOOKUP(A22,MEMÓRIA!$A:$P,5,FALSE),"")</f>
        <v>M3</v>
      </c>
      <c r="F22" s="185">
        <f>IFERROR(VLOOKUP(A22,MEMÓRIA!$A:$P,15,FALSE),"")</f>
        <v>199.15</v>
      </c>
      <c r="G22" s="197">
        <f>IFERROR(VLOOKUP(A22,MEMÓRIA!$A:$P,16,FALSE),"")</f>
        <v>8.9700000000000006</v>
      </c>
      <c r="H22" s="188">
        <f t="shared" si="0"/>
        <v>8.9700000000000006</v>
      </c>
      <c r="I22" s="188">
        <f t="shared" si="1"/>
        <v>1786.37</v>
      </c>
      <c r="J22" s="312">
        <f>IFERROR(VLOOKUP(A22,MEMÓRIA!$A:$Q,17,FALSE),"")</f>
        <v>9.16</v>
      </c>
      <c r="K22" s="677">
        <v>0.21240000000000001</v>
      </c>
      <c r="L22" s="187">
        <f t="shared" si="2"/>
        <v>11.11</v>
      </c>
      <c r="M22" s="307">
        <f t="shared" si="3"/>
        <v>2212.56</v>
      </c>
      <c r="N22" s="217"/>
    </row>
    <row r="23" spans="1:14" ht="22.5">
      <c r="A23" s="184" t="s">
        <v>12598</v>
      </c>
      <c r="B23" s="193" t="str">
        <f>IFERROR(VLOOKUP(A23,MEMÓRIA!$A:$P,2,FALSE),"")</f>
        <v>SINAPI 07/2024</v>
      </c>
      <c r="C23" s="193">
        <f>IFERROR(VLOOKUP(A23,MEMÓRIA!$A:$P,3,FALSE),"")</f>
        <v>93589</v>
      </c>
      <c r="D23" s="345" t="str">
        <f>IFERROR(VLOOKUP(A23,MEMÓRIA!$A:$P,4,FALSE),"")</f>
        <v>TRANSPORTE COM CAMINHÃO BASCULANTE DE 10 M³, EM VIA URBANA EM REVESTIMENTO PRIMÁRIO (UNIDADE: M3XKM). AF_07/2020</v>
      </c>
      <c r="E23" s="193" t="str">
        <f>IFERROR(VLOOKUP(A23,MEMÓRIA!$A:$P,5,FALSE),"")</f>
        <v>M3XKM</v>
      </c>
      <c r="F23" s="185">
        <f>IFERROR(VLOOKUP(A23,MEMÓRIA!$A:$P,15,FALSE),"")</f>
        <v>1442.52</v>
      </c>
      <c r="G23" s="197">
        <f>IFERROR(VLOOKUP(A23,MEMÓRIA!$A:$P,16,FALSE),"")</f>
        <v>2.67</v>
      </c>
      <c r="H23" s="188">
        <f t="shared" si="0"/>
        <v>2.67</v>
      </c>
      <c r="I23" s="188">
        <f t="shared" si="1"/>
        <v>3851.52</v>
      </c>
      <c r="J23" s="312">
        <f>IFERROR(VLOOKUP(A23,MEMÓRIA!$A:$Q,17,FALSE),"")</f>
        <v>2.71</v>
      </c>
      <c r="K23" s="677">
        <v>0.21240000000000001</v>
      </c>
      <c r="L23" s="187">
        <f t="shared" si="2"/>
        <v>3.29</v>
      </c>
      <c r="M23" s="307">
        <f t="shared" si="3"/>
        <v>4745.8900000000003</v>
      </c>
      <c r="N23" s="217"/>
    </row>
    <row r="24" spans="1:14">
      <c r="A24" s="184" t="s">
        <v>12599</v>
      </c>
      <c r="B24" s="193" t="str">
        <f>IFERROR(VLOOKUP(A24,MEMÓRIA!$A:$P,2,FALSE),"")</f>
        <v>COMPOSIÇÃO</v>
      </c>
      <c r="C24" s="193" t="str">
        <f>IFERROR(VLOOKUP(A24,MEMÓRIA!$A:$P,3,FALSE),"")</f>
        <v>015</v>
      </c>
      <c r="D24" s="345" t="str">
        <f>IFERROR(VLOOKUP(A24,MEMÓRIA!$A:$P,4,FALSE),"")</f>
        <v>DEMOLIÇÃO DE PISO EM LAJOTA HEXAGONAL</v>
      </c>
      <c r="E24" s="193" t="str">
        <f>IFERROR(VLOOKUP(A24,MEMÓRIA!$A:$P,5,FALSE),"")</f>
        <v>M2</v>
      </c>
      <c r="F24" s="185">
        <f>IFERROR(VLOOKUP(A24,MEMÓRIA!$A:$P,15,FALSE),"")</f>
        <v>495.77</v>
      </c>
      <c r="G24" s="197">
        <f>IFERROR(VLOOKUP(A24,MEMÓRIA!$A:$P,16,FALSE),"")</f>
        <v>13.73</v>
      </c>
      <c r="H24" s="188">
        <f t="shared" si="0"/>
        <v>13.73</v>
      </c>
      <c r="I24" s="188">
        <f t="shared" si="1"/>
        <v>6806.92</v>
      </c>
      <c r="J24" s="312">
        <f>IFERROR(VLOOKUP(A24,MEMÓRIA!$A:$Q,17,FALSE),"")</f>
        <v>15.36</v>
      </c>
      <c r="K24" s="677">
        <v>0.21240000000000001</v>
      </c>
      <c r="L24" s="187">
        <f t="shared" si="2"/>
        <v>18.62</v>
      </c>
      <c r="M24" s="307">
        <f t="shared" si="3"/>
        <v>9231.24</v>
      </c>
      <c r="N24" s="217"/>
    </row>
    <row r="25" spans="1:14" ht="22.5">
      <c r="A25" s="184" t="s">
        <v>12907</v>
      </c>
      <c r="B25" s="193" t="str">
        <f>IFERROR(VLOOKUP(A25,MEMÓRIA!$A:$P,2,FALSE),"")</f>
        <v>SINAPI 07/2024</v>
      </c>
      <c r="C25" s="193">
        <f>IFERROR(VLOOKUP(A25,MEMÓRIA!$A:$P,3,FALSE),"")</f>
        <v>97665</v>
      </c>
      <c r="D25" s="345" t="str">
        <f>IFERROR(VLOOKUP(A25,MEMÓRIA!$A:$P,4,FALSE),"")</f>
        <v>REMOÇÃO DE LUMINÁRIAS, DE FORMA MANUAL, SEM REAPROVEITAMENTO. AF_12/2017</v>
      </c>
      <c r="E25" s="193" t="str">
        <f>IFERROR(VLOOKUP(A25,MEMÓRIA!$A:$P,5,FALSE),"")</f>
        <v>UN</v>
      </c>
      <c r="F25" s="185">
        <f>IFERROR(VLOOKUP(A25,MEMÓRIA!$A:$P,15,FALSE),"")</f>
        <v>4</v>
      </c>
      <c r="G25" s="197">
        <f>IFERROR(VLOOKUP(A25,MEMÓRIA!$A:$P,16,FALSE),"")</f>
        <v>1.57</v>
      </c>
      <c r="H25" s="188">
        <f t="shared" ref="H25:H27" si="4">IFERROR(TRUNC(SUM(G25*$O$10),2),"")</f>
        <v>1.57</v>
      </c>
      <c r="I25" s="188">
        <f t="shared" ref="I25:I27" si="5">IFERROR(TRUNC(H25*F25,2),"")</f>
        <v>6.28</v>
      </c>
      <c r="J25" s="312">
        <f>IFERROR(VLOOKUP(A25,MEMÓRIA!$A:$Q,17,FALSE),"")</f>
        <v>1.77</v>
      </c>
      <c r="K25" s="677">
        <v>0.21240000000000001</v>
      </c>
      <c r="L25" s="187">
        <f t="shared" ref="L25:L27" si="6">+J25*$M$10+J25</f>
        <v>2.15</v>
      </c>
      <c r="M25" s="307">
        <f t="shared" si="3"/>
        <v>8.6</v>
      </c>
      <c r="N25" s="217"/>
    </row>
    <row r="26" spans="1:14" ht="22.5">
      <c r="A26" s="184" t="s">
        <v>12909</v>
      </c>
      <c r="B26" s="193" t="str">
        <f>IFERROR(VLOOKUP(A26,MEMÓRIA!$A:$P,2,FALSE),"")</f>
        <v>SINAPI 07/2024</v>
      </c>
      <c r="C26" s="193">
        <f>IFERROR(VLOOKUP(A26,MEMÓRIA!$A:$P,3,FALSE),"")</f>
        <v>97064</v>
      </c>
      <c r="D26" s="345" t="str">
        <f>IFERROR(VLOOKUP(A26,MEMÓRIA!$A:$P,4,FALSE),"")</f>
        <v>MONTAGEM E DESMONTAGEM DE ANDAIME TUBULAR TIPO TORRE (EXCLUSIVE ANDAIME E LIMPEZA). AF_11/2017</v>
      </c>
      <c r="E26" s="193" t="str">
        <f>IFERROR(VLOOKUP(A26,MEMÓRIA!$A:$P,5,FALSE),"")</f>
        <v>M</v>
      </c>
      <c r="F26" s="185">
        <f>IFERROR(VLOOKUP(A26,MEMÓRIA!$A:$P,15,FALSE),"")</f>
        <v>36</v>
      </c>
      <c r="G26" s="197">
        <f>IFERROR(VLOOKUP(A26,MEMÓRIA!$A:$P,16,FALSE),"")</f>
        <v>24.17</v>
      </c>
      <c r="H26" s="188">
        <f t="shared" si="4"/>
        <v>24.17</v>
      </c>
      <c r="I26" s="188">
        <f t="shared" si="5"/>
        <v>870.12</v>
      </c>
      <c r="J26" s="312">
        <f>IFERROR(VLOOKUP(A26,MEMÓRIA!$A:$Q,17,FALSE),"")</f>
        <v>27.33</v>
      </c>
      <c r="K26" s="677">
        <v>0.21240000000000001</v>
      </c>
      <c r="L26" s="187">
        <f t="shared" si="6"/>
        <v>33.130000000000003</v>
      </c>
      <c r="M26" s="307">
        <f t="shared" si="3"/>
        <v>1192.68</v>
      </c>
      <c r="N26" s="217"/>
    </row>
    <row r="27" spans="1:14">
      <c r="A27" s="184" t="s">
        <v>12910</v>
      </c>
      <c r="B27" s="193" t="str">
        <f>IFERROR(VLOOKUP(A27,MEMÓRIA!$A:$P,2,FALSE),"")</f>
        <v>COMPOSIÇÃO</v>
      </c>
      <c r="C27" s="193" t="str">
        <f>IFERROR(VLOOKUP(A27,MEMÓRIA!$A:$P,3,FALSE),"")</f>
        <v>018</v>
      </c>
      <c r="D27" s="345" t="str">
        <f>IFERROR(VLOOKUP(A27,MEMÓRIA!$A:$P,4,FALSE),"")</f>
        <v>LOCACAO DE ANDAIME METALICO TUBULAR TIPO TORRE</v>
      </c>
      <c r="E27" s="193" t="str">
        <f>IFERROR(VLOOKUP(A27,MEMÓRIA!$A:$P,5,FALSE),"")</f>
        <v>M</v>
      </c>
      <c r="F27" s="185">
        <f>IFERROR(VLOOKUP(A27,MEMÓRIA!$A:$P,15,FALSE),"")</f>
        <v>36</v>
      </c>
      <c r="G27" s="197">
        <f>IFERROR(VLOOKUP(A27,MEMÓRIA!$A:$P,16,FALSE),"")</f>
        <v>39.4</v>
      </c>
      <c r="H27" s="188">
        <f t="shared" si="4"/>
        <v>39.4</v>
      </c>
      <c r="I27" s="188">
        <f t="shared" si="5"/>
        <v>1418.4</v>
      </c>
      <c r="J27" s="312">
        <f>IFERROR(VLOOKUP(A27,MEMÓRIA!$A:$Q,17,FALSE),"")</f>
        <v>40.520000000000003</v>
      </c>
      <c r="K27" s="677">
        <v>0.21240000000000001</v>
      </c>
      <c r="L27" s="187">
        <f t="shared" si="6"/>
        <v>49.13</v>
      </c>
      <c r="M27" s="307">
        <f t="shared" si="3"/>
        <v>1768.68</v>
      </c>
      <c r="N27" s="217"/>
    </row>
    <row r="28" spans="1:14" s="556" customFormat="1">
      <c r="A28" s="561">
        <v>3</v>
      </c>
      <c r="B28" s="548"/>
      <c r="C28" s="548"/>
      <c r="D28" s="595" t="str">
        <f>IFERROR(VLOOKUP(A28,MEMÓRIA!$A:$P,4,FALSE),"")</f>
        <v>INTERIOR DA PRAÇA</v>
      </c>
      <c r="E28" s="548"/>
      <c r="F28" s="548"/>
      <c r="G28" s="548"/>
      <c r="H28" s="548"/>
      <c r="I28" s="596">
        <f>+I29</f>
        <v>100575.9</v>
      </c>
      <c r="J28" s="548"/>
      <c r="K28" s="679"/>
      <c r="L28" s="548"/>
      <c r="M28" s="693">
        <f>+M29</f>
        <v>202951.61</v>
      </c>
      <c r="N28" s="585"/>
    </row>
    <row r="29" spans="1:14" s="576" customFormat="1">
      <c r="A29" s="566"/>
      <c r="B29" s="567"/>
      <c r="C29" s="567"/>
      <c r="D29" s="543" t="str">
        <f>+MEMÓRIA!D16</f>
        <v>SERVIÇOS PRELIMINARES</v>
      </c>
      <c r="E29" s="567"/>
      <c r="F29" s="569"/>
      <c r="G29" s="570"/>
      <c r="H29" s="572"/>
      <c r="I29" s="577">
        <f>+SUM(I30:I40)</f>
        <v>100575.9</v>
      </c>
      <c r="J29" s="572"/>
      <c r="K29" s="579"/>
      <c r="L29" s="572"/>
      <c r="M29" s="694">
        <f>+SUM(M30:M57)</f>
        <v>202951.61</v>
      </c>
      <c r="N29" s="578"/>
    </row>
    <row r="30" spans="1:14" ht="27" customHeight="1">
      <c r="A30" s="184" t="s">
        <v>12605</v>
      </c>
      <c r="B30" s="193" t="str">
        <f>IFERROR(VLOOKUP(A30,MEMÓRIA!$A:$P,2,FALSE),"")</f>
        <v>SINAPI 07/2024</v>
      </c>
      <c r="C30" s="193">
        <f>IFERROR(VLOOKUP(A30,MEMÓRIA!$A:$P,3,FALSE),"")</f>
        <v>101159</v>
      </c>
      <c r="D30" s="345" t="str">
        <f>IFERROR(VLOOKUP(A30,MEMÓRIA!$A:$P,4,FALSE),"")</f>
        <v>ALVENARIA DE VEDAÇÃO DE BLOCOS CERÂMICOS MACIÇOS DE 5X10X20CM (ESPESSURA 10CM) E ARGAMASSA DE ASSENTAMENTO COM PREPARO EM BETONEIRA. AF_05/2020</v>
      </c>
      <c r="E30" s="193" t="str">
        <f>IFERROR(VLOOKUP(A30,MEMÓRIA!$A:$P,5,FALSE),"")</f>
        <v>M2</v>
      </c>
      <c r="F30" s="185">
        <f>IFERROR(VLOOKUP(A30,MEMÓRIA!$A:$P,15,FALSE),"")</f>
        <v>104.53</v>
      </c>
      <c r="G30" s="197">
        <f>IFERROR(VLOOKUP(A30,MEMÓRIA!$A:$P,16,FALSE),"")</f>
        <v>116.7</v>
      </c>
      <c r="H30" s="188">
        <f>IFERROR(TRUNC(SUM(G30*$O$10),2),"")</f>
        <v>116.7</v>
      </c>
      <c r="I30" s="188">
        <f>IFERROR(TRUNC(H30*F30,2),"")</f>
        <v>12198.65</v>
      </c>
      <c r="J30" s="212">
        <f>IFERROR(VLOOKUP(A30,MEMÓRIA!$A:$Q,17,FALSE),"")</f>
        <v>125.07</v>
      </c>
      <c r="K30" s="703">
        <v>0.21240000000000001</v>
      </c>
      <c r="L30" s="188">
        <f>+J30*$M$10+J30</f>
        <v>151.63</v>
      </c>
      <c r="M30" s="413">
        <f>IFERROR(TRUNC(L30*F30,3),"")</f>
        <v>15849.88</v>
      </c>
      <c r="N30" s="217"/>
    </row>
    <row r="31" spans="1:14" ht="33.75">
      <c r="A31" s="184" t="s">
        <v>12606</v>
      </c>
      <c r="B31" s="193" t="str">
        <f>IFERROR(VLOOKUP(A31,MEMÓRIA!$A:$P,2,FALSE),"")</f>
        <v>SINAPI 07/2024</v>
      </c>
      <c r="C31" s="193">
        <f>IFERROR(VLOOKUP(A31,MEMÓRIA!$A:$P,3,FALSE),"")</f>
        <v>94273</v>
      </c>
      <c r="D31" s="345" t="str">
        <f>IFERROR(VLOOKUP(A31,MEMÓRIA!$A:$P,4,FALSE),"")</f>
        <v>ASSENTAMENTO DE GUIA (MEIO-FIO) EM TRECHO RETO, CONFECCIONADA EM CONCRETO PRÉ-FABRICADO, DIMENSÕES 100X15X13X30 CM (COMPRIMENTO X BASE INFERIOR X BASE SUPERIOR X ALTURA). AF_01/2024</v>
      </c>
      <c r="E31" s="193" t="str">
        <f>IFERROR(VLOOKUP(A31,MEMÓRIA!$A:$P,5,FALSE),"")</f>
        <v>M</v>
      </c>
      <c r="F31" s="185">
        <f>IFERROR(VLOOKUP(A31,MEMÓRIA!$A:$P,15,FALSE),"")</f>
        <v>102.32</v>
      </c>
      <c r="G31" s="197">
        <f>IFERROR(VLOOKUP(A31,MEMÓRIA!$A:$P,16,FALSE),"")</f>
        <v>53.5</v>
      </c>
      <c r="H31" s="188">
        <f t="shared" ref="H31:H57" si="7">IFERROR(TRUNC(SUM(G31*$O$10),2),"")</f>
        <v>53.5</v>
      </c>
      <c r="I31" s="188">
        <f t="shared" ref="I31:I57" si="8">IFERROR(TRUNC(H31*F31,2),"")</f>
        <v>5474.12</v>
      </c>
      <c r="J31" s="212">
        <f>IFERROR(VLOOKUP(A31,MEMÓRIA!$A:$Q,17,FALSE),"")</f>
        <v>54.73</v>
      </c>
      <c r="K31" s="703">
        <v>0.21240000000000001</v>
      </c>
      <c r="L31" s="188">
        <f t="shared" ref="L31:L57" si="9">+J31*$M$10+J31</f>
        <v>66.349999999999994</v>
      </c>
      <c r="M31" s="413">
        <f t="shared" ref="M31:M57" si="10">IFERROR(TRUNC(L31*F31,3),"")</f>
        <v>6788.93</v>
      </c>
      <c r="N31" s="217"/>
    </row>
    <row r="32" spans="1:14" ht="33.75">
      <c r="A32" s="184" t="s">
        <v>12608</v>
      </c>
      <c r="B32" s="193" t="str">
        <f>IFERROR(VLOOKUP(A32,MEMÓRIA!$A:$P,2,FALSE),"")</f>
        <v>SINAPI 07/2024</v>
      </c>
      <c r="C32" s="193">
        <f>IFERROR(VLOOKUP(A32,MEMÓRIA!$A:$P,3,FALSE),"")</f>
        <v>97084</v>
      </c>
      <c r="D32" s="345" t="str">
        <f>IFERROR(VLOOKUP(A32,MEMÓRIA!$A:$P,4,FALSE),"")</f>
        <v>COMPACTAÇÃO MECÂNICA DE SOLO PARA EXECUÇÃO DE RADIER, PISO DE CONCRETO OU LAJE SOBRE SOLO, COM COMPACTADOR DE SOLOS TIPO PLACA VIBRATÓRIA. AF_09/2021</v>
      </c>
      <c r="E32" s="193" t="str">
        <f>IFERROR(VLOOKUP(A32,MEMÓRIA!$A:$P,5,FALSE),"")</f>
        <v>M2</v>
      </c>
      <c r="F32" s="185">
        <f>IFERROR(VLOOKUP(A32,MEMÓRIA!$A:$P,15,FALSE),"")</f>
        <v>640.91999999999996</v>
      </c>
      <c r="G32" s="197">
        <f>IFERROR(VLOOKUP(A32,MEMÓRIA!$A:$P,16,FALSE),"")</f>
        <v>0.61</v>
      </c>
      <c r="H32" s="188">
        <f t="shared" si="7"/>
        <v>0.61</v>
      </c>
      <c r="I32" s="188">
        <f t="shared" si="8"/>
        <v>390.96</v>
      </c>
      <c r="J32" s="212">
        <f>IFERROR(VLOOKUP(A32,MEMÓRIA!$A:$Q,17,FALSE),"")</f>
        <v>0.67</v>
      </c>
      <c r="K32" s="703">
        <v>0.21240000000000001</v>
      </c>
      <c r="L32" s="188">
        <f t="shared" si="9"/>
        <v>0.81</v>
      </c>
      <c r="M32" s="413">
        <f t="shared" si="10"/>
        <v>519.15</v>
      </c>
      <c r="N32" s="217"/>
    </row>
    <row r="33" spans="1:14" ht="22.5">
      <c r="A33" s="184" t="s">
        <v>12611</v>
      </c>
      <c r="B33" s="193" t="str">
        <f>IFERROR(VLOOKUP(A33,MEMÓRIA!$A:$P,2,FALSE),"")</f>
        <v>SINAPI 07/2024</v>
      </c>
      <c r="C33" s="193">
        <f>IFERROR(VLOOKUP(A33,MEMÓRIA!$A:$P,3,FALSE),"")</f>
        <v>102485</v>
      </c>
      <c r="D33" s="345" t="str">
        <f>IFERROR(VLOOKUP(A33,MEMÓRIA!$A:$P,4,FALSE),"")</f>
        <v>CONCRETO MAGRO PARA LASTRO, TRAÇO 1:4,5:4,5 (EM MASSA SECA DE CIMENTO/ AREIA MÉDIA/ SEIXO ROLADO) - PREPARO MANUAL. AF_05/2021</v>
      </c>
      <c r="E33" s="193" t="str">
        <f>IFERROR(VLOOKUP(A33,MEMÓRIA!$A:$P,5,FALSE),"")</f>
        <v>M3</v>
      </c>
      <c r="F33" s="185">
        <f>IFERROR(VLOOKUP(A33,MEMÓRIA!$A:$P,15,FALSE),"")</f>
        <v>2.5</v>
      </c>
      <c r="G33" s="197">
        <f>IFERROR(VLOOKUP(A33,MEMÓRIA!$A:$P,16,FALSE),"")</f>
        <v>589.76</v>
      </c>
      <c r="H33" s="188">
        <f t="shared" si="7"/>
        <v>589.76</v>
      </c>
      <c r="I33" s="188">
        <f t="shared" si="8"/>
        <v>1474.4</v>
      </c>
      <c r="J33" s="212">
        <f>IFERROR(VLOOKUP(A33,MEMÓRIA!$A:$Q,17,FALSE),"")</f>
        <v>603.88</v>
      </c>
      <c r="K33" s="703">
        <v>0.21240000000000001</v>
      </c>
      <c r="L33" s="188">
        <f t="shared" si="9"/>
        <v>732.14</v>
      </c>
      <c r="M33" s="413">
        <f t="shared" si="10"/>
        <v>1830.35</v>
      </c>
      <c r="N33" s="217"/>
    </row>
    <row r="34" spans="1:14" ht="22.5">
      <c r="A34" s="184" t="s">
        <v>12612</v>
      </c>
      <c r="B34" s="193" t="str">
        <f>IFERROR(VLOOKUP(A34,MEMÓRIA!$A:$P,2,FALSE),"")</f>
        <v>SINAPI 07/2024</v>
      </c>
      <c r="C34" s="193">
        <f>IFERROR(VLOOKUP(A34,MEMÓRIA!$A:$P,3,FALSE),"")</f>
        <v>92397</v>
      </c>
      <c r="D34" s="345" t="str">
        <f>IFERROR(VLOOKUP(A34,MEMÓRIA!$A:$P,4,FALSE),"")</f>
        <v>EXECUÇÃO DE PAVIMENTO EM PISO INTERTRAVADO, COM BLOCO RETANGULAR COR NATURAL DE 20 X 10 CM, ESPESSURA 6 CM. AF_10/2022</v>
      </c>
      <c r="E34" s="193" t="str">
        <f>IFERROR(VLOOKUP(A34,MEMÓRIA!$A:$P,5,FALSE),"")</f>
        <v>M2</v>
      </c>
      <c r="F34" s="185">
        <f>IFERROR(VLOOKUP(A34,MEMÓRIA!$A:$P,15,FALSE),"")</f>
        <v>430.93</v>
      </c>
      <c r="G34" s="197">
        <f>IFERROR(VLOOKUP(A34,MEMÓRIA!$A:$P,16,FALSE),"")</f>
        <v>64.17</v>
      </c>
      <c r="H34" s="188">
        <f t="shared" si="7"/>
        <v>64.17</v>
      </c>
      <c r="I34" s="188">
        <f t="shared" si="8"/>
        <v>27652.77</v>
      </c>
      <c r="J34" s="212">
        <f>IFERROR(VLOOKUP(A34,MEMÓRIA!$A:$Q,17,FALSE),"")</f>
        <v>65.22</v>
      </c>
      <c r="K34" s="703">
        <v>0.21240000000000001</v>
      </c>
      <c r="L34" s="188">
        <f t="shared" si="9"/>
        <v>79.069999999999993</v>
      </c>
      <c r="M34" s="413">
        <f t="shared" si="10"/>
        <v>34073.64</v>
      </c>
      <c r="N34" s="217"/>
    </row>
    <row r="35" spans="1:14" ht="22.5">
      <c r="A35" s="184" t="s">
        <v>12613</v>
      </c>
      <c r="B35" s="193" t="str">
        <f>IFERROR(VLOOKUP(A35,MEMÓRIA!$A:$P,2,FALSE),"")</f>
        <v>SINAPI 07/2024</v>
      </c>
      <c r="C35" s="193">
        <f>IFERROR(VLOOKUP(A35,MEMÓRIA!$A:$P,3,FALSE),"")</f>
        <v>93679</v>
      </c>
      <c r="D35" s="345" t="str">
        <f>IFERROR(VLOOKUP(A35,MEMÓRIA!$A:$P,4,FALSE),"")</f>
        <v>EXECUÇÃO DE PASSEIO EM PISO INTERTRAVADO, COM BLOCO RETANGULAR COLORIDO DE 20 X 10 CM, ESPESSURA 6 CM. AF_10/2022</v>
      </c>
      <c r="E35" s="193" t="str">
        <f>IFERROR(VLOOKUP(A35,MEMÓRIA!$A:$P,5,FALSE),"")</f>
        <v>M2</v>
      </c>
      <c r="F35" s="185">
        <f>IFERROR(VLOOKUP(A35,MEMÓRIA!$A:$P,15,FALSE),"")</f>
        <v>181.95</v>
      </c>
      <c r="G35" s="197">
        <f>IFERROR(VLOOKUP(A35,MEMÓRIA!$A:$P,16,FALSE),"")</f>
        <v>80.84</v>
      </c>
      <c r="H35" s="188">
        <f t="shared" si="7"/>
        <v>80.84</v>
      </c>
      <c r="I35" s="188">
        <f t="shared" si="8"/>
        <v>14708.83</v>
      </c>
      <c r="J35" s="212">
        <f>IFERROR(VLOOKUP(A35,MEMÓRIA!$A:$Q,17,FALSE),"")</f>
        <v>82.78</v>
      </c>
      <c r="K35" s="703">
        <v>0.21240000000000001</v>
      </c>
      <c r="L35" s="188">
        <f t="shared" si="9"/>
        <v>100.36</v>
      </c>
      <c r="M35" s="413">
        <f t="shared" si="10"/>
        <v>18260.5</v>
      </c>
      <c r="N35" s="217"/>
    </row>
    <row r="36" spans="1:14" ht="22.5">
      <c r="A36" s="184" t="s">
        <v>12615</v>
      </c>
      <c r="B36" s="193" t="str">
        <f>IFERROR(VLOOKUP(A36,MEMÓRIA!$A:$P,2,FALSE),"")</f>
        <v>SINAPI 07/2024</v>
      </c>
      <c r="C36" s="193">
        <f>IFERROR(VLOOKUP(A36,MEMÓRIA!$A:$P,3,FALSE),"")</f>
        <v>101090</v>
      </c>
      <c r="D36" s="345" t="str">
        <f>IFERROR(VLOOKUP(A36,MEMÓRIA!$A:$P,4,FALSE),"")</f>
        <v>PISO EM PEDRA PORTUGUESA ASSENTADO SOBRE ARGAMASSA SECA DE CIMENTO E AREIA, TRAÇO 1:3, REJUNTADO COM CIMENTO COMUM. AF_05/2020</v>
      </c>
      <c r="E36" s="193" t="str">
        <f>IFERROR(VLOOKUP(A36,MEMÓRIA!$A:$P,5,FALSE),"")</f>
        <v>M2</v>
      </c>
      <c r="F36" s="185">
        <f>IFERROR(VLOOKUP(A36,MEMÓRIA!$A:$P,15,FALSE),"")</f>
        <v>28.04</v>
      </c>
      <c r="G36" s="197">
        <f>IFERROR(VLOOKUP(A36,MEMÓRIA!$A:$P,16,FALSE),"")</f>
        <v>226.91</v>
      </c>
      <c r="H36" s="188">
        <f t="shared" si="7"/>
        <v>226.91</v>
      </c>
      <c r="I36" s="188">
        <f t="shared" si="8"/>
        <v>6362.55</v>
      </c>
      <c r="J36" s="212">
        <f>IFERROR(VLOOKUP(A36,MEMÓRIA!$A:$Q,17,FALSE),"")</f>
        <v>230.34</v>
      </c>
      <c r="K36" s="703">
        <v>0.21240000000000001</v>
      </c>
      <c r="L36" s="188">
        <f t="shared" si="9"/>
        <v>279.26</v>
      </c>
      <c r="M36" s="413">
        <f t="shared" si="10"/>
        <v>7830.45</v>
      </c>
      <c r="N36" s="217"/>
    </row>
    <row r="37" spans="1:14" ht="22.5">
      <c r="A37" s="184" t="s">
        <v>12620</v>
      </c>
      <c r="B37" s="193" t="str">
        <f>IFERROR(VLOOKUP(A37,MEMÓRIA!$A:$P,2,FALSE),"")</f>
        <v>SINAPI 07/2024</v>
      </c>
      <c r="C37" s="193">
        <f>IFERROR(VLOOKUP(A37,MEMÓRIA!$A:$P,3,FALSE),"")</f>
        <v>101094</v>
      </c>
      <c r="D37" s="345" t="str">
        <f>IFERROR(VLOOKUP(A37,MEMÓRIA!$A:$P,4,FALSE),"")</f>
        <v>PISO PODOTÁTIL DE ALERTA OU DIRECIONAL, DE BORRACHA, ASSENTADO SOBRE ARGAMASSA. AF_05/2020</v>
      </c>
      <c r="E37" s="193" t="str">
        <f>IFERROR(VLOOKUP(A37,MEMÓRIA!$A:$P,5,FALSE),"")</f>
        <v>M</v>
      </c>
      <c r="F37" s="185">
        <f>IFERROR(VLOOKUP(A37,MEMÓRIA!$A:$P,15,FALSE),"")</f>
        <v>137.35</v>
      </c>
      <c r="G37" s="197">
        <f>IFERROR(VLOOKUP(A37,MEMÓRIA!$A:$P,16,FALSE),"")</f>
        <v>208.39</v>
      </c>
      <c r="H37" s="188">
        <f t="shared" si="7"/>
        <v>208.39</v>
      </c>
      <c r="I37" s="188">
        <f t="shared" si="8"/>
        <v>28622.36</v>
      </c>
      <c r="J37" s="212">
        <f>IFERROR(VLOOKUP(A37,MEMÓRIA!$A:$Q,17,FALSE),"")</f>
        <v>210.18</v>
      </c>
      <c r="K37" s="703">
        <v>0.21240000000000001</v>
      </c>
      <c r="L37" s="188">
        <f t="shared" si="9"/>
        <v>254.82</v>
      </c>
      <c r="M37" s="413">
        <f t="shared" si="10"/>
        <v>34999.53</v>
      </c>
      <c r="N37" s="217"/>
    </row>
    <row r="38" spans="1:14" ht="22.5">
      <c r="A38" s="184" t="s">
        <v>12622</v>
      </c>
      <c r="B38" s="193" t="str">
        <f>IFERROR(VLOOKUP(A38,MEMÓRIA!$A:$P,2,FALSE),"")</f>
        <v>COMPOSIÇÃO</v>
      </c>
      <c r="C38" s="193" t="str">
        <f>IFERROR(VLOOKUP(A38,MEMÓRIA!$A:$P,3,FALSE),"")</f>
        <v>013</v>
      </c>
      <c r="D38" s="345" t="str">
        <f>IFERROR(VLOOKUP(A38,MEMÓRIA!$A:$P,4,FALSE),"")</f>
        <v>RAMPA PADRÃO PARA ACESSO DE DEFICIENTES A PASSEIO PÚBLICO, EM CONCRETO USINADO, DESEMPOLADO.</v>
      </c>
      <c r="E38" s="193" t="str">
        <f>IFERROR(VLOOKUP(A38,MEMÓRIA!$A:$P,5,FALSE),"")</f>
        <v>UN</v>
      </c>
      <c r="F38" s="185">
        <f>IFERROR(VLOOKUP(A38,MEMÓRIA!$A:$P,15,FALSE),"")</f>
        <v>2</v>
      </c>
      <c r="G38" s="197">
        <f>IFERROR(VLOOKUP(A38,MEMÓRIA!$A:$P,16,FALSE),"")</f>
        <v>1743.86</v>
      </c>
      <c r="H38" s="188">
        <f t="shared" si="7"/>
        <v>1743.86</v>
      </c>
      <c r="I38" s="188">
        <f t="shared" si="8"/>
        <v>3487.72</v>
      </c>
      <c r="J38" s="212">
        <f>IFERROR(VLOOKUP(A38,MEMÓRIA!$A:$Q,17,FALSE),"")</f>
        <v>1774.93</v>
      </c>
      <c r="K38" s="703">
        <v>0.21240000000000001</v>
      </c>
      <c r="L38" s="188">
        <f t="shared" si="9"/>
        <v>2151.9299999999998</v>
      </c>
      <c r="M38" s="413">
        <f t="shared" si="10"/>
        <v>4303.8599999999997</v>
      </c>
      <c r="N38" s="217"/>
    </row>
    <row r="39" spans="1:14" ht="33.75">
      <c r="A39" s="184" t="s">
        <v>12625</v>
      </c>
      <c r="B39" s="193" t="str">
        <f>IFERROR(VLOOKUP(A39,MEMÓRIA!$A:$P,2,FALSE),"")</f>
        <v>COMPOSIÇÃO</v>
      </c>
      <c r="C39" s="193" t="str">
        <f>IFERROR(VLOOKUP(A39,MEMÓRIA!$A:$P,3,FALSE),"")</f>
        <v>016</v>
      </c>
      <c r="D39" s="345" t="str">
        <f>IFERROR(VLOOKUP(A39,MEMÓRIA!$A:$P,4,FALSE),"")</f>
        <v>PONTO DE CONSUMO TERMINAL DE ÁGUA FRIA (SUBRAMAL) COM TUBULAÇÃO DE PVC, DN 25 MM, INSTALADO EM RAMAL DE ÁGUA, INCLUSOS RASGO E CHUMBAMENTO EM ALVENARIA. AF_12/2014</v>
      </c>
      <c r="E39" s="193" t="str">
        <f>IFERROR(VLOOKUP(A39,MEMÓRIA!$A:$P,5,FALSE),"")</f>
        <v>UN</v>
      </c>
      <c r="F39" s="185">
        <f>IFERROR(VLOOKUP(A39,MEMÓRIA!$A:$P,15,FALSE),"")</f>
        <v>1</v>
      </c>
      <c r="G39" s="197">
        <f>IFERROR(VLOOKUP(A39,MEMÓRIA!$A:$P,16,FALSE),"")</f>
        <v>118.35</v>
      </c>
      <c r="H39" s="188">
        <f t="shared" si="7"/>
        <v>118.35</v>
      </c>
      <c r="I39" s="188">
        <f t="shared" si="8"/>
        <v>118.35</v>
      </c>
      <c r="J39" s="212">
        <f>IFERROR(VLOOKUP(A39,MEMÓRIA!$A:$Q,17,FALSE),"")</f>
        <v>130.16999999999999</v>
      </c>
      <c r="K39" s="703">
        <v>0.21240000000000001</v>
      </c>
      <c r="L39" s="188">
        <f t="shared" si="9"/>
        <v>157.82</v>
      </c>
      <c r="M39" s="413">
        <f t="shared" si="10"/>
        <v>157.82</v>
      </c>
      <c r="N39" s="217"/>
    </row>
    <row r="40" spans="1:14" ht="22.5">
      <c r="A40" s="184" t="s">
        <v>12629</v>
      </c>
      <c r="B40" s="193" t="str">
        <f>IFERROR(VLOOKUP(A40,MEMÓRIA!$A:$P,2,FALSE),"")</f>
        <v>COMPOSIÇÃO</v>
      </c>
      <c r="C40" s="193" t="str">
        <f>IFERROR(VLOOKUP(A40,MEMÓRIA!$A:$P,3,FALSE),"")</f>
        <v>010</v>
      </c>
      <c r="D40" s="345" t="str">
        <f>IFERROR(VLOOKUP(A40,MEMÓRIA!$A:$P,4,FALSE),"")</f>
        <v>TORNEIRA CROMADA PARA TANQUE/JARDIM, 1/2", REF..1153, LINHA MISTY, FABRIMAR OU SIMILAR</v>
      </c>
      <c r="E40" s="193" t="str">
        <f>IFERROR(VLOOKUP(A40,MEMÓRIA!$A:$P,5,FALSE),"")</f>
        <v>UND</v>
      </c>
      <c r="F40" s="185">
        <f>IFERROR(VLOOKUP(A40,MEMÓRIA!$A:$P,15,FALSE),"")</f>
        <v>1</v>
      </c>
      <c r="G40" s="197">
        <f>IFERROR(VLOOKUP(A40,MEMÓRIA!$A:$P,16,FALSE),"")</f>
        <v>85.19</v>
      </c>
      <c r="H40" s="188">
        <f t="shared" si="7"/>
        <v>85.19</v>
      </c>
      <c r="I40" s="188">
        <f t="shared" si="8"/>
        <v>85.19</v>
      </c>
      <c r="J40" s="212">
        <f>IFERROR(VLOOKUP(A40,MEMÓRIA!$A:$Q,17,FALSE),"")</f>
        <v>87.79</v>
      </c>
      <c r="K40" s="703">
        <v>0.21240000000000001</v>
      </c>
      <c r="L40" s="188">
        <f t="shared" si="9"/>
        <v>106.44</v>
      </c>
      <c r="M40" s="413">
        <f t="shared" si="10"/>
        <v>106.44</v>
      </c>
      <c r="N40" s="217"/>
    </row>
    <row r="41" spans="1:14" ht="22.5">
      <c r="A41" s="184" t="s">
        <v>12632</v>
      </c>
      <c r="B41" s="193" t="str">
        <f>IFERROR(VLOOKUP(A41,MEMÓRIA!$A:$P,2,FALSE),"")</f>
        <v>SINAPI 07/2024</v>
      </c>
      <c r="C41" s="193">
        <f>IFERROR(VLOOKUP(A41,MEMÓRIA!$A:$P,3,FALSE),"")</f>
        <v>96986</v>
      </c>
      <c r="D41" s="345" t="str">
        <f>IFERROR(VLOOKUP(A41,MEMÓRIA!$A:$P,4,FALSE),"")</f>
        <v>HASTE DE ATERRAMENTO, DIÂMETRO 3/4", COM 3 METROS - FORNECIMENTO E INSTALAÇÃO. AF_08/2023</v>
      </c>
      <c r="E41" s="193" t="str">
        <f>IFERROR(VLOOKUP(A41,MEMÓRIA!$A:$P,5,FALSE),"")</f>
        <v>UN</v>
      </c>
      <c r="F41" s="185">
        <f>IFERROR(VLOOKUP(A41,MEMÓRIA!$A:$P,15,FALSE),"")</f>
        <v>6</v>
      </c>
      <c r="G41" s="197">
        <f>IFERROR(VLOOKUP(A41,MEMÓRIA!$A:$P,16,FALSE),"")</f>
        <v>193.44</v>
      </c>
      <c r="H41" s="188">
        <f t="shared" si="7"/>
        <v>193.44</v>
      </c>
      <c r="I41" s="188">
        <f t="shared" si="8"/>
        <v>1160.6400000000001</v>
      </c>
      <c r="J41" s="212">
        <f>IFERROR(VLOOKUP(A41,MEMÓRIA!$A:$Q,17,FALSE),"")</f>
        <v>195.56</v>
      </c>
      <c r="K41" s="703">
        <v>0.21240000000000001</v>
      </c>
      <c r="L41" s="188">
        <f t="shared" si="9"/>
        <v>237.1</v>
      </c>
      <c r="M41" s="413">
        <f t="shared" si="10"/>
        <v>1422.6</v>
      </c>
      <c r="N41" s="217"/>
    </row>
    <row r="42" spans="1:14" ht="22.5">
      <c r="A42" s="184" t="s">
        <v>12635</v>
      </c>
      <c r="B42" s="193" t="str">
        <f>IFERROR(VLOOKUP(A42,MEMÓRIA!$A:$P,2,FALSE),"")</f>
        <v>SINAPI 07/2024</v>
      </c>
      <c r="C42" s="193">
        <f>IFERROR(VLOOKUP(A42,MEMÓRIA!$A:$P,3,FALSE),"")</f>
        <v>97891</v>
      </c>
      <c r="D42" s="345" t="str">
        <f>IFERROR(VLOOKUP(A42,MEMÓRIA!$A:$P,4,FALSE),"")</f>
        <v>CAIXA ENTERRADA ELÉTRICA RETANGULAR, EM ALVENARIA COM BLOCOS DE CONCRETO, FUNDO COM BRITA, DIMENSÕES INTERNAS: 0,4X0,4X0,4 M. AF_12/2020</v>
      </c>
      <c r="E42" s="193" t="str">
        <f>IFERROR(VLOOKUP(A42,MEMÓRIA!$A:$P,5,FALSE),"")</f>
        <v>UN</v>
      </c>
      <c r="F42" s="185">
        <f>IFERROR(VLOOKUP(A42,MEMÓRIA!$A:$P,15,FALSE),"")</f>
        <v>6</v>
      </c>
      <c r="G42" s="197">
        <f>IFERROR(VLOOKUP(A42,MEMÓRIA!$A:$P,16,FALSE),"")</f>
        <v>181.87</v>
      </c>
      <c r="H42" s="188">
        <f t="shared" si="7"/>
        <v>181.87</v>
      </c>
      <c r="I42" s="188">
        <f t="shared" si="8"/>
        <v>1091.22</v>
      </c>
      <c r="J42" s="212">
        <f>IFERROR(VLOOKUP(A42,MEMÓRIA!$A:$Q,17,FALSE),"")</f>
        <v>195.09</v>
      </c>
      <c r="K42" s="703">
        <v>0.21240000000000001</v>
      </c>
      <c r="L42" s="188">
        <f t="shared" si="9"/>
        <v>236.53</v>
      </c>
      <c r="M42" s="413">
        <f t="shared" si="10"/>
        <v>1419.18</v>
      </c>
      <c r="N42" s="217"/>
    </row>
    <row r="43" spans="1:14" ht="22.5">
      <c r="A43" s="184" t="s">
        <v>12636</v>
      </c>
      <c r="B43" s="193" t="str">
        <f>IFERROR(VLOOKUP(A43,MEMÓRIA!$A:$P,2,FALSE),"")</f>
        <v>COMPOSIÇÃO</v>
      </c>
      <c r="C43" s="193" t="str">
        <f>IFERROR(VLOOKUP(A43,MEMÓRIA!$A:$P,3,FALSE),"")</f>
        <v>019</v>
      </c>
      <c r="D43" s="345" t="str">
        <f>IFERROR(VLOOKUP(A43,MEMÓRIA!$A:$P,4,FALSE),"")</f>
        <v>REFLETOR SLIM LED 50W DE POTÊNCIA, BRANCO FRIO, 6500K, AUTOVOLT, MARCA G-LIGHTOU SIMILAR</v>
      </c>
      <c r="E43" s="193" t="str">
        <f>IFERROR(VLOOKUP(A43,MEMÓRIA!$A:$P,5,FALSE),"")</f>
        <v>UN</v>
      </c>
      <c r="F43" s="185">
        <f>IFERROR(VLOOKUP(A43,MEMÓRIA!$A:$P,15,FALSE),"")</f>
        <v>4</v>
      </c>
      <c r="G43" s="197">
        <f>IFERROR(VLOOKUP(A43,MEMÓRIA!$A:$P,16,FALSE),"")</f>
        <v>66.91</v>
      </c>
      <c r="H43" s="188">
        <f t="shared" si="7"/>
        <v>66.91</v>
      </c>
      <c r="I43" s="188">
        <f t="shared" si="8"/>
        <v>267.64</v>
      </c>
      <c r="J43" s="212">
        <f>IFERROR(VLOOKUP(A43,MEMÓRIA!$A:$Q,17,FALSE),"")</f>
        <v>69.099999999999994</v>
      </c>
      <c r="K43" s="703">
        <v>0.21240000000000001</v>
      </c>
      <c r="L43" s="188">
        <f t="shared" si="9"/>
        <v>83.78</v>
      </c>
      <c r="M43" s="413">
        <f t="shared" si="10"/>
        <v>335.12</v>
      </c>
      <c r="N43" s="217"/>
    </row>
    <row r="44" spans="1:14" ht="22.5">
      <c r="A44" s="184" t="s">
        <v>12637</v>
      </c>
      <c r="B44" s="193" t="str">
        <f>IFERROR(VLOOKUP(A44,MEMÓRIA!$A:$P,2,FALSE),"")</f>
        <v>SINAPI 07/2024</v>
      </c>
      <c r="C44" s="193">
        <f>IFERROR(VLOOKUP(A44,MEMÓRIA!$A:$P,3,FALSE),"")</f>
        <v>101657</v>
      </c>
      <c r="D44" s="345" t="str">
        <f>IFERROR(VLOOKUP(A44,MEMÓRIA!$A:$P,4,FALSE),"")</f>
        <v>LUMINÁRIA DE LED PARA ILUMINAÇÃO PÚBLICA, DE 98 W ATÉ 137 W - FORNECIMENTO E INSTALAÇÃO. AF_08/2020</v>
      </c>
      <c r="E44" s="193" t="str">
        <f>IFERROR(VLOOKUP(A44,MEMÓRIA!$A:$P,5,FALSE),"")</f>
        <v>UN</v>
      </c>
      <c r="F44" s="185">
        <f>IFERROR(VLOOKUP(A44,MEMÓRIA!$A:$P,15,FALSE),"")</f>
        <v>12</v>
      </c>
      <c r="G44" s="197">
        <f>IFERROR(VLOOKUP(A44,MEMÓRIA!$A:$P,16,FALSE),"")</f>
        <v>549.76</v>
      </c>
      <c r="H44" s="188">
        <f t="shared" si="7"/>
        <v>549.76</v>
      </c>
      <c r="I44" s="188">
        <f t="shared" si="8"/>
        <v>6597.12</v>
      </c>
      <c r="J44" s="212">
        <f>IFERROR(VLOOKUP(A44,MEMÓRIA!$A:$Q,17,FALSE),"")</f>
        <v>551.86</v>
      </c>
      <c r="K44" s="703">
        <v>0.21240000000000001</v>
      </c>
      <c r="L44" s="188">
        <f t="shared" si="9"/>
        <v>669.08</v>
      </c>
      <c r="M44" s="413">
        <f t="shared" si="10"/>
        <v>8028.96</v>
      </c>
      <c r="N44" s="217"/>
    </row>
    <row r="45" spans="1:14" ht="22.5">
      <c r="A45" s="184" t="s">
        <v>12639</v>
      </c>
      <c r="B45" s="193" t="str">
        <f>IFERROR(VLOOKUP(A45,MEMÓRIA!$A:$P,2,FALSE),"")</f>
        <v>SINAPI 07/2024</v>
      </c>
      <c r="C45" s="193">
        <f>IFERROR(VLOOKUP(A45,MEMÓRIA!$A:$P,3,FALSE),"")</f>
        <v>101632</v>
      </c>
      <c r="D45" s="345" t="str">
        <f>IFERROR(VLOOKUP(A45,MEMÓRIA!$A:$P,4,FALSE),"")</f>
        <v>RELÉ FOTOELÉTRICO PARA COMANDO DE ILUMINAÇÃO EXTERNA 1000 W - FORNECIMENTO E INSTALAÇÃO. AF_08/2020</v>
      </c>
      <c r="E45" s="193" t="str">
        <f>IFERROR(VLOOKUP(A45,MEMÓRIA!$A:$P,5,FALSE),"")</f>
        <v>UN</v>
      </c>
      <c r="F45" s="185">
        <f>IFERROR(VLOOKUP(A45,MEMÓRIA!$A:$P,15,FALSE),"")</f>
        <v>6</v>
      </c>
      <c r="G45" s="197">
        <f>IFERROR(VLOOKUP(A45,MEMÓRIA!$A:$P,16,FALSE),"")</f>
        <v>37.9</v>
      </c>
      <c r="H45" s="188">
        <f t="shared" si="7"/>
        <v>37.9</v>
      </c>
      <c r="I45" s="188">
        <f t="shared" si="8"/>
        <v>227.4</v>
      </c>
      <c r="J45" s="212">
        <f>IFERROR(VLOOKUP(A45,MEMÓRIA!$A:$Q,17,FALSE),"")</f>
        <v>37.99</v>
      </c>
      <c r="K45" s="703">
        <v>0.21240000000000001</v>
      </c>
      <c r="L45" s="188">
        <f t="shared" si="9"/>
        <v>46.06</v>
      </c>
      <c r="M45" s="413">
        <f t="shared" si="10"/>
        <v>276.36</v>
      </c>
      <c r="N45" s="217"/>
    </row>
    <row r="46" spans="1:14" ht="22.5">
      <c r="A46" s="184" t="s">
        <v>12641</v>
      </c>
      <c r="B46" s="193" t="str">
        <f>IFERROR(VLOOKUP(A46,MEMÓRIA!$A:$P,2,FALSE),"")</f>
        <v>SINAPI 07/2024</v>
      </c>
      <c r="C46" s="193">
        <f>IFERROR(VLOOKUP(A46,MEMÓRIA!$A:$P,3,FALSE),"")</f>
        <v>95728</v>
      </c>
      <c r="D46" s="345" t="str">
        <f>IFERROR(VLOOKUP(A46,MEMÓRIA!$A:$P,4,FALSE),"")</f>
        <v>ELETRODUTO RÍGIDO SOLDÁVEL, PVC, DN 32 MM (1), APARENTE - FORNECIMENTO E INSTALAÇÃO. AF_10/2022_PA</v>
      </c>
      <c r="E46" s="193" t="str">
        <f>IFERROR(VLOOKUP(A46,MEMÓRIA!$A:$P,5,FALSE),"")</f>
        <v>M</v>
      </c>
      <c r="F46" s="185">
        <f>IFERROR(VLOOKUP(A46,MEMÓRIA!$A:$P,15,FALSE),"")</f>
        <v>150</v>
      </c>
      <c r="G46" s="197">
        <f>IFERROR(VLOOKUP(A46,MEMÓRIA!$A:$P,16,FALSE),"")</f>
        <v>24.76</v>
      </c>
      <c r="H46" s="188">
        <f t="shared" si="7"/>
        <v>24.76</v>
      </c>
      <c r="I46" s="188">
        <f t="shared" si="8"/>
        <v>3714</v>
      </c>
      <c r="J46" s="212">
        <f>IFERROR(VLOOKUP(A46,MEMÓRIA!$A:$Q,17,FALSE),"")</f>
        <v>26.6</v>
      </c>
      <c r="K46" s="703">
        <v>0.21240000000000001</v>
      </c>
      <c r="L46" s="188">
        <f t="shared" si="9"/>
        <v>32.25</v>
      </c>
      <c r="M46" s="413">
        <f t="shared" si="10"/>
        <v>4837.5</v>
      </c>
      <c r="N46" s="217"/>
    </row>
    <row r="47" spans="1:14" ht="22.5">
      <c r="A47" s="184" t="s">
        <v>12643</v>
      </c>
      <c r="B47" s="193" t="str">
        <f>IFERROR(VLOOKUP(A47,MEMÓRIA!$A:$P,2,FALSE),"")</f>
        <v>SINAPI 07/2024</v>
      </c>
      <c r="C47" s="193">
        <f>IFERROR(VLOOKUP(A47,MEMÓRIA!$A:$P,3,FALSE),"")</f>
        <v>91929</v>
      </c>
      <c r="D47" s="345" t="str">
        <f>IFERROR(VLOOKUP(A47,MEMÓRIA!$A:$P,4,FALSE),"")</f>
        <v>CABO DE COBRE FLEXÍVEL ISOLADO, 4 MM², ANTI-CHAMA 0,6/1,0 KV, PARA CIRCUITOS TERMINAIS - FORNECIMENTO E INSTALAÇÃO. AF_03/2023</v>
      </c>
      <c r="E47" s="193" t="str">
        <f>IFERROR(VLOOKUP(A47,MEMÓRIA!$A:$P,5,FALSE),"")</f>
        <v>M</v>
      </c>
      <c r="F47" s="185">
        <f>IFERROR(VLOOKUP(A47,MEMÓRIA!$A:$P,15,FALSE),"")</f>
        <v>420</v>
      </c>
      <c r="G47" s="197">
        <f>IFERROR(VLOOKUP(A47,MEMÓRIA!$A:$P,16,FALSE),"")</f>
        <v>6.49</v>
      </c>
      <c r="H47" s="188">
        <f t="shared" si="7"/>
        <v>6.49</v>
      </c>
      <c r="I47" s="188">
        <f t="shared" si="8"/>
        <v>2725.8</v>
      </c>
      <c r="J47" s="212">
        <f>IFERROR(VLOOKUP(A47,MEMÓRIA!$A:$Q,17,FALSE),"")</f>
        <v>6.7</v>
      </c>
      <c r="K47" s="703">
        <v>0.21240000000000001</v>
      </c>
      <c r="L47" s="188">
        <f t="shared" si="9"/>
        <v>8.1199999999999992</v>
      </c>
      <c r="M47" s="413">
        <f t="shared" si="10"/>
        <v>3410.4</v>
      </c>
      <c r="N47" s="217"/>
    </row>
    <row r="48" spans="1:14" ht="22.5">
      <c r="A48" s="184" t="s">
        <v>12644</v>
      </c>
      <c r="B48" s="193" t="str">
        <f>IFERROR(VLOOKUP(A48,MEMÓRIA!$A:$P,2,FALSE),"")</f>
        <v>SINAPI 07/2024</v>
      </c>
      <c r="C48" s="193">
        <f>IFERROR(VLOOKUP(A48,MEMÓRIA!$A:$P,3,FALSE),"")</f>
        <v>98510</v>
      </c>
      <c r="D48" s="345" t="str">
        <f>IFERROR(VLOOKUP(A48,MEMÓRIA!$A:$P,4,FALSE),"")</f>
        <v>PLANTIO DE ÁRVORE ORNAMENTAL COM ALTURA DE MUDA MENOR OU IGUAL A 2,00 M . AF_07/2024</v>
      </c>
      <c r="E48" s="193" t="str">
        <f>IFERROR(VLOOKUP(A48,MEMÓRIA!$A:$P,5,FALSE),"")</f>
        <v>UN</v>
      </c>
      <c r="F48" s="185">
        <f>IFERROR(VLOOKUP(A48,MEMÓRIA!$A:$P,15,FALSE),"")</f>
        <v>10</v>
      </c>
      <c r="G48" s="197">
        <f>IFERROR(VLOOKUP(A48,MEMÓRIA!$A:$P,16,FALSE),"")</f>
        <v>109.11</v>
      </c>
      <c r="H48" s="188">
        <f t="shared" si="7"/>
        <v>109.11</v>
      </c>
      <c r="I48" s="188">
        <f t="shared" si="8"/>
        <v>1091.0999999999999</v>
      </c>
      <c r="J48" s="212">
        <f>IFERROR(VLOOKUP(A48,MEMÓRIA!$A:$Q,17,FALSE),"")</f>
        <v>111.97</v>
      </c>
      <c r="K48" s="703">
        <v>0.21240000000000001</v>
      </c>
      <c r="L48" s="188">
        <f t="shared" si="9"/>
        <v>135.75</v>
      </c>
      <c r="M48" s="413">
        <f t="shared" si="10"/>
        <v>1357.5</v>
      </c>
      <c r="N48" s="217"/>
    </row>
    <row r="49" spans="1:16">
      <c r="A49" s="184" t="s">
        <v>12646</v>
      </c>
      <c r="B49" s="193" t="str">
        <f>IFERROR(VLOOKUP(A49,MEMÓRIA!$A:$P,2,FALSE),"")</f>
        <v>SINAPI 07/2024</v>
      </c>
      <c r="C49" s="193">
        <f>IFERROR(VLOOKUP(A49,MEMÓRIA!$A:$P,3,FALSE),"")</f>
        <v>98509</v>
      </c>
      <c r="D49" s="345" t="str">
        <f>IFERROR(VLOOKUP(A49,MEMÓRIA!$A:$P,4,FALSE),"")</f>
        <v>PLANTIO DE ARBUSTO OU  CERCA VIVA. AF_07/2024</v>
      </c>
      <c r="E49" s="193" t="str">
        <f>IFERROR(VLOOKUP(A49,MEMÓRIA!$A:$P,5,FALSE),"")</f>
        <v>UN</v>
      </c>
      <c r="F49" s="185">
        <f>IFERROR(VLOOKUP(A49,MEMÓRIA!$A:$P,15,FALSE),"")</f>
        <v>40</v>
      </c>
      <c r="G49" s="197">
        <f>IFERROR(VLOOKUP(A49,MEMÓRIA!$A:$P,16,FALSE),"")</f>
        <v>72.48</v>
      </c>
      <c r="H49" s="188">
        <f t="shared" si="7"/>
        <v>72.48</v>
      </c>
      <c r="I49" s="188">
        <f t="shared" si="8"/>
        <v>2899.2</v>
      </c>
      <c r="J49" s="212">
        <f>IFERROR(VLOOKUP(A49,MEMÓRIA!$A:$Q,17,FALSE),"")</f>
        <v>72.63</v>
      </c>
      <c r="K49" s="703">
        <v>0.21240000000000001</v>
      </c>
      <c r="L49" s="188">
        <f t="shared" si="9"/>
        <v>88.06</v>
      </c>
      <c r="M49" s="413">
        <f t="shared" si="10"/>
        <v>3522.4</v>
      </c>
      <c r="N49" s="217"/>
    </row>
    <row r="50" spans="1:16">
      <c r="A50" s="184" t="s">
        <v>12647</v>
      </c>
      <c r="B50" s="193" t="str">
        <f>IFERROR(VLOOKUP(A50,MEMÓRIA!$A:$P,2,FALSE),"")</f>
        <v>SINAPI 07/2024</v>
      </c>
      <c r="C50" s="193">
        <f>IFERROR(VLOOKUP(A50,MEMÓRIA!$A:$P,3,FALSE),"")</f>
        <v>98504</v>
      </c>
      <c r="D50" s="345" t="str">
        <f>IFERROR(VLOOKUP(A50,MEMÓRIA!$A:$P,4,FALSE),"")</f>
        <v>PLANTIO DE GRAMA BATATAIS EM PLACAS. AF_07/2024</v>
      </c>
      <c r="E50" s="193" t="str">
        <f>IFERROR(VLOOKUP(A50,MEMÓRIA!$A:$P,5,FALSE),"")</f>
        <v>M2</v>
      </c>
      <c r="F50" s="185">
        <f>IFERROR(VLOOKUP(A50,MEMÓRIA!$A:$P,15,FALSE),"")</f>
        <v>131.04</v>
      </c>
      <c r="G50" s="197">
        <f>IFERROR(VLOOKUP(A50,MEMÓRIA!$A:$P,16,FALSE),"")</f>
        <v>19.21</v>
      </c>
      <c r="H50" s="188">
        <f t="shared" si="7"/>
        <v>19.21</v>
      </c>
      <c r="I50" s="188">
        <f t="shared" si="8"/>
        <v>2517.27</v>
      </c>
      <c r="J50" s="212">
        <f>IFERROR(VLOOKUP(A50,MEMÓRIA!$A:$Q,17,FALSE),"")</f>
        <v>19.579999999999998</v>
      </c>
      <c r="K50" s="703">
        <v>0.21240000000000001</v>
      </c>
      <c r="L50" s="188">
        <f t="shared" si="9"/>
        <v>23.74</v>
      </c>
      <c r="M50" s="413">
        <f t="shared" si="10"/>
        <v>3110.89</v>
      </c>
      <c r="N50" s="217"/>
    </row>
    <row r="51" spans="1:16">
      <c r="A51" s="184" t="s">
        <v>12648</v>
      </c>
      <c r="B51" s="193" t="str">
        <f>IFERROR(VLOOKUP(A51,MEMÓRIA!$A:$P,2,FALSE),"")</f>
        <v>SINAPI 07/2024</v>
      </c>
      <c r="C51" s="193">
        <f>IFERROR(VLOOKUP(A51,MEMÓRIA!$A:$P,3,FALSE),"")</f>
        <v>94319</v>
      </c>
      <c r="D51" s="345" t="str">
        <f>IFERROR(VLOOKUP(A51,MEMÓRIA!$A:$P,4,FALSE),"")</f>
        <v>ATERRO MANUAL DE VALAS COM SOLO ARGILO-ARENOSO. AF_08/2023</v>
      </c>
      <c r="E51" s="193" t="str">
        <f>IFERROR(VLOOKUP(A51,MEMÓRIA!$A:$P,5,FALSE),"")</f>
        <v>M3</v>
      </c>
      <c r="F51" s="185">
        <f>IFERROR(VLOOKUP(A51,MEMÓRIA!$A:$P,15,FALSE),"")</f>
        <v>41.27</v>
      </c>
      <c r="G51" s="197">
        <f>IFERROR(VLOOKUP(A51,MEMÓRIA!$A:$P,16,FALSE),"")</f>
        <v>75.66</v>
      </c>
      <c r="H51" s="188">
        <f t="shared" si="7"/>
        <v>75.66</v>
      </c>
      <c r="I51" s="188">
        <f t="shared" si="8"/>
        <v>3122.48</v>
      </c>
      <c r="J51" s="212">
        <f>IFERROR(VLOOKUP(A51,MEMÓRIA!$A:$Q,17,FALSE),"")</f>
        <v>78.209999999999994</v>
      </c>
      <c r="K51" s="703">
        <v>0.21240000000000001</v>
      </c>
      <c r="L51" s="188">
        <f t="shared" si="9"/>
        <v>94.82</v>
      </c>
      <c r="M51" s="413">
        <f t="shared" si="10"/>
        <v>3913.22</v>
      </c>
      <c r="N51" s="217"/>
    </row>
    <row r="52" spans="1:16">
      <c r="A52" s="184" t="s">
        <v>12651</v>
      </c>
      <c r="B52" s="193" t="str">
        <f>IFERROR(VLOOKUP(A52,MEMÓRIA!$A:$P,2,FALSE),"")</f>
        <v>SINAPI 07/2024</v>
      </c>
      <c r="C52" s="193">
        <f>IFERROR(VLOOKUP(A52,MEMÓRIA!$A:$P,3,FALSE),"")</f>
        <v>98520</v>
      </c>
      <c r="D52" s="345" t="str">
        <f>IFERROR(VLOOKUP(A52,MEMÓRIA!$A:$P,4,FALSE),"")</f>
        <v>APLICAÇÃO DE ADUBO EM SOLO. AF_07/2024</v>
      </c>
      <c r="E52" s="193" t="str">
        <f>IFERROR(VLOOKUP(A52,MEMÓRIA!$A:$P,5,FALSE),"")</f>
        <v>M2</v>
      </c>
      <c r="F52" s="185">
        <f>IFERROR(VLOOKUP(A52,MEMÓRIA!$A:$P,15,FALSE),"")</f>
        <v>131.04</v>
      </c>
      <c r="G52" s="197">
        <f>IFERROR(VLOOKUP(A52,MEMÓRIA!$A:$P,16,FALSE),"")</f>
        <v>4.3899999999999997</v>
      </c>
      <c r="H52" s="188">
        <f t="shared" si="7"/>
        <v>4.3899999999999997</v>
      </c>
      <c r="I52" s="188">
        <f t="shared" si="8"/>
        <v>575.26</v>
      </c>
      <c r="J52" s="212">
        <f>IFERROR(VLOOKUP(A52,MEMÓRIA!$A:$Q,17,FALSE),"")</f>
        <v>4.54</v>
      </c>
      <c r="K52" s="703">
        <v>0.21240000000000001</v>
      </c>
      <c r="L52" s="188">
        <f t="shared" si="9"/>
        <v>5.5</v>
      </c>
      <c r="M52" s="413">
        <f t="shared" si="10"/>
        <v>720.72</v>
      </c>
      <c r="N52" s="217"/>
    </row>
    <row r="53" spans="1:16" ht="33.75">
      <c r="A53" s="184" t="s">
        <v>12653</v>
      </c>
      <c r="B53" s="193" t="str">
        <f>IFERROR(VLOOKUP(A53,MEMÓRIA!$A:$P,2,FALSE),"")</f>
        <v>SINAPI 07/2024</v>
      </c>
      <c r="C53" s="193">
        <f>IFERROR(VLOOKUP(A53,MEMÓRIA!$A:$P,3,FALSE),"")</f>
        <v>103307</v>
      </c>
      <c r="D53" s="345" t="str">
        <f>IFERROR(VLOOKUP(A53,MEMÓRIA!$A:$P,4,FALSE),"")</f>
        <v>INSTALAÇÃO DE LIXEIRA METÁLICA DUPLA, CAPACIDADE DE 60 L, EM TUBO DE AÇO CARBONO E CESTOS EM CHAPA DE AÇO COM PINTURA ELETROSTÁTICA, SOBRE PISO DE CONCRETO EXISTENTE. AF_11/2021</v>
      </c>
      <c r="E53" s="193" t="str">
        <f>IFERROR(VLOOKUP(A53,MEMÓRIA!$A:$P,5,FALSE),"")</f>
        <v>UN</v>
      </c>
      <c r="F53" s="185">
        <f>IFERROR(VLOOKUP(A53,MEMÓRIA!$A:$P,15,FALSE),"")</f>
        <v>6</v>
      </c>
      <c r="G53" s="197">
        <f>IFERROR(VLOOKUP(A53,MEMÓRIA!$A:$P,16,FALSE),"")</f>
        <v>1326.39</v>
      </c>
      <c r="H53" s="188">
        <f t="shared" si="7"/>
        <v>1326.39</v>
      </c>
      <c r="I53" s="188">
        <f t="shared" si="8"/>
        <v>7958.34</v>
      </c>
      <c r="J53" s="212">
        <f>IFERROR(VLOOKUP(A53,MEMÓRIA!$A:$Q,17,FALSE),"")</f>
        <v>1336.1</v>
      </c>
      <c r="K53" s="703">
        <v>0.21240000000000001</v>
      </c>
      <c r="L53" s="188">
        <f t="shared" si="9"/>
        <v>1619.89</v>
      </c>
      <c r="M53" s="413">
        <f t="shared" si="10"/>
        <v>9719.34</v>
      </c>
      <c r="N53" s="217"/>
    </row>
    <row r="54" spans="1:16" ht="33.75">
      <c r="A54" s="184" t="s">
        <v>12657</v>
      </c>
      <c r="B54" s="193" t="str">
        <f>IFERROR(VLOOKUP(A54,MEMÓRIA!$A:$P,2,FALSE),"")</f>
        <v>SINAPI 07/2024</v>
      </c>
      <c r="C54" s="193">
        <f>IFERROR(VLOOKUP(A54,MEMÓRIA!$A:$P,3,FALSE),"")</f>
        <v>103314</v>
      </c>
      <c r="D54" s="345" t="str">
        <f>IFERROR(VLOOKUP(A54,MEMÓRIA!$A:$P,4,FALSE),"")</f>
        <v>INSTALAÇÃO DE PERGOLADO DE MADEIRA, EM MAÇARANDUBA, ANGELIM OU EQUIVALENTE DA REGIÃO, FIXADO COM CONCRETO SOBRE PISO DE CONCRETO EXISTENTE. AF_11/2021</v>
      </c>
      <c r="E54" s="193" t="str">
        <f>IFERROR(VLOOKUP(A54,MEMÓRIA!$A:$P,5,FALSE),"")</f>
        <v>M2</v>
      </c>
      <c r="F54" s="185">
        <f>IFERROR(VLOOKUP(A54,MEMÓRIA!$A:$P,15,FALSE),"")</f>
        <v>16.559999999999999</v>
      </c>
      <c r="G54" s="197">
        <f>IFERROR(VLOOKUP(A54,MEMÓRIA!$A:$P,16,FALSE),"")</f>
        <v>264.77999999999997</v>
      </c>
      <c r="H54" s="188">
        <f t="shared" si="7"/>
        <v>264.77999999999997</v>
      </c>
      <c r="I54" s="188">
        <f t="shared" si="8"/>
        <v>4384.75</v>
      </c>
      <c r="J54" s="212">
        <f>IFERROR(VLOOKUP(A54,MEMÓRIA!$A:$Q,17,FALSE),"")</f>
        <v>268.18</v>
      </c>
      <c r="K54" s="703">
        <v>0.21240000000000001</v>
      </c>
      <c r="L54" s="188">
        <f t="shared" si="9"/>
        <v>325.14</v>
      </c>
      <c r="M54" s="413">
        <f t="shared" si="10"/>
        <v>5384.32</v>
      </c>
      <c r="N54" s="217"/>
    </row>
    <row r="55" spans="1:16" s="446" customFormat="1" ht="33.75">
      <c r="A55" s="184" t="s">
        <v>12658</v>
      </c>
      <c r="B55" s="193" t="str">
        <f>IFERROR(VLOOKUP(A55,MEMÓRIA!$A:$P,2,FALSE),"")</f>
        <v>COMPOSIÇÃO</v>
      </c>
      <c r="C55" s="193" t="str">
        <f>IFERROR(VLOOKUP(A55,MEMÓRIA!$A:$P,3,FALSE),"")</f>
        <v>007</v>
      </c>
      <c r="D55" s="345" t="str">
        <f>IFERROR(VLOOKUP(A55,MEMÓRIA!$A:$P,4,FALSE),"")</f>
        <v>MESA DE CONCRETO POLIDO FCK=21 MPA, COM TABULEIRO EM PASTILHA CERÂMICA, BASE DE TUBO DE CONCRETO ø=0,30M E BANCOS EM TUBO DE CONCRETO ø=0,40M</v>
      </c>
      <c r="E55" s="193" t="str">
        <f>IFERROR(VLOOKUP(A55,MEMÓRIA!$A:$P,5,FALSE),"")</f>
        <v xml:space="preserve">UN    </v>
      </c>
      <c r="F55" s="185">
        <f>IFERROR(VLOOKUP(A55,MEMÓRIA!$A:$P,15,FALSE),"")</f>
        <v>2</v>
      </c>
      <c r="G55" s="197">
        <f>IFERROR(VLOOKUP(A55,MEMÓRIA!$A:$P,16,FALSE),"")</f>
        <v>871.6</v>
      </c>
      <c r="H55" s="188">
        <f t="shared" si="7"/>
        <v>871.6</v>
      </c>
      <c r="I55" s="188">
        <f t="shared" si="8"/>
        <v>1743.2</v>
      </c>
      <c r="J55" s="212">
        <f>IFERROR(VLOOKUP(A55,MEMÓRIA!$A:$Q,17,FALSE),"")</f>
        <v>917.27</v>
      </c>
      <c r="K55" s="703">
        <v>0.21240000000000001</v>
      </c>
      <c r="L55" s="188">
        <f t="shared" si="9"/>
        <v>1112.0999999999999</v>
      </c>
      <c r="M55" s="413">
        <f t="shared" si="10"/>
        <v>2224.1999999999998</v>
      </c>
      <c r="N55" s="704"/>
      <c r="O55" s="704"/>
      <c r="P55" s="705"/>
    </row>
    <row r="56" spans="1:16">
      <c r="A56" s="184" t="s">
        <v>12660</v>
      </c>
      <c r="B56" s="193" t="str">
        <f>IFERROR(VLOOKUP(A56,MEMÓRIA!$A:$P,2,FALSE),"")</f>
        <v>COMPOSIÇÃO</v>
      </c>
      <c r="C56" s="193" t="str">
        <f>IFERROR(VLOOKUP(A56,MEMÓRIA!$A:$P,3,FALSE),"")</f>
        <v>017</v>
      </c>
      <c r="D56" s="345" t="str">
        <f>IFERROR(VLOOKUP(A56,MEMÓRIA!$A:$P,4,FALSE),"")</f>
        <v>MOBOLIÁRIO URBANO-BANCO DE PRAÇA SEM ENCOSTO</v>
      </c>
      <c r="E56" s="193" t="str">
        <f>IFERROR(VLOOKUP(A56,MEMÓRIA!$A:$P,5,FALSE),"")</f>
        <v>M</v>
      </c>
      <c r="F56" s="185">
        <f>IFERROR(VLOOKUP(A56,MEMÓRIA!$A:$P,15,FALSE),"")</f>
        <v>27.52</v>
      </c>
      <c r="G56" s="197">
        <f>IFERROR(VLOOKUP(A56,MEMÓRIA!$A:$P,16,FALSE),"")</f>
        <v>807.12</v>
      </c>
      <c r="H56" s="188">
        <f t="shared" si="7"/>
        <v>807.12</v>
      </c>
      <c r="I56" s="188">
        <f t="shared" si="8"/>
        <v>22211.94</v>
      </c>
      <c r="J56" s="212">
        <f>IFERROR(VLOOKUP(A56,MEMÓRIA!$A:$Q,17,FALSE),"")</f>
        <v>811.45</v>
      </c>
      <c r="K56" s="703">
        <v>0.21240000000000001</v>
      </c>
      <c r="L56" s="188">
        <f t="shared" si="9"/>
        <v>983.8</v>
      </c>
      <c r="M56" s="413">
        <f t="shared" si="10"/>
        <v>27074.18</v>
      </c>
      <c r="N56"/>
    </row>
    <row r="57" spans="1:16" ht="22.5">
      <c r="A57" s="184" t="s">
        <v>12662</v>
      </c>
      <c r="B57" s="193" t="str">
        <f>IFERROR(VLOOKUP(A57,MEMÓRIA!$A:$P,2,FALSE),"")</f>
        <v>COMPOSIÇÃO</v>
      </c>
      <c r="C57" s="193" t="str">
        <f>IFERROR(VLOOKUP(A57,MEMÓRIA!$A:$P,3,FALSE),"")</f>
        <v>011</v>
      </c>
      <c r="D57" s="345" t="str">
        <f>IFERROR(VLOOKUP(A57,MEMÓRIA!$A:$P,4,FALSE),"")</f>
        <v>PLACA DE INAUGURAÇÃO EM ALUMÍNIO COM ACRÍLICO, 80X60CM, COM LOGOMARCA E MOLDURA</v>
      </c>
      <c r="E57" s="193" t="str">
        <f>IFERROR(VLOOKUP(A57,MEMÓRIA!$A:$P,5,FALSE),"")</f>
        <v>UN</v>
      </c>
      <c r="F57" s="185">
        <f>IFERROR(VLOOKUP(A57,MEMÓRIA!$A:$P,15,FALSE),"")</f>
        <v>1</v>
      </c>
      <c r="G57" s="197">
        <f>IFERROR(VLOOKUP(A57,MEMÓRIA!$A:$P,16,FALSE),"")</f>
        <v>1214.1199999999999</v>
      </c>
      <c r="H57" s="188">
        <f t="shared" si="7"/>
        <v>1214.1199999999999</v>
      </c>
      <c r="I57" s="188">
        <f t="shared" si="8"/>
        <v>1214.1199999999999</v>
      </c>
      <c r="J57" s="212">
        <f>IFERROR(VLOOKUP(A57,MEMÓRIA!$A:$Q,17,FALSE),"")</f>
        <v>1215.9100000000001</v>
      </c>
      <c r="K57" s="703">
        <v>0.21240000000000001</v>
      </c>
      <c r="L57" s="188">
        <f t="shared" si="9"/>
        <v>1474.17</v>
      </c>
      <c r="M57" s="413">
        <f t="shared" si="10"/>
        <v>1474.17</v>
      </c>
      <c r="N57"/>
    </row>
    <row r="58" spans="1:16" s="556" customFormat="1">
      <c r="A58" s="561">
        <v>4</v>
      </c>
      <c r="B58" s="548"/>
      <c r="C58" s="548"/>
      <c r="D58" s="595" t="str">
        <f>IFERROR(VLOOKUP(A58,MEMÓRIA!$A:$P,4,FALSE),"")</f>
        <v>ADMINISTRAÇÃO LOCAL</v>
      </c>
      <c r="E58" s="548"/>
      <c r="F58" s="548"/>
      <c r="G58" s="548"/>
      <c r="H58" s="548"/>
      <c r="I58" s="596" t="e">
        <f>+#REF!</f>
        <v>#REF!</v>
      </c>
      <c r="J58" s="548"/>
      <c r="K58" s="679"/>
      <c r="L58" s="548"/>
      <c r="M58" s="693">
        <f>SUM(M59:M59)</f>
        <v>12610.85</v>
      </c>
      <c r="N58" s="585"/>
    </row>
    <row r="59" spans="1:16" ht="15.75" thickBot="1">
      <c r="A59" s="184" t="s">
        <v>12913</v>
      </c>
      <c r="B59" s="193" t="str">
        <f>IFERROR(VLOOKUP(A59,MEMÓRIA!$A:$P,2,FALSE),"")</f>
        <v>COMPOSIÇÃO</v>
      </c>
      <c r="C59" s="193" t="str">
        <f>IFERROR(VLOOKUP(A59,MEMÓRIA!$A:$P,3,FALSE),"")</f>
        <v>020</v>
      </c>
      <c r="D59" s="345" t="str">
        <f>IFERROR(VLOOKUP(A59,MEMÓRIA!$A:$P,4,FALSE),"")</f>
        <v>ADMINISTRAÇÃO LOCAL DE OBRA</v>
      </c>
      <c r="E59" s="193" t="str">
        <f>IFERROR(VLOOKUP(A59,MEMÓRIA!$A:$P,5,FALSE),"")</f>
        <v>UN</v>
      </c>
      <c r="F59" s="185">
        <f>IFERROR(VLOOKUP(A59,MEMÓRIA!$A:$P,15,FALSE),"")</f>
        <v>1</v>
      </c>
      <c r="G59" s="197">
        <f>IFERROR(VLOOKUP(A59,MEMÓRIA!$A:$P,16,FALSE),"")</f>
        <v>9018.86</v>
      </c>
      <c r="H59" s="188">
        <f>IFERROR(TRUNC(SUM(G59*$O$10),2),"")</f>
        <v>9018.86</v>
      </c>
      <c r="I59" s="188">
        <f>IFERROR(TRUNC(H59*F59,2),"")</f>
        <v>9018.86</v>
      </c>
      <c r="J59" s="212">
        <f>IFERROR(VLOOKUP(A59,MEMÓRIA!$A:$Q,17,FALSE),"")</f>
        <v>10401.56</v>
      </c>
      <c r="K59" s="703">
        <v>0.21240000000000001</v>
      </c>
      <c r="L59" s="188">
        <f>+J59*$M$10+J59</f>
        <v>12610.85</v>
      </c>
      <c r="M59" s="413">
        <f>IFERROR(TRUNC(L59*F59,3),"")</f>
        <v>12610.85</v>
      </c>
      <c r="N59" s="217"/>
    </row>
    <row r="60" spans="1:16" s="189" customFormat="1" ht="15.75" thickBot="1">
      <c r="A60" s="954" t="s">
        <v>12931</v>
      </c>
      <c r="B60" s="955"/>
      <c r="C60" s="955"/>
      <c r="D60" s="955"/>
      <c r="E60" s="955"/>
      <c r="F60" s="955"/>
      <c r="G60" s="955"/>
      <c r="H60" s="956"/>
      <c r="I60" s="45" t="e">
        <f>+#REF!+I28+I15+I12</f>
        <v>#REF!</v>
      </c>
      <c r="J60" s="962" t="s">
        <v>12678</v>
      </c>
      <c r="K60" s="963"/>
      <c r="L60" s="964"/>
      <c r="M60" s="45">
        <f>+M28+M15+M12+M58</f>
        <v>252358.91</v>
      </c>
      <c r="N60" s="268">
        <f>N61-M60</f>
        <v>46347.09</v>
      </c>
    </row>
    <row r="61" spans="1:16">
      <c r="A61" s="691"/>
      <c r="B61" s="691"/>
      <c r="C61" s="691"/>
      <c r="D61" s="691"/>
      <c r="E61" s="691"/>
      <c r="F61" s="691"/>
      <c r="G61" s="691"/>
      <c r="H61" s="691"/>
      <c r="I61" s="691"/>
      <c r="J61" s="691"/>
      <c r="K61" s="691"/>
      <c r="L61" s="691"/>
      <c r="M61" s="691"/>
      <c r="N61" s="267">
        <f>287306+11400</f>
        <v>298706</v>
      </c>
    </row>
    <row r="62" spans="1:16">
      <c r="A62" s="452"/>
      <c r="B62" s="125"/>
      <c r="C62" s="125"/>
      <c r="D62" s="125"/>
      <c r="E62" s="125"/>
      <c r="F62" s="129"/>
      <c r="G62" s="198"/>
      <c r="H62" s="125"/>
      <c r="I62" s="213"/>
      <c r="J62" s="213"/>
      <c r="K62" s="213"/>
      <c r="L62" s="125"/>
      <c r="M62" s="125"/>
      <c r="N62" s="313">
        <v>243633.12</v>
      </c>
    </row>
    <row r="63" spans="1:16">
      <c r="A63" s="66"/>
      <c r="B63" s="9"/>
      <c r="C63" s="14"/>
      <c r="D63" s="20"/>
      <c r="E63" s="9"/>
      <c r="F63" s="130"/>
      <c r="G63" s="199"/>
      <c r="H63" s="21"/>
      <c r="I63" s="21"/>
      <c r="J63" s="21"/>
      <c r="K63" s="21"/>
      <c r="L63" s="21"/>
      <c r="M63" s="21"/>
      <c r="N63" s="439">
        <f>+N62-M60</f>
        <v>-8725.7900000000009</v>
      </c>
    </row>
    <row r="64" spans="1:16">
      <c r="A64" s="66"/>
      <c r="B64" s="9"/>
      <c r="C64" s="14"/>
      <c r="D64" s="20"/>
      <c r="E64" s="9"/>
      <c r="F64" s="130"/>
      <c r="G64" s="199"/>
      <c r="H64" s="21"/>
      <c r="I64" s="21"/>
      <c r="J64" s="21"/>
      <c r="K64" s="21"/>
      <c r="L64" s="771"/>
      <c r="M64" s="21"/>
      <c r="N64" s="439">
        <f>+N63/L33</f>
        <v>-11.92</v>
      </c>
    </row>
    <row r="65" spans="1:245">
      <c r="A65" s="66"/>
      <c r="B65" s="9"/>
      <c r="C65" s="14"/>
      <c r="D65" s="20"/>
      <c r="E65" s="9"/>
      <c r="F65" s="130"/>
      <c r="G65" s="199"/>
      <c r="H65" s="21"/>
      <c r="I65" s="21"/>
      <c r="J65" s="21"/>
      <c r="K65" s="21"/>
      <c r="L65" s="21"/>
      <c r="M65" s="21"/>
      <c r="N65" s="439" t="e">
        <f>+N63/#REF!</f>
        <v>#REF!</v>
      </c>
    </row>
    <row r="66" spans="1:245">
      <c r="A66" s="66"/>
      <c r="B66" s="9"/>
      <c r="C66" s="14"/>
      <c r="D66" s="20"/>
      <c r="E66" s="9"/>
      <c r="F66" s="130"/>
      <c r="G66" s="199"/>
      <c r="H66" s="21"/>
      <c r="I66" s="21"/>
      <c r="J66" s="21"/>
      <c r="K66" s="21"/>
      <c r="L66" s="507"/>
      <c r="M66" s="21"/>
      <c r="N66" s="439"/>
    </row>
    <row r="67" spans="1:245">
      <c r="A67" s="66"/>
      <c r="B67" s="9"/>
      <c r="C67" s="14"/>
      <c r="D67" s="20"/>
      <c r="E67" s="9"/>
      <c r="F67" s="130"/>
      <c r="G67" s="199"/>
      <c r="H67" s="21"/>
      <c r="I67" s="21"/>
      <c r="J67" s="21"/>
      <c r="K67" s="21"/>
      <c r="L67" s="21"/>
      <c r="M67" s="21"/>
      <c r="N67" s="439"/>
    </row>
    <row r="68" spans="1:245">
      <c r="A68" s="66"/>
      <c r="B68" s="47"/>
      <c r="C68" s="46"/>
      <c r="D68" s="20"/>
      <c r="E68" s="9"/>
      <c r="F68" s="130"/>
      <c r="G68" s="200"/>
      <c r="H68" s="48"/>
      <c r="I68" s="48"/>
      <c r="J68" s="48"/>
      <c r="K68" s="48"/>
      <c r="L68" s="48"/>
      <c r="M68" s="48"/>
      <c r="N68" s="438"/>
    </row>
    <row r="69" spans="1:245">
      <c r="A69" s="839"/>
      <c r="B69" s="839"/>
      <c r="C69" s="839"/>
      <c r="D69" s="839"/>
      <c r="E69" s="911"/>
      <c r="F69" s="911"/>
      <c r="G69" s="911"/>
      <c r="H69" s="911"/>
      <c r="I69" s="911"/>
      <c r="J69" s="911"/>
      <c r="K69" s="911"/>
      <c r="L69" s="911"/>
      <c r="M69" s="911"/>
      <c r="N69" s="440"/>
    </row>
    <row r="70" spans="1:245" ht="12.75" customHeight="1">
      <c r="A70" s="839"/>
      <c r="B70" s="839"/>
      <c r="C70" s="839"/>
      <c r="D70" s="839"/>
      <c r="E70" s="839"/>
      <c r="F70" s="839"/>
      <c r="G70" s="839"/>
      <c r="H70" s="839"/>
      <c r="I70" s="839"/>
      <c r="J70" s="839"/>
      <c r="K70" s="839"/>
      <c r="L70" s="839"/>
      <c r="M70" s="839"/>
    </row>
    <row r="71" spans="1:245" ht="12.75" customHeight="1">
      <c r="A71" s="839" t="s">
        <v>12679</v>
      </c>
      <c r="B71" s="839"/>
      <c r="C71" s="839"/>
      <c r="D71" s="839"/>
      <c r="E71" s="406"/>
      <c r="F71" s="131"/>
      <c r="G71" s="201"/>
      <c r="H71" s="406"/>
      <c r="I71" s="214"/>
      <c r="J71" s="214"/>
      <c r="K71" s="214"/>
      <c r="L71" s="406"/>
      <c r="M71" s="406"/>
      <c r="N71" s="443"/>
    </row>
    <row r="72" spans="1:245">
      <c r="A72" s="952"/>
      <c r="B72" s="952"/>
      <c r="C72" s="952"/>
      <c r="D72" s="952"/>
      <c r="E72" s="953"/>
      <c r="F72" s="953"/>
      <c r="G72" s="953"/>
      <c r="H72" s="953"/>
      <c r="I72" s="953"/>
      <c r="J72" s="953"/>
      <c r="K72" s="953"/>
      <c r="L72" s="953"/>
      <c r="M72" s="953"/>
      <c r="N72" s="260"/>
    </row>
    <row r="73" spans="1:245" ht="15.75" hidden="1" thickBot="1">
      <c r="A73" s="451"/>
      <c r="B73" s="451"/>
      <c r="C73" s="451"/>
      <c r="D73" s="957"/>
      <c r="E73" s="958"/>
      <c r="F73" s="958"/>
      <c r="G73" s="958"/>
      <c r="H73" s="958"/>
      <c r="I73" s="958"/>
      <c r="J73" s="958"/>
      <c r="K73" s="958"/>
      <c r="L73" s="958"/>
      <c r="M73" s="958"/>
    </row>
    <row r="74" spans="1:245" ht="25.5" hidden="1" customHeight="1" thickBot="1">
      <c r="A74" s="959"/>
      <c r="B74" s="960"/>
      <c r="C74" s="960"/>
      <c r="D74" s="960"/>
      <c r="E74" s="960"/>
      <c r="F74" s="960"/>
      <c r="G74" s="960"/>
      <c r="H74" s="960"/>
      <c r="I74" s="960"/>
      <c r="J74" s="960"/>
      <c r="K74" s="960"/>
      <c r="L74" s="960"/>
      <c r="M74" s="961"/>
    </row>
    <row r="75" spans="1:245" hidden="1">
      <c r="A75" s="66"/>
      <c r="B75" s="9"/>
      <c r="C75" s="14"/>
      <c r="D75" s="20"/>
      <c r="E75" s="9"/>
      <c r="F75" s="132"/>
      <c r="G75" s="202"/>
      <c r="H75" s="15"/>
      <c r="I75" s="15"/>
      <c r="J75" s="15"/>
      <c r="K75" s="15"/>
      <c r="L75" s="15"/>
      <c r="M75" s="15"/>
    </row>
    <row r="76" spans="1:245" hidden="1">
      <c r="A76" s="66"/>
      <c r="B76" s="9"/>
      <c r="C76" s="14"/>
      <c r="D76" s="20"/>
      <c r="E76" s="9"/>
      <c r="F76" s="132"/>
      <c r="G76" s="202"/>
      <c r="H76" s="15"/>
      <c r="I76" s="15"/>
      <c r="J76" s="15"/>
      <c r="K76" s="15"/>
      <c r="L76" s="15"/>
      <c r="M76" s="15"/>
    </row>
    <row r="77" spans="1:245" hidden="1">
      <c r="A77" s="391"/>
      <c r="B77" s="62"/>
      <c r="C77" s="63"/>
      <c r="D77" s="64"/>
      <c r="E77" s="62"/>
      <c r="F77" s="133"/>
      <c r="G77" s="203"/>
      <c r="H77" s="65"/>
      <c r="I77" s="65"/>
      <c r="J77" s="65"/>
      <c r="K77" s="65"/>
      <c r="L77" s="65"/>
      <c r="M77" s="65"/>
      <c r="N77" s="139"/>
      <c r="O77" s="6"/>
      <c r="P77" s="6"/>
      <c r="Q77" s="17"/>
      <c r="R77" s="10"/>
      <c r="S77" s="10"/>
      <c r="T77" s="10"/>
      <c r="U77" s="10"/>
      <c r="V77" s="11"/>
      <c r="W77" s="11"/>
      <c r="X77" s="6"/>
      <c r="Y77" s="6"/>
      <c r="Z77" s="17"/>
      <c r="AA77" s="10"/>
      <c r="AB77" s="10"/>
      <c r="AC77" s="10"/>
      <c r="AD77" s="10"/>
      <c r="AE77" s="11"/>
      <c r="AF77" s="11"/>
      <c r="AG77" s="6"/>
      <c r="AH77" s="6"/>
      <c r="AI77" s="17"/>
      <c r="AJ77" s="10"/>
      <c r="AK77" s="10"/>
      <c r="AL77" s="10"/>
      <c r="AM77" s="10"/>
      <c r="AN77" s="11"/>
      <c r="AO77" s="11"/>
      <c r="AP77" s="6"/>
      <c r="AQ77" s="6"/>
      <c r="AR77" s="17"/>
      <c r="AS77" s="10"/>
      <c r="AT77" s="10"/>
      <c r="AU77" s="10"/>
      <c r="AV77" s="10"/>
      <c r="AW77" s="11"/>
      <c r="AX77" s="11"/>
      <c r="AY77" s="6"/>
      <c r="AZ77" s="6"/>
      <c r="BA77" s="17"/>
      <c r="BB77" s="10"/>
      <c r="BC77" s="10"/>
      <c r="BD77" s="10"/>
      <c r="BE77" s="10"/>
      <c r="BF77" s="11"/>
      <c r="BG77" s="11"/>
      <c r="BH77" s="6"/>
      <c r="BI77" s="6"/>
      <c r="BJ77" s="17"/>
      <c r="BK77" s="10"/>
      <c r="BL77" s="10"/>
      <c r="BM77" s="10"/>
      <c r="BN77" s="10"/>
      <c r="BO77" s="11"/>
      <c r="BP77" s="11"/>
      <c r="BQ77" s="6"/>
      <c r="BR77" s="6"/>
      <c r="BS77" s="17"/>
      <c r="BT77" s="10"/>
      <c r="BU77" s="10"/>
      <c r="BV77" s="10"/>
      <c r="BW77" s="10"/>
      <c r="BX77" s="11"/>
      <c r="BY77" s="11"/>
      <c r="BZ77" s="6"/>
      <c r="CA77" s="6"/>
      <c r="CB77" s="17"/>
      <c r="CC77" s="10"/>
      <c r="CD77" s="10"/>
      <c r="CE77" s="10"/>
      <c r="CF77" s="10"/>
      <c r="CG77" s="11"/>
      <c r="CH77" s="11"/>
      <c r="CI77" s="6"/>
      <c r="CJ77" s="6"/>
      <c r="CK77" s="17"/>
      <c r="CL77" s="10"/>
      <c r="CM77" s="10"/>
      <c r="CN77" s="10"/>
      <c r="CO77" s="10"/>
      <c r="CP77" s="11"/>
      <c r="CQ77" s="11"/>
      <c r="CR77" s="6"/>
      <c r="CS77" s="6"/>
      <c r="CT77" s="17"/>
      <c r="CU77" s="10"/>
      <c r="CV77" s="10"/>
      <c r="CW77" s="10"/>
      <c r="CX77" s="10"/>
      <c r="CY77" s="11"/>
      <c r="CZ77" s="11"/>
      <c r="DA77" s="6"/>
      <c r="DB77" s="6"/>
      <c r="DC77" s="17"/>
      <c r="DD77" s="10"/>
      <c r="DE77" s="10"/>
      <c r="DF77" s="10"/>
      <c r="DG77" s="10"/>
      <c r="DH77" s="11"/>
      <c r="DI77" s="11"/>
      <c r="DJ77" s="6"/>
      <c r="DK77" s="6"/>
      <c r="DL77" s="17"/>
      <c r="DM77" s="10"/>
      <c r="DN77" s="10"/>
      <c r="DO77" s="10"/>
      <c r="DP77" s="10"/>
      <c r="DQ77" s="11"/>
      <c r="DR77" s="11"/>
      <c r="DS77" s="6"/>
      <c r="DT77" s="6"/>
      <c r="DU77" s="17"/>
      <c r="DV77" s="10"/>
      <c r="DW77" s="10"/>
      <c r="DX77" s="10"/>
      <c r="DY77" s="10"/>
      <c r="DZ77" s="11"/>
      <c r="EA77" s="11"/>
      <c r="EB77" s="6"/>
      <c r="EC77" s="6"/>
      <c r="ED77" s="17"/>
      <c r="EE77" s="10"/>
      <c r="EF77" s="10"/>
      <c r="EG77" s="10"/>
      <c r="EH77" s="10"/>
      <c r="EI77" s="11"/>
      <c r="EJ77" s="11"/>
      <c r="EK77" s="6"/>
      <c r="EL77" s="6"/>
      <c r="EM77" s="17"/>
      <c r="EN77" s="10"/>
      <c r="EO77" s="10"/>
      <c r="EP77" s="10"/>
      <c r="EQ77" s="10"/>
      <c r="ER77" s="11"/>
      <c r="ES77" s="11"/>
      <c r="ET77" s="6"/>
      <c r="EU77" s="6"/>
      <c r="EV77" s="17"/>
      <c r="EW77" s="10"/>
      <c r="EX77" s="10"/>
      <c r="EY77" s="10"/>
      <c r="EZ77" s="10"/>
      <c r="FA77" s="11"/>
      <c r="FB77" s="11"/>
      <c r="FC77" s="6"/>
      <c r="FD77" s="6"/>
      <c r="FE77" s="17"/>
      <c r="FF77" s="10"/>
      <c r="FG77" s="10"/>
      <c r="FH77" s="10"/>
      <c r="FI77" s="10"/>
      <c r="FJ77" s="11"/>
      <c r="FK77" s="11"/>
      <c r="FL77" s="6"/>
      <c r="FM77" s="6"/>
      <c r="FN77" s="17"/>
      <c r="FO77" s="10"/>
      <c r="FP77" s="10"/>
      <c r="FQ77" s="10"/>
      <c r="FR77" s="10"/>
      <c r="FS77" s="11"/>
      <c r="FT77" s="11"/>
      <c r="FU77" s="6"/>
      <c r="FV77" s="6"/>
      <c r="FW77" s="17"/>
      <c r="FX77" s="10"/>
      <c r="FY77" s="10"/>
      <c r="FZ77" s="10"/>
      <c r="GA77" s="10"/>
      <c r="GB77" s="11"/>
      <c r="GC77" s="11"/>
      <c r="GD77" s="6"/>
      <c r="GE77" s="6"/>
      <c r="GF77" s="17"/>
      <c r="GG77" s="10"/>
      <c r="GH77" s="10"/>
      <c r="GI77" s="10"/>
      <c r="GJ77" s="10"/>
      <c r="GK77" s="11"/>
      <c r="GL77" s="11"/>
      <c r="GM77" s="6"/>
      <c r="GN77" s="6"/>
      <c r="GO77" s="17"/>
      <c r="GP77" s="10"/>
      <c r="GQ77" s="10"/>
      <c r="GR77" s="10"/>
      <c r="GS77" s="10"/>
      <c r="GT77" s="11"/>
      <c r="GU77" s="11"/>
      <c r="GV77" s="6"/>
      <c r="GW77" s="6"/>
      <c r="GX77" s="17"/>
      <c r="GY77" s="10"/>
      <c r="GZ77" s="10"/>
      <c r="HA77" s="10"/>
      <c r="HB77" s="10"/>
      <c r="HC77" s="11"/>
      <c r="HD77" s="11"/>
      <c r="HE77" s="6"/>
      <c r="HF77" s="6"/>
      <c r="HG77" s="17"/>
      <c r="HH77" s="10"/>
      <c r="HI77" s="10"/>
      <c r="HJ77" s="10"/>
      <c r="HK77" s="10"/>
      <c r="HL77" s="11"/>
      <c r="HM77" s="11"/>
      <c r="HN77" s="6"/>
      <c r="HO77" s="6"/>
      <c r="HP77" s="17"/>
      <c r="HQ77" s="10"/>
      <c r="HR77" s="10"/>
      <c r="HS77" s="10"/>
      <c r="HT77" s="10"/>
      <c r="HU77" s="11"/>
      <c r="HV77" s="11"/>
      <c r="HW77" s="6"/>
      <c r="HX77" s="6"/>
      <c r="HY77" s="17"/>
      <c r="HZ77" s="10"/>
      <c r="IA77" s="10"/>
      <c r="IB77" s="10"/>
      <c r="IC77" s="10"/>
      <c r="ID77" s="11"/>
      <c r="IE77" s="11"/>
      <c r="IF77" s="6"/>
      <c r="IG77" s="6"/>
      <c r="IH77" s="17"/>
      <c r="II77" s="10"/>
      <c r="IJ77" s="10"/>
      <c r="IK77" s="10"/>
    </row>
    <row r="78" spans="1:245" hidden="1">
      <c r="A78" s="391"/>
      <c r="B78" s="62"/>
      <c r="C78" s="63"/>
      <c r="D78" s="64"/>
      <c r="E78" s="62"/>
      <c r="F78" s="133"/>
      <c r="G78" s="203"/>
      <c r="H78" s="65"/>
      <c r="I78" s="65"/>
      <c r="J78" s="65"/>
      <c r="K78" s="65"/>
      <c r="L78" s="65"/>
      <c r="M78" s="65"/>
      <c r="N78" s="139"/>
      <c r="O78" s="6"/>
      <c r="P78" s="6"/>
      <c r="Q78" s="17"/>
      <c r="R78" s="10"/>
      <c r="S78" s="10"/>
      <c r="T78" s="10"/>
      <c r="U78" s="10"/>
      <c r="V78" s="11"/>
      <c r="W78" s="11"/>
      <c r="X78" s="6"/>
      <c r="Y78" s="6"/>
      <c r="Z78" s="17"/>
      <c r="AA78" s="10"/>
      <c r="AB78" s="10"/>
      <c r="AC78" s="10"/>
      <c r="AD78" s="10"/>
      <c r="AE78" s="11"/>
      <c r="AF78" s="11"/>
      <c r="AG78" s="6"/>
      <c r="AH78" s="6"/>
      <c r="AI78" s="17"/>
      <c r="AJ78" s="10"/>
      <c r="AK78" s="10"/>
      <c r="AL78" s="10"/>
      <c r="AM78" s="10"/>
      <c r="AN78" s="11"/>
      <c r="AO78" s="11"/>
      <c r="AP78" s="6"/>
      <c r="AQ78" s="6"/>
      <c r="AR78" s="17"/>
      <c r="AS78" s="10"/>
      <c r="AT78" s="10"/>
      <c r="AU78" s="10"/>
      <c r="AV78" s="10"/>
      <c r="AW78" s="11"/>
      <c r="AX78" s="11"/>
      <c r="AY78" s="6"/>
      <c r="AZ78" s="6"/>
      <c r="BA78" s="17"/>
      <c r="BB78" s="10"/>
      <c r="BC78" s="10"/>
      <c r="BD78" s="10"/>
      <c r="BE78" s="10"/>
      <c r="BF78" s="11"/>
      <c r="BG78" s="11"/>
      <c r="BH78" s="6"/>
      <c r="BI78" s="6"/>
      <c r="BJ78" s="17"/>
      <c r="BK78" s="10"/>
      <c r="BL78" s="10"/>
      <c r="BM78" s="10"/>
      <c r="BN78" s="10"/>
      <c r="BO78" s="11"/>
      <c r="BP78" s="11"/>
      <c r="BQ78" s="6"/>
      <c r="BR78" s="6"/>
      <c r="BS78" s="17"/>
      <c r="BT78" s="10"/>
      <c r="BU78" s="10"/>
      <c r="BV78" s="10"/>
      <c r="BW78" s="10"/>
      <c r="BX78" s="11"/>
      <c r="BY78" s="11"/>
      <c r="BZ78" s="6"/>
      <c r="CA78" s="6"/>
      <c r="CB78" s="17"/>
      <c r="CC78" s="10"/>
      <c r="CD78" s="10"/>
      <c r="CE78" s="10"/>
      <c r="CF78" s="10"/>
      <c r="CG78" s="11"/>
      <c r="CH78" s="11"/>
      <c r="CI78" s="6"/>
      <c r="CJ78" s="6"/>
      <c r="CK78" s="17"/>
      <c r="CL78" s="10"/>
      <c r="CM78" s="10"/>
      <c r="CN78" s="10"/>
      <c r="CO78" s="10"/>
      <c r="CP78" s="11"/>
      <c r="CQ78" s="11"/>
      <c r="CR78" s="6"/>
      <c r="CS78" s="6"/>
      <c r="CT78" s="17"/>
      <c r="CU78" s="10"/>
      <c r="CV78" s="10"/>
      <c r="CW78" s="10"/>
      <c r="CX78" s="10"/>
      <c r="CY78" s="11"/>
      <c r="CZ78" s="11"/>
      <c r="DA78" s="6"/>
      <c r="DB78" s="6"/>
      <c r="DC78" s="17"/>
      <c r="DD78" s="10"/>
      <c r="DE78" s="10"/>
      <c r="DF78" s="10"/>
      <c r="DG78" s="10"/>
      <c r="DH78" s="11"/>
      <c r="DI78" s="11"/>
      <c r="DJ78" s="6"/>
      <c r="DK78" s="6"/>
      <c r="DL78" s="17"/>
      <c r="DM78" s="10"/>
      <c r="DN78" s="10"/>
      <c r="DO78" s="10"/>
      <c r="DP78" s="10"/>
      <c r="DQ78" s="11"/>
      <c r="DR78" s="11"/>
      <c r="DS78" s="6"/>
      <c r="DT78" s="6"/>
      <c r="DU78" s="17"/>
      <c r="DV78" s="10"/>
      <c r="DW78" s="10"/>
      <c r="DX78" s="10"/>
      <c r="DY78" s="10"/>
      <c r="DZ78" s="11"/>
      <c r="EA78" s="11"/>
      <c r="EB78" s="6"/>
      <c r="EC78" s="6"/>
      <c r="ED78" s="17"/>
      <c r="EE78" s="10"/>
      <c r="EF78" s="10"/>
      <c r="EG78" s="10"/>
      <c r="EH78" s="10"/>
      <c r="EI78" s="11"/>
      <c r="EJ78" s="11"/>
      <c r="EK78" s="6"/>
      <c r="EL78" s="6"/>
      <c r="EM78" s="17"/>
      <c r="EN78" s="10"/>
      <c r="EO78" s="10"/>
      <c r="EP78" s="10"/>
      <c r="EQ78" s="10"/>
      <c r="ER78" s="11"/>
      <c r="ES78" s="11"/>
      <c r="ET78" s="6"/>
      <c r="EU78" s="6"/>
      <c r="EV78" s="17"/>
      <c r="EW78" s="10"/>
      <c r="EX78" s="10"/>
      <c r="EY78" s="10"/>
      <c r="EZ78" s="10"/>
      <c r="FA78" s="11"/>
      <c r="FB78" s="11"/>
      <c r="FC78" s="6"/>
      <c r="FD78" s="6"/>
      <c r="FE78" s="17"/>
      <c r="FF78" s="10"/>
      <c r="FG78" s="10"/>
      <c r="FH78" s="10"/>
      <c r="FI78" s="10"/>
      <c r="FJ78" s="11"/>
      <c r="FK78" s="11"/>
      <c r="FL78" s="6"/>
      <c r="FM78" s="6"/>
      <c r="FN78" s="17"/>
      <c r="FO78" s="10"/>
      <c r="FP78" s="10"/>
      <c r="FQ78" s="10"/>
      <c r="FR78" s="10"/>
      <c r="FS78" s="11"/>
      <c r="FT78" s="11"/>
      <c r="FU78" s="6"/>
      <c r="FV78" s="6"/>
      <c r="FW78" s="17"/>
      <c r="FX78" s="10"/>
      <c r="FY78" s="10"/>
      <c r="FZ78" s="10"/>
      <c r="GA78" s="10"/>
      <c r="GB78" s="11"/>
      <c r="GC78" s="11"/>
      <c r="GD78" s="6"/>
      <c r="GE78" s="6"/>
      <c r="GF78" s="17"/>
      <c r="GG78" s="10"/>
      <c r="GH78" s="10"/>
      <c r="GI78" s="10"/>
      <c r="GJ78" s="10"/>
      <c r="GK78" s="11"/>
      <c r="GL78" s="11"/>
      <c r="GM78" s="6"/>
      <c r="GN78" s="6"/>
      <c r="GO78" s="17"/>
      <c r="GP78" s="10"/>
      <c r="GQ78" s="10"/>
      <c r="GR78" s="10"/>
      <c r="GS78" s="10"/>
      <c r="GT78" s="11"/>
      <c r="GU78" s="11"/>
      <c r="GV78" s="6"/>
      <c r="GW78" s="6"/>
      <c r="GX78" s="17"/>
      <c r="GY78" s="10"/>
      <c r="GZ78" s="10"/>
      <c r="HA78" s="10"/>
      <c r="HB78" s="10"/>
      <c r="HC78" s="11"/>
      <c r="HD78" s="11"/>
      <c r="HE78" s="6"/>
      <c r="HF78" s="6"/>
      <c r="HG78" s="17"/>
      <c r="HH78" s="10"/>
      <c r="HI78" s="10"/>
      <c r="HJ78" s="10"/>
      <c r="HK78" s="10"/>
      <c r="HL78" s="11"/>
      <c r="HM78" s="11"/>
      <c r="HN78" s="6"/>
      <c r="HO78" s="6"/>
      <c r="HP78" s="17"/>
      <c r="HQ78" s="10"/>
      <c r="HR78" s="10"/>
      <c r="HS78" s="10"/>
      <c r="HT78" s="10"/>
      <c r="HU78" s="11"/>
      <c r="HV78" s="11"/>
      <c r="HW78" s="6"/>
      <c r="HX78" s="6"/>
      <c r="HY78" s="17"/>
      <c r="HZ78" s="10"/>
      <c r="IA78" s="10"/>
      <c r="IB78" s="10"/>
      <c r="IC78" s="10"/>
      <c r="ID78" s="11"/>
      <c r="IE78" s="11"/>
      <c r="IF78" s="6"/>
      <c r="IG78" s="6"/>
      <c r="IH78" s="17"/>
      <c r="II78" s="10"/>
      <c r="IJ78" s="10"/>
      <c r="IK78" s="10"/>
    </row>
    <row r="79" spans="1:245" hidden="1">
      <c r="A79" s="391"/>
      <c r="B79" s="62"/>
      <c r="C79" s="63"/>
      <c r="D79" s="64"/>
      <c r="E79" s="62"/>
      <c r="F79" s="133"/>
      <c r="G79" s="203"/>
      <c r="H79" s="65"/>
      <c r="I79" s="65"/>
      <c r="J79" s="65"/>
      <c r="K79" s="65"/>
      <c r="L79" s="65"/>
      <c r="M79" s="65"/>
      <c r="N79" s="139"/>
      <c r="O79" s="6"/>
      <c r="P79" s="6"/>
      <c r="Q79" s="17"/>
      <c r="R79" s="10"/>
      <c r="S79" s="10"/>
      <c r="T79" s="10"/>
      <c r="U79" s="10"/>
      <c r="V79" s="11"/>
      <c r="W79" s="11"/>
      <c r="X79" s="6"/>
      <c r="Y79" s="6"/>
      <c r="Z79" s="17"/>
      <c r="AA79" s="10"/>
      <c r="AB79" s="10"/>
      <c r="AC79" s="10"/>
      <c r="AD79" s="10"/>
      <c r="AE79" s="11"/>
      <c r="AF79" s="11"/>
      <c r="AG79" s="6"/>
      <c r="AH79" s="6"/>
      <c r="AI79" s="17"/>
      <c r="AJ79" s="10"/>
      <c r="AK79" s="10"/>
      <c r="AL79" s="10"/>
      <c r="AM79" s="10"/>
      <c r="AN79" s="11"/>
      <c r="AO79" s="11"/>
      <c r="AP79" s="6"/>
      <c r="AQ79" s="6"/>
      <c r="AR79" s="17"/>
      <c r="AS79" s="10"/>
      <c r="AT79" s="10"/>
      <c r="AU79" s="10"/>
      <c r="AV79" s="10"/>
      <c r="AW79" s="11"/>
      <c r="AX79" s="11"/>
      <c r="AY79" s="6"/>
      <c r="AZ79" s="6"/>
      <c r="BA79" s="17"/>
      <c r="BB79" s="10"/>
      <c r="BC79" s="10"/>
      <c r="BD79" s="10"/>
      <c r="BE79" s="10"/>
      <c r="BF79" s="11"/>
      <c r="BG79" s="11"/>
      <c r="BH79" s="6"/>
      <c r="BI79" s="6"/>
      <c r="BJ79" s="17"/>
      <c r="BK79" s="10"/>
      <c r="BL79" s="10"/>
      <c r="BM79" s="10"/>
      <c r="BN79" s="10"/>
      <c r="BO79" s="11"/>
      <c r="BP79" s="11"/>
      <c r="BQ79" s="6"/>
      <c r="BR79" s="6"/>
      <c r="BS79" s="17"/>
      <c r="BT79" s="10"/>
      <c r="BU79" s="10"/>
      <c r="BV79" s="10"/>
      <c r="BW79" s="10"/>
      <c r="BX79" s="11"/>
      <c r="BY79" s="11"/>
      <c r="BZ79" s="6"/>
      <c r="CA79" s="6"/>
      <c r="CB79" s="17"/>
      <c r="CC79" s="10"/>
      <c r="CD79" s="10"/>
      <c r="CE79" s="10"/>
      <c r="CF79" s="10"/>
      <c r="CG79" s="11"/>
      <c r="CH79" s="11"/>
      <c r="CI79" s="6"/>
      <c r="CJ79" s="6"/>
      <c r="CK79" s="17"/>
      <c r="CL79" s="10"/>
      <c r="CM79" s="10"/>
      <c r="CN79" s="10"/>
      <c r="CO79" s="10"/>
      <c r="CP79" s="11"/>
      <c r="CQ79" s="11"/>
      <c r="CR79" s="6"/>
      <c r="CS79" s="6"/>
      <c r="CT79" s="17"/>
      <c r="CU79" s="10"/>
      <c r="CV79" s="10"/>
      <c r="CW79" s="10"/>
      <c r="CX79" s="10"/>
      <c r="CY79" s="11"/>
      <c r="CZ79" s="11"/>
      <c r="DA79" s="6"/>
      <c r="DB79" s="6"/>
      <c r="DC79" s="17"/>
      <c r="DD79" s="10"/>
      <c r="DE79" s="10"/>
      <c r="DF79" s="10"/>
      <c r="DG79" s="10"/>
      <c r="DH79" s="11"/>
      <c r="DI79" s="11"/>
      <c r="DJ79" s="6"/>
      <c r="DK79" s="6"/>
      <c r="DL79" s="17"/>
      <c r="DM79" s="10"/>
      <c r="DN79" s="10"/>
      <c r="DO79" s="10"/>
      <c r="DP79" s="10"/>
      <c r="DQ79" s="11"/>
      <c r="DR79" s="11"/>
      <c r="DS79" s="6"/>
      <c r="DT79" s="6"/>
      <c r="DU79" s="17"/>
      <c r="DV79" s="10"/>
      <c r="DW79" s="10"/>
      <c r="DX79" s="10"/>
      <c r="DY79" s="10"/>
      <c r="DZ79" s="11"/>
      <c r="EA79" s="11"/>
      <c r="EB79" s="6"/>
      <c r="EC79" s="6"/>
      <c r="ED79" s="17"/>
      <c r="EE79" s="10"/>
      <c r="EF79" s="10"/>
      <c r="EG79" s="10"/>
      <c r="EH79" s="10"/>
      <c r="EI79" s="11"/>
      <c r="EJ79" s="11"/>
      <c r="EK79" s="6"/>
      <c r="EL79" s="6"/>
      <c r="EM79" s="17"/>
      <c r="EN79" s="10"/>
      <c r="EO79" s="10"/>
      <c r="EP79" s="10"/>
      <c r="EQ79" s="10"/>
      <c r="ER79" s="11"/>
      <c r="ES79" s="11"/>
      <c r="ET79" s="6"/>
      <c r="EU79" s="6"/>
      <c r="EV79" s="17"/>
      <c r="EW79" s="10"/>
      <c r="EX79" s="10"/>
      <c r="EY79" s="10"/>
      <c r="EZ79" s="10"/>
      <c r="FA79" s="11"/>
      <c r="FB79" s="11"/>
      <c r="FC79" s="6"/>
      <c r="FD79" s="6"/>
      <c r="FE79" s="17"/>
      <c r="FF79" s="10"/>
      <c r="FG79" s="10"/>
      <c r="FH79" s="10"/>
      <c r="FI79" s="10"/>
      <c r="FJ79" s="11"/>
      <c r="FK79" s="11"/>
      <c r="FL79" s="6"/>
      <c r="FM79" s="6"/>
      <c r="FN79" s="17"/>
      <c r="FO79" s="10"/>
      <c r="FP79" s="10"/>
      <c r="FQ79" s="10"/>
      <c r="FR79" s="10"/>
      <c r="FS79" s="11"/>
      <c r="FT79" s="11"/>
      <c r="FU79" s="6"/>
      <c r="FV79" s="6"/>
      <c r="FW79" s="17"/>
      <c r="FX79" s="10"/>
      <c r="FY79" s="10"/>
      <c r="FZ79" s="10"/>
      <c r="GA79" s="10"/>
      <c r="GB79" s="11"/>
      <c r="GC79" s="11"/>
      <c r="GD79" s="6"/>
      <c r="GE79" s="6"/>
      <c r="GF79" s="17"/>
      <c r="GG79" s="10"/>
      <c r="GH79" s="10"/>
      <c r="GI79" s="10"/>
      <c r="GJ79" s="10"/>
      <c r="GK79" s="11"/>
      <c r="GL79" s="11"/>
      <c r="GM79" s="6"/>
      <c r="GN79" s="6"/>
      <c r="GO79" s="17"/>
      <c r="GP79" s="10"/>
      <c r="GQ79" s="10"/>
      <c r="GR79" s="10"/>
      <c r="GS79" s="10"/>
      <c r="GT79" s="11"/>
      <c r="GU79" s="11"/>
      <c r="GV79" s="6"/>
      <c r="GW79" s="6"/>
      <c r="GX79" s="17"/>
      <c r="GY79" s="10"/>
      <c r="GZ79" s="10"/>
      <c r="HA79" s="10"/>
      <c r="HB79" s="10"/>
      <c r="HC79" s="11"/>
      <c r="HD79" s="11"/>
      <c r="HE79" s="6"/>
      <c r="HF79" s="6"/>
      <c r="HG79" s="17"/>
      <c r="HH79" s="10"/>
      <c r="HI79" s="10"/>
      <c r="HJ79" s="10"/>
      <c r="HK79" s="10"/>
      <c r="HL79" s="11"/>
      <c r="HM79" s="11"/>
      <c r="HN79" s="6"/>
      <c r="HO79" s="6"/>
      <c r="HP79" s="17"/>
      <c r="HQ79" s="10"/>
      <c r="HR79" s="10"/>
      <c r="HS79" s="10"/>
      <c r="HT79" s="10"/>
      <c r="HU79" s="11"/>
      <c r="HV79" s="11"/>
      <c r="HW79" s="6"/>
      <c r="HX79" s="6"/>
      <c r="HY79" s="17"/>
      <c r="HZ79" s="10"/>
      <c r="IA79" s="10"/>
      <c r="IB79" s="10"/>
      <c r="IC79" s="10"/>
      <c r="ID79" s="11"/>
      <c r="IE79" s="11"/>
      <c r="IF79" s="6"/>
      <c r="IG79" s="6"/>
      <c r="IH79" s="17"/>
      <c r="II79" s="10"/>
      <c r="IJ79" s="10"/>
      <c r="IK79" s="10"/>
    </row>
    <row r="80" spans="1:245" hidden="1">
      <c r="A80" s="391"/>
      <c r="B80" s="62"/>
      <c r="C80" s="63"/>
      <c r="D80" s="64"/>
      <c r="E80" s="62"/>
      <c r="F80" s="133"/>
      <c r="G80" s="203"/>
      <c r="H80" s="65"/>
      <c r="I80" s="65"/>
      <c r="J80" s="65"/>
      <c r="K80" s="65"/>
      <c r="L80" s="65"/>
      <c r="M80" s="65"/>
      <c r="N80" s="139"/>
      <c r="O80" s="6"/>
      <c r="P80" s="6"/>
      <c r="Q80" s="17"/>
      <c r="R80" s="10"/>
      <c r="S80" s="10"/>
      <c r="T80" s="10"/>
      <c r="U80" s="10"/>
      <c r="V80" s="11"/>
      <c r="W80" s="11"/>
      <c r="X80" s="6"/>
      <c r="Y80" s="6"/>
      <c r="Z80" s="17"/>
      <c r="AA80" s="10"/>
      <c r="AB80" s="10"/>
      <c r="AC80" s="10"/>
      <c r="AD80" s="10"/>
      <c r="AE80" s="11"/>
      <c r="AF80" s="11"/>
      <c r="AG80" s="6"/>
      <c r="AH80" s="6"/>
      <c r="AI80" s="17"/>
      <c r="AJ80" s="10"/>
      <c r="AK80" s="10"/>
      <c r="AL80" s="10"/>
      <c r="AM80" s="10"/>
      <c r="AN80" s="11"/>
      <c r="AO80" s="11"/>
      <c r="AP80" s="6"/>
      <c r="AQ80" s="6"/>
      <c r="AR80" s="17"/>
      <c r="AS80" s="10"/>
      <c r="AT80" s="10"/>
      <c r="AU80" s="10"/>
      <c r="AV80" s="10"/>
      <c r="AW80" s="11"/>
      <c r="AX80" s="11"/>
      <c r="AY80" s="6"/>
      <c r="AZ80" s="6"/>
      <c r="BA80" s="17"/>
      <c r="BB80" s="10"/>
      <c r="BC80" s="10"/>
      <c r="BD80" s="10"/>
      <c r="BE80" s="10"/>
      <c r="BF80" s="11"/>
      <c r="BG80" s="11"/>
      <c r="BH80" s="6"/>
      <c r="BI80" s="6"/>
      <c r="BJ80" s="17"/>
      <c r="BK80" s="10"/>
      <c r="BL80" s="10"/>
      <c r="BM80" s="10"/>
      <c r="BN80" s="10"/>
      <c r="BO80" s="11"/>
      <c r="BP80" s="11"/>
      <c r="BQ80" s="6"/>
      <c r="BR80" s="6"/>
      <c r="BS80" s="17"/>
      <c r="BT80" s="10"/>
      <c r="BU80" s="10"/>
      <c r="BV80" s="10"/>
      <c r="BW80" s="10"/>
      <c r="BX80" s="11"/>
      <c r="BY80" s="11"/>
      <c r="BZ80" s="6"/>
      <c r="CA80" s="6"/>
      <c r="CB80" s="17"/>
      <c r="CC80" s="10"/>
      <c r="CD80" s="10"/>
      <c r="CE80" s="10"/>
      <c r="CF80" s="10"/>
      <c r="CG80" s="11"/>
      <c r="CH80" s="11"/>
      <c r="CI80" s="6"/>
      <c r="CJ80" s="6"/>
      <c r="CK80" s="17"/>
      <c r="CL80" s="10"/>
      <c r="CM80" s="10"/>
      <c r="CN80" s="10"/>
      <c r="CO80" s="10"/>
      <c r="CP80" s="11"/>
      <c r="CQ80" s="11"/>
      <c r="CR80" s="6"/>
      <c r="CS80" s="6"/>
      <c r="CT80" s="17"/>
      <c r="CU80" s="10"/>
      <c r="CV80" s="10"/>
      <c r="CW80" s="10"/>
      <c r="CX80" s="10"/>
      <c r="CY80" s="11"/>
      <c r="CZ80" s="11"/>
      <c r="DA80" s="6"/>
      <c r="DB80" s="6"/>
      <c r="DC80" s="17"/>
      <c r="DD80" s="10"/>
      <c r="DE80" s="10"/>
      <c r="DF80" s="10"/>
      <c r="DG80" s="10"/>
      <c r="DH80" s="11"/>
      <c r="DI80" s="11"/>
      <c r="DJ80" s="6"/>
      <c r="DK80" s="6"/>
      <c r="DL80" s="17"/>
      <c r="DM80" s="10"/>
      <c r="DN80" s="10"/>
      <c r="DO80" s="10"/>
      <c r="DP80" s="10"/>
      <c r="DQ80" s="11"/>
      <c r="DR80" s="11"/>
      <c r="DS80" s="6"/>
      <c r="DT80" s="6"/>
      <c r="DU80" s="17"/>
      <c r="DV80" s="10"/>
      <c r="DW80" s="10"/>
      <c r="DX80" s="10"/>
      <c r="DY80" s="10"/>
      <c r="DZ80" s="11"/>
      <c r="EA80" s="11"/>
      <c r="EB80" s="6"/>
      <c r="EC80" s="6"/>
      <c r="ED80" s="17"/>
      <c r="EE80" s="10"/>
      <c r="EF80" s="10"/>
      <c r="EG80" s="10"/>
      <c r="EH80" s="10"/>
      <c r="EI80" s="11"/>
      <c r="EJ80" s="11"/>
      <c r="EK80" s="6"/>
      <c r="EL80" s="6"/>
      <c r="EM80" s="17"/>
      <c r="EN80" s="10"/>
      <c r="EO80" s="10"/>
      <c r="EP80" s="10"/>
      <c r="EQ80" s="10"/>
      <c r="ER80" s="11"/>
      <c r="ES80" s="11"/>
      <c r="ET80" s="6"/>
      <c r="EU80" s="6"/>
      <c r="EV80" s="17"/>
      <c r="EW80" s="10"/>
      <c r="EX80" s="10"/>
      <c r="EY80" s="10"/>
      <c r="EZ80" s="10"/>
      <c r="FA80" s="11"/>
      <c r="FB80" s="11"/>
      <c r="FC80" s="6"/>
      <c r="FD80" s="6"/>
      <c r="FE80" s="17"/>
      <c r="FF80" s="10"/>
      <c r="FG80" s="10"/>
      <c r="FH80" s="10"/>
      <c r="FI80" s="10"/>
      <c r="FJ80" s="11"/>
      <c r="FK80" s="11"/>
      <c r="FL80" s="6"/>
      <c r="FM80" s="6"/>
      <c r="FN80" s="17"/>
      <c r="FO80" s="10"/>
      <c r="FP80" s="10"/>
      <c r="FQ80" s="10"/>
      <c r="FR80" s="10"/>
      <c r="FS80" s="11"/>
      <c r="FT80" s="11"/>
      <c r="FU80" s="6"/>
      <c r="FV80" s="6"/>
      <c r="FW80" s="17"/>
      <c r="FX80" s="10"/>
      <c r="FY80" s="10"/>
      <c r="FZ80" s="10"/>
      <c r="GA80" s="10"/>
      <c r="GB80" s="11"/>
      <c r="GC80" s="11"/>
      <c r="GD80" s="6"/>
      <c r="GE80" s="6"/>
      <c r="GF80" s="17"/>
      <c r="GG80" s="10"/>
      <c r="GH80" s="10"/>
      <c r="GI80" s="10"/>
      <c r="GJ80" s="10"/>
      <c r="GK80" s="11"/>
      <c r="GL80" s="11"/>
      <c r="GM80" s="6"/>
      <c r="GN80" s="6"/>
      <c r="GO80" s="17"/>
      <c r="GP80" s="10"/>
      <c r="GQ80" s="10"/>
      <c r="GR80" s="10"/>
      <c r="GS80" s="10"/>
      <c r="GT80" s="11"/>
      <c r="GU80" s="11"/>
      <c r="GV80" s="6"/>
      <c r="GW80" s="6"/>
      <c r="GX80" s="17"/>
      <c r="GY80" s="10"/>
      <c r="GZ80" s="10"/>
      <c r="HA80" s="10"/>
      <c r="HB80" s="10"/>
      <c r="HC80" s="11"/>
      <c r="HD80" s="11"/>
      <c r="HE80" s="6"/>
      <c r="HF80" s="6"/>
      <c r="HG80" s="17"/>
      <c r="HH80" s="10"/>
      <c r="HI80" s="10"/>
      <c r="HJ80" s="10"/>
      <c r="HK80" s="10"/>
      <c r="HL80" s="11"/>
      <c r="HM80" s="11"/>
      <c r="HN80" s="6"/>
      <c r="HO80" s="6"/>
      <c r="HP80" s="17"/>
      <c r="HQ80" s="10"/>
      <c r="HR80" s="10"/>
      <c r="HS80" s="10"/>
      <c r="HT80" s="10"/>
      <c r="HU80" s="11"/>
      <c r="HV80" s="11"/>
      <c r="HW80" s="6"/>
      <c r="HX80" s="6"/>
      <c r="HY80" s="17"/>
      <c r="HZ80" s="10"/>
      <c r="IA80" s="10"/>
      <c r="IB80" s="10"/>
      <c r="IC80" s="10"/>
      <c r="ID80" s="11"/>
      <c r="IE80" s="11"/>
      <c r="IF80" s="6"/>
      <c r="IG80" s="6"/>
      <c r="IH80" s="17"/>
      <c r="II80" s="10"/>
      <c r="IJ80" s="10"/>
      <c r="IK80" s="10"/>
    </row>
    <row r="81" spans="1:245" hidden="1">
      <c r="A81" s="391"/>
      <c r="B81" s="62"/>
      <c r="C81" s="63"/>
      <c r="D81" s="64"/>
      <c r="E81" s="62"/>
      <c r="F81" s="133"/>
      <c r="G81" s="203"/>
      <c r="H81" s="65"/>
      <c r="I81" s="65"/>
      <c r="J81" s="65"/>
      <c r="K81" s="65"/>
      <c r="L81" s="65"/>
      <c r="M81" s="65"/>
      <c r="N81" s="139"/>
      <c r="O81" s="6"/>
      <c r="P81" s="6"/>
      <c r="Q81" s="17"/>
      <c r="R81" s="10"/>
      <c r="S81" s="10"/>
      <c r="T81" s="10"/>
      <c r="U81" s="10"/>
      <c r="V81" s="11"/>
      <c r="W81" s="11"/>
      <c r="X81" s="6"/>
      <c r="Y81" s="6"/>
      <c r="Z81" s="17"/>
      <c r="AA81" s="10"/>
      <c r="AB81" s="10"/>
      <c r="AC81" s="10"/>
      <c r="AD81" s="10"/>
      <c r="AE81" s="11"/>
      <c r="AF81" s="11"/>
      <c r="AG81" s="6"/>
      <c r="AH81" s="6"/>
      <c r="AI81" s="17"/>
      <c r="AJ81" s="10"/>
      <c r="AK81" s="10"/>
      <c r="AL81" s="10"/>
      <c r="AM81" s="10"/>
      <c r="AN81" s="11"/>
      <c r="AO81" s="11"/>
      <c r="AP81" s="6"/>
      <c r="AQ81" s="6"/>
      <c r="AR81" s="17"/>
      <c r="AS81" s="10"/>
      <c r="AT81" s="10"/>
      <c r="AU81" s="10"/>
      <c r="AV81" s="10"/>
      <c r="AW81" s="11"/>
      <c r="AX81" s="11"/>
      <c r="AY81" s="6"/>
      <c r="AZ81" s="6"/>
      <c r="BA81" s="17"/>
      <c r="BB81" s="10"/>
      <c r="BC81" s="10"/>
      <c r="BD81" s="10"/>
      <c r="BE81" s="10"/>
      <c r="BF81" s="11"/>
      <c r="BG81" s="11"/>
      <c r="BH81" s="6"/>
      <c r="BI81" s="6"/>
      <c r="BJ81" s="17"/>
      <c r="BK81" s="10"/>
      <c r="BL81" s="10"/>
      <c r="BM81" s="10"/>
      <c r="BN81" s="10"/>
      <c r="BO81" s="11"/>
      <c r="BP81" s="11"/>
      <c r="BQ81" s="6"/>
      <c r="BR81" s="6"/>
      <c r="BS81" s="17"/>
      <c r="BT81" s="10"/>
      <c r="BU81" s="10"/>
      <c r="BV81" s="10"/>
      <c r="BW81" s="10"/>
      <c r="BX81" s="11"/>
      <c r="BY81" s="11"/>
      <c r="BZ81" s="6"/>
      <c r="CA81" s="6"/>
      <c r="CB81" s="17"/>
      <c r="CC81" s="10"/>
      <c r="CD81" s="10"/>
      <c r="CE81" s="10"/>
      <c r="CF81" s="10"/>
      <c r="CG81" s="11"/>
      <c r="CH81" s="11"/>
      <c r="CI81" s="6"/>
      <c r="CJ81" s="6"/>
      <c r="CK81" s="17"/>
      <c r="CL81" s="10"/>
      <c r="CM81" s="10"/>
      <c r="CN81" s="10"/>
      <c r="CO81" s="10"/>
      <c r="CP81" s="11"/>
      <c r="CQ81" s="11"/>
      <c r="CR81" s="6"/>
      <c r="CS81" s="6"/>
      <c r="CT81" s="17"/>
      <c r="CU81" s="10"/>
      <c r="CV81" s="10"/>
      <c r="CW81" s="10"/>
      <c r="CX81" s="10"/>
      <c r="CY81" s="11"/>
      <c r="CZ81" s="11"/>
      <c r="DA81" s="6"/>
      <c r="DB81" s="6"/>
      <c r="DC81" s="17"/>
      <c r="DD81" s="10"/>
      <c r="DE81" s="10"/>
      <c r="DF81" s="10"/>
      <c r="DG81" s="10"/>
      <c r="DH81" s="11"/>
      <c r="DI81" s="11"/>
      <c r="DJ81" s="6"/>
      <c r="DK81" s="6"/>
      <c r="DL81" s="17"/>
      <c r="DM81" s="10"/>
      <c r="DN81" s="10"/>
      <c r="DO81" s="10"/>
      <c r="DP81" s="10"/>
      <c r="DQ81" s="11"/>
      <c r="DR81" s="11"/>
      <c r="DS81" s="6"/>
      <c r="DT81" s="6"/>
      <c r="DU81" s="17"/>
      <c r="DV81" s="10"/>
      <c r="DW81" s="10"/>
      <c r="DX81" s="10"/>
      <c r="DY81" s="10"/>
      <c r="DZ81" s="11"/>
      <c r="EA81" s="11"/>
      <c r="EB81" s="6"/>
      <c r="EC81" s="6"/>
      <c r="ED81" s="17"/>
      <c r="EE81" s="10"/>
      <c r="EF81" s="10"/>
      <c r="EG81" s="10"/>
      <c r="EH81" s="10"/>
      <c r="EI81" s="11"/>
      <c r="EJ81" s="11"/>
      <c r="EK81" s="6"/>
      <c r="EL81" s="6"/>
      <c r="EM81" s="17"/>
      <c r="EN81" s="10"/>
      <c r="EO81" s="10"/>
      <c r="EP81" s="10"/>
      <c r="EQ81" s="10"/>
      <c r="ER81" s="11"/>
      <c r="ES81" s="11"/>
      <c r="ET81" s="6"/>
      <c r="EU81" s="6"/>
      <c r="EV81" s="17"/>
      <c r="EW81" s="10"/>
      <c r="EX81" s="10"/>
      <c r="EY81" s="10"/>
      <c r="EZ81" s="10"/>
      <c r="FA81" s="11"/>
      <c r="FB81" s="11"/>
      <c r="FC81" s="6"/>
      <c r="FD81" s="6"/>
      <c r="FE81" s="17"/>
      <c r="FF81" s="10"/>
      <c r="FG81" s="10"/>
      <c r="FH81" s="10"/>
      <c r="FI81" s="10"/>
      <c r="FJ81" s="11"/>
      <c r="FK81" s="11"/>
      <c r="FL81" s="6"/>
      <c r="FM81" s="6"/>
      <c r="FN81" s="17"/>
      <c r="FO81" s="10"/>
      <c r="FP81" s="10"/>
      <c r="FQ81" s="10"/>
      <c r="FR81" s="10"/>
      <c r="FS81" s="11"/>
      <c r="FT81" s="11"/>
      <c r="FU81" s="6"/>
      <c r="FV81" s="6"/>
      <c r="FW81" s="17"/>
      <c r="FX81" s="10"/>
      <c r="FY81" s="10"/>
      <c r="FZ81" s="10"/>
      <c r="GA81" s="10"/>
      <c r="GB81" s="11"/>
      <c r="GC81" s="11"/>
      <c r="GD81" s="6"/>
      <c r="GE81" s="6"/>
      <c r="GF81" s="17"/>
      <c r="GG81" s="10"/>
      <c r="GH81" s="10"/>
      <c r="GI81" s="10"/>
      <c r="GJ81" s="10"/>
      <c r="GK81" s="11"/>
      <c r="GL81" s="11"/>
      <c r="GM81" s="6"/>
      <c r="GN81" s="6"/>
      <c r="GO81" s="17"/>
      <c r="GP81" s="10"/>
      <c r="GQ81" s="10"/>
      <c r="GR81" s="10"/>
      <c r="GS81" s="10"/>
      <c r="GT81" s="11"/>
      <c r="GU81" s="11"/>
      <c r="GV81" s="6"/>
      <c r="GW81" s="6"/>
      <c r="GX81" s="17"/>
      <c r="GY81" s="10"/>
      <c r="GZ81" s="10"/>
      <c r="HA81" s="10"/>
      <c r="HB81" s="10"/>
      <c r="HC81" s="11"/>
      <c r="HD81" s="11"/>
      <c r="HE81" s="6"/>
      <c r="HF81" s="6"/>
      <c r="HG81" s="17"/>
      <c r="HH81" s="10"/>
      <c r="HI81" s="10"/>
      <c r="HJ81" s="10"/>
      <c r="HK81" s="10"/>
      <c r="HL81" s="11"/>
      <c r="HM81" s="11"/>
      <c r="HN81" s="6"/>
      <c r="HO81" s="6"/>
      <c r="HP81" s="17"/>
      <c r="HQ81" s="10"/>
      <c r="HR81" s="10"/>
      <c r="HS81" s="10"/>
      <c r="HT81" s="10"/>
      <c r="HU81" s="11"/>
      <c r="HV81" s="11"/>
      <c r="HW81" s="6"/>
      <c r="HX81" s="6"/>
      <c r="HY81" s="17"/>
      <c r="HZ81" s="10"/>
      <c r="IA81" s="10"/>
      <c r="IB81" s="10"/>
      <c r="IC81" s="10"/>
      <c r="ID81" s="11"/>
      <c r="IE81" s="11"/>
      <c r="IF81" s="6"/>
      <c r="IG81" s="6"/>
      <c r="IH81" s="17"/>
      <c r="II81" s="10"/>
      <c r="IJ81" s="10"/>
      <c r="IK81" s="10"/>
    </row>
    <row r="82" spans="1:245" hidden="1">
      <c r="A82" s="391"/>
      <c r="B82" s="62"/>
      <c r="C82" s="63"/>
      <c r="D82" s="64"/>
      <c r="E82" s="62"/>
      <c r="F82" s="133"/>
      <c r="G82" s="203"/>
      <c r="H82" s="65"/>
      <c r="I82" s="65"/>
      <c r="J82" s="65"/>
      <c r="K82" s="65"/>
      <c r="L82" s="65"/>
      <c r="M82" s="65"/>
      <c r="N82" s="139"/>
      <c r="O82" s="6"/>
      <c r="P82" s="6"/>
      <c r="Q82" s="17"/>
      <c r="R82" s="10"/>
      <c r="S82" s="10"/>
      <c r="T82" s="10"/>
      <c r="U82" s="10"/>
      <c r="V82" s="11"/>
      <c r="W82" s="11"/>
      <c r="X82" s="6"/>
      <c r="Y82" s="6"/>
      <c r="Z82" s="17"/>
      <c r="AA82" s="10"/>
      <c r="AB82" s="10"/>
      <c r="AC82" s="10"/>
      <c r="AD82" s="10"/>
      <c r="AE82" s="11"/>
      <c r="AF82" s="11"/>
      <c r="AG82" s="6"/>
      <c r="AH82" s="6"/>
      <c r="AI82" s="17"/>
      <c r="AJ82" s="10"/>
      <c r="AK82" s="10"/>
      <c r="AL82" s="10"/>
      <c r="AM82" s="10"/>
      <c r="AN82" s="11"/>
      <c r="AO82" s="11"/>
      <c r="AP82" s="6"/>
      <c r="AQ82" s="6"/>
      <c r="AR82" s="17"/>
      <c r="AS82" s="10"/>
      <c r="AT82" s="10"/>
      <c r="AU82" s="10"/>
      <c r="AV82" s="10"/>
      <c r="AW82" s="11"/>
      <c r="AX82" s="11"/>
      <c r="AY82" s="6"/>
      <c r="AZ82" s="6"/>
      <c r="BA82" s="17"/>
      <c r="BB82" s="10"/>
      <c r="BC82" s="10"/>
      <c r="BD82" s="10"/>
      <c r="BE82" s="10"/>
      <c r="BF82" s="11"/>
      <c r="BG82" s="11"/>
      <c r="BH82" s="6"/>
      <c r="BI82" s="6"/>
      <c r="BJ82" s="17"/>
      <c r="BK82" s="10"/>
      <c r="BL82" s="10"/>
      <c r="BM82" s="10"/>
      <c r="BN82" s="10"/>
      <c r="BO82" s="11"/>
      <c r="BP82" s="11"/>
      <c r="BQ82" s="6"/>
      <c r="BR82" s="6"/>
      <c r="BS82" s="17"/>
      <c r="BT82" s="10"/>
      <c r="BU82" s="10"/>
      <c r="BV82" s="10"/>
      <c r="BW82" s="10"/>
      <c r="BX82" s="11"/>
      <c r="BY82" s="11"/>
      <c r="BZ82" s="6"/>
      <c r="CA82" s="6"/>
      <c r="CB82" s="17"/>
      <c r="CC82" s="10"/>
      <c r="CD82" s="10"/>
      <c r="CE82" s="10"/>
      <c r="CF82" s="10"/>
      <c r="CG82" s="11"/>
      <c r="CH82" s="11"/>
      <c r="CI82" s="6"/>
      <c r="CJ82" s="6"/>
      <c r="CK82" s="17"/>
      <c r="CL82" s="10"/>
      <c r="CM82" s="10"/>
      <c r="CN82" s="10"/>
      <c r="CO82" s="10"/>
      <c r="CP82" s="11"/>
      <c r="CQ82" s="11"/>
      <c r="CR82" s="6"/>
      <c r="CS82" s="6"/>
      <c r="CT82" s="17"/>
      <c r="CU82" s="10"/>
      <c r="CV82" s="10"/>
      <c r="CW82" s="10"/>
      <c r="CX82" s="10"/>
      <c r="CY82" s="11"/>
      <c r="CZ82" s="11"/>
      <c r="DA82" s="6"/>
      <c r="DB82" s="6"/>
      <c r="DC82" s="17"/>
      <c r="DD82" s="10"/>
      <c r="DE82" s="10"/>
      <c r="DF82" s="10"/>
      <c r="DG82" s="10"/>
      <c r="DH82" s="11"/>
      <c r="DI82" s="11"/>
      <c r="DJ82" s="6"/>
      <c r="DK82" s="6"/>
      <c r="DL82" s="17"/>
      <c r="DM82" s="10"/>
      <c r="DN82" s="10"/>
      <c r="DO82" s="10"/>
      <c r="DP82" s="10"/>
      <c r="DQ82" s="11"/>
      <c r="DR82" s="11"/>
      <c r="DS82" s="6"/>
      <c r="DT82" s="6"/>
      <c r="DU82" s="17"/>
      <c r="DV82" s="10"/>
      <c r="DW82" s="10"/>
      <c r="DX82" s="10"/>
      <c r="DY82" s="10"/>
      <c r="DZ82" s="11"/>
      <c r="EA82" s="11"/>
      <c r="EB82" s="6"/>
      <c r="EC82" s="6"/>
      <c r="ED82" s="17"/>
      <c r="EE82" s="10"/>
      <c r="EF82" s="10"/>
      <c r="EG82" s="10"/>
      <c r="EH82" s="10"/>
      <c r="EI82" s="11"/>
      <c r="EJ82" s="11"/>
      <c r="EK82" s="6"/>
      <c r="EL82" s="6"/>
      <c r="EM82" s="17"/>
      <c r="EN82" s="10"/>
      <c r="EO82" s="10"/>
      <c r="EP82" s="10"/>
      <c r="EQ82" s="10"/>
      <c r="ER82" s="11"/>
      <c r="ES82" s="11"/>
      <c r="ET82" s="6"/>
      <c r="EU82" s="6"/>
      <c r="EV82" s="17"/>
      <c r="EW82" s="10"/>
      <c r="EX82" s="10"/>
      <c r="EY82" s="10"/>
      <c r="EZ82" s="10"/>
      <c r="FA82" s="11"/>
      <c r="FB82" s="11"/>
      <c r="FC82" s="6"/>
      <c r="FD82" s="6"/>
      <c r="FE82" s="17"/>
      <c r="FF82" s="10"/>
      <c r="FG82" s="10"/>
      <c r="FH82" s="10"/>
      <c r="FI82" s="10"/>
      <c r="FJ82" s="11"/>
      <c r="FK82" s="11"/>
      <c r="FL82" s="6"/>
      <c r="FM82" s="6"/>
      <c r="FN82" s="17"/>
      <c r="FO82" s="10"/>
      <c r="FP82" s="10"/>
      <c r="FQ82" s="10"/>
      <c r="FR82" s="10"/>
      <c r="FS82" s="11"/>
      <c r="FT82" s="11"/>
      <c r="FU82" s="6"/>
      <c r="FV82" s="6"/>
      <c r="FW82" s="17"/>
      <c r="FX82" s="10"/>
      <c r="FY82" s="10"/>
      <c r="FZ82" s="10"/>
      <c r="GA82" s="10"/>
      <c r="GB82" s="11"/>
      <c r="GC82" s="11"/>
      <c r="GD82" s="6"/>
      <c r="GE82" s="6"/>
      <c r="GF82" s="17"/>
      <c r="GG82" s="10"/>
      <c r="GH82" s="10"/>
      <c r="GI82" s="10"/>
      <c r="GJ82" s="10"/>
      <c r="GK82" s="11"/>
      <c r="GL82" s="11"/>
      <c r="GM82" s="6"/>
      <c r="GN82" s="6"/>
      <c r="GO82" s="17"/>
      <c r="GP82" s="10"/>
      <c r="GQ82" s="10"/>
      <c r="GR82" s="10"/>
      <c r="GS82" s="10"/>
      <c r="GT82" s="11"/>
      <c r="GU82" s="11"/>
      <c r="GV82" s="6"/>
      <c r="GW82" s="6"/>
      <c r="GX82" s="17"/>
      <c r="GY82" s="10"/>
      <c r="GZ82" s="10"/>
      <c r="HA82" s="10"/>
      <c r="HB82" s="10"/>
      <c r="HC82" s="11"/>
      <c r="HD82" s="11"/>
      <c r="HE82" s="6"/>
      <c r="HF82" s="6"/>
      <c r="HG82" s="17"/>
      <c r="HH82" s="10"/>
      <c r="HI82" s="10"/>
      <c r="HJ82" s="10"/>
      <c r="HK82" s="10"/>
      <c r="HL82" s="11"/>
      <c r="HM82" s="11"/>
      <c r="HN82" s="6"/>
      <c r="HO82" s="6"/>
      <c r="HP82" s="17"/>
      <c r="HQ82" s="10"/>
      <c r="HR82" s="10"/>
      <c r="HS82" s="10"/>
      <c r="HT82" s="10"/>
      <c r="HU82" s="11"/>
      <c r="HV82" s="11"/>
      <c r="HW82" s="6"/>
      <c r="HX82" s="6"/>
      <c r="HY82" s="17"/>
      <c r="HZ82" s="10"/>
      <c r="IA82" s="10"/>
      <c r="IB82" s="10"/>
      <c r="IC82" s="10"/>
      <c r="ID82" s="11"/>
      <c r="IE82" s="11"/>
      <c r="IF82" s="6"/>
      <c r="IG82" s="6"/>
      <c r="IH82" s="17"/>
      <c r="II82" s="10"/>
      <c r="IJ82" s="10"/>
      <c r="IK82" s="10"/>
    </row>
    <row r="83" spans="1:245" hidden="1">
      <c r="A83" s="391"/>
      <c r="B83" s="62"/>
      <c r="C83" s="63"/>
      <c r="D83" s="64"/>
      <c r="E83" s="62"/>
      <c r="F83" s="133"/>
      <c r="G83" s="203"/>
      <c r="H83" s="65"/>
      <c r="I83" s="65"/>
      <c r="J83" s="65"/>
      <c r="K83" s="65"/>
      <c r="L83" s="65"/>
      <c r="M83" s="65"/>
    </row>
    <row r="84" spans="1:245" hidden="1">
      <c r="A84" s="66"/>
      <c r="B84" s="9"/>
      <c r="C84" s="14"/>
      <c r="D84" s="20"/>
      <c r="E84" s="9"/>
      <c r="F84" s="130"/>
      <c r="G84" s="199"/>
      <c r="H84" s="21"/>
      <c r="I84" s="21"/>
      <c r="J84" s="21"/>
      <c r="K84" s="21"/>
      <c r="L84" s="21"/>
      <c r="M84" s="21"/>
    </row>
    <row r="85" spans="1:245" hidden="1">
      <c r="A85" s="66"/>
      <c r="B85" s="9"/>
      <c r="C85" s="14"/>
      <c r="D85" s="20"/>
      <c r="E85" s="9"/>
      <c r="F85" s="130"/>
      <c r="G85" s="199"/>
      <c r="H85" s="21"/>
      <c r="I85" s="21"/>
      <c r="J85" s="21"/>
      <c r="K85" s="21"/>
      <c r="L85" s="21"/>
      <c r="M85" s="21"/>
    </row>
    <row r="86" spans="1:245" hidden="1">
      <c r="A86" s="66"/>
      <c r="B86" s="66"/>
      <c r="C86" s="67"/>
      <c r="D86" s="20"/>
      <c r="E86" s="66"/>
      <c r="F86" s="134"/>
      <c r="G86" s="204"/>
      <c r="H86" s="68"/>
      <c r="I86" s="68"/>
      <c r="J86" s="68"/>
      <c r="K86" s="68"/>
      <c r="L86" s="68"/>
      <c r="M86" s="69"/>
    </row>
    <row r="87" spans="1:245" s="70" customFormat="1" hidden="1">
      <c r="A87" s="66"/>
      <c r="B87" s="9"/>
      <c r="C87" s="14"/>
      <c r="D87" s="20"/>
      <c r="E87" s="9"/>
      <c r="F87" s="130"/>
      <c r="G87" s="199"/>
      <c r="H87" s="21"/>
      <c r="I87" s="21"/>
      <c r="J87" s="21"/>
      <c r="K87" s="21"/>
      <c r="L87" s="21"/>
      <c r="M87" s="21"/>
      <c r="N87" s="261"/>
    </row>
    <row r="88" spans="1:245" s="70" customFormat="1" hidden="1">
      <c r="A88" s="395"/>
      <c r="B88" s="71"/>
      <c r="C88" s="72"/>
      <c r="D88" s="64"/>
      <c r="E88" s="71"/>
      <c r="F88" s="135"/>
      <c r="G88" s="205"/>
      <c r="H88" s="73"/>
      <c r="I88" s="73"/>
      <c r="J88" s="73"/>
      <c r="K88" s="73"/>
      <c r="L88" s="73"/>
      <c r="M88" s="74"/>
      <c r="N88" s="261"/>
    </row>
    <row r="89" spans="1:245" s="70" customFormat="1" hidden="1">
      <c r="A89" s="395"/>
      <c r="B89" s="71"/>
      <c r="C89" s="72"/>
      <c r="D89" s="64"/>
      <c r="E89" s="71"/>
      <c r="F89" s="135"/>
      <c r="G89" s="205"/>
      <c r="H89" s="73"/>
      <c r="I89" s="73"/>
      <c r="J89" s="73"/>
      <c r="K89" s="73"/>
      <c r="L89" s="73"/>
      <c r="M89" s="74"/>
      <c r="N89" s="261"/>
    </row>
    <row r="90" spans="1:245" s="70" customFormat="1" hidden="1">
      <c r="A90" s="395"/>
      <c r="B90" s="71"/>
      <c r="C90" s="72"/>
      <c r="D90" s="64"/>
      <c r="E90" s="71"/>
      <c r="F90" s="135"/>
      <c r="G90" s="205"/>
      <c r="H90" s="73"/>
      <c r="I90" s="73"/>
      <c r="J90" s="73"/>
      <c r="K90" s="73"/>
      <c r="L90" s="73"/>
      <c r="M90" s="74"/>
      <c r="N90" s="261"/>
    </row>
    <row r="91" spans="1:245" s="70" customFormat="1" hidden="1">
      <c r="A91" s="395"/>
      <c r="B91" s="71"/>
      <c r="C91" s="72"/>
      <c r="D91" s="64"/>
      <c r="E91" s="71"/>
      <c r="F91" s="135"/>
      <c r="G91" s="205"/>
      <c r="H91" s="73"/>
      <c r="I91" s="73"/>
      <c r="J91" s="73"/>
      <c r="K91" s="73"/>
      <c r="L91" s="73"/>
      <c r="M91" s="74"/>
      <c r="N91" s="261"/>
    </row>
    <row r="92" spans="1:245" s="70" customFormat="1" hidden="1">
      <c r="A92" s="395"/>
      <c r="B92" s="71"/>
      <c r="C92" s="72"/>
      <c r="D92" s="64"/>
      <c r="E92" s="71"/>
      <c r="F92" s="135"/>
      <c r="G92" s="205"/>
      <c r="H92" s="73"/>
      <c r="I92" s="73"/>
      <c r="J92" s="73"/>
      <c r="K92" s="73"/>
      <c r="L92" s="73"/>
      <c r="M92" s="74"/>
      <c r="N92" s="261"/>
    </row>
    <row r="93" spans="1:245" s="70" customFormat="1" hidden="1">
      <c r="A93" s="395"/>
      <c r="B93" s="71"/>
      <c r="C93" s="72"/>
      <c r="D93" s="64"/>
      <c r="E93" s="71"/>
      <c r="F93" s="135"/>
      <c r="G93" s="205"/>
      <c r="H93" s="73"/>
      <c r="I93" s="73"/>
      <c r="J93" s="73"/>
      <c r="K93" s="73"/>
      <c r="L93" s="73"/>
      <c r="M93" s="74"/>
      <c r="N93" s="261"/>
    </row>
    <row r="94" spans="1:245" s="70" customFormat="1" hidden="1">
      <c r="A94" s="395"/>
      <c r="B94" s="71"/>
      <c r="C94" s="72"/>
      <c r="D94" s="64"/>
      <c r="E94" s="71"/>
      <c r="F94" s="135"/>
      <c r="G94" s="205"/>
      <c r="H94" s="73"/>
      <c r="I94" s="73"/>
      <c r="J94" s="73"/>
      <c r="K94" s="73"/>
      <c r="L94" s="73"/>
      <c r="M94" s="75"/>
      <c r="N94" s="261"/>
    </row>
    <row r="95" spans="1:245" s="70" customFormat="1" hidden="1">
      <c r="A95" s="395"/>
      <c r="B95" s="71"/>
      <c r="C95" s="72"/>
      <c r="D95" s="64"/>
      <c r="E95" s="71"/>
      <c r="F95" s="135"/>
      <c r="G95" s="205"/>
      <c r="H95" s="73"/>
      <c r="I95" s="73"/>
      <c r="J95" s="73"/>
      <c r="K95" s="73"/>
      <c r="L95" s="73"/>
      <c r="M95" s="75"/>
      <c r="N95" s="261"/>
    </row>
    <row r="96" spans="1:245" s="70" customFormat="1" hidden="1">
      <c r="A96" s="395"/>
      <c r="B96" s="71"/>
      <c r="C96" s="72"/>
      <c r="D96" s="64"/>
      <c r="E96" s="71"/>
      <c r="F96" s="135"/>
      <c r="G96" s="205"/>
      <c r="H96" s="73"/>
      <c r="I96" s="73"/>
      <c r="J96" s="73"/>
      <c r="K96" s="73"/>
      <c r="L96" s="73"/>
      <c r="M96" s="75"/>
      <c r="N96" s="261"/>
    </row>
    <row r="97" spans="1:14" s="70" customFormat="1" hidden="1">
      <c r="A97" s="395"/>
      <c r="B97" s="71"/>
      <c r="C97" s="72"/>
      <c r="D97" s="64"/>
      <c r="E97" s="71"/>
      <c r="F97" s="135"/>
      <c r="G97" s="205"/>
      <c r="H97" s="73"/>
      <c r="I97" s="73"/>
      <c r="J97" s="73"/>
      <c r="K97" s="73"/>
      <c r="L97" s="73"/>
      <c r="M97" s="75"/>
      <c r="N97" s="261"/>
    </row>
    <row r="98" spans="1:14" s="70" customFormat="1" hidden="1">
      <c r="A98" s="395"/>
      <c r="B98" s="71"/>
      <c r="C98" s="72"/>
      <c r="D98" s="64"/>
      <c r="E98" s="71"/>
      <c r="F98" s="135"/>
      <c r="G98" s="205"/>
      <c r="H98" s="73"/>
      <c r="I98" s="73"/>
      <c r="J98" s="73"/>
      <c r="K98" s="73"/>
      <c r="L98" s="73"/>
      <c r="M98" s="75"/>
      <c r="N98" s="261"/>
    </row>
    <row r="99" spans="1:14" s="70" customFormat="1" hidden="1">
      <c r="A99" s="395"/>
      <c r="B99" s="71"/>
      <c r="C99" s="72"/>
      <c r="D99" s="64"/>
      <c r="E99" s="71"/>
      <c r="F99" s="135"/>
      <c r="G99" s="205"/>
      <c r="H99" s="73"/>
      <c r="I99" s="73"/>
      <c r="J99" s="73"/>
      <c r="K99" s="73"/>
      <c r="L99" s="73"/>
      <c r="M99" s="75"/>
      <c r="N99" s="261"/>
    </row>
    <row r="100" spans="1:14" s="70" customFormat="1" hidden="1">
      <c r="A100" s="395"/>
      <c r="B100" s="71"/>
      <c r="C100" s="72"/>
      <c r="D100" s="64"/>
      <c r="E100" s="71"/>
      <c r="F100" s="135"/>
      <c r="G100" s="205"/>
      <c r="H100" s="73"/>
      <c r="I100" s="73"/>
      <c r="J100" s="73"/>
      <c r="K100" s="73"/>
      <c r="L100" s="73"/>
      <c r="M100" s="75"/>
      <c r="N100" s="261"/>
    </row>
    <row r="101" spans="1:14" s="70" customFormat="1" hidden="1">
      <c r="A101" s="395"/>
      <c r="B101" s="71"/>
      <c r="C101" s="72"/>
      <c r="D101" s="64"/>
      <c r="E101" s="71"/>
      <c r="F101" s="135"/>
      <c r="G101" s="205"/>
      <c r="H101" s="73"/>
      <c r="I101" s="73"/>
      <c r="J101" s="73"/>
      <c r="K101" s="73"/>
      <c r="L101" s="73"/>
      <c r="M101" s="75"/>
      <c r="N101" s="261"/>
    </row>
    <row r="102" spans="1:14" s="70" customFormat="1" hidden="1">
      <c r="A102" s="395"/>
      <c r="B102" s="71"/>
      <c r="C102" s="72"/>
      <c r="D102" s="64"/>
      <c r="E102" s="71"/>
      <c r="F102" s="135"/>
      <c r="G102" s="205"/>
      <c r="H102" s="73"/>
      <c r="I102" s="73"/>
      <c r="J102" s="73"/>
      <c r="K102" s="73"/>
      <c r="L102" s="73"/>
      <c r="M102" s="75"/>
      <c r="N102" s="261"/>
    </row>
    <row r="103" spans="1:14" hidden="1">
      <c r="A103" s="395"/>
      <c r="B103" s="71"/>
      <c r="C103" s="72"/>
      <c r="D103" s="64"/>
      <c r="E103" s="71"/>
      <c r="F103" s="135"/>
      <c r="G103" s="205"/>
      <c r="H103" s="73"/>
      <c r="I103" s="73"/>
      <c r="J103" s="73"/>
      <c r="K103" s="73"/>
      <c r="L103" s="73"/>
      <c r="M103" s="75"/>
    </row>
    <row r="104" spans="1:14" hidden="1">
      <c r="A104" s="66"/>
      <c r="B104" s="9"/>
      <c r="C104" s="14"/>
      <c r="D104" s="64"/>
      <c r="E104" s="9"/>
      <c r="F104" s="130"/>
      <c r="G104" s="206"/>
      <c r="H104" s="76"/>
      <c r="I104" s="76"/>
      <c r="J104" s="76"/>
      <c r="K104" s="76"/>
      <c r="L104" s="76"/>
      <c r="M104" s="77"/>
    </row>
    <row r="105" spans="1:14" hidden="1">
      <c r="A105" s="66"/>
      <c r="B105" s="9"/>
      <c r="C105" s="14"/>
      <c r="D105" s="64"/>
      <c r="E105" s="9"/>
      <c r="F105" s="130"/>
      <c r="G105" s="206"/>
      <c r="H105" s="76"/>
      <c r="I105" s="76"/>
      <c r="J105" s="76"/>
      <c r="K105" s="76"/>
      <c r="L105" s="76"/>
      <c r="M105" s="77"/>
    </row>
    <row r="106" spans="1:14" hidden="1">
      <c r="A106" s="66"/>
      <c r="B106" s="9"/>
      <c r="C106" s="14"/>
      <c r="D106" s="64"/>
      <c r="E106" s="9"/>
      <c r="F106" s="130"/>
      <c r="G106" s="206"/>
      <c r="H106" s="76"/>
      <c r="I106" s="76"/>
      <c r="J106" s="76"/>
      <c r="K106" s="76"/>
      <c r="L106" s="76"/>
      <c r="M106" s="77"/>
    </row>
    <row r="107" spans="1:14" hidden="1">
      <c r="A107" s="66"/>
      <c r="B107" s="9"/>
      <c r="C107" s="14"/>
      <c r="D107" s="64"/>
      <c r="E107" s="9"/>
      <c r="F107" s="130"/>
      <c r="G107" s="206"/>
      <c r="H107" s="76"/>
      <c r="I107" s="76"/>
      <c r="J107" s="76"/>
      <c r="K107" s="76"/>
      <c r="L107" s="76"/>
      <c r="M107" s="77"/>
    </row>
    <row r="108" spans="1:14" hidden="1">
      <c r="A108" s="66"/>
      <c r="B108" s="9"/>
      <c r="C108" s="14"/>
      <c r="D108" s="64"/>
      <c r="E108" s="9"/>
      <c r="F108" s="130"/>
      <c r="G108" s="206"/>
      <c r="H108" s="76"/>
      <c r="I108" s="76"/>
      <c r="J108" s="76"/>
      <c r="K108" s="76"/>
      <c r="L108" s="76"/>
      <c r="M108" s="77"/>
    </row>
    <row r="109" spans="1:14" hidden="1">
      <c r="A109" s="66"/>
      <c r="B109" s="9"/>
      <c r="C109" s="14"/>
      <c r="D109" s="64"/>
      <c r="E109" s="9"/>
      <c r="F109" s="130"/>
      <c r="G109" s="206"/>
      <c r="H109" s="76"/>
      <c r="I109" s="76"/>
      <c r="J109" s="76"/>
      <c r="K109" s="76"/>
      <c r="L109" s="76"/>
      <c r="M109" s="77"/>
    </row>
    <row r="110" spans="1:14" hidden="1">
      <c r="A110" s="66"/>
      <c r="B110" s="9"/>
      <c r="C110" s="14"/>
      <c r="D110" s="64"/>
      <c r="E110" s="9"/>
      <c r="F110" s="130"/>
      <c r="G110" s="206"/>
      <c r="H110" s="76"/>
      <c r="I110" s="76"/>
      <c r="J110" s="76"/>
      <c r="K110" s="76"/>
      <c r="L110" s="76"/>
      <c r="M110" s="77"/>
    </row>
    <row r="111" spans="1:14" hidden="1">
      <c r="A111" s="66"/>
      <c r="B111" s="9"/>
      <c r="C111" s="14"/>
      <c r="D111" s="64"/>
      <c r="E111" s="9"/>
      <c r="F111" s="130"/>
      <c r="G111" s="206"/>
      <c r="H111" s="76"/>
      <c r="I111" s="76"/>
      <c r="J111" s="76"/>
      <c r="K111" s="76"/>
      <c r="L111" s="76"/>
      <c r="M111" s="77"/>
    </row>
    <row r="112" spans="1:14" hidden="1">
      <c r="A112" s="66"/>
      <c r="B112" s="9"/>
      <c r="C112" s="14"/>
      <c r="D112" s="64"/>
      <c r="E112" s="9"/>
      <c r="F112" s="130"/>
      <c r="G112" s="206"/>
      <c r="H112" s="76"/>
      <c r="I112" s="76"/>
      <c r="J112" s="76"/>
      <c r="K112" s="76"/>
      <c r="L112" s="76"/>
      <c r="M112" s="77"/>
    </row>
    <row r="113" spans="1:13" hidden="1">
      <c r="A113" s="66"/>
      <c r="B113" s="9"/>
      <c r="C113" s="14"/>
      <c r="D113" s="64"/>
      <c r="E113" s="9"/>
      <c r="F113" s="130"/>
      <c r="G113" s="206"/>
      <c r="H113" s="76"/>
      <c r="I113" s="76"/>
      <c r="J113" s="76"/>
      <c r="K113" s="76"/>
      <c r="L113" s="76"/>
      <c r="M113" s="77"/>
    </row>
    <row r="114" spans="1:13" hidden="1">
      <c r="A114" s="66"/>
      <c r="B114" s="9"/>
      <c r="C114" s="14"/>
      <c r="D114" s="64"/>
      <c r="E114" s="9"/>
      <c r="F114" s="130"/>
      <c r="G114" s="206"/>
      <c r="H114" s="76"/>
      <c r="I114" s="76"/>
      <c r="J114" s="76"/>
      <c r="K114" s="76"/>
      <c r="L114" s="76"/>
      <c r="M114" s="77"/>
    </row>
    <row r="115" spans="1:13" hidden="1">
      <c r="A115" s="66"/>
      <c r="B115" s="9"/>
      <c r="C115" s="14"/>
      <c r="D115" s="64"/>
      <c r="E115" s="9"/>
      <c r="F115" s="130"/>
      <c r="G115" s="206"/>
      <c r="H115" s="76"/>
      <c r="I115" s="76"/>
      <c r="J115" s="76"/>
      <c r="K115" s="76"/>
      <c r="L115" s="76"/>
      <c r="M115" s="77"/>
    </row>
    <row r="116" spans="1:13" hidden="1">
      <c r="A116" s="66"/>
      <c r="B116" s="9"/>
      <c r="C116" s="14"/>
      <c r="D116" s="64"/>
      <c r="E116" s="9"/>
      <c r="F116" s="130"/>
      <c r="G116" s="206"/>
      <c r="H116" s="76"/>
      <c r="I116" s="76"/>
      <c r="J116" s="76"/>
      <c r="K116" s="76"/>
      <c r="L116" s="76"/>
      <c r="M116" s="77"/>
    </row>
    <row r="117" spans="1:13" hidden="1">
      <c r="A117" s="66"/>
      <c r="B117" s="9"/>
      <c r="C117" s="14"/>
      <c r="D117" s="64"/>
      <c r="E117" s="9"/>
      <c r="F117" s="130"/>
      <c r="G117" s="206"/>
      <c r="H117" s="76"/>
      <c r="I117" s="76"/>
      <c r="J117" s="76"/>
      <c r="K117" s="76"/>
      <c r="L117" s="76"/>
      <c r="M117" s="77"/>
    </row>
    <row r="118" spans="1:13" hidden="1">
      <c r="A118" s="66"/>
      <c r="B118" s="9"/>
      <c r="C118" s="14"/>
      <c r="D118" s="64"/>
      <c r="E118" s="9"/>
      <c r="F118" s="130"/>
      <c r="G118" s="206"/>
      <c r="H118" s="76"/>
      <c r="I118" s="76"/>
      <c r="J118" s="76"/>
      <c r="K118" s="76"/>
      <c r="L118" s="76"/>
      <c r="M118" s="77"/>
    </row>
    <row r="119" spans="1:13" hidden="1">
      <c r="A119" s="66"/>
      <c r="B119" s="9"/>
      <c r="C119" s="14"/>
      <c r="D119" s="64"/>
      <c r="E119" s="9"/>
      <c r="F119" s="130"/>
      <c r="G119" s="206"/>
      <c r="H119" s="76"/>
      <c r="I119" s="76"/>
      <c r="J119" s="76"/>
      <c r="K119" s="76"/>
      <c r="L119" s="76"/>
      <c r="M119" s="77"/>
    </row>
    <row r="120" spans="1:13" hidden="1">
      <c r="A120" s="66"/>
      <c r="B120" s="9"/>
      <c r="C120" s="14"/>
      <c r="D120" s="20"/>
      <c r="E120" s="9"/>
      <c r="F120" s="130"/>
      <c r="G120" s="206"/>
      <c r="H120" s="76"/>
      <c r="I120" s="76"/>
      <c r="J120" s="76"/>
      <c r="K120" s="76"/>
      <c r="L120" s="76"/>
      <c r="M120" s="77"/>
    </row>
    <row r="121" spans="1:13" hidden="1">
      <c r="A121" s="66"/>
      <c r="B121" s="9"/>
      <c r="C121" s="14"/>
      <c r="D121" s="20"/>
      <c r="E121" s="9"/>
      <c r="F121" s="130"/>
      <c r="G121" s="206"/>
      <c r="H121" s="76"/>
      <c r="I121" s="76"/>
      <c r="J121" s="76"/>
      <c r="K121" s="76"/>
      <c r="L121" s="76"/>
      <c r="M121" s="77"/>
    </row>
    <row r="122" spans="1:13" hidden="1">
      <c r="A122" s="66"/>
      <c r="B122" s="9"/>
      <c r="C122" s="14"/>
      <c r="D122" s="20"/>
      <c r="E122" s="9"/>
      <c r="F122" s="130"/>
      <c r="G122" s="206"/>
      <c r="H122" s="76"/>
      <c r="I122" s="76"/>
      <c r="J122" s="76"/>
      <c r="K122" s="76"/>
      <c r="L122" s="76"/>
      <c r="M122" s="78"/>
    </row>
    <row r="123" spans="1:13" hidden="1">
      <c r="A123" s="66"/>
      <c r="B123" s="9"/>
      <c r="C123" s="14"/>
      <c r="D123" s="20"/>
      <c r="E123" s="9"/>
      <c r="F123" s="130"/>
      <c r="G123" s="206"/>
      <c r="H123" s="76"/>
      <c r="I123" s="76"/>
      <c r="J123" s="76"/>
      <c r="K123" s="76"/>
      <c r="L123" s="76"/>
      <c r="M123" s="77"/>
    </row>
    <row r="124" spans="1:13" hidden="1">
      <c r="A124" s="66"/>
      <c r="B124" s="9"/>
      <c r="C124" s="14"/>
      <c r="D124" s="20"/>
      <c r="E124" s="9"/>
      <c r="F124" s="130"/>
      <c r="G124" s="206"/>
      <c r="H124" s="76"/>
      <c r="I124" s="76"/>
      <c r="J124" s="76"/>
      <c r="K124" s="76"/>
      <c r="L124" s="76"/>
      <c r="M124" s="77"/>
    </row>
    <row r="125" spans="1:13" hidden="1">
      <c r="A125" s="66"/>
      <c r="B125" s="9"/>
      <c r="C125" s="14"/>
      <c r="D125" s="20"/>
      <c r="E125" s="9"/>
      <c r="F125" s="130"/>
      <c r="G125" s="206"/>
      <c r="H125" s="76"/>
      <c r="I125" s="76"/>
      <c r="J125" s="76"/>
      <c r="K125" s="76"/>
      <c r="L125" s="76"/>
      <c r="M125" s="77"/>
    </row>
    <row r="126" spans="1:13" hidden="1">
      <c r="A126" s="66"/>
      <c r="B126" s="9"/>
      <c r="C126" s="14"/>
      <c r="D126" s="20"/>
      <c r="E126" s="9"/>
      <c r="F126" s="130"/>
      <c r="G126" s="206"/>
      <c r="H126" s="21"/>
      <c r="I126" s="21"/>
      <c r="J126" s="21"/>
      <c r="K126" s="21"/>
      <c r="L126" s="21"/>
      <c r="M126" s="77"/>
    </row>
    <row r="127" spans="1:13" hidden="1">
      <c r="A127" s="66"/>
      <c r="B127" s="9"/>
      <c r="C127" s="14"/>
      <c r="D127" s="79"/>
      <c r="E127" s="9"/>
      <c r="F127" s="130"/>
      <c r="G127" s="199"/>
      <c r="H127" s="21"/>
      <c r="I127" s="21"/>
      <c r="J127" s="21"/>
      <c r="K127" s="21"/>
      <c r="L127" s="21"/>
      <c r="M127" s="77"/>
    </row>
    <row r="128" spans="1:13" hidden="1">
      <c r="F128" s="136"/>
      <c r="G128" s="207"/>
      <c r="H128" s="77"/>
      <c r="I128" s="77"/>
      <c r="J128" s="77"/>
      <c r="K128" s="77"/>
      <c r="L128" s="77"/>
      <c r="M128" s="77"/>
    </row>
    <row r="129" spans="6:13" hidden="1">
      <c r="F129" s="136"/>
      <c r="G129" s="207"/>
      <c r="H129" s="77"/>
      <c r="I129" s="77"/>
      <c r="J129" s="77"/>
      <c r="K129" s="77"/>
      <c r="L129" s="77"/>
      <c r="M129" s="77"/>
    </row>
    <row r="130" spans="6:13" hidden="1">
      <c r="F130" s="136"/>
      <c r="G130" s="207"/>
      <c r="H130" s="77"/>
      <c r="I130" s="77"/>
      <c r="J130" s="77"/>
      <c r="K130" s="77"/>
      <c r="L130" s="77"/>
      <c r="M130" s="77"/>
    </row>
    <row r="131" spans="6:13" hidden="1">
      <c r="F131" s="136"/>
      <c r="G131" s="207"/>
      <c r="H131" s="77"/>
      <c r="I131" s="77"/>
      <c r="J131" s="77"/>
      <c r="K131" s="77"/>
      <c r="L131" s="77"/>
      <c r="M131" s="77"/>
    </row>
    <row r="132" spans="6:13" hidden="1">
      <c r="F132" s="136"/>
      <c r="G132" s="207"/>
      <c r="H132" s="77"/>
      <c r="I132" s="77"/>
      <c r="J132" s="77"/>
      <c r="K132" s="77"/>
      <c r="L132" s="77"/>
      <c r="M132" s="77"/>
    </row>
    <row r="662" spans="1:14" s="3" customFormat="1" hidden="1">
      <c r="A662" s="31"/>
      <c r="B662"/>
      <c r="C662" s="13"/>
      <c r="D662" s="19"/>
      <c r="E662"/>
      <c r="F662" s="127"/>
      <c r="G662" s="208"/>
      <c r="H662" s="16"/>
      <c r="I662" s="16"/>
      <c r="J662" s="16"/>
      <c r="K662" s="16"/>
      <c r="L662" s="16"/>
      <c r="M662" s="16"/>
      <c r="N662" s="247"/>
    </row>
    <row r="682" spans="1:14" s="3" customFormat="1" hidden="1">
      <c r="A682" s="31"/>
      <c r="B682"/>
      <c r="C682" s="13"/>
      <c r="D682" s="19"/>
      <c r="E682"/>
      <c r="F682" s="127"/>
      <c r="G682" s="208"/>
      <c r="H682" s="16"/>
      <c r="I682" s="16"/>
      <c r="J682" s="16"/>
      <c r="K682" s="16"/>
      <c r="L682" s="16"/>
      <c r="M682" s="16"/>
      <c r="N682" s="247"/>
    </row>
    <row r="702" spans="1:14" s="3" customFormat="1" hidden="1">
      <c r="A702" s="31"/>
      <c r="B702"/>
      <c r="C702" s="13"/>
      <c r="D702" s="19"/>
      <c r="E702"/>
      <c r="F702" s="127"/>
      <c r="G702" s="208"/>
      <c r="H702" s="16"/>
      <c r="I702" s="16"/>
      <c r="J702" s="16"/>
      <c r="K702" s="16"/>
      <c r="L702" s="16"/>
      <c r="M702" s="16"/>
      <c r="N702" s="247"/>
    </row>
    <row r="722" spans="1:14" s="3" customFormat="1" hidden="1">
      <c r="A722" s="31"/>
      <c r="B722"/>
      <c r="C722" s="13"/>
      <c r="D722" s="19"/>
      <c r="E722"/>
      <c r="F722" s="127"/>
      <c r="G722" s="208"/>
      <c r="H722" s="16"/>
      <c r="I722" s="16"/>
      <c r="J722" s="16"/>
      <c r="K722" s="16"/>
      <c r="L722" s="16"/>
      <c r="M722" s="16"/>
      <c r="N722" s="247"/>
    </row>
    <row r="742" spans="1:14" s="3" customFormat="1" hidden="1">
      <c r="A742" s="31"/>
      <c r="B742"/>
      <c r="C742" s="13"/>
      <c r="D742" s="19"/>
      <c r="E742"/>
      <c r="F742" s="127"/>
      <c r="G742" s="208"/>
      <c r="H742" s="16"/>
      <c r="I742" s="16"/>
      <c r="J742" s="16"/>
      <c r="K742" s="16"/>
      <c r="L742" s="16"/>
      <c r="M742" s="16"/>
      <c r="N742" s="247"/>
    </row>
    <row r="762" spans="1:14" s="3" customFormat="1" hidden="1">
      <c r="A762" s="31"/>
      <c r="B762"/>
      <c r="C762" s="13"/>
      <c r="D762" s="19"/>
      <c r="E762"/>
      <c r="F762" s="127"/>
      <c r="G762" s="208"/>
      <c r="H762" s="16"/>
      <c r="I762" s="16"/>
      <c r="J762" s="16"/>
      <c r="K762" s="16"/>
      <c r="L762" s="16"/>
      <c r="M762" s="16"/>
      <c r="N762" s="247"/>
    </row>
    <row r="782" spans="1:14" s="3" customFormat="1" hidden="1">
      <c r="A782" s="31"/>
      <c r="B782"/>
      <c r="C782" s="13"/>
      <c r="D782" s="19"/>
      <c r="E782"/>
      <c r="F782" s="127"/>
      <c r="G782" s="208"/>
      <c r="H782" s="16"/>
      <c r="I782" s="16"/>
      <c r="J782" s="16"/>
      <c r="K782" s="16"/>
      <c r="L782" s="16"/>
      <c r="M782" s="16"/>
      <c r="N782" s="247"/>
    </row>
    <row r="802" spans="1:14" s="3" customFormat="1" hidden="1">
      <c r="A802" s="31"/>
      <c r="B802"/>
      <c r="C802" s="13"/>
      <c r="D802" s="19"/>
      <c r="E802"/>
      <c r="F802" s="127"/>
      <c r="G802" s="208"/>
      <c r="H802" s="16"/>
      <c r="I802" s="16"/>
      <c r="J802" s="16"/>
      <c r="K802" s="16"/>
      <c r="L802" s="16"/>
      <c r="M802" s="16"/>
      <c r="N802" s="247"/>
    </row>
    <row r="822" spans="1:14" s="3" customFormat="1" hidden="1">
      <c r="A822" s="31"/>
      <c r="B822"/>
      <c r="C822" s="13"/>
      <c r="D822" s="19"/>
      <c r="E822"/>
      <c r="F822" s="127"/>
      <c r="G822" s="208"/>
      <c r="H822" s="16"/>
      <c r="I822" s="16"/>
      <c r="J822" s="16"/>
      <c r="K822" s="16"/>
      <c r="L822" s="16"/>
      <c r="M822" s="16"/>
      <c r="N822" s="247"/>
    </row>
    <row r="842" spans="1:14" s="3" customFormat="1" hidden="1">
      <c r="A842" s="31"/>
      <c r="B842"/>
      <c r="C842" s="13"/>
      <c r="D842" s="19"/>
      <c r="E842"/>
      <c r="F842" s="127"/>
      <c r="G842" s="208"/>
      <c r="H842" s="16"/>
      <c r="I842" s="16"/>
      <c r="J842" s="16"/>
      <c r="K842" s="16"/>
      <c r="L842" s="16"/>
      <c r="M842" s="16"/>
      <c r="N842" s="247"/>
    </row>
  </sheetData>
  <mergeCells count="24">
    <mergeCell ref="D1:M3"/>
    <mergeCell ref="A4:C4"/>
    <mergeCell ref="E4:H4"/>
    <mergeCell ref="A74:M74"/>
    <mergeCell ref="E5:L5"/>
    <mergeCell ref="A60:H60"/>
    <mergeCell ref="A70:D70"/>
    <mergeCell ref="E70:M70"/>
    <mergeCell ref="A71:D71"/>
    <mergeCell ref="A72:D72"/>
    <mergeCell ref="E72:M72"/>
    <mergeCell ref="D73:M73"/>
    <mergeCell ref="J60:L60"/>
    <mergeCell ref="A69:D69"/>
    <mergeCell ref="E69:M69"/>
    <mergeCell ref="A6:M6"/>
    <mergeCell ref="Q4:R4"/>
    <mergeCell ref="A5:C5"/>
    <mergeCell ref="Q5:R5"/>
    <mergeCell ref="E8:M8"/>
    <mergeCell ref="A10:K10"/>
    <mergeCell ref="A7:C7"/>
    <mergeCell ref="E7:M7"/>
    <mergeCell ref="A8:C8"/>
  </mergeCells>
  <phoneticPr fontId="27" type="noConversion"/>
  <printOptions horizontalCentered="1"/>
  <pageMargins left="0.59055118110236227" right="0.39370078740157483" top="0.39370078740157483" bottom="0.59055118110236227" header="0.31496062992125984" footer="0.31496062992125984"/>
  <pageSetup paperSize="9" scale="67" orientation="portrait" r:id="rId1"/>
  <headerFooter>
    <oddFooter xml:space="preserve">&amp;R
Elias Chaves da Silva
Responsável Técnico Pela Elaboração do Orçamento
Engenheiro Civil, CREA-PE: 181945452-5
</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6AA0B-736A-45F0-824B-DF70B413C577}">
  <dimension ref="A1:IK840"/>
  <sheetViews>
    <sheetView view="pageBreakPreview" topLeftCell="A54" zoomScale="145" zoomScaleNormal="100" zoomScaleSheetLayoutView="145" workbookViewId="0">
      <selection activeCell="E64" sqref="E64:M64"/>
    </sheetView>
  </sheetViews>
  <sheetFormatPr defaultColWidth="0" defaultRowHeight="15" customHeight="1" zeroHeight="1"/>
  <cols>
    <col min="1" max="1" width="19.7109375" style="31" customWidth="1"/>
    <col min="2" max="2" width="11.28515625" hidden="1" customWidth="1"/>
    <col min="3" max="3" width="6.28515625" style="13" hidden="1" customWidth="1"/>
    <col min="4" max="4" width="56" style="19" customWidth="1"/>
    <col min="5" max="5" width="4.85546875" bestFit="1" customWidth="1"/>
    <col min="6" max="6" width="8.5703125" style="127" customWidth="1"/>
    <col min="7" max="7" width="11.7109375" style="208" hidden="1" customWidth="1"/>
    <col min="8" max="8" width="12.28515625" style="16" hidden="1" customWidth="1"/>
    <col min="9" max="9" width="13.140625" style="16" hidden="1" customWidth="1"/>
    <col min="10" max="10" width="11.85546875" style="16" customWidth="1"/>
    <col min="11" max="11" width="10.5703125" style="16" hidden="1" customWidth="1"/>
    <col min="12" max="12" width="12.28515625" style="16" hidden="1" customWidth="1"/>
    <col min="13" max="13" width="11.85546875" style="16" bestFit="1" customWidth="1"/>
    <col min="14" max="14" width="5" style="247" hidden="1" customWidth="1"/>
    <col min="15" max="15" width="6.140625" hidden="1" customWidth="1"/>
    <col min="16" max="16" width="4.85546875" hidden="1" customWidth="1"/>
    <col min="17" max="17" width="7.7109375" hidden="1" customWidth="1"/>
    <col min="18" max="18" width="7.42578125" hidden="1" customWidth="1"/>
  </cols>
  <sheetData>
    <row r="1" spans="1:20" ht="18" customHeight="1">
      <c r="A1" s="414"/>
      <c r="B1" s="38"/>
      <c r="C1" s="38"/>
      <c r="D1" s="941" t="s">
        <v>12681</v>
      </c>
      <c r="E1" s="941"/>
      <c r="F1" s="941"/>
      <c r="G1" s="941"/>
      <c r="H1" s="941"/>
      <c r="I1" s="941"/>
      <c r="J1" s="941"/>
      <c r="K1" s="941"/>
      <c r="L1" s="941"/>
      <c r="M1" s="942"/>
      <c r="N1" s="254"/>
    </row>
    <row r="2" spans="1:20" ht="18">
      <c r="A2" s="415"/>
      <c r="B2" s="40"/>
      <c r="C2" s="40"/>
      <c r="D2" s="943"/>
      <c r="E2" s="943"/>
      <c r="F2" s="943"/>
      <c r="G2" s="943"/>
      <c r="H2" s="943"/>
      <c r="I2" s="943"/>
      <c r="J2" s="943"/>
      <c r="K2" s="943"/>
      <c r="L2" s="943"/>
      <c r="M2" s="944"/>
      <c r="N2" s="255"/>
    </row>
    <row r="3" spans="1:20" ht="31.5" customHeight="1">
      <c r="A3" s="415"/>
      <c r="B3" s="40"/>
      <c r="C3" s="40"/>
      <c r="D3" s="943"/>
      <c r="E3" s="943"/>
      <c r="F3" s="943"/>
      <c r="G3" s="943"/>
      <c r="H3" s="943"/>
      <c r="I3" s="943"/>
      <c r="J3" s="943"/>
      <c r="K3" s="943"/>
      <c r="L3" s="943"/>
      <c r="M3" s="944"/>
      <c r="N3" s="256"/>
    </row>
    <row r="4" spans="1:20" ht="15" customHeight="1">
      <c r="A4" s="906" t="str">
        <f>MEMÓRIA!A4</f>
        <v>MUNICÍPIO/UF:</v>
      </c>
      <c r="B4" s="893"/>
      <c r="C4" s="893"/>
      <c r="D4" s="23" t="str">
        <f>MEMÓRIA!D4</f>
        <v>GESTOR / AÇÃO:</v>
      </c>
      <c r="E4" s="935" t="str">
        <f>MEMÓRIA!E4</f>
        <v>ENDEREÇO:</v>
      </c>
      <c r="F4" s="893"/>
      <c r="G4" s="893"/>
      <c r="H4" s="893"/>
      <c r="I4" s="246" t="str">
        <f>MEMÓRIA!M4</f>
        <v>REVISÃO: 03</v>
      </c>
      <c r="J4" s="209"/>
      <c r="K4" s="209"/>
      <c r="L4" s="405"/>
      <c r="M4" s="49" t="str">
        <f>MEMÓRIA!M4</f>
        <v>REVISÃO: 03</v>
      </c>
      <c r="N4" s="405"/>
      <c r="O4" s="41"/>
      <c r="P4" s="41"/>
      <c r="Q4" s="930"/>
      <c r="R4" s="930"/>
    </row>
    <row r="5" spans="1:20" ht="14.25" customHeight="1">
      <c r="A5" s="904" t="str">
        <f>MEMÓRIA!A5</f>
        <v>SÃO LOUREÇO DA MATA / PE</v>
      </c>
      <c r="B5" s="905"/>
      <c r="C5" s="905"/>
      <c r="D5" s="24" t="str">
        <f>MEMÓRIA!D5</f>
        <v>SECRETARIA DE INFRAESTRUTURA</v>
      </c>
      <c r="E5" s="931" t="str">
        <f>MEMÓRIA!E5</f>
        <v>TIÚMA, SÃO LOURENÇO DA MATA-PE</v>
      </c>
      <c r="F5" s="905"/>
      <c r="G5" s="905"/>
      <c r="H5" s="905"/>
      <c r="I5" s="905"/>
      <c r="J5" s="905"/>
      <c r="K5" s="905"/>
      <c r="L5" s="932"/>
      <c r="M5" s="109" t="str">
        <f>MEMÓRIA!M5</f>
        <v>DATA: 09/2024</v>
      </c>
      <c r="N5" s="257"/>
      <c r="O5" s="42"/>
      <c r="P5" s="42"/>
      <c r="Q5" s="933"/>
      <c r="R5" s="933"/>
    </row>
    <row r="6" spans="1:20" ht="12" customHeight="1">
      <c r="A6" s="937"/>
      <c r="B6" s="938"/>
      <c r="C6" s="938"/>
      <c r="D6" s="938"/>
      <c r="E6" s="938"/>
      <c r="F6" s="938"/>
      <c r="G6" s="938"/>
      <c r="H6" s="938"/>
      <c r="I6" s="938"/>
      <c r="J6" s="938"/>
      <c r="K6" s="938"/>
      <c r="L6" s="938"/>
      <c r="M6" s="939"/>
      <c r="N6" s="216"/>
      <c r="O6" s="25"/>
      <c r="P6" s="25"/>
      <c r="Q6" s="25"/>
      <c r="R6" s="25"/>
    </row>
    <row r="7" spans="1:20" ht="12" customHeight="1">
      <c r="A7" s="940" t="str">
        <f>MEMÓRIA!A7</f>
        <v xml:space="preserve">PROPONENTE:                                   </v>
      </c>
      <c r="B7" s="934"/>
      <c r="C7" s="934"/>
      <c r="D7" s="23" t="str">
        <f>MEMÓRIA!D7</f>
        <v xml:space="preserve">OBJETO: </v>
      </c>
      <c r="E7" s="934" t="str">
        <f>MEMÓRIA!E7</f>
        <v xml:space="preserve">EMPREENDIMENTO: </v>
      </c>
      <c r="F7" s="934"/>
      <c r="G7" s="934"/>
      <c r="H7" s="934"/>
      <c r="I7" s="935"/>
      <c r="J7" s="935"/>
      <c r="K7" s="935"/>
      <c r="L7" s="935"/>
      <c r="M7" s="936"/>
      <c r="N7" s="216"/>
      <c r="O7" s="124"/>
      <c r="P7" s="25"/>
      <c r="Q7" s="25"/>
      <c r="R7" s="25"/>
    </row>
    <row r="8" spans="1:20" ht="22.5">
      <c r="A8" s="945" t="str">
        <f>MEMÓRIA!A8</f>
        <v>PREFEITURA DE SÃO LOURENÇO DA MATA</v>
      </c>
      <c r="B8" s="946"/>
      <c r="C8" s="946"/>
      <c r="D8" s="468" t="str">
        <f>MEMÓRIA!D8</f>
        <v>REFORMA DA PRAÇA SANTO ANTÔNIO NO MUNICÍPIO DE SÃO LOURENÇO DA MATA/PE.</v>
      </c>
      <c r="E8" s="946" t="str">
        <f>MEMÓRIA!E8</f>
        <v>Construção de Rodovias e Ferrovias (também para Recapeamento, Pavimentação e Praças)</v>
      </c>
      <c r="F8" s="946"/>
      <c r="G8" s="946"/>
      <c r="H8" s="946"/>
      <c r="I8" s="947"/>
      <c r="J8" s="947"/>
      <c r="K8" s="947"/>
      <c r="L8" s="947"/>
      <c r="M8" s="948"/>
      <c r="N8" s="216"/>
      <c r="O8" s="25"/>
      <c r="P8" s="25"/>
      <c r="Q8" s="25"/>
      <c r="R8" s="25"/>
    </row>
    <row r="9" spans="1:20" ht="7.5" customHeight="1">
      <c r="A9" s="394"/>
      <c r="B9" s="43"/>
      <c r="C9" s="43"/>
      <c r="D9" s="44"/>
      <c r="E9" s="43"/>
      <c r="F9" s="128"/>
      <c r="G9" s="196"/>
      <c r="H9" s="43"/>
      <c r="I9" s="211"/>
      <c r="J9" s="211"/>
      <c r="K9" s="211"/>
      <c r="L9" s="43"/>
      <c r="M9" s="50"/>
      <c r="N9" s="216"/>
      <c r="O9" s="25"/>
      <c r="P9" s="25"/>
      <c r="Q9" s="25"/>
      <c r="R9" s="25"/>
    </row>
    <row r="10" spans="1:20" ht="15.75" customHeight="1">
      <c r="A10" s="949" t="s">
        <v>12669</v>
      </c>
      <c r="B10" s="950"/>
      <c r="C10" s="950"/>
      <c r="D10" s="950"/>
      <c r="E10" s="950"/>
      <c r="F10" s="950"/>
      <c r="G10" s="950"/>
      <c r="H10" s="950"/>
      <c r="I10" s="950"/>
      <c r="J10" s="950"/>
      <c r="K10" s="951"/>
      <c r="L10" s="416" t="s">
        <v>12670</v>
      </c>
      <c r="M10" s="417">
        <v>0.21240000000000001</v>
      </c>
      <c r="N10" s="258"/>
      <c r="O10" s="123">
        <f>SUM(N10+1)</f>
        <v>1</v>
      </c>
      <c r="P10" s="111">
        <v>1.2070000000000001</v>
      </c>
      <c r="Q10" s="111"/>
      <c r="R10" s="111"/>
    </row>
    <row r="11" spans="1:20" s="126" customFormat="1" ht="46.5" customHeight="1">
      <c r="A11" s="418" t="s">
        <v>12526</v>
      </c>
      <c r="B11" s="419" t="s">
        <v>12553</v>
      </c>
      <c r="C11" s="419" t="s">
        <v>12554</v>
      </c>
      <c r="D11" s="419" t="s">
        <v>12555</v>
      </c>
      <c r="E11" s="419" t="s">
        <v>12556</v>
      </c>
      <c r="F11" s="304" t="s">
        <v>12560</v>
      </c>
      <c r="G11" s="420" t="s">
        <v>12671</v>
      </c>
      <c r="H11" s="305" t="s">
        <v>12672</v>
      </c>
      <c r="I11" s="305" t="s">
        <v>12673</v>
      </c>
      <c r="J11" s="421" t="s">
        <v>12674</v>
      </c>
      <c r="K11" s="421" t="s">
        <v>12675</v>
      </c>
      <c r="L11" s="305" t="s">
        <v>12676</v>
      </c>
      <c r="M11" s="306" t="s">
        <v>12677</v>
      </c>
      <c r="N11" s="259"/>
    </row>
    <row r="12" spans="1:20" s="556" customFormat="1">
      <c r="A12" s="588">
        <v>1</v>
      </c>
      <c r="B12" s="589"/>
      <c r="C12" s="589"/>
      <c r="D12" s="589" t="str">
        <f>IFERROR(VLOOKUP(A12,MEMÓRIA!$A:$P,4,FALSE),"")</f>
        <v>INSTALAÇÃO DE OBRA</v>
      </c>
      <c r="E12" s="589"/>
      <c r="F12" s="589"/>
      <c r="G12" s="589"/>
      <c r="H12" s="590"/>
      <c r="I12" s="591">
        <f>+I13</f>
        <v>158.55000000000001</v>
      </c>
      <c r="J12" s="592"/>
      <c r="K12" s="592"/>
      <c r="L12" s="590"/>
      <c r="M12" s="593">
        <f>+M13</f>
        <v>3050.5</v>
      </c>
      <c r="N12" s="594"/>
    </row>
    <row r="13" spans="1:20" s="576" customFormat="1">
      <c r="A13" s="566">
        <v>1</v>
      </c>
      <c r="B13" s="567"/>
      <c r="C13" s="567"/>
      <c r="D13" s="568" t="str">
        <f>IFERROR(VLOOKUP(A13,MEMÓRIA!$A:$Q,4,FALSE),"")</f>
        <v>INSTALAÇÃO DE OBRA</v>
      </c>
      <c r="E13" s="567"/>
      <c r="F13" s="569"/>
      <c r="G13" s="570"/>
      <c r="H13" s="571"/>
      <c r="I13" s="571">
        <f>+SUM(I14:I14)</f>
        <v>158.55000000000001</v>
      </c>
      <c r="J13" s="572"/>
      <c r="K13" s="572"/>
      <c r="L13" s="571"/>
      <c r="M13" s="573">
        <f>+SUM(M14:M14)</f>
        <v>3050.5</v>
      </c>
      <c r="N13" s="574" t="e">
        <f>+M13/#REF!</f>
        <v>#REF!</v>
      </c>
      <c r="O13" s="575" t="e">
        <f>N13+#REF!</f>
        <v>#REF!</v>
      </c>
    </row>
    <row r="14" spans="1:20">
      <c r="A14" s="184" t="s">
        <v>12568</v>
      </c>
      <c r="B14" s="193" t="str">
        <f>IFERROR(VLOOKUP(A14,MEMÓRIA!$A:$Q,2,FALSE),"")</f>
        <v>COMPOSIÇÃO</v>
      </c>
      <c r="C14" s="193" t="str">
        <f>IFERROR(VLOOKUP(A14,MEMÓRIA!$A:$P,3,FALSE),"")</f>
        <v>001</v>
      </c>
      <c r="D14" s="186" t="str">
        <f>IFERROR(VLOOKUP(A14,MEMÓRIA!$A:$Q,4,FALSE),"")</f>
        <v>PLACA DE OBRAS EM CHAPA DE AÇO GALVANIZADA - FORNECIMENTO E INSTALAÇÃO.</v>
      </c>
      <c r="E14" s="193" t="str">
        <f>IFERROR(VLOOKUP(A14,MEMÓRIA!$A:$P,5,FALSE),"")</f>
        <v>M2</v>
      </c>
      <c r="F14" s="185">
        <f>IFERROR(VLOOKUP(A14,MEMÓRIA!$A:$P,15,FALSE),"")</f>
        <v>6.84</v>
      </c>
      <c r="G14" s="197">
        <f>'COMPOSIÇÕES '!H13</f>
        <v>23.18</v>
      </c>
      <c r="H14" s="187">
        <f>IFERROR(TRUNC(SUM(G14*$O$10),2),"")</f>
        <v>23.18</v>
      </c>
      <c r="I14" s="187">
        <f>IFERROR(TRUNC(H14*F14,2),"")</f>
        <v>158.55000000000001</v>
      </c>
      <c r="J14" s="312">
        <f>IFERROR(VLOOKUP(A14,MEMÓRIA!$A:$Q,17,FALSE),"")</f>
        <v>367.85</v>
      </c>
      <c r="K14" s="677">
        <v>0.21240000000000001</v>
      </c>
      <c r="L14" s="187">
        <f>+J14*$M$10+J14</f>
        <v>445.98</v>
      </c>
      <c r="M14" s="413">
        <f>IFERROR(TRUNC(L14*F14,3),"")</f>
        <v>3050.5</v>
      </c>
      <c r="N14" s="217"/>
      <c r="O14" s="4"/>
    </row>
    <row r="15" spans="1:20" s="556" customFormat="1" ht="12.75" customHeight="1">
      <c r="A15" s="547">
        <v>2</v>
      </c>
      <c r="B15" s="549"/>
      <c r="C15" s="548"/>
      <c r="D15" s="548" t="str">
        <f>IFERROR(VLOOKUP(A15,MEMÓRIA!$A:$P,4,FALSE),"")</f>
        <v>CONSTRUÇÃO DE INFRAESTRUTURA NA PRAÇA SANTO ANTÔNIO</v>
      </c>
      <c r="E15" s="557"/>
      <c r="F15" s="558"/>
      <c r="G15" s="558"/>
      <c r="H15" s="558"/>
      <c r="I15" s="584">
        <f>SUM(I16:I16)</f>
        <v>8740.94</v>
      </c>
      <c r="J15" s="558"/>
      <c r="K15" s="678"/>
      <c r="L15" s="558"/>
      <c r="M15" s="693">
        <f>SUM(M16:M27)</f>
        <v>33745.949999999997</v>
      </c>
      <c r="N15" s="586"/>
      <c r="O15" s="587"/>
      <c r="P15" s="552"/>
      <c r="Q15" s="553" t="s">
        <v>12566</v>
      </c>
      <c r="R15" s="554" t="s">
        <v>12567</v>
      </c>
      <c r="S15" s="555"/>
      <c r="T15" s="555"/>
    </row>
    <row r="16" spans="1:20" ht="22.5">
      <c r="A16" s="184" t="s">
        <v>12575</v>
      </c>
      <c r="B16" s="193" t="str">
        <f>IFERROR(VLOOKUP(A16,MEMÓRIA!$A:$P,2,FALSE),"")</f>
        <v>SINAPI 07/2024</v>
      </c>
      <c r="C16" s="193">
        <f>IFERROR(VLOOKUP(A16,MEMÓRIA!$A:$P,3,FALSE),"")</f>
        <v>93358</v>
      </c>
      <c r="D16" s="345" t="str">
        <f>IFERROR(VLOOKUP(A16,MEMÓRIA!$A:$P,4,FALSE),"")</f>
        <v>ESCAVAÇÃO MANUAL DE VALA COM PROFUNDIDADE MENOR OU IGUAL A 1,30 M. AF_03/2016</v>
      </c>
      <c r="E16" s="193" t="str">
        <f>IFERROR(VLOOKUP(A16,MEMÓRIA!$A:$P,5,FALSE),"")</f>
        <v>M3</v>
      </c>
      <c r="F16" s="185">
        <f>IFERROR(VLOOKUP(A16,MEMÓRIA!$A:$P,15,FALSE),"")</f>
        <v>117.47</v>
      </c>
      <c r="G16" s="197">
        <f>IFERROR(VLOOKUP(A16,MEMÓRIA!$A:$P,16,FALSE),"")</f>
        <v>74.41</v>
      </c>
      <c r="H16" s="188">
        <f>IFERROR(TRUNC(SUM(G16*$O$10),2),"")</f>
        <v>74.41</v>
      </c>
      <c r="I16" s="188">
        <f>IFERROR(TRUNC(H16*F16,2),"")</f>
        <v>8740.94</v>
      </c>
      <c r="J16" s="312">
        <f>IFERROR(VLOOKUP(A16,MEMÓRIA!$A:$Q,17,FALSE),"")</f>
        <v>83.27</v>
      </c>
      <c r="K16" s="677">
        <v>0.21240000000000001</v>
      </c>
      <c r="L16" s="187">
        <f>+J16*$M$10+J16</f>
        <v>100.96</v>
      </c>
      <c r="M16" s="413">
        <f t="shared" ref="M16:M24" si="0">IFERROR(TRUNC(L16*F16,3),"")</f>
        <v>11859.77</v>
      </c>
      <c r="N16" s="217"/>
    </row>
    <row r="17" spans="1:14" ht="22.5">
      <c r="A17" s="184" t="s">
        <v>12577</v>
      </c>
      <c r="B17" s="193" t="str">
        <f>IFERROR(VLOOKUP(A17,MEMÓRIA!$A:$P,2,FALSE),"")</f>
        <v>SINAPI 07/2024</v>
      </c>
      <c r="C17" s="193">
        <f>IFERROR(VLOOKUP(A17,MEMÓRIA!$A:$P,3,FALSE),"")</f>
        <v>97622</v>
      </c>
      <c r="D17" s="345" t="str">
        <f>IFERROR(VLOOKUP(A17,MEMÓRIA!$A:$P,4,FALSE),"")</f>
        <v>DEMOLIÇÃO DE ALVENARIA DE BLOCO FURADO, DE FORMA MANUAL, SEM REAPROVEITAMENTO. AF_12/2017</v>
      </c>
      <c r="E17" s="193" t="str">
        <f>IFERROR(VLOOKUP(A17,MEMÓRIA!$A:$P,5,FALSE),"")</f>
        <v>M3</v>
      </c>
      <c r="F17" s="185">
        <f>IFERROR(VLOOKUP(A17,MEMÓRIA!$A:$P,15,FALSE),"")</f>
        <v>6.49</v>
      </c>
      <c r="G17" s="197">
        <f>IFERROR(VLOOKUP(A17,MEMÓRIA!$A:$P,16,FALSE),"")</f>
        <v>49.62</v>
      </c>
      <c r="H17" s="188">
        <f t="shared" ref="H17:H24" si="1">IFERROR(TRUNC(SUM(G17*$O$10),2),"")</f>
        <v>49.62</v>
      </c>
      <c r="I17" s="188">
        <f t="shared" ref="I17:I24" si="2">IFERROR(TRUNC(H17*F17,2),"")</f>
        <v>322.02999999999997</v>
      </c>
      <c r="J17" s="312">
        <f>IFERROR(VLOOKUP(A17,MEMÓRIA!$A:$Q,17,FALSE),"")</f>
        <v>55.59</v>
      </c>
      <c r="K17" s="677">
        <v>0.21240000000000001</v>
      </c>
      <c r="L17" s="187">
        <f t="shared" ref="L17:L24" si="3">+J17*$M$10+J17</f>
        <v>67.400000000000006</v>
      </c>
      <c r="M17" s="413">
        <f t="shared" si="0"/>
        <v>437.43</v>
      </c>
      <c r="N17" s="217"/>
    </row>
    <row r="18" spans="1:14">
      <c r="A18" s="184" t="s">
        <v>12579</v>
      </c>
      <c r="B18" s="193" t="str">
        <f>IFERROR(VLOOKUP(A18,MEMÓRIA!$A:$P,2,FALSE),"")</f>
        <v>COMPOSIÇÃO</v>
      </c>
      <c r="C18" s="193" t="str">
        <f>IFERROR(VLOOKUP(A18,MEMÓRIA!$A:$P,3,FALSE),"")</f>
        <v>002</v>
      </c>
      <c r="D18" s="345" t="str">
        <f>IFERROR(VLOOKUP(A18,MEMÓRIA!$A:$P,4,FALSE),"")</f>
        <v>DEMOLIÇÃO  CONCRETO SIMPLES</v>
      </c>
      <c r="E18" s="193" t="str">
        <f>IFERROR(VLOOKUP(A18,MEMÓRIA!$A:$P,5,FALSE),"")</f>
        <v>M3</v>
      </c>
      <c r="F18" s="185">
        <f>IFERROR(VLOOKUP(A18,MEMÓRIA!$A:$P,15,FALSE),"")</f>
        <v>0.55000000000000004</v>
      </c>
      <c r="G18" s="197">
        <f>IFERROR(VLOOKUP(A18,MEMÓRIA!$A:$P,16,FALSE),"")</f>
        <v>27.5</v>
      </c>
      <c r="H18" s="188">
        <f t="shared" si="1"/>
        <v>27.5</v>
      </c>
      <c r="I18" s="188">
        <f t="shared" si="2"/>
        <v>15.12</v>
      </c>
      <c r="J18" s="312">
        <f>IFERROR(VLOOKUP(A18,MEMÓRIA!$A:$Q,17,FALSE),"")</f>
        <v>30.8</v>
      </c>
      <c r="K18" s="677">
        <v>0.21240000000000001</v>
      </c>
      <c r="L18" s="187">
        <f t="shared" si="3"/>
        <v>37.340000000000003</v>
      </c>
      <c r="M18" s="413">
        <f t="shared" si="0"/>
        <v>20.54</v>
      </c>
      <c r="N18" s="217"/>
    </row>
    <row r="19" spans="1:14">
      <c r="A19" s="184" t="s">
        <v>12585</v>
      </c>
      <c r="B19" s="193" t="str">
        <f>IFERROR(VLOOKUP(A19,MEMÓRIA!$A:$P,2,FALSE),"")</f>
        <v>COMPOSIÇÃO</v>
      </c>
      <c r="C19" s="193" t="str">
        <f>IFERROR(VLOOKUP(A19,MEMÓRIA!$A:$P,3,FALSE),"")</f>
        <v>012</v>
      </c>
      <c r="D19" s="345" t="str">
        <f>IFERROR(VLOOKUP(A19,MEMÓRIA!$A:$P,4,FALSE),"")</f>
        <v>DESOBSTRUÇÃO E LIMPEZA DE BOCA-DE-LOBO</v>
      </c>
      <c r="E19" s="193" t="str">
        <f>IFERROR(VLOOKUP(A19,MEMÓRIA!$A:$P,5,FALSE),"")</f>
        <v>M</v>
      </c>
      <c r="F19" s="185">
        <f>IFERROR(VLOOKUP(A19,MEMÓRIA!$A:$P,15,FALSE),"")</f>
        <v>20</v>
      </c>
      <c r="G19" s="197">
        <f>IFERROR(VLOOKUP(A19,MEMÓRIA!$A:$P,16,FALSE),"")</f>
        <v>28.21</v>
      </c>
      <c r="H19" s="188">
        <f t="shared" si="1"/>
        <v>28.21</v>
      </c>
      <c r="I19" s="188">
        <f t="shared" si="2"/>
        <v>564.20000000000005</v>
      </c>
      <c r="J19" s="312">
        <f>IFERROR(VLOOKUP(A19,MEMÓRIA!$A:$Q,17,FALSE),"")</f>
        <v>31.58</v>
      </c>
      <c r="K19" s="677">
        <v>0.21240000000000001</v>
      </c>
      <c r="L19" s="187">
        <f t="shared" si="3"/>
        <v>38.29</v>
      </c>
      <c r="M19" s="413">
        <f t="shared" si="0"/>
        <v>765.8</v>
      </c>
      <c r="N19" s="217"/>
    </row>
    <row r="20" spans="1:14">
      <c r="A20" s="184" t="s">
        <v>12588</v>
      </c>
      <c r="B20" s="193" t="str">
        <f>IFERROR(VLOOKUP(A20,MEMÓRIA!$A:$P,2,FALSE),"")</f>
        <v>COMPOSIÇÃO</v>
      </c>
      <c r="C20" s="193" t="str">
        <f>IFERROR(VLOOKUP(A20,MEMÓRIA!$A:$P,3,FALSE),"")</f>
        <v>005</v>
      </c>
      <c r="D20" s="345" t="str">
        <f>IFERROR(VLOOKUP(A20,MEMÓRIA!$A:$P,4,FALSE),"")</f>
        <v>REMOÇÃO DE BANCO DE MADEIRA</v>
      </c>
      <c r="E20" s="193" t="str">
        <f>IFERROR(VLOOKUP(A20,MEMÓRIA!$A:$P,5,FALSE),"")</f>
        <v>M</v>
      </c>
      <c r="F20" s="185">
        <f>IFERROR(VLOOKUP(A20,MEMÓRIA!$A:$P,15,FALSE),"")</f>
        <v>4.5</v>
      </c>
      <c r="G20" s="197">
        <f>IFERROR(VLOOKUP(A20,MEMÓRIA!$A:$P,16,FALSE),"")</f>
        <v>5.64</v>
      </c>
      <c r="H20" s="188">
        <f t="shared" si="1"/>
        <v>5.64</v>
      </c>
      <c r="I20" s="188">
        <f t="shared" si="2"/>
        <v>25.38</v>
      </c>
      <c r="J20" s="312">
        <f>IFERROR(VLOOKUP(A20,MEMÓRIA!$A:$Q,17,FALSE),"")</f>
        <v>6.32</v>
      </c>
      <c r="K20" s="677">
        <v>0.21240000000000001</v>
      </c>
      <c r="L20" s="187">
        <f t="shared" si="3"/>
        <v>7.66</v>
      </c>
      <c r="M20" s="413">
        <f t="shared" si="0"/>
        <v>34.47</v>
      </c>
      <c r="N20" s="217"/>
    </row>
    <row r="21" spans="1:14">
      <c r="A21" s="184" t="s">
        <v>12591</v>
      </c>
      <c r="B21" s="193" t="str">
        <f>IFERROR(VLOOKUP(A21,MEMÓRIA!$A:$P,2,FALSE),"")</f>
        <v>COMPOSIÇÃO</v>
      </c>
      <c r="C21" s="193" t="str">
        <f>IFERROR(VLOOKUP(A21,MEMÓRIA!$A:$P,3,FALSE),"")</f>
        <v>006</v>
      </c>
      <c r="D21" s="345" t="str">
        <f>IFERROR(VLOOKUP(A21,MEMÓRIA!$A:$P,4,FALSE),"")</f>
        <v>DEMOLIÇÃO DE MEIO-FIO GRANITICO OU PRÉ-MOLDADO</v>
      </c>
      <c r="E21" s="193" t="str">
        <f>IFERROR(VLOOKUP(A21,MEMÓRIA!$A:$P,5,FALSE),"")</f>
        <v>M</v>
      </c>
      <c r="F21" s="185">
        <f>IFERROR(VLOOKUP(A21,MEMÓRIA!$A:$P,15,FALSE),"")</f>
        <v>102.32</v>
      </c>
      <c r="G21" s="197">
        <f>IFERROR(VLOOKUP(A21,MEMÓRIA!$A:$P,16,FALSE),"")</f>
        <v>10.57</v>
      </c>
      <c r="H21" s="188">
        <f t="shared" si="1"/>
        <v>10.57</v>
      </c>
      <c r="I21" s="188">
        <f t="shared" si="2"/>
        <v>1081.52</v>
      </c>
      <c r="J21" s="312">
        <f>IFERROR(VLOOKUP(A21,MEMÓRIA!$A:$Q,17,FALSE),"")</f>
        <v>11.84</v>
      </c>
      <c r="K21" s="677">
        <v>0.21240000000000001</v>
      </c>
      <c r="L21" s="187">
        <f t="shared" si="3"/>
        <v>14.35</v>
      </c>
      <c r="M21" s="413">
        <f t="shared" si="0"/>
        <v>1468.29</v>
      </c>
      <c r="N21" s="217"/>
    </row>
    <row r="22" spans="1:14" ht="33.75">
      <c r="A22" s="184" t="s">
        <v>12594</v>
      </c>
      <c r="B22" s="193" t="str">
        <f>IFERROR(VLOOKUP(A22,MEMÓRIA!$A:$P,2,FALSE),"")</f>
        <v>SINAPI 07/2024</v>
      </c>
      <c r="C22" s="193">
        <f>IFERROR(VLOOKUP(A22,MEMÓRIA!$A:$P,3,FALSE),"")</f>
        <v>100982</v>
      </c>
      <c r="D22" s="345" t="str">
        <f>IFERROR(VLOOKUP(A22,MEMÓRIA!$A:$P,4,FALSE),"")</f>
        <v>CARGA, MANOBRA E DESCARGA DE ENTULHO EM CAMINHÃO BASCULANTE 10 M³ - CARGA COM ESCAVADEIRA HIDRÁULICA  (CAÇAMBA DE 0,80 M³ / 111 HP) E DESCARGA LIVRE (UNIDADE: M3). AF_07/2020</v>
      </c>
      <c r="E22" s="193" t="str">
        <f>IFERROR(VLOOKUP(A22,MEMÓRIA!$A:$P,5,FALSE),"")</f>
        <v>M3</v>
      </c>
      <c r="F22" s="185">
        <f>IFERROR(VLOOKUP(A22,MEMÓRIA!$A:$P,15,FALSE),"")</f>
        <v>199.15</v>
      </c>
      <c r="G22" s="197">
        <f>IFERROR(VLOOKUP(A22,MEMÓRIA!$A:$P,16,FALSE),"")</f>
        <v>8.9700000000000006</v>
      </c>
      <c r="H22" s="188">
        <f t="shared" si="1"/>
        <v>8.9700000000000006</v>
      </c>
      <c r="I22" s="188">
        <f t="shared" si="2"/>
        <v>1786.37</v>
      </c>
      <c r="J22" s="312">
        <f>IFERROR(VLOOKUP(A22,MEMÓRIA!$A:$Q,17,FALSE),"")</f>
        <v>9.16</v>
      </c>
      <c r="K22" s="677">
        <v>0.21240000000000001</v>
      </c>
      <c r="L22" s="187">
        <f t="shared" si="3"/>
        <v>11.11</v>
      </c>
      <c r="M22" s="413">
        <f t="shared" si="0"/>
        <v>2212.56</v>
      </c>
      <c r="N22" s="217"/>
    </row>
    <row r="23" spans="1:14" ht="22.5">
      <c r="A23" s="184" t="s">
        <v>12598</v>
      </c>
      <c r="B23" s="193" t="str">
        <f>IFERROR(VLOOKUP(A23,MEMÓRIA!$A:$P,2,FALSE),"")</f>
        <v>SINAPI 07/2024</v>
      </c>
      <c r="C23" s="193">
        <f>IFERROR(VLOOKUP(A23,MEMÓRIA!$A:$P,3,FALSE),"")</f>
        <v>93589</v>
      </c>
      <c r="D23" s="345" t="str">
        <f>IFERROR(VLOOKUP(A23,MEMÓRIA!$A:$P,4,FALSE),"")</f>
        <v>TRANSPORTE COM CAMINHÃO BASCULANTE DE 10 M³, EM VIA URBANA EM REVESTIMENTO PRIMÁRIO (UNIDADE: M3XKM). AF_07/2020</v>
      </c>
      <c r="E23" s="193" t="str">
        <f>IFERROR(VLOOKUP(A23,MEMÓRIA!$A:$P,5,FALSE),"")</f>
        <v>M3XKM</v>
      </c>
      <c r="F23" s="185">
        <f>IFERROR(VLOOKUP(A23,MEMÓRIA!$A:$P,15,FALSE),"")</f>
        <v>1442.52</v>
      </c>
      <c r="G23" s="197">
        <f>IFERROR(VLOOKUP(A23,MEMÓRIA!$A:$P,16,FALSE),"")</f>
        <v>2.67</v>
      </c>
      <c r="H23" s="188">
        <f t="shared" si="1"/>
        <v>2.67</v>
      </c>
      <c r="I23" s="188">
        <f t="shared" si="2"/>
        <v>3851.52</v>
      </c>
      <c r="J23" s="312">
        <f>IFERROR(VLOOKUP(A23,MEMÓRIA!$A:$Q,17,FALSE),"")</f>
        <v>2.71</v>
      </c>
      <c r="K23" s="677">
        <v>0.21240000000000001</v>
      </c>
      <c r="L23" s="187">
        <f t="shared" si="3"/>
        <v>3.29</v>
      </c>
      <c r="M23" s="413">
        <f t="shared" si="0"/>
        <v>4745.8900000000003</v>
      </c>
      <c r="N23" s="217"/>
    </row>
    <row r="24" spans="1:14">
      <c r="A24" s="184" t="s">
        <v>12599</v>
      </c>
      <c r="B24" s="193" t="str">
        <f>IFERROR(VLOOKUP(A24,MEMÓRIA!$A:$P,2,FALSE),"")</f>
        <v>COMPOSIÇÃO</v>
      </c>
      <c r="C24" s="193" t="str">
        <f>IFERROR(VLOOKUP(A24,MEMÓRIA!$A:$P,3,FALSE),"")</f>
        <v>015</v>
      </c>
      <c r="D24" s="345" t="str">
        <f>IFERROR(VLOOKUP(A24,MEMÓRIA!$A:$P,4,FALSE),"")</f>
        <v>DEMOLIÇÃO DE PISO EM LAJOTA HEXAGONAL</v>
      </c>
      <c r="E24" s="193" t="str">
        <f>IFERROR(VLOOKUP(A24,MEMÓRIA!$A:$P,5,FALSE),"")</f>
        <v>M2</v>
      </c>
      <c r="F24" s="185">
        <f>IFERROR(VLOOKUP(A24,MEMÓRIA!$A:$P,15,FALSE),"")</f>
        <v>495.77</v>
      </c>
      <c r="G24" s="197">
        <f>IFERROR(VLOOKUP(A24,MEMÓRIA!$A:$P,16,FALSE),"")</f>
        <v>13.73</v>
      </c>
      <c r="H24" s="188">
        <f t="shared" si="1"/>
        <v>13.73</v>
      </c>
      <c r="I24" s="188">
        <f t="shared" si="2"/>
        <v>6806.92</v>
      </c>
      <c r="J24" s="312">
        <f>IFERROR(VLOOKUP(A24,MEMÓRIA!$A:$Q,17,FALSE),"")</f>
        <v>15.36</v>
      </c>
      <c r="K24" s="677">
        <v>0.21240000000000001</v>
      </c>
      <c r="L24" s="187">
        <f t="shared" si="3"/>
        <v>18.62</v>
      </c>
      <c r="M24" s="413">
        <f t="shared" si="0"/>
        <v>9231.24</v>
      </c>
      <c r="N24" s="217"/>
    </row>
    <row r="25" spans="1:14" ht="22.5">
      <c r="A25" s="184" t="s">
        <v>12907</v>
      </c>
      <c r="B25" s="193" t="str">
        <f>IFERROR(VLOOKUP(A25,MEMÓRIA!$A:$P,2,FALSE),"")</f>
        <v>SINAPI 07/2024</v>
      </c>
      <c r="C25" s="193">
        <f>IFERROR(VLOOKUP(A25,MEMÓRIA!$A:$P,3,FALSE),"")</f>
        <v>97665</v>
      </c>
      <c r="D25" s="345" t="str">
        <f>IFERROR(VLOOKUP(A25,MEMÓRIA!$A:$P,4,FALSE),"")</f>
        <v>REMOÇÃO DE LUMINÁRIAS, DE FORMA MANUAL, SEM REAPROVEITAMENTO. AF_12/2017</v>
      </c>
      <c r="E25" s="193" t="str">
        <f>IFERROR(VLOOKUP(A25,MEMÓRIA!$A:$P,5,FALSE),"")</f>
        <v>UN</v>
      </c>
      <c r="F25" s="185">
        <f>IFERROR(VLOOKUP(A25,MEMÓRIA!$A:$P,15,FALSE),"")</f>
        <v>4</v>
      </c>
      <c r="G25" s="197">
        <f>IFERROR(VLOOKUP(A25,MEMÓRIA!$A:$P,16,FALSE),"")</f>
        <v>1.57</v>
      </c>
      <c r="H25" s="188">
        <f t="shared" ref="H25:H27" si="4">IFERROR(TRUNC(SUM(G25*$O$10),2),"")</f>
        <v>1.57</v>
      </c>
      <c r="I25" s="188">
        <f t="shared" ref="I25:I27" si="5">IFERROR(TRUNC(H25*F25,2),"")</f>
        <v>6.28</v>
      </c>
      <c r="J25" s="312">
        <f>IFERROR(VLOOKUP(A25,MEMÓRIA!$A:$Q,17,FALSE),"")</f>
        <v>1.77</v>
      </c>
      <c r="K25" s="677">
        <v>1.2123999999999999</v>
      </c>
      <c r="L25" s="187">
        <f t="shared" ref="L25:L27" si="6">+J25*$M$10+J25</f>
        <v>2.15</v>
      </c>
      <c r="M25" s="413">
        <f t="shared" ref="M25:M27" si="7">IFERROR(TRUNC(L25*F25,3),"")</f>
        <v>8.6</v>
      </c>
      <c r="N25" s="217"/>
    </row>
    <row r="26" spans="1:14" ht="22.5">
      <c r="A26" s="184" t="s">
        <v>12909</v>
      </c>
      <c r="B26" s="193" t="str">
        <f>IFERROR(VLOOKUP(A26,MEMÓRIA!$A:$P,2,FALSE),"")</f>
        <v>SINAPI 07/2024</v>
      </c>
      <c r="C26" s="193">
        <f>IFERROR(VLOOKUP(A26,MEMÓRIA!$A:$P,3,FALSE),"")</f>
        <v>97064</v>
      </c>
      <c r="D26" s="345" t="str">
        <f>IFERROR(VLOOKUP(A26,MEMÓRIA!$A:$P,4,FALSE),"")</f>
        <v>MONTAGEM E DESMONTAGEM DE ANDAIME TUBULAR TIPO TORRE (EXCLUSIVE ANDAIME E LIMPEZA). AF_11/2017</v>
      </c>
      <c r="E26" s="193" t="str">
        <f>IFERROR(VLOOKUP(A26,MEMÓRIA!$A:$P,5,FALSE),"")</f>
        <v>M</v>
      </c>
      <c r="F26" s="185">
        <f>IFERROR(VLOOKUP(A26,MEMÓRIA!$A:$P,15,FALSE),"")</f>
        <v>36</v>
      </c>
      <c r="G26" s="197">
        <f>IFERROR(VLOOKUP(A26,MEMÓRIA!$A:$P,16,FALSE),"")</f>
        <v>24.17</v>
      </c>
      <c r="H26" s="188">
        <f t="shared" si="4"/>
        <v>24.17</v>
      </c>
      <c r="I26" s="188">
        <f t="shared" si="5"/>
        <v>870.12</v>
      </c>
      <c r="J26" s="312">
        <f>IFERROR(VLOOKUP(A26,MEMÓRIA!$A:$Q,17,FALSE),"")</f>
        <v>27.33</v>
      </c>
      <c r="K26" s="677">
        <v>2.2124000000000001</v>
      </c>
      <c r="L26" s="187">
        <f t="shared" si="6"/>
        <v>33.130000000000003</v>
      </c>
      <c r="M26" s="413">
        <f t="shared" si="7"/>
        <v>1192.68</v>
      </c>
      <c r="N26" s="217"/>
    </row>
    <row r="27" spans="1:14">
      <c r="A27" s="184" t="s">
        <v>12910</v>
      </c>
      <c r="B27" s="193" t="str">
        <f>IFERROR(VLOOKUP(A27,MEMÓRIA!$A:$P,2,FALSE),"")</f>
        <v>COMPOSIÇÃO</v>
      </c>
      <c r="C27" s="193" t="str">
        <f>IFERROR(VLOOKUP(A27,MEMÓRIA!$A:$P,3,FALSE),"")</f>
        <v>018</v>
      </c>
      <c r="D27" s="345" t="str">
        <f>IFERROR(VLOOKUP(A27,MEMÓRIA!$A:$P,4,FALSE),"")</f>
        <v>LOCACAO DE ANDAIME METALICO TUBULAR TIPO TORRE</v>
      </c>
      <c r="E27" s="193" t="str">
        <f>IFERROR(VLOOKUP(A27,MEMÓRIA!$A:$P,5,FALSE),"")</f>
        <v>M</v>
      </c>
      <c r="F27" s="185">
        <f>IFERROR(VLOOKUP(A27,MEMÓRIA!$A:$P,15,FALSE),"")</f>
        <v>36</v>
      </c>
      <c r="G27" s="197">
        <f>IFERROR(VLOOKUP(A27,MEMÓRIA!$A:$P,16,FALSE),"")</f>
        <v>39.4</v>
      </c>
      <c r="H27" s="188">
        <f t="shared" si="4"/>
        <v>39.4</v>
      </c>
      <c r="I27" s="188">
        <f t="shared" si="5"/>
        <v>1418.4</v>
      </c>
      <c r="J27" s="312">
        <f>IFERROR(VLOOKUP(A27,MEMÓRIA!$A:$Q,17,FALSE),"")</f>
        <v>40.520000000000003</v>
      </c>
      <c r="K27" s="677">
        <v>3.2124000000000001</v>
      </c>
      <c r="L27" s="187">
        <f t="shared" si="6"/>
        <v>49.13</v>
      </c>
      <c r="M27" s="413">
        <f t="shared" si="7"/>
        <v>1768.68</v>
      </c>
      <c r="N27" s="217"/>
    </row>
    <row r="28" spans="1:14" s="556" customFormat="1" ht="15" customHeight="1">
      <c r="A28" s="561">
        <v>3</v>
      </c>
      <c r="B28" s="548"/>
      <c r="C28" s="548"/>
      <c r="D28" s="595" t="str">
        <f>IFERROR(VLOOKUP(A28,MEMÓRIA!$A:$P,4,FALSE),"")</f>
        <v>INTERIOR DA PRAÇA</v>
      </c>
      <c r="E28" s="548"/>
      <c r="F28" s="548"/>
      <c r="G28" s="548"/>
      <c r="H28" s="548"/>
      <c r="I28" s="596">
        <f>+I29</f>
        <v>100575.9</v>
      </c>
      <c r="J28" s="548"/>
      <c r="K28" s="679"/>
      <c r="L28" s="548"/>
      <c r="M28" s="693">
        <f>+M29</f>
        <v>202951.61</v>
      </c>
      <c r="N28" s="585"/>
    </row>
    <row r="29" spans="1:14" s="576" customFormat="1">
      <c r="A29" s="566"/>
      <c r="B29" s="567"/>
      <c r="C29" s="567"/>
      <c r="D29" s="543" t="str">
        <f>+MEMÓRIA!D16</f>
        <v>SERVIÇOS PRELIMINARES</v>
      </c>
      <c r="E29" s="567"/>
      <c r="F29" s="569"/>
      <c r="G29" s="570"/>
      <c r="H29" s="572"/>
      <c r="I29" s="577">
        <f>+SUM(I30:I40)</f>
        <v>100575.9</v>
      </c>
      <c r="J29" s="572"/>
      <c r="K29" s="579"/>
      <c r="L29" s="572"/>
      <c r="M29" s="694">
        <f>+SUM(M30:M57)</f>
        <v>202951.61</v>
      </c>
      <c r="N29" s="578"/>
    </row>
    <row r="30" spans="1:14" ht="28.5" customHeight="1">
      <c r="A30" s="184" t="s">
        <v>12605</v>
      </c>
      <c r="B30" s="193" t="str">
        <f>IFERROR(VLOOKUP(A30,MEMÓRIA!$A:$P,2,FALSE),"")</f>
        <v>SINAPI 07/2024</v>
      </c>
      <c r="C30" s="193">
        <f>IFERROR(VLOOKUP(A30,MEMÓRIA!$A:$P,3,FALSE),"")</f>
        <v>101159</v>
      </c>
      <c r="D30" s="345" t="str">
        <f>IFERROR(VLOOKUP(A30,MEMÓRIA!$A:$P,4,FALSE),"")</f>
        <v>ALVENARIA DE VEDAÇÃO DE BLOCOS CERÂMICOS MACIÇOS DE 5X10X20CM (ESPESSURA 10CM) E ARGAMASSA DE ASSENTAMENTO COM PREPARO EM BETONEIRA. AF_05/2020</v>
      </c>
      <c r="E30" s="193" t="str">
        <f>IFERROR(VLOOKUP(A30,MEMÓRIA!$A:$P,5,FALSE),"")</f>
        <v>M2</v>
      </c>
      <c r="F30" s="185">
        <f>IFERROR(VLOOKUP(A30,MEMÓRIA!$A:$P,15,FALSE),"")</f>
        <v>104.53</v>
      </c>
      <c r="G30" s="197">
        <f>IFERROR(VLOOKUP(A30,MEMÓRIA!$A:$P,16,FALSE),"")</f>
        <v>116.7</v>
      </c>
      <c r="H30" s="188">
        <f>IFERROR(TRUNC(SUM(G30*$O$10),2),"")</f>
        <v>116.7</v>
      </c>
      <c r="I30" s="188">
        <f>IFERROR(TRUNC(H30*F30,2),"")</f>
        <v>12198.65</v>
      </c>
      <c r="J30" s="212">
        <f>IFERROR(VLOOKUP(A30,MEMÓRIA!$A:$Q,17,FALSE),"")</f>
        <v>125.07</v>
      </c>
      <c r="K30" s="703">
        <v>0.21240000000000001</v>
      </c>
      <c r="L30" s="188">
        <f>+J30*$M$10+J30</f>
        <v>151.63</v>
      </c>
      <c r="M30" s="413">
        <f t="shared" ref="M30:M57" si="8">IFERROR(TRUNC(L30*F30,3),"")</f>
        <v>15849.88</v>
      </c>
      <c r="N30" s="217"/>
    </row>
    <row r="31" spans="1:14" ht="33.75">
      <c r="A31" s="184" t="s">
        <v>12606</v>
      </c>
      <c r="B31" s="193" t="str">
        <f>IFERROR(VLOOKUP(A31,MEMÓRIA!$A:$P,2,FALSE),"")</f>
        <v>SINAPI 07/2024</v>
      </c>
      <c r="C31" s="193">
        <f>IFERROR(VLOOKUP(A31,MEMÓRIA!$A:$P,3,FALSE),"")</f>
        <v>94273</v>
      </c>
      <c r="D31" s="345" t="str">
        <f>IFERROR(VLOOKUP(A31,MEMÓRIA!$A:$P,4,FALSE),"")</f>
        <v>ASSENTAMENTO DE GUIA (MEIO-FIO) EM TRECHO RETO, CONFECCIONADA EM CONCRETO PRÉ-FABRICADO, DIMENSÕES 100X15X13X30 CM (COMPRIMENTO X BASE INFERIOR X BASE SUPERIOR X ALTURA). AF_01/2024</v>
      </c>
      <c r="E31" s="193" t="str">
        <f>IFERROR(VLOOKUP(A31,MEMÓRIA!$A:$P,5,FALSE),"")</f>
        <v>M</v>
      </c>
      <c r="F31" s="185">
        <f>IFERROR(VLOOKUP(A31,MEMÓRIA!$A:$P,15,FALSE),"")</f>
        <v>102.32</v>
      </c>
      <c r="G31" s="197">
        <f>IFERROR(VLOOKUP(A31,MEMÓRIA!$A:$P,16,FALSE),"")</f>
        <v>53.5</v>
      </c>
      <c r="H31" s="188">
        <f t="shared" ref="H31:H57" si="9">IFERROR(TRUNC(SUM(G31*$O$10),2),"")</f>
        <v>53.5</v>
      </c>
      <c r="I31" s="188">
        <f t="shared" ref="I31:I57" si="10">IFERROR(TRUNC(H31*F31,2),"")</f>
        <v>5474.12</v>
      </c>
      <c r="J31" s="212">
        <f>IFERROR(VLOOKUP(A31,MEMÓRIA!$A:$Q,17,FALSE),"")</f>
        <v>54.73</v>
      </c>
      <c r="K31" s="703">
        <v>0.21240000000000001</v>
      </c>
      <c r="L31" s="188">
        <f t="shared" ref="L31:L57" si="11">+J31*$M$10+J31</f>
        <v>66.349999999999994</v>
      </c>
      <c r="M31" s="413">
        <f t="shared" si="8"/>
        <v>6788.93</v>
      </c>
      <c r="N31" s="217"/>
    </row>
    <row r="32" spans="1:14" ht="33.75">
      <c r="A32" s="184" t="s">
        <v>12608</v>
      </c>
      <c r="B32" s="193" t="str">
        <f>IFERROR(VLOOKUP(A32,MEMÓRIA!$A:$P,2,FALSE),"")</f>
        <v>SINAPI 07/2024</v>
      </c>
      <c r="C32" s="193">
        <f>IFERROR(VLOOKUP(A32,MEMÓRIA!$A:$P,3,FALSE),"")</f>
        <v>97084</v>
      </c>
      <c r="D32" s="345" t="str">
        <f>IFERROR(VLOOKUP(A32,MEMÓRIA!$A:$P,4,FALSE),"")</f>
        <v>COMPACTAÇÃO MECÂNICA DE SOLO PARA EXECUÇÃO DE RADIER, PISO DE CONCRETO OU LAJE SOBRE SOLO, COM COMPACTADOR DE SOLOS TIPO PLACA VIBRATÓRIA. AF_09/2021</v>
      </c>
      <c r="E32" s="193" t="str">
        <f>IFERROR(VLOOKUP(A32,MEMÓRIA!$A:$P,5,FALSE),"")</f>
        <v>M2</v>
      </c>
      <c r="F32" s="185">
        <f>IFERROR(VLOOKUP(A32,MEMÓRIA!$A:$P,15,FALSE),"")</f>
        <v>640.91999999999996</v>
      </c>
      <c r="G32" s="197">
        <f>IFERROR(VLOOKUP(A32,MEMÓRIA!$A:$P,16,FALSE),"")</f>
        <v>0.61</v>
      </c>
      <c r="H32" s="188">
        <f t="shared" si="9"/>
        <v>0.61</v>
      </c>
      <c r="I32" s="188">
        <f t="shared" si="10"/>
        <v>390.96</v>
      </c>
      <c r="J32" s="212">
        <f>IFERROR(VLOOKUP(A32,MEMÓRIA!$A:$Q,17,FALSE),"")</f>
        <v>0.67</v>
      </c>
      <c r="K32" s="703">
        <v>0.21240000000000001</v>
      </c>
      <c r="L32" s="188">
        <f t="shared" si="11"/>
        <v>0.81</v>
      </c>
      <c r="M32" s="413">
        <f t="shared" si="8"/>
        <v>519.15</v>
      </c>
      <c r="N32" s="217"/>
    </row>
    <row r="33" spans="1:14" ht="22.5">
      <c r="A33" s="184" t="s">
        <v>12611</v>
      </c>
      <c r="B33" s="193" t="str">
        <f>IFERROR(VLOOKUP(A33,MEMÓRIA!$A:$P,2,FALSE),"")</f>
        <v>SINAPI 07/2024</v>
      </c>
      <c r="C33" s="193">
        <f>IFERROR(VLOOKUP(A33,MEMÓRIA!$A:$P,3,FALSE),"")</f>
        <v>102485</v>
      </c>
      <c r="D33" s="345" t="str">
        <f>IFERROR(VLOOKUP(A33,MEMÓRIA!$A:$P,4,FALSE),"")</f>
        <v>CONCRETO MAGRO PARA LASTRO, TRAÇO 1:4,5:4,5 (EM MASSA SECA DE CIMENTO/ AREIA MÉDIA/ SEIXO ROLADO) - PREPARO MANUAL. AF_05/2021</v>
      </c>
      <c r="E33" s="193" t="str">
        <f>IFERROR(VLOOKUP(A33,MEMÓRIA!$A:$P,5,FALSE),"")</f>
        <v>M3</v>
      </c>
      <c r="F33" s="185">
        <f>IFERROR(VLOOKUP(A33,MEMÓRIA!$A:$P,15,FALSE),"")</f>
        <v>2.5</v>
      </c>
      <c r="G33" s="197">
        <f>IFERROR(VLOOKUP(A33,MEMÓRIA!$A:$P,16,FALSE),"")</f>
        <v>589.76</v>
      </c>
      <c r="H33" s="188">
        <f t="shared" si="9"/>
        <v>589.76</v>
      </c>
      <c r="I33" s="188">
        <f t="shared" si="10"/>
        <v>1474.4</v>
      </c>
      <c r="J33" s="212">
        <f>IFERROR(VLOOKUP(A33,MEMÓRIA!$A:$Q,17,FALSE),"")</f>
        <v>603.88</v>
      </c>
      <c r="K33" s="703">
        <v>0.21240000000000001</v>
      </c>
      <c r="L33" s="188">
        <f t="shared" si="11"/>
        <v>732.14</v>
      </c>
      <c r="M33" s="413">
        <f t="shared" si="8"/>
        <v>1830.35</v>
      </c>
      <c r="N33" s="217"/>
    </row>
    <row r="34" spans="1:14" ht="22.5">
      <c r="A34" s="184" t="s">
        <v>12612</v>
      </c>
      <c r="B34" s="193" t="str">
        <f>IFERROR(VLOOKUP(A34,MEMÓRIA!$A:$P,2,FALSE),"")</f>
        <v>SINAPI 07/2024</v>
      </c>
      <c r="C34" s="193">
        <f>IFERROR(VLOOKUP(A34,MEMÓRIA!$A:$P,3,FALSE),"")</f>
        <v>92397</v>
      </c>
      <c r="D34" s="345" t="str">
        <f>IFERROR(VLOOKUP(A34,MEMÓRIA!$A:$P,4,FALSE),"")</f>
        <v>EXECUÇÃO DE PAVIMENTO EM PISO INTERTRAVADO, COM BLOCO RETANGULAR COR NATURAL DE 20 X 10 CM, ESPESSURA 6 CM. AF_10/2022</v>
      </c>
      <c r="E34" s="193" t="str">
        <f>IFERROR(VLOOKUP(A34,MEMÓRIA!$A:$P,5,FALSE),"")</f>
        <v>M2</v>
      </c>
      <c r="F34" s="185">
        <f>IFERROR(VLOOKUP(A34,MEMÓRIA!$A:$P,15,FALSE),"")</f>
        <v>430.93</v>
      </c>
      <c r="G34" s="197">
        <f>IFERROR(VLOOKUP(A34,MEMÓRIA!$A:$P,16,FALSE),"")</f>
        <v>64.17</v>
      </c>
      <c r="H34" s="188">
        <f t="shared" si="9"/>
        <v>64.17</v>
      </c>
      <c r="I34" s="188">
        <f t="shared" si="10"/>
        <v>27652.77</v>
      </c>
      <c r="J34" s="212">
        <f>IFERROR(VLOOKUP(A34,MEMÓRIA!$A:$Q,17,FALSE),"")</f>
        <v>65.22</v>
      </c>
      <c r="K34" s="703">
        <v>0.21240000000000001</v>
      </c>
      <c r="L34" s="188">
        <f t="shared" si="11"/>
        <v>79.069999999999993</v>
      </c>
      <c r="M34" s="413">
        <f t="shared" si="8"/>
        <v>34073.64</v>
      </c>
      <c r="N34" s="217"/>
    </row>
    <row r="35" spans="1:14" ht="22.5">
      <c r="A35" s="184" t="s">
        <v>12613</v>
      </c>
      <c r="B35" s="193" t="str">
        <f>IFERROR(VLOOKUP(A35,MEMÓRIA!$A:$P,2,FALSE),"")</f>
        <v>SINAPI 07/2024</v>
      </c>
      <c r="C35" s="193">
        <f>IFERROR(VLOOKUP(A35,MEMÓRIA!$A:$P,3,FALSE),"")</f>
        <v>93679</v>
      </c>
      <c r="D35" s="345" t="str">
        <f>IFERROR(VLOOKUP(A35,MEMÓRIA!$A:$P,4,FALSE),"")</f>
        <v>EXECUÇÃO DE PASSEIO EM PISO INTERTRAVADO, COM BLOCO RETANGULAR COLORIDO DE 20 X 10 CM, ESPESSURA 6 CM. AF_10/2022</v>
      </c>
      <c r="E35" s="193" t="str">
        <f>IFERROR(VLOOKUP(A35,MEMÓRIA!$A:$P,5,FALSE),"")</f>
        <v>M2</v>
      </c>
      <c r="F35" s="185">
        <f>IFERROR(VLOOKUP(A35,MEMÓRIA!$A:$P,15,FALSE),"")</f>
        <v>181.95</v>
      </c>
      <c r="G35" s="197">
        <f>IFERROR(VLOOKUP(A35,MEMÓRIA!$A:$P,16,FALSE),"")</f>
        <v>80.84</v>
      </c>
      <c r="H35" s="188">
        <f t="shared" si="9"/>
        <v>80.84</v>
      </c>
      <c r="I35" s="188">
        <f t="shared" si="10"/>
        <v>14708.83</v>
      </c>
      <c r="J35" s="212">
        <f>IFERROR(VLOOKUP(A35,MEMÓRIA!$A:$Q,17,FALSE),"")</f>
        <v>82.78</v>
      </c>
      <c r="K35" s="703">
        <v>0.21240000000000001</v>
      </c>
      <c r="L35" s="188">
        <f t="shared" si="11"/>
        <v>100.36</v>
      </c>
      <c r="M35" s="413">
        <f t="shared" si="8"/>
        <v>18260.5</v>
      </c>
      <c r="N35" s="217"/>
    </row>
    <row r="36" spans="1:14" ht="22.5">
      <c r="A36" s="184" t="s">
        <v>12615</v>
      </c>
      <c r="B36" s="193" t="str">
        <f>IFERROR(VLOOKUP(A36,MEMÓRIA!$A:$P,2,FALSE),"")</f>
        <v>SINAPI 07/2024</v>
      </c>
      <c r="C36" s="193">
        <f>IFERROR(VLOOKUP(A36,MEMÓRIA!$A:$P,3,FALSE),"")</f>
        <v>101090</v>
      </c>
      <c r="D36" s="345" t="str">
        <f>IFERROR(VLOOKUP(A36,MEMÓRIA!$A:$P,4,FALSE),"")</f>
        <v>PISO EM PEDRA PORTUGUESA ASSENTADO SOBRE ARGAMASSA SECA DE CIMENTO E AREIA, TRAÇO 1:3, REJUNTADO COM CIMENTO COMUM. AF_05/2020</v>
      </c>
      <c r="E36" s="193" t="str">
        <f>IFERROR(VLOOKUP(A36,MEMÓRIA!$A:$P,5,FALSE),"")</f>
        <v>M2</v>
      </c>
      <c r="F36" s="185">
        <f>IFERROR(VLOOKUP(A36,MEMÓRIA!$A:$P,15,FALSE),"")</f>
        <v>28.04</v>
      </c>
      <c r="G36" s="197">
        <f>IFERROR(VLOOKUP(A36,MEMÓRIA!$A:$P,16,FALSE),"")</f>
        <v>226.91</v>
      </c>
      <c r="H36" s="188">
        <f t="shared" si="9"/>
        <v>226.91</v>
      </c>
      <c r="I36" s="188">
        <f t="shared" si="10"/>
        <v>6362.55</v>
      </c>
      <c r="J36" s="212">
        <f>IFERROR(VLOOKUP(A36,MEMÓRIA!$A:$Q,17,FALSE),"")</f>
        <v>230.34</v>
      </c>
      <c r="K36" s="703">
        <v>0.21240000000000001</v>
      </c>
      <c r="L36" s="188">
        <f t="shared" si="11"/>
        <v>279.26</v>
      </c>
      <c r="M36" s="413">
        <f t="shared" si="8"/>
        <v>7830.45</v>
      </c>
      <c r="N36" s="217"/>
    </row>
    <row r="37" spans="1:14" ht="22.5">
      <c r="A37" s="184" t="s">
        <v>12620</v>
      </c>
      <c r="B37" s="193" t="str">
        <f>IFERROR(VLOOKUP(A37,MEMÓRIA!$A:$P,2,FALSE),"")</f>
        <v>SINAPI 07/2024</v>
      </c>
      <c r="C37" s="193">
        <f>IFERROR(VLOOKUP(A37,MEMÓRIA!$A:$P,3,FALSE),"")</f>
        <v>101094</v>
      </c>
      <c r="D37" s="345" t="str">
        <f>IFERROR(VLOOKUP(A37,MEMÓRIA!$A:$P,4,FALSE),"")</f>
        <v>PISO PODOTÁTIL DE ALERTA OU DIRECIONAL, DE BORRACHA, ASSENTADO SOBRE ARGAMASSA. AF_05/2020</v>
      </c>
      <c r="E37" s="193" t="str">
        <f>IFERROR(VLOOKUP(A37,MEMÓRIA!$A:$P,5,FALSE),"")</f>
        <v>M</v>
      </c>
      <c r="F37" s="185">
        <f>IFERROR(VLOOKUP(A37,MEMÓRIA!$A:$P,15,FALSE),"")</f>
        <v>137.35</v>
      </c>
      <c r="G37" s="197">
        <f>IFERROR(VLOOKUP(A37,MEMÓRIA!$A:$P,16,FALSE),"")</f>
        <v>208.39</v>
      </c>
      <c r="H37" s="188">
        <f t="shared" si="9"/>
        <v>208.39</v>
      </c>
      <c r="I37" s="188">
        <f t="shared" si="10"/>
        <v>28622.36</v>
      </c>
      <c r="J37" s="212">
        <f>IFERROR(VLOOKUP(A37,MEMÓRIA!$A:$Q,17,FALSE),"")</f>
        <v>210.18</v>
      </c>
      <c r="K37" s="703">
        <v>0.21240000000000001</v>
      </c>
      <c r="L37" s="188">
        <f t="shared" si="11"/>
        <v>254.82</v>
      </c>
      <c r="M37" s="413">
        <f t="shared" si="8"/>
        <v>34999.53</v>
      </c>
      <c r="N37" s="217"/>
    </row>
    <row r="38" spans="1:14" ht="22.5">
      <c r="A38" s="184" t="s">
        <v>12622</v>
      </c>
      <c r="B38" s="193" t="str">
        <f>IFERROR(VLOOKUP(A38,MEMÓRIA!$A:$P,2,FALSE),"")</f>
        <v>COMPOSIÇÃO</v>
      </c>
      <c r="C38" s="193" t="str">
        <f>IFERROR(VLOOKUP(A38,MEMÓRIA!$A:$P,3,FALSE),"")</f>
        <v>013</v>
      </c>
      <c r="D38" s="345" t="str">
        <f>IFERROR(VLOOKUP(A38,MEMÓRIA!$A:$P,4,FALSE),"")</f>
        <v>RAMPA PADRÃO PARA ACESSO DE DEFICIENTES A PASSEIO PÚBLICO, EM CONCRETO USINADO, DESEMPOLADO.</v>
      </c>
      <c r="E38" s="193" t="str">
        <f>IFERROR(VLOOKUP(A38,MEMÓRIA!$A:$P,5,FALSE),"")</f>
        <v>UN</v>
      </c>
      <c r="F38" s="185">
        <f>IFERROR(VLOOKUP(A38,MEMÓRIA!$A:$P,15,FALSE),"")</f>
        <v>2</v>
      </c>
      <c r="G38" s="197">
        <f>IFERROR(VLOOKUP(A38,MEMÓRIA!$A:$P,16,FALSE),"")</f>
        <v>1743.86</v>
      </c>
      <c r="H38" s="188">
        <f t="shared" si="9"/>
        <v>1743.86</v>
      </c>
      <c r="I38" s="188">
        <f t="shared" si="10"/>
        <v>3487.72</v>
      </c>
      <c r="J38" s="212">
        <f>IFERROR(VLOOKUP(A38,MEMÓRIA!$A:$Q,17,FALSE),"")</f>
        <v>1774.93</v>
      </c>
      <c r="K38" s="703">
        <v>0.21240000000000001</v>
      </c>
      <c r="L38" s="188">
        <f t="shared" si="11"/>
        <v>2151.9299999999998</v>
      </c>
      <c r="M38" s="413">
        <f t="shared" si="8"/>
        <v>4303.8599999999997</v>
      </c>
      <c r="N38" s="217"/>
    </row>
    <row r="39" spans="1:14" ht="33.75">
      <c r="A39" s="184" t="s">
        <v>12625</v>
      </c>
      <c r="B39" s="193" t="str">
        <f>IFERROR(VLOOKUP(A39,MEMÓRIA!$A:$P,2,FALSE),"")</f>
        <v>COMPOSIÇÃO</v>
      </c>
      <c r="C39" s="193" t="str">
        <f>IFERROR(VLOOKUP(A39,MEMÓRIA!$A:$P,3,FALSE),"")</f>
        <v>016</v>
      </c>
      <c r="D39" s="345" t="str">
        <f>IFERROR(VLOOKUP(A39,MEMÓRIA!$A:$P,4,FALSE),"")</f>
        <v>PONTO DE CONSUMO TERMINAL DE ÁGUA FRIA (SUBRAMAL) COM TUBULAÇÃO DE PVC, DN 25 MM, INSTALADO EM RAMAL DE ÁGUA, INCLUSOS RASGO E CHUMBAMENTO EM ALVENARIA. AF_12/2014</v>
      </c>
      <c r="E39" s="193" t="str">
        <f>IFERROR(VLOOKUP(A39,MEMÓRIA!$A:$P,5,FALSE),"")</f>
        <v>UN</v>
      </c>
      <c r="F39" s="185">
        <f>IFERROR(VLOOKUP(A39,MEMÓRIA!$A:$P,15,FALSE),"")</f>
        <v>1</v>
      </c>
      <c r="G39" s="197">
        <f>IFERROR(VLOOKUP(A39,MEMÓRIA!$A:$P,16,FALSE),"")</f>
        <v>118.35</v>
      </c>
      <c r="H39" s="188">
        <f t="shared" si="9"/>
        <v>118.35</v>
      </c>
      <c r="I39" s="188">
        <f t="shared" si="10"/>
        <v>118.35</v>
      </c>
      <c r="J39" s="212">
        <f>IFERROR(VLOOKUP(A39,MEMÓRIA!$A:$Q,17,FALSE),"")</f>
        <v>130.16999999999999</v>
      </c>
      <c r="K39" s="703">
        <v>0.21240000000000001</v>
      </c>
      <c r="L39" s="188">
        <f t="shared" si="11"/>
        <v>157.82</v>
      </c>
      <c r="M39" s="413">
        <f t="shared" si="8"/>
        <v>157.82</v>
      </c>
      <c r="N39" s="217"/>
    </row>
    <row r="40" spans="1:14" ht="22.5">
      <c r="A40" s="184" t="s">
        <v>12629</v>
      </c>
      <c r="B40" s="193" t="str">
        <f>IFERROR(VLOOKUP(A40,MEMÓRIA!$A:$P,2,FALSE),"")</f>
        <v>COMPOSIÇÃO</v>
      </c>
      <c r="C40" s="193" t="str">
        <f>IFERROR(VLOOKUP(A40,MEMÓRIA!$A:$P,3,FALSE),"")</f>
        <v>010</v>
      </c>
      <c r="D40" s="345" t="str">
        <f>IFERROR(VLOOKUP(A40,MEMÓRIA!$A:$P,4,FALSE),"")</f>
        <v>TORNEIRA CROMADA PARA TANQUE/JARDIM, 1/2", REF..1153, LINHA MISTY, FABRIMAR OU SIMILAR</v>
      </c>
      <c r="E40" s="193" t="str">
        <f>IFERROR(VLOOKUP(A40,MEMÓRIA!$A:$P,5,FALSE),"")</f>
        <v>UND</v>
      </c>
      <c r="F40" s="185">
        <f>IFERROR(VLOOKUP(A40,MEMÓRIA!$A:$P,15,FALSE),"")</f>
        <v>1</v>
      </c>
      <c r="G40" s="197">
        <f>IFERROR(VLOOKUP(A40,MEMÓRIA!$A:$P,16,FALSE),"")</f>
        <v>85.19</v>
      </c>
      <c r="H40" s="188">
        <f t="shared" si="9"/>
        <v>85.19</v>
      </c>
      <c r="I40" s="188">
        <f t="shared" si="10"/>
        <v>85.19</v>
      </c>
      <c r="J40" s="212">
        <f>IFERROR(VLOOKUP(A40,MEMÓRIA!$A:$Q,17,FALSE),"")</f>
        <v>87.79</v>
      </c>
      <c r="K40" s="703">
        <v>0.21240000000000001</v>
      </c>
      <c r="L40" s="188">
        <f t="shared" si="11"/>
        <v>106.44</v>
      </c>
      <c r="M40" s="413">
        <f t="shared" si="8"/>
        <v>106.44</v>
      </c>
      <c r="N40" s="217"/>
    </row>
    <row r="41" spans="1:14" ht="22.5">
      <c r="A41" s="184" t="s">
        <v>12632</v>
      </c>
      <c r="B41" s="193" t="str">
        <f>IFERROR(VLOOKUP(A41,MEMÓRIA!$A:$P,2,FALSE),"")</f>
        <v>SINAPI 07/2024</v>
      </c>
      <c r="C41" s="193">
        <f>IFERROR(VLOOKUP(A41,MEMÓRIA!$A:$P,3,FALSE),"")</f>
        <v>96986</v>
      </c>
      <c r="D41" s="345" t="str">
        <f>IFERROR(VLOOKUP(A41,MEMÓRIA!$A:$P,4,FALSE),"")</f>
        <v>HASTE DE ATERRAMENTO, DIÂMETRO 3/4", COM 3 METROS - FORNECIMENTO E INSTALAÇÃO. AF_08/2023</v>
      </c>
      <c r="E41" s="193" t="str">
        <f>IFERROR(VLOOKUP(A41,MEMÓRIA!$A:$P,5,FALSE),"")</f>
        <v>UN</v>
      </c>
      <c r="F41" s="185">
        <f>IFERROR(VLOOKUP(A41,MEMÓRIA!$A:$P,15,FALSE),"")</f>
        <v>6</v>
      </c>
      <c r="G41" s="197">
        <f>IFERROR(VLOOKUP(A41,MEMÓRIA!$A:$P,16,FALSE),"")</f>
        <v>193.44</v>
      </c>
      <c r="H41" s="188">
        <f t="shared" si="9"/>
        <v>193.44</v>
      </c>
      <c r="I41" s="188">
        <f t="shared" si="10"/>
        <v>1160.6400000000001</v>
      </c>
      <c r="J41" s="212">
        <f>IFERROR(VLOOKUP(A41,MEMÓRIA!$A:$Q,17,FALSE),"")</f>
        <v>195.56</v>
      </c>
      <c r="K41" s="703">
        <v>0.21240000000000001</v>
      </c>
      <c r="L41" s="188">
        <f t="shared" si="11"/>
        <v>237.1</v>
      </c>
      <c r="M41" s="413">
        <f t="shared" si="8"/>
        <v>1422.6</v>
      </c>
      <c r="N41" s="217"/>
    </row>
    <row r="42" spans="1:14" ht="22.5">
      <c r="A42" s="184" t="s">
        <v>12635</v>
      </c>
      <c r="B42" s="193" t="str">
        <f>IFERROR(VLOOKUP(A42,MEMÓRIA!$A:$P,2,FALSE),"")</f>
        <v>SINAPI 07/2024</v>
      </c>
      <c r="C42" s="193">
        <f>IFERROR(VLOOKUP(A42,MEMÓRIA!$A:$P,3,FALSE),"")</f>
        <v>97891</v>
      </c>
      <c r="D42" s="345" t="str">
        <f>IFERROR(VLOOKUP(A42,MEMÓRIA!$A:$P,4,FALSE),"")</f>
        <v>CAIXA ENTERRADA ELÉTRICA RETANGULAR, EM ALVENARIA COM BLOCOS DE CONCRETO, FUNDO COM BRITA, DIMENSÕES INTERNAS: 0,4X0,4X0,4 M. AF_12/2020</v>
      </c>
      <c r="E42" s="193" t="str">
        <f>IFERROR(VLOOKUP(A42,MEMÓRIA!$A:$P,5,FALSE),"")</f>
        <v>UN</v>
      </c>
      <c r="F42" s="185">
        <f>IFERROR(VLOOKUP(A42,MEMÓRIA!$A:$P,15,FALSE),"")</f>
        <v>6</v>
      </c>
      <c r="G42" s="197">
        <f>IFERROR(VLOOKUP(A42,MEMÓRIA!$A:$P,16,FALSE),"")</f>
        <v>181.87</v>
      </c>
      <c r="H42" s="188">
        <f t="shared" si="9"/>
        <v>181.87</v>
      </c>
      <c r="I42" s="188">
        <f t="shared" si="10"/>
        <v>1091.22</v>
      </c>
      <c r="J42" s="212">
        <f>IFERROR(VLOOKUP(A42,MEMÓRIA!$A:$Q,17,FALSE),"")</f>
        <v>195.09</v>
      </c>
      <c r="K42" s="703">
        <v>0.21240000000000001</v>
      </c>
      <c r="L42" s="188">
        <f t="shared" si="11"/>
        <v>236.53</v>
      </c>
      <c r="M42" s="413">
        <f t="shared" si="8"/>
        <v>1419.18</v>
      </c>
      <c r="N42" s="217"/>
    </row>
    <row r="43" spans="1:14" ht="22.5">
      <c r="A43" s="184" t="s">
        <v>12636</v>
      </c>
      <c r="B43" s="193" t="str">
        <f>IFERROR(VLOOKUP(A43,MEMÓRIA!$A:$P,2,FALSE),"")</f>
        <v>COMPOSIÇÃO</v>
      </c>
      <c r="C43" s="193" t="str">
        <f>IFERROR(VLOOKUP(A43,MEMÓRIA!$A:$P,3,FALSE),"")</f>
        <v>019</v>
      </c>
      <c r="D43" s="345" t="str">
        <f>IFERROR(VLOOKUP(A43,MEMÓRIA!$A:$P,4,FALSE),"")</f>
        <v>REFLETOR SLIM LED 50W DE POTÊNCIA, BRANCO FRIO, 6500K, AUTOVOLT, MARCA G-LIGHTOU SIMILAR</v>
      </c>
      <c r="E43" s="193" t="str">
        <f>IFERROR(VLOOKUP(A43,MEMÓRIA!$A:$P,5,FALSE),"")</f>
        <v>UN</v>
      </c>
      <c r="F43" s="185">
        <f>IFERROR(VLOOKUP(A43,MEMÓRIA!$A:$P,15,FALSE),"")</f>
        <v>4</v>
      </c>
      <c r="G43" s="197">
        <f>IFERROR(VLOOKUP(A43,MEMÓRIA!$A:$P,16,FALSE),"")</f>
        <v>66.91</v>
      </c>
      <c r="H43" s="188">
        <f t="shared" si="9"/>
        <v>66.91</v>
      </c>
      <c r="I43" s="188">
        <f t="shared" si="10"/>
        <v>267.64</v>
      </c>
      <c r="J43" s="212">
        <f>IFERROR(VLOOKUP(A43,MEMÓRIA!$A:$Q,17,FALSE),"")</f>
        <v>69.099999999999994</v>
      </c>
      <c r="K43" s="703">
        <v>0.21240000000000001</v>
      </c>
      <c r="L43" s="188">
        <f t="shared" si="11"/>
        <v>83.78</v>
      </c>
      <c r="M43" s="413">
        <f t="shared" si="8"/>
        <v>335.12</v>
      </c>
      <c r="N43" s="217"/>
    </row>
    <row r="44" spans="1:14" ht="22.5">
      <c r="A44" s="184" t="s">
        <v>12637</v>
      </c>
      <c r="B44" s="193" t="str">
        <f>IFERROR(VLOOKUP(A44,MEMÓRIA!$A:$P,2,FALSE),"")</f>
        <v>SINAPI 07/2024</v>
      </c>
      <c r="C44" s="193">
        <f>IFERROR(VLOOKUP(A44,MEMÓRIA!$A:$P,3,FALSE),"")</f>
        <v>101657</v>
      </c>
      <c r="D44" s="345" t="str">
        <f>IFERROR(VLOOKUP(A44,MEMÓRIA!$A:$P,4,FALSE),"")</f>
        <v>LUMINÁRIA DE LED PARA ILUMINAÇÃO PÚBLICA, DE 98 W ATÉ 137 W - FORNECIMENTO E INSTALAÇÃO. AF_08/2020</v>
      </c>
      <c r="E44" s="193" t="str">
        <f>IFERROR(VLOOKUP(A44,MEMÓRIA!$A:$P,5,FALSE),"")</f>
        <v>UN</v>
      </c>
      <c r="F44" s="185">
        <f>IFERROR(VLOOKUP(A44,MEMÓRIA!$A:$P,15,FALSE),"")</f>
        <v>12</v>
      </c>
      <c r="G44" s="197">
        <f>IFERROR(VLOOKUP(A44,MEMÓRIA!$A:$P,16,FALSE),"")</f>
        <v>549.76</v>
      </c>
      <c r="H44" s="188">
        <f t="shared" si="9"/>
        <v>549.76</v>
      </c>
      <c r="I44" s="188">
        <f t="shared" si="10"/>
        <v>6597.12</v>
      </c>
      <c r="J44" s="212">
        <f>IFERROR(VLOOKUP(A44,MEMÓRIA!$A:$Q,17,FALSE),"")</f>
        <v>551.86</v>
      </c>
      <c r="K44" s="703">
        <v>0.21240000000000001</v>
      </c>
      <c r="L44" s="188">
        <f t="shared" si="11"/>
        <v>669.08</v>
      </c>
      <c r="M44" s="413">
        <f t="shared" si="8"/>
        <v>8028.96</v>
      </c>
      <c r="N44" s="217"/>
    </row>
    <row r="45" spans="1:14" ht="22.5">
      <c r="A45" s="184" t="s">
        <v>12639</v>
      </c>
      <c r="B45" s="193" t="str">
        <f>IFERROR(VLOOKUP(A45,MEMÓRIA!$A:$P,2,FALSE),"")</f>
        <v>SINAPI 07/2024</v>
      </c>
      <c r="C45" s="193">
        <f>IFERROR(VLOOKUP(A45,MEMÓRIA!$A:$P,3,FALSE),"")</f>
        <v>101632</v>
      </c>
      <c r="D45" s="345" t="str">
        <f>IFERROR(VLOOKUP(A45,MEMÓRIA!$A:$P,4,FALSE),"")</f>
        <v>RELÉ FOTOELÉTRICO PARA COMANDO DE ILUMINAÇÃO EXTERNA 1000 W - FORNECIMENTO E INSTALAÇÃO. AF_08/2020</v>
      </c>
      <c r="E45" s="193" t="str">
        <f>IFERROR(VLOOKUP(A45,MEMÓRIA!$A:$P,5,FALSE),"")</f>
        <v>UN</v>
      </c>
      <c r="F45" s="185">
        <f>IFERROR(VLOOKUP(A45,MEMÓRIA!$A:$P,15,FALSE),"")</f>
        <v>6</v>
      </c>
      <c r="G45" s="197">
        <f>IFERROR(VLOOKUP(A45,MEMÓRIA!$A:$P,16,FALSE),"")</f>
        <v>37.9</v>
      </c>
      <c r="H45" s="188">
        <f t="shared" si="9"/>
        <v>37.9</v>
      </c>
      <c r="I45" s="188">
        <f t="shared" si="10"/>
        <v>227.4</v>
      </c>
      <c r="J45" s="212">
        <f>IFERROR(VLOOKUP(A45,MEMÓRIA!$A:$Q,17,FALSE),"")</f>
        <v>37.99</v>
      </c>
      <c r="K45" s="703">
        <v>0.21240000000000001</v>
      </c>
      <c r="L45" s="188">
        <f t="shared" si="11"/>
        <v>46.06</v>
      </c>
      <c r="M45" s="413">
        <f t="shared" si="8"/>
        <v>276.36</v>
      </c>
      <c r="N45" s="217"/>
    </row>
    <row r="46" spans="1:14" ht="22.5">
      <c r="A46" s="184" t="s">
        <v>12641</v>
      </c>
      <c r="B46" s="193" t="str">
        <f>IFERROR(VLOOKUP(A46,MEMÓRIA!$A:$P,2,FALSE),"")</f>
        <v>SINAPI 07/2024</v>
      </c>
      <c r="C46" s="193">
        <f>IFERROR(VLOOKUP(A46,MEMÓRIA!$A:$P,3,FALSE),"")</f>
        <v>95728</v>
      </c>
      <c r="D46" s="345" t="str">
        <f>IFERROR(VLOOKUP(A46,MEMÓRIA!$A:$P,4,FALSE),"")</f>
        <v>ELETRODUTO RÍGIDO SOLDÁVEL, PVC, DN 32 MM (1), APARENTE - FORNECIMENTO E INSTALAÇÃO. AF_10/2022_PA</v>
      </c>
      <c r="E46" s="193" t="str">
        <f>IFERROR(VLOOKUP(A46,MEMÓRIA!$A:$P,5,FALSE),"")</f>
        <v>M</v>
      </c>
      <c r="F46" s="185">
        <f>IFERROR(VLOOKUP(A46,MEMÓRIA!$A:$P,15,FALSE),"")</f>
        <v>150</v>
      </c>
      <c r="G46" s="197">
        <f>IFERROR(VLOOKUP(A46,MEMÓRIA!$A:$P,16,FALSE),"")</f>
        <v>24.76</v>
      </c>
      <c r="H46" s="188">
        <f t="shared" si="9"/>
        <v>24.76</v>
      </c>
      <c r="I46" s="188">
        <f t="shared" si="10"/>
        <v>3714</v>
      </c>
      <c r="J46" s="212">
        <f>IFERROR(VLOOKUP(A46,MEMÓRIA!$A:$Q,17,FALSE),"")</f>
        <v>26.6</v>
      </c>
      <c r="K46" s="703">
        <v>0.21240000000000001</v>
      </c>
      <c r="L46" s="188">
        <f t="shared" si="11"/>
        <v>32.25</v>
      </c>
      <c r="M46" s="413">
        <f t="shared" si="8"/>
        <v>4837.5</v>
      </c>
      <c r="N46" s="217"/>
    </row>
    <row r="47" spans="1:14" ht="22.5">
      <c r="A47" s="184" t="s">
        <v>12643</v>
      </c>
      <c r="B47" s="193" t="str">
        <f>IFERROR(VLOOKUP(A47,MEMÓRIA!$A:$P,2,FALSE),"")</f>
        <v>SINAPI 07/2024</v>
      </c>
      <c r="C47" s="193">
        <f>IFERROR(VLOOKUP(A47,MEMÓRIA!$A:$P,3,FALSE),"")</f>
        <v>91929</v>
      </c>
      <c r="D47" s="345" t="str">
        <f>IFERROR(VLOOKUP(A47,MEMÓRIA!$A:$P,4,FALSE),"")</f>
        <v>CABO DE COBRE FLEXÍVEL ISOLADO, 4 MM², ANTI-CHAMA 0,6/1,0 KV, PARA CIRCUITOS TERMINAIS - FORNECIMENTO E INSTALAÇÃO. AF_03/2023</v>
      </c>
      <c r="E47" s="193" t="str">
        <f>IFERROR(VLOOKUP(A47,MEMÓRIA!$A:$P,5,FALSE),"")</f>
        <v>M</v>
      </c>
      <c r="F47" s="185">
        <f>IFERROR(VLOOKUP(A47,MEMÓRIA!$A:$P,15,FALSE),"")</f>
        <v>420</v>
      </c>
      <c r="G47" s="197">
        <f>IFERROR(VLOOKUP(A47,MEMÓRIA!$A:$P,16,FALSE),"")</f>
        <v>6.49</v>
      </c>
      <c r="H47" s="188">
        <f t="shared" si="9"/>
        <v>6.49</v>
      </c>
      <c r="I47" s="188">
        <f t="shared" si="10"/>
        <v>2725.8</v>
      </c>
      <c r="J47" s="212">
        <f>IFERROR(VLOOKUP(A47,MEMÓRIA!$A:$Q,17,FALSE),"")</f>
        <v>6.7</v>
      </c>
      <c r="K47" s="703">
        <v>0.21240000000000001</v>
      </c>
      <c r="L47" s="188">
        <f t="shared" si="11"/>
        <v>8.1199999999999992</v>
      </c>
      <c r="M47" s="413">
        <f t="shared" si="8"/>
        <v>3410.4</v>
      </c>
      <c r="N47" s="217"/>
    </row>
    <row r="48" spans="1:14" ht="22.5">
      <c r="A48" s="184" t="s">
        <v>12644</v>
      </c>
      <c r="B48" s="193" t="str">
        <f>IFERROR(VLOOKUP(A48,MEMÓRIA!$A:$P,2,FALSE),"")</f>
        <v>SINAPI 07/2024</v>
      </c>
      <c r="C48" s="193">
        <f>IFERROR(VLOOKUP(A48,MEMÓRIA!$A:$P,3,FALSE),"")</f>
        <v>98510</v>
      </c>
      <c r="D48" s="345" t="str">
        <f>IFERROR(VLOOKUP(A48,MEMÓRIA!$A:$P,4,FALSE),"")</f>
        <v>PLANTIO DE ÁRVORE ORNAMENTAL COM ALTURA DE MUDA MENOR OU IGUAL A 2,00 M . AF_07/2024</v>
      </c>
      <c r="E48" s="193" t="str">
        <f>IFERROR(VLOOKUP(A48,MEMÓRIA!$A:$P,5,FALSE),"")</f>
        <v>UN</v>
      </c>
      <c r="F48" s="185">
        <f>IFERROR(VLOOKUP(A48,MEMÓRIA!$A:$P,15,FALSE),"")</f>
        <v>10</v>
      </c>
      <c r="G48" s="197">
        <f>IFERROR(VLOOKUP(A48,MEMÓRIA!$A:$P,16,FALSE),"")</f>
        <v>109.11</v>
      </c>
      <c r="H48" s="188">
        <f t="shared" si="9"/>
        <v>109.11</v>
      </c>
      <c r="I48" s="188">
        <f t="shared" si="10"/>
        <v>1091.0999999999999</v>
      </c>
      <c r="J48" s="212">
        <f>IFERROR(VLOOKUP(A48,MEMÓRIA!$A:$Q,17,FALSE),"")</f>
        <v>111.97</v>
      </c>
      <c r="K48" s="703">
        <v>0.21240000000000001</v>
      </c>
      <c r="L48" s="188">
        <f t="shared" si="11"/>
        <v>135.75</v>
      </c>
      <c r="M48" s="413">
        <f t="shared" si="8"/>
        <v>1357.5</v>
      </c>
      <c r="N48" s="217"/>
    </row>
    <row r="49" spans="1:16">
      <c r="A49" s="184" t="s">
        <v>12646</v>
      </c>
      <c r="B49" s="193" t="str">
        <f>IFERROR(VLOOKUP(A49,MEMÓRIA!$A:$P,2,FALSE),"")</f>
        <v>SINAPI 07/2024</v>
      </c>
      <c r="C49" s="193">
        <f>IFERROR(VLOOKUP(A49,MEMÓRIA!$A:$P,3,FALSE),"")</f>
        <v>98509</v>
      </c>
      <c r="D49" s="345" t="str">
        <f>IFERROR(VLOOKUP(A49,MEMÓRIA!$A:$P,4,FALSE),"")</f>
        <v>PLANTIO DE ARBUSTO OU  CERCA VIVA. AF_07/2024</v>
      </c>
      <c r="E49" s="193" t="str">
        <f>IFERROR(VLOOKUP(A49,MEMÓRIA!$A:$P,5,FALSE),"")</f>
        <v>UN</v>
      </c>
      <c r="F49" s="185">
        <f>IFERROR(VLOOKUP(A49,MEMÓRIA!$A:$P,15,FALSE),"")</f>
        <v>40</v>
      </c>
      <c r="G49" s="197">
        <f>IFERROR(VLOOKUP(A49,MEMÓRIA!$A:$P,16,FALSE),"")</f>
        <v>72.48</v>
      </c>
      <c r="H49" s="188">
        <f t="shared" si="9"/>
        <v>72.48</v>
      </c>
      <c r="I49" s="188">
        <f t="shared" si="10"/>
        <v>2899.2</v>
      </c>
      <c r="J49" s="212">
        <f>IFERROR(VLOOKUP(A49,MEMÓRIA!$A:$Q,17,FALSE),"")</f>
        <v>72.63</v>
      </c>
      <c r="K49" s="703">
        <v>0.21240000000000001</v>
      </c>
      <c r="L49" s="188">
        <f t="shared" si="11"/>
        <v>88.06</v>
      </c>
      <c r="M49" s="413">
        <f t="shared" si="8"/>
        <v>3522.4</v>
      </c>
      <c r="N49" s="217"/>
    </row>
    <row r="50" spans="1:16">
      <c r="A50" s="184" t="s">
        <v>12647</v>
      </c>
      <c r="B50" s="193" t="str">
        <f>IFERROR(VLOOKUP(A50,MEMÓRIA!$A:$P,2,FALSE),"")</f>
        <v>SINAPI 07/2024</v>
      </c>
      <c r="C50" s="193">
        <f>IFERROR(VLOOKUP(A50,MEMÓRIA!$A:$P,3,FALSE),"")</f>
        <v>98504</v>
      </c>
      <c r="D50" s="345" t="str">
        <f>IFERROR(VLOOKUP(A50,MEMÓRIA!$A:$P,4,FALSE),"")</f>
        <v>PLANTIO DE GRAMA BATATAIS EM PLACAS. AF_07/2024</v>
      </c>
      <c r="E50" s="193" t="str">
        <f>IFERROR(VLOOKUP(A50,MEMÓRIA!$A:$P,5,FALSE),"")</f>
        <v>M2</v>
      </c>
      <c r="F50" s="185">
        <f>IFERROR(VLOOKUP(A50,MEMÓRIA!$A:$P,15,FALSE),"")</f>
        <v>131.04</v>
      </c>
      <c r="G50" s="197">
        <f>IFERROR(VLOOKUP(A50,MEMÓRIA!$A:$P,16,FALSE),"")</f>
        <v>19.21</v>
      </c>
      <c r="H50" s="188">
        <f t="shared" si="9"/>
        <v>19.21</v>
      </c>
      <c r="I50" s="188">
        <f t="shared" si="10"/>
        <v>2517.27</v>
      </c>
      <c r="J50" s="212">
        <f>IFERROR(VLOOKUP(A50,MEMÓRIA!$A:$Q,17,FALSE),"")</f>
        <v>19.579999999999998</v>
      </c>
      <c r="K50" s="703">
        <v>0.21240000000000001</v>
      </c>
      <c r="L50" s="188">
        <f t="shared" si="11"/>
        <v>23.74</v>
      </c>
      <c r="M50" s="413">
        <f t="shared" si="8"/>
        <v>3110.89</v>
      </c>
      <c r="N50" s="217"/>
    </row>
    <row r="51" spans="1:16">
      <c r="A51" s="184" t="s">
        <v>12648</v>
      </c>
      <c r="B51" s="193" t="str">
        <f>IFERROR(VLOOKUP(A51,MEMÓRIA!$A:$P,2,FALSE),"")</f>
        <v>SINAPI 07/2024</v>
      </c>
      <c r="C51" s="193">
        <f>IFERROR(VLOOKUP(A51,MEMÓRIA!$A:$P,3,FALSE),"")</f>
        <v>94319</v>
      </c>
      <c r="D51" s="345" t="str">
        <f>IFERROR(VLOOKUP(A51,MEMÓRIA!$A:$P,4,FALSE),"")</f>
        <v>ATERRO MANUAL DE VALAS COM SOLO ARGILO-ARENOSO. AF_08/2023</v>
      </c>
      <c r="E51" s="193" t="str">
        <f>IFERROR(VLOOKUP(A51,MEMÓRIA!$A:$P,5,FALSE),"")</f>
        <v>M3</v>
      </c>
      <c r="F51" s="185">
        <f>IFERROR(VLOOKUP(A51,MEMÓRIA!$A:$P,15,FALSE),"")</f>
        <v>41.27</v>
      </c>
      <c r="G51" s="197">
        <f>IFERROR(VLOOKUP(A51,MEMÓRIA!$A:$P,16,FALSE),"")</f>
        <v>75.66</v>
      </c>
      <c r="H51" s="188">
        <f t="shared" si="9"/>
        <v>75.66</v>
      </c>
      <c r="I51" s="188">
        <f t="shared" si="10"/>
        <v>3122.48</v>
      </c>
      <c r="J51" s="212">
        <f>IFERROR(VLOOKUP(A51,MEMÓRIA!$A:$Q,17,FALSE),"")</f>
        <v>78.209999999999994</v>
      </c>
      <c r="K51" s="703">
        <v>0.21240000000000001</v>
      </c>
      <c r="L51" s="188">
        <f t="shared" si="11"/>
        <v>94.82</v>
      </c>
      <c r="M51" s="413">
        <f t="shared" si="8"/>
        <v>3913.22</v>
      </c>
      <c r="N51" s="217"/>
    </row>
    <row r="52" spans="1:16">
      <c r="A52" s="184" t="s">
        <v>12651</v>
      </c>
      <c r="B52" s="193" t="str">
        <f>IFERROR(VLOOKUP(A52,MEMÓRIA!$A:$P,2,FALSE),"")</f>
        <v>SINAPI 07/2024</v>
      </c>
      <c r="C52" s="193">
        <f>IFERROR(VLOOKUP(A52,MEMÓRIA!$A:$P,3,FALSE),"")</f>
        <v>98520</v>
      </c>
      <c r="D52" s="345" t="str">
        <f>IFERROR(VLOOKUP(A52,MEMÓRIA!$A:$P,4,FALSE),"")</f>
        <v>APLICAÇÃO DE ADUBO EM SOLO. AF_07/2024</v>
      </c>
      <c r="E52" s="193" t="str">
        <f>IFERROR(VLOOKUP(A52,MEMÓRIA!$A:$P,5,FALSE),"")</f>
        <v>M2</v>
      </c>
      <c r="F52" s="185">
        <f>IFERROR(VLOOKUP(A52,MEMÓRIA!$A:$P,15,FALSE),"")</f>
        <v>131.04</v>
      </c>
      <c r="G52" s="197">
        <f>IFERROR(VLOOKUP(A52,MEMÓRIA!$A:$P,16,FALSE),"")</f>
        <v>4.3899999999999997</v>
      </c>
      <c r="H52" s="188">
        <f t="shared" si="9"/>
        <v>4.3899999999999997</v>
      </c>
      <c r="I52" s="188">
        <f t="shared" si="10"/>
        <v>575.26</v>
      </c>
      <c r="J52" s="212">
        <f>IFERROR(VLOOKUP(A52,MEMÓRIA!$A:$Q,17,FALSE),"")</f>
        <v>4.54</v>
      </c>
      <c r="K52" s="703">
        <v>0.21240000000000001</v>
      </c>
      <c r="L52" s="188">
        <f t="shared" si="11"/>
        <v>5.5</v>
      </c>
      <c r="M52" s="413">
        <f t="shared" si="8"/>
        <v>720.72</v>
      </c>
      <c r="N52" s="217"/>
    </row>
    <row r="53" spans="1:16" ht="33.75">
      <c r="A53" s="184" t="s">
        <v>12653</v>
      </c>
      <c r="B53" s="193" t="str">
        <f>IFERROR(VLOOKUP(A53,MEMÓRIA!$A:$P,2,FALSE),"")</f>
        <v>SINAPI 07/2024</v>
      </c>
      <c r="C53" s="193">
        <f>IFERROR(VLOOKUP(A53,MEMÓRIA!$A:$P,3,FALSE),"")</f>
        <v>103307</v>
      </c>
      <c r="D53" s="345" t="str">
        <f>IFERROR(VLOOKUP(A53,MEMÓRIA!$A:$P,4,FALSE),"")</f>
        <v>INSTALAÇÃO DE LIXEIRA METÁLICA DUPLA, CAPACIDADE DE 60 L, EM TUBO DE AÇO CARBONO E CESTOS EM CHAPA DE AÇO COM PINTURA ELETROSTÁTICA, SOBRE PISO DE CONCRETO EXISTENTE. AF_11/2021</v>
      </c>
      <c r="E53" s="193" t="str">
        <f>IFERROR(VLOOKUP(A53,MEMÓRIA!$A:$P,5,FALSE),"")</f>
        <v>UN</v>
      </c>
      <c r="F53" s="185">
        <f>IFERROR(VLOOKUP(A53,MEMÓRIA!$A:$P,15,FALSE),"")</f>
        <v>6</v>
      </c>
      <c r="G53" s="197">
        <f>IFERROR(VLOOKUP(A53,MEMÓRIA!$A:$P,16,FALSE),"")</f>
        <v>1326.39</v>
      </c>
      <c r="H53" s="188">
        <f t="shared" si="9"/>
        <v>1326.39</v>
      </c>
      <c r="I53" s="188">
        <f t="shared" si="10"/>
        <v>7958.34</v>
      </c>
      <c r="J53" s="212">
        <f>IFERROR(VLOOKUP(A53,MEMÓRIA!$A:$Q,17,FALSE),"")</f>
        <v>1336.1</v>
      </c>
      <c r="K53" s="703">
        <v>0.21240000000000001</v>
      </c>
      <c r="L53" s="188">
        <f t="shared" si="11"/>
        <v>1619.89</v>
      </c>
      <c r="M53" s="413">
        <f t="shared" si="8"/>
        <v>9719.34</v>
      </c>
      <c r="N53" s="217"/>
    </row>
    <row r="54" spans="1:16" ht="33.75">
      <c r="A54" s="184" t="s">
        <v>12657</v>
      </c>
      <c r="B54" s="193" t="str">
        <f>IFERROR(VLOOKUP(A54,MEMÓRIA!$A:$P,2,FALSE),"")</f>
        <v>SINAPI 07/2024</v>
      </c>
      <c r="C54" s="193">
        <f>IFERROR(VLOOKUP(A54,MEMÓRIA!$A:$P,3,FALSE),"")</f>
        <v>103314</v>
      </c>
      <c r="D54" s="345" t="str">
        <f>IFERROR(VLOOKUP(A54,MEMÓRIA!$A:$P,4,FALSE),"")</f>
        <v>INSTALAÇÃO DE PERGOLADO DE MADEIRA, EM MAÇARANDUBA, ANGELIM OU EQUIVALENTE DA REGIÃO, FIXADO COM CONCRETO SOBRE PISO DE CONCRETO EXISTENTE. AF_11/2021</v>
      </c>
      <c r="E54" s="193" t="str">
        <f>IFERROR(VLOOKUP(A54,MEMÓRIA!$A:$P,5,FALSE),"")</f>
        <v>M2</v>
      </c>
      <c r="F54" s="185">
        <f>IFERROR(VLOOKUP(A54,MEMÓRIA!$A:$P,15,FALSE),"")</f>
        <v>16.559999999999999</v>
      </c>
      <c r="G54" s="197">
        <f>IFERROR(VLOOKUP(A54,MEMÓRIA!$A:$P,16,FALSE),"")</f>
        <v>264.77999999999997</v>
      </c>
      <c r="H54" s="188">
        <f t="shared" si="9"/>
        <v>264.77999999999997</v>
      </c>
      <c r="I54" s="188">
        <f t="shared" si="10"/>
        <v>4384.75</v>
      </c>
      <c r="J54" s="212">
        <f>IFERROR(VLOOKUP(A54,MEMÓRIA!$A:$Q,17,FALSE),"")</f>
        <v>268.18</v>
      </c>
      <c r="K54" s="703">
        <v>0.21240000000000001</v>
      </c>
      <c r="L54" s="188">
        <f t="shared" si="11"/>
        <v>325.14</v>
      </c>
      <c r="M54" s="413">
        <f t="shared" si="8"/>
        <v>5384.32</v>
      </c>
      <c r="N54" s="217"/>
    </row>
    <row r="55" spans="1:16" s="446" customFormat="1" ht="22.5">
      <c r="A55" s="184" t="s">
        <v>12658</v>
      </c>
      <c r="B55" s="193" t="str">
        <f>IFERROR(VLOOKUP(A55,MEMÓRIA!$A:$P,2,FALSE),"")</f>
        <v>COMPOSIÇÃO</v>
      </c>
      <c r="C55" s="193" t="str">
        <f>IFERROR(VLOOKUP(A55,MEMÓRIA!$A:$P,3,FALSE),"")</f>
        <v>007</v>
      </c>
      <c r="D55" s="345" t="str">
        <f>IFERROR(VLOOKUP(A55,MEMÓRIA!$A:$P,4,FALSE),"")</f>
        <v>MESA DE CONCRETO POLIDO FCK=21 MPA, COM TABULEIRO EM PASTILHA CERÂMICA, BASE DE TUBO DE CONCRETO ø=0,30M E BANCOS EM TUBO DE CONCRETO ø=0,40M</v>
      </c>
      <c r="E55" s="193" t="str">
        <f>IFERROR(VLOOKUP(A55,MEMÓRIA!$A:$P,5,FALSE),"")</f>
        <v xml:space="preserve">UN    </v>
      </c>
      <c r="F55" s="185">
        <f>IFERROR(VLOOKUP(A55,MEMÓRIA!$A:$P,15,FALSE),"")</f>
        <v>2</v>
      </c>
      <c r="G55" s="197">
        <f>IFERROR(VLOOKUP(A55,MEMÓRIA!$A:$P,16,FALSE),"")</f>
        <v>871.6</v>
      </c>
      <c r="H55" s="188">
        <f t="shared" si="9"/>
        <v>871.6</v>
      </c>
      <c r="I55" s="188">
        <f t="shared" si="10"/>
        <v>1743.2</v>
      </c>
      <c r="J55" s="212">
        <f>IFERROR(VLOOKUP(A55,MEMÓRIA!$A:$Q,17,FALSE),"")</f>
        <v>917.27</v>
      </c>
      <c r="K55" s="703">
        <v>0.21240000000000001</v>
      </c>
      <c r="L55" s="188">
        <f t="shared" si="11"/>
        <v>1112.0999999999999</v>
      </c>
      <c r="M55" s="413">
        <f t="shared" si="8"/>
        <v>2224.1999999999998</v>
      </c>
      <c r="N55" s="704"/>
      <c r="O55" s="704"/>
      <c r="P55" s="705"/>
    </row>
    <row r="56" spans="1:16">
      <c r="A56" s="184" t="s">
        <v>12660</v>
      </c>
      <c r="B56" s="193" t="str">
        <f>IFERROR(VLOOKUP(A56,MEMÓRIA!$A:$P,2,FALSE),"")</f>
        <v>COMPOSIÇÃO</v>
      </c>
      <c r="C56" s="193" t="str">
        <f>IFERROR(VLOOKUP(A56,MEMÓRIA!$A:$P,3,FALSE),"")</f>
        <v>017</v>
      </c>
      <c r="D56" s="345" t="str">
        <f>IFERROR(VLOOKUP(A56,MEMÓRIA!$A:$P,4,FALSE),"")</f>
        <v>MOBOLIÁRIO URBANO-BANCO DE PRAÇA SEM ENCOSTO</v>
      </c>
      <c r="E56" s="193" t="str">
        <f>IFERROR(VLOOKUP(A56,MEMÓRIA!$A:$P,5,FALSE),"")</f>
        <v>M</v>
      </c>
      <c r="F56" s="185">
        <f>IFERROR(VLOOKUP(A56,MEMÓRIA!$A:$P,15,FALSE),"")</f>
        <v>27.52</v>
      </c>
      <c r="G56" s="197">
        <f>IFERROR(VLOOKUP(A56,MEMÓRIA!$A:$P,16,FALSE),"")</f>
        <v>807.12</v>
      </c>
      <c r="H56" s="188">
        <f t="shared" si="9"/>
        <v>807.12</v>
      </c>
      <c r="I56" s="188">
        <f t="shared" si="10"/>
        <v>22211.94</v>
      </c>
      <c r="J56" s="212">
        <f>IFERROR(VLOOKUP(A56,MEMÓRIA!$A:$Q,17,FALSE),"")</f>
        <v>811.45</v>
      </c>
      <c r="K56" s="703">
        <v>0.21240000000000001</v>
      </c>
      <c r="L56" s="188">
        <f t="shared" si="11"/>
        <v>983.8</v>
      </c>
      <c r="M56" s="413">
        <f t="shared" si="8"/>
        <v>27074.18</v>
      </c>
      <c r="N56"/>
    </row>
    <row r="57" spans="1:16" ht="22.5">
      <c r="A57" s="184" t="s">
        <v>12662</v>
      </c>
      <c r="B57" s="193" t="str">
        <f>IFERROR(VLOOKUP(A57,MEMÓRIA!$A:$P,2,FALSE),"")</f>
        <v>COMPOSIÇÃO</v>
      </c>
      <c r="C57" s="193" t="str">
        <f>IFERROR(VLOOKUP(A57,MEMÓRIA!$A:$P,3,FALSE),"")</f>
        <v>011</v>
      </c>
      <c r="D57" s="345" t="str">
        <f>IFERROR(VLOOKUP(A57,MEMÓRIA!$A:$P,4,FALSE),"")</f>
        <v>PLACA DE INAUGURAÇÃO EM ALUMÍNIO COM ACRÍLICO, 80X60CM, COM LOGOMARCA E MOLDURA</v>
      </c>
      <c r="E57" s="193" t="str">
        <f>IFERROR(VLOOKUP(A57,MEMÓRIA!$A:$P,5,FALSE),"")</f>
        <v>UN</v>
      </c>
      <c r="F57" s="185">
        <f>IFERROR(VLOOKUP(A57,MEMÓRIA!$A:$P,15,FALSE),"")</f>
        <v>1</v>
      </c>
      <c r="G57" s="197">
        <f>IFERROR(VLOOKUP(A57,MEMÓRIA!$A:$P,16,FALSE),"")</f>
        <v>1214.1199999999999</v>
      </c>
      <c r="H57" s="188">
        <f t="shared" si="9"/>
        <v>1214.1199999999999</v>
      </c>
      <c r="I57" s="188">
        <f t="shared" si="10"/>
        <v>1214.1199999999999</v>
      </c>
      <c r="J57" s="212">
        <f>IFERROR(VLOOKUP(A57,MEMÓRIA!$A:$Q,17,FALSE),"")</f>
        <v>1215.9100000000001</v>
      </c>
      <c r="K57" s="703">
        <v>0.21240000000000001</v>
      </c>
      <c r="L57" s="188">
        <f t="shared" si="11"/>
        <v>1474.17</v>
      </c>
      <c r="M57" s="413">
        <f t="shared" si="8"/>
        <v>1474.17</v>
      </c>
      <c r="N57"/>
    </row>
    <row r="58" spans="1:16" s="556" customFormat="1" ht="15" customHeight="1">
      <c r="A58" s="561">
        <v>4</v>
      </c>
      <c r="B58" s="548"/>
      <c r="C58" s="548"/>
      <c r="D58" s="595" t="str">
        <f>IFERROR(VLOOKUP(A58,MEMÓRIA!$A:$P,4,FALSE),"")</f>
        <v>ADMINISTRAÇÃO LOCAL</v>
      </c>
      <c r="E58" s="548"/>
      <c r="F58" s="548"/>
      <c r="G58" s="548"/>
      <c r="H58" s="548"/>
      <c r="I58" s="596" t="e">
        <f>+#REF!</f>
        <v>#REF!</v>
      </c>
      <c r="J58" s="548"/>
      <c r="K58" s="679"/>
      <c r="L58" s="548"/>
      <c r="M58" s="693">
        <f>SUM(M59:M59)</f>
        <v>12610.85</v>
      </c>
      <c r="N58" s="585"/>
    </row>
    <row r="59" spans="1:16">
      <c r="A59" s="184" t="s">
        <v>12913</v>
      </c>
      <c r="B59" s="193" t="str">
        <f>IFERROR(VLOOKUP(A59,MEMÓRIA!$A:$P,2,FALSE),"")</f>
        <v>COMPOSIÇÃO</v>
      </c>
      <c r="C59" s="193" t="str">
        <f>IFERROR(VLOOKUP(A59,MEMÓRIA!$A:$P,3,FALSE),"")</f>
        <v>020</v>
      </c>
      <c r="D59" s="345" t="str">
        <f>IFERROR(VLOOKUP(A59,MEMÓRIA!$A:$P,4,FALSE),"")</f>
        <v>ADMINISTRAÇÃO LOCAL DE OBRA</v>
      </c>
      <c r="E59" s="193" t="str">
        <f>IFERROR(VLOOKUP(A59,MEMÓRIA!$A:$P,5,FALSE),"")</f>
        <v>UN</v>
      </c>
      <c r="F59" s="185">
        <f>IFERROR(VLOOKUP(A59,MEMÓRIA!$A:$P,15,FALSE),"")</f>
        <v>1</v>
      </c>
      <c r="G59" s="197">
        <f>IFERROR(VLOOKUP(A59,MEMÓRIA!$A:$P,16,FALSE),"")</f>
        <v>9018.86</v>
      </c>
      <c r="H59" s="188">
        <f>IFERROR(TRUNC(SUM(G59*$O$10),2),"")</f>
        <v>9018.86</v>
      </c>
      <c r="I59" s="188">
        <f>IFERROR(TRUNC(H59*F59,2),"")</f>
        <v>9018.86</v>
      </c>
      <c r="J59" s="212">
        <f>IFERROR(VLOOKUP(A59,MEMÓRIA!$A:$Q,17,FALSE),"")</f>
        <v>10401.56</v>
      </c>
      <c r="K59" s="703">
        <v>0.21240000000000001</v>
      </c>
      <c r="L59" s="188">
        <f>+J59*$M$10+J59</f>
        <v>12610.85</v>
      </c>
      <c r="M59" s="413">
        <f t="shared" ref="M59" si="12">IFERROR(TRUNC(L59*F59,3),"")</f>
        <v>12610.85</v>
      </c>
      <c r="N59" s="217"/>
    </row>
    <row r="60" spans="1:16" s="189" customFormat="1">
      <c r="A60" s="976"/>
      <c r="B60" s="966"/>
      <c r="C60" s="966"/>
      <c r="D60" s="966"/>
      <c r="E60" s="966"/>
      <c r="F60" s="966"/>
      <c r="G60" s="966"/>
      <c r="H60" s="966"/>
      <c r="I60" s="966"/>
      <c r="J60" s="966"/>
      <c r="K60" s="966"/>
      <c r="L60" s="966"/>
      <c r="M60" s="967"/>
    </row>
    <row r="61" spans="1:16" s="189" customFormat="1">
      <c r="A61" s="662" t="s">
        <v>12487</v>
      </c>
      <c r="B61" s="719"/>
      <c r="C61" s="719"/>
      <c r="D61" s="720" t="s">
        <v>12682</v>
      </c>
      <c r="E61" s="965">
        <f>+(M28+M15+M12+M58)/1.2124</f>
        <v>208148.23</v>
      </c>
      <c r="F61" s="966"/>
      <c r="G61" s="966"/>
      <c r="H61" s="966"/>
      <c r="I61" s="966"/>
      <c r="J61" s="966"/>
      <c r="K61" s="966"/>
      <c r="L61" s="966"/>
      <c r="M61" s="967"/>
    </row>
    <row r="62" spans="1:16" s="189" customFormat="1">
      <c r="A62" s="662" t="s">
        <v>12490</v>
      </c>
      <c r="B62" s="719"/>
      <c r="C62" s="719"/>
      <c r="D62" s="721" t="s">
        <v>12683</v>
      </c>
      <c r="E62" s="968">
        <f>+E61*0.2124</f>
        <v>44210.68</v>
      </c>
      <c r="F62" s="969"/>
      <c r="G62" s="969"/>
      <c r="H62" s="969"/>
      <c r="I62" s="969"/>
      <c r="J62" s="969"/>
      <c r="K62" s="969"/>
      <c r="L62" s="969"/>
      <c r="M62" s="970"/>
    </row>
    <row r="63" spans="1:16" s="189" customFormat="1">
      <c r="A63" s="662" t="s">
        <v>12493</v>
      </c>
      <c r="B63" s="719"/>
      <c r="C63" s="719"/>
      <c r="D63" s="720" t="s">
        <v>12684</v>
      </c>
      <c r="E63" s="968">
        <f>+E61+E62</f>
        <v>252358.91</v>
      </c>
      <c r="F63" s="969"/>
      <c r="G63" s="969"/>
      <c r="H63" s="969"/>
      <c r="I63" s="969"/>
      <c r="J63" s="969"/>
      <c r="K63" s="969"/>
      <c r="L63" s="969"/>
      <c r="M63" s="970"/>
    </row>
    <row r="64" spans="1:16" s="189" customFormat="1">
      <c r="A64" s="662" t="s">
        <v>12496</v>
      </c>
      <c r="B64" s="719"/>
      <c r="C64" s="719"/>
      <c r="D64" s="720" t="s">
        <v>12685</v>
      </c>
      <c r="E64" s="968">
        <f>+E63-E65</f>
        <v>13502.91</v>
      </c>
      <c r="F64" s="969"/>
      <c r="G64" s="969"/>
      <c r="H64" s="969"/>
      <c r="I64" s="969"/>
      <c r="J64" s="969"/>
      <c r="K64" s="969"/>
      <c r="L64" s="969"/>
      <c r="M64" s="970"/>
    </row>
    <row r="65" spans="1:245" s="189" customFormat="1" ht="15.75" thickBot="1">
      <c r="A65" s="722" t="s">
        <v>12499</v>
      </c>
      <c r="B65" s="723"/>
      <c r="C65" s="723"/>
      <c r="D65" s="724" t="s">
        <v>12686</v>
      </c>
      <c r="E65" s="971">
        <v>238856</v>
      </c>
      <c r="F65" s="972"/>
      <c r="G65" s="972"/>
      <c r="H65" s="972"/>
      <c r="I65" s="972"/>
      <c r="J65" s="972"/>
      <c r="K65" s="972"/>
      <c r="L65" s="972"/>
      <c r="M65" s="973"/>
    </row>
    <row r="66" spans="1:245">
      <c r="A66" s="66"/>
      <c r="B66" s="47"/>
      <c r="C66" s="46"/>
      <c r="D66" s="20"/>
      <c r="E66" s="9"/>
      <c r="F66" s="130"/>
      <c r="G66" s="200"/>
      <c r="H66" s="48"/>
      <c r="I66" s="48"/>
      <c r="J66" s="48"/>
      <c r="K66" s="48"/>
      <c r="L66" s="48"/>
      <c r="M66" s="48"/>
      <c r="N66" s="438"/>
    </row>
    <row r="67" spans="1:245">
      <c r="A67" s="839"/>
      <c r="B67" s="839"/>
      <c r="C67" s="839"/>
      <c r="D67" s="839"/>
      <c r="E67" s="974"/>
      <c r="F67" s="974"/>
      <c r="G67" s="974"/>
      <c r="H67" s="974"/>
      <c r="I67" s="974"/>
      <c r="J67" s="974"/>
      <c r="K67" s="974"/>
      <c r="L67" s="974"/>
      <c r="M67" s="974"/>
      <c r="N67" s="440"/>
    </row>
    <row r="68" spans="1:245" ht="12.75" customHeight="1">
      <c r="A68" s="839"/>
      <c r="B68" s="839"/>
      <c r="C68" s="839"/>
      <c r="D68" s="839"/>
      <c r="E68" s="975"/>
      <c r="F68" s="975"/>
      <c r="G68" s="975"/>
      <c r="H68" s="975"/>
      <c r="I68" s="975"/>
      <c r="J68" s="975"/>
      <c r="K68" s="975"/>
      <c r="L68" s="975"/>
      <c r="M68" s="975"/>
    </row>
    <row r="69" spans="1:245" ht="12.75" customHeight="1">
      <c r="A69" s="839" t="s">
        <v>12679</v>
      </c>
      <c r="B69" s="839"/>
      <c r="C69" s="839"/>
      <c r="D69" s="839"/>
      <c r="E69" s="406"/>
      <c r="F69" s="131"/>
      <c r="G69" s="201"/>
      <c r="H69" s="406"/>
      <c r="I69" s="214"/>
      <c r="J69" s="214"/>
      <c r="K69" s="214"/>
      <c r="L69" s="406"/>
      <c r="M69" s="406"/>
      <c r="N69" s="443"/>
    </row>
    <row r="70" spans="1:245">
      <c r="A70" s="952"/>
      <c r="B70" s="952"/>
      <c r="C70" s="952"/>
      <c r="D70" s="952"/>
      <c r="E70" s="953"/>
      <c r="F70" s="953"/>
      <c r="G70" s="953"/>
      <c r="H70" s="953"/>
      <c r="I70" s="953"/>
      <c r="J70" s="953"/>
      <c r="K70" s="953"/>
      <c r="L70" s="953"/>
      <c r="M70" s="953"/>
      <c r="N70" s="260"/>
    </row>
    <row r="71" spans="1:245" hidden="1">
      <c r="A71" s="451"/>
      <c r="B71" s="451"/>
      <c r="C71" s="451"/>
      <c r="D71" s="957"/>
      <c r="E71" s="958"/>
      <c r="F71" s="958"/>
      <c r="G71" s="958"/>
      <c r="H71" s="958"/>
      <c r="I71" s="958"/>
      <c r="J71" s="958"/>
      <c r="K71" s="958"/>
      <c r="L71" s="958"/>
      <c r="M71" s="958"/>
    </row>
    <row r="72" spans="1:245" ht="25.5" hidden="1" customHeight="1" thickBot="1">
      <c r="A72" s="959"/>
      <c r="B72" s="960"/>
      <c r="C72" s="960"/>
      <c r="D72" s="960"/>
      <c r="E72" s="960"/>
      <c r="F72" s="960"/>
      <c r="G72" s="960"/>
      <c r="H72" s="960"/>
      <c r="I72" s="960"/>
      <c r="J72" s="960"/>
      <c r="K72" s="960"/>
      <c r="L72" s="960"/>
      <c r="M72" s="961"/>
    </row>
    <row r="73" spans="1:245" hidden="1">
      <c r="A73" s="66"/>
      <c r="B73" s="9"/>
      <c r="C73" s="14"/>
      <c r="D73" s="20"/>
      <c r="E73" s="9"/>
      <c r="F73" s="132"/>
      <c r="G73" s="202"/>
      <c r="H73" s="15"/>
      <c r="I73" s="15"/>
      <c r="J73" s="15"/>
      <c r="K73" s="15"/>
      <c r="L73" s="15"/>
      <c r="M73" s="15"/>
    </row>
    <row r="74" spans="1:245" hidden="1">
      <c r="A74" s="66"/>
      <c r="B74" s="9"/>
      <c r="C74" s="14"/>
      <c r="D74" s="20"/>
      <c r="E74" s="9"/>
      <c r="F74" s="132"/>
      <c r="G74" s="202"/>
      <c r="H74" s="15"/>
      <c r="I74" s="15"/>
      <c r="J74" s="15"/>
      <c r="K74" s="15"/>
      <c r="L74" s="15"/>
      <c r="M74" s="15"/>
    </row>
    <row r="75" spans="1:245" hidden="1">
      <c r="A75" s="391"/>
      <c r="B75" s="62"/>
      <c r="C75" s="63"/>
      <c r="D75" s="64"/>
      <c r="E75" s="62"/>
      <c r="F75" s="133"/>
      <c r="G75" s="203"/>
      <c r="H75" s="65"/>
      <c r="I75" s="65"/>
      <c r="J75" s="65"/>
      <c r="K75" s="65"/>
      <c r="L75" s="65"/>
      <c r="M75" s="65"/>
      <c r="N75" s="139"/>
      <c r="O75" s="6"/>
      <c r="P75" s="6"/>
      <c r="Q75" s="17"/>
      <c r="R75" s="10"/>
      <c r="S75" s="10"/>
      <c r="T75" s="10"/>
      <c r="U75" s="10"/>
      <c r="V75" s="11"/>
      <c r="W75" s="11"/>
      <c r="X75" s="6"/>
      <c r="Y75" s="6"/>
      <c r="Z75" s="17"/>
      <c r="AA75" s="10"/>
      <c r="AB75" s="10"/>
      <c r="AC75" s="10"/>
      <c r="AD75" s="10"/>
      <c r="AE75" s="11"/>
      <c r="AF75" s="11"/>
      <c r="AG75" s="6"/>
      <c r="AH75" s="6"/>
      <c r="AI75" s="17"/>
      <c r="AJ75" s="10"/>
      <c r="AK75" s="10"/>
      <c r="AL75" s="10"/>
      <c r="AM75" s="10"/>
      <c r="AN75" s="11"/>
      <c r="AO75" s="11"/>
      <c r="AP75" s="6"/>
      <c r="AQ75" s="6"/>
      <c r="AR75" s="17"/>
      <c r="AS75" s="10"/>
      <c r="AT75" s="10"/>
      <c r="AU75" s="10"/>
      <c r="AV75" s="10"/>
      <c r="AW75" s="11"/>
      <c r="AX75" s="11"/>
      <c r="AY75" s="6"/>
      <c r="AZ75" s="6"/>
      <c r="BA75" s="17"/>
      <c r="BB75" s="10"/>
      <c r="BC75" s="10"/>
      <c r="BD75" s="10"/>
      <c r="BE75" s="10"/>
      <c r="BF75" s="11"/>
      <c r="BG75" s="11"/>
      <c r="BH75" s="6"/>
      <c r="BI75" s="6"/>
      <c r="BJ75" s="17"/>
      <c r="BK75" s="10"/>
      <c r="BL75" s="10"/>
      <c r="BM75" s="10"/>
      <c r="BN75" s="10"/>
      <c r="BO75" s="11"/>
      <c r="BP75" s="11"/>
      <c r="BQ75" s="6"/>
      <c r="BR75" s="6"/>
      <c r="BS75" s="17"/>
      <c r="BT75" s="10"/>
      <c r="BU75" s="10"/>
      <c r="BV75" s="10"/>
      <c r="BW75" s="10"/>
      <c r="BX75" s="11"/>
      <c r="BY75" s="11"/>
      <c r="BZ75" s="6"/>
      <c r="CA75" s="6"/>
      <c r="CB75" s="17"/>
      <c r="CC75" s="10"/>
      <c r="CD75" s="10"/>
      <c r="CE75" s="10"/>
      <c r="CF75" s="10"/>
      <c r="CG75" s="11"/>
      <c r="CH75" s="11"/>
      <c r="CI75" s="6"/>
      <c r="CJ75" s="6"/>
      <c r="CK75" s="17"/>
      <c r="CL75" s="10"/>
      <c r="CM75" s="10"/>
      <c r="CN75" s="10"/>
      <c r="CO75" s="10"/>
      <c r="CP75" s="11"/>
      <c r="CQ75" s="11"/>
      <c r="CR75" s="6"/>
      <c r="CS75" s="6"/>
      <c r="CT75" s="17"/>
      <c r="CU75" s="10"/>
      <c r="CV75" s="10"/>
      <c r="CW75" s="10"/>
      <c r="CX75" s="10"/>
      <c r="CY75" s="11"/>
      <c r="CZ75" s="11"/>
      <c r="DA75" s="6"/>
      <c r="DB75" s="6"/>
      <c r="DC75" s="17"/>
      <c r="DD75" s="10"/>
      <c r="DE75" s="10"/>
      <c r="DF75" s="10"/>
      <c r="DG75" s="10"/>
      <c r="DH75" s="11"/>
      <c r="DI75" s="11"/>
      <c r="DJ75" s="6"/>
      <c r="DK75" s="6"/>
      <c r="DL75" s="17"/>
      <c r="DM75" s="10"/>
      <c r="DN75" s="10"/>
      <c r="DO75" s="10"/>
      <c r="DP75" s="10"/>
      <c r="DQ75" s="11"/>
      <c r="DR75" s="11"/>
      <c r="DS75" s="6"/>
      <c r="DT75" s="6"/>
      <c r="DU75" s="17"/>
      <c r="DV75" s="10"/>
      <c r="DW75" s="10"/>
      <c r="DX75" s="10"/>
      <c r="DY75" s="10"/>
      <c r="DZ75" s="11"/>
      <c r="EA75" s="11"/>
      <c r="EB75" s="6"/>
      <c r="EC75" s="6"/>
      <c r="ED75" s="17"/>
      <c r="EE75" s="10"/>
      <c r="EF75" s="10"/>
      <c r="EG75" s="10"/>
      <c r="EH75" s="10"/>
      <c r="EI75" s="11"/>
      <c r="EJ75" s="11"/>
      <c r="EK75" s="6"/>
      <c r="EL75" s="6"/>
      <c r="EM75" s="17"/>
      <c r="EN75" s="10"/>
      <c r="EO75" s="10"/>
      <c r="EP75" s="10"/>
      <c r="EQ75" s="10"/>
      <c r="ER75" s="11"/>
      <c r="ES75" s="11"/>
      <c r="ET75" s="6"/>
      <c r="EU75" s="6"/>
      <c r="EV75" s="17"/>
      <c r="EW75" s="10"/>
      <c r="EX75" s="10"/>
      <c r="EY75" s="10"/>
      <c r="EZ75" s="10"/>
      <c r="FA75" s="11"/>
      <c r="FB75" s="11"/>
      <c r="FC75" s="6"/>
      <c r="FD75" s="6"/>
      <c r="FE75" s="17"/>
      <c r="FF75" s="10"/>
      <c r="FG75" s="10"/>
      <c r="FH75" s="10"/>
      <c r="FI75" s="10"/>
      <c r="FJ75" s="11"/>
      <c r="FK75" s="11"/>
      <c r="FL75" s="6"/>
      <c r="FM75" s="6"/>
      <c r="FN75" s="17"/>
      <c r="FO75" s="10"/>
      <c r="FP75" s="10"/>
      <c r="FQ75" s="10"/>
      <c r="FR75" s="10"/>
      <c r="FS75" s="11"/>
      <c r="FT75" s="11"/>
      <c r="FU75" s="6"/>
      <c r="FV75" s="6"/>
      <c r="FW75" s="17"/>
      <c r="FX75" s="10"/>
      <c r="FY75" s="10"/>
      <c r="FZ75" s="10"/>
      <c r="GA75" s="10"/>
      <c r="GB75" s="11"/>
      <c r="GC75" s="11"/>
      <c r="GD75" s="6"/>
      <c r="GE75" s="6"/>
      <c r="GF75" s="17"/>
      <c r="GG75" s="10"/>
      <c r="GH75" s="10"/>
      <c r="GI75" s="10"/>
      <c r="GJ75" s="10"/>
      <c r="GK75" s="11"/>
      <c r="GL75" s="11"/>
      <c r="GM75" s="6"/>
      <c r="GN75" s="6"/>
      <c r="GO75" s="17"/>
      <c r="GP75" s="10"/>
      <c r="GQ75" s="10"/>
      <c r="GR75" s="10"/>
      <c r="GS75" s="10"/>
      <c r="GT75" s="11"/>
      <c r="GU75" s="11"/>
      <c r="GV75" s="6"/>
      <c r="GW75" s="6"/>
      <c r="GX75" s="17"/>
      <c r="GY75" s="10"/>
      <c r="GZ75" s="10"/>
      <c r="HA75" s="10"/>
      <c r="HB75" s="10"/>
      <c r="HC75" s="11"/>
      <c r="HD75" s="11"/>
      <c r="HE75" s="6"/>
      <c r="HF75" s="6"/>
      <c r="HG75" s="17"/>
      <c r="HH75" s="10"/>
      <c r="HI75" s="10"/>
      <c r="HJ75" s="10"/>
      <c r="HK75" s="10"/>
      <c r="HL75" s="11"/>
      <c r="HM75" s="11"/>
      <c r="HN75" s="6"/>
      <c r="HO75" s="6"/>
      <c r="HP75" s="17"/>
      <c r="HQ75" s="10"/>
      <c r="HR75" s="10"/>
      <c r="HS75" s="10"/>
      <c r="HT75" s="10"/>
      <c r="HU75" s="11"/>
      <c r="HV75" s="11"/>
      <c r="HW75" s="6"/>
      <c r="HX75" s="6"/>
      <c r="HY75" s="17"/>
      <c r="HZ75" s="10"/>
      <c r="IA75" s="10"/>
      <c r="IB75" s="10"/>
      <c r="IC75" s="10"/>
      <c r="ID75" s="11"/>
      <c r="IE75" s="11"/>
      <c r="IF75" s="6"/>
      <c r="IG75" s="6"/>
      <c r="IH75" s="17"/>
      <c r="II75" s="10"/>
      <c r="IJ75" s="10"/>
      <c r="IK75" s="10"/>
    </row>
    <row r="76" spans="1:245" hidden="1">
      <c r="A76" s="391"/>
      <c r="B76" s="62"/>
      <c r="C76" s="63"/>
      <c r="D76" s="64"/>
      <c r="E76" s="62"/>
      <c r="F76" s="133"/>
      <c r="G76" s="203"/>
      <c r="H76" s="65"/>
      <c r="I76" s="65"/>
      <c r="J76" s="65"/>
      <c r="K76" s="65"/>
      <c r="L76" s="65"/>
      <c r="M76" s="65"/>
      <c r="N76" s="139"/>
      <c r="O76" s="6"/>
      <c r="P76" s="6"/>
      <c r="Q76" s="17"/>
      <c r="R76" s="10"/>
      <c r="S76" s="10"/>
      <c r="T76" s="10"/>
      <c r="U76" s="10"/>
      <c r="V76" s="11"/>
      <c r="W76" s="11"/>
      <c r="X76" s="6"/>
      <c r="Y76" s="6"/>
      <c r="Z76" s="17"/>
      <c r="AA76" s="10"/>
      <c r="AB76" s="10"/>
      <c r="AC76" s="10"/>
      <c r="AD76" s="10"/>
      <c r="AE76" s="11"/>
      <c r="AF76" s="11"/>
      <c r="AG76" s="6"/>
      <c r="AH76" s="6"/>
      <c r="AI76" s="17"/>
      <c r="AJ76" s="10"/>
      <c r="AK76" s="10"/>
      <c r="AL76" s="10"/>
      <c r="AM76" s="10"/>
      <c r="AN76" s="11"/>
      <c r="AO76" s="11"/>
      <c r="AP76" s="6"/>
      <c r="AQ76" s="6"/>
      <c r="AR76" s="17"/>
      <c r="AS76" s="10"/>
      <c r="AT76" s="10"/>
      <c r="AU76" s="10"/>
      <c r="AV76" s="10"/>
      <c r="AW76" s="11"/>
      <c r="AX76" s="11"/>
      <c r="AY76" s="6"/>
      <c r="AZ76" s="6"/>
      <c r="BA76" s="17"/>
      <c r="BB76" s="10"/>
      <c r="BC76" s="10"/>
      <c r="BD76" s="10"/>
      <c r="BE76" s="10"/>
      <c r="BF76" s="11"/>
      <c r="BG76" s="11"/>
      <c r="BH76" s="6"/>
      <c r="BI76" s="6"/>
      <c r="BJ76" s="17"/>
      <c r="BK76" s="10"/>
      <c r="BL76" s="10"/>
      <c r="BM76" s="10"/>
      <c r="BN76" s="10"/>
      <c r="BO76" s="11"/>
      <c r="BP76" s="11"/>
      <c r="BQ76" s="6"/>
      <c r="BR76" s="6"/>
      <c r="BS76" s="17"/>
      <c r="BT76" s="10"/>
      <c r="BU76" s="10"/>
      <c r="BV76" s="10"/>
      <c r="BW76" s="10"/>
      <c r="BX76" s="11"/>
      <c r="BY76" s="11"/>
      <c r="BZ76" s="6"/>
      <c r="CA76" s="6"/>
      <c r="CB76" s="17"/>
      <c r="CC76" s="10"/>
      <c r="CD76" s="10"/>
      <c r="CE76" s="10"/>
      <c r="CF76" s="10"/>
      <c r="CG76" s="11"/>
      <c r="CH76" s="11"/>
      <c r="CI76" s="6"/>
      <c r="CJ76" s="6"/>
      <c r="CK76" s="17"/>
      <c r="CL76" s="10"/>
      <c r="CM76" s="10"/>
      <c r="CN76" s="10"/>
      <c r="CO76" s="10"/>
      <c r="CP76" s="11"/>
      <c r="CQ76" s="11"/>
      <c r="CR76" s="6"/>
      <c r="CS76" s="6"/>
      <c r="CT76" s="17"/>
      <c r="CU76" s="10"/>
      <c r="CV76" s="10"/>
      <c r="CW76" s="10"/>
      <c r="CX76" s="10"/>
      <c r="CY76" s="11"/>
      <c r="CZ76" s="11"/>
      <c r="DA76" s="6"/>
      <c r="DB76" s="6"/>
      <c r="DC76" s="17"/>
      <c r="DD76" s="10"/>
      <c r="DE76" s="10"/>
      <c r="DF76" s="10"/>
      <c r="DG76" s="10"/>
      <c r="DH76" s="11"/>
      <c r="DI76" s="11"/>
      <c r="DJ76" s="6"/>
      <c r="DK76" s="6"/>
      <c r="DL76" s="17"/>
      <c r="DM76" s="10"/>
      <c r="DN76" s="10"/>
      <c r="DO76" s="10"/>
      <c r="DP76" s="10"/>
      <c r="DQ76" s="11"/>
      <c r="DR76" s="11"/>
      <c r="DS76" s="6"/>
      <c r="DT76" s="6"/>
      <c r="DU76" s="17"/>
      <c r="DV76" s="10"/>
      <c r="DW76" s="10"/>
      <c r="DX76" s="10"/>
      <c r="DY76" s="10"/>
      <c r="DZ76" s="11"/>
      <c r="EA76" s="11"/>
      <c r="EB76" s="6"/>
      <c r="EC76" s="6"/>
      <c r="ED76" s="17"/>
      <c r="EE76" s="10"/>
      <c r="EF76" s="10"/>
      <c r="EG76" s="10"/>
      <c r="EH76" s="10"/>
      <c r="EI76" s="11"/>
      <c r="EJ76" s="11"/>
      <c r="EK76" s="6"/>
      <c r="EL76" s="6"/>
      <c r="EM76" s="17"/>
      <c r="EN76" s="10"/>
      <c r="EO76" s="10"/>
      <c r="EP76" s="10"/>
      <c r="EQ76" s="10"/>
      <c r="ER76" s="11"/>
      <c r="ES76" s="11"/>
      <c r="ET76" s="6"/>
      <c r="EU76" s="6"/>
      <c r="EV76" s="17"/>
      <c r="EW76" s="10"/>
      <c r="EX76" s="10"/>
      <c r="EY76" s="10"/>
      <c r="EZ76" s="10"/>
      <c r="FA76" s="11"/>
      <c r="FB76" s="11"/>
      <c r="FC76" s="6"/>
      <c r="FD76" s="6"/>
      <c r="FE76" s="17"/>
      <c r="FF76" s="10"/>
      <c r="FG76" s="10"/>
      <c r="FH76" s="10"/>
      <c r="FI76" s="10"/>
      <c r="FJ76" s="11"/>
      <c r="FK76" s="11"/>
      <c r="FL76" s="6"/>
      <c r="FM76" s="6"/>
      <c r="FN76" s="17"/>
      <c r="FO76" s="10"/>
      <c r="FP76" s="10"/>
      <c r="FQ76" s="10"/>
      <c r="FR76" s="10"/>
      <c r="FS76" s="11"/>
      <c r="FT76" s="11"/>
      <c r="FU76" s="6"/>
      <c r="FV76" s="6"/>
      <c r="FW76" s="17"/>
      <c r="FX76" s="10"/>
      <c r="FY76" s="10"/>
      <c r="FZ76" s="10"/>
      <c r="GA76" s="10"/>
      <c r="GB76" s="11"/>
      <c r="GC76" s="11"/>
      <c r="GD76" s="6"/>
      <c r="GE76" s="6"/>
      <c r="GF76" s="17"/>
      <c r="GG76" s="10"/>
      <c r="GH76" s="10"/>
      <c r="GI76" s="10"/>
      <c r="GJ76" s="10"/>
      <c r="GK76" s="11"/>
      <c r="GL76" s="11"/>
      <c r="GM76" s="6"/>
      <c r="GN76" s="6"/>
      <c r="GO76" s="17"/>
      <c r="GP76" s="10"/>
      <c r="GQ76" s="10"/>
      <c r="GR76" s="10"/>
      <c r="GS76" s="10"/>
      <c r="GT76" s="11"/>
      <c r="GU76" s="11"/>
      <c r="GV76" s="6"/>
      <c r="GW76" s="6"/>
      <c r="GX76" s="17"/>
      <c r="GY76" s="10"/>
      <c r="GZ76" s="10"/>
      <c r="HA76" s="10"/>
      <c r="HB76" s="10"/>
      <c r="HC76" s="11"/>
      <c r="HD76" s="11"/>
      <c r="HE76" s="6"/>
      <c r="HF76" s="6"/>
      <c r="HG76" s="17"/>
      <c r="HH76" s="10"/>
      <c r="HI76" s="10"/>
      <c r="HJ76" s="10"/>
      <c r="HK76" s="10"/>
      <c r="HL76" s="11"/>
      <c r="HM76" s="11"/>
      <c r="HN76" s="6"/>
      <c r="HO76" s="6"/>
      <c r="HP76" s="17"/>
      <c r="HQ76" s="10"/>
      <c r="HR76" s="10"/>
      <c r="HS76" s="10"/>
      <c r="HT76" s="10"/>
      <c r="HU76" s="11"/>
      <c r="HV76" s="11"/>
      <c r="HW76" s="6"/>
      <c r="HX76" s="6"/>
      <c r="HY76" s="17"/>
      <c r="HZ76" s="10"/>
      <c r="IA76" s="10"/>
      <c r="IB76" s="10"/>
      <c r="IC76" s="10"/>
      <c r="ID76" s="11"/>
      <c r="IE76" s="11"/>
      <c r="IF76" s="6"/>
      <c r="IG76" s="6"/>
      <c r="IH76" s="17"/>
      <c r="II76" s="10"/>
      <c r="IJ76" s="10"/>
      <c r="IK76" s="10"/>
    </row>
    <row r="77" spans="1:245" hidden="1">
      <c r="A77" s="391"/>
      <c r="B77" s="62"/>
      <c r="C77" s="63"/>
      <c r="D77" s="64"/>
      <c r="E77" s="62"/>
      <c r="F77" s="133"/>
      <c r="G77" s="203"/>
      <c r="H77" s="65"/>
      <c r="I77" s="65"/>
      <c r="J77" s="65"/>
      <c r="K77" s="65"/>
      <c r="L77" s="65"/>
      <c r="M77" s="65"/>
      <c r="N77" s="139"/>
      <c r="O77" s="6"/>
      <c r="P77" s="6"/>
      <c r="Q77" s="17"/>
      <c r="R77" s="10"/>
      <c r="S77" s="10"/>
      <c r="T77" s="10"/>
      <c r="U77" s="10"/>
      <c r="V77" s="11"/>
      <c r="W77" s="11"/>
      <c r="X77" s="6"/>
      <c r="Y77" s="6"/>
      <c r="Z77" s="17"/>
      <c r="AA77" s="10"/>
      <c r="AB77" s="10"/>
      <c r="AC77" s="10"/>
      <c r="AD77" s="10"/>
      <c r="AE77" s="11"/>
      <c r="AF77" s="11"/>
      <c r="AG77" s="6"/>
      <c r="AH77" s="6"/>
      <c r="AI77" s="17"/>
      <c r="AJ77" s="10"/>
      <c r="AK77" s="10"/>
      <c r="AL77" s="10"/>
      <c r="AM77" s="10"/>
      <c r="AN77" s="11"/>
      <c r="AO77" s="11"/>
      <c r="AP77" s="6"/>
      <c r="AQ77" s="6"/>
      <c r="AR77" s="17"/>
      <c r="AS77" s="10"/>
      <c r="AT77" s="10"/>
      <c r="AU77" s="10"/>
      <c r="AV77" s="10"/>
      <c r="AW77" s="11"/>
      <c r="AX77" s="11"/>
      <c r="AY77" s="6"/>
      <c r="AZ77" s="6"/>
      <c r="BA77" s="17"/>
      <c r="BB77" s="10"/>
      <c r="BC77" s="10"/>
      <c r="BD77" s="10"/>
      <c r="BE77" s="10"/>
      <c r="BF77" s="11"/>
      <c r="BG77" s="11"/>
      <c r="BH77" s="6"/>
      <c r="BI77" s="6"/>
      <c r="BJ77" s="17"/>
      <c r="BK77" s="10"/>
      <c r="BL77" s="10"/>
      <c r="BM77" s="10"/>
      <c r="BN77" s="10"/>
      <c r="BO77" s="11"/>
      <c r="BP77" s="11"/>
      <c r="BQ77" s="6"/>
      <c r="BR77" s="6"/>
      <c r="BS77" s="17"/>
      <c r="BT77" s="10"/>
      <c r="BU77" s="10"/>
      <c r="BV77" s="10"/>
      <c r="BW77" s="10"/>
      <c r="BX77" s="11"/>
      <c r="BY77" s="11"/>
      <c r="BZ77" s="6"/>
      <c r="CA77" s="6"/>
      <c r="CB77" s="17"/>
      <c r="CC77" s="10"/>
      <c r="CD77" s="10"/>
      <c r="CE77" s="10"/>
      <c r="CF77" s="10"/>
      <c r="CG77" s="11"/>
      <c r="CH77" s="11"/>
      <c r="CI77" s="6"/>
      <c r="CJ77" s="6"/>
      <c r="CK77" s="17"/>
      <c r="CL77" s="10"/>
      <c r="CM77" s="10"/>
      <c r="CN77" s="10"/>
      <c r="CO77" s="10"/>
      <c r="CP77" s="11"/>
      <c r="CQ77" s="11"/>
      <c r="CR77" s="6"/>
      <c r="CS77" s="6"/>
      <c r="CT77" s="17"/>
      <c r="CU77" s="10"/>
      <c r="CV77" s="10"/>
      <c r="CW77" s="10"/>
      <c r="CX77" s="10"/>
      <c r="CY77" s="11"/>
      <c r="CZ77" s="11"/>
      <c r="DA77" s="6"/>
      <c r="DB77" s="6"/>
      <c r="DC77" s="17"/>
      <c r="DD77" s="10"/>
      <c r="DE77" s="10"/>
      <c r="DF77" s="10"/>
      <c r="DG77" s="10"/>
      <c r="DH77" s="11"/>
      <c r="DI77" s="11"/>
      <c r="DJ77" s="6"/>
      <c r="DK77" s="6"/>
      <c r="DL77" s="17"/>
      <c r="DM77" s="10"/>
      <c r="DN77" s="10"/>
      <c r="DO77" s="10"/>
      <c r="DP77" s="10"/>
      <c r="DQ77" s="11"/>
      <c r="DR77" s="11"/>
      <c r="DS77" s="6"/>
      <c r="DT77" s="6"/>
      <c r="DU77" s="17"/>
      <c r="DV77" s="10"/>
      <c r="DW77" s="10"/>
      <c r="DX77" s="10"/>
      <c r="DY77" s="10"/>
      <c r="DZ77" s="11"/>
      <c r="EA77" s="11"/>
      <c r="EB77" s="6"/>
      <c r="EC77" s="6"/>
      <c r="ED77" s="17"/>
      <c r="EE77" s="10"/>
      <c r="EF77" s="10"/>
      <c r="EG77" s="10"/>
      <c r="EH77" s="10"/>
      <c r="EI77" s="11"/>
      <c r="EJ77" s="11"/>
      <c r="EK77" s="6"/>
      <c r="EL77" s="6"/>
      <c r="EM77" s="17"/>
      <c r="EN77" s="10"/>
      <c r="EO77" s="10"/>
      <c r="EP77" s="10"/>
      <c r="EQ77" s="10"/>
      <c r="ER77" s="11"/>
      <c r="ES77" s="11"/>
      <c r="ET77" s="6"/>
      <c r="EU77" s="6"/>
      <c r="EV77" s="17"/>
      <c r="EW77" s="10"/>
      <c r="EX77" s="10"/>
      <c r="EY77" s="10"/>
      <c r="EZ77" s="10"/>
      <c r="FA77" s="11"/>
      <c r="FB77" s="11"/>
      <c r="FC77" s="6"/>
      <c r="FD77" s="6"/>
      <c r="FE77" s="17"/>
      <c r="FF77" s="10"/>
      <c r="FG77" s="10"/>
      <c r="FH77" s="10"/>
      <c r="FI77" s="10"/>
      <c r="FJ77" s="11"/>
      <c r="FK77" s="11"/>
      <c r="FL77" s="6"/>
      <c r="FM77" s="6"/>
      <c r="FN77" s="17"/>
      <c r="FO77" s="10"/>
      <c r="FP77" s="10"/>
      <c r="FQ77" s="10"/>
      <c r="FR77" s="10"/>
      <c r="FS77" s="11"/>
      <c r="FT77" s="11"/>
      <c r="FU77" s="6"/>
      <c r="FV77" s="6"/>
      <c r="FW77" s="17"/>
      <c r="FX77" s="10"/>
      <c r="FY77" s="10"/>
      <c r="FZ77" s="10"/>
      <c r="GA77" s="10"/>
      <c r="GB77" s="11"/>
      <c r="GC77" s="11"/>
      <c r="GD77" s="6"/>
      <c r="GE77" s="6"/>
      <c r="GF77" s="17"/>
      <c r="GG77" s="10"/>
      <c r="GH77" s="10"/>
      <c r="GI77" s="10"/>
      <c r="GJ77" s="10"/>
      <c r="GK77" s="11"/>
      <c r="GL77" s="11"/>
      <c r="GM77" s="6"/>
      <c r="GN77" s="6"/>
      <c r="GO77" s="17"/>
      <c r="GP77" s="10"/>
      <c r="GQ77" s="10"/>
      <c r="GR77" s="10"/>
      <c r="GS77" s="10"/>
      <c r="GT77" s="11"/>
      <c r="GU77" s="11"/>
      <c r="GV77" s="6"/>
      <c r="GW77" s="6"/>
      <c r="GX77" s="17"/>
      <c r="GY77" s="10"/>
      <c r="GZ77" s="10"/>
      <c r="HA77" s="10"/>
      <c r="HB77" s="10"/>
      <c r="HC77" s="11"/>
      <c r="HD77" s="11"/>
      <c r="HE77" s="6"/>
      <c r="HF77" s="6"/>
      <c r="HG77" s="17"/>
      <c r="HH77" s="10"/>
      <c r="HI77" s="10"/>
      <c r="HJ77" s="10"/>
      <c r="HK77" s="10"/>
      <c r="HL77" s="11"/>
      <c r="HM77" s="11"/>
      <c r="HN77" s="6"/>
      <c r="HO77" s="6"/>
      <c r="HP77" s="17"/>
      <c r="HQ77" s="10"/>
      <c r="HR77" s="10"/>
      <c r="HS77" s="10"/>
      <c r="HT77" s="10"/>
      <c r="HU77" s="11"/>
      <c r="HV77" s="11"/>
      <c r="HW77" s="6"/>
      <c r="HX77" s="6"/>
      <c r="HY77" s="17"/>
      <c r="HZ77" s="10"/>
      <c r="IA77" s="10"/>
      <c r="IB77" s="10"/>
      <c r="IC77" s="10"/>
      <c r="ID77" s="11"/>
      <c r="IE77" s="11"/>
      <c r="IF77" s="6"/>
      <c r="IG77" s="6"/>
      <c r="IH77" s="17"/>
      <c r="II77" s="10"/>
      <c r="IJ77" s="10"/>
      <c r="IK77" s="10"/>
    </row>
    <row r="78" spans="1:245" hidden="1">
      <c r="A78" s="391"/>
      <c r="B78" s="62"/>
      <c r="C78" s="63"/>
      <c r="D78" s="64"/>
      <c r="E78" s="62"/>
      <c r="F78" s="133"/>
      <c r="G78" s="203"/>
      <c r="H78" s="65"/>
      <c r="I78" s="65"/>
      <c r="J78" s="65"/>
      <c r="K78" s="65"/>
      <c r="L78" s="65"/>
      <c r="M78" s="65"/>
      <c r="N78" s="139"/>
      <c r="O78" s="6"/>
      <c r="P78" s="6"/>
      <c r="Q78" s="17"/>
      <c r="R78" s="10"/>
      <c r="S78" s="10"/>
      <c r="T78" s="10"/>
      <c r="U78" s="10"/>
      <c r="V78" s="11"/>
      <c r="W78" s="11"/>
      <c r="X78" s="6"/>
      <c r="Y78" s="6"/>
      <c r="Z78" s="17"/>
      <c r="AA78" s="10"/>
      <c r="AB78" s="10"/>
      <c r="AC78" s="10"/>
      <c r="AD78" s="10"/>
      <c r="AE78" s="11"/>
      <c r="AF78" s="11"/>
      <c r="AG78" s="6"/>
      <c r="AH78" s="6"/>
      <c r="AI78" s="17"/>
      <c r="AJ78" s="10"/>
      <c r="AK78" s="10"/>
      <c r="AL78" s="10"/>
      <c r="AM78" s="10"/>
      <c r="AN78" s="11"/>
      <c r="AO78" s="11"/>
      <c r="AP78" s="6"/>
      <c r="AQ78" s="6"/>
      <c r="AR78" s="17"/>
      <c r="AS78" s="10"/>
      <c r="AT78" s="10"/>
      <c r="AU78" s="10"/>
      <c r="AV78" s="10"/>
      <c r="AW78" s="11"/>
      <c r="AX78" s="11"/>
      <c r="AY78" s="6"/>
      <c r="AZ78" s="6"/>
      <c r="BA78" s="17"/>
      <c r="BB78" s="10"/>
      <c r="BC78" s="10"/>
      <c r="BD78" s="10"/>
      <c r="BE78" s="10"/>
      <c r="BF78" s="11"/>
      <c r="BG78" s="11"/>
      <c r="BH78" s="6"/>
      <c r="BI78" s="6"/>
      <c r="BJ78" s="17"/>
      <c r="BK78" s="10"/>
      <c r="BL78" s="10"/>
      <c r="BM78" s="10"/>
      <c r="BN78" s="10"/>
      <c r="BO78" s="11"/>
      <c r="BP78" s="11"/>
      <c r="BQ78" s="6"/>
      <c r="BR78" s="6"/>
      <c r="BS78" s="17"/>
      <c r="BT78" s="10"/>
      <c r="BU78" s="10"/>
      <c r="BV78" s="10"/>
      <c r="BW78" s="10"/>
      <c r="BX78" s="11"/>
      <c r="BY78" s="11"/>
      <c r="BZ78" s="6"/>
      <c r="CA78" s="6"/>
      <c r="CB78" s="17"/>
      <c r="CC78" s="10"/>
      <c r="CD78" s="10"/>
      <c r="CE78" s="10"/>
      <c r="CF78" s="10"/>
      <c r="CG78" s="11"/>
      <c r="CH78" s="11"/>
      <c r="CI78" s="6"/>
      <c r="CJ78" s="6"/>
      <c r="CK78" s="17"/>
      <c r="CL78" s="10"/>
      <c r="CM78" s="10"/>
      <c r="CN78" s="10"/>
      <c r="CO78" s="10"/>
      <c r="CP78" s="11"/>
      <c r="CQ78" s="11"/>
      <c r="CR78" s="6"/>
      <c r="CS78" s="6"/>
      <c r="CT78" s="17"/>
      <c r="CU78" s="10"/>
      <c r="CV78" s="10"/>
      <c r="CW78" s="10"/>
      <c r="CX78" s="10"/>
      <c r="CY78" s="11"/>
      <c r="CZ78" s="11"/>
      <c r="DA78" s="6"/>
      <c r="DB78" s="6"/>
      <c r="DC78" s="17"/>
      <c r="DD78" s="10"/>
      <c r="DE78" s="10"/>
      <c r="DF78" s="10"/>
      <c r="DG78" s="10"/>
      <c r="DH78" s="11"/>
      <c r="DI78" s="11"/>
      <c r="DJ78" s="6"/>
      <c r="DK78" s="6"/>
      <c r="DL78" s="17"/>
      <c r="DM78" s="10"/>
      <c r="DN78" s="10"/>
      <c r="DO78" s="10"/>
      <c r="DP78" s="10"/>
      <c r="DQ78" s="11"/>
      <c r="DR78" s="11"/>
      <c r="DS78" s="6"/>
      <c r="DT78" s="6"/>
      <c r="DU78" s="17"/>
      <c r="DV78" s="10"/>
      <c r="DW78" s="10"/>
      <c r="DX78" s="10"/>
      <c r="DY78" s="10"/>
      <c r="DZ78" s="11"/>
      <c r="EA78" s="11"/>
      <c r="EB78" s="6"/>
      <c r="EC78" s="6"/>
      <c r="ED78" s="17"/>
      <c r="EE78" s="10"/>
      <c r="EF78" s="10"/>
      <c r="EG78" s="10"/>
      <c r="EH78" s="10"/>
      <c r="EI78" s="11"/>
      <c r="EJ78" s="11"/>
      <c r="EK78" s="6"/>
      <c r="EL78" s="6"/>
      <c r="EM78" s="17"/>
      <c r="EN78" s="10"/>
      <c r="EO78" s="10"/>
      <c r="EP78" s="10"/>
      <c r="EQ78" s="10"/>
      <c r="ER78" s="11"/>
      <c r="ES78" s="11"/>
      <c r="ET78" s="6"/>
      <c r="EU78" s="6"/>
      <c r="EV78" s="17"/>
      <c r="EW78" s="10"/>
      <c r="EX78" s="10"/>
      <c r="EY78" s="10"/>
      <c r="EZ78" s="10"/>
      <c r="FA78" s="11"/>
      <c r="FB78" s="11"/>
      <c r="FC78" s="6"/>
      <c r="FD78" s="6"/>
      <c r="FE78" s="17"/>
      <c r="FF78" s="10"/>
      <c r="FG78" s="10"/>
      <c r="FH78" s="10"/>
      <c r="FI78" s="10"/>
      <c r="FJ78" s="11"/>
      <c r="FK78" s="11"/>
      <c r="FL78" s="6"/>
      <c r="FM78" s="6"/>
      <c r="FN78" s="17"/>
      <c r="FO78" s="10"/>
      <c r="FP78" s="10"/>
      <c r="FQ78" s="10"/>
      <c r="FR78" s="10"/>
      <c r="FS78" s="11"/>
      <c r="FT78" s="11"/>
      <c r="FU78" s="6"/>
      <c r="FV78" s="6"/>
      <c r="FW78" s="17"/>
      <c r="FX78" s="10"/>
      <c r="FY78" s="10"/>
      <c r="FZ78" s="10"/>
      <c r="GA78" s="10"/>
      <c r="GB78" s="11"/>
      <c r="GC78" s="11"/>
      <c r="GD78" s="6"/>
      <c r="GE78" s="6"/>
      <c r="GF78" s="17"/>
      <c r="GG78" s="10"/>
      <c r="GH78" s="10"/>
      <c r="GI78" s="10"/>
      <c r="GJ78" s="10"/>
      <c r="GK78" s="11"/>
      <c r="GL78" s="11"/>
      <c r="GM78" s="6"/>
      <c r="GN78" s="6"/>
      <c r="GO78" s="17"/>
      <c r="GP78" s="10"/>
      <c r="GQ78" s="10"/>
      <c r="GR78" s="10"/>
      <c r="GS78" s="10"/>
      <c r="GT78" s="11"/>
      <c r="GU78" s="11"/>
      <c r="GV78" s="6"/>
      <c r="GW78" s="6"/>
      <c r="GX78" s="17"/>
      <c r="GY78" s="10"/>
      <c r="GZ78" s="10"/>
      <c r="HA78" s="10"/>
      <c r="HB78" s="10"/>
      <c r="HC78" s="11"/>
      <c r="HD78" s="11"/>
      <c r="HE78" s="6"/>
      <c r="HF78" s="6"/>
      <c r="HG78" s="17"/>
      <c r="HH78" s="10"/>
      <c r="HI78" s="10"/>
      <c r="HJ78" s="10"/>
      <c r="HK78" s="10"/>
      <c r="HL78" s="11"/>
      <c r="HM78" s="11"/>
      <c r="HN78" s="6"/>
      <c r="HO78" s="6"/>
      <c r="HP78" s="17"/>
      <c r="HQ78" s="10"/>
      <c r="HR78" s="10"/>
      <c r="HS78" s="10"/>
      <c r="HT78" s="10"/>
      <c r="HU78" s="11"/>
      <c r="HV78" s="11"/>
      <c r="HW78" s="6"/>
      <c r="HX78" s="6"/>
      <c r="HY78" s="17"/>
      <c r="HZ78" s="10"/>
      <c r="IA78" s="10"/>
      <c r="IB78" s="10"/>
      <c r="IC78" s="10"/>
      <c r="ID78" s="11"/>
      <c r="IE78" s="11"/>
      <c r="IF78" s="6"/>
      <c r="IG78" s="6"/>
      <c r="IH78" s="17"/>
      <c r="II78" s="10"/>
      <c r="IJ78" s="10"/>
      <c r="IK78" s="10"/>
    </row>
    <row r="79" spans="1:245" hidden="1">
      <c r="A79" s="391"/>
      <c r="B79" s="62"/>
      <c r="C79" s="63"/>
      <c r="D79" s="64"/>
      <c r="E79" s="62"/>
      <c r="F79" s="133"/>
      <c r="G79" s="203"/>
      <c r="H79" s="65"/>
      <c r="I79" s="65"/>
      <c r="J79" s="65"/>
      <c r="K79" s="65"/>
      <c r="L79" s="65"/>
      <c r="M79" s="65"/>
      <c r="N79" s="139"/>
      <c r="O79" s="6"/>
      <c r="P79" s="6"/>
      <c r="Q79" s="17"/>
      <c r="R79" s="10"/>
      <c r="S79" s="10"/>
      <c r="T79" s="10"/>
      <c r="U79" s="10"/>
      <c r="V79" s="11"/>
      <c r="W79" s="11"/>
      <c r="X79" s="6"/>
      <c r="Y79" s="6"/>
      <c r="Z79" s="17"/>
      <c r="AA79" s="10"/>
      <c r="AB79" s="10"/>
      <c r="AC79" s="10"/>
      <c r="AD79" s="10"/>
      <c r="AE79" s="11"/>
      <c r="AF79" s="11"/>
      <c r="AG79" s="6"/>
      <c r="AH79" s="6"/>
      <c r="AI79" s="17"/>
      <c r="AJ79" s="10"/>
      <c r="AK79" s="10"/>
      <c r="AL79" s="10"/>
      <c r="AM79" s="10"/>
      <c r="AN79" s="11"/>
      <c r="AO79" s="11"/>
      <c r="AP79" s="6"/>
      <c r="AQ79" s="6"/>
      <c r="AR79" s="17"/>
      <c r="AS79" s="10"/>
      <c r="AT79" s="10"/>
      <c r="AU79" s="10"/>
      <c r="AV79" s="10"/>
      <c r="AW79" s="11"/>
      <c r="AX79" s="11"/>
      <c r="AY79" s="6"/>
      <c r="AZ79" s="6"/>
      <c r="BA79" s="17"/>
      <c r="BB79" s="10"/>
      <c r="BC79" s="10"/>
      <c r="BD79" s="10"/>
      <c r="BE79" s="10"/>
      <c r="BF79" s="11"/>
      <c r="BG79" s="11"/>
      <c r="BH79" s="6"/>
      <c r="BI79" s="6"/>
      <c r="BJ79" s="17"/>
      <c r="BK79" s="10"/>
      <c r="BL79" s="10"/>
      <c r="BM79" s="10"/>
      <c r="BN79" s="10"/>
      <c r="BO79" s="11"/>
      <c r="BP79" s="11"/>
      <c r="BQ79" s="6"/>
      <c r="BR79" s="6"/>
      <c r="BS79" s="17"/>
      <c r="BT79" s="10"/>
      <c r="BU79" s="10"/>
      <c r="BV79" s="10"/>
      <c r="BW79" s="10"/>
      <c r="BX79" s="11"/>
      <c r="BY79" s="11"/>
      <c r="BZ79" s="6"/>
      <c r="CA79" s="6"/>
      <c r="CB79" s="17"/>
      <c r="CC79" s="10"/>
      <c r="CD79" s="10"/>
      <c r="CE79" s="10"/>
      <c r="CF79" s="10"/>
      <c r="CG79" s="11"/>
      <c r="CH79" s="11"/>
      <c r="CI79" s="6"/>
      <c r="CJ79" s="6"/>
      <c r="CK79" s="17"/>
      <c r="CL79" s="10"/>
      <c r="CM79" s="10"/>
      <c r="CN79" s="10"/>
      <c r="CO79" s="10"/>
      <c r="CP79" s="11"/>
      <c r="CQ79" s="11"/>
      <c r="CR79" s="6"/>
      <c r="CS79" s="6"/>
      <c r="CT79" s="17"/>
      <c r="CU79" s="10"/>
      <c r="CV79" s="10"/>
      <c r="CW79" s="10"/>
      <c r="CX79" s="10"/>
      <c r="CY79" s="11"/>
      <c r="CZ79" s="11"/>
      <c r="DA79" s="6"/>
      <c r="DB79" s="6"/>
      <c r="DC79" s="17"/>
      <c r="DD79" s="10"/>
      <c r="DE79" s="10"/>
      <c r="DF79" s="10"/>
      <c r="DG79" s="10"/>
      <c r="DH79" s="11"/>
      <c r="DI79" s="11"/>
      <c r="DJ79" s="6"/>
      <c r="DK79" s="6"/>
      <c r="DL79" s="17"/>
      <c r="DM79" s="10"/>
      <c r="DN79" s="10"/>
      <c r="DO79" s="10"/>
      <c r="DP79" s="10"/>
      <c r="DQ79" s="11"/>
      <c r="DR79" s="11"/>
      <c r="DS79" s="6"/>
      <c r="DT79" s="6"/>
      <c r="DU79" s="17"/>
      <c r="DV79" s="10"/>
      <c r="DW79" s="10"/>
      <c r="DX79" s="10"/>
      <c r="DY79" s="10"/>
      <c r="DZ79" s="11"/>
      <c r="EA79" s="11"/>
      <c r="EB79" s="6"/>
      <c r="EC79" s="6"/>
      <c r="ED79" s="17"/>
      <c r="EE79" s="10"/>
      <c r="EF79" s="10"/>
      <c r="EG79" s="10"/>
      <c r="EH79" s="10"/>
      <c r="EI79" s="11"/>
      <c r="EJ79" s="11"/>
      <c r="EK79" s="6"/>
      <c r="EL79" s="6"/>
      <c r="EM79" s="17"/>
      <c r="EN79" s="10"/>
      <c r="EO79" s="10"/>
      <c r="EP79" s="10"/>
      <c r="EQ79" s="10"/>
      <c r="ER79" s="11"/>
      <c r="ES79" s="11"/>
      <c r="ET79" s="6"/>
      <c r="EU79" s="6"/>
      <c r="EV79" s="17"/>
      <c r="EW79" s="10"/>
      <c r="EX79" s="10"/>
      <c r="EY79" s="10"/>
      <c r="EZ79" s="10"/>
      <c r="FA79" s="11"/>
      <c r="FB79" s="11"/>
      <c r="FC79" s="6"/>
      <c r="FD79" s="6"/>
      <c r="FE79" s="17"/>
      <c r="FF79" s="10"/>
      <c r="FG79" s="10"/>
      <c r="FH79" s="10"/>
      <c r="FI79" s="10"/>
      <c r="FJ79" s="11"/>
      <c r="FK79" s="11"/>
      <c r="FL79" s="6"/>
      <c r="FM79" s="6"/>
      <c r="FN79" s="17"/>
      <c r="FO79" s="10"/>
      <c r="FP79" s="10"/>
      <c r="FQ79" s="10"/>
      <c r="FR79" s="10"/>
      <c r="FS79" s="11"/>
      <c r="FT79" s="11"/>
      <c r="FU79" s="6"/>
      <c r="FV79" s="6"/>
      <c r="FW79" s="17"/>
      <c r="FX79" s="10"/>
      <c r="FY79" s="10"/>
      <c r="FZ79" s="10"/>
      <c r="GA79" s="10"/>
      <c r="GB79" s="11"/>
      <c r="GC79" s="11"/>
      <c r="GD79" s="6"/>
      <c r="GE79" s="6"/>
      <c r="GF79" s="17"/>
      <c r="GG79" s="10"/>
      <c r="GH79" s="10"/>
      <c r="GI79" s="10"/>
      <c r="GJ79" s="10"/>
      <c r="GK79" s="11"/>
      <c r="GL79" s="11"/>
      <c r="GM79" s="6"/>
      <c r="GN79" s="6"/>
      <c r="GO79" s="17"/>
      <c r="GP79" s="10"/>
      <c r="GQ79" s="10"/>
      <c r="GR79" s="10"/>
      <c r="GS79" s="10"/>
      <c r="GT79" s="11"/>
      <c r="GU79" s="11"/>
      <c r="GV79" s="6"/>
      <c r="GW79" s="6"/>
      <c r="GX79" s="17"/>
      <c r="GY79" s="10"/>
      <c r="GZ79" s="10"/>
      <c r="HA79" s="10"/>
      <c r="HB79" s="10"/>
      <c r="HC79" s="11"/>
      <c r="HD79" s="11"/>
      <c r="HE79" s="6"/>
      <c r="HF79" s="6"/>
      <c r="HG79" s="17"/>
      <c r="HH79" s="10"/>
      <c r="HI79" s="10"/>
      <c r="HJ79" s="10"/>
      <c r="HK79" s="10"/>
      <c r="HL79" s="11"/>
      <c r="HM79" s="11"/>
      <c r="HN79" s="6"/>
      <c r="HO79" s="6"/>
      <c r="HP79" s="17"/>
      <c r="HQ79" s="10"/>
      <c r="HR79" s="10"/>
      <c r="HS79" s="10"/>
      <c r="HT79" s="10"/>
      <c r="HU79" s="11"/>
      <c r="HV79" s="11"/>
      <c r="HW79" s="6"/>
      <c r="HX79" s="6"/>
      <c r="HY79" s="17"/>
      <c r="HZ79" s="10"/>
      <c r="IA79" s="10"/>
      <c r="IB79" s="10"/>
      <c r="IC79" s="10"/>
      <c r="ID79" s="11"/>
      <c r="IE79" s="11"/>
      <c r="IF79" s="6"/>
      <c r="IG79" s="6"/>
      <c r="IH79" s="17"/>
      <c r="II79" s="10"/>
      <c r="IJ79" s="10"/>
      <c r="IK79" s="10"/>
    </row>
    <row r="80" spans="1:245" hidden="1">
      <c r="A80" s="391"/>
      <c r="B80" s="62"/>
      <c r="C80" s="63"/>
      <c r="D80" s="64"/>
      <c r="E80" s="62"/>
      <c r="F80" s="133"/>
      <c r="G80" s="203"/>
      <c r="H80" s="65"/>
      <c r="I80" s="65"/>
      <c r="J80" s="65"/>
      <c r="K80" s="65"/>
      <c r="L80" s="65"/>
      <c r="M80" s="65"/>
      <c r="N80" s="139"/>
      <c r="O80" s="6"/>
      <c r="P80" s="6"/>
      <c r="Q80" s="17"/>
      <c r="R80" s="10"/>
      <c r="S80" s="10"/>
      <c r="T80" s="10"/>
      <c r="U80" s="10"/>
      <c r="V80" s="11"/>
      <c r="W80" s="11"/>
      <c r="X80" s="6"/>
      <c r="Y80" s="6"/>
      <c r="Z80" s="17"/>
      <c r="AA80" s="10"/>
      <c r="AB80" s="10"/>
      <c r="AC80" s="10"/>
      <c r="AD80" s="10"/>
      <c r="AE80" s="11"/>
      <c r="AF80" s="11"/>
      <c r="AG80" s="6"/>
      <c r="AH80" s="6"/>
      <c r="AI80" s="17"/>
      <c r="AJ80" s="10"/>
      <c r="AK80" s="10"/>
      <c r="AL80" s="10"/>
      <c r="AM80" s="10"/>
      <c r="AN80" s="11"/>
      <c r="AO80" s="11"/>
      <c r="AP80" s="6"/>
      <c r="AQ80" s="6"/>
      <c r="AR80" s="17"/>
      <c r="AS80" s="10"/>
      <c r="AT80" s="10"/>
      <c r="AU80" s="10"/>
      <c r="AV80" s="10"/>
      <c r="AW80" s="11"/>
      <c r="AX80" s="11"/>
      <c r="AY80" s="6"/>
      <c r="AZ80" s="6"/>
      <c r="BA80" s="17"/>
      <c r="BB80" s="10"/>
      <c r="BC80" s="10"/>
      <c r="BD80" s="10"/>
      <c r="BE80" s="10"/>
      <c r="BF80" s="11"/>
      <c r="BG80" s="11"/>
      <c r="BH80" s="6"/>
      <c r="BI80" s="6"/>
      <c r="BJ80" s="17"/>
      <c r="BK80" s="10"/>
      <c r="BL80" s="10"/>
      <c r="BM80" s="10"/>
      <c r="BN80" s="10"/>
      <c r="BO80" s="11"/>
      <c r="BP80" s="11"/>
      <c r="BQ80" s="6"/>
      <c r="BR80" s="6"/>
      <c r="BS80" s="17"/>
      <c r="BT80" s="10"/>
      <c r="BU80" s="10"/>
      <c r="BV80" s="10"/>
      <c r="BW80" s="10"/>
      <c r="BX80" s="11"/>
      <c r="BY80" s="11"/>
      <c r="BZ80" s="6"/>
      <c r="CA80" s="6"/>
      <c r="CB80" s="17"/>
      <c r="CC80" s="10"/>
      <c r="CD80" s="10"/>
      <c r="CE80" s="10"/>
      <c r="CF80" s="10"/>
      <c r="CG80" s="11"/>
      <c r="CH80" s="11"/>
      <c r="CI80" s="6"/>
      <c r="CJ80" s="6"/>
      <c r="CK80" s="17"/>
      <c r="CL80" s="10"/>
      <c r="CM80" s="10"/>
      <c r="CN80" s="10"/>
      <c r="CO80" s="10"/>
      <c r="CP80" s="11"/>
      <c r="CQ80" s="11"/>
      <c r="CR80" s="6"/>
      <c r="CS80" s="6"/>
      <c r="CT80" s="17"/>
      <c r="CU80" s="10"/>
      <c r="CV80" s="10"/>
      <c r="CW80" s="10"/>
      <c r="CX80" s="10"/>
      <c r="CY80" s="11"/>
      <c r="CZ80" s="11"/>
      <c r="DA80" s="6"/>
      <c r="DB80" s="6"/>
      <c r="DC80" s="17"/>
      <c r="DD80" s="10"/>
      <c r="DE80" s="10"/>
      <c r="DF80" s="10"/>
      <c r="DG80" s="10"/>
      <c r="DH80" s="11"/>
      <c r="DI80" s="11"/>
      <c r="DJ80" s="6"/>
      <c r="DK80" s="6"/>
      <c r="DL80" s="17"/>
      <c r="DM80" s="10"/>
      <c r="DN80" s="10"/>
      <c r="DO80" s="10"/>
      <c r="DP80" s="10"/>
      <c r="DQ80" s="11"/>
      <c r="DR80" s="11"/>
      <c r="DS80" s="6"/>
      <c r="DT80" s="6"/>
      <c r="DU80" s="17"/>
      <c r="DV80" s="10"/>
      <c r="DW80" s="10"/>
      <c r="DX80" s="10"/>
      <c r="DY80" s="10"/>
      <c r="DZ80" s="11"/>
      <c r="EA80" s="11"/>
      <c r="EB80" s="6"/>
      <c r="EC80" s="6"/>
      <c r="ED80" s="17"/>
      <c r="EE80" s="10"/>
      <c r="EF80" s="10"/>
      <c r="EG80" s="10"/>
      <c r="EH80" s="10"/>
      <c r="EI80" s="11"/>
      <c r="EJ80" s="11"/>
      <c r="EK80" s="6"/>
      <c r="EL80" s="6"/>
      <c r="EM80" s="17"/>
      <c r="EN80" s="10"/>
      <c r="EO80" s="10"/>
      <c r="EP80" s="10"/>
      <c r="EQ80" s="10"/>
      <c r="ER80" s="11"/>
      <c r="ES80" s="11"/>
      <c r="ET80" s="6"/>
      <c r="EU80" s="6"/>
      <c r="EV80" s="17"/>
      <c r="EW80" s="10"/>
      <c r="EX80" s="10"/>
      <c r="EY80" s="10"/>
      <c r="EZ80" s="10"/>
      <c r="FA80" s="11"/>
      <c r="FB80" s="11"/>
      <c r="FC80" s="6"/>
      <c r="FD80" s="6"/>
      <c r="FE80" s="17"/>
      <c r="FF80" s="10"/>
      <c r="FG80" s="10"/>
      <c r="FH80" s="10"/>
      <c r="FI80" s="10"/>
      <c r="FJ80" s="11"/>
      <c r="FK80" s="11"/>
      <c r="FL80" s="6"/>
      <c r="FM80" s="6"/>
      <c r="FN80" s="17"/>
      <c r="FO80" s="10"/>
      <c r="FP80" s="10"/>
      <c r="FQ80" s="10"/>
      <c r="FR80" s="10"/>
      <c r="FS80" s="11"/>
      <c r="FT80" s="11"/>
      <c r="FU80" s="6"/>
      <c r="FV80" s="6"/>
      <c r="FW80" s="17"/>
      <c r="FX80" s="10"/>
      <c r="FY80" s="10"/>
      <c r="FZ80" s="10"/>
      <c r="GA80" s="10"/>
      <c r="GB80" s="11"/>
      <c r="GC80" s="11"/>
      <c r="GD80" s="6"/>
      <c r="GE80" s="6"/>
      <c r="GF80" s="17"/>
      <c r="GG80" s="10"/>
      <c r="GH80" s="10"/>
      <c r="GI80" s="10"/>
      <c r="GJ80" s="10"/>
      <c r="GK80" s="11"/>
      <c r="GL80" s="11"/>
      <c r="GM80" s="6"/>
      <c r="GN80" s="6"/>
      <c r="GO80" s="17"/>
      <c r="GP80" s="10"/>
      <c r="GQ80" s="10"/>
      <c r="GR80" s="10"/>
      <c r="GS80" s="10"/>
      <c r="GT80" s="11"/>
      <c r="GU80" s="11"/>
      <c r="GV80" s="6"/>
      <c r="GW80" s="6"/>
      <c r="GX80" s="17"/>
      <c r="GY80" s="10"/>
      <c r="GZ80" s="10"/>
      <c r="HA80" s="10"/>
      <c r="HB80" s="10"/>
      <c r="HC80" s="11"/>
      <c r="HD80" s="11"/>
      <c r="HE80" s="6"/>
      <c r="HF80" s="6"/>
      <c r="HG80" s="17"/>
      <c r="HH80" s="10"/>
      <c r="HI80" s="10"/>
      <c r="HJ80" s="10"/>
      <c r="HK80" s="10"/>
      <c r="HL80" s="11"/>
      <c r="HM80" s="11"/>
      <c r="HN80" s="6"/>
      <c r="HO80" s="6"/>
      <c r="HP80" s="17"/>
      <c r="HQ80" s="10"/>
      <c r="HR80" s="10"/>
      <c r="HS80" s="10"/>
      <c r="HT80" s="10"/>
      <c r="HU80" s="11"/>
      <c r="HV80" s="11"/>
      <c r="HW80" s="6"/>
      <c r="HX80" s="6"/>
      <c r="HY80" s="17"/>
      <c r="HZ80" s="10"/>
      <c r="IA80" s="10"/>
      <c r="IB80" s="10"/>
      <c r="IC80" s="10"/>
      <c r="ID80" s="11"/>
      <c r="IE80" s="11"/>
      <c r="IF80" s="6"/>
      <c r="IG80" s="6"/>
      <c r="IH80" s="17"/>
      <c r="II80" s="10"/>
      <c r="IJ80" s="10"/>
      <c r="IK80" s="10"/>
    </row>
    <row r="81" spans="1:14" hidden="1">
      <c r="A81" s="391"/>
      <c r="B81" s="62"/>
      <c r="C81" s="63"/>
      <c r="D81" s="64"/>
      <c r="E81" s="62"/>
      <c r="F81" s="133"/>
      <c r="G81" s="203"/>
      <c r="H81" s="65"/>
      <c r="I81" s="65"/>
      <c r="J81" s="65"/>
      <c r="K81" s="65"/>
      <c r="L81" s="65"/>
      <c r="M81" s="65"/>
    </row>
    <row r="82" spans="1:14" hidden="1">
      <c r="A82" s="66"/>
      <c r="B82" s="9"/>
      <c r="C82" s="14"/>
      <c r="D82" s="20"/>
      <c r="E82" s="9"/>
      <c r="F82" s="130"/>
      <c r="G82" s="199"/>
      <c r="H82" s="21"/>
      <c r="I82" s="21"/>
      <c r="J82" s="21"/>
      <c r="K82" s="21"/>
      <c r="L82" s="21"/>
      <c r="M82" s="21"/>
    </row>
    <row r="83" spans="1:14" hidden="1">
      <c r="A83" s="66"/>
      <c r="B83" s="9"/>
      <c r="C83" s="14"/>
      <c r="D83" s="20"/>
      <c r="E83" s="9"/>
      <c r="F83" s="130"/>
      <c r="G83" s="199"/>
      <c r="H83" s="21"/>
      <c r="I83" s="21"/>
      <c r="J83" s="21"/>
      <c r="K83" s="21"/>
      <c r="L83" s="21"/>
      <c r="M83" s="21"/>
    </row>
    <row r="84" spans="1:14" hidden="1">
      <c r="A84" s="66"/>
      <c r="B84" s="66"/>
      <c r="C84" s="67"/>
      <c r="D84" s="20"/>
      <c r="E84" s="66"/>
      <c r="F84" s="134"/>
      <c r="G84" s="204"/>
      <c r="H84" s="68"/>
      <c r="I84" s="68"/>
      <c r="J84" s="68"/>
      <c r="K84" s="68"/>
      <c r="L84" s="68"/>
      <c r="M84" s="69"/>
    </row>
    <row r="85" spans="1:14" s="70" customFormat="1" hidden="1">
      <c r="A85" s="66"/>
      <c r="B85" s="9"/>
      <c r="C85" s="14"/>
      <c r="D85" s="20"/>
      <c r="E85" s="9"/>
      <c r="F85" s="130"/>
      <c r="G85" s="199"/>
      <c r="H85" s="21"/>
      <c r="I85" s="21"/>
      <c r="J85" s="21"/>
      <c r="K85" s="21"/>
      <c r="L85" s="21"/>
      <c r="M85" s="21"/>
      <c r="N85" s="261"/>
    </row>
    <row r="86" spans="1:14" s="70" customFormat="1" hidden="1">
      <c r="A86" s="395"/>
      <c r="B86" s="71"/>
      <c r="C86" s="72"/>
      <c r="D86" s="64"/>
      <c r="E86" s="71"/>
      <c r="F86" s="135"/>
      <c r="G86" s="205"/>
      <c r="H86" s="73"/>
      <c r="I86" s="73"/>
      <c r="J86" s="73"/>
      <c r="K86" s="73"/>
      <c r="L86" s="73"/>
      <c r="M86" s="74"/>
      <c r="N86" s="261"/>
    </row>
    <row r="87" spans="1:14" s="70" customFormat="1" hidden="1">
      <c r="A87" s="395"/>
      <c r="B87" s="71"/>
      <c r="C87" s="72"/>
      <c r="D87" s="64"/>
      <c r="E87" s="71"/>
      <c r="F87" s="135"/>
      <c r="G87" s="205"/>
      <c r="H87" s="73"/>
      <c r="I87" s="73"/>
      <c r="J87" s="73"/>
      <c r="K87" s="73"/>
      <c r="L87" s="73"/>
      <c r="M87" s="74"/>
      <c r="N87" s="261"/>
    </row>
    <row r="88" spans="1:14" s="70" customFormat="1" hidden="1">
      <c r="A88" s="395"/>
      <c r="B88" s="71"/>
      <c r="C88" s="72"/>
      <c r="D88" s="64"/>
      <c r="E88" s="71"/>
      <c r="F88" s="135"/>
      <c r="G88" s="205"/>
      <c r="H88" s="73"/>
      <c r="I88" s="73"/>
      <c r="J88" s="73"/>
      <c r="K88" s="73"/>
      <c r="L88" s="73"/>
      <c r="M88" s="74"/>
      <c r="N88" s="261"/>
    </row>
    <row r="89" spans="1:14" s="70" customFormat="1" hidden="1">
      <c r="A89" s="395"/>
      <c r="B89" s="71"/>
      <c r="C89" s="72"/>
      <c r="D89" s="64"/>
      <c r="E89" s="71"/>
      <c r="F89" s="135"/>
      <c r="G89" s="205"/>
      <c r="H89" s="73"/>
      <c r="I89" s="73"/>
      <c r="J89" s="73"/>
      <c r="K89" s="73"/>
      <c r="L89" s="73"/>
      <c r="M89" s="74"/>
      <c r="N89" s="261"/>
    </row>
    <row r="90" spans="1:14" s="70" customFormat="1" hidden="1">
      <c r="A90" s="395"/>
      <c r="B90" s="71"/>
      <c r="C90" s="72"/>
      <c r="D90" s="64"/>
      <c r="E90" s="71"/>
      <c r="F90" s="135"/>
      <c r="G90" s="205"/>
      <c r="H90" s="73"/>
      <c r="I90" s="73"/>
      <c r="J90" s="73"/>
      <c r="K90" s="73"/>
      <c r="L90" s="73"/>
      <c r="M90" s="74"/>
      <c r="N90" s="261"/>
    </row>
    <row r="91" spans="1:14" s="70" customFormat="1" hidden="1">
      <c r="A91" s="395"/>
      <c r="B91" s="71"/>
      <c r="C91" s="72"/>
      <c r="D91" s="64"/>
      <c r="E91" s="71"/>
      <c r="F91" s="135"/>
      <c r="G91" s="205"/>
      <c r="H91" s="73"/>
      <c r="I91" s="73"/>
      <c r="J91" s="73"/>
      <c r="K91" s="73"/>
      <c r="L91" s="73"/>
      <c r="M91" s="74"/>
      <c r="N91" s="261"/>
    </row>
    <row r="92" spans="1:14" s="70" customFormat="1" hidden="1">
      <c r="A92" s="395"/>
      <c r="B92" s="71"/>
      <c r="C92" s="72"/>
      <c r="D92" s="64"/>
      <c r="E92" s="71"/>
      <c r="F92" s="135"/>
      <c r="G92" s="205"/>
      <c r="H92" s="73"/>
      <c r="I92" s="73"/>
      <c r="J92" s="73"/>
      <c r="K92" s="73"/>
      <c r="L92" s="73"/>
      <c r="M92" s="75"/>
      <c r="N92" s="261"/>
    </row>
    <row r="93" spans="1:14" s="70" customFormat="1" hidden="1">
      <c r="A93" s="395"/>
      <c r="B93" s="71"/>
      <c r="C93" s="72"/>
      <c r="D93" s="64"/>
      <c r="E93" s="71"/>
      <c r="F93" s="135"/>
      <c r="G93" s="205"/>
      <c r="H93" s="73"/>
      <c r="I93" s="73"/>
      <c r="J93" s="73"/>
      <c r="K93" s="73"/>
      <c r="L93" s="73"/>
      <c r="M93" s="75"/>
      <c r="N93" s="261"/>
    </row>
    <row r="94" spans="1:14" s="70" customFormat="1" hidden="1">
      <c r="A94" s="395"/>
      <c r="B94" s="71"/>
      <c r="C94" s="72"/>
      <c r="D94" s="64"/>
      <c r="E94" s="71"/>
      <c r="F94" s="135"/>
      <c r="G94" s="205"/>
      <c r="H94" s="73"/>
      <c r="I94" s="73"/>
      <c r="J94" s="73"/>
      <c r="K94" s="73"/>
      <c r="L94" s="73"/>
      <c r="M94" s="75"/>
      <c r="N94" s="261"/>
    </row>
    <row r="95" spans="1:14" s="70" customFormat="1" hidden="1">
      <c r="A95" s="395"/>
      <c r="B95" s="71"/>
      <c r="C95" s="72"/>
      <c r="D95" s="64"/>
      <c r="E95" s="71"/>
      <c r="F95" s="135"/>
      <c r="G95" s="205"/>
      <c r="H95" s="73"/>
      <c r="I95" s="73"/>
      <c r="J95" s="73"/>
      <c r="K95" s="73"/>
      <c r="L95" s="73"/>
      <c r="M95" s="75"/>
      <c r="N95" s="261"/>
    </row>
    <row r="96" spans="1:14" s="70" customFormat="1" hidden="1">
      <c r="A96" s="395"/>
      <c r="B96" s="71"/>
      <c r="C96" s="72"/>
      <c r="D96" s="64"/>
      <c r="E96" s="71"/>
      <c r="F96" s="135"/>
      <c r="G96" s="205"/>
      <c r="H96" s="73"/>
      <c r="I96" s="73"/>
      <c r="J96" s="73"/>
      <c r="K96" s="73"/>
      <c r="L96" s="73"/>
      <c r="M96" s="75"/>
      <c r="N96" s="261"/>
    </row>
    <row r="97" spans="1:14" s="70" customFormat="1" hidden="1">
      <c r="A97" s="395"/>
      <c r="B97" s="71"/>
      <c r="C97" s="72"/>
      <c r="D97" s="64"/>
      <c r="E97" s="71"/>
      <c r="F97" s="135"/>
      <c r="G97" s="205"/>
      <c r="H97" s="73"/>
      <c r="I97" s="73"/>
      <c r="J97" s="73"/>
      <c r="K97" s="73"/>
      <c r="L97" s="73"/>
      <c r="M97" s="75"/>
      <c r="N97" s="261"/>
    </row>
    <row r="98" spans="1:14" s="70" customFormat="1" hidden="1">
      <c r="A98" s="395"/>
      <c r="B98" s="71"/>
      <c r="C98" s="72"/>
      <c r="D98" s="64"/>
      <c r="E98" s="71"/>
      <c r="F98" s="135"/>
      <c r="G98" s="205"/>
      <c r="H98" s="73"/>
      <c r="I98" s="73"/>
      <c r="J98" s="73"/>
      <c r="K98" s="73"/>
      <c r="L98" s="73"/>
      <c r="M98" s="75"/>
      <c r="N98" s="261"/>
    </row>
    <row r="99" spans="1:14" s="70" customFormat="1" hidden="1">
      <c r="A99" s="395"/>
      <c r="B99" s="71"/>
      <c r="C99" s="72"/>
      <c r="D99" s="64"/>
      <c r="E99" s="71"/>
      <c r="F99" s="135"/>
      <c r="G99" s="205"/>
      <c r="H99" s="73"/>
      <c r="I99" s="73"/>
      <c r="J99" s="73"/>
      <c r="K99" s="73"/>
      <c r="L99" s="73"/>
      <c r="M99" s="75"/>
      <c r="N99" s="261"/>
    </row>
    <row r="100" spans="1:14" s="70" customFormat="1" hidden="1">
      <c r="A100" s="395"/>
      <c r="B100" s="71"/>
      <c r="C100" s="72"/>
      <c r="D100" s="64"/>
      <c r="E100" s="71"/>
      <c r="F100" s="135"/>
      <c r="G100" s="205"/>
      <c r="H100" s="73"/>
      <c r="I100" s="73"/>
      <c r="J100" s="73"/>
      <c r="K100" s="73"/>
      <c r="L100" s="73"/>
      <c r="M100" s="75"/>
      <c r="N100" s="261"/>
    </row>
    <row r="101" spans="1:14" hidden="1">
      <c r="A101" s="395"/>
      <c r="B101" s="71"/>
      <c r="C101" s="72"/>
      <c r="D101" s="64"/>
      <c r="E101" s="71"/>
      <c r="F101" s="135"/>
      <c r="G101" s="205"/>
      <c r="H101" s="73"/>
      <c r="I101" s="73"/>
      <c r="J101" s="73"/>
      <c r="K101" s="73"/>
      <c r="L101" s="73"/>
      <c r="M101" s="75"/>
    </row>
    <row r="102" spans="1:14" hidden="1">
      <c r="A102" s="66"/>
      <c r="B102" s="9"/>
      <c r="C102" s="14"/>
      <c r="D102" s="64"/>
      <c r="E102" s="9"/>
      <c r="F102" s="130"/>
      <c r="G102" s="206"/>
      <c r="H102" s="76"/>
      <c r="I102" s="76"/>
      <c r="J102" s="76"/>
      <c r="K102" s="76"/>
      <c r="L102" s="76"/>
      <c r="M102" s="77"/>
    </row>
    <row r="103" spans="1:14" hidden="1">
      <c r="A103" s="66"/>
      <c r="B103" s="9"/>
      <c r="C103" s="14"/>
      <c r="D103" s="64"/>
      <c r="E103" s="9"/>
      <c r="F103" s="130"/>
      <c r="G103" s="206"/>
      <c r="H103" s="76"/>
      <c r="I103" s="76"/>
      <c r="J103" s="76"/>
      <c r="K103" s="76"/>
      <c r="L103" s="76"/>
      <c r="M103" s="77"/>
    </row>
    <row r="104" spans="1:14" hidden="1">
      <c r="A104" s="66"/>
      <c r="B104" s="9"/>
      <c r="C104" s="14"/>
      <c r="D104" s="64"/>
      <c r="E104" s="9"/>
      <c r="F104" s="130"/>
      <c r="G104" s="206"/>
      <c r="H104" s="76"/>
      <c r="I104" s="76"/>
      <c r="J104" s="76"/>
      <c r="K104" s="76"/>
      <c r="L104" s="76"/>
      <c r="M104" s="77"/>
    </row>
    <row r="105" spans="1:14" hidden="1">
      <c r="A105" s="66"/>
      <c r="B105" s="9"/>
      <c r="C105" s="14"/>
      <c r="D105" s="64"/>
      <c r="E105" s="9"/>
      <c r="F105" s="130"/>
      <c r="G105" s="206"/>
      <c r="H105" s="76"/>
      <c r="I105" s="76"/>
      <c r="J105" s="76"/>
      <c r="K105" s="76"/>
      <c r="L105" s="76"/>
      <c r="M105" s="77"/>
    </row>
    <row r="106" spans="1:14" hidden="1">
      <c r="A106" s="66"/>
      <c r="B106" s="9"/>
      <c r="C106" s="14"/>
      <c r="D106" s="64"/>
      <c r="E106" s="9"/>
      <c r="F106" s="130"/>
      <c r="G106" s="206"/>
      <c r="H106" s="76"/>
      <c r="I106" s="76"/>
      <c r="J106" s="76"/>
      <c r="K106" s="76"/>
      <c r="L106" s="76"/>
      <c r="M106" s="77"/>
    </row>
    <row r="107" spans="1:14" hidden="1">
      <c r="A107" s="66"/>
      <c r="B107" s="9"/>
      <c r="C107" s="14"/>
      <c r="D107" s="64"/>
      <c r="E107" s="9"/>
      <c r="F107" s="130"/>
      <c r="G107" s="206"/>
      <c r="H107" s="76"/>
      <c r="I107" s="76"/>
      <c r="J107" s="76"/>
      <c r="K107" s="76"/>
      <c r="L107" s="76"/>
      <c r="M107" s="77"/>
    </row>
    <row r="108" spans="1:14" hidden="1">
      <c r="A108" s="66"/>
      <c r="B108" s="9"/>
      <c r="C108" s="14"/>
      <c r="D108" s="64"/>
      <c r="E108" s="9"/>
      <c r="F108" s="130"/>
      <c r="G108" s="206"/>
      <c r="H108" s="76"/>
      <c r="I108" s="76"/>
      <c r="J108" s="76"/>
      <c r="K108" s="76"/>
      <c r="L108" s="76"/>
      <c r="M108" s="77"/>
    </row>
    <row r="109" spans="1:14" hidden="1">
      <c r="A109" s="66"/>
      <c r="B109" s="9"/>
      <c r="C109" s="14"/>
      <c r="D109" s="64"/>
      <c r="E109" s="9"/>
      <c r="F109" s="130"/>
      <c r="G109" s="206"/>
      <c r="H109" s="76"/>
      <c r="I109" s="76"/>
      <c r="J109" s="76"/>
      <c r="K109" s="76"/>
      <c r="L109" s="76"/>
      <c r="M109" s="77"/>
    </row>
    <row r="110" spans="1:14" hidden="1">
      <c r="A110" s="66"/>
      <c r="B110" s="9"/>
      <c r="C110" s="14"/>
      <c r="D110" s="64"/>
      <c r="E110" s="9"/>
      <c r="F110" s="130"/>
      <c r="G110" s="206"/>
      <c r="H110" s="76"/>
      <c r="I110" s="76"/>
      <c r="J110" s="76"/>
      <c r="K110" s="76"/>
      <c r="L110" s="76"/>
      <c r="M110" s="77"/>
    </row>
    <row r="111" spans="1:14" hidden="1">
      <c r="A111" s="66"/>
      <c r="B111" s="9"/>
      <c r="C111" s="14"/>
      <c r="D111" s="64"/>
      <c r="E111" s="9"/>
      <c r="F111" s="130"/>
      <c r="G111" s="206"/>
      <c r="H111" s="76"/>
      <c r="I111" s="76"/>
      <c r="J111" s="76"/>
      <c r="K111" s="76"/>
      <c r="L111" s="76"/>
      <c r="M111" s="77"/>
    </row>
    <row r="112" spans="1:14" hidden="1">
      <c r="A112" s="66"/>
      <c r="B112" s="9"/>
      <c r="C112" s="14"/>
      <c r="D112" s="64"/>
      <c r="E112" s="9"/>
      <c r="F112" s="130"/>
      <c r="G112" s="206"/>
      <c r="H112" s="76"/>
      <c r="I112" s="76"/>
      <c r="J112" s="76"/>
      <c r="K112" s="76"/>
      <c r="L112" s="76"/>
      <c r="M112" s="77"/>
    </row>
    <row r="113" spans="1:13" hidden="1">
      <c r="A113" s="66"/>
      <c r="B113" s="9"/>
      <c r="C113" s="14"/>
      <c r="D113" s="64"/>
      <c r="E113" s="9"/>
      <c r="F113" s="130"/>
      <c r="G113" s="206"/>
      <c r="H113" s="76"/>
      <c r="I113" s="76"/>
      <c r="J113" s="76"/>
      <c r="K113" s="76"/>
      <c r="L113" s="76"/>
      <c r="M113" s="77"/>
    </row>
    <row r="114" spans="1:13" hidden="1">
      <c r="A114" s="66"/>
      <c r="B114" s="9"/>
      <c r="C114" s="14"/>
      <c r="D114" s="64"/>
      <c r="E114" s="9"/>
      <c r="F114" s="130"/>
      <c r="G114" s="206"/>
      <c r="H114" s="76"/>
      <c r="I114" s="76"/>
      <c r="J114" s="76"/>
      <c r="K114" s="76"/>
      <c r="L114" s="76"/>
      <c r="M114" s="77"/>
    </row>
    <row r="115" spans="1:13" hidden="1">
      <c r="A115" s="66"/>
      <c r="B115" s="9"/>
      <c r="C115" s="14"/>
      <c r="D115" s="64"/>
      <c r="E115" s="9"/>
      <c r="F115" s="130"/>
      <c r="G115" s="206"/>
      <c r="H115" s="76"/>
      <c r="I115" s="76"/>
      <c r="J115" s="76"/>
      <c r="K115" s="76"/>
      <c r="L115" s="76"/>
      <c r="M115" s="77"/>
    </row>
    <row r="116" spans="1:13" hidden="1">
      <c r="A116" s="66"/>
      <c r="B116" s="9"/>
      <c r="C116" s="14"/>
      <c r="D116" s="64"/>
      <c r="E116" s="9"/>
      <c r="F116" s="130"/>
      <c r="G116" s="206"/>
      <c r="H116" s="76"/>
      <c r="I116" s="76"/>
      <c r="J116" s="76"/>
      <c r="K116" s="76"/>
      <c r="L116" s="76"/>
      <c r="M116" s="77"/>
    </row>
    <row r="117" spans="1:13" hidden="1">
      <c r="A117" s="66"/>
      <c r="B117" s="9"/>
      <c r="C117" s="14"/>
      <c r="D117" s="64"/>
      <c r="E117" s="9"/>
      <c r="F117" s="130"/>
      <c r="G117" s="206"/>
      <c r="H117" s="76"/>
      <c r="I117" s="76"/>
      <c r="J117" s="76"/>
      <c r="K117" s="76"/>
      <c r="L117" s="76"/>
      <c r="M117" s="77"/>
    </row>
    <row r="118" spans="1:13" hidden="1">
      <c r="A118" s="66"/>
      <c r="B118" s="9"/>
      <c r="C118" s="14"/>
      <c r="D118" s="20"/>
      <c r="E118" s="9"/>
      <c r="F118" s="130"/>
      <c r="G118" s="206"/>
      <c r="H118" s="76"/>
      <c r="I118" s="76"/>
      <c r="J118" s="76"/>
      <c r="K118" s="76"/>
      <c r="L118" s="76"/>
      <c r="M118" s="77"/>
    </row>
    <row r="119" spans="1:13" hidden="1">
      <c r="A119" s="66"/>
      <c r="B119" s="9"/>
      <c r="C119" s="14"/>
      <c r="D119" s="20"/>
      <c r="E119" s="9"/>
      <c r="F119" s="130"/>
      <c r="G119" s="206"/>
      <c r="H119" s="76"/>
      <c r="I119" s="76"/>
      <c r="J119" s="76"/>
      <c r="K119" s="76"/>
      <c r="L119" s="76"/>
      <c r="M119" s="77"/>
    </row>
    <row r="120" spans="1:13" hidden="1">
      <c r="A120" s="66"/>
      <c r="B120" s="9"/>
      <c r="C120" s="14"/>
      <c r="D120" s="20"/>
      <c r="E120" s="9"/>
      <c r="F120" s="130"/>
      <c r="G120" s="206"/>
      <c r="H120" s="76"/>
      <c r="I120" s="76"/>
      <c r="J120" s="76"/>
      <c r="K120" s="76"/>
      <c r="L120" s="76"/>
      <c r="M120" s="78"/>
    </row>
    <row r="121" spans="1:13" hidden="1">
      <c r="A121" s="66"/>
      <c r="B121" s="9"/>
      <c r="C121" s="14"/>
      <c r="D121" s="20"/>
      <c r="E121" s="9"/>
      <c r="F121" s="130"/>
      <c r="G121" s="206"/>
      <c r="H121" s="76"/>
      <c r="I121" s="76"/>
      <c r="J121" s="76"/>
      <c r="K121" s="76"/>
      <c r="L121" s="76"/>
      <c r="M121" s="77"/>
    </row>
    <row r="122" spans="1:13" hidden="1">
      <c r="A122" s="66"/>
      <c r="B122" s="9"/>
      <c r="C122" s="14"/>
      <c r="D122" s="20"/>
      <c r="E122" s="9"/>
      <c r="F122" s="130"/>
      <c r="G122" s="206"/>
      <c r="H122" s="76"/>
      <c r="I122" s="76"/>
      <c r="J122" s="76"/>
      <c r="K122" s="76"/>
      <c r="L122" s="76"/>
      <c r="M122" s="77"/>
    </row>
    <row r="123" spans="1:13" hidden="1">
      <c r="A123" s="66"/>
      <c r="B123" s="9"/>
      <c r="C123" s="14"/>
      <c r="D123" s="20"/>
      <c r="E123" s="9"/>
      <c r="F123" s="130"/>
      <c r="G123" s="206"/>
      <c r="H123" s="76"/>
      <c r="I123" s="76"/>
      <c r="J123" s="76"/>
      <c r="K123" s="76"/>
      <c r="L123" s="76"/>
      <c r="M123" s="77"/>
    </row>
    <row r="124" spans="1:13" hidden="1">
      <c r="A124" s="66"/>
      <c r="B124" s="9"/>
      <c r="C124" s="14"/>
      <c r="D124" s="20"/>
      <c r="E124" s="9"/>
      <c r="F124" s="130"/>
      <c r="G124" s="206"/>
      <c r="H124" s="21"/>
      <c r="I124" s="21"/>
      <c r="J124" s="21"/>
      <c r="K124" s="21"/>
      <c r="L124" s="21"/>
      <c r="M124" s="77"/>
    </row>
    <row r="125" spans="1:13" hidden="1">
      <c r="A125" s="66"/>
      <c r="B125" s="9"/>
      <c r="C125" s="14"/>
      <c r="D125" s="79"/>
      <c r="E125" s="9"/>
      <c r="F125" s="130"/>
      <c r="G125" s="199"/>
      <c r="H125" s="21"/>
      <c r="I125" s="21"/>
      <c r="J125" s="21"/>
      <c r="K125" s="21"/>
      <c r="L125" s="21"/>
      <c r="M125" s="77"/>
    </row>
    <row r="126" spans="1:13" hidden="1">
      <c r="F126" s="136"/>
      <c r="G126" s="207"/>
      <c r="H126" s="77"/>
      <c r="I126" s="77"/>
      <c r="J126" s="77"/>
      <c r="K126" s="77"/>
      <c r="L126" s="77"/>
      <c r="M126" s="77"/>
    </row>
    <row r="127" spans="1:13" hidden="1">
      <c r="F127" s="136"/>
      <c r="G127" s="207"/>
      <c r="H127" s="77"/>
      <c r="I127" s="77"/>
      <c r="J127" s="77"/>
      <c r="K127" s="77"/>
      <c r="L127" s="77"/>
      <c r="M127" s="77"/>
    </row>
    <row r="128" spans="1:13" hidden="1">
      <c r="F128" s="136"/>
      <c r="G128" s="207"/>
      <c r="H128" s="77"/>
      <c r="I128" s="77"/>
      <c r="J128" s="77"/>
      <c r="K128" s="77"/>
      <c r="L128" s="77"/>
      <c r="M128" s="77"/>
    </row>
    <row r="129" spans="6:13" hidden="1">
      <c r="F129" s="136"/>
      <c r="G129" s="207"/>
      <c r="H129" s="77"/>
      <c r="I129" s="77"/>
      <c r="J129" s="77"/>
      <c r="K129" s="77"/>
      <c r="L129" s="77"/>
      <c r="M129" s="77"/>
    </row>
    <row r="130" spans="6:13" hidden="1">
      <c r="F130" s="136"/>
      <c r="G130" s="207"/>
      <c r="H130" s="77"/>
      <c r="I130" s="77"/>
      <c r="J130" s="77"/>
      <c r="K130" s="77"/>
      <c r="L130" s="77"/>
      <c r="M130" s="77"/>
    </row>
    <row r="660" spans="1:14" s="3" customFormat="1" hidden="1">
      <c r="A660" s="31"/>
      <c r="B660"/>
      <c r="C660" s="13"/>
      <c r="D660" s="19"/>
      <c r="E660"/>
      <c r="F660" s="127"/>
      <c r="G660" s="208"/>
      <c r="H660" s="16"/>
      <c r="I660" s="16"/>
      <c r="J660" s="16"/>
      <c r="K660" s="16"/>
      <c r="L660" s="16"/>
      <c r="M660" s="16"/>
      <c r="N660" s="247"/>
    </row>
    <row r="680" spans="1:14" s="3" customFormat="1" hidden="1">
      <c r="A680" s="31"/>
      <c r="B680"/>
      <c r="C680" s="13"/>
      <c r="D680" s="19"/>
      <c r="E680"/>
      <c r="F680" s="127"/>
      <c r="G680" s="208"/>
      <c r="H680" s="16"/>
      <c r="I680" s="16"/>
      <c r="J680" s="16"/>
      <c r="K680" s="16"/>
      <c r="L680" s="16"/>
      <c r="M680" s="16"/>
      <c r="N680" s="247"/>
    </row>
    <row r="700" spans="1:14" s="3" customFormat="1" hidden="1">
      <c r="A700" s="31"/>
      <c r="B700"/>
      <c r="C700" s="13"/>
      <c r="D700" s="19"/>
      <c r="E700"/>
      <c r="F700" s="127"/>
      <c r="G700" s="208"/>
      <c r="H700" s="16"/>
      <c r="I700" s="16"/>
      <c r="J700" s="16"/>
      <c r="K700" s="16"/>
      <c r="L700" s="16"/>
      <c r="M700" s="16"/>
      <c r="N700" s="247"/>
    </row>
    <row r="720" spans="1:14" s="3" customFormat="1" hidden="1">
      <c r="A720" s="31"/>
      <c r="B720"/>
      <c r="C720" s="13"/>
      <c r="D720" s="19"/>
      <c r="E720"/>
      <c r="F720" s="127"/>
      <c r="G720" s="208"/>
      <c r="H720" s="16"/>
      <c r="I720" s="16"/>
      <c r="J720" s="16"/>
      <c r="K720" s="16"/>
      <c r="L720" s="16"/>
      <c r="M720" s="16"/>
      <c r="N720" s="247"/>
    </row>
    <row r="740" spans="1:14" s="3" customFormat="1" hidden="1">
      <c r="A740" s="31"/>
      <c r="B740"/>
      <c r="C740" s="13"/>
      <c r="D740" s="19"/>
      <c r="E740"/>
      <c r="F740" s="127"/>
      <c r="G740" s="208"/>
      <c r="H740" s="16"/>
      <c r="I740" s="16"/>
      <c r="J740" s="16"/>
      <c r="K740" s="16"/>
      <c r="L740" s="16"/>
      <c r="M740" s="16"/>
      <c r="N740" s="247"/>
    </row>
    <row r="760" spans="1:14" s="3" customFormat="1" hidden="1">
      <c r="A760" s="31"/>
      <c r="B760"/>
      <c r="C760" s="13"/>
      <c r="D760" s="19"/>
      <c r="E760"/>
      <c r="F760" s="127"/>
      <c r="G760" s="208"/>
      <c r="H760" s="16"/>
      <c r="I760" s="16"/>
      <c r="J760" s="16"/>
      <c r="K760" s="16"/>
      <c r="L760" s="16"/>
      <c r="M760" s="16"/>
      <c r="N760" s="247"/>
    </row>
    <row r="780" spans="1:14" s="3" customFormat="1" hidden="1">
      <c r="A780" s="31"/>
      <c r="B780"/>
      <c r="C780" s="13"/>
      <c r="D780" s="19"/>
      <c r="E780"/>
      <c r="F780" s="127"/>
      <c r="G780" s="208"/>
      <c r="H780" s="16"/>
      <c r="I780" s="16"/>
      <c r="J780" s="16"/>
      <c r="K780" s="16"/>
      <c r="L780" s="16"/>
      <c r="M780" s="16"/>
      <c r="N780" s="247"/>
    </row>
    <row r="800" spans="1:14" s="3" customFormat="1" hidden="1">
      <c r="A800" s="31"/>
      <c r="B800"/>
      <c r="C800" s="13"/>
      <c r="D800" s="19"/>
      <c r="E800"/>
      <c r="F800" s="127"/>
      <c r="G800" s="208"/>
      <c r="H800" s="16"/>
      <c r="I800" s="16"/>
      <c r="J800" s="16"/>
      <c r="K800" s="16"/>
      <c r="L800" s="16"/>
      <c r="M800" s="16"/>
      <c r="N800" s="247"/>
    </row>
    <row r="820" spans="1:14" s="3" customFormat="1" hidden="1">
      <c r="A820" s="31"/>
      <c r="B820"/>
      <c r="C820" s="13"/>
      <c r="D820" s="19"/>
      <c r="E820"/>
      <c r="F820" s="127"/>
      <c r="G820" s="208"/>
      <c r="H820" s="16"/>
      <c r="I820" s="16"/>
      <c r="J820" s="16"/>
      <c r="K820" s="16"/>
      <c r="L820" s="16"/>
      <c r="M820" s="16"/>
      <c r="N820" s="247"/>
    </row>
    <row r="840" spans="1:14" s="3" customFormat="1" hidden="1">
      <c r="A840" s="31"/>
      <c r="B840"/>
      <c r="C840" s="13"/>
      <c r="D840" s="19"/>
      <c r="E840"/>
      <c r="F840" s="127"/>
      <c r="G840" s="208"/>
      <c r="H840" s="16"/>
      <c r="I840" s="16"/>
      <c r="J840" s="16"/>
      <c r="K840" s="16"/>
      <c r="L840" s="16"/>
      <c r="M840" s="16"/>
      <c r="N840" s="247"/>
    </row>
  </sheetData>
  <mergeCells count="28">
    <mergeCell ref="A60:M60"/>
    <mergeCell ref="A69:D69"/>
    <mergeCell ref="A70:D70"/>
    <mergeCell ref="E70:M70"/>
    <mergeCell ref="D71:M71"/>
    <mergeCell ref="A72:M72"/>
    <mergeCell ref="E61:M61"/>
    <mergeCell ref="E62:M62"/>
    <mergeCell ref="E63:M63"/>
    <mergeCell ref="E64:M64"/>
    <mergeCell ref="E65:M65"/>
    <mergeCell ref="A67:D67"/>
    <mergeCell ref="E67:M67"/>
    <mergeCell ref="A68:D68"/>
    <mergeCell ref="E68:M68"/>
    <mergeCell ref="A10:K10"/>
    <mergeCell ref="D1:M3"/>
    <mergeCell ref="A4:C4"/>
    <mergeCell ref="E4:H4"/>
    <mergeCell ref="Q4:R4"/>
    <mergeCell ref="A5:C5"/>
    <mergeCell ref="E5:L5"/>
    <mergeCell ref="Q5:R5"/>
    <mergeCell ref="A6:M6"/>
    <mergeCell ref="A7:C7"/>
    <mergeCell ref="E7:M7"/>
    <mergeCell ref="A8:C8"/>
    <mergeCell ref="E8:M8"/>
  </mergeCells>
  <phoneticPr fontId="35" type="noConversion"/>
  <printOptions horizontalCentered="1"/>
  <pageMargins left="0.59055118110236227" right="0.39370078740157483" top="0.39370078740157483" bottom="0.59055118110236227" header="0.31496062992125984" footer="0.31496062992125984"/>
  <pageSetup paperSize="9" scale="82" orientation="portrait" r:id="rId1"/>
  <headerFooter>
    <oddFooter xml:space="preserve">&amp;R
Elias Chaves da Silva
Responsável Técnico Pela Elaboração do Orçamento
Engenheiro Civil, CREA-PE: 181945452-5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0592D-A40F-4EF5-868F-A8E52890AAE4}">
  <dimension ref="A1:IL788"/>
  <sheetViews>
    <sheetView view="pageBreakPreview" topLeftCell="B11" zoomScale="85" zoomScaleNormal="100" zoomScaleSheetLayoutView="85" workbookViewId="0">
      <selection activeCell="E10" sqref="E10"/>
    </sheetView>
  </sheetViews>
  <sheetFormatPr defaultColWidth="0" defaultRowHeight="15" zeroHeight="1"/>
  <cols>
    <col min="1" max="1" width="8.5703125" hidden="1" customWidth="1"/>
    <col min="2" max="2" width="8.5703125" customWidth="1"/>
    <col min="3" max="3" width="13.42578125" customWidth="1"/>
    <col min="4" max="4" width="6.28515625" style="13" bestFit="1" customWidth="1"/>
    <col min="5" max="5" width="105.28515625" style="508" customWidth="1"/>
    <col min="6" max="6" width="6.140625" style="31" bestFit="1" customWidth="1"/>
    <col min="7" max="7" width="10.28515625" style="127" bestFit="1" customWidth="1"/>
    <col min="8" max="9" width="12.42578125" style="16" hidden="1" customWidth="1"/>
    <col min="10" max="10" width="13.5703125" style="16" hidden="1" customWidth="1"/>
    <col min="11" max="11" width="13.5703125" style="16" customWidth="1"/>
    <col min="12" max="12" width="12.42578125" style="510" customWidth="1"/>
    <col min="13" max="13" width="15.28515625" style="16" bestFit="1" customWidth="1"/>
    <col min="14" max="14" width="21.7109375" style="16" bestFit="1" customWidth="1"/>
    <col min="15" max="15" width="11.7109375" style="127" hidden="1" customWidth="1"/>
    <col min="16" max="16" width="16.7109375" style="236" hidden="1" customWidth="1"/>
    <col min="17" max="17" width="14" style="126" hidden="1" customWidth="1"/>
    <col min="18" max="18" width="9.28515625" hidden="1" customWidth="1"/>
    <col min="19" max="24" width="0" hidden="1" customWidth="1"/>
    <col min="25" max="25" width="14.28515625" hidden="1" customWidth="1"/>
  </cols>
  <sheetData>
    <row r="1" spans="1:19" ht="63" customHeight="1">
      <c r="A1" s="458"/>
      <c r="B1" s="459"/>
      <c r="C1" s="38"/>
      <c r="D1" s="941" t="s">
        <v>12687</v>
      </c>
      <c r="E1" s="941"/>
      <c r="F1" s="941"/>
      <c r="G1" s="941"/>
      <c r="H1" s="941"/>
      <c r="I1" s="941"/>
      <c r="J1" s="941"/>
      <c r="K1" s="941"/>
      <c r="L1" s="941"/>
      <c r="M1" s="941"/>
      <c r="N1" s="941"/>
      <c r="O1" s="942"/>
      <c r="P1" s="470"/>
      <c r="Q1" s="471"/>
    </row>
    <row r="2" spans="1:19" ht="18">
      <c r="A2" s="462"/>
      <c r="B2" s="9"/>
      <c r="C2" s="40"/>
      <c r="D2" s="40"/>
      <c r="E2" s="40"/>
      <c r="F2" s="663"/>
      <c r="G2" s="664"/>
      <c r="H2" s="664"/>
      <c r="I2" s="472"/>
      <c r="J2" s="664"/>
      <c r="K2" s="664"/>
      <c r="L2" s="472"/>
      <c r="M2" s="664"/>
      <c r="N2" s="664"/>
      <c r="O2" s="473"/>
      <c r="P2" s="474"/>
      <c r="Q2" s="475"/>
    </row>
    <row r="3" spans="1:19" ht="13.5" customHeight="1">
      <c r="A3" s="906" t="str">
        <f>+[3]MEMÓRIA!A4</f>
        <v>MUNICÍPIO/UF:</v>
      </c>
      <c r="B3" s="893"/>
      <c r="C3" s="893"/>
      <c r="D3" s="893"/>
      <c r="E3" s="23" t="str">
        <f>+[3]MEMÓRIA!D4</f>
        <v>GESTOR / AÇÃO:</v>
      </c>
      <c r="F3" s="983" t="str">
        <f>+[3]MEMÓRIA!E4</f>
        <v>ENDEREÇO:</v>
      </c>
      <c r="G3" s="984"/>
      <c r="H3" s="984"/>
      <c r="I3" s="984"/>
      <c r="J3" s="984"/>
      <c r="K3" s="405"/>
      <c r="L3" s="209"/>
      <c r="M3" s="405"/>
      <c r="N3" s="405"/>
      <c r="O3" s="476"/>
      <c r="P3" s="476"/>
      <c r="Q3" s="477"/>
      <c r="R3" s="930"/>
      <c r="S3" s="930"/>
    </row>
    <row r="4" spans="1:19" ht="15" customHeight="1">
      <c r="A4" s="904" t="str">
        <f>+'PLANILHA ONERADA'!A5:C5</f>
        <v>SÃO LOUREÇO DA MATA / PE</v>
      </c>
      <c r="B4" s="905"/>
      <c r="C4" s="905"/>
      <c r="D4" s="905"/>
      <c r="E4" s="650" t="str">
        <f>+'PLANILHA ONERADA'!D5</f>
        <v>SECRETARIA DE INFRAESTRUTURA</v>
      </c>
      <c r="F4" s="913" t="str">
        <f>+MEMÓRIA!E5</f>
        <v>TIÚMA, SÃO LOURENÇO DA MATA-PE</v>
      </c>
      <c r="G4" s="905"/>
      <c r="H4" s="905"/>
      <c r="I4" s="905"/>
      <c r="J4" s="905"/>
      <c r="K4" s="905"/>
      <c r="L4" s="905"/>
      <c r="M4" s="905"/>
      <c r="N4" s="905"/>
      <c r="O4" s="478"/>
      <c r="P4" s="479"/>
      <c r="Q4" s="480"/>
      <c r="R4" s="933"/>
      <c r="S4" s="933"/>
    </row>
    <row r="5" spans="1:19" ht="7.5" customHeight="1">
      <c r="A5" s="481"/>
      <c r="C5" s="30"/>
      <c r="D5" s="30"/>
      <c r="E5" s="30"/>
      <c r="F5" s="665"/>
      <c r="G5" s="30"/>
      <c r="H5" s="30"/>
      <c r="I5" s="210"/>
      <c r="J5" s="30"/>
      <c r="K5" s="666"/>
      <c r="L5" s="210"/>
      <c r="M5" s="30"/>
      <c r="N5" s="666"/>
      <c r="O5" s="482"/>
      <c r="P5" s="483"/>
      <c r="Q5" s="484"/>
      <c r="R5" s="485"/>
      <c r="S5" s="485"/>
    </row>
    <row r="6" spans="1:19" ht="10.5" customHeight="1">
      <c r="A6" s="486" t="str">
        <f>+[3]MEMÓRIA!A7</f>
        <v xml:space="preserve">PROPONENTE:                                   </v>
      </c>
      <c r="B6" s="893" t="str">
        <f>+[3]MEMÓRIA!A7</f>
        <v xml:space="preserve">PROPONENTE:                                   </v>
      </c>
      <c r="C6" s="893"/>
      <c r="D6" s="41"/>
      <c r="E6" s="23" t="str">
        <f>+[3]MEMÓRIA!D7</f>
        <v xml:space="preserve">OBJETO: </v>
      </c>
      <c r="F6" s="983" t="str">
        <f>+[3]MEMÓRIA!E7</f>
        <v xml:space="preserve">EMPREENDIMENTO: </v>
      </c>
      <c r="G6" s="984"/>
      <c r="H6" s="984"/>
      <c r="I6" s="984"/>
      <c r="J6" s="984"/>
      <c r="K6" s="984"/>
      <c r="L6" s="41"/>
      <c r="M6" s="41"/>
      <c r="N6" s="41"/>
      <c r="O6" s="482"/>
      <c r="P6" s="487"/>
      <c r="Q6" s="484"/>
      <c r="R6" s="25"/>
      <c r="S6" s="25"/>
    </row>
    <row r="7" spans="1:19" ht="26.25" customHeight="1" thickBot="1">
      <c r="A7" s="994" t="str">
        <f>+'PLANILHA ONERADA'!A8:C8</f>
        <v>PREFEITURA DE SÃO LOURENÇO DA MATA</v>
      </c>
      <c r="B7" s="995"/>
      <c r="C7" s="995"/>
      <c r="D7" s="995"/>
      <c r="E7" s="488" t="str">
        <f>+'PLANILHA ONERADA'!D8</f>
        <v>REFORMA DA PRAÇA SANTO ANTÔNIO NO MUNICÍPIO DE SÃO LOURENÇO DA MATA/PE.</v>
      </c>
      <c r="F7" s="996" t="str">
        <f>+MEMÓRIA!E8</f>
        <v>Construção de Rodovias e Ferrovias (também para Recapeamento, Pavimentação e Praças)</v>
      </c>
      <c r="G7" s="997"/>
      <c r="H7" s="997"/>
      <c r="I7" s="997"/>
      <c r="J7" s="997"/>
      <c r="K7" s="997"/>
      <c r="L7" s="997"/>
      <c r="M7" s="997"/>
      <c r="N7" s="997"/>
      <c r="O7" s="489"/>
      <c r="P7" s="489"/>
      <c r="Q7" s="489"/>
      <c r="R7" s="25"/>
      <c r="S7" s="25"/>
    </row>
    <row r="8" spans="1:19" s="556" customFormat="1" ht="21" customHeight="1">
      <c r="A8" s="597"/>
      <c r="B8" s="598"/>
      <c r="C8" s="599" t="s">
        <v>12553</v>
      </c>
      <c r="D8" s="599" t="s">
        <v>12554</v>
      </c>
      <c r="E8" s="599" t="s">
        <v>12555</v>
      </c>
      <c r="F8" s="600" t="s">
        <v>44</v>
      </c>
      <c r="G8" s="599" t="s">
        <v>12560</v>
      </c>
      <c r="H8" s="601"/>
      <c r="I8" s="601"/>
      <c r="J8" s="601"/>
      <c r="K8" s="599" t="s">
        <v>12688</v>
      </c>
      <c r="L8" s="599" t="s">
        <v>12528</v>
      </c>
      <c r="M8" s="599" t="s">
        <v>12689</v>
      </c>
      <c r="N8" s="602"/>
      <c r="O8" s="667"/>
      <c r="P8" s="603"/>
      <c r="Q8" s="603"/>
      <c r="R8" s="604"/>
      <c r="S8" s="604"/>
    </row>
    <row r="9" spans="1:19" s="189" customFormat="1">
      <c r="A9" s="517"/>
      <c r="B9" s="991" t="s">
        <v>12487</v>
      </c>
      <c r="C9" s="681" t="s">
        <v>11</v>
      </c>
      <c r="D9" s="681">
        <v>101094</v>
      </c>
      <c r="E9" s="682" t="s">
        <v>6361</v>
      </c>
      <c r="F9" s="681" t="s">
        <v>10</v>
      </c>
      <c r="G9" s="683">
        <v>137.35</v>
      </c>
      <c r="H9" s="684"/>
      <c r="I9" s="684"/>
      <c r="J9" s="684"/>
      <c r="K9" s="684">
        <v>210.18</v>
      </c>
      <c r="L9" s="685">
        <f t="shared" ref="L9:L42" si="0">M9/$M$93</f>
        <v>0.14499999999999999</v>
      </c>
      <c r="M9" s="686">
        <f>IFERROR(TRUNC(K9*G9,2),"")</f>
        <v>28868.22</v>
      </c>
      <c r="N9" s="989" t="s">
        <v>12690</v>
      </c>
      <c r="O9" s="668"/>
      <c r="P9" s="236"/>
      <c r="Q9" s="490"/>
      <c r="R9" s="491"/>
    </row>
    <row r="10" spans="1:19" s="189" customFormat="1" ht="24" customHeight="1">
      <c r="A10" s="517"/>
      <c r="B10" s="992"/>
      <c r="C10" s="499" t="s">
        <v>11</v>
      </c>
      <c r="D10" s="499">
        <v>92397</v>
      </c>
      <c r="E10" s="497" t="s">
        <v>6117</v>
      </c>
      <c r="F10" s="499" t="s">
        <v>495</v>
      </c>
      <c r="G10" s="502">
        <v>430.93</v>
      </c>
      <c r="H10" s="503">
        <v>97</v>
      </c>
      <c r="I10" s="503"/>
      <c r="J10" s="503"/>
      <c r="K10" s="503">
        <v>65.22</v>
      </c>
      <c r="L10" s="492">
        <f t="shared" si="0"/>
        <v>0.14119999999999999</v>
      </c>
      <c r="M10" s="187">
        <f>IFERROR(TRUNC(K10*G10,2),"")</f>
        <v>28105.25</v>
      </c>
      <c r="N10" s="985"/>
      <c r="O10" s="668"/>
      <c r="P10" s="236"/>
      <c r="Q10" s="490"/>
      <c r="R10" s="491"/>
    </row>
    <row r="11" spans="1:19" s="189" customFormat="1">
      <c r="A11" s="517"/>
      <c r="B11" s="992"/>
      <c r="C11" s="499" t="s">
        <v>12666</v>
      </c>
      <c r="D11" s="499" t="s">
        <v>12851</v>
      </c>
      <c r="E11" s="497" t="s">
        <v>12880</v>
      </c>
      <c r="F11" s="499" t="s">
        <v>10</v>
      </c>
      <c r="G11" s="502">
        <v>27.52</v>
      </c>
      <c r="H11" s="503"/>
      <c r="I11" s="503"/>
      <c r="J11" s="503"/>
      <c r="K11" s="503">
        <v>811.45</v>
      </c>
      <c r="L11" s="492">
        <f t="shared" si="0"/>
        <v>0.11219999999999999</v>
      </c>
      <c r="M11" s="187">
        <f t="shared" ref="M11:M49" si="1">IFERROR(TRUNC(K11*G11,2),"")</f>
        <v>22331.1</v>
      </c>
      <c r="N11" s="985"/>
      <c r="O11" s="668"/>
      <c r="P11" s="236"/>
      <c r="Q11" s="490"/>
      <c r="R11" s="491"/>
    </row>
    <row r="12" spans="1:19" s="189" customFormat="1">
      <c r="A12" s="517"/>
      <c r="B12" s="992"/>
      <c r="C12" s="499" t="s">
        <v>11</v>
      </c>
      <c r="D12" s="499">
        <v>93679</v>
      </c>
      <c r="E12" s="497" t="s">
        <v>6124</v>
      </c>
      <c r="F12" s="499" t="s">
        <v>495</v>
      </c>
      <c r="G12" s="502">
        <v>181.95</v>
      </c>
      <c r="H12" s="503"/>
      <c r="I12" s="503"/>
      <c r="J12" s="503"/>
      <c r="K12" s="503">
        <v>82.78</v>
      </c>
      <c r="L12" s="492">
        <f t="shared" si="0"/>
        <v>7.5700000000000003E-2</v>
      </c>
      <c r="M12" s="187">
        <f t="shared" si="1"/>
        <v>15061.82</v>
      </c>
      <c r="N12" s="985"/>
      <c r="O12" s="669"/>
      <c r="P12" s="496"/>
      <c r="Q12" s="6"/>
      <c r="R12" s="491"/>
    </row>
    <row r="13" spans="1:19" s="189" customFormat="1" ht="26.25" customHeight="1" thickBot="1">
      <c r="A13" s="517"/>
      <c r="B13" s="993"/>
      <c r="C13" s="514" t="s">
        <v>11</v>
      </c>
      <c r="D13" s="514">
        <v>101159</v>
      </c>
      <c r="E13" s="495" t="s">
        <v>5943</v>
      </c>
      <c r="F13" s="514" t="s">
        <v>495</v>
      </c>
      <c r="G13" s="515">
        <v>104.53</v>
      </c>
      <c r="H13" s="516"/>
      <c r="I13" s="516"/>
      <c r="J13" s="516"/>
      <c r="K13" s="516">
        <v>125.07</v>
      </c>
      <c r="L13" s="494">
        <f t="shared" si="0"/>
        <v>6.5699999999999995E-2</v>
      </c>
      <c r="M13" s="493">
        <f t="shared" si="1"/>
        <v>13073.56</v>
      </c>
      <c r="N13" s="990"/>
      <c r="O13" s="668"/>
      <c r="P13" s="236"/>
      <c r="Q13" s="490"/>
      <c r="R13" s="491"/>
    </row>
    <row r="14" spans="1:19" s="189" customFormat="1">
      <c r="A14" s="462"/>
      <c r="B14" s="986"/>
      <c r="C14" s="499" t="s">
        <v>11</v>
      </c>
      <c r="D14" s="499">
        <v>93358</v>
      </c>
      <c r="E14" s="497" t="s">
        <v>12699</v>
      </c>
      <c r="F14" s="499" t="s">
        <v>514</v>
      </c>
      <c r="G14" s="502">
        <v>117.47</v>
      </c>
      <c r="H14" s="503"/>
      <c r="I14" s="503"/>
      <c r="J14" s="503"/>
      <c r="K14" s="503">
        <v>83.27</v>
      </c>
      <c r="L14" s="492">
        <f t="shared" si="0"/>
        <v>4.9099999999999998E-2</v>
      </c>
      <c r="M14" s="187">
        <f t="shared" si="1"/>
        <v>9781.7199999999993</v>
      </c>
      <c r="N14" s="985" t="s">
        <v>12691</v>
      </c>
      <c r="O14" s="668"/>
      <c r="P14" s="236"/>
      <c r="Q14" s="490"/>
      <c r="R14" s="491"/>
    </row>
    <row r="15" spans="1:19" s="189" customFormat="1">
      <c r="A15" s="462"/>
      <c r="B15" s="987"/>
      <c r="C15" s="499" t="s">
        <v>12666</v>
      </c>
      <c r="D15" s="499" t="s">
        <v>12601</v>
      </c>
      <c r="E15" s="497" t="s">
        <v>12929</v>
      </c>
      <c r="F15" s="499" t="s">
        <v>495</v>
      </c>
      <c r="G15" s="502">
        <v>495.77</v>
      </c>
      <c r="H15" s="503"/>
      <c r="I15" s="503"/>
      <c r="J15" s="503"/>
      <c r="K15" s="503">
        <v>18.62</v>
      </c>
      <c r="L15" s="492">
        <f t="shared" si="0"/>
        <v>4.6399999999999997E-2</v>
      </c>
      <c r="M15" s="187">
        <f t="shared" si="1"/>
        <v>9231.23</v>
      </c>
      <c r="N15" s="985"/>
      <c r="O15" s="668"/>
      <c r="P15" s="236"/>
      <c r="Q15" s="490"/>
      <c r="R15" s="491"/>
    </row>
    <row r="16" spans="1:19" s="189" customFormat="1" ht="22.5">
      <c r="A16" s="519"/>
      <c r="B16" s="987"/>
      <c r="C16" s="499" t="s">
        <v>11</v>
      </c>
      <c r="D16" s="499">
        <v>103307</v>
      </c>
      <c r="E16" s="497" t="s">
        <v>7290</v>
      </c>
      <c r="F16" s="499" t="s">
        <v>44</v>
      </c>
      <c r="G16" s="502">
        <v>6</v>
      </c>
      <c r="H16" s="503"/>
      <c r="I16" s="503"/>
      <c r="J16" s="503"/>
      <c r="K16" s="503">
        <v>1336.1</v>
      </c>
      <c r="L16" s="492">
        <f t="shared" si="0"/>
        <v>4.0300000000000002E-2</v>
      </c>
      <c r="M16" s="187">
        <f t="shared" si="1"/>
        <v>8016.6</v>
      </c>
      <c r="N16" s="985"/>
      <c r="O16" s="668"/>
      <c r="P16" s="236"/>
      <c r="Q16" s="490"/>
      <c r="R16" s="491"/>
    </row>
    <row r="17" spans="1:246">
      <c r="A17" s="517"/>
      <c r="B17" s="987"/>
      <c r="C17" s="193" t="s">
        <v>11</v>
      </c>
      <c r="D17" s="193">
        <v>101657</v>
      </c>
      <c r="E17" s="695" t="s">
        <v>3363</v>
      </c>
      <c r="F17" s="499" t="s">
        <v>44</v>
      </c>
      <c r="G17" s="696">
        <v>12</v>
      </c>
      <c r="H17" s="697"/>
      <c r="I17" s="697"/>
      <c r="J17" s="697"/>
      <c r="K17" s="697">
        <v>551.86</v>
      </c>
      <c r="L17" s="492">
        <f t="shared" si="0"/>
        <v>3.3300000000000003E-2</v>
      </c>
      <c r="M17" s="187">
        <f t="shared" si="1"/>
        <v>6622.32</v>
      </c>
      <c r="N17" s="985"/>
      <c r="O17" s="498"/>
      <c r="Q17" s="490"/>
      <c r="R17" s="491"/>
    </row>
    <row r="18" spans="1:246" s="189" customFormat="1" ht="27.75" customHeight="1">
      <c r="A18" s="518"/>
      <c r="B18" s="987"/>
      <c r="C18" s="193" t="s">
        <v>11</v>
      </c>
      <c r="D18" s="193">
        <v>101090</v>
      </c>
      <c r="E18" s="698" t="s">
        <v>6355</v>
      </c>
      <c r="F18" s="699" t="s">
        <v>495</v>
      </c>
      <c r="G18" s="700">
        <v>28.04</v>
      </c>
      <c r="H18" s="699"/>
      <c r="I18" s="699"/>
      <c r="J18" s="699"/>
      <c r="K18" s="701">
        <v>230.34</v>
      </c>
      <c r="L18" s="492">
        <f t="shared" si="0"/>
        <v>3.2399999999999998E-2</v>
      </c>
      <c r="M18" s="187">
        <f t="shared" si="1"/>
        <v>6458.73</v>
      </c>
      <c r="N18" s="985"/>
      <c r="O18" s="668"/>
      <c r="P18" s="236"/>
      <c r="Q18" s="490"/>
      <c r="R18" s="491"/>
    </row>
    <row r="19" spans="1:246" s="189" customFormat="1" ht="22.5">
      <c r="A19" s="513"/>
      <c r="B19" s="987"/>
      <c r="C19" s="193" t="s">
        <v>11</v>
      </c>
      <c r="D19" s="193">
        <v>94273</v>
      </c>
      <c r="E19" s="345" t="s">
        <v>1965</v>
      </c>
      <c r="F19" s="193" t="s">
        <v>10</v>
      </c>
      <c r="G19" s="185">
        <v>102.32</v>
      </c>
      <c r="H19" s="212"/>
      <c r="I19" s="187"/>
      <c r="J19" s="187"/>
      <c r="K19" s="187">
        <v>54.73</v>
      </c>
      <c r="L19" s="492">
        <f t="shared" si="0"/>
        <v>2.81E-2</v>
      </c>
      <c r="M19" s="187">
        <f t="shared" si="1"/>
        <v>5599.97</v>
      </c>
      <c r="N19" s="985"/>
      <c r="O19" s="668"/>
      <c r="P19" s="236"/>
      <c r="Q19" s="490"/>
      <c r="R19" s="491"/>
    </row>
    <row r="20" spans="1:246" s="189" customFormat="1" ht="24" customHeight="1">
      <c r="A20" s="513"/>
      <c r="B20" s="987"/>
      <c r="C20" s="499" t="s">
        <v>11</v>
      </c>
      <c r="D20" s="499">
        <v>103314</v>
      </c>
      <c r="E20" s="497" t="s">
        <v>7292</v>
      </c>
      <c r="F20" s="499" t="s">
        <v>495</v>
      </c>
      <c r="G20" s="502">
        <v>16.559999999999999</v>
      </c>
      <c r="H20" s="503"/>
      <c r="I20" s="503"/>
      <c r="J20" s="503"/>
      <c r="K20" s="503">
        <v>268.18</v>
      </c>
      <c r="L20" s="492">
        <f t="shared" si="0"/>
        <v>2.23E-2</v>
      </c>
      <c r="M20" s="187">
        <f>IFERROR(TRUNC(K20*G20,2),"")</f>
        <v>4441.0600000000004</v>
      </c>
      <c r="N20" s="985"/>
      <c r="O20" s="668"/>
      <c r="P20" s="236">
        <f>+SUM(M9:M13)</f>
        <v>107439.95</v>
      </c>
      <c r="Q20" s="490"/>
      <c r="R20" s="491"/>
    </row>
    <row r="21" spans="1:246" s="189" customFormat="1" ht="21" customHeight="1" thickBot="1">
      <c r="A21" s="517"/>
      <c r="B21" s="988"/>
      <c r="C21" s="514" t="s">
        <v>11</v>
      </c>
      <c r="D21" s="514">
        <v>95728</v>
      </c>
      <c r="E21" s="495" t="s">
        <v>2970</v>
      </c>
      <c r="F21" s="514" t="s">
        <v>10</v>
      </c>
      <c r="G21" s="515">
        <v>150</v>
      </c>
      <c r="H21" s="516"/>
      <c r="I21" s="516"/>
      <c r="J21" s="516"/>
      <c r="K21" s="516">
        <v>26.6</v>
      </c>
      <c r="L21" s="494">
        <f t="shared" si="0"/>
        <v>0.02</v>
      </c>
      <c r="M21" s="493">
        <f t="shared" si="1"/>
        <v>3990</v>
      </c>
      <c r="N21" s="985"/>
      <c r="O21" s="668"/>
      <c r="P21" s="712">
        <f>+P20/P26</f>
        <v>0.42570000000000002</v>
      </c>
      <c r="Q21" s="490"/>
      <c r="R21" s="491"/>
    </row>
    <row r="22" spans="1:246" s="189" customFormat="1">
      <c r="A22" s="517"/>
      <c r="B22" s="980" t="s">
        <v>12493</v>
      </c>
      <c r="C22" s="713" t="s">
        <v>11</v>
      </c>
      <c r="D22" s="713">
        <v>93589</v>
      </c>
      <c r="E22" s="714" t="s">
        <v>7097</v>
      </c>
      <c r="F22" s="713" t="s">
        <v>6882</v>
      </c>
      <c r="G22" s="715">
        <v>1442.52</v>
      </c>
      <c r="H22" s="716"/>
      <c r="I22" s="716"/>
      <c r="J22" s="716"/>
      <c r="K22" s="716">
        <v>2.71</v>
      </c>
      <c r="L22" s="717">
        <f t="shared" si="0"/>
        <v>1.9599999999999999E-2</v>
      </c>
      <c r="M22" s="718">
        <f t="shared" si="1"/>
        <v>3909.22</v>
      </c>
      <c r="N22" s="977" t="s">
        <v>12693</v>
      </c>
      <c r="O22" s="668"/>
      <c r="P22" s="236">
        <f>+SUM(M9:M23)</f>
        <v>169040.66</v>
      </c>
      <c r="Q22" s="490"/>
      <c r="R22" s="491"/>
    </row>
    <row r="23" spans="1:246" s="189" customFormat="1">
      <c r="A23" s="517"/>
      <c r="B23" s="981"/>
      <c r="C23" s="499" t="s">
        <v>12666</v>
      </c>
      <c r="D23" s="499" t="s">
        <v>12626</v>
      </c>
      <c r="E23" s="497" t="s">
        <v>12694</v>
      </c>
      <c r="F23" s="499" t="s">
        <v>44</v>
      </c>
      <c r="G23" s="502">
        <v>2</v>
      </c>
      <c r="H23" s="503"/>
      <c r="I23" s="503"/>
      <c r="J23" s="503"/>
      <c r="K23" s="503">
        <v>1774.93</v>
      </c>
      <c r="L23" s="492">
        <f t="shared" si="0"/>
        <v>1.78E-2</v>
      </c>
      <c r="M23" s="187">
        <f t="shared" si="1"/>
        <v>3549.86</v>
      </c>
      <c r="N23" s="978"/>
      <c r="O23" s="668"/>
      <c r="P23" s="712">
        <f>+P22/P26</f>
        <v>0.66979999999999995</v>
      </c>
      <c r="Q23" s="490"/>
      <c r="R23" s="491"/>
    </row>
    <row r="24" spans="1:246">
      <c r="A24" s="517"/>
      <c r="B24" s="981"/>
      <c r="C24" s="499" t="s">
        <v>11</v>
      </c>
      <c r="D24" s="499">
        <v>94319</v>
      </c>
      <c r="E24" s="497" t="s">
        <v>5894</v>
      </c>
      <c r="F24" s="499" t="s">
        <v>514</v>
      </c>
      <c r="G24" s="502">
        <v>41.27</v>
      </c>
      <c r="H24" s="503"/>
      <c r="I24" s="503"/>
      <c r="J24" s="503"/>
      <c r="K24" s="503">
        <v>78.209999999999994</v>
      </c>
      <c r="L24" s="492">
        <f t="shared" si="0"/>
        <v>1.6199999999999999E-2</v>
      </c>
      <c r="M24" s="187">
        <f t="shared" si="1"/>
        <v>3227.72</v>
      </c>
      <c r="N24" s="978"/>
      <c r="O24" s="670"/>
    </row>
    <row r="25" spans="1:246">
      <c r="A25" s="517"/>
      <c r="B25" s="981"/>
      <c r="C25" s="499" t="s">
        <v>11</v>
      </c>
      <c r="D25" s="499">
        <v>98509</v>
      </c>
      <c r="E25" s="497" t="s">
        <v>7252</v>
      </c>
      <c r="F25" s="499" t="s">
        <v>44</v>
      </c>
      <c r="G25" s="502">
        <v>40</v>
      </c>
      <c r="H25" s="503"/>
      <c r="I25" s="503"/>
      <c r="J25" s="503"/>
      <c r="K25" s="503">
        <v>72.63</v>
      </c>
      <c r="L25" s="492">
        <f t="shared" si="0"/>
        <v>1.46E-2</v>
      </c>
      <c r="M25" s="187">
        <f t="shared" si="1"/>
        <v>2905.2</v>
      </c>
      <c r="N25" s="978"/>
      <c r="O25" s="669"/>
      <c r="P25" s="496"/>
      <c r="Q25" s="6"/>
      <c r="R25" s="17"/>
      <c r="S25" s="10"/>
      <c r="T25" s="10"/>
      <c r="U25" s="10"/>
      <c r="V25" s="10"/>
      <c r="W25" s="11"/>
      <c r="X25" s="11"/>
      <c r="Y25" s="6"/>
      <c r="Z25" s="6"/>
      <c r="AA25" s="17"/>
      <c r="AB25" s="10"/>
      <c r="AC25" s="10"/>
      <c r="AD25" s="10"/>
      <c r="AE25" s="10"/>
      <c r="AF25" s="11"/>
      <c r="AG25" s="11"/>
      <c r="AH25" s="6"/>
      <c r="AI25" s="6"/>
      <c r="AJ25" s="17"/>
      <c r="AK25" s="10"/>
      <c r="AL25" s="10"/>
      <c r="AM25" s="10"/>
      <c r="AN25" s="10"/>
      <c r="AO25" s="11"/>
      <c r="AP25" s="11"/>
      <c r="AQ25" s="6"/>
      <c r="AR25" s="6"/>
      <c r="AS25" s="17"/>
      <c r="AT25" s="10"/>
      <c r="AU25" s="10"/>
      <c r="AV25" s="10"/>
      <c r="AW25" s="10"/>
      <c r="AX25" s="11"/>
      <c r="AY25" s="11"/>
      <c r="AZ25" s="6"/>
      <c r="BA25" s="6"/>
      <c r="BB25" s="17"/>
      <c r="BC25" s="10"/>
      <c r="BD25" s="10"/>
      <c r="BE25" s="10"/>
      <c r="BF25" s="10"/>
      <c r="BG25" s="11"/>
      <c r="BH25" s="11"/>
      <c r="BI25" s="6"/>
      <c r="BJ25" s="6"/>
      <c r="BK25" s="17"/>
      <c r="BL25" s="10"/>
      <c r="BM25" s="10"/>
      <c r="BN25" s="10"/>
      <c r="BO25" s="10"/>
      <c r="BP25" s="11"/>
      <c r="BQ25" s="11"/>
      <c r="BR25" s="6"/>
      <c r="BS25" s="6"/>
      <c r="BT25" s="17"/>
      <c r="BU25" s="10"/>
      <c r="BV25" s="10"/>
      <c r="BW25" s="10"/>
      <c r="BX25" s="10"/>
      <c r="BY25" s="11"/>
      <c r="BZ25" s="11"/>
      <c r="CA25" s="6"/>
      <c r="CB25" s="6"/>
      <c r="CC25" s="17"/>
      <c r="CD25" s="10"/>
      <c r="CE25" s="10"/>
      <c r="CF25" s="10"/>
      <c r="CG25" s="10"/>
      <c r="CH25" s="11"/>
      <c r="CI25" s="11"/>
      <c r="CJ25" s="6"/>
      <c r="CK25" s="6"/>
      <c r="CL25" s="17"/>
      <c r="CM25" s="10"/>
      <c r="CN25" s="10"/>
      <c r="CO25" s="10"/>
      <c r="CP25" s="10"/>
      <c r="CQ25" s="11"/>
      <c r="CR25" s="11"/>
      <c r="CS25" s="6"/>
      <c r="CT25" s="6"/>
      <c r="CU25" s="17"/>
      <c r="CV25" s="10"/>
      <c r="CW25" s="10"/>
      <c r="CX25" s="10"/>
      <c r="CY25" s="10"/>
      <c r="CZ25" s="11"/>
      <c r="DA25" s="11"/>
      <c r="DB25" s="6"/>
      <c r="DC25" s="6"/>
      <c r="DD25" s="17"/>
      <c r="DE25" s="10"/>
      <c r="DF25" s="10"/>
      <c r="DG25" s="10"/>
      <c r="DH25" s="10"/>
      <c r="DI25" s="11"/>
      <c r="DJ25" s="11"/>
      <c r="DK25" s="6"/>
      <c r="DL25" s="6"/>
      <c r="DM25" s="17"/>
      <c r="DN25" s="10"/>
      <c r="DO25" s="10"/>
      <c r="DP25" s="10"/>
      <c r="DQ25" s="10"/>
      <c r="DR25" s="11"/>
      <c r="DS25" s="11"/>
      <c r="DT25" s="6"/>
      <c r="DU25" s="6"/>
      <c r="DV25" s="17"/>
      <c r="DW25" s="10"/>
      <c r="DX25" s="10"/>
      <c r="DY25" s="10"/>
      <c r="DZ25" s="10"/>
      <c r="EA25" s="11"/>
      <c r="EB25" s="11"/>
      <c r="EC25" s="6"/>
      <c r="ED25" s="6"/>
      <c r="EE25" s="17"/>
      <c r="EF25" s="10"/>
      <c r="EG25" s="10"/>
      <c r="EH25" s="10"/>
      <c r="EI25" s="10"/>
      <c r="EJ25" s="11"/>
      <c r="EK25" s="11"/>
      <c r="EL25" s="6"/>
      <c r="EM25" s="6"/>
      <c r="EN25" s="17"/>
      <c r="EO25" s="10"/>
      <c r="EP25" s="10"/>
      <c r="EQ25" s="10"/>
      <c r="ER25" s="10"/>
      <c r="ES25" s="11"/>
      <c r="ET25" s="11"/>
      <c r="EU25" s="6"/>
      <c r="EV25" s="6"/>
      <c r="EW25" s="17"/>
      <c r="EX25" s="10"/>
      <c r="EY25" s="10"/>
      <c r="EZ25" s="10"/>
      <c r="FA25" s="10"/>
      <c r="FB25" s="11"/>
      <c r="FC25" s="11"/>
      <c r="FD25" s="6"/>
      <c r="FE25" s="6"/>
      <c r="FF25" s="17"/>
      <c r="FG25" s="10"/>
      <c r="FH25" s="10"/>
      <c r="FI25" s="10"/>
      <c r="FJ25" s="10"/>
      <c r="FK25" s="11"/>
      <c r="FL25" s="11"/>
      <c r="FM25" s="6"/>
      <c r="FN25" s="6"/>
      <c r="FO25" s="17"/>
      <c r="FP25" s="10"/>
      <c r="FQ25" s="10"/>
      <c r="FR25" s="10"/>
      <c r="FS25" s="10"/>
      <c r="FT25" s="11"/>
      <c r="FU25" s="11"/>
      <c r="FV25" s="6"/>
      <c r="FW25" s="6"/>
      <c r="FX25" s="17"/>
      <c r="FY25" s="10"/>
      <c r="FZ25" s="10"/>
      <c r="GA25" s="10"/>
      <c r="GB25" s="10"/>
      <c r="GC25" s="11"/>
      <c r="GD25" s="11"/>
      <c r="GE25" s="6"/>
      <c r="GF25" s="6"/>
      <c r="GG25" s="17"/>
      <c r="GH25" s="10"/>
      <c r="GI25" s="10"/>
      <c r="GJ25" s="10"/>
      <c r="GK25" s="10"/>
      <c r="GL25" s="11"/>
      <c r="GM25" s="11"/>
      <c r="GN25" s="6"/>
      <c r="GO25" s="6"/>
      <c r="GP25" s="17"/>
      <c r="GQ25" s="10"/>
      <c r="GR25" s="10"/>
      <c r="GS25" s="10"/>
      <c r="GT25" s="10"/>
      <c r="GU25" s="11"/>
      <c r="GV25" s="11"/>
      <c r="GW25" s="6"/>
      <c r="GX25" s="6"/>
      <c r="GY25" s="17"/>
      <c r="GZ25" s="10"/>
      <c r="HA25" s="10"/>
      <c r="HB25" s="10"/>
      <c r="HC25" s="10"/>
      <c r="HD25" s="11"/>
      <c r="HE25" s="11"/>
      <c r="HF25" s="6"/>
      <c r="HG25" s="6"/>
      <c r="HH25" s="17"/>
      <c r="HI25" s="10"/>
      <c r="HJ25" s="10"/>
      <c r="HK25" s="10"/>
      <c r="HL25" s="10"/>
      <c r="HM25" s="11"/>
      <c r="HN25" s="11"/>
      <c r="HO25" s="6"/>
      <c r="HP25" s="6"/>
      <c r="HQ25" s="17"/>
      <c r="HR25" s="10"/>
      <c r="HS25" s="10"/>
      <c r="HT25" s="10"/>
      <c r="HU25" s="10"/>
      <c r="HV25" s="11"/>
      <c r="HW25" s="11"/>
      <c r="HX25" s="6"/>
      <c r="HY25" s="6"/>
      <c r="HZ25" s="17"/>
      <c r="IA25" s="10"/>
      <c r="IB25" s="10"/>
      <c r="IC25" s="10"/>
      <c r="ID25" s="10"/>
      <c r="IE25" s="11"/>
      <c r="IF25" s="11"/>
      <c r="IG25" s="6"/>
      <c r="IH25" s="6"/>
      <c r="II25" s="17"/>
      <c r="IJ25" s="10"/>
      <c r="IK25" s="10"/>
      <c r="IL25" s="10"/>
    </row>
    <row r="26" spans="1:246" ht="24.75" customHeight="1">
      <c r="A26" s="738"/>
      <c r="B26" s="981"/>
      <c r="C26" s="680" t="s">
        <v>11</v>
      </c>
      <c r="D26" s="499">
        <v>91929</v>
      </c>
      <c r="E26" s="497" t="s">
        <v>3030</v>
      </c>
      <c r="F26" s="499" t="s">
        <v>10</v>
      </c>
      <c r="G26" s="502">
        <v>420</v>
      </c>
      <c r="H26" s="503"/>
      <c r="I26" s="503"/>
      <c r="J26" s="503"/>
      <c r="K26" s="503">
        <v>6.7</v>
      </c>
      <c r="L26" s="492">
        <f t="shared" si="0"/>
        <v>1.41E-2</v>
      </c>
      <c r="M26" s="187">
        <f t="shared" si="1"/>
        <v>2814</v>
      </c>
      <c r="N26" s="978"/>
      <c r="O26" s="670"/>
      <c r="P26" s="500">
        <f>+'PLANILHA ONERADA'!M60</f>
        <v>252358.91</v>
      </c>
      <c r="R26" s="17"/>
      <c r="S26" s="10"/>
      <c r="T26" s="10"/>
      <c r="U26" s="10"/>
      <c r="V26" s="10"/>
      <c r="W26" s="11"/>
      <c r="X26" s="11"/>
      <c r="Y26" s="6"/>
      <c r="Z26" s="6"/>
      <c r="AA26" s="17"/>
      <c r="AB26" s="10"/>
      <c r="AC26" s="10"/>
      <c r="AD26" s="10"/>
      <c r="AE26" s="10"/>
      <c r="AF26" s="11"/>
      <c r="AG26" s="11"/>
      <c r="AH26" s="6"/>
      <c r="AI26" s="6"/>
      <c r="AJ26" s="17"/>
      <c r="AK26" s="10"/>
      <c r="AL26" s="10"/>
      <c r="AM26" s="10"/>
      <c r="AN26" s="10"/>
      <c r="AO26" s="11"/>
      <c r="AP26" s="11"/>
      <c r="AQ26" s="6"/>
      <c r="AR26" s="6"/>
      <c r="AS26" s="17"/>
      <c r="AT26" s="10"/>
      <c r="AU26" s="10"/>
      <c r="AV26" s="10"/>
      <c r="AW26" s="10"/>
      <c r="AX26" s="11"/>
      <c r="AY26" s="11"/>
      <c r="AZ26" s="6"/>
      <c r="BA26" s="6"/>
      <c r="BB26" s="17"/>
      <c r="BC26" s="10"/>
      <c r="BD26" s="10"/>
      <c r="BE26" s="10"/>
      <c r="BF26" s="10"/>
      <c r="BG26" s="11"/>
      <c r="BH26" s="11"/>
      <c r="BI26" s="6"/>
      <c r="BJ26" s="6"/>
      <c r="BK26" s="17"/>
      <c r="BL26" s="10"/>
      <c r="BM26" s="10"/>
      <c r="BN26" s="10"/>
      <c r="BO26" s="10"/>
      <c r="BP26" s="11"/>
      <c r="BQ26" s="11"/>
      <c r="BR26" s="6"/>
      <c r="BS26" s="6"/>
      <c r="BT26" s="17"/>
      <c r="BU26" s="10"/>
      <c r="BV26" s="10"/>
      <c r="BW26" s="10"/>
      <c r="BX26" s="10"/>
      <c r="BY26" s="11"/>
      <c r="BZ26" s="11"/>
      <c r="CA26" s="6"/>
      <c r="CB26" s="6"/>
      <c r="CC26" s="17"/>
      <c r="CD26" s="10"/>
      <c r="CE26" s="10"/>
      <c r="CF26" s="10"/>
      <c r="CG26" s="10"/>
      <c r="CH26" s="11"/>
      <c r="CI26" s="11"/>
      <c r="CJ26" s="6"/>
      <c r="CK26" s="6"/>
      <c r="CL26" s="17"/>
      <c r="CM26" s="10"/>
      <c r="CN26" s="10"/>
      <c r="CO26" s="10"/>
      <c r="CP26" s="10"/>
      <c r="CQ26" s="11"/>
      <c r="CR26" s="11"/>
      <c r="CS26" s="6"/>
      <c r="CT26" s="6"/>
      <c r="CU26" s="17"/>
      <c r="CV26" s="10"/>
      <c r="CW26" s="10"/>
      <c r="CX26" s="10"/>
      <c r="CY26" s="10"/>
      <c r="CZ26" s="11"/>
      <c r="DA26" s="11"/>
      <c r="DB26" s="6"/>
      <c r="DC26" s="6"/>
      <c r="DD26" s="17"/>
      <c r="DE26" s="10"/>
      <c r="DF26" s="10"/>
      <c r="DG26" s="10"/>
      <c r="DH26" s="10"/>
      <c r="DI26" s="11"/>
      <c r="DJ26" s="11"/>
      <c r="DK26" s="6"/>
      <c r="DL26" s="6"/>
      <c r="DM26" s="17"/>
      <c r="DN26" s="10"/>
      <c r="DO26" s="10"/>
      <c r="DP26" s="10"/>
      <c r="DQ26" s="10"/>
      <c r="DR26" s="11"/>
      <c r="DS26" s="11"/>
      <c r="DT26" s="6"/>
      <c r="DU26" s="6"/>
      <c r="DV26" s="17"/>
      <c r="DW26" s="10"/>
      <c r="DX26" s="10"/>
      <c r="DY26" s="10"/>
      <c r="DZ26" s="10"/>
      <c r="EA26" s="11"/>
      <c r="EB26" s="11"/>
      <c r="EC26" s="6"/>
      <c r="ED26" s="6"/>
      <c r="EE26" s="17"/>
      <c r="EF26" s="10"/>
      <c r="EG26" s="10"/>
      <c r="EH26" s="10"/>
      <c r="EI26" s="10"/>
      <c r="EJ26" s="11"/>
      <c r="EK26" s="11"/>
      <c r="EL26" s="6"/>
      <c r="EM26" s="6"/>
      <c r="EN26" s="17"/>
      <c r="EO26" s="10"/>
      <c r="EP26" s="10"/>
      <c r="EQ26" s="10"/>
      <c r="ER26" s="10"/>
      <c r="ES26" s="11"/>
      <c r="ET26" s="11"/>
      <c r="EU26" s="6"/>
      <c r="EV26" s="6"/>
      <c r="EW26" s="17"/>
      <c r="EX26" s="10"/>
      <c r="EY26" s="10"/>
      <c r="EZ26" s="10"/>
      <c r="FA26" s="10"/>
      <c r="FB26" s="11"/>
      <c r="FC26" s="11"/>
      <c r="FD26" s="6"/>
      <c r="FE26" s="6"/>
      <c r="FF26" s="17"/>
      <c r="FG26" s="10"/>
      <c r="FH26" s="10"/>
      <c r="FI26" s="10"/>
      <c r="FJ26" s="10"/>
      <c r="FK26" s="11"/>
      <c r="FL26" s="11"/>
      <c r="FM26" s="6"/>
      <c r="FN26" s="6"/>
      <c r="FO26" s="17"/>
      <c r="FP26" s="10"/>
      <c r="FQ26" s="10"/>
      <c r="FR26" s="10"/>
      <c r="FS26" s="10"/>
      <c r="FT26" s="11"/>
      <c r="FU26" s="11"/>
      <c r="FV26" s="6"/>
      <c r="FW26" s="6"/>
      <c r="FX26" s="17"/>
      <c r="FY26" s="10"/>
      <c r="FZ26" s="10"/>
      <c r="GA26" s="10"/>
      <c r="GB26" s="10"/>
      <c r="GC26" s="11"/>
      <c r="GD26" s="11"/>
      <c r="GE26" s="6"/>
      <c r="GF26" s="6"/>
      <c r="GG26" s="17"/>
      <c r="GH26" s="10"/>
      <c r="GI26" s="10"/>
      <c r="GJ26" s="10"/>
      <c r="GK26" s="10"/>
      <c r="GL26" s="11"/>
      <c r="GM26" s="11"/>
      <c r="GN26" s="6"/>
      <c r="GO26" s="6"/>
      <c r="GP26" s="17"/>
      <c r="GQ26" s="10"/>
      <c r="GR26" s="10"/>
      <c r="GS26" s="10"/>
      <c r="GT26" s="10"/>
      <c r="GU26" s="11"/>
      <c r="GV26" s="11"/>
      <c r="GW26" s="6"/>
      <c r="GX26" s="6"/>
      <c r="GY26" s="17"/>
      <c r="GZ26" s="10"/>
      <c r="HA26" s="10"/>
      <c r="HB26" s="10"/>
      <c r="HC26" s="10"/>
      <c r="HD26" s="11"/>
      <c r="HE26" s="11"/>
      <c r="HF26" s="6"/>
      <c r="HG26" s="6"/>
      <c r="HH26" s="17"/>
      <c r="HI26" s="10"/>
      <c r="HJ26" s="10"/>
      <c r="HK26" s="10"/>
      <c r="HL26" s="10"/>
      <c r="HM26" s="11"/>
      <c r="HN26" s="11"/>
      <c r="HO26" s="6"/>
      <c r="HP26" s="6"/>
      <c r="HQ26" s="17"/>
      <c r="HR26" s="10"/>
      <c r="HS26" s="10"/>
      <c r="HT26" s="10"/>
      <c r="HU26" s="10"/>
      <c r="HV26" s="11"/>
      <c r="HW26" s="11"/>
      <c r="HX26" s="6"/>
      <c r="HY26" s="6"/>
      <c r="HZ26" s="17"/>
      <c r="IA26" s="10"/>
      <c r="IB26" s="10"/>
      <c r="IC26" s="10"/>
      <c r="ID26" s="10"/>
      <c r="IE26" s="11"/>
      <c r="IF26" s="11"/>
      <c r="IG26" s="6"/>
      <c r="IH26" s="6"/>
      <c r="II26" s="17"/>
      <c r="IJ26" s="10"/>
      <c r="IK26" s="10"/>
      <c r="IL26" s="10"/>
    </row>
    <row r="27" spans="1:246">
      <c r="A27" s="738"/>
      <c r="B27" s="981"/>
      <c r="C27" s="193" t="s">
        <v>11</v>
      </c>
      <c r="D27" s="193">
        <v>98504</v>
      </c>
      <c r="E27" s="345" t="s">
        <v>7263</v>
      </c>
      <c r="F27" s="193" t="s">
        <v>495</v>
      </c>
      <c r="G27" s="185">
        <v>131.04</v>
      </c>
      <c r="H27" s="212" t="str">
        <f>IFERROR(VLOOKUP(#REF!,[3]MEMÓRIA!$A$1:$P$65536,16,FALSE),"")</f>
        <v/>
      </c>
      <c r="I27" s="187" t="str">
        <f>IFERROR(TRUNC(SUM(H27*#REF!)+H27,2),"")</f>
        <v/>
      </c>
      <c r="J27" s="187" t="str">
        <f>IFERROR(TRUNC(I27*G27,2),"")</f>
        <v/>
      </c>
      <c r="K27" s="187">
        <v>19.579999999999998</v>
      </c>
      <c r="L27" s="492">
        <f t="shared" si="0"/>
        <v>1.29E-2</v>
      </c>
      <c r="M27" s="187">
        <f t="shared" si="1"/>
        <v>2565.7600000000002</v>
      </c>
      <c r="N27" s="978"/>
      <c r="O27" s="670"/>
      <c r="P27" s="501"/>
    </row>
    <row r="28" spans="1:246">
      <c r="A28" s="184" t="s">
        <v>12695</v>
      </c>
      <c r="B28" s="981"/>
      <c r="C28" s="193" t="s">
        <v>12666</v>
      </c>
      <c r="D28" s="193" t="s">
        <v>12569</v>
      </c>
      <c r="E28" s="345" t="s">
        <v>12696</v>
      </c>
      <c r="F28" s="193" t="s">
        <v>495</v>
      </c>
      <c r="G28" s="185">
        <v>6.84</v>
      </c>
      <c r="H28" s="212" t="str">
        <f>IFERROR(VLOOKUP(A28,[3]MEMÓRIA!$A$1:$P$65536,16,FALSE),"")</f>
        <v/>
      </c>
      <c r="I28" s="187" t="str">
        <f>IFERROR(TRUNC(SUM(H28*#REF!)+H28,2),"")</f>
        <v/>
      </c>
      <c r="J28" s="187" t="str">
        <f>IFERROR(TRUNC(I28*G28,2),"")</f>
        <v/>
      </c>
      <c r="K28" s="187">
        <v>367.85</v>
      </c>
      <c r="L28" s="492">
        <f t="shared" si="0"/>
        <v>1.26E-2</v>
      </c>
      <c r="M28" s="187">
        <f t="shared" si="1"/>
        <v>2516.09</v>
      </c>
      <c r="N28" s="978"/>
      <c r="O28" s="670"/>
      <c r="P28" s="501"/>
    </row>
    <row r="29" spans="1:246" ht="22.5">
      <c r="A29" s="738"/>
      <c r="B29" s="981"/>
      <c r="C29" s="499" t="s">
        <v>12666</v>
      </c>
      <c r="D29" s="499" t="s">
        <v>12663</v>
      </c>
      <c r="E29" s="497" t="s">
        <v>12697</v>
      </c>
      <c r="F29" s="499" t="s">
        <v>7632</v>
      </c>
      <c r="G29" s="502">
        <v>2</v>
      </c>
      <c r="H29" s="503"/>
      <c r="I29" s="503"/>
      <c r="J29" s="503"/>
      <c r="K29" s="503">
        <v>917.27</v>
      </c>
      <c r="L29" s="492">
        <f t="shared" si="0"/>
        <v>9.1999999999999998E-3</v>
      </c>
      <c r="M29" s="187">
        <f t="shared" si="1"/>
        <v>1834.54</v>
      </c>
      <c r="N29" s="978"/>
      <c r="O29" s="670"/>
      <c r="P29" s="501"/>
    </row>
    <row r="30" spans="1:246" ht="22.5">
      <c r="A30" s="738"/>
      <c r="B30" s="981"/>
      <c r="C30" s="499" t="s">
        <v>11</v>
      </c>
      <c r="D30" s="499">
        <v>100982</v>
      </c>
      <c r="E30" s="497" t="s">
        <v>7173</v>
      </c>
      <c r="F30" s="499" t="s">
        <v>514</v>
      </c>
      <c r="G30" s="502">
        <v>199.15</v>
      </c>
      <c r="H30" s="503"/>
      <c r="I30" s="503"/>
      <c r="J30" s="503"/>
      <c r="K30" s="503">
        <v>9.16</v>
      </c>
      <c r="L30" s="492">
        <f t="shared" si="0"/>
        <v>9.1999999999999998E-3</v>
      </c>
      <c r="M30" s="187">
        <f t="shared" si="1"/>
        <v>1824.21</v>
      </c>
      <c r="N30" s="978"/>
      <c r="O30" s="670"/>
      <c r="P30" s="501"/>
    </row>
    <row r="31" spans="1:246" ht="26.25" customHeight="1">
      <c r="A31" s="738"/>
      <c r="B31" s="981"/>
      <c r="C31" s="499" t="s">
        <v>11</v>
      </c>
      <c r="D31" s="499">
        <v>102485</v>
      </c>
      <c r="E31" s="497" t="s">
        <v>2745</v>
      </c>
      <c r="F31" s="499" t="s">
        <v>514</v>
      </c>
      <c r="G31" s="502">
        <v>2.5</v>
      </c>
      <c r="H31" s="503"/>
      <c r="I31" s="503"/>
      <c r="J31" s="503"/>
      <c r="K31" s="503">
        <v>603.88</v>
      </c>
      <c r="L31" s="492">
        <f t="shared" si="0"/>
        <v>7.6E-3</v>
      </c>
      <c r="M31" s="187">
        <f t="shared" si="1"/>
        <v>1509.7</v>
      </c>
      <c r="N31" s="978"/>
      <c r="O31" s="670"/>
      <c r="P31" s="501"/>
    </row>
    <row r="32" spans="1:246">
      <c r="A32" s="738"/>
      <c r="B32" s="981"/>
      <c r="C32" s="499" t="s">
        <v>12666</v>
      </c>
      <c r="D32" s="499" t="s">
        <v>12872</v>
      </c>
      <c r="E32" s="497" t="s">
        <v>12911</v>
      </c>
      <c r="F32" s="499" t="s">
        <v>10</v>
      </c>
      <c r="G32" s="502">
        <v>36</v>
      </c>
      <c r="H32" s="503"/>
      <c r="I32" s="503"/>
      <c r="J32" s="503"/>
      <c r="K32" s="503">
        <v>40.520000000000003</v>
      </c>
      <c r="L32" s="492">
        <f t="shared" si="0"/>
        <v>7.3000000000000001E-3</v>
      </c>
      <c r="M32" s="187">
        <f t="shared" si="1"/>
        <v>1458.72</v>
      </c>
      <c r="N32" s="978"/>
      <c r="O32" s="670"/>
      <c r="P32" s="501"/>
    </row>
    <row r="33" spans="1:16">
      <c r="A33" s="738"/>
      <c r="B33" s="981"/>
      <c r="C33" s="499" t="s">
        <v>12666</v>
      </c>
      <c r="D33" s="499" t="s">
        <v>12667</v>
      </c>
      <c r="E33" s="497" t="s">
        <v>12698</v>
      </c>
      <c r="F33" s="499" t="s">
        <v>44</v>
      </c>
      <c r="G33" s="502">
        <v>1</v>
      </c>
      <c r="H33" s="503"/>
      <c r="I33" s="503"/>
      <c r="J33" s="503"/>
      <c r="K33" s="503">
        <v>1215.9100000000001</v>
      </c>
      <c r="L33" s="492">
        <f t="shared" si="0"/>
        <v>6.1000000000000004E-3</v>
      </c>
      <c r="M33" s="187">
        <f t="shared" si="1"/>
        <v>1215.9100000000001</v>
      </c>
      <c r="N33" s="978"/>
      <c r="O33" s="670"/>
      <c r="P33" s="501"/>
    </row>
    <row r="34" spans="1:16">
      <c r="A34" s="738"/>
      <c r="B34" s="981"/>
      <c r="C34" s="499" t="s">
        <v>12666</v>
      </c>
      <c r="D34" s="499" t="s">
        <v>12592</v>
      </c>
      <c r="E34" s="497" t="s">
        <v>12692</v>
      </c>
      <c r="F34" s="499" t="s">
        <v>10</v>
      </c>
      <c r="G34" s="502">
        <v>102.32</v>
      </c>
      <c r="H34" s="503"/>
      <c r="I34" s="503"/>
      <c r="J34" s="503"/>
      <c r="K34" s="503">
        <v>11.84</v>
      </c>
      <c r="L34" s="492">
        <f t="shared" si="0"/>
        <v>6.1000000000000004E-3</v>
      </c>
      <c r="M34" s="187">
        <f t="shared" si="1"/>
        <v>1211.46</v>
      </c>
      <c r="N34" s="978"/>
      <c r="O34" s="670"/>
      <c r="P34" s="501"/>
    </row>
    <row r="35" spans="1:16">
      <c r="A35" s="738"/>
      <c r="B35" s="981"/>
      <c r="C35" s="499" t="s">
        <v>11</v>
      </c>
      <c r="D35" s="499">
        <v>96986</v>
      </c>
      <c r="E35" s="497" t="s">
        <v>3440</v>
      </c>
      <c r="F35" s="499" t="s">
        <v>44</v>
      </c>
      <c r="G35" s="502">
        <v>6</v>
      </c>
      <c r="H35" s="503"/>
      <c r="I35" s="503"/>
      <c r="J35" s="503"/>
      <c r="K35" s="503">
        <v>195.56</v>
      </c>
      <c r="L35" s="492">
        <f t="shared" si="0"/>
        <v>5.8999999999999999E-3</v>
      </c>
      <c r="M35" s="187">
        <f t="shared" si="1"/>
        <v>1173.3599999999999</v>
      </c>
      <c r="N35" s="978"/>
      <c r="O35" s="670"/>
      <c r="P35" s="501"/>
    </row>
    <row r="36" spans="1:16" ht="22.5">
      <c r="A36" s="738"/>
      <c r="B36" s="981"/>
      <c r="C36" s="499" t="s">
        <v>11</v>
      </c>
      <c r="D36" s="499">
        <v>97891</v>
      </c>
      <c r="E36" s="497" t="s">
        <v>3114</v>
      </c>
      <c r="F36" s="499" t="s">
        <v>44</v>
      </c>
      <c r="G36" s="502">
        <v>6</v>
      </c>
      <c r="H36" s="503"/>
      <c r="I36" s="503"/>
      <c r="J36" s="503"/>
      <c r="K36" s="503">
        <v>195.09</v>
      </c>
      <c r="L36" s="492">
        <f t="shared" si="0"/>
        <v>5.8999999999999999E-3</v>
      </c>
      <c r="M36" s="187">
        <f t="shared" si="1"/>
        <v>1170.54</v>
      </c>
      <c r="N36" s="978"/>
      <c r="O36" s="670"/>
      <c r="P36" s="501"/>
    </row>
    <row r="37" spans="1:16">
      <c r="A37" s="738"/>
      <c r="B37" s="981"/>
      <c r="C37" s="499" t="s">
        <v>11</v>
      </c>
      <c r="D37" s="499">
        <v>98510</v>
      </c>
      <c r="E37" s="497" t="s">
        <v>7253</v>
      </c>
      <c r="F37" s="499" t="s">
        <v>44</v>
      </c>
      <c r="G37" s="502">
        <v>10</v>
      </c>
      <c r="H37" s="503"/>
      <c r="I37" s="503"/>
      <c r="J37" s="503"/>
      <c r="K37" s="503">
        <v>111.97</v>
      </c>
      <c r="L37" s="492">
        <f t="shared" si="0"/>
        <v>5.5999999999999999E-3</v>
      </c>
      <c r="M37" s="187">
        <f t="shared" si="1"/>
        <v>1119.7</v>
      </c>
      <c r="N37" s="978"/>
      <c r="O37" s="670"/>
      <c r="P37" s="501"/>
    </row>
    <row r="38" spans="1:16">
      <c r="A38" s="738"/>
      <c r="B38" s="981"/>
      <c r="C38" s="499" t="s">
        <v>11</v>
      </c>
      <c r="D38" s="499">
        <v>97064</v>
      </c>
      <c r="E38" s="497" t="s">
        <v>12915</v>
      </c>
      <c r="F38" s="499" t="s">
        <v>10</v>
      </c>
      <c r="G38" s="502">
        <v>36</v>
      </c>
      <c r="H38" s="503"/>
      <c r="I38" s="503"/>
      <c r="J38" s="503"/>
      <c r="K38" s="503">
        <v>27.33</v>
      </c>
      <c r="L38" s="492">
        <f t="shared" si="0"/>
        <v>4.8999999999999998E-3</v>
      </c>
      <c r="M38" s="187">
        <f t="shared" si="1"/>
        <v>983.88</v>
      </c>
      <c r="N38" s="978"/>
      <c r="O38" s="670"/>
      <c r="P38" s="501"/>
    </row>
    <row r="39" spans="1:16">
      <c r="A39" s="738"/>
      <c r="B39" s="981"/>
      <c r="C39" s="499" t="s">
        <v>12666</v>
      </c>
      <c r="D39" s="499" t="s">
        <v>12586</v>
      </c>
      <c r="E39" s="497" t="s">
        <v>12701</v>
      </c>
      <c r="F39" s="499" t="s">
        <v>10</v>
      </c>
      <c r="G39" s="502">
        <v>20</v>
      </c>
      <c r="H39" s="503"/>
      <c r="I39" s="503"/>
      <c r="J39" s="503"/>
      <c r="K39" s="503">
        <v>31.58</v>
      </c>
      <c r="L39" s="492">
        <f t="shared" si="0"/>
        <v>3.2000000000000002E-3</v>
      </c>
      <c r="M39" s="187">
        <f t="shared" si="1"/>
        <v>631.6</v>
      </c>
      <c r="N39" s="978"/>
      <c r="O39" s="670"/>
      <c r="P39" s="501"/>
    </row>
    <row r="40" spans="1:16">
      <c r="A40" s="184"/>
      <c r="B40" s="981"/>
      <c r="C40" s="193" t="s">
        <v>11</v>
      </c>
      <c r="D40" s="193">
        <v>98520</v>
      </c>
      <c r="E40" s="345" t="s">
        <v>7257</v>
      </c>
      <c r="F40" s="193" t="s">
        <v>495</v>
      </c>
      <c r="G40" s="185">
        <v>131.04</v>
      </c>
      <c r="H40" s="212"/>
      <c r="I40" s="187"/>
      <c r="J40" s="187"/>
      <c r="K40" s="187">
        <v>4.54</v>
      </c>
      <c r="L40" s="492">
        <f t="shared" si="0"/>
        <v>3.0000000000000001E-3</v>
      </c>
      <c r="M40" s="187">
        <f t="shared" si="1"/>
        <v>594.91999999999996</v>
      </c>
      <c r="N40" s="978"/>
      <c r="O40" s="670"/>
      <c r="P40" s="501"/>
    </row>
    <row r="41" spans="1:16" ht="22.5">
      <c r="A41" s="738"/>
      <c r="B41" s="981"/>
      <c r="C41" s="499" t="s">
        <v>11</v>
      </c>
      <c r="D41" s="499">
        <v>97084</v>
      </c>
      <c r="E41" s="497" t="s">
        <v>2347</v>
      </c>
      <c r="F41" s="499" t="s">
        <v>495</v>
      </c>
      <c r="G41" s="502">
        <v>640.91999999999996</v>
      </c>
      <c r="H41" s="503"/>
      <c r="I41" s="503"/>
      <c r="J41" s="503"/>
      <c r="K41" s="503">
        <v>0.67</v>
      </c>
      <c r="L41" s="492">
        <f t="shared" si="0"/>
        <v>2.2000000000000001E-3</v>
      </c>
      <c r="M41" s="187">
        <f t="shared" si="1"/>
        <v>429.41</v>
      </c>
      <c r="N41" s="978"/>
      <c r="O41" s="670"/>
      <c r="P41" s="501"/>
    </row>
    <row r="42" spans="1:16">
      <c r="A42" s="738"/>
      <c r="B42" s="981"/>
      <c r="C42" s="499" t="s">
        <v>11</v>
      </c>
      <c r="D42" s="499">
        <v>97622</v>
      </c>
      <c r="E42" s="497" t="s">
        <v>12703</v>
      </c>
      <c r="F42" s="499" t="s">
        <v>514</v>
      </c>
      <c r="G42" s="502">
        <v>6.49</v>
      </c>
      <c r="H42" s="503"/>
      <c r="I42" s="503"/>
      <c r="J42" s="503"/>
      <c r="K42" s="503">
        <v>55.59</v>
      </c>
      <c r="L42" s="492">
        <f t="shared" si="0"/>
        <v>1.8E-3</v>
      </c>
      <c r="M42" s="187">
        <f t="shared" si="1"/>
        <v>360.77</v>
      </c>
      <c r="N42" s="978"/>
      <c r="O42" s="670"/>
      <c r="P42" s="501"/>
    </row>
    <row r="43" spans="1:16">
      <c r="A43" s="738"/>
      <c r="B43" s="981"/>
      <c r="C43" s="499" t="s">
        <v>12666</v>
      </c>
      <c r="D43" s="499" t="s">
        <v>12921</v>
      </c>
      <c r="E43" s="497" t="s">
        <v>12922</v>
      </c>
      <c r="F43" s="499" t="s">
        <v>44</v>
      </c>
      <c r="G43" s="502">
        <v>4</v>
      </c>
      <c r="H43" s="503"/>
      <c r="I43" s="503"/>
      <c r="J43" s="503"/>
      <c r="K43" s="503">
        <v>83.78</v>
      </c>
      <c r="L43" s="492"/>
      <c r="M43" s="187"/>
      <c r="N43" s="978"/>
      <c r="O43" s="670"/>
      <c r="P43" s="501"/>
    </row>
    <row r="44" spans="1:16">
      <c r="A44" s="184" t="s">
        <v>12702</v>
      </c>
      <c r="B44" s="981"/>
      <c r="C44" s="193" t="s">
        <v>11</v>
      </c>
      <c r="D44" s="193">
        <v>101632</v>
      </c>
      <c r="E44" s="345" t="s">
        <v>3354</v>
      </c>
      <c r="F44" s="193" t="s">
        <v>44</v>
      </c>
      <c r="G44" s="185">
        <v>6</v>
      </c>
      <c r="H44" s="212">
        <f>IFERROR(VLOOKUP(A44,[3]MEMÓRIA!$A$1:$P$65536,16,FALSE),"")</f>
        <v>595.88</v>
      </c>
      <c r="I44" s="187" t="str">
        <f>IFERROR(TRUNC(SUM(H44*#REF!)+H44,2),"")</f>
        <v/>
      </c>
      <c r="J44" s="187" t="str">
        <f>IFERROR(TRUNC(I44*G44,2),"")</f>
        <v/>
      </c>
      <c r="K44" s="187">
        <v>37.99</v>
      </c>
      <c r="L44" s="492">
        <f t="shared" ref="L44:L49" si="2">M44/$M$93</f>
        <v>1.1000000000000001E-3</v>
      </c>
      <c r="M44" s="187">
        <f t="shared" si="1"/>
        <v>227.94</v>
      </c>
      <c r="N44" s="978"/>
      <c r="O44" s="670"/>
      <c r="P44" s="501"/>
    </row>
    <row r="45" spans="1:16" ht="22.5">
      <c r="A45" s="738"/>
      <c r="B45" s="981"/>
      <c r="C45" s="499" t="s">
        <v>12666</v>
      </c>
      <c r="D45" s="499" t="s">
        <v>12630</v>
      </c>
      <c r="E45" s="497" t="s">
        <v>12704</v>
      </c>
      <c r="F45" s="499" t="s">
        <v>44</v>
      </c>
      <c r="G45" s="502">
        <v>1</v>
      </c>
      <c r="H45" s="503"/>
      <c r="I45" s="503"/>
      <c r="J45" s="503"/>
      <c r="K45" s="503">
        <v>130.16999999999999</v>
      </c>
      <c r="L45" s="492">
        <f t="shared" si="2"/>
        <v>6.9999999999999999E-4</v>
      </c>
      <c r="M45" s="187">
        <f t="shared" si="1"/>
        <v>130.16999999999999</v>
      </c>
      <c r="N45" s="978"/>
      <c r="O45" s="670"/>
      <c r="P45" s="501"/>
    </row>
    <row r="46" spans="1:16">
      <c r="A46" s="738"/>
      <c r="B46" s="981"/>
      <c r="C46" s="499" t="s">
        <v>12666</v>
      </c>
      <c r="D46" s="499" t="s">
        <v>12742</v>
      </c>
      <c r="E46" s="497" t="s">
        <v>12856</v>
      </c>
      <c r="F46" s="499" t="s">
        <v>12853</v>
      </c>
      <c r="G46" s="502">
        <v>1</v>
      </c>
      <c r="H46" s="503"/>
      <c r="I46" s="503"/>
      <c r="J46" s="503"/>
      <c r="K46" s="503">
        <v>87.79</v>
      </c>
      <c r="L46" s="492">
        <f t="shared" si="2"/>
        <v>4.0000000000000002E-4</v>
      </c>
      <c r="M46" s="187">
        <f t="shared" si="1"/>
        <v>87.79</v>
      </c>
      <c r="N46" s="978"/>
      <c r="O46" s="670"/>
      <c r="P46" s="501"/>
    </row>
    <row r="47" spans="1:16">
      <c r="A47" s="738"/>
      <c r="B47" s="981"/>
      <c r="C47" s="499" t="s">
        <v>12666</v>
      </c>
      <c r="D47" s="499" t="s">
        <v>12589</v>
      </c>
      <c r="E47" s="497" t="s">
        <v>12705</v>
      </c>
      <c r="F47" s="499" t="s">
        <v>10</v>
      </c>
      <c r="G47" s="502">
        <v>4.5</v>
      </c>
      <c r="H47" s="503"/>
      <c r="I47" s="503"/>
      <c r="J47" s="503"/>
      <c r="K47" s="503">
        <v>6.32</v>
      </c>
      <c r="L47" s="492">
        <f t="shared" si="2"/>
        <v>1E-4</v>
      </c>
      <c r="M47" s="187">
        <f t="shared" si="1"/>
        <v>28.44</v>
      </c>
      <c r="N47" s="978"/>
      <c r="O47" s="670"/>
      <c r="P47" s="501"/>
    </row>
    <row r="48" spans="1:16">
      <c r="A48" s="517"/>
      <c r="B48" s="981"/>
      <c r="C48" s="739" t="s">
        <v>12666</v>
      </c>
      <c r="D48" s="740" t="s">
        <v>12580</v>
      </c>
      <c r="E48" s="741" t="s">
        <v>12706</v>
      </c>
      <c r="F48" s="742" t="s">
        <v>514</v>
      </c>
      <c r="G48" s="743">
        <v>0.55000000000000004</v>
      </c>
      <c r="H48" s="744"/>
      <c r="I48" s="744"/>
      <c r="J48" s="744"/>
      <c r="K48" s="744">
        <v>30.8</v>
      </c>
      <c r="L48" s="492">
        <f t="shared" si="2"/>
        <v>1E-4</v>
      </c>
      <c r="M48" s="187">
        <f t="shared" si="1"/>
        <v>16.940000000000001</v>
      </c>
      <c r="N48" s="978"/>
      <c r="O48" s="136"/>
      <c r="P48" s="501"/>
    </row>
    <row r="49" spans="1:16" ht="15.75" thickBot="1">
      <c r="A49" s="706"/>
      <c r="B49" s="982"/>
      <c r="C49" s="745" t="s">
        <v>11</v>
      </c>
      <c r="D49" s="746">
        <v>97665</v>
      </c>
      <c r="E49" s="747" t="s">
        <v>12916</v>
      </c>
      <c r="F49" s="748" t="s">
        <v>44</v>
      </c>
      <c r="G49" s="749">
        <v>4</v>
      </c>
      <c r="H49" s="750"/>
      <c r="I49" s="750"/>
      <c r="J49" s="750"/>
      <c r="K49" s="750">
        <v>1.77</v>
      </c>
      <c r="L49" s="494">
        <f t="shared" si="2"/>
        <v>0</v>
      </c>
      <c r="M49" s="493">
        <f t="shared" si="1"/>
        <v>7.08</v>
      </c>
      <c r="N49" s="979"/>
      <c r="O49" s="136"/>
      <c r="P49" s="501"/>
    </row>
    <row r="50" spans="1:16">
      <c r="A50" s="9"/>
      <c r="B50" s="9"/>
      <c r="C50" s="9"/>
      <c r="D50" s="14"/>
      <c r="E50" s="504"/>
      <c r="F50" s="66"/>
      <c r="G50" s="130"/>
      <c r="H50" s="76"/>
      <c r="I50" s="76"/>
      <c r="J50" s="76"/>
      <c r="K50" s="76"/>
      <c r="L50" s="505"/>
      <c r="M50" s="21"/>
      <c r="N50" s="21"/>
      <c r="O50" s="136"/>
      <c r="P50" s="501"/>
    </row>
    <row r="51" spans="1:16">
      <c r="A51" s="9"/>
      <c r="B51" s="9"/>
      <c r="C51" s="9"/>
      <c r="D51" s="14"/>
      <c r="E51" s="504"/>
      <c r="F51" s="66"/>
      <c r="G51" s="130"/>
      <c r="H51" s="76"/>
      <c r="I51" s="76"/>
      <c r="J51" s="76"/>
      <c r="K51" s="76"/>
      <c r="L51" s="505"/>
      <c r="M51" s="21"/>
      <c r="N51" s="21"/>
      <c r="O51" s="136"/>
      <c r="P51" s="501"/>
    </row>
    <row r="52" spans="1:16">
      <c r="A52" s="9"/>
      <c r="B52" s="9"/>
      <c r="C52" s="9"/>
      <c r="D52" s="14"/>
      <c r="E52" s="504"/>
      <c r="F52" s="66"/>
      <c r="G52" s="130"/>
      <c r="H52" s="76"/>
      <c r="I52" s="76"/>
      <c r="J52" s="76"/>
      <c r="K52" s="76"/>
      <c r="L52" s="505"/>
      <c r="M52" s="21"/>
      <c r="N52" s="21"/>
      <c r="O52" s="136"/>
      <c r="P52" s="501"/>
    </row>
    <row r="53" spans="1:16">
      <c r="A53" s="9"/>
      <c r="B53" s="9"/>
      <c r="C53" s="9"/>
      <c r="D53" s="14"/>
      <c r="E53" s="504"/>
      <c r="F53" s="66"/>
      <c r="G53" s="130"/>
      <c r="H53" s="76"/>
      <c r="I53" s="76"/>
      <c r="J53" s="76"/>
      <c r="K53" s="76"/>
      <c r="L53" s="505"/>
      <c r="M53" s="21"/>
      <c r="N53" s="21"/>
      <c r="O53" s="136"/>
      <c r="P53" s="501"/>
    </row>
    <row r="54" spans="1:16">
      <c r="A54" s="9"/>
      <c r="B54" s="9"/>
      <c r="C54" s="9"/>
      <c r="D54" s="14"/>
      <c r="E54" s="504"/>
      <c r="F54" s="66"/>
      <c r="G54" s="130"/>
      <c r="H54" s="76"/>
      <c r="I54" s="76"/>
      <c r="J54" s="76"/>
      <c r="K54" s="76"/>
      <c r="L54" s="505"/>
      <c r="M54" s="21"/>
      <c r="N54" s="21"/>
      <c r="O54" s="136"/>
      <c r="P54" s="501"/>
    </row>
    <row r="55" spans="1:16">
      <c r="A55" s="9"/>
      <c r="B55" s="9"/>
      <c r="C55" s="9"/>
      <c r="D55" s="14"/>
      <c r="E55" s="504"/>
      <c r="F55" s="66"/>
      <c r="G55" s="130"/>
      <c r="H55" s="76"/>
      <c r="I55" s="76"/>
      <c r="J55" s="76"/>
      <c r="K55" s="76"/>
      <c r="L55" s="505"/>
      <c r="M55" s="21"/>
      <c r="N55" s="21"/>
      <c r="O55" s="136"/>
      <c r="P55" s="501"/>
    </row>
    <row r="56" spans="1:16">
      <c r="A56" s="9"/>
      <c r="B56" s="9"/>
      <c r="C56" s="9"/>
      <c r="D56" s="14"/>
      <c r="E56" s="504"/>
      <c r="F56" s="66"/>
      <c r="G56" s="130"/>
      <c r="H56" s="76"/>
      <c r="I56" s="76"/>
      <c r="J56" s="76"/>
      <c r="K56" s="76"/>
      <c r="L56" s="505"/>
      <c r="M56" s="21"/>
      <c r="N56" s="21"/>
      <c r="O56" s="136"/>
      <c r="P56" s="501"/>
    </row>
    <row r="57" spans="1:16">
      <c r="A57" s="9"/>
      <c r="B57" s="9"/>
      <c r="C57" s="9"/>
      <c r="D57" s="14"/>
      <c r="E57" s="504"/>
      <c r="F57" s="66"/>
      <c r="G57" s="130"/>
      <c r="H57" s="76"/>
      <c r="I57" s="76"/>
      <c r="J57" s="76"/>
      <c r="K57" s="76"/>
      <c r="L57" s="505"/>
      <c r="M57" s="21"/>
      <c r="N57" s="21"/>
      <c r="O57" s="136"/>
      <c r="P57" s="501"/>
    </row>
    <row r="58" spans="1:16" hidden="1">
      <c r="A58" s="9"/>
      <c r="B58" s="9"/>
      <c r="C58" s="9"/>
      <c r="D58" s="14"/>
      <c r="E58" s="504"/>
      <c r="F58" s="66"/>
      <c r="G58" s="130"/>
      <c r="H58" s="76"/>
      <c r="I58" s="76"/>
      <c r="J58" s="76"/>
      <c r="K58" s="76"/>
      <c r="L58" s="505"/>
      <c r="M58" s="21"/>
      <c r="N58" s="21"/>
      <c r="O58" s="136"/>
      <c r="P58" s="501"/>
    </row>
    <row r="59" spans="1:16" hidden="1">
      <c r="A59" s="9"/>
      <c r="B59" s="9"/>
      <c r="C59" s="9"/>
      <c r="D59" s="14"/>
      <c r="E59" s="504"/>
      <c r="F59" s="66"/>
      <c r="G59" s="130"/>
      <c r="H59" s="76"/>
      <c r="I59" s="76"/>
      <c r="J59" s="76"/>
      <c r="K59" s="76"/>
      <c r="L59" s="505"/>
      <c r="M59" s="21"/>
      <c r="N59" s="21"/>
      <c r="O59" s="136"/>
      <c r="P59" s="501"/>
    </row>
    <row r="60" spans="1:16" hidden="1">
      <c r="A60" s="9"/>
      <c r="B60" s="9"/>
      <c r="C60" s="9"/>
      <c r="D60" s="14"/>
      <c r="E60" s="504"/>
      <c r="F60" s="66"/>
      <c r="G60" s="130"/>
      <c r="H60" s="76"/>
      <c r="I60" s="76"/>
      <c r="J60" s="76"/>
      <c r="K60" s="76"/>
      <c r="L60" s="505"/>
      <c r="M60" s="77"/>
      <c r="N60" s="77"/>
      <c r="O60" s="136"/>
      <c r="P60" s="501"/>
    </row>
    <row r="61" spans="1:16" hidden="1">
      <c r="A61" s="9"/>
      <c r="B61" s="9"/>
      <c r="C61" s="9"/>
      <c r="D61" s="14"/>
      <c r="E61" s="504"/>
      <c r="F61" s="66"/>
      <c r="G61" s="130"/>
      <c r="H61" s="76"/>
      <c r="I61" s="76"/>
      <c r="J61" s="76"/>
      <c r="K61" s="76"/>
      <c r="L61" s="505"/>
      <c r="M61" s="77"/>
      <c r="N61" s="77"/>
      <c r="O61" s="136"/>
      <c r="P61" s="501"/>
    </row>
    <row r="62" spans="1:16" hidden="1">
      <c r="A62" s="9"/>
      <c r="B62" s="9"/>
      <c r="C62" s="9"/>
      <c r="D62" s="14"/>
      <c r="E62" s="504"/>
      <c r="F62" s="66"/>
      <c r="G62" s="130"/>
      <c r="H62" s="76"/>
      <c r="I62" s="76"/>
      <c r="J62" s="76"/>
      <c r="K62" s="76"/>
      <c r="L62" s="505"/>
      <c r="M62" s="77"/>
      <c r="N62" s="77"/>
      <c r="O62" s="136"/>
      <c r="P62" s="501"/>
    </row>
    <row r="63" spans="1:16" hidden="1">
      <c r="A63" s="9"/>
      <c r="B63" s="9"/>
      <c r="C63" s="9"/>
      <c r="D63" s="14"/>
      <c r="E63" s="504"/>
      <c r="F63" s="66"/>
      <c r="G63" s="130"/>
      <c r="H63" s="76"/>
      <c r="I63" s="76"/>
      <c r="J63" s="76"/>
      <c r="K63" s="76"/>
      <c r="L63" s="505"/>
      <c r="M63" s="77"/>
      <c r="N63" s="77"/>
      <c r="O63" s="136"/>
      <c r="P63" s="501"/>
    </row>
    <row r="64" spans="1:16" hidden="1">
      <c r="A64" s="9"/>
      <c r="B64" s="9"/>
      <c r="C64" s="9"/>
      <c r="D64" s="14"/>
      <c r="E64" s="504"/>
      <c r="F64" s="66"/>
      <c r="G64" s="130"/>
      <c r="H64" s="76"/>
      <c r="I64" s="76"/>
      <c r="J64" s="76"/>
      <c r="K64" s="76"/>
      <c r="L64" s="505"/>
      <c r="M64" s="77"/>
      <c r="N64" s="77"/>
      <c r="O64" s="136"/>
      <c r="P64" s="501"/>
    </row>
    <row r="65" spans="1:16" hidden="1">
      <c r="A65" s="9"/>
      <c r="B65" s="9"/>
      <c r="C65" s="9"/>
      <c r="D65" s="14"/>
      <c r="E65" s="506"/>
      <c r="F65" s="66"/>
      <c r="G65" s="130"/>
      <c r="H65" s="76"/>
      <c r="I65" s="76"/>
      <c r="J65" s="76"/>
      <c r="K65" s="76"/>
      <c r="L65" s="505"/>
      <c r="M65" s="77"/>
      <c r="N65" s="77"/>
      <c r="O65" s="136"/>
      <c r="P65" s="501"/>
    </row>
    <row r="66" spans="1:16" hidden="1">
      <c r="A66" s="9"/>
      <c r="B66" s="9"/>
      <c r="C66" s="9"/>
      <c r="D66" s="14"/>
      <c r="E66" s="506"/>
      <c r="F66" s="66"/>
      <c r="G66" s="130"/>
      <c r="H66" s="76"/>
      <c r="I66" s="76"/>
      <c r="J66" s="76"/>
      <c r="K66" s="76"/>
      <c r="L66" s="505"/>
      <c r="M66" s="77"/>
      <c r="N66" s="77"/>
      <c r="O66" s="136"/>
      <c r="P66" s="501"/>
    </row>
    <row r="67" spans="1:16" hidden="1">
      <c r="A67" s="9"/>
      <c r="B67" s="9"/>
      <c r="C67" s="9"/>
      <c r="D67" s="14"/>
      <c r="E67" s="506"/>
      <c r="F67" s="66"/>
      <c r="G67" s="130"/>
      <c r="H67" s="76"/>
      <c r="I67" s="76"/>
      <c r="J67" s="76"/>
      <c r="K67" s="76"/>
      <c r="L67" s="505"/>
      <c r="M67" s="78"/>
      <c r="N67" s="78"/>
      <c r="O67" s="136"/>
      <c r="P67" s="501"/>
    </row>
    <row r="68" spans="1:16" hidden="1">
      <c r="A68" s="9"/>
      <c r="B68" s="9"/>
      <c r="C68" s="9"/>
      <c r="D68" s="14"/>
      <c r="E68" s="506"/>
      <c r="F68" s="66"/>
      <c r="G68" s="130"/>
      <c r="H68" s="76"/>
      <c r="I68" s="76"/>
      <c r="J68" s="76"/>
      <c r="K68" s="76"/>
      <c r="L68" s="505"/>
      <c r="M68" s="77"/>
      <c r="N68" s="77"/>
      <c r="O68" s="136"/>
      <c r="P68" s="501"/>
    </row>
    <row r="69" spans="1:16" hidden="1">
      <c r="A69" s="9"/>
      <c r="B69" s="9"/>
      <c r="C69" s="9"/>
      <c r="D69" s="14"/>
      <c r="E69" s="506"/>
      <c r="F69" s="66"/>
      <c r="G69" s="130"/>
      <c r="H69" s="76"/>
      <c r="I69" s="76"/>
      <c r="J69" s="76"/>
      <c r="K69" s="76"/>
      <c r="L69" s="505"/>
      <c r="M69" s="77"/>
      <c r="N69" s="77"/>
      <c r="O69" s="136"/>
      <c r="P69" s="501"/>
    </row>
    <row r="70" spans="1:16" hidden="1">
      <c r="A70" s="9"/>
      <c r="B70" s="9"/>
      <c r="C70" s="9"/>
      <c r="D70" s="14"/>
      <c r="E70" s="506"/>
      <c r="F70" s="66"/>
      <c r="G70" s="130"/>
      <c r="H70" s="76"/>
      <c r="I70" s="76"/>
      <c r="J70" s="76"/>
      <c r="K70" s="76"/>
      <c r="L70" s="505"/>
      <c r="M70" s="77"/>
      <c r="N70" s="77"/>
      <c r="O70" s="136"/>
      <c r="P70" s="501"/>
    </row>
    <row r="71" spans="1:16" hidden="1">
      <c r="A71" s="9"/>
      <c r="B71" s="9"/>
      <c r="C71" s="9"/>
      <c r="D71" s="14"/>
      <c r="E71" s="506"/>
      <c r="F71" s="66"/>
      <c r="G71" s="130"/>
      <c r="H71" s="76"/>
      <c r="I71" s="21"/>
      <c r="J71" s="21"/>
      <c r="K71" s="21"/>
      <c r="L71" s="507"/>
      <c r="M71" s="77"/>
      <c r="N71" s="77"/>
      <c r="O71" s="136"/>
      <c r="P71" s="501"/>
    </row>
    <row r="72" spans="1:16" hidden="1">
      <c r="A72" s="9"/>
      <c r="B72" s="9"/>
      <c r="C72" s="9"/>
      <c r="D72" s="14"/>
      <c r="E72" s="506"/>
      <c r="F72" s="66"/>
      <c r="G72" s="130"/>
      <c r="H72" s="21"/>
      <c r="I72" s="21"/>
      <c r="J72" s="21"/>
      <c r="K72" s="21"/>
      <c r="L72" s="507"/>
      <c r="M72" s="77"/>
      <c r="N72" s="77"/>
      <c r="O72" s="136"/>
      <c r="P72" s="501"/>
    </row>
    <row r="73" spans="1:16" hidden="1">
      <c r="G73" s="136"/>
      <c r="H73" s="77"/>
      <c r="I73" s="77"/>
      <c r="J73" s="77"/>
      <c r="K73" s="77"/>
      <c r="L73" s="509"/>
      <c r="M73" s="77"/>
      <c r="N73" s="77"/>
      <c r="O73" s="136"/>
      <c r="P73" s="501"/>
    </row>
    <row r="74" spans="1:16" hidden="1">
      <c r="G74" s="136"/>
      <c r="H74" s="77"/>
      <c r="I74" s="77"/>
      <c r="J74" s="77"/>
      <c r="K74" s="77"/>
      <c r="L74" s="509"/>
      <c r="M74" s="77"/>
      <c r="N74" s="77"/>
      <c r="O74" s="136"/>
      <c r="P74" s="501"/>
    </row>
    <row r="75" spans="1:16" hidden="1">
      <c r="G75" s="136"/>
      <c r="H75" s="77"/>
      <c r="I75" s="77"/>
      <c r="J75" s="77"/>
      <c r="K75" s="77"/>
      <c r="L75" s="509"/>
      <c r="M75" s="77"/>
      <c r="N75" s="77"/>
      <c r="O75" s="136"/>
      <c r="P75" s="501"/>
    </row>
    <row r="76" spans="1:16" hidden="1">
      <c r="G76" s="136"/>
      <c r="H76" s="77"/>
      <c r="I76" s="77"/>
      <c r="J76" s="77"/>
      <c r="K76" s="77"/>
      <c r="L76" s="509"/>
      <c r="M76" s="77"/>
      <c r="N76" s="77"/>
      <c r="O76" s="136"/>
      <c r="P76" s="501"/>
    </row>
    <row r="77" spans="1:16" hidden="1">
      <c r="G77" s="136"/>
      <c r="H77" s="77"/>
      <c r="I77" s="77"/>
      <c r="J77" s="77"/>
      <c r="K77" s="77"/>
      <c r="L77" s="509"/>
      <c r="M77" s="77"/>
      <c r="N77" s="77"/>
      <c r="O77" s="136"/>
      <c r="P77" s="501"/>
    </row>
    <row r="80" spans="1:16"/>
    <row r="93" spans="13:13" hidden="1">
      <c r="M93" s="16">
        <f>SUM(M9:M49)</f>
        <v>199086.51</v>
      </c>
    </row>
    <row r="607" spans="1:17" s="3" customFormat="1" hidden="1">
      <c r="A607"/>
      <c r="B607"/>
      <c r="C607"/>
      <c r="D607" s="13"/>
      <c r="E607" s="508"/>
      <c r="F607" s="31"/>
      <c r="G607" s="127"/>
      <c r="H607" s="16"/>
      <c r="I607" s="16"/>
      <c r="J607" s="16"/>
      <c r="K607" s="16"/>
      <c r="L607" s="510"/>
      <c r="M607" s="16"/>
      <c r="N607" s="16"/>
      <c r="O607" s="127"/>
      <c r="P607" s="511"/>
      <c r="Q607" s="512"/>
    </row>
    <row r="627" spans="1:17" s="3" customFormat="1" hidden="1">
      <c r="A627"/>
      <c r="B627"/>
      <c r="C627"/>
      <c r="D627" s="13"/>
      <c r="E627" s="508"/>
      <c r="F627" s="31"/>
      <c r="G627" s="127"/>
      <c r="H627" s="16"/>
      <c r="I627" s="16"/>
      <c r="J627" s="16"/>
      <c r="K627" s="16"/>
      <c r="L627" s="510"/>
      <c r="M627" s="16"/>
      <c r="N627" s="16"/>
      <c r="O627" s="127"/>
      <c r="P627" s="511"/>
      <c r="Q627" s="512"/>
    </row>
    <row r="647" spans="1:17" s="3" customFormat="1" hidden="1">
      <c r="A647"/>
      <c r="B647"/>
      <c r="C647"/>
      <c r="D647" s="13"/>
      <c r="E647" s="508"/>
      <c r="F647" s="31"/>
      <c r="G647" s="127"/>
      <c r="H647" s="16"/>
      <c r="I647" s="16"/>
      <c r="J647" s="16"/>
      <c r="K647" s="16"/>
      <c r="L647" s="510"/>
      <c r="M647" s="16"/>
      <c r="N647" s="16"/>
      <c r="O647" s="127"/>
      <c r="P647" s="511"/>
      <c r="Q647" s="512"/>
    </row>
    <row r="667" spans="1:17" s="3" customFormat="1" hidden="1">
      <c r="A667"/>
      <c r="B667"/>
      <c r="C667"/>
      <c r="D667" s="13"/>
      <c r="E667" s="508"/>
      <c r="F667" s="31"/>
      <c r="G667" s="127"/>
      <c r="H667" s="16"/>
      <c r="I667" s="16"/>
      <c r="J667" s="16"/>
      <c r="K667" s="16"/>
      <c r="L667" s="510"/>
      <c r="M667" s="16"/>
      <c r="N667" s="16"/>
      <c r="O667" s="127"/>
      <c r="P667" s="511"/>
      <c r="Q667" s="512"/>
    </row>
    <row r="687" spans="1:17" s="3" customFormat="1" hidden="1">
      <c r="A687"/>
      <c r="B687"/>
      <c r="C687"/>
      <c r="D687" s="13"/>
      <c r="E687" s="508"/>
      <c r="F687" s="31"/>
      <c r="G687" s="127"/>
      <c r="H687" s="16"/>
      <c r="I687" s="16"/>
      <c r="J687" s="16"/>
      <c r="K687" s="16"/>
      <c r="L687" s="510"/>
      <c r="M687" s="16"/>
      <c r="N687" s="16"/>
      <c r="O687" s="127"/>
      <c r="P687" s="511"/>
      <c r="Q687" s="512"/>
    </row>
    <row r="707" spans="1:17" s="3" customFormat="1" hidden="1">
      <c r="A707"/>
      <c r="B707"/>
      <c r="C707"/>
      <c r="D707" s="13"/>
      <c r="E707" s="508"/>
      <c r="F707" s="31"/>
      <c r="G707" s="127"/>
      <c r="H707" s="16"/>
      <c r="I707" s="16"/>
      <c r="J707" s="16"/>
      <c r="K707" s="16"/>
      <c r="L707" s="510"/>
      <c r="M707" s="16"/>
      <c r="N707" s="16"/>
      <c r="O707" s="127"/>
      <c r="P707" s="511"/>
      <c r="Q707" s="512"/>
    </row>
    <row r="727" spans="1:17" s="3" customFormat="1" hidden="1">
      <c r="A727"/>
      <c r="B727"/>
      <c r="C727"/>
      <c r="D727" s="13"/>
      <c r="E727" s="508"/>
      <c r="F727" s="31"/>
      <c r="G727" s="127"/>
      <c r="H727" s="16"/>
      <c r="I727" s="16"/>
      <c r="J727" s="16"/>
      <c r="K727" s="16"/>
      <c r="L727" s="510"/>
      <c r="M727" s="16"/>
      <c r="N727" s="16"/>
      <c r="O727" s="127"/>
      <c r="P727" s="511"/>
      <c r="Q727" s="512"/>
    </row>
    <row r="747" spans="1:17" s="3" customFormat="1" hidden="1">
      <c r="A747"/>
      <c r="B747"/>
      <c r="C747"/>
      <c r="D747" s="13"/>
      <c r="E747" s="508"/>
      <c r="F747" s="31"/>
      <c r="G747" s="127"/>
      <c r="H747" s="16"/>
      <c r="I747" s="16"/>
      <c r="J747" s="16"/>
      <c r="K747" s="16"/>
      <c r="L747" s="510"/>
      <c r="M747" s="16"/>
      <c r="N747" s="16"/>
      <c r="O747" s="127"/>
      <c r="P747" s="511"/>
      <c r="Q747" s="512"/>
    </row>
    <row r="767" spans="1:17" s="3" customFormat="1" hidden="1">
      <c r="A767"/>
      <c r="B767"/>
      <c r="C767"/>
      <c r="D767" s="13"/>
      <c r="E767" s="508"/>
      <c r="F767" s="31"/>
      <c r="G767" s="127"/>
      <c r="H767" s="16"/>
      <c r="I767" s="16"/>
      <c r="J767" s="16"/>
      <c r="K767" s="16"/>
      <c r="L767" s="510"/>
      <c r="M767" s="16"/>
      <c r="N767" s="16"/>
      <c r="O767" s="127"/>
      <c r="P767" s="511"/>
      <c r="Q767" s="512"/>
    </row>
    <row r="784"/>
    <row r="787" spans="1:17" s="3" customFormat="1" hidden="1">
      <c r="A787"/>
      <c r="B787"/>
      <c r="C787"/>
      <c r="D787" s="13"/>
      <c r="E787" s="508"/>
      <c r="F787" s="31"/>
      <c r="G787" s="127"/>
      <c r="H787" s="16"/>
      <c r="I787" s="16"/>
      <c r="J787" s="16"/>
      <c r="K787" s="16"/>
      <c r="L787" s="510"/>
      <c r="M787" s="16"/>
      <c r="N787" s="16"/>
      <c r="O787" s="127"/>
      <c r="P787" s="511"/>
      <c r="Q787" s="512"/>
    </row>
    <row r="788" spans="1:17"/>
  </sheetData>
  <mergeCells count="17">
    <mergeCell ref="R3:S3"/>
    <mergeCell ref="A4:D4"/>
    <mergeCell ref="F4:N4"/>
    <mergeCell ref="R4:S4"/>
    <mergeCell ref="N9:N13"/>
    <mergeCell ref="B9:B13"/>
    <mergeCell ref="F6:K6"/>
    <mergeCell ref="B6:C6"/>
    <mergeCell ref="A7:D7"/>
    <mergeCell ref="F7:N7"/>
    <mergeCell ref="N22:N49"/>
    <mergeCell ref="B22:B49"/>
    <mergeCell ref="D1:O1"/>
    <mergeCell ref="A3:D3"/>
    <mergeCell ref="F3:J3"/>
    <mergeCell ref="N14:N21"/>
    <mergeCell ref="B14:B21"/>
  </mergeCells>
  <printOptions horizontalCentered="1"/>
  <pageMargins left="0.51181102362204722" right="0.51181102362204722" top="0.59055118110236227" bottom="0.39370078740157483" header="0.31496062992125984" footer="0.31496062992125984"/>
  <pageSetup paperSize="9" scale="63" fitToHeight="17" orientation="landscape" r:id="rId1"/>
  <headerFooter>
    <oddFooter xml:space="preserve">&amp;R
Elias Chaves da Silva
Responsável Técnico Pela Elaboração do Orçamento
Engenheiro Civil, CREA-PE: 181945452-5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13</vt:i4>
      </vt:variant>
      <vt:variant>
        <vt:lpstr>Intervalos Nomeados</vt:lpstr>
      </vt:variant>
      <vt:variant>
        <vt:i4>21</vt:i4>
      </vt:variant>
    </vt:vector>
  </HeadingPairs>
  <TitlesOfParts>
    <vt:vector size="34" baseType="lpstr">
      <vt:lpstr>TABELAS</vt:lpstr>
      <vt:lpstr>PROJETO BÁSICO</vt:lpstr>
      <vt:lpstr>RESUMO</vt:lpstr>
      <vt:lpstr>COMPOSIÇÕES </vt:lpstr>
      <vt:lpstr>MEMÓRIA</vt:lpstr>
      <vt:lpstr>PLANILHA COMPARATIVA</vt:lpstr>
      <vt:lpstr>PLANILHA ONERADA</vt:lpstr>
      <vt:lpstr>QCI</vt:lpstr>
      <vt:lpstr>CURVA ABC ONERADA</vt:lpstr>
      <vt:lpstr>CRONOGRAMA</vt:lpstr>
      <vt:lpstr>COTAÇÃO</vt:lpstr>
      <vt:lpstr>ENCARGOS SOCIAIS </vt:lpstr>
      <vt:lpstr>RELATÓRIO FOTOGRÁFICO</vt:lpstr>
      <vt:lpstr>'COMPOSIÇÕES '!Area_de_impressao</vt:lpstr>
      <vt:lpstr>COTAÇÃO!Area_de_impressao</vt:lpstr>
      <vt:lpstr>CRONOGRAMA!Area_de_impressao</vt:lpstr>
      <vt:lpstr>'CURVA ABC ONERADA'!Area_de_impressao</vt:lpstr>
      <vt:lpstr>'ENCARGOS SOCIAIS '!Area_de_impressao</vt:lpstr>
      <vt:lpstr>MEMÓRIA!Area_de_impressao</vt:lpstr>
      <vt:lpstr>'PLANILHA COMPARATIVA'!Area_de_impressao</vt:lpstr>
      <vt:lpstr>'PLANILHA ONERADA'!Area_de_impressao</vt:lpstr>
      <vt:lpstr>QCI!Area_de_impressao</vt:lpstr>
      <vt:lpstr>'RELATÓRIO FOTOGRÁFICO'!Area_de_impressao</vt:lpstr>
      <vt:lpstr>RESUMO!Area_de_impressao</vt:lpstr>
      <vt:lpstr>TABELAS!Area_de_impressao</vt:lpstr>
      <vt:lpstr>dados</vt:lpstr>
      <vt:lpstr>empreendimento</vt:lpstr>
      <vt:lpstr>'COMPOSIÇÕES '!Titulos_de_impressao</vt:lpstr>
      <vt:lpstr>'CURVA ABC ONERADA'!Titulos_de_impressao</vt:lpstr>
      <vt:lpstr>MEMÓRIA!Titulos_de_impressao</vt:lpstr>
      <vt:lpstr>'PLANILHA COMPARATIVA'!Titulos_de_impressao</vt:lpstr>
      <vt:lpstr>'PLANILHA ONERADA'!Titulos_de_impressao</vt:lpstr>
      <vt:lpstr>QCI!Titulos_de_impressao</vt:lpstr>
      <vt:lpstr>'RELATÓRIO FOTOGRÁFICO'!Titulos_de_impressao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PMSLM</dc:creator>
  <cp:keywords/>
  <dc:description/>
  <cp:lastModifiedBy>Elias Chaves</cp:lastModifiedBy>
  <cp:revision/>
  <cp:lastPrinted>2024-11-29T17:19:15Z</cp:lastPrinted>
  <dcterms:created xsi:type="dcterms:W3CDTF">2013-06-17T19:58:56Z</dcterms:created>
  <dcterms:modified xsi:type="dcterms:W3CDTF">2025-02-26T14:31:10Z</dcterms:modified>
  <cp:category/>
  <cp:contentStatus/>
</cp:coreProperties>
</file>